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showInkAnnotation="0" autoCompressPictures="0"/>
  <bookViews>
    <workbookView xWindow="0" yWindow="0" windowWidth="30100" windowHeight="16060" firstSheet="1" activeTab="1"/>
  </bookViews>
  <sheets>
    <sheet name="datapura" sheetId="1" state="hidden" r:id="rId1"/>
    <sheet name="HS data" sheetId="2" r:id="rId2"/>
  </sheets>
  <definedNames>
    <definedName name="_xlnm._FilterDatabase" localSheetId="1" hidden="1">'HS data'!$A$1:$WC$1</definedName>
    <definedName name="Z_1DA2E302_A3CE_4B69_960E_A8BE1D3AB7C9_.wvu.Cols" localSheetId="1" hidden="1">'HS data'!#REF!,'HS data'!#REF!</definedName>
    <definedName name="Z_1DA2E302_A3CE_4B69_960E_A8BE1D3AB7C9_.wvu.FilterData" localSheetId="1" hidden="1">'HS data'!$A$1:$T$1434</definedName>
  </definedNames>
  <calcPr calcId="140001" concurrentCalc="0"/>
  <customWorkbookViews>
    <customWorkbookView name="User - Personal View" guid="{1DA2E302-A3CE-4B69-960E-A8BE1D3AB7C9}" mergeInterval="0" personalView="1" maximized="1" windowWidth="1916" windowHeight="854" tabRatio="500" activeSheetId="5"/>
  </customWorkbookViews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B28" i="2"/>
  <c r="A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B39" i="2"/>
  <c r="A40" i="2"/>
  <c r="B40" i="2"/>
  <c r="B41" i="2"/>
  <c r="A41" i="2"/>
  <c r="A42" i="2"/>
  <c r="B42" i="2"/>
  <c r="A43" i="2"/>
  <c r="B43" i="2"/>
  <c r="B44" i="2"/>
  <c r="A44" i="2"/>
  <c r="A45" i="2"/>
  <c r="B45" i="2"/>
  <c r="A46" i="2"/>
  <c r="B46" i="2"/>
  <c r="A47" i="2"/>
  <c r="B47" i="2"/>
  <c r="A48" i="2"/>
  <c r="B48" i="2"/>
  <c r="B49" i="2"/>
  <c r="B50" i="2"/>
  <c r="B51" i="2"/>
  <c r="A49" i="2"/>
  <c r="A50" i="2"/>
  <c r="A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B59" i="2"/>
  <c r="A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B67" i="2"/>
  <c r="A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B78" i="2"/>
  <c r="B79" i="2"/>
  <c r="A78" i="2"/>
  <c r="A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B87" i="2"/>
  <c r="A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B107" i="2"/>
  <c r="A107" i="2"/>
  <c r="A108" i="2"/>
  <c r="B108" i="2"/>
  <c r="B109" i="2"/>
  <c r="A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B133" i="2"/>
  <c r="A133" i="2"/>
  <c r="A134" i="2"/>
  <c r="B134" i="2"/>
  <c r="A135" i="2"/>
  <c r="B135" i="2"/>
  <c r="A136" i="2"/>
  <c r="B136" i="2"/>
  <c r="A137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B236" i="2"/>
  <c r="B237" i="2"/>
  <c r="B238" i="2"/>
  <c r="A236" i="2"/>
  <c r="A237" i="2"/>
  <c r="A238" i="2"/>
  <c r="A239" i="2"/>
  <c r="B239" i="2"/>
  <c r="A240" i="2"/>
  <c r="B240" i="2"/>
  <c r="A241" i="2"/>
  <c r="B241" i="2"/>
  <c r="B242" i="2"/>
  <c r="A242" i="2"/>
  <c r="A243" i="2"/>
  <c r="B243" i="2"/>
  <c r="B244" i="2"/>
  <c r="B245" i="2"/>
  <c r="B246" i="2"/>
  <c r="B247" i="2"/>
  <c r="B248" i="2"/>
  <c r="A244" i="2"/>
  <c r="A245" i="2"/>
  <c r="A246" i="2"/>
  <c r="A247" i="2"/>
  <c r="A248" i="2"/>
  <c r="A249" i="2"/>
  <c r="B249" i="2"/>
  <c r="B250" i="2"/>
  <c r="A250" i="2"/>
  <c r="A251" i="2"/>
  <c r="B251" i="2"/>
  <c r="A252" i="2"/>
  <c r="B252" i="2"/>
  <c r="A253" i="2"/>
  <c r="B253" i="2"/>
  <c r="A254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B351" i="2"/>
  <c r="A352" i="2"/>
  <c r="B352" i="2"/>
  <c r="A353" i="2"/>
  <c r="B353" i="2"/>
  <c r="A354" i="2"/>
  <c r="B354" i="2"/>
  <c r="A355" i="2"/>
  <c r="B355" i="2"/>
  <c r="B356" i="2"/>
  <c r="A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B369" i="2"/>
  <c r="B370" i="2"/>
  <c r="A369" i="2"/>
  <c r="A370" i="2"/>
  <c r="A371" i="2"/>
  <c r="B371" i="2"/>
  <c r="B372" i="2"/>
  <c r="B373" i="2"/>
  <c r="B374" i="2"/>
  <c r="B375" i="2"/>
  <c r="B376" i="2"/>
  <c r="B377" i="2"/>
  <c r="B378" i="2"/>
  <c r="B379" i="2"/>
  <c r="A372" i="2"/>
  <c r="A373" i="2"/>
  <c r="A374" i="2"/>
  <c r="A375" i="2"/>
  <c r="A376" i="2"/>
  <c r="A377" i="2"/>
  <c r="A378" i="2"/>
  <c r="A379" i="2"/>
  <c r="A380" i="2"/>
  <c r="B380" i="2"/>
  <c r="A381" i="2"/>
  <c r="B381" i="2"/>
  <c r="B382" i="2"/>
  <c r="B383" i="2"/>
  <c r="B384" i="2"/>
  <c r="A382" i="2"/>
  <c r="A383" i="2"/>
  <c r="A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B395" i="2"/>
  <c r="A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B403" i="2"/>
  <c r="A403" i="2"/>
  <c r="A404" i="2"/>
  <c r="B404" i="2"/>
  <c r="B405" i="2"/>
  <c r="A405" i="2"/>
  <c r="A406" i="2"/>
  <c r="B406" i="2"/>
  <c r="B407" i="2"/>
  <c r="B408" i="2"/>
  <c r="B409" i="2"/>
  <c r="A407" i="2"/>
  <c r="A408" i="2"/>
  <c r="A409" i="2"/>
  <c r="A410" i="2"/>
  <c r="B410" i="2"/>
  <c r="B411" i="2"/>
  <c r="A411" i="2"/>
  <c r="A412" i="2"/>
  <c r="B412" i="2"/>
  <c r="A413" i="2"/>
  <c r="B413" i="2"/>
  <c r="A414" i="2"/>
  <c r="B414" i="2"/>
  <c r="A415" i="2"/>
  <c r="B415" i="2"/>
  <c r="A416" i="2"/>
  <c r="B416" i="2"/>
  <c r="B417" i="2"/>
  <c r="B418" i="2"/>
  <c r="A417" i="2"/>
  <c r="A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B426" i="2"/>
  <c r="A426" i="2"/>
  <c r="A427" i="2"/>
  <c r="B427" i="2"/>
  <c r="A428" i="2"/>
  <c r="B428" i="2"/>
  <c r="B429" i="2"/>
  <c r="A429" i="2"/>
  <c r="A430" i="2"/>
  <c r="B430" i="2"/>
  <c r="B431" i="2"/>
  <c r="A431" i="2"/>
  <c r="A432" i="2"/>
  <c r="B432" i="2"/>
  <c r="A433" i="2"/>
  <c r="B433" i="2"/>
  <c r="B434" i="2"/>
  <c r="A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B444" i="2"/>
  <c r="B445" i="2"/>
  <c r="B446" i="2"/>
  <c r="A444" i="2"/>
  <c r="A445" i="2"/>
  <c r="A446" i="2"/>
  <c r="A447" i="2"/>
  <c r="B447" i="2"/>
  <c r="A448" i="2"/>
  <c r="B448" i="2"/>
  <c r="A449" i="2"/>
  <c r="B449" i="2"/>
  <c r="A450" i="2"/>
  <c r="B450" i="2"/>
  <c r="B451" i="2"/>
  <c r="B452" i="2"/>
  <c r="B453" i="2"/>
  <c r="A451" i="2"/>
  <c r="A452" i="2"/>
  <c r="A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B501" i="2"/>
  <c r="A501" i="2"/>
  <c r="A502" i="2"/>
  <c r="B502" i="2"/>
  <c r="A503" i="2"/>
  <c r="B503" i="2"/>
  <c r="B504" i="2"/>
  <c r="A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B515" i="2"/>
  <c r="A515" i="2"/>
  <c r="A516" i="2"/>
  <c r="B516" i="2"/>
  <c r="A517" i="2"/>
  <c r="B517" i="2"/>
  <c r="A518" i="2"/>
  <c r="B518" i="2"/>
  <c r="A519" i="2"/>
  <c r="B519" i="2"/>
  <c r="B520" i="2"/>
  <c r="B521" i="2"/>
  <c r="A520" i="2"/>
  <c r="A521" i="2"/>
  <c r="A522" i="2"/>
  <c r="B522" i="2"/>
  <c r="A523" i="2"/>
  <c r="B523" i="2"/>
  <c r="B524" i="2"/>
  <c r="A524" i="2"/>
  <c r="A525" i="2"/>
  <c r="B525" i="2"/>
  <c r="B526" i="2"/>
  <c r="B527" i="2"/>
  <c r="B528" i="2"/>
  <c r="A526" i="2"/>
  <c r="A527" i="2"/>
  <c r="A528" i="2"/>
  <c r="A529" i="2"/>
  <c r="B529" i="2"/>
  <c r="A530" i="2"/>
  <c r="B530" i="2"/>
  <c r="B531" i="2"/>
  <c r="A531" i="2"/>
  <c r="A532" i="2"/>
  <c r="B532" i="2"/>
  <c r="A533" i="2"/>
  <c r="B533" i="2"/>
  <c r="B534" i="2"/>
  <c r="B535" i="2"/>
  <c r="A534" i="2"/>
  <c r="A535" i="2"/>
  <c r="A536" i="2"/>
  <c r="B536" i="2"/>
  <c r="A537" i="2"/>
  <c r="B537" i="2"/>
  <c r="A538" i="2"/>
  <c r="B538" i="2"/>
  <c r="A539" i="2"/>
  <c r="B539" i="2"/>
  <c r="B540" i="2"/>
  <c r="A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B549" i="2"/>
  <c r="B550" i="2"/>
  <c r="A549" i="2"/>
  <c r="A550" i="2"/>
  <c r="A551" i="2"/>
  <c r="B551" i="2"/>
  <c r="A552" i="2"/>
  <c r="B552" i="2"/>
  <c r="A553" i="2"/>
  <c r="B553" i="2"/>
  <c r="B554" i="2"/>
  <c r="B555" i="2"/>
  <c r="A554" i="2"/>
  <c r="A555" i="2"/>
  <c r="A556" i="2"/>
  <c r="B556" i="2"/>
  <c r="A557" i="2"/>
  <c r="B557" i="2"/>
  <c r="A558" i="2"/>
  <c r="B558" i="2"/>
  <c r="A559" i="2"/>
  <c r="B559" i="2"/>
  <c r="B560" i="2"/>
  <c r="A560" i="2"/>
  <c r="A561" i="2"/>
  <c r="B561" i="2"/>
  <c r="B562" i="2"/>
  <c r="A562" i="2"/>
  <c r="A563" i="2"/>
  <c r="B563" i="2"/>
  <c r="A564" i="2"/>
  <c r="B564" i="2"/>
  <c r="B565" i="2"/>
  <c r="A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B587" i="2"/>
  <c r="B588" i="2"/>
  <c r="A587" i="2"/>
  <c r="A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B596" i="2"/>
  <c r="B597" i="2"/>
  <c r="B598" i="2"/>
  <c r="B599" i="2"/>
  <c r="B600" i="2"/>
  <c r="A596" i="2"/>
  <c r="A597" i="2"/>
  <c r="A598" i="2"/>
  <c r="A599" i="2"/>
  <c r="A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B610" i="2"/>
  <c r="A610" i="2"/>
  <c r="A611" i="2"/>
  <c r="B611" i="2"/>
  <c r="A612" i="2"/>
  <c r="B612" i="2"/>
  <c r="A613" i="2"/>
  <c r="B613" i="2"/>
  <c r="B614" i="2"/>
  <c r="B615" i="2"/>
  <c r="A614" i="2"/>
  <c r="A615" i="2"/>
  <c r="A616" i="2"/>
  <c r="B616" i="2"/>
  <c r="B617" i="2"/>
  <c r="A617" i="2"/>
  <c r="A618" i="2"/>
  <c r="B618" i="2"/>
  <c r="A619" i="2"/>
  <c r="B619" i="2"/>
  <c r="A620" i="2"/>
  <c r="B620" i="2"/>
  <c r="B621" i="2"/>
  <c r="A621" i="2"/>
  <c r="A622" i="2"/>
  <c r="B622" i="2"/>
  <c r="B623" i="2"/>
  <c r="A623" i="2"/>
  <c r="A624" i="2"/>
  <c r="B624" i="2"/>
  <c r="A625" i="2"/>
  <c r="B625" i="2"/>
  <c r="A626" i="2"/>
  <c r="B626" i="2"/>
  <c r="A627" i="2"/>
  <c r="B627" i="2"/>
  <c r="A628" i="2"/>
  <c r="B628" i="2"/>
  <c r="B629" i="2"/>
  <c r="A629" i="2"/>
  <c r="A630" i="2"/>
  <c r="B630" i="2"/>
  <c r="A631" i="2"/>
  <c r="B631" i="2"/>
  <c r="B632" i="2"/>
  <c r="A632" i="2"/>
  <c r="A633" i="2"/>
  <c r="B633" i="2"/>
  <c r="B634" i="2"/>
  <c r="A634" i="2"/>
  <c r="A635" i="2"/>
  <c r="B635" i="2"/>
  <c r="A636" i="2"/>
  <c r="B636" i="2"/>
  <c r="B637" i="2"/>
  <c r="B638" i="2"/>
  <c r="B639" i="2"/>
  <c r="B640" i="2"/>
  <c r="A637" i="2"/>
  <c r="A638" i="2"/>
  <c r="A639" i="2"/>
  <c r="A640" i="2"/>
  <c r="A641" i="2"/>
  <c r="B641" i="2"/>
  <c r="A642" i="2"/>
  <c r="B642" i="2"/>
  <c r="B643" i="2"/>
  <c r="A643" i="2"/>
  <c r="A644" i="2"/>
  <c r="B644" i="2"/>
  <c r="A645" i="2"/>
  <c r="B645" i="2"/>
  <c r="A646" i="2"/>
  <c r="B646" i="2"/>
  <c r="A647" i="2"/>
  <c r="B647" i="2"/>
  <c r="A648" i="2"/>
  <c r="B648" i="2"/>
  <c r="B649" i="2"/>
  <c r="B650" i="2"/>
  <c r="B651" i="2"/>
  <c r="B652" i="2"/>
  <c r="A649" i="2"/>
  <c r="A650" i="2"/>
  <c r="A651" i="2"/>
  <c r="A652" i="2"/>
  <c r="A653" i="2"/>
  <c r="B653" i="2"/>
  <c r="B654" i="2"/>
  <c r="A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B662" i="2"/>
  <c r="B663" i="2"/>
  <c r="B664" i="2"/>
  <c r="A662" i="2"/>
  <c r="A663" i="2"/>
  <c r="A664" i="2"/>
  <c r="A665" i="2"/>
  <c r="B665" i="2"/>
  <c r="B666" i="2"/>
  <c r="B667" i="2"/>
  <c r="B668" i="2"/>
  <c r="B669" i="2"/>
  <c r="A666" i="2"/>
  <c r="A667" i="2"/>
  <c r="A668" i="2"/>
  <c r="A669" i="2"/>
  <c r="A670" i="2"/>
  <c r="B670" i="2"/>
  <c r="B671" i="2"/>
  <c r="A671" i="2"/>
  <c r="A672" i="2"/>
  <c r="B672" i="2"/>
  <c r="A673" i="2"/>
  <c r="B673" i="2"/>
  <c r="A674" i="2"/>
  <c r="B674" i="2"/>
  <c r="A675" i="2"/>
  <c r="B675" i="2"/>
  <c r="B676" i="2"/>
  <c r="A676" i="2"/>
  <c r="A677" i="2"/>
  <c r="B677" i="2"/>
  <c r="A678" i="2"/>
  <c r="B678" i="2"/>
  <c r="A679" i="2"/>
  <c r="B679" i="2"/>
  <c r="B680" i="2"/>
  <c r="A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B690" i="2"/>
  <c r="A690" i="2"/>
  <c r="A691" i="2"/>
  <c r="B691" i="2"/>
  <c r="B692" i="2"/>
  <c r="B693" i="2"/>
  <c r="A692" i="2"/>
  <c r="A693" i="2"/>
  <c r="A694" i="2"/>
  <c r="B694" i="2"/>
  <c r="B695" i="2"/>
  <c r="A695" i="2"/>
  <c r="A696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B745" i="2"/>
  <c r="B746" i="2"/>
  <c r="B747" i="2"/>
  <c r="B748" i="2"/>
  <c r="B749" i="2"/>
  <c r="B750" i="2"/>
  <c r="B751" i="2"/>
  <c r="B752" i="2"/>
  <c r="B753" i="2"/>
  <c r="B754" i="2"/>
  <c r="B755" i="2"/>
  <c r="A746" i="2"/>
  <c r="A747" i="2"/>
  <c r="A748" i="2"/>
  <c r="A749" i="2"/>
  <c r="A750" i="2"/>
  <c r="A751" i="2"/>
  <c r="A752" i="2"/>
  <c r="A753" i="2"/>
  <c r="A754" i="2"/>
  <c r="A755" i="2"/>
  <c r="A756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B795" i="2"/>
  <c r="B796" i="2"/>
  <c r="B797" i="2"/>
  <c r="B798" i="2"/>
  <c r="B799" i="2"/>
  <c r="A796" i="2"/>
  <c r="A797" i="2"/>
  <c r="A798" i="2"/>
  <c r="A799" i="2"/>
  <c r="A800" i="2"/>
  <c r="B800" i="2"/>
  <c r="A801" i="2"/>
  <c r="B801" i="2"/>
  <c r="B802" i="2"/>
  <c r="B803" i="2"/>
  <c r="A802" i="2"/>
  <c r="A803" i="2"/>
  <c r="A804" i="2"/>
  <c r="B804" i="2"/>
  <c r="B805" i="2"/>
  <c r="B806" i="2"/>
  <c r="B807" i="2"/>
  <c r="B808" i="2"/>
  <c r="B809" i="2"/>
  <c r="B810" i="2"/>
  <c r="B811" i="2"/>
  <c r="A805" i="2"/>
  <c r="A806" i="2"/>
  <c r="A807" i="2"/>
  <c r="A808" i="2"/>
  <c r="A809" i="2"/>
  <c r="A810" i="2"/>
  <c r="A811" i="2"/>
  <c r="A812" i="2"/>
  <c r="B812" i="2"/>
  <c r="A813" i="2"/>
  <c r="B813" i="2"/>
  <c r="A814" i="2"/>
  <c r="B814" i="2"/>
  <c r="A815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B916" i="2"/>
  <c r="A917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B1010" i="2"/>
  <c r="A1011" i="2"/>
  <c r="B1011" i="2"/>
  <c r="A1012" i="2"/>
  <c r="B1012" i="2"/>
  <c r="B1013" i="2"/>
  <c r="A1013" i="2"/>
  <c r="A1014" i="2"/>
  <c r="B1014" i="2"/>
  <c r="A1015" i="2"/>
  <c r="B1015" i="2"/>
  <c r="B1016" i="2"/>
  <c r="B1017" i="2"/>
  <c r="A1016" i="2"/>
  <c r="A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B1029" i="2"/>
  <c r="A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B1053" i="2"/>
  <c r="A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B1063" i="2"/>
  <c r="A1063" i="2"/>
  <c r="A1064" i="2"/>
  <c r="B1064" i="2"/>
  <c r="B1065" i="2"/>
  <c r="B1066" i="2"/>
  <c r="B1067" i="2"/>
  <c r="B1068" i="2"/>
  <c r="A1065" i="2"/>
  <c r="A1066" i="2"/>
  <c r="A1067" i="2"/>
  <c r="A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B1075" i="2"/>
  <c r="A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B1086" i="2"/>
  <c r="A1086" i="2"/>
  <c r="A1087" i="2"/>
  <c r="B1087" i="2"/>
  <c r="A1088" i="2"/>
  <c r="B1088" i="2"/>
  <c r="A1089" i="2"/>
  <c r="B1089" i="2"/>
  <c r="A1090" i="2"/>
  <c r="B1090" i="2"/>
  <c r="B1091" i="2"/>
  <c r="A1091" i="2"/>
  <c r="A1092" i="2"/>
  <c r="B1092" i="2"/>
  <c r="A1093" i="2"/>
  <c r="B1093" i="2"/>
  <c r="A1094" i="2"/>
  <c r="B1094" i="2"/>
  <c r="A1095" i="2"/>
  <c r="B1095" i="2"/>
  <c r="B1096" i="2"/>
  <c r="A1096" i="2"/>
  <c r="A1097" i="2"/>
  <c r="B1097" i="2"/>
  <c r="A1098" i="2"/>
  <c r="B1098" i="2"/>
  <c r="A1099" i="2"/>
  <c r="B1099" i="2"/>
  <c r="A1100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B1167" i="2"/>
  <c r="A1168" i="2"/>
  <c r="B1168" i="2"/>
  <c r="B1169" i="2"/>
  <c r="B1170" i="2"/>
  <c r="B1171" i="2"/>
  <c r="B1172" i="2"/>
  <c r="B1173" i="2"/>
  <c r="B1174" i="2"/>
  <c r="B1175" i="2"/>
  <c r="B1176" i="2"/>
  <c r="A1169" i="2"/>
  <c r="A1170" i="2"/>
  <c r="A1171" i="2"/>
  <c r="A1172" i="2"/>
  <c r="A1173" i="2"/>
  <c r="A1174" i="2"/>
  <c r="A1175" i="2"/>
  <c r="A1176" i="2"/>
  <c r="A1177" i="2"/>
  <c r="B1177" i="2"/>
  <c r="A1178" i="2"/>
  <c r="B1178" i="2"/>
  <c r="B1179" i="2"/>
  <c r="A1179" i="2"/>
  <c r="A1180" i="2"/>
  <c r="B1180" i="2"/>
  <c r="A1181" i="2"/>
  <c r="B1181" i="2"/>
  <c r="B1182" i="2"/>
  <c r="B1183" i="2"/>
  <c r="A1182" i="2"/>
  <c r="A1183" i="2"/>
  <c r="A1184" i="2"/>
  <c r="B1184" i="2"/>
  <c r="B1185" i="2"/>
  <c r="A1185" i="2"/>
  <c r="A1186" i="2"/>
  <c r="B1186" i="2"/>
  <c r="A1187" i="2"/>
  <c r="B1187" i="2"/>
  <c r="B1188" i="2"/>
  <c r="A1188" i="2"/>
  <c r="A1189" i="2"/>
  <c r="B1189" i="2"/>
  <c r="B1190" i="2"/>
  <c r="B1191" i="2"/>
  <c r="B1192" i="2"/>
  <c r="A1190" i="2"/>
  <c r="A1191" i="2"/>
  <c r="A1192" i="2"/>
  <c r="A1193" i="2"/>
  <c r="B1193" i="2"/>
  <c r="A1194" i="2"/>
  <c r="B1194" i="2"/>
  <c r="A1195" i="2"/>
  <c r="B1195" i="2"/>
  <c r="A1196" i="2"/>
  <c r="B1196" i="2"/>
  <c r="A1197" i="2"/>
  <c r="B1197" i="2"/>
  <c r="B1198" i="2"/>
  <c r="A1198" i="2"/>
  <c r="A1199" i="2"/>
  <c r="B1199" i="2"/>
  <c r="B1200" i="2"/>
  <c r="A1200" i="2"/>
  <c r="A1201" i="2"/>
  <c r="B1201" i="2"/>
  <c r="B1202" i="2"/>
  <c r="B1203" i="2"/>
  <c r="A1202" i="2"/>
  <c r="A1203" i="2"/>
  <c r="A1204" i="2"/>
  <c r="B1204" i="2"/>
  <c r="B1205" i="2"/>
  <c r="B1206" i="2"/>
  <c r="A1205" i="2"/>
  <c r="A1206" i="2"/>
  <c r="A1207" i="2"/>
  <c r="B1207" i="2"/>
  <c r="A1208" i="2"/>
  <c r="B1208" i="2"/>
  <c r="A1209" i="2"/>
  <c r="B1209" i="2"/>
  <c r="B1210" i="2"/>
  <c r="A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B1217" i="2"/>
  <c r="A1217" i="2"/>
  <c r="A1218" i="2"/>
  <c r="B1218" i="2"/>
  <c r="A1219" i="2"/>
  <c r="B1219" i="2"/>
  <c r="A1220" i="2"/>
  <c r="B1220" i="2"/>
  <c r="B1221" i="2"/>
  <c r="A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B1228" i="2"/>
  <c r="A1228" i="2"/>
  <c r="A1229" i="2"/>
  <c r="B1229" i="2"/>
  <c r="A1230" i="2"/>
  <c r="B1230" i="2"/>
  <c r="B1231" i="2"/>
  <c r="B1232" i="2"/>
  <c r="A1231" i="2"/>
  <c r="A1232" i="2"/>
  <c r="A1233" i="2"/>
  <c r="B1233" i="2"/>
  <c r="B1234" i="2"/>
  <c r="A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B1248" i="2"/>
  <c r="A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B1255" i="2"/>
  <c r="A1255" i="2"/>
  <c r="A1256" i="2"/>
  <c r="B1256" i="2"/>
  <c r="A1257" i="2"/>
  <c r="B1257" i="2"/>
  <c r="A1258" i="2"/>
  <c r="B1258" i="2"/>
  <c r="B1259" i="2"/>
  <c r="B1260" i="2"/>
  <c r="A1259" i="2"/>
  <c r="A1260" i="2"/>
  <c r="A1261" i="2"/>
  <c r="B1261" i="2"/>
  <c r="B1262" i="2"/>
  <c r="B1263" i="2"/>
  <c r="B1264" i="2"/>
  <c r="B1265" i="2"/>
  <c r="A1262" i="2"/>
  <c r="A1263" i="2"/>
  <c r="A1264" i="2"/>
  <c r="A1265" i="2"/>
  <c r="A1266" i="2"/>
  <c r="B1266" i="2"/>
  <c r="A1267" i="2"/>
  <c r="B1267" i="2"/>
  <c r="B1268" i="2"/>
  <c r="B1269" i="2"/>
  <c r="B1270" i="2"/>
  <c r="B1271" i="2"/>
  <c r="B1272" i="2"/>
  <c r="B1273" i="2"/>
  <c r="B1274" i="2"/>
  <c r="B1275" i="2"/>
  <c r="B1276" i="2"/>
  <c r="A1268" i="2"/>
  <c r="A1269" i="2"/>
  <c r="A1270" i="2"/>
  <c r="A1271" i="2"/>
  <c r="A1272" i="2"/>
  <c r="A1273" i="2"/>
  <c r="A1274" i="2"/>
  <c r="A1275" i="2"/>
  <c r="A1276" i="2"/>
  <c r="A1277" i="2"/>
  <c r="B1277" i="2"/>
  <c r="B1278" i="2"/>
  <c r="B1279" i="2"/>
  <c r="B1280" i="2"/>
  <c r="B1281" i="2"/>
  <c r="B1282" i="2"/>
  <c r="B1283" i="2"/>
  <c r="B1284" i="2"/>
  <c r="A1278" i="2"/>
  <c r="A1279" i="2"/>
  <c r="A1280" i="2"/>
  <c r="A1281" i="2"/>
  <c r="A1282" i="2"/>
  <c r="A1283" i="2"/>
  <c r="A1284" i="2"/>
  <c r="A1285" i="2"/>
  <c r="B1285" i="2"/>
  <c r="B1286" i="2"/>
  <c r="B1287" i="2"/>
  <c r="B1288" i="2"/>
  <c r="A1286" i="2"/>
  <c r="A1287" i="2"/>
  <c r="A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B1295" i="2"/>
  <c r="B1296" i="2"/>
  <c r="B1297" i="2"/>
  <c r="A1295" i="2"/>
  <c r="A1296" i="2"/>
  <c r="A1297" i="2"/>
  <c r="A1298" i="2"/>
  <c r="B1298" i="2"/>
  <c r="A1299" i="2"/>
  <c r="B1299" i="2"/>
  <c r="B1300" i="2"/>
  <c r="A1300" i="2"/>
  <c r="A1301" i="2"/>
  <c r="B1301" i="2"/>
  <c r="A1302" i="2"/>
  <c r="B1302" i="2"/>
  <c r="B1303" i="2"/>
  <c r="B1304" i="2"/>
  <c r="B1305" i="2"/>
  <c r="B1306" i="2"/>
  <c r="A1303" i="2"/>
  <c r="A1304" i="2"/>
  <c r="A1305" i="2"/>
  <c r="A1306" i="2"/>
  <c r="A1307" i="2"/>
  <c r="B1307" i="2"/>
  <c r="A1308" i="2"/>
  <c r="B1308" i="2"/>
  <c r="A1309" i="2"/>
  <c r="B1309" i="2"/>
  <c r="A1310" i="2"/>
  <c r="B1310" i="2"/>
  <c r="A1311" i="2"/>
  <c r="B1311" i="2"/>
  <c r="B1312" i="2"/>
  <c r="B1313" i="2"/>
  <c r="A1312" i="2"/>
  <c r="A1313" i="2"/>
  <c r="A1314" i="2"/>
  <c r="B1314" i="2"/>
  <c r="A1315" i="2"/>
  <c r="B1315" i="2"/>
  <c r="A1316" i="2"/>
  <c r="B1316" i="2"/>
  <c r="A1317" i="2"/>
  <c r="B1317" i="2"/>
  <c r="B1318" i="2"/>
  <c r="A1318" i="2"/>
  <c r="A1319" i="2"/>
  <c r="B1319" i="2"/>
  <c r="A1320" i="2"/>
  <c r="B1320" i="2"/>
  <c r="A1321" i="2"/>
  <c r="B1321" i="2"/>
  <c r="A1322" i="2"/>
  <c r="B1322" i="2"/>
  <c r="B1323" i="2"/>
  <c r="B1324" i="2"/>
  <c r="A1323" i="2"/>
  <c r="A1324" i="2"/>
  <c r="A1325" i="2"/>
  <c r="B1325" i="2"/>
  <c r="A1326" i="2"/>
  <c r="B1326" i="2"/>
  <c r="B1327" i="2"/>
  <c r="A1327" i="2"/>
  <c r="A1328" i="2"/>
  <c r="B1328" i="2"/>
  <c r="B1329" i="2"/>
  <c r="A1329" i="2"/>
  <c r="A1330" i="2"/>
  <c r="B1330" i="2"/>
  <c r="B1331" i="2"/>
  <c r="B1332" i="2"/>
  <c r="A1331" i="2"/>
  <c r="A1332" i="2"/>
  <c r="A1333" i="2"/>
  <c r="B1333" i="2"/>
  <c r="B1334" i="2"/>
  <c r="A1334" i="2"/>
  <c r="A1335" i="2"/>
  <c r="B1335" i="2"/>
  <c r="A1336" i="2"/>
  <c r="B1336" i="2"/>
  <c r="A1337" i="2"/>
  <c r="B1337" i="2"/>
  <c r="B1338" i="2"/>
  <c r="B1339" i="2"/>
  <c r="B1340" i="2"/>
  <c r="B1341" i="2"/>
  <c r="B1342" i="2"/>
  <c r="B1343" i="2"/>
  <c r="A1338" i="2"/>
  <c r="A1339" i="2"/>
  <c r="A1340" i="2"/>
  <c r="A1341" i="2"/>
  <c r="A1342" i="2"/>
  <c r="A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B1350" i="2"/>
  <c r="A1350" i="2"/>
  <c r="A1351" i="2"/>
  <c r="B1351" i="2"/>
  <c r="A1352" i="2"/>
  <c r="B1352" i="2"/>
  <c r="A1353" i="2"/>
  <c r="B1353" i="2"/>
  <c r="A1354" i="2"/>
  <c r="B1354" i="2"/>
  <c r="A1355" i="2"/>
  <c r="B1355" i="2"/>
  <c r="B1356" i="2"/>
  <c r="A1356" i="2"/>
  <c r="A1357" i="2"/>
  <c r="B1357" i="2"/>
  <c r="B1358" i="2"/>
  <c r="A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B1366" i="2"/>
  <c r="B1367" i="2"/>
  <c r="A1366" i="2"/>
  <c r="A1367" i="2"/>
  <c r="A1368" i="2"/>
  <c r="B1368" i="2"/>
  <c r="A1369" i="2"/>
  <c r="B1369" i="2"/>
  <c r="B1370" i="2"/>
  <c r="A1370" i="2"/>
  <c r="A1371" i="2"/>
  <c r="B1371" i="2"/>
  <c r="A1372" i="2"/>
  <c r="B1372" i="2"/>
  <c r="B1373" i="2"/>
  <c r="B1374" i="2"/>
  <c r="B1375" i="2"/>
  <c r="B1376" i="2"/>
  <c r="A1373" i="2"/>
  <c r="A1374" i="2"/>
  <c r="A1375" i="2"/>
  <c r="A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B1386" i="2"/>
  <c r="B1387" i="2"/>
  <c r="A1386" i="2"/>
  <c r="A1387" i="2"/>
  <c r="A1388" i="2"/>
  <c r="B1388" i="2"/>
  <c r="B1389" i="2"/>
  <c r="B1390" i="2"/>
  <c r="B1391" i="2"/>
  <c r="A1389" i="2"/>
  <c r="A1390" i="2"/>
  <c r="A1391" i="2"/>
  <c r="A1392" i="2"/>
  <c r="B1392" i="2"/>
  <c r="X641" i="2"/>
  <c r="V641" i="2"/>
  <c r="V1239" i="2"/>
  <c r="P123" i="2"/>
  <c r="P125" i="2"/>
  <c r="P126" i="2"/>
  <c r="P127" i="2"/>
  <c r="P128" i="2"/>
  <c r="P129" i="2"/>
  <c r="P130" i="2"/>
  <c r="P131" i="2"/>
  <c r="P135" i="2"/>
  <c r="P136" i="2"/>
  <c r="P137" i="2"/>
  <c r="P149" i="2"/>
  <c r="P154" i="2"/>
  <c r="P349" i="2"/>
  <c r="P354" i="2"/>
  <c r="P362" i="2"/>
  <c r="P386" i="2"/>
  <c r="P389" i="2"/>
  <c r="P390" i="2"/>
  <c r="P391" i="2"/>
  <c r="P392" i="2"/>
  <c r="P396" i="2"/>
  <c r="P397" i="2"/>
  <c r="P398" i="2"/>
  <c r="P399" i="2"/>
  <c r="P400" i="2"/>
  <c r="P401" i="2"/>
  <c r="P416" i="2"/>
  <c r="P421" i="2"/>
  <c r="P422" i="2"/>
  <c r="P423" i="2"/>
  <c r="P424" i="2"/>
  <c r="P425" i="2"/>
  <c r="P427" i="2"/>
  <c r="P428" i="2"/>
  <c r="P430" i="2"/>
  <c r="P433" i="2"/>
  <c r="P755" i="2"/>
  <c r="P771" i="2"/>
  <c r="P779" i="2"/>
  <c r="P789" i="2"/>
  <c r="P806" i="2"/>
  <c r="P982" i="2"/>
  <c r="P988" i="2"/>
  <c r="P989" i="2"/>
  <c r="P996" i="2"/>
  <c r="P997" i="2"/>
  <c r="P1026" i="2"/>
  <c r="P1027" i="2"/>
  <c r="P1031" i="2"/>
  <c r="P1032" i="2"/>
  <c r="P1033" i="2"/>
  <c r="P1034" i="2"/>
  <c r="P1036" i="2"/>
  <c r="P1037" i="2"/>
  <c r="P1038" i="2"/>
  <c r="P1039" i="2"/>
  <c r="P1041" i="2"/>
  <c r="P1042" i="2"/>
  <c r="P1043" i="2"/>
  <c r="P1044" i="2"/>
  <c r="P1045" i="2"/>
  <c r="P1050" i="2"/>
  <c r="P1054" i="2"/>
  <c r="P1055" i="2"/>
  <c r="P1056" i="2"/>
  <c r="P1057" i="2"/>
  <c r="P1058" i="2"/>
  <c r="P1059" i="2"/>
  <c r="P1060" i="2"/>
  <c r="P1061" i="2"/>
  <c r="P1062" i="2"/>
  <c r="P1069" i="2"/>
  <c r="P1070" i="2"/>
  <c r="P1071" i="2"/>
  <c r="P1087" i="2"/>
  <c r="P1167" i="2"/>
  <c r="P1168" i="2"/>
  <c r="P1178" i="2"/>
  <c r="P1180" i="2"/>
  <c r="P1184" i="2"/>
  <c r="P1186" i="2"/>
  <c r="P1194" i="2"/>
  <c r="P1195" i="2"/>
  <c r="P1196" i="2"/>
  <c r="P1197" i="2"/>
  <c r="P1198" i="2"/>
  <c r="P1199" i="2"/>
  <c r="P1201" i="2"/>
  <c r="P1204" i="2"/>
  <c r="P1207" i="2"/>
  <c r="P1208" i="2"/>
  <c r="P1209" i="2"/>
  <c r="P1211" i="2"/>
  <c r="P1212" i="2"/>
  <c r="P1213" i="2"/>
  <c r="P1214" i="2"/>
  <c r="P1215" i="2"/>
  <c r="P1216" i="2"/>
  <c r="P1218" i="2"/>
  <c r="P1220" i="2"/>
  <c r="P1222" i="2"/>
  <c r="P1224" i="2"/>
  <c r="P1225" i="2"/>
  <c r="P1226" i="2"/>
  <c r="P1227" i="2"/>
  <c r="P1229" i="2"/>
  <c r="P1233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9" i="2"/>
  <c r="P1250" i="2"/>
  <c r="P1251" i="2"/>
  <c r="P1252" i="2"/>
  <c r="P1253" i="2"/>
  <c r="P1254" i="2"/>
  <c r="P1255" i="2"/>
  <c r="P1257" i="2"/>
  <c r="P1286" i="2"/>
  <c r="P1325" i="2"/>
  <c r="P1327" i="2"/>
  <c r="P1328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W1239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W641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V613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V106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R11" i="2"/>
  <c r="D11" i="2"/>
  <c r="R10" i="2"/>
  <c r="D10" i="2"/>
  <c r="R9" i="2"/>
  <c r="D9" i="2"/>
  <c r="R8" i="2"/>
  <c r="D8" i="2"/>
  <c r="D7" i="2"/>
  <c r="D6" i="2"/>
  <c r="D5" i="2"/>
  <c r="D4" i="2"/>
  <c r="D3" i="2"/>
  <c r="R2" i="2"/>
  <c r="D2" i="2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X1079" i="1"/>
  <c r="W1079" i="1"/>
  <c r="R1079" i="1"/>
  <c r="P1079" i="1"/>
  <c r="X1078" i="1"/>
  <c r="W1078" i="1"/>
  <c r="R1078" i="1"/>
  <c r="P1078" i="1"/>
  <c r="X1077" i="1"/>
  <c r="W1077" i="1"/>
  <c r="R1077" i="1"/>
  <c r="P1077" i="1"/>
  <c r="X1076" i="1"/>
  <c r="W1076" i="1"/>
  <c r="R1076" i="1"/>
  <c r="P1076" i="1"/>
  <c r="X1075" i="1"/>
  <c r="W1075" i="1"/>
  <c r="R1075" i="1"/>
  <c r="P1075" i="1"/>
  <c r="X1074" i="1"/>
  <c r="W1074" i="1"/>
  <c r="R1074" i="1"/>
  <c r="P1074" i="1"/>
  <c r="X1073" i="1"/>
  <c r="W1073" i="1"/>
  <c r="R1073" i="1"/>
  <c r="P1073" i="1"/>
  <c r="X1072" i="1"/>
  <c r="W1072" i="1"/>
  <c r="R1072" i="1"/>
  <c r="P1072" i="1"/>
  <c r="X1071" i="1"/>
  <c r="W1071" i="1"/>
  <c r="R1071" i="1"/>
  <c r="P1071" i="1"/>
  <c r="X1070" i="1"/>
  <c r="W1070" i="1"/>
  <c r="R1070" i="1"/>
  <c r="P1070" i="1"/>
  <c r="X1069" i="1"/>
  <c r="W1069" i="1"/>
  <c r="R1069" i="1"/>
  <c r="P1069" i="1"/>
  <c r="X1068" i="1"/>
  <c r="W1068" i="1"/>
  <c r="R1068" i="1"/>
  <c r="P1068" i="1"/>
  <c r="X1067" i="1"/>
  <c r="W1067" i="1"/>
  <c r="R1067" i="1"/>
  <c r="P1067" i="1"/>
  <c r="X1066" i="1"/>
  <c r="W1066" i="1"/>
  <c r="R1066" i="1"/>
  <c r="P1066" i="1"/>
  <c r="X1065" i="1"/>
  <c r="W1065" i="1"/>
  <c r="R1065" i="1"/>
  <c r="P1065" i="1"/>
  <c r="X1064" i="1"/>
  <c r="W1064" i="1"/>
  <c r="R1064" i="1"/>
  <c r="P1064" i="1"/>
  <c r="X1063" i="1"/>
  <c r="W1063" i="1"/>
  <c r="R1063" i="1"/>
  <c r="P1063" i="1"/>
  <c r="X1062" i="1"/>
  <c r="W1062" i="1"/>
  <c r="R1062" i="1"/>
  <c r="P1062" i="1"/>
  <c r="X1061" i="1"/>
  <c r="W1061" i="1"/>
  <c r="R1061" i="1"/>
  <c r="P1061" i="1"/>
  <c r="X1060" i="1"/>
  <c r="W1060" i="1"/>
  <c r="R1060" i="1"/>
  <c r="P1060" i="1"/>
  <c r="L1060" i="1"/>
  <c r="X1059" i="1"/>
  <c r="W1059" i="1"/>
  <c r="R1059" i="1"/>
  <c r="P1059" i="1"/>
  <c r="L1059" i="1"/>
  <c r="X1058" i="1"/>
  <c r="W1058" i="1"/>
  <c r="R1058" i="1"/>
  <c r="P1058" i="1"/>
  <c r="L1058" i="1"/>
  <c r="X1057" i="1"/>
  <c r="W1057" i="1"/>
  <c r="R1057" i="1"/>
  <c r="P1057" i="1"/>
  <c r="L1057" i="1"/>
  <c r="X1056" i="1"/>
  <c r="W1056" i="1"/>
  <c r="R1056" i="1"/>
  <c r="P1056" i="1"/>
  <c r="L1056" i="1"/>
  <c r="X1055" i="1"/>
  <c r="W1055" i="1"/>
  <c r="R1055" i="1"/>
  <c r="P1055" i="1"/>
  <c r="L1055" i="1"/>
  <c r="X1054" i="1"/>
  <c r="W1054" i="1"/>
  <c r="R1054" i="1"/>
  <c r="P1054" i="1"/>
  <c r="L1054" i="1"/>
  <c r="X1053" i="1"/>
  <c r="W1053" i="1"/>
  <c r="R1053" i="1"/>
  <c r="P1053" i="1"/>
  <c r="L1053" i="1"/>
  <c r="R1052" i="1"/>
  <c r="Y1052" i="1"/>
  <c r="X1052" i="1"/>
  <c r="W1052" i="1"/>
  <c r="P1052" i="1"/>
  <c r="L1052" i="1"/>
  <c r="R1051" i="1"/>
  <c r="Y1051" i="1"/>
  <c r="X1051" i="1"/>
  <c r="W1051" i="1"/>
  <c r="P1051" i="1"/>
  <c r="L1051" i="1"/>
  <c r="R1050" i="1"/>
  <c r="Y1050" i="1"/>
  <c r="X1050" i="1"/>
  <c r="W1050" i="1"/>
  <c r="P1050" i="1"/>
  <c r="L1050" i="1"/>
  <c r="R1049" i="1"/>
  <c r="Y1049" i="1"/>
  <c r="X1049" i="1"/>
  <c r="W1049" i="1"/>
  <c r="P1049" i="1"/>
  <c r="L1049" i="1"/>
  <c r="R1048" i="1"/>
  <c r="Y1048" i="1"/>
  <c r="X1048" i="1"/>
  <c r="W1048" i="1"/>
  <c r="P1048" i="1"/>
  <c r="L1048" i="1"/>
  <c r="R1047" i="1"/>
  <c r="Y1047" i="1"/>
  <c r="X1047" i="1"/>
  <c r="W1047" i="1"/>
  <c r="P1047" i="1"/>
  <c r="L1047" i="1"/>
  <c r="R1046" i="1"/>
  <c r="Y1046" i="1"/>
  <c r="X1046" i="1"/>
  <c r="W1046" i="1"/>
  <c r="P1046" i="1"/>
  <c r="L1046" i="1"/>
  <c r="R1045" i="1"/>
  <c r="Y1045" i="1"/>
  <c r="X1045" i="1"/>
  <c r="W1045" i="1"/>
  <c r="P1045" i="1"/>
  <c r="L1045" i="1"/>
  <c r="R1044" i="1"/>
  <c r="Y1044" i="1"/>
  <c r="X1044" i="1"/>
  <c r="W1044" i="1"/>
  <c r="P1044" i="1"/>
  <c r="L1044" i="1"/>
  <c r="R1043" i="1"/>
  <c r="Y1043" i="1"/>
  <c r="X1043" i="1"/>
  <c r="W1043" i="1"/>
  <c r="P1043" i="1"/>
  <c r="L1043" i="1"/>
  <c r="R1042" i="1"/>
  <c r="Y1042" i="1"/>
  <c r="X1042" i="1"/>
  <c r="W1042" i="1"/>
  <c r="P1042" i="1"/>
  <c r="L1042" i="1"/>
  <c r="R1041" i="1"/>
  <c r="Y1041" i="1"/>
  <c r="X1041" i="1"/>
  <c r="W1041" i="1"/>
  <c r="P1041" i="1"/>
  <c r="L1041" i="1"/>
  <c r="R1040" i="1"/>
  <c r="Y1040" i="1"/>
  <c r="X1040" i="1"/>
  <c r="W1040" i="1"/>
  <c r="P1040" i="1"/>
  <c r="L1040" i="1"/>
  <c r="R1039" i="1"/>
  <c r="Y1039" i="1"/>
  <c r="X1039" i="1"/>
  <c r="W1039" i="1"/>
  <c r="P1039" i="1"/>
  <c r="L1039" i="1"/>
  <c r="R1038" i="1"/>
  <c r="Y1038" i="1"/>
  <c r="X1038" i="1"/>
  <c r="W1038" i="1"/>
  <c r="P1038" i="1"/>
  <c r="L1038" i="1"/>
  <c r="R1037" i="1"/>
  <c r="Y1037" i="1"/>
  <c r="X1037" i="1"/>
  <c r="W1037" i="1"/>
  <c r="P1037" i="1"/>
  <c r="L1037" i="1"/>
  <c r="R1035" i="1"/>
  <c r="Y1035" i="1"/>
  <c r="X1035" i="1"/>
  <c r="W1035" i="1"/>
  <c r="V1035" i="1"/>
  <c r="U1035" i="1"/>
  <c r="S1035" i="1"/>
  <c r="T1035" i="1"/>
  <c r="P1035" i="1"/>
  <c r="L1035" i="1"/>
  <c r="C1035" i="1"/>
  <c r="B1035" i="1"/>
  <c r="A1035" i="1"/>
  <c r="R1034" i="1"/>
  <c r="Y1034" i="1"/>
  <c r="X1034" i="1"/>
  <c r="W1034" i="1"/>
  <c r="V1034" i="1"/>
  <c r="U1034" i="1"/>
  <c r="S1034" i="1"/>
  <c r="T1034" i="1"/>
  <c r="P1034" i="1"/>
  <c r="L1034" i="1"/>
  <c r="C1034" i="1"/>
  <c r="B1034" i="1"/>
  <c r="A1034" i="1"/>
  <c r="R1033" i="1"/>
  <c r="Y1033" i="1"/>
  <c r="X1033" i="1"/>
  <c r="W1033" i="1"/>
  <c r="V1033" i="1"/>
  <c r="U1033" i="1"/>
  <c r="S1033" i="1"/>
  <c r="T1033" i="1"/>
  <c r="P1033" i="1"/>
  <c r="L1033" i="1"/>
  <c r="C1033" i="1"/>
  <c r="B1033" i="1"/>
  <c r="A1033" i="1"/>
  <c r="R1032" i="1"/>
  <c r="Y1032" i="1"/>
  <c r="X1032" i="1"/>
  <c r="W1032" i="1"/>
  <c r="V1032" i="1"/>
  <c r="U1032" i="1"/>
  <c r="S1032" i="1"/>
  <c r="T1032" i="1"/>
  <c r="P1032" i="1"/>
  <c r="L1032" i="1"/>
  <c r="C1032" i="1"/>
  <c r="B1032" i="1"/>
  <c r="A1032" i="1"/>
  <c r="R1031" i="1"/>
  <c r="Y1031" i="1"/>
  <c r="X1031" i="1"/>
  <c r="W1031" i="1"/>
  <c r="V1031" i="1"/>
  <c r="U1031" i="1"/>
  <c r="S1031" i="1"/>
  <c r="T1031" i="1"/>
  <c r="P1031" i="1"/>
  <c r="L1031" i="1"/>
  <c r="C1031" i="1"/>
  <c r="B1031" i="1"/>
  <c r="A1031" i="1"/>
  <c r="R1030" i="1"/>
  <c r="Y1030" i="1"/>
  <c r="X1030" i="1"/>
  <c r="W1030" i="1"/>
  <c r="V1030" i="1"/>
  <c r="U1030" i="1"/>
  <c r="S1030" i="1"/>
  <c r="T1030" i="1"/>
  <c r="P1030" i="1"/>
  <c r="L1030" i="1"/>
  <c r="C1030" i="1"/>
  <c r="B1030" i="1"/>
  <c r="A1030" i="1"/>
  <c r="R1029" i="1"/>
  <c r="Y1029" i="1"/>
  <c r="X1029" i="1"/>
  <c r="W1029" i="1"/>
  <c r="V1029" i="1"/>
  <c r="U1029" i="1"/>
  <c r="S1029" i="1"/>
  <c r="T1029" i="1"/>
  <c r="P1029" i="1"/>
  <c r="L1029" i="1"/>
  <c r="C1029" i="1"/>
  <c r="B1029" i="1"/>
  <c r="A1029" i="1"/>
  <c r="R1028" i="1"/>
  <c r="Y1028" i="1"/>
  <c r="X1028" i="1"/>
  <c r="W1028" i="1"/>
  <c r="V1028" i="1"/>
  <c r="U1028" i="1"/>
  <c r="S1028" i="1"/>
  <c r="T1028" i="1"/>
  <c r="P1028" i="1"/>
  <c r="L1028" i="1"/>
  <c r="C1028" i="1"/>
  <c r="B1028" i="1"/>
  <c r="A1028" i="1"/>
  <c r="R1027" i="1"/>
  <c r="Y1027" i="1"/>
  <c r="X1027" i="1"/>
  <c r="W1027" i="1"/>
  <c r="V1027" i="1"/>
  <c r="U1027" i="1"/>
  <c r="S1027" i="1"/>
  <c r="T1027" i="1"/>
  <c r="P1027" i="1"/>
  <c r="L1027" i="1"/>
  <c r="C1027" i="1"/>
  <c r="B1027" i="1"/>
  <c r="A1027" i="1"/>
  <c r="R1026" i="1"/>
  <c r="Y1026" i="1"/>
  <c r="X1026" i="1"/>
  <c r="W1026" i="1"/>
  <c r="V1026" i="1"/>
  <c r="U1026" i="1"/>
  <c r="S1026" i="1"/>
  <c r="T1026" i="1"/>
  <c r="P1026" i="1"/>
  <c r="L1026" i="1"/>
  <c r="C1026" i="1"/>
  <c r="B1026" i="1"/>
  <c r="A1026" i="1"/>
  <c r="R1025" i="1"/>
  <c r="Y1025" i="1"/>
  <c r="X1025" i="1"/>
  <c r="W1025" i="1"/>
  <c r="V1025" i="1"/>
  <c r="U1025" i="1"/>
  <c r="S1025" i="1"/>
  <c r="T1025" i="1"/>
  <c r="P1025" i="1"/>
  <c r="L1025" i="1"/>
  <c r="C1025" i="1"/>
  <c r="B1025" i="1"/>
  <c r="A1025" i="1"/>
  <c r="R1024" i="1"/>
  <c r="Y1024" i="1"/>
  <c r="X1024" i="1"/>
  <c r="W1024" i="1"/>
  <c r="V1024" i="1"/>
  <c r="U1024" i="1"/>
  <c r="S1024" i="1"/>
  <c r="T1024" i="1"/>
  <c r="P1024" i="1"/>
  <c r="L1024" i="1"/>
  <c r="C1024" i="1"/>
  <c r="B1024" i="1"/>
  <c r="A1024" i="1"/>
  <c r="R1023" i="1"/>
  <c r="Y1023" i="1"/>
  <c r="X1023" i="1"/>
  <c r="W1023" i="1"/>
  <c r="V1023" i="1"/>
  <c r="U1023" i="1"/>
  <c r="S1023" i="1"/>
  <c r="T1023" i="1"/>
  <c r="P1023" i="1"/>
  <c r="L1023" i="1"/>
  <c r="C1023" i="1"/>
  <c r="B1023" i="1"/>
  <c r="A1023" i="1"/>
  <c r="R1022" i="1"/>
  <c r="Y1022" i="1"/>
  <c r="X1022" i="1"/>
  <c r="W1022" i="1"/>
  <c r="V1022" i="1"/>
  <c r="U1022" i="1"/>
  <c r="S1022" i="1"/>
  <c r="T1022" i="1"/>
  <c r="P1022" i="1"/>
  <c r="L1022" i="1"/>
  <c r="C1022" i="1"/>
  <c r="B1022" i="1"/>
  <c r="A1022" i="1"/>
  <c r="R1021" i="1"/>
  <c r="Y1021" i="1"/>
  <c r="X1021" i="1"/>
  <c r="W1021" i="1"/>
  <c r="V1021" i="1"/>
  <c r="U1021" i="1"/>
  <c r="S1021" i="1"/>
  <c r="T1021" i="1"/>
  <c r="P1021" i="1"/>
  <c r="L1021" i="1"/>
  <c r="C1021" i="1"/>
  <c r="B1021" i="1"/>
  <c r="A1021" i="1"/>
  <c r="R1020" i="1"/>
  <c r="Y1020" i="1"/>
  <c r="X1020" i="1"/>
  <c r="W1020" i="1"/>
  <c r="V1020" i="1"/>
  <c r="U1020" i="1"/>
  <c r="S1020" i="1"/>
  <c r="T1020" i="1"/>
  <c r="P1020" i="1"/>
  <c r="L1020" i="1"/>
  <c r="C1020" i="1"/>
  <c r="B1020" i="1"/>
  <c r="A1020" i="1"/>
  <c r="R1019" i="1"/>
  <c r="Y1019" i="1"/>
  <c r="X1019" i="1"/>
  <c r="W1019" i="1"/>
  <c r="V1019" i="1"/>
  <c r="U1019" i="1"/>
  <c r="S1019" i="1"/>
  <c r="T1019" i="1"/>
  <c r="P1019" i="1"/>
  <c r="L1019" i="1"/>
  <c r="C1019" i="1"/>
  <c r="B1019" i="1"/>
  <c r="A1019" i="1"/>
  <c r="R1018" i="1"/>
  <c r="Y1018" i="1"/>
  <c r="X1018" i="1"/>
  <c r="W1018" i="1"/>
  <c r="V1018" i="1"/>
  <c r="U1018" i="1"/>
  <c r="S1018" i="1"/>
  <c r="T1018" i="1"/>
  <c r="P1018" i="1"/>
  <c r="L1018" i="1"/>
  <c r="C1018" i="1"/>
  <c r="B1018" i="1"/>
  <c r="A1018" i="1"/>
  <c r="R1017" i="1"/>
  <c r="Y1017" i="1"/>
  <c r="X1017" i="1"/>
  <c r="W1017" i="1"/>
  <c r="V1017" i="1"/>
  <c r="U1017" i="1"/>
  <c r="S1017" i="1"/>
  <c r="T1017" i="1"/>
  <c r="P1017" i="1"/>
  <c r="L1017" i="1"/>
  <c r="C1017" i="1"/>
  <c r="B1017" i="1"/>
  <c r="A1017" i="1"/>
  <c r="R1016" i="1"/>
  <c r="Y1016" i="1"/>
  <c r="X1016" i="1"/>
  <c r="W1016" i="1"/>
  <c r="V1016" i="1"/>
  <c r="U1016" i="1"/>
  <c r="S1016" i="1"/>
  <c r="T1016" i="1"/>
  <c r="P1016" i="1"/>
  <c r="L1016" i="1"/>
  <c r="C1016" i="1"/>
  <c r="B1016" i="1"/>
  <c r="A1016" i="1"/>
  <c r="R1015" i="1"/>
  <c r="Y1015" i="1"/>
  <c r="X1015" i="1"/>
  <c r="W1015" i="1"/>
  <c r="V1015" i="1"/>
  <c r="U1015" i="1"/>
  <c r="S1015" i="1"/>
  <c r="T1015" i="1"/>
  <c r="P1015" i="1"/>
  <c r="L1015" i="1"/>
  <c r="C1015" i="1"/>
  <c r="B1015" i="1"/>
  <c r="A1015" i="1"/>
  <c r="R1014" i="1"/>
  <c r="Y1014" i="1"/>
  <c r="X1014" i="1"/>
  <c r="W1014" i="1"/>
  <c r="V1014" i="1"/>
  <c r="U1014" i="1"/>
  <c r="S1014" i="1"/>
  <c r="T1014" i="1"/>
  <c r="P1014" i="1"/>
  <c r="L1014" i="1"/>
  <c r="C1014" i="1"/>
  <c r="B1014" i="1"/>
  <c r="A1014" i="1"/>
  <c r="R1013" i="1"/>
  <c r="Y1013" i="1"/>
  <c r="X1013" i="1"/>
  <c r="W1013" i="1"/>
  <c r="V1013" i="1"/>
  <c r="U1013" i="1"/>
  <c r="S1013" i="1"/>
  <c r="T1013" i="1"/>
  <c r="P1013" i="1"/>
  <c r="L1013" i="1"/>
  <c r="C1013" i="1"/>
  <c r="B1013" i="1"/>
  <c r="A1013" i="1"/>
  <c r="R1012" i="1"/>
  <c r="Y1012" i="1"/>
  <c r="X1012" i="1"/>
  <c r="W1012" i="1"/>
  <c r="V1012" i="1"/>
  <c r="U1012" i="1"/>
  <c r="S1012" i="1"/>
  <c r="T1012" i="1"/>
  <c r="P1012" i="1"/>
  <c r="L1012" i="1"/>
  <c r="C1012" i="1"/>
  <c r="B1012" i="1"/>
  <c r="A1012" i="1"/>
  <c r="R1011" i="1"/>
  <c r="Y1011" i="1"/>
  <c r="X1011" i="1"/>
  <c r="W1011" i="1"/>
  <c r="V1011" i="1"/>
  <c r="U1011" i="1"/>
  <c r="S1011" i="1"/>
  <c r="T1011" i="1"/>
  <c r="P1011" i="1"/>
  <c r="L1011" i="1"/>
  <c r="C1011" i="1"/>
  <c r="B1011" i="1"/>
  <c r="A1011" i="1"/>
  <c r="R1010" i="1"/>
  <c r="Y1010" i="1"/>
  <c r="X1010" i="1"/>
  <c r="W1010" i="1"/>
  <c r="V1010" i="1"/>
  <c r="U1010" i="1"/>
  <c r="S1010" i="1"/>
  <c r="T1010" i="1"/>
  <c r="P1010" i="1"/>
  <c r="L1010" i="1"/>
  <c r="C1010" i="1"/>
  <c r="B1010" i="1"/>
  <c r="A1010" i="1"/>
  <c r="R1009" i="1"/>
  <c r="Y1009" i="1"/>
  <c r="X1009" i="1"/>
  <c r="W1009" i="1"/>
  <c r="V1009" i="1"/>
  <c r="U1009" i="1"/>
  <c r="S1009" i="1"/>
  <c r="T1009" i="1"/>
  <c r="P1009" i="1"/>
  <c r="L1009" i="1"/>
  <c r="C1009" i="1"/>
  <c r="B1009" i="1"/>
  <c r="A1009" i="1"/>
  <c r="R1008" i="1"/>
  <c r="Y1008" i="1"/>
  <c r="X1008" i="1"/>
  <c r="W1008" i="1"/>
  <c r="V1008" i="1"/>
  <c r="U1008" i="1"/>
  <c r="S1008" i="1"/>
  <c r="T1008" i="1"/>
  <c r="P1008" i="1"/>
  <c r="L1008" i="1"/>
  <c r="C1008" i="1"/>
  <c r="B1008" i="1"/>
  <c r="A1008" i="1"/>
  <c r="R1007" i="1"/>
  <c r="Y1007" i="1"/>
  <c r="X1007" i="1"/>
  <c r="W1007" i="1"/>
  <c r="V1007" i="1"/>
  <c r="U1007" i="1"/>
  <c r="S1007" i="1"/>
  <c r="T1007" i="1"/>
  <c r="P1007" i="1"/>
  <c r="L1007" i="1"/>
  <c r="C1007" i="1"/>
  <c r="B1007" i="1"/>
  <c r="A1007" i="1"/>
  <c r="R1006" i="1"/>
  <c r="Y1006" i="1"/>
  <c r="X1006" i="1"/>
  <c r="W1006" i="1"/>
  <c r="V1006" i="1"/>
  <c r="U1006" i="1"/>
  <c r="S1006" i="1"/>
  <c r="T1006" i="1"/>
  <c r="P1006" i="1"/>
  <c r="L1006" i="1"/>
  <c r="C1006" i="1"/>
  <c r="B1006" i="1"/>
  <c r="A1006" i="1"/>
  <c r="R1005" i="1"/>
  <c r="Y1005" i="1"/>
  <c r="X1005" i="1"/>
  <c r="W1005" i="1"/>
  <c r="V1005" i="1"/>
  <c r="U1005" i="1"/>
  <c r="S1005" i="1"/>
  <c r="T1005" i="1"/>
  <c r="P1005" i="1"/>
  <c r="L1005" i="1"/>
  <c r="C1005" i="1"/>
  <c r="B1005" i="1"/>
  <c r="A1005" i="1"/>
  <c r="R1004" i="1"/>
  <c r="Y1004" i="1"/>
  <c r="X1004" i="1"/>
  <c r="W1004" i="1"/>
  <c r="V1004" i="1"/>
  <c r="U1004" i="1"/>
  <c r="S1004" i="1"/>
  <c r="T1004" i="1"/>
  <c r="P1004" i="1"/>
  <c r="L1004" i="1"/>
  <c r="C1004" i="1"/>
  <c r="B1004" i="1"/>
  <c r="A1004" i="1"/>
  <c r="R1003" i="1"/>
  <c r="Y1003" i="1"/>
  <c r="X1003" i="1"/>
  <c r="W1003" i="1"/>
  <c r="V1003" i="1"/>
  <c r="U1003" i="1"/>
  <c r="S1003" i="1"/>
  <c r="T1003" i="1"/>
  <c r="P1003" i="1"/>
  <c r="L1003" i="1"/>
  <c r="C1003" i="1"/>
  <c r="B1003" i="1"/>
  <c r="A1003" i="1"/>
  <c r="R1002" i="1"/>
  <c r="Y1002" i="1"/>
  <c r="X1002" i="1"/>
  <c r="W1002" i="1"/>
  <c r="V1002" i="1"/>
  <c r="U1002" i="1"/>
  <c r="S1002" i="1"/>
  <c r="T1002" i="1"/>
  <c r="P1002" i="1"/>
  <c r="L1002" i="1"/>
  <c r="C1002" i="1"/>
  <c r="B1002" i="1"/>
  <c r="A1002" i="1"/>
  <c r="R1001" i="1"/>
  <c r="Y1001" i="1"/>
  <c r="X1001" i="1"/>
  <c r="W1001" i="1"/>
  <c r="V1001" i="1"/>
  <c r="U1001" i="1"/>
  <c r="S1001" i="1"/>
  <c r="T1001" i="1"/>
  <c r="P1001" i="1"/>
  <c r="L1001" i="1"/>
  <c r="C1001" i="1"/>
  <c r="B1001" i="1"/>
  <c r="A1001" i="1"/>
  <c r="R1000" i="1"/>
  <c r="Y1000" i="1"/>
  <c r="X1000" i="1"/>
  <c r="W1000" i="1"/>
  <c r="V1000" i="1"/>
  <c r="U1000" i="1"/>
  <c r="S1000" i="1"/>
  <c r="T1000" i="1"/>
  <c r="P1000" i="1"/>
  <c r="L1000" i="1"/>
  <c r="C1000" i="1"/>
  <c r="B1000" i="1"/>
  <c r="A1000" i="1"/>
  <c r="R999" i="1"/>
  <c r="Y999" i="1"/>
  <c r="X999" i="1"/>
  <c r="W999" i="1"/>
  <c r="V999" i="1"/>
  <c r="U999" i="1"/>
  <c r="S999" i="1"/>
  <c r="T999" i="1"/>
  <c r="P999" i="1"/>
  <c r="L999" i="1"/>
  <c r="C999" i="1"/>
  <c r="B999" i="1"/>
  <c r="A999" i="1"/>
  <c r="R998" i="1"/>
  <c r="Y998" i="1"/>
  <c r="X998" i="1"/>
  <c r="W998" i="1"/>
  <c r="V998" i="1"/>
  <c r="U998" i="1"/>
  <c r="S998" i="1"/>
  <c r="T998" i="1"/>
  <c r="P998" i="1"/>
  <c r="L998" i="1"/>
  <c r="C998" i="1"/>
  <c r="B998" i="1"/>
  <c r="A998" i="1"/>
  <c r="R997" i="1"/>
  <c r="Y997" i="1"/>
  <c r="X997" i="1"/>
  <c r="W997" i="1"/>
  <c r="V997" i="1"/>
  <c r="U997" i="1"/>
  <c r="S997" i="1"/>
  <c r="T997" i="1"/>
  <c r="P997" i="1"/>
  <c r="L997" i="1"/>
  <c r="C997" i="1"/>
  <c r="B997" i="1"/>
  <c r="A997" i="1"/>
  <c r="R996" i="1"/>
  <c r="Y996" i="1"/>
  <c r="X996" i="1"/>
  <c r="W996" i="1"/>
  <c r="V996" i="1"/>
  <c r="U996" i="1"/>
  <c r="S996" i="1"/>
  <c r="T996" i="1"/>
  <c r="P996" i="1"/>
  <c r="L996" i="1"/>
  <c r="C996" i="1"/>
  <c r="B996" i="1"/>
  <c r="A996" i="1"/>
  <c r="R995" i="1"/>
  <c r="Y995" i="1"/>
  <c r="X995" i="1"/>
  <c r="W995" i="1"/>
  <c r="V995" i="1"/>
  <c r="U995" i="1"/>
  <c r="S995" i="1"/>
  <c r="T995" i="1"/>
  <c r="P995" i="1"/>
  <c r="L995" i="1"/>
  <c r="C995" i="1"/>
  <c r="B995" i="1"/>
  <c r="A995" i="1"/>
  <c r="R994" i="1"/>
  <c r="Y994" i="1"/>
  <c r="X994" i="1"/>
  <c r="W994" i="1"/>
  <c r="V994" i="1"/>
  <c r="U994" i="1"/>
  <c r="S994" i="1"/>
  <c r="T994" i="1"/>
  <c r="P994" i="1"/>
  <c r="L994" i="1"/>
  <c r="C994" i="1"/>
  <c r="B994" i="1"/>
  <c r="A994" i="1"/>
  <c r="R993" i="1"/>
  <c r="Y993" i="1"/>
  <c r="X993" i="1"/>
  <c r="W993" i="1"/>
  <c r="V993" i="1"/>
  <c r="U993" i="1"/>
  <c r="S993" i="1"/>
  <c r="T993" i="1"/>
  <c r="P993" i="1"/>
  <c r="L993" i="1"/>
  <c r="C993" i="1"/>
  <c r="B993" i="1"/>
  <c r="A993" i="1"/>
  <c r="R992" i="1"/>
  <c r="Y992" i="1"/>
  <c r="X992" i="1"/>
  <c r="W992" i="1"/>
  <c r="V992" i="1"/>
  <c r="U992" i="1"/>
  <c r="S992" i="1"/>
  <c r="T992" i="1"/>
  <c r="P992" i="1"/>
  <c r="L992" i="1"/>
  <c r="C992" i="1"/>
  <c r="B992" i="1"/>
  <c r="A992" i="1"/>
  <c r="R991" i="1"/>
  <c r="Y991" i="1"/>
  <c r="X991" i="1"/>
  <c r="W991" i="1"/>
  <c r="V991" i="1"/>
  <c r="U991" i="1"/>
  <c r="S991" i="1"/>
  <c r="T991" i="1"/>
  <c r="P991" i="1"/>
  <c r="L991" i="1"/>
  <c r="C991" i="1"/>
  <c r="B991" i="1"/>
  <c r="A991" i="1"/>
  <c r="R990" i="1"/>
  <c r="Y990" i="1"/>
  <c r="X990" i="1"/>
  <c r="W990" i="1"/>
  <c r="V990" i="1"/>
  <c r="U990" i="1"/>
  <c r="S990" i="1"/>
  <c r="T990" i="1"/>
  <c r="P990" i="1"/>
  <c r="L990" i="1"/>
  <c r="C990" i="1"/>
  <c r="B990" i="1"/>
  <c r="A990" i="1"/>
  <c r="R989" i="1"/>
  <c r="Y989" i="1"/>
  <c r="X989" i="1"/>
  <c r="W989" i="1"/>
  <c r="V989" i="1"/>
  <c r="U989" i="1"/>
  <c r="S989" i="1"/>
  <c r="T989" i="1"/>
  <c r="P989" i="1"/>
  <c r="L989" i="1"/>
  <c r="C989" i="1"/>
  <c r="B989" i="1"/>
  <c r="A989" i="1"/>
  <c r="R988" i="1"/>
  <c r="Y988" i="1"/>
  <c r="X988" i="1"/>
  <c r="W988" i="1"/>
  <c r="V988" i="1"/>
  <c r="U988" i="1"/>
  <c r="S988" i="1"/>
  <c r="T988" i="1"/>
  <c r="P988" i="1"/>
  <c r="L988" i="1"/>
  <c r="C988" i="1"/>
  <c r="B988" i="1"/>
  <c r="A988" i="1"/>
  <c r="R987" i="1"/>
  <c r="Y987" i="1"/>
  <c r="X987" i="1"/>
  <c r="W987" i="1"/>
  <c r="V987" i="1"/>
  <c r="U987" i="1"/>
  <c r="S987" i="1"/>
  <c r="T987" i="1"/>
  <c r="P987" i="1"/>
  <c r="L987" i="1"/>
  <c r="C987" i="1"/>
  <c r="B987" i="1"/>
  <c r="A987" i="1"/>
  <c r="R986" i="1"/>
  <c r="Y986" i="1"/>
  <c r="X986" i="1"/>
  <c r="W986" i="1"/>
  <c r="V986" i="1"/>
  <c r="U986" i="1"/>
  <c r="S986" i="1"/>
  <c r="T986" i="1"/>
  <c r="P986" i="1"/>
  <c r="L986" i="1"/>
  <c r="C986" i="1"/>
  <c r="B986" i="1"/>
  <c r="A986" i="1"/>
  <c r="R985" i="1"/>
  <c r="Y985" i="1"/>
  <c r="X985" i="1"/>
  <c r="W985" i="1"/>
  <c r="V985" i="1"/>
  <c r="U985" i="1"/>
  <c r="S985" i="1"/>
  <c r="T985" i="1"/>
  <c r="P985" i="1"/>
  <c r="L985" i="1"/>
  <c r="C985" i="1"/>
  <c r="B985" i="1"/>
  <c r="A985" i="1"/>
  <c r="R984" i="1"/>
  <c r="Y984" i="1"/>
  <c r="X984" i="1"/>
  <c r="W984" i="1"/>
  <c r="V984" i="1"/>
  <c r="U984" i="1"/>
  <c r="S984" i="1"/>
  <c r="T984" i="1"/>
  <c r="P984" i="1"/>
  <c r="L984" i="1"/>
  <c r="C984" i="1"/>
  <c r="B984" i="1"/>
  <c r="A984" i="1"/>
  <c r="R983" i="1"/>
  <c r="Y983" i="1"/>
  <c r="X983" i="1"/>
  <c r="W983" i="1"/>
  <c r="V983" i="1"/>
  <c r="U983" i="1"/>
  <c r="S983" i="1"/>
  <c r="T983" i="1"/>
  <c r="P983" i="1"/>
  <c r="L983" i="1"/>
  <c r="C983" i="1"/>
  <c r="B983" i="1"/>
  <c r="A983" i="1"/>
  <c r="R982" i="1"/>
  <c r="Y982" i="1"/>
  <c r="X982" i="1"/>
  <c r="W982" i="1"/>
  <c r="V982" i="1"/>
  <c r="U982" i="1"/>
  <c r="S982" i="1"/>
  <c r="T982" i="1"/>
  <c r="P982" i="1"/>
  <c r="L982" i="1"/>
  <c r="C982" i="1"/>
  <c r="B982" i="1"/>
  <c r="A982" i="1"/>
  <c r="R981" i="1"/>
  <c r="Y981" i="1"/>
  <c r="X981" i="1"/>
  <c r="W981" i="1"/>
  <c r="V981" i="1"/>
  <c r="U981" i="1"/>
  <c r="S981" i="1"/>
  <c r="T981" i="1"/>
  <c r="P981" i="1"/>
  <c r="L981" i="1"/>
  <c r="C981" i="1"/>
  <c r="B981" i="1"/>
  <c r="A981" i="1"/>
  <c r="R980" i="1"/>
  <c r="Y980" i="1"/>
  <c r="X980" i="1"/>
  <c r="W980" i="1"/>
  <c r="V980" i="1"/>
  <c r="U980" i="1"/>
  <c r="S980" i="1"/>
  <c r="T980" i="1"/>
  <c r="P980" i="1"/>
  <c r="L980" i="1"/>
  <c r="C980" i="1"/>
  <c r="B980" i="1"/>
  <c r="A980" i="1"/>
  <c r="R979" i="1"/>
  <c r="Y979" i="1"/>
  <c r="X979" i="1"/>
  <c r="W979" i="1"/>
  <c r="V979" i="1"/>
  <c r="U979" i="1"/>
  <c r="S979" i="1"/>
  <c r="T979" i="1"/>
  <c r="P979" i="1"/>
  <c r="L979" i="1"/>
  <c r="C979" i="1"/>
  <c r="B979" i="1"/>
  <c r="A979" i="1"/>
  <c r="R978" i="1"/>
  <c r="Y978" i="1"/>
  <c r="X978" i="1"/>
  <c r="W978" i="1"/>
  <c r="V978" i="1"/>
  <c r="U978" i="1"/>
  <c r="S978" i="1"/>
  <c r="T978" i="1"/>
  <c r="P978" i="1"/>
  <c r="L978" i="1"/>
  <c r="C978" i="1"/>
  <c r="B978" i="1"/>
  <c r="A978" i="1"/>
  <c r="R977" i="1"/>
  <c r="Y977" i="1"/>
  <c r="X977" i="1"/>
  <c r="W977" i="1"/>
  <c r="V977" i="1"/>
  <c r="U977" i="1"/>
  <c r="S977" i="1"/>
  <c r="T977" i="1"/>
  <c r="P977" i="1"/>
  <c r="L977" i="1"/>
  <c r="C977" i="1"/>
  <c r="B977" i="1"/>
  <c r="A977" i="1"/>
  <c r="R976" i="1"/>
  <c r="Y976" i="1"/>
  <c r="X976" i="1"/>
  <c r="W976" i="1"/>
  <c r="V976" i="1"/>
  <c r="U976" i="1"/>
  <c r="S976" i="1"/>
  <c r="T976" i="1"/>
  <c r="P976" i="1"/>
  <c r="L976" i="1"/>
  <c r="C976" i="1"/>
  <c r="B976" i="1"/>
  <c r="A976" i="1"/>
  <c r="R975" i="1"/>
  <c r="Y975" i="1"/>
  <c r="X975" i="1"/>
  <c r="W975" i="1"/>
  <c r="V975" i="1"/>
  <c r="U975" i="1"/>
  <c r="S975" i="1"/>
  <c r="T975" i="1"/>
  <c r="P975" i="1"/>
  <c r="L975" i="1"/>
  <c r="C975" i="1"/>
  <c r="B975" i="1"/>
  <c r="A975" i="1"/>
  <c r="R974" i="1"/>
  <c r="Y974" i="1"/>
  <c r="X974" i="1"/>
  <c r="W974" i="1"/>
  <c r="V974" i="1"/>
  <c r="U974" i="1"/>
  <c r="S974" i="1"/>
  <c r="T974" i="1"/>
  <c r="P974" i="1"/>
  <c r="L974" i="1"/>
  <c r="C974" i="1"/>
  <c r="B974" i="1"/>
  <c r="A974" i="1"/>
  <c r="R973" i="1"/>
  <c r="Y973" i="1"/>
  <c r="X973" i="1"/>
  <c r="W973" i="1"/>
  <c r="V973" i="1"/>
  <c r="U973" i="1"/>
  <c r="S973" i="1"/>
  <c r="T973" i="1"/>
  <c r="P973" i="1"/>
  <c r="L973" i="1"/>
  <c r="C973" i="1"/>
  <c r="B973" i="1"/>
  <c r="A973" i="1"/>
  <c r="R972" i="1"/>
  <c r="Y972" i="1"/>
  <c r="X972" i="1"/>
  <c r="W972" i="1"/>
  <c r="V972" i="1"/>
  <c r="U972" i="1"/>
  <c r="S972" i="1"/>
  <c r="T972" i="1"/>
  <c r="P972" i="1"/>
  <c r="L972" i="1"/>
  <c r="C972" i="1"/>
  <c r="B972" i="1"/>
  <c r="A972" i="1"/>
  <c r="R971" i="1"/>
  <c r="Y971" i="1"/>
  <c r="X971" i="1"/>
  <c r="W971" i="1"/>
  <c r="V971" i="1"/>
  <c r="U971" i="1"/>
  <c r="S971" i="1"/>
  <c r="T971" i="1"/>
  <c r="P971" i="1"/>
  <c r="L971" i="1"/>
  <c r="C971" i="1"/>
  <c r="B971" i="1"/>
  <c r="A971" i="1"/>
  <c r="R970" i="1"/>
  <c r="Y970" i="1"/>
  <c r="X970" i="1"/>
  <c r="W970" i="1"/>
  <c r="V970" i="1"/>
  <c r="U970" i="1"/>
  <c r="S970" i="1"/>
  <c r="T970" i="1"/>
  <c r="P970" i="1"/>
  <c r="L970" i="1"/>
  <c r="C970" i="1"/>
  <c r="B970" i="1"/>
  <c r="A970" i="1"/>
  <c r="R969" i="1"/>
  <c r="Y969" i="1"/>
  <c r="X969" i="1"/>
  <c r="W969" i="1"/>
  <c r="V969" i="1"/>
  <c r="U969" i="1"/>
  <c r="S969" i="1"/>
  <c r="T969" i="1"/>
  <c r="P969" i="1"/>
  <c r="L969" i="1"/>
  <c r="C969" i="1"/>
  <c r="B969" i="1"/>
  <c r="A969" i="1"/>
  <c r="R968" i="1"/>
  <c r="Y968" i="1"/>
  <c r="X968" i="1"/>
  <c r="W968" i="1"/>
  <c r="V968" i="1"/>
  <c r="U968" i="1"/>
  <c r="S968" i="1"/>
  <c r="T968" i="1"/>
  <c r="P968" i="1"/>
  <c r="L968" i="1"/>
  <c r="C968" i="1"/>
  <c r="B968" i="1"/>
  <c r="A968" i="1"/>
  <c r="R967" i="1"/>
  <c r="Y967" i="1"/>
  <c r="X967" i="1"/>
  <c r="W967" i="1"/>
  <c r="V967" i="1"/>
  <c r="U967" i="1"/>
  <c r="S967" i="1"/>
  <c r="T967" i="1"/>
  <c r="P967" i="1"/>
  <c r="L967" i="1"/>
  <c r="C967" i="1"/>
  <c r="B967" i="1"/>
  <c r="A967" i="1"/>
  <c r="R966" i="1"/>
  <c r="Y966" i="1"/>
  <c r="X966" i="1"/>
  <c r="W966" i="1"/>
  <c r="V966" i="1"/>
  <c r="U966" i="1"/>
  <c r="S966" i="1"/>
  <c r="T966" i="1"/>
  <c r="P966" i="1"/>
  <c r="L966" i="1"/>
  <c r="C966" i="1"/>
  <c r="B966" i="1"/>
  <c r="A966" i="1"/>
  <c r="R965" i="1"/>
  <c r="Y965" i="1"/>
  <c r="X965" i="1"/>
  <c r="W965" i="1"/>
  <c r="V965" i="1"/>
  <c r="U965" i="1"/>
  <c r="S965" i="1"/>
  <c r="T965" i="1"/>
  <c r="P965" i="1"/>
  <c r="L965" i="1"/>
  <c r="C965" i="1"/>
  <c r="B965" i="1"/>
  <c r="A965" i="1"/>
  <c r="R964" i="1"/>
  <c r="Y964" i="1"/>
  <c r="X964" i="1"/>
  <c r="W964" i="1"/>
  <c r="V964" i="1"/>
  <c r="U964" i="1"/>
  <c r="S964" i="1"/>
  <c r="T964" i="1"/>
  <c r="P964" i="1"/>
  <c r="L964" i="1"/>
  <c r="C964" i="1"/>
  <c r="B964" i="1"/>
  <c r="A964" i="1"/>
  <c r="R963" i="1"/>
  <c r="Y963" i="1"/>
  <c r="X963" i="1"/>
  <c r="W963" i="1"/>
  <c r="V963" i="1"/>
  <c r="U963" i="1"/>
  <c r="S963" i="1"/>
  <c r="T963" i="1"/>
  <c r="P963" i="1"/>
  <c r="L963" i="1"/>
  <c r="C963" i="1"/>
  <c r="B963" i="1"/>
  <c r="A963" i="1"/>
  <c r="R962" i="1"/>
  <c r="Y962" i="1"/>
  <c r="X962" i="1"/>
  <c r="W962" i="1"/>
  <c r="V962" i="1"/>
  <c r="U962" i="1"/>
  <c r="S962" i="1"/>
  <c r="T962" i="1"/>
  <c r="P962" i="1"/>
  <c r="L962" i="1"/>
  <c r="C962" i="1"/>
  <c r="B962" i="1"/>
  <c r="A962" i="1"/>
  <c r="R961" i="1"/>
  <c r="Y961" i="1"/>
  <c r="X961" i="1"/>
  <c r="W961" i="1"/>
  <c r="V961" i="1"/>
  <c r="U961" i="1"/>
  <c r="S961" i="1"/>
  <c r="T961" i="1"/>
  <c r="P961" i="1"/>
  <c r="L961" i="1"/>
  <c r="C961" i="1"/>
  <c r="B961" i="1"/>
  <c r="A961" i="1"/>
  <c r="R960" i="1"/>
  <c r="Y960" i="1"/>
  <c r="X960" i="1"/>
  <c r="W960" i="1"/>
  <c r="V960" i="1"/>
  <c r="U960" i="1"/>
  <c r="S960" i="1"/>
  <c r="T960" i="1"/>
  <c r="P960" i="1"/>
  <c r="L960" i="1"/>
  <c r="C960" i="1"/>
  <c r="B960" i="1"/>
  <c r="A960" i="1"/>
  <c r="R959" i="1"/>
  <c r="Y959" i="1"/>
  <c r="X959" i="1"/>
  <c r="W959" i="1"/>
  <c r="V959" i="1"/>
  <c r="U959" i="1"/>
  <c r="S959" i="1"/>
  <c r="T959" i="1"/>
  <c r="P959" i="1"/>
  <c r="L959" i="1"/>
  <c r="C959" i="1"/>
  <c r="B959" i="1"/>
  <c r="A959" i="1"/>
  <c r="R958" i="1"/>
  <c r="Y958" i="1"/>
  <c r="X958" i="1"/>
  <c r="W958" i="1"/>
  <c r="V958" i="1"/>
  <c r="U958" i="1"/>
  <c r="S958" i="1"/>
  <c r="T958" i="1"/>
  <c r="P958" i="1"/>
  <c r="L958" i="1"/>
  <c r="C958" i="1"/>
  <c r="B958" i="1"/>
  <c r="A958" i="1"/>
  <c r="R957" i="1"/>
  <c r="Y957" i="1"/>
  <c r="X957" i="1"/>
  <c r="W957" i="1"/>
  <c r="V957" i="1"/>
  <c r="U957" i="1"/>
  <c r="S957" i="1"/>
  <c r="T957" i="1"/>
  <c r="P957" i="1"/>
  <c r="L957" i="1"/>
  <c r="C957" i="1"/>
  <c r="B957" i="1"/>
  <c r="A957" i="1"/>
  <c r="R956" i="1"/>
  <c r="Y956" i="1"/>
  <c r="X956" i="1"/>
  <c r="W956" i="1"/>
  <c r="V956" i="1"/>
  <c r="U956" i="1"/>
  <c r="S956" i="1"/>
  <c r="T956" i="1"/>
  <c r="P956" i="1"/>
  <c r="L956" i="1"/>
  <c r="C956" i="1"/>
  <c r="B956" i="1"/>
  <c r="A956" i="1"/>
  <c r="R955" i="1"/>
  <c r="Y955" i="1"/>
  <c r="X955" i="1"/>
  <c r="W955" i="1"/>
  <c r="V955" i="1"/>
  <c r="U955" i="1"/>
  <c r="S955" i="1"/>
  <c r="T955" i="1"/>
  <c r="P955" i="1"/>
  <c r="L955" i="1"/>
  <c r="C955" i="1"/>
  <c r="B955" i="1"/>
  <c r="A955" i="1"/>
  <c r="R954" i="1"/>
  <c r="Y954" i="1"/>
  <c r="X954" i="1"/>
  <c r="W954" i="1"/>
  <c r="V954" i="1"/>
  <c r="U954" i="1"/>
  <c r="S954" i="1"/>
  <c r="T954" i="1"/>
  <c r="P954" i="1"/>
  <c r="L954" i="1"/>
  <c r="C954" i="1"/>
  <c r="B954" i="1"/>
  <c r="A954" i="1"/>
  <c r="R953" i="1"/>
  <c r="Y953" i="1"/>
  <c r="X953" i="1"/>
  <c r="W953" i="1"/>
  <c r="V953" i="1"/>
  <c r="U953" i="1"/>
  <c r="S953" i="1"/>
  <c r="T953" i="1"/>
  <c r="P953" i="1"/>
  <c r="L953" i="1"/>
  <c r="C953" i="1"/>
  <c r="B953" i="1"/>
  <c r="A953" i="1"/>
  <c r="R952" i="1"/>
  <c r="Y952" i="1"/>
  <c r="X952" i="1"/>
  <c r="W952" i="1"/>
  <c r="V952" i="1"/>
  <c r="U952" i="1"/>
  <c r="S952" i="1"/>
  <c r="T952" i="1"/>
  <c r="P952" i="1"/>
  <c r="L952" i="1"/>
  <c r="C952" i="1"/>
  <c r="B952" i="1"/>
  <c r="A952" i="1"/>
  <c r="R951" i="1"/>
  <c r="Y951" i="1"/>
  <c r="X951" i="1"/>
  <c r="W951" i="1"/>
  <c r="V951" i="1"/>
  <c r="U951" i="1"/>
  <c r="S951" i="1"/>
  <c r="T951" i="1"/>
  <c r="P951" i="1"/>
  <c r="L951" i="1"/>
  <c r="C951" i="1"/>
  <c r="B951" i="1"/>
  <c r="A951" i="1"/>
  <c r="R950" i="1"/>
  <c r="Y950" i="1"/>
  <c r="X950" i="1"/>
  <c r="W950" i="1"/>
  <c r="V950" i="1"/>
  <c r="U950" i="1"/>
  <c r="S950" i="1"/>
  <c r="T950" i="1"/>
  <c r="P950" i="1"/>
  <c r="L950" i="1"/>
  <c r="C950" i="1"/>
  <c r="B950" i="1"/>
  <c r="A950" i="1"/>
  <c r="R949" i="1"/>
  <c r="Y949" i="1"/>
  <c r="X949" i="1"/>
  <c r="W949" i="1"/>
  <c r="V949" i="1"/>
  <c r="U949" i="1"/>
  <c r="S949" i="1"/>
  <c r="T949" i="1"/>
  <c r="P949" i="1"/>
  <c r="L949" i="1"/>
  <c r="C949" i="1"/>
  <c r="B949" i="1"/>
  <c r="A949" i="1"/>
  <c r="R948" i="1"/>
  <c r="Y948" i="1"/>
  <c r="X948" i="1"/>
  <c r="W948" i="1"/>
  <c r="V948" i="1"/>
  <c r="U948" i="1"/>
  <c r="S948" i="1"/>
  <c r="T948" i="1"/>
  <c r="P948" i="1"/>
  <c r="L948" i="1"/>
  <c r="C948" i="1"/>
  <c r="B948" i="1"/>
  <c r="A948" i="1"/>
  <c r="R947" i="1"/>
  <c r="Y947" i="1"/>
  <c r="X947" i="1"/>
  <c r="W947" i="1"/>
  <c r="V947" i="1"/>
  <c r="U947" i="1"/>
  <c r="S947" i="1"/>
  <c r="T947" i="1"/>
  <c r="P947" i="1"/>
  <c r="L947" i="1"/>
  <c r="C947" i="1"/>
  <c r="B947" i="1"/>
  <c r="A947" i="1"/>
  <c r="R946" i="1"/>
  <c r="Y946" i="1"/>
  <c r="X946" i="1"/>
  <c r="W946" i="1"/>
  <c r="V946" i="1"/>
  <c r="U946" i="1"/>
  <c r="S946" i="1"/>
  <c r="T946" i="1"/>
  <c r="P946" i="1"/>
  <c r="L946" i="1"/>
  <c r="C946" i="1"/>
  <c r="B946" i="1"/>
  <c r="A946" i="1"/>
  <c r="R945" i="1"/>
  <c r="Y945" i="1"/>
  <c r="X945" i="1"/>
  <c r="W945" i="1"/>
  <c r="V945" i="1"/>
  <c r="U945" i="1"/>
  <c r="S945" i="1"/>
  <c r="T945" i="1"/>
  <c r="P945" i="1"/>
  <c r="L945" i="1"/>
  <c r="C945" i="1"/>
  <c r="B945" i="1"/>
  <c r="A945" i="1"/>
  <c r="R944" i="1"/>
  <c r="Y944" i="1"/>
  <c r="X944" i="1"/>
  <c r="W944" i="1"/>
  <c r="V944" i="1"/>
  <c r="U944" i="1"/>
  <c r="S944" i="1"/>
  <c r="T944" i="1"/>
  <c r="P944" i="1"/>
  <c r="L944" i="1"/>
  <c r="C944" i="1"/>
  <c r="B944" i="1"/>
  <c r="A944" i="1"/>
  <c r="R943" i="1"/>
  <c r="Y943" i="1"/>
  <c r="X943" i="1"/>
  <c r="W943" i="1"/>
  <c r="V943" i="1"/>
  <c r="U943" i="1"/>
  <c r="S943" i="1"/>
  <c r="T943" i="1"/>
  <c r="P943" i="1"/>
  <c r="L943" i="1"/>
  <c r="C943" i="1"/>
  <c r="B943" i="1"/>
  <c r="A943" i="1"/>
  <c r="R942" i="1"/>
  <c r="Y942" i="1"/>
  <c r="X942" i="1"/>
  <c r="W942" i="1"/>
  <c r="V942" i="1"/>
  <c r="U942" i="1"/>
  <c r="S942" i="1"/>
  <c r="T942" i="1"/>
  <c r="P942" i="1"/>
  <c r="L942" i="1"/>
  <c r="C942" i="1"/>
  <c r="B942" i="1"/>
  <c r="A942" i="1"/>
  <c r="R941" i="1"/>
  <c r="Y941" i="1"/>
  <c r="X941" i="1"/>
  <c r="W941" i="1"/>
  <c r="V941" i="1"/>
  <c r="U941" i="1"/>
  <c r="S941" i="1"/>
  <c r="T941" i="1"/>
  <c r="P941" i="1"/>
  <c r="L941" i="1"/>
  <c r="C941" i="1"/>
  <c r="B941" i="1"/>
  <c r="A941" i="1"/>
  <c r="R940" i="1"/>
  <c r="Y940" i="1"/>
  <c r="X940" i="1"/>
  <c r="W940" i="1"/>
  <c r="V940" i="1"/>
  <c r="U940" i="1"/>
  <c r="S940" i="1"/>
  <c r="T940" i="1"/>
  <c r="P940" i="1"/>
  <c r="L940" i="1"/>
  <c r="C940" i="1"/>
  <c r="B940" i="1"/>
  <c r="A940" i="1"/>
  <c r="R939" i="1"/>
  <c r="Y939" i="1"/>
  <c r="X939" i="1"/>
  <c r="W939" i="1"/>
  <c r="V939" i="1"/>
  <c r="U939" i="1"/>
  <c r="S939" i="1"/>
  <c r="T939" i="1"/>
  <c r="P939" i="1"/>
  <c r="L939" i="1"/>
  <c r="C939" i="1"/>
  <c r="B939" i="1"/>
  <c r="A939" i="1"/>
  <c r="R938" i="1"/>
  <c r="Y938" i="1"/>
  <c r="X938" i="1"/>
  <c r="W938" i="1"/>
  <c r="V938" i="1"/>
  <c r="U938" i="1"/>
  <c r="S938" i="1"/>
  <c r="T938" i="1"/>
  <c r="P938" i="1"/>
  <c r="L938" i="1"/>
  <c r="C938" i="1"/>
  <c r="B938" i="1"/>
  <c r="A938" i="1"/>
  <c r="R937" i="1"/>
  <c r="Y937" i="1"/>
  <c r="X937" i="1"/>
  <c r="W937" i="1"/>
  <c r="V937" i="1"/>
  <c r="U937" i="1"/>
  <c r="S937" i="1"/>
  <c r="T937" i="1"/>
  <c r="P937" i="1"/>
  <c r="L937" i="1"/>
  <c r="C937" i="1"/>
  <c r="B937" i="1"/>
  <c r="A937" i="1"/>
  <c r="R936" i="1"/>
  <c r="Y936" i="1"/>
  <c r="X936" i="1"/>
  <c r="W936" i="1"/>
  <c r="V936" i="1"/>
  <c r="U936" i="1"/>
  <c r="S936" i="1"/>
  <c r="T936" i="1"/>
  <c r="P936" i="1"/>
  <c r="L936" i="1"/>
  <c r="C936" i="1"/>
  <c r="B936" i="1"/>
  <c r="A936" i="1"/>
  <c r="R935" i="1"/>
  <c r="Y935" i="1"/>
  <c r="X935" i="1"/>
  <c r="W935" i="1"/>
  <c r="V935" i="1"/>
  <c r="U935" i="1"/>
  <c r="S935" i="1"/>
  <c r="T935" i="1"/>
  <c r="P935" i="1"/>
  <c r="L935" i="1"/>
  <c r="C935" i="1"/>
  <c r="B935" i="1"/>
  <c r="A935" i="1"/>
  <c r="R934" i="1"/>
  <c r="Y934" i="1"/>
  <c r="X934" i="1"/>
  <c r="W934" i="1"/>
  <c r="V934" i="1"/>
  <c r="U934" i="1"/>
  <c r="S934" i="1"/>
  <c r="T934" i="1"/>
  <c r="P934" i="1"/>
  <c r="L934" i="1"/>
  <c r="C934" i="1"/>
  <c r="B934" i="1"/>
  <c r="A934" i="1"/>
  <c r="R933" i="1"/>
  <c r="Y933" i="1"/>
  <c r="X933" i="1"/>
  <c r="W933" i="1"/>
  <c r="V933" i="1"/>
  <c r="U933" i="1"/>
  <c r="S933" i="1"/>
  <c r="T933" i="1"/>
  <c r="P933" i="1"/>
  <c r="L933" i="1"/>
  <c r="C933" i="1"/>
  <c r="B933" i="1"/>
  <c r="A933" i="1"/>
  <c r="R932" i="1"/>
  <c r="Y932" i="1"/>
  <c r="X932" i="1"/>
  <c r="W932" i="1"/>
  <c r="V932" i="1"/>
  <c r="U932" i="1"/>
  <c r="S932" i="1"/>
  <c r="T932" i="1"/>
  <c r="P932" i="1"/>
  <c r="L932" i="1"/>
  <c r="C932" i="1"/>
  <c r="B932" i="1"/>
  <c r="A932" i="1"/>
  <c r="R931" i="1"/>
  <c r="Y931" i="1"/>
  <c r="X931" i="1"/>
  <c r="W931" i="1"/>
  <c r="V931" i="1"/>
  <c r="U931" i="1"/>
  <c r="S931" i="1"/>
  <c r="T931" i="1"/>
  <c r="P931" i="1"/>
  <c r="L931" i="1"/>
  <c r="C931" i="1"/>
  <c r="B931" i="1"/>
  <c r="A931" i="1"/>
  <c r="R930" i="1"/>
  <c r="Y930" i="1"/>
  <c r="X930" i="1"/>
  <c r="W930" i="1"/>
  <c r="V930" i="1"/>
  <c r="U930" i="1"/>
  <c r="S930" i="1"/>
  <c r="T930" i="1"/>
  <c r="P930" i="1"/>
  <c r="L930" i="1"/>
  <c r="C930" i="1"/>
  <c r="B930" i="1"/>
  <c r="A930" i="1"/>
  <c r="R929" i="1"/>
  <c r="Y929" i="1"/>
  <c r="X929" i="1"/>
  <c r="W929" i="1"/>
  <c r="V929" i="1"/>
  <c r="U929" i="1"/>
  <c r="S929" i="1"/>
  <c r="T929" i="1"/>
  <c r="P929" i="1"/>
  <c r="L929" i="1"/>
  <c r="C929" i="1"/>
  <c r="B929" i="1"/>
  <c r="A929" i="1"/>
  <c r="R928" i="1"/>
  <c r="Y928" i="1"/>
  <c r="X928" i="1"/>
  <c r="W928" i="1"/>
  <c r="V928" i="1"/>
  <c r="U928" i="1"/>
  <c r="S928" i="1"/>
  <c r="T928" i="1"/>
  <c r="P928" i="1"/>
  <c r="L928" i="1"/>
  <c r="C928" i="1"/>
  <c r="B928" i="1"/>
  <c r="A928" i="1"/>
  <c r="R927" i="1"/>
  <c r="Y927" i="1"/>
  <c r="X927" i="1"/>
  <c r="W927" i="1"/>
  <c r="V927" i="1"/>
  <c r="U927" i="1"/>
  <c r="S927" i="1"/>
  <c r="T927" i="1"/>
  <c r="P927" i="1"/>
  <c r="L927" i="1"/>
  <c r="C927" i="1"/>
  <c r="B927" i="1"/>
  <c r="A927" i="1"/>
  <c r="R926" i="1"/>
  <c r="Y926" i="1"/>
  <c r="X926" i="1"/>
  <c r="W926" i="1"/>
  <c r="V926" i="1"/>
  <c r="U926" i="1"/>
  <c r="S926" i="1"/>
  <c r="T926" i="1"/>
  <c r="P926" i="1"/>
  <c r="L926" i="1"/>
  <c r="C926" i="1"/>
  <c r="B926" i="1"/>
  <c r="A926" i="1"/>
  <c r="R925" i="1"/>
  <c r="Y925" i="1"/>
  <c r="X925" i="1"/>
  <c r="W925" i="1"/>
  <c r="V925" i="1"/>
  <c r="U925" i="1"/>
  <c r="S925" i="1"/>
  <c r="T925" i="1"/>
  <c r="P925" i="1"/>
  <c r="L925" i="1"/>
  <c r="C925" i="1"/>
  <c r="B925" i="1"/>
  <c r="A925" i="1"/>
  <c r="R924" i="1"/>
  <c r="Y924" i="1"/>
  <c r="X924" i="1"/>
  <c r="W924" i="1"/>
  <c r="V924" i="1"/>
  <c r="U924" i="1"/>
  <c r="S924" i="1"/>
  <c r="T924" i="1"/>
  <c r="P924" i="1"/>
  <c r="L924" i="1"/>
  <c r="C924" i="1"/>
  <c r="B924" i="1"/>
  <c r="A924" i="1"/>
  <c r="R923" i="1"/>
  <c r="Y923" i="1"/>
  <c r="X923" i="1"/>
  <c r="W923" i="1"/>
  <c r="V923" i="1"/>
  <c r="U923" i="1"/>
  <c r="S923" i="1"/>
  <c r="T923" i="1"/>
  <c r="P923" i="1"/>
  <c r="L923" i="1"/>
  <c r="C923" i="1"/>
  <c r="B923" i="1"/>
  <c r="A923" i="1"/>
  <c r="R922" i="1"/>
  <c r="Y922" i="1"/>
  <c r="X922" i="1"/>
  <c r="W922" i="1"/>
  <c r="V922" i="1"/>
  <c r="U922" i="1"/>
  <c r="S922" i="1"/>
  <c r="T922" i="1"/>
  <c r="P922" i="1"/>
  <c r="L922" i="1"/>
  <c r="C922" i="1"/>
  <c r="B922" i="1"/>
  <c r="A922" i="1"/>
  <c r="R921" i="1"/>
  <c r="Y921" i="1"/>
  <c r="X921" i="1"/>
  <c r="W921" i="1"/>
  <c r="V921" i="1"/>
  <c r="U921" i="1"/>
  <c r="S921" i="1"/>
  <c r="T921" i="1"/>
  <c r="P921" i="1"/>
  <c r="L921" i="1"/>
  <c r="C921" i="1"/>
  <c r="B921" i="1"/>
  <c r="A921" i="1"/>
  <c r="R920" i="1"/>
  <c r="Y920" i="1"/>
  <c r="X920" i="1"/>
  <c r="W920" i="1"/>
  <c r="V920" i="1"/>
  <c r="U920" i="1"/>
  <c r="S920" i="1"/>
  <c r="T920" i="1"/>
  <c r="P920" i="1"/>
  <c r="L920" i="1"/>
  <c r="C920" i="1"/>
  <c r="B920" i="1"/>
  <c r="A920" i="1"/>
  <c r="R919" i="1"/>
  <c r="Y919" i="1"/>
  <c r="X919" i="1"/>
  <c r="W919" i="1"/>
  <c r="V919" i="1"/>
  <c r="U919" i="1"/>
  <c r="S919" i="1"/>
  <c r="T919" i="1"/>
  <c r="P919" i="1"/>
  <c r="L919" i="1"/>
  <c r="C919" i="1"/>
  <c r="B919" i="1"/>
  <c r="A919" i="1"/>
  <c r="R918" i="1"/>
  <c r="Y918" i="1"/>
  <c r="X918" i="1"/>
  <c r="W918" i="1"/>
  <c r="V918" i="1"/>
  <c r="U918" i="1"/>
  <c r="S918" i="1"/>
  <c r="T918" i="1"/>
  <c r="P918" i="1"/>
  <c r="L918" i="1"/>
  <c r="C918" i="1"/>
  <c r="B918" i="1"/>
  <c r="A918" i="1"/>
  <c r="R917" i="1"/>
  <c r="Y917" i="1"/>
  <c r="X917" i="1"/>
  <c r="W917" i="1"/>
  <c r="V917" i="1"/>
  <c r="U917" i="1"/>
  <c r="S917" i="1"/>
  <c r="T917" i="1"/>
  <c r="P917" i="1"/>
  <c r="L917" i="1"/>
  <c r="C917" i="1"/>
  <c r="B917" i="1"/>
  <c r="A917" i="1"/>
  <c r="R916" i="1"/>
  <c r="Y916" i="1"/>
  <c r="X916" i="1"/>
  <c r="W916" i="1"/>
  <c r="V916" i="1"/>
  <c r="U916" i="1"/>
  <c r="S916" i="1"/>
  <c r="T916" i="1"/>
  <c r="P916" i="1"/>
  <c r="L916" i="1"/>
  <c r="C916" i="1"/>
  <c r="B916" i="1"/>
  <c r="A916" i="1"/>
  <c r="R915" i="1"/>
  <c r="Y915" i="1"/>
  <c r="X915" i="1"/>
  <c r="W915" i="1"/>
  <c r="V915" i="1"/>
  <c r="U915" i="1"/>
  <c r="S915" i="1"/>
  <c r="T915" i="1"/>
  <c r="P915" i="1"/>
  <c r="L915" i="1"/>
  <c r="C915" i="1"/>
  <c r="B915" i="1"/>
  <c r="A915" i="1"/>
  <c r="R914" i="1"/>
  <c r="Y914" i="1"/>
  <c r="X914" i="1"/>
  <c r="W914" i="1"/>
  <c r="V914" i="1"/>
  <c r="U914" i="1"/>
  <c r="S914" i="1"/>
  <c r="T914" i="1"/>
  <c r="P914" i="1"/>
  <c r="L914" i="1"/>
  <c r="C914" i="1"/>
  <c r="B914" i="1"/>
  <c r="A914" i="1"/>
  <c r="R913" i="1"/>
  <c r="Y913" i="1"/>
  <c r="X913" i="1"/>
  <c r="W913" i="1"/>
  <c r="V913" i="1"/>
  <c r="U913" i="1"/>
  <c r="S913" i="1"/>
  <c r="T913" i="1"/>
  <c r="P913" i="1"/>
  <c r="L913" i="1"/>
  <c r="C913" i="1"/>
  <c r="B913" i="1"/>
  <c r="A913" i="1"/>
  <c r="R912" i="1"/>
  <c r="Y912" i="1"/>
  <c r="X912" i="1"/>
  <c r="W912" i="1"/>
  <c r="V912" i="1"/>
  <c r="U912" i="1"/>
  <c r="S912" i="1"/>
  <c r="T912" i="1"/>
  <c r="P912" i="1"/>
  <c r="L912" i="1"/>
  <c r="C912" i="1"/>
  <c r="B912" i="1"/>
  <c r="A912" i="1"/>
  <c r="R911" i="1"/>
  <c r="Y911" i="1"/>
  <c r="X911" i="1"/>
  <c r="W911" i="1"/>
  <c r="V911" i="1"/>
  <c r="U911" i="1"/>
  <c r="S911" i="1"/>
  <c r="T911" i="1"/>
  <c r="P911" i="1"/>
  <c r="L911" i="1"/>
  <c r="C911" i="1"/>
  <c r="B911" i="1"/>
  <c r="A911" i="1"/>
  <c r="R910" i="1"/>
  <c r="Y910" i="1"/>
  <c r="X910" i="1"/>
  <c r="W910" i="1"/>
  <c r="V910" i="1"/>
  <c r="U910" i="1"/>
  <c r="S910" i="1"/>
  <c r="T910" i="1"/>
  <c r="P910" i="1"/>
  <c r="L910" i="1"/>
  <c r="C910" i="1"/>
  <c r="B910" i="1"/>
  <c r="A910" i="1"/>
  <c r="R909" i="1"/>
  <c r="Y909" i="1"/>
  <c r="X909" i="1"/>
  <c r="W909" i="1"/>
  <c r="V909" i="1"/>
  <c r="U909" i="1"/>
  <c r="S909" i="1"/>
  <c r="T909" i="1"/>
  <c r="P909" i="1"/>
  <c r="L909" i="1"/>
  <c r="C909" i="1"/>
  <c r="B909" i="1"/>
  <c r="A909" i="1"/>
  <c r="R908" i="1"/>
  <c r="Y908" i="1"/>
  <c r="X908" i="1"/>
  <c r="W908" i="1"/>
  <c r="V908" i="1"/>
  <c r="U908" i="1"/>
  <c r="S908" i="1"/>
  <c r="T908" i="1"/>
  <c r="P908" i="1"/>
  <c r="L908" i="1"/>
  <c r="C908" i="1"/>
  <c r="B908" i="1"/>
  <c r="A908" i="1"/>
  <c r="R907" i="1"/>
  <c r="Y907" i="1"/>
  <c r="X907" i="1"/>
  <c r="W907" i="1"/>
  <c r="V907" i="1"/>
  <c r="U907" i="1"/>
  <c r="S907" i="1"/>
  <c r="T907" i="1"/>
  <c r="P907" i="1"/>
  <c r="L907" i="1"/>
  <c r="C907" i="1"/>
  <c r="B907" i="1"/>
  <c r="A907" i="1"/>
  <c r="R906" i="1"/>
  <c r="Y906" i="1"/>
  <c r="X906" i="1"/>
  <c r="W906" i="1"/>
  <c r="V906" i="1"/>
  <c r="U906" i="1"/>
  <c r="S906" i="1"/>
  <c r="T906" i="1"/>
  <c r="P906" i="1"/>
  <c r="L906" i="1"/>
  <c r="C906" i="1"/>
  <c r="B906" i="1"/>
  <c r="A906" i="1"/>
  <c r="R905" i="1"/>
  <c r="Y905" i="1"/>
  <c r="X905" i="1"/>
  <c r="W905" i="1"/>
  <c r="V905" i="1"/>
  <c r="U905" i="1"/>
  <c r="S905" i="1"/>
  <c r="T905" i="1"/>
  <c r="P905" i="1"/>
  <c r="L905" i="1"/>
  <c r="C905" i="1"/>
  <c r="B905" i="1"/>
  <c r="A905" i="1"/>
  <c r="R904" i="1"/>
  <c r="Y904" i="1"/>
  <c r="X904" i="1"/>
  <c r="W904" i="1"/>
  <c r="V904" i="1"/>
  <c r="U904" i="1"/>
  <c r="S904" i="1"/>
  <c r="T904" i="1"/>
  <c r="P904" i="1"/>
  <c r="L904" i="1"/>
  <c r="C904" i="1"/>
  <c r="B904" i="1"/>
  <c r="A904" i="1"/>
  <c r="R903" i="1"/>
  <c r="Y903" i="1"/>
  <c r="X903" i="1"/>
  <c r="W903" i="1"/>
  <c r="V903" i="1"/>
  <c r="U903" i="1"/>
  <c r="S903" i="1"/>
  <c r="T903" i="1"/>
  <c r="P903" i="1"/>
  <c r="L903" i="1"/>
  <c r="C903" i="1"/>
  <c r="B903" i="1"/>
  <c r="A903" i="1"/>
  <c r="R902" i="1"/>
  <c r="Y902" i="1"/>
  <c r="X902" i="1"/>
  <c r="W902" i="1"/>
  <c r="V902" i="1"/>
  <c r="U902" i="1"/>
  <c r="S902" i="1"/>
  <c r="T902" i="1"/>
  <c r="P902" i="1"/>
  <c r="L902" i="1"/>
  <c r="C902" i="1"/>
  <c r="B902" i="1"/>
  <c r="A902" i="1"/>
  <c r="R901" i="1"/>
  <c r="Y901" i="1"/>
  <c r="X901" i="1"/>
  <c r="W901" i="1"/>
  <c r="V901" i="1"/>
  <c r="U901" i="1"/>
  <c r="S901" i="1"/>
  <c r="T901" i="1"/>
  <c r="P901" i="1"/>
  <c r="L901" i="1"/>
  <c r="C901" i="1"/>
  <c r="B901" i="1"/>
  <c r="A901" i="1"/>
  <c r="R900" i="1"/>
  <c r="Y900" i="1"/>
  <c r="X900" i="1"/>
  <c r="W900" i="1"/>
  <c r="V900" i="1"/>
  <c r="U900" i="1"/>
  <c r="S900" i="1"/>
  <c r="T900" i="1"/>
  <c r="P900" i="1"/>
  <c r="L900" i="1"/>
  <c r="C900" i="1"/>
  <c r="B900" i="1"/>
  <c r="A900" i="1"/>
  <c r="R899" i="1"/>
  <c r="Y899" i="1"/>
  <c r="X899" i="1"/>
  <c r="W899" i="1"/>
  <c r="V899" i="1"/>
  <c r="U899" i="1"/>
  <c r="S899" i="1"/>
  <c r="T899" i="1"/>
  <c r="P899" i="1"/>
  <c r="L899" i="1"/>
  <c r="C899" i="1"/>
  <c r="B899" i="1"/>
  <c r="A899" i="1"/>
  <c r="R898" i="1"/>
  <c r="Y898" i="1"/>
  <c r="X898" i="1"/>
  <c r="W898" i="1"/>
  <c r="V898" i="1"/>
  <c r="U898" i="1"/>
  <c r="S898" i="1"/>
  <c r="T898" i="1"/>
  <c r="P898" i="1"/>
  <c r="L898" i="1"/>
  <c r="C898" i="1"/>
  <c r="B898" i="1"/>
  <c r="A898" i="1"/>
  <c r="R897" i="1"/>
  <c r="Y897" i="1"/>
  <c r="X897" i="1"/>
  <c r="W897" i="1"/>
  <c r="V897" i="1"/>
  <c r="U897" i="1"/>
  <c r="S897" i="1"/>
  <c r="T897" i="1"/>
  <c r="P897" i="1"/>
  <c r="L897" i="1"/>
  <c r="C897" i="1"/>
  <c r="B897" i="1"/>
  <c r="A897" i="1"/>
  <c r="R896" i="1"/>
  <c r="Y896" i="1"/>
  <c r="X896" i="1"/>
  <c r="W896" i="1"/>
  <c r="V896" i="1"/>
  <c r="U896" i="1"/>
  <c r="S896" i="1"/>
  <c r="T896" i="1"/>
  <c r="P896" i="1"/>
  <c r="L896" i="1"/>
  <c r="C896" i="1"/>
  <c r="B896" i="1"/>
  <c r="A896" i="1"/>
  <c r="R895" i="1"/>
  <c r="Y895" i="1"/>
  <c r="X895" i="1"/>
  <c r="W895" i="1"/>
  <c r="V895" i="1"/>
  <c r="U895" i="1"/>
  <c r="S895" i="1"/>
  <c r="T895" i="1"/>
  <c r="P895" i="1"/>
  <c r="L895" i="1"/>
  <c r="C895" i="1"/>
  <c r="B895" i="1"/>
  <c r="A895" i="1"/>
  <c r="R894" i="1"/>
  <c r="Y894" i="1"/>
  <c r="X894" i="1"/>
  <c r="W894" i="1"/>
  <c r="V894" i="1"/>
  <c r="U894" i="1"/>
  <c r="S894" i="1"/>
  <c r="T894" i="1"/>
  <c r="P894" i="1"/>
  <c r="L894" i="1"/>
  <c r="C894" i="1"/>
  <c r="B894" i="1"/>
  <c r="A894" i="1"/>
  <c r="R893" i="1"/>
  <c r="Y893" i="1"/>
  <c r="X893" i="1"/>
  <c r="W893" i="1"/>
  <c r="V893" i="1"/>
  <c r="U893" i="1"/>
  <c r="S893" i="1"/>
  <c r="T893" i="1"/>
  <c r="P893" i="1"/>
  <c r="L893" i="1"/>
  <c r="C893" i="1"/>
  <c r="B893" i="1"/>
  <c r="A893" i="1"/>
  <c r="R892" i="1"/>
  <c r="Y892" i="1"/>
  <c r="X892" i="1"/>
  <c r="W892" i="1"/>
  <c r="V892" i="1"/>
  <c r="U892" i="1"/>
  <c r="S892" i="1"/>
  <c r="T892" i="1"/>
  <c r="P892" i="1"/>
  <c r="L892" i="1"/>
  <c r="C892" i="1"/>
  <c r="B892" i="1"/>
  <c r="A892" i="1"/>
  <c r="R891" i="1"/>
  <c r="Y891" i="1"/>
  <c r="X891" i="1"/>
  <c r="W891" i="1"/>
  <c r="V891" i="1"/>
  <c r="U891" i="1"/>
  <c r="S891" i="1"/>
  <c r="T891" i="1"/>
  <c r="P891" i="1"/>
  <c r="L891" i="1"/>
  <c r="C891" i="1"/>
  <c r="B891" i="1"/>
  <c r="A891" i="1"/>
  <c r="R890" i="1"/>
  <c r="Y890" i="1"/>
  <c r="X890" i="1"/>
  <c r="W890" i="1"/>
  <c r="V890" i="1"/>
  <c r="U890" i="1"/>
  <c r="S890" i="1"/>
  <c r="T890" i="1"/>
  <c r="P890" i="1"/>
  <c r="L890" i="1"/>
  <c r="C890" i="1"/>
  <c r="B890" i="1"/>
  <c r="A890" i="1"/>
  <c r="R889" i="1"/>
  <c r="Y889" i="1"/>
  <c r="X889" i="1"/>
  <c r="W889" i="1"/>
  <c r="V889" i="1"/>
  <c r="U889" i="1"/>
  <c r="S889" i="1"/>
  <c r="T889" i="1"/>
  <c r="P889" i="1"/>
  <c r="L889" i="1"/>
  <c r="C889" i="1"/>
  <c r="B889" i="1"/>
  <c r="A889" i="1"/>
  <c r="R888" i="1"/>
  <c r="Y888" i="1"/>
  <c r="X888" i="1"/>
  <c r="W888" i="1"/>
  <c r="V888" i="1"/>
  <c r="U888" i="1"/>
  <c r="S888" i="1"/>
  <c r="T888" i="1"/>
  <c r="P888" i="1"/>
  <c r="L888" i="1"/>
  <c r="C888" i="1"/>
  <c r="B888" i="1"/>
  <c r="A888" i="1"/>
  <c r="R887" i="1"/>
  <c r="Y887" i="1"/>
  <c r="X887" i="1"/>
  <c r="W887" i="1"/>
  <c r="V887" i="1"/>
  <c r="U887" i="1"/>
  <c r="S887" i="1"/>
  <c r="T887" i="1"/>
  <c r="P887" i="1"/>
  <c r="L887" i="1"/>
  <c r="C887" i="1"/>
  <c r="B887" i="1"/>
  <c r="A887" i="1"/>
  <c r="R886" i="1"/>
  <c r="Y886" i="1"/>
  <c r="X886" i="1"/>
  <c r="W886" i="1"/>
  <c r="V886" i="1"/>
  <c r="U886" i="1"/>
  <c r="S886" i="1"/>
  <c r="T886" i="1"/>
  <c r="P886" i="1"/>
  <c r="L886" i="1"/>
  <c r="C886" i="1"/>
  <c r="B886" i="1"/>
  <c r="A886" i="1"/>
  <c r="R885" i="1"/>
  <c r="Y885" i="1"/>
  <c r="X885" i="1"/>
  <c r="W885" i="1"/>
  <c r="V885" i="1"/>
  <c r="U885" i="1"/>
  <c r="S885" i="1"/>
  <c r="T885" i="1"/>
  <c r="P885" i="1"/>
  <c r="L885" i="1"/>
  <c r="C885" i="1"/>
  <c r="B885" i="1"/>
  <c r="A885" i="1"/>
  <c r="R884" i="1"/>
  <c r="Y884" i="1"/>
  <c r="X884" i="1"/>
  <c r="W884" i="1"/>
  <c r="V884" i="1"/>
  <c r="U884" i="1"/>
  <c r="S884" i="1"/>
  <c r="T884" i="1"/>
  <c r="P884" i="1"/>
  <c r="L884" i="1"/>
  <c r="C884" i="1"/>
  <c r="B884" i="1"/>
  <c r="A884" i="1"/>
  <c r="R883" i="1"/>
  <c r="Y883" i="1"/>
  <c r="X883" i="1"/>
  <c r="W883" i="1"/>
  <c r="V883" i="1"/>
  <c r="U883" i="1"/>
  <c r="S883" i="1"/>
  <c r="T883" i="1"/>
  <c r="P883" i="1"/>
  <c r="L883" i="1"/>
  <c r="C883" i="1"/>
  <c r="B883" i="1"/>
  <c r="A883" i="1"/>
  <c r="R882" i="1"/>
  <c r="Y882" i="1"/>
  <c r="X882" i="1"/>
  <c r="W882" i="1"/>
  <c r="V882" i="1"/>
  <c r="U882" i="1"/>
  <c r="S882" i="1"/>
  <c r="T882" i="1"/>
  <c r="P882" i="1"/>
  <c r="L882" i="1"/>
  <c r="C882" i="1"/>
  <c r="B882" i="1"/>
  <c r="A882" i="1"/>
  <c r="R881" i="1"/>
  <c r="Y881" i="1"/>
  <c r="X881" i="1"/>
  <c r="W881" i="1"/>
  <c r="V881" i="1"/>
  <c r="U881" i="1"/>
  <c r="S881" i="1"/>
  <c r="T881" i="1"/>
  <c r="P881" i="1"/>
  <c r="L881" i="1"/>
  <c r="C881" i="1"/>
  <c r="B881" i="1"/>
  <c r="A881" i="1"/>
  <c r="R880" i="1"/>
  <c r="Y880" i="1"/>
  <c r="X880" i="1"/>
  <c r="W880" i="1"/>
  <c r="V880" i="1"/>
  <c r="U880" i="1"/>
  <c r="S880" i="1"/>
  <c r="T880" i="1"/>
  <c r="P880" i="1"/>
  <c r="L880" i="1"/>
  <c r="C880" i="1"/>
  <c r="B880" i="1"/>
  <c r="A880" i="1"/>
  <c r="R879" i="1"/>
  <c r="Y879" i="1"/>
  <c r="X879" i="1"/>
  <c r="W879" i="1"/>
  <c r="V879" i="1"/>
  <c r="U879" i="1"/>
  <c r="S879" i="1"/>
  <c r="T879" i="1"/>
  <c r="P879" i="1"/>
  <c r="L879" i="1"/>
  <c r="C879" i="1"/>
  <c r="B879" i="1"/>
  <c r="A879" i="1"/>
  <c r="R878" i="1"/>
  <c r="Y878" i="1"/>
  <c r="X878" i="1"/>
  <c r="W878" i="1"/>
  <c r="V878" i="1"/>
  <c r="U878" i="1"/>
  <c r="S878" i="1"/>
  <c r="T878" i="1"/>
  <c r="P878" i="1"/>
  <c r="L878" i="1"/>
  <c r="C878" i="1"/>
  <c r="B878" i="1"/>
  <c r="A878" i="1"/>
  <c r="R877" i="1"/>
  <c r="Y877" i="1"/>
  <c r="X877" i="1"/>
  <c r="W877" i="1"/>
  <c r="V877" i="1"/>
  <c r="U877" i="1"/>
  <c r="S877" i="1"/>
  <c r="T877" i="1"/>
  <c r="P877" i="1"/>
  <c r="L877" i="1"/>
  <c r="C877" i="1"/>
  <c r="B877" i="1"/>
  <c r="A877" i="1"/>
  <c r="R876" i="1"/>
  <c r="Y876" i="1"/>
  <c r="X876" i="1"/>
  <c r="W876" i="1"/>
  <c r="V876" i="1"/>
  <c r="U876" i="1"/>
  <c r="S876" i="1"/>
  <c r="T876" i="1"/>
  <c r="P876" i="1"/>
  <c r="L876" i="1"/>
  <c r="C876" i="1"/>
  <c r="B876" i="1"/>
  <c r="A876" i="1"/>
  <c r="R875" i="1"/>
  <c r="Y875" i="1"/>
  <c r="X875" i="1"/>
  <c r="W875" i="1"/>
  <c r="V875" i="1"/>
  <c r="U875" i="1"/>
  <c r="S875" i="1"/>
  <c r="T875" i="1"/>
  <c r="P875" i="1"/>
  <c r="L875" i="1"/>
  <c r="C875" i="1"/>
  <c r="B875" i="1"/>
  <c r="A875" i="1"/>
  <c r="R874" i="1"/>
  <c r="Y874" i="1"/>
  <c r="X874" i="1"/>
  <c r="W874" i="1"/>
  <c r="V874" i="1"/>
  <c r="U874" i="1"/>
  <c r="S874" i="1"/>
  <c r="T874" i="1"/>
  <c r="P874" i="1"/>
  <c r="L874" i="1"/>
  <c r="C874" i="1"/>
  <c r="B874" i="1"/>
  <c r="A874" i="1"/>
  <c r="R873" i="1"/>
  <c r="Y873" i="1"/>
  <c r="X873" i="1"/>
  <c r="W873" i="1"/>
  <c r="V873" i="1"/>
  <c r="U873" i="1"/>
  <c r="S873" i="1"/>
  <c r="T873" i="1"/>
  <c r="P873" i="1"/>
  <c r="L873" i="1"/>
  <c r="C873" i="1"/>
  <c r="B873" i="1"/>
  <c r="A873" i="1"/>
  <c r="R872" i="1"/>
  <c r="Y872" i="1"/>
  <c r="X872" i="1"/>
  <c r="W872" i="1"/>
  <c r="V872" i="1"/>
  <c r="U872" i="1"/>
  <c r="S872" i="1"/>
  <c r="T872" i="1"/>
  <c r="P872" i="1"/>
  <c r="L872" i="1"/>
  <c r="C872" i="1"/>
  <c r="B872" i="1"/>
  <c r="A872" i="1"/>
  <c r="R871" i="1"/>
  <c r="Y871" i="1"/>
  <c r="X871" i="1"/>
  <c r="W871" i="1"/>
  <c r="V871" i="1"/>
  <c r="U871" i="1"/>
  <c r="S871" i="1"/>
  <c r="T871" i="1"/>
  <c r="P871" i="1"/>
  <c r="L871" i="1"/>
  <c r="C871" i="1"/>
  <c r="B871" i="1"/>
  <c r="A871" i="1"/>
  <c r="R870" i="1"/>
  <c r="Y870" i="1"/>
  <c r="X870" i="1"/>
  <c r="W870" i="1"/>
  <c r="V870" i="1"/>
  <c r="U870" i="1"/>
  <c r="S870" i="1"/>
  <c r="T870" i="1"/>
  <c r="P870" i="1"/>
  <c r="L870" i="1"/>
  <c r="C870" i="1"/>
  <c r="B870" i="1"/>
  <c r="A870" i="1"/>
  <c r="R869" i="1"/>
  <c r="Y869" i="1"/>
  <c r="X869" i="1"/>
  <c r="W869" i="1"/>
  <c r="V869" i="1"/>
  <c r="U869" i="1"/>
  <c r="S869" i="1"/>
  <c r="T869" i="1"/>
  <c r="P869" i="1"/>
  <c r="L869" i="1"/>
  <c r="C869" i="1"/>
  <c r="B869" i="1"/>
  <c r="A869" i="1"/>
  <c r="R868" i="1"/>
  <c r="Y868" i="1"/>
  <c r="X868" i="1"/>
  <c r="W868" i="1"/>
  <c r="V868" i="1"/>
  <c r="U868" i="1"/>
  <c r="S868" i="1"/>
  <c r="T868" i="1"/>
  <c r="P868" i="1"/>
  <c r="L868" i="1"/>
  <c r="C868" i="1"/>
  <c r="B868" i="1"/>
  <c r="A868" i="1"/>
  <c r="R867" i="1"/>
  <c r="Y867" i="1"/>
  <c r="X867" i="1"/>
  <c r="W867" i="1"/>
  <c r="V867" i="1"/>
  <c r="U867" i="1"/>
  <c r="S867" i="1"/>
  <c r="T867" i="1"/>
  <c r="P867" i="1"/>
  <c r="L867" i="1"/>
  <c r="C867" i="1"/>
  <c r="B867" i="1"/>
  <c r="A867" i="1"/>
  <c r="R866" i="1"/>
  <c r="Y866" i="1"/>
  <c r="X866" i="1"/>
  <c r="W866" i="1"/>
  <c r="V866" i="1"/>
  <c r="U866" i="1"/>
  <c r="S866" i="1"/>
  <c r="T866" i="1"/>
  <c r="P866" i="1"/>
  <c r="L866" i="1"/>
  <c r="C866" i="1"/>
  <c r="B866" i="1"/>
  <c r="A866" i="1"/>
  <c r="R865" i="1"/>
  <c r="Y865" i="1"/>
  <c r="X865" i="1"/>
  <c r="W865" i="1"/>
  <c r="V865" i="1"/>
  <c r="U865" i="1"/>
  <c r="S865" i="1"/>
  <c r="T865" i="1"/>
  <c r="P865" i="1"/>
  <c r="L865" i="1"/>
  <c r="C865" i="1"/>
  <c r="B865" i="1"/>
  <c r="A865" i="1"/>
  <c r="R864" i="1"/>
  <c r="Y864" i="1"/>
  <c r="X864" i="1"/>
  <c r="W864" i="1"/>
  <c r="V864" i="1"/>
  <c r="U864" i="1"/>
  <c r="S864" i="1"/>
  <c r="T864" i="1"/>
  <c r="P864" i="1"/>
  <c r="L864" i="1"/>
  <c r="C864" i="1"/>
  <c r="B864" i="1"/>
  <c r="A864" i="1"/>
  <c r="R863" i="1"/>
  <c r="Y863" i="1"/>
  <c r="X863" i="1"/>
  <c r="W863" i="1"/>
  <c r="V863" i="1"/>
  <c r="U863" i="1"/>
  <c r="S863" i="1"/>
  <c r="T863" i="1"/>
  <c r="P863" i="1"/>
  <c r="L863" i="1"/>
  <c r="C863" i="1"/>
  <c r="B863" i="1"/>
  <c r="A863" i="1"/>
  <c r="R862" i="1"/>
  <c r="Y862" i="1"/>
  <c r="X862" i="1"/>
  <c r="W862" i="1"/>
  <c r="V862" i="1"/>
  <c r="U862" i="1"/>
  <c r="S862" i="1"/>
  <c r="T862" i="1"/>
  <c r="P862" i="1"/>
  <c r="L862" i="1"/>
  <c r="C862" i="1"/>
  <c r="B862" i="1"/>
  <c r="A862" i="1"/>
  <c r="R861" i="1"/>
  <c r="Y861" i="1"/>
  <c r="X861" i="1"/>
  <c r="W861" i="1"/>
  <c r="V861" i="1"/>
  <c r="U861" i="1"/>
  <c r="S861" i="1"/>
  <c r="T861" i="1"/>
  <c r="P861" i="1"/>
  <c r="L861" i="1"/>
  <c r="C861" i="1"/>
  <c r="B861" i="1"/>
  <c r="A861" i="1"/>
  <c r="R860" i="1"/>
  <c r="Y860" i="1"/>
  <c r="X860" i="1"/>
  <c r="W860" i="1"/>
  <c r="V860" i="1"/>
  <c r="U860" i="1"/>
  <c r="S860" i="1"/>
  <c r="T860" i="1"/>
  <c r="P860" i="1"/>
  <c r="L860" i="1"/>
  <c r="C860" i="1"/>
  <c r="B860" i="1"/>
  <c r="A860" i="1"/>
  <c r="R859" i="1"/>
  <c r="Y859" i="1"/>
  <c r="X859" i="1"/>
  <c r="W859" i="1"/>
  <c r="V859" i="1"/>
  <c r="U859" i="1"/>
  <c r="S859" i="1"/>
  <c r="T859" i="1"/>
  <c r="P859" i="1"/>
  <c r="L859" i="1"/>
  <c r="C859" i="1"/>
  <c r="B859" i="1"/>
  <c r="A859" i="1"/>
  <c r="R858" i="1"/>
  <c r="Y858" i="1"/>
  <c r="X858" i="1"/>
  <c r="W858" i="1"/>
  <c r="V858" i="1"/>
  <c r="U858" i="1"/>
  <c r="S858" i="1"/>
  <c r="T858" i="1"/>
  <c r="P858" i="1"/>
  <c r="L858" i="1"/>
  <c r="C858" i="1"/>
  <c r="B858" i="1"/>
  <c r="A858" i="1"/>
  <c r="R857" i="1"/>
  <c r="Y857" i="1"/>
  <c r="X857" i="1"/>
  <c r="W857" i="1"/>
  <c r="V857" i="1"/>
  <c r="U857" i="1"/>
  <c r="S857" i="1"/>
  <c r="T857" i="1"/>
  <c r="P857" i="1"/>
  <c r="L857" i="1"/>
  <c r="C857" i="1"/>
  <c r="B857" i="1"/>
  <c r="A857" i="1"/>
  <c r="R856" i="1"/>
  <c r="Y856" i="1"/>
  <c r="X856" i="1"/>
  <c r="W856" i="1"/>
  <c r="V856" i="1"/>
  <c r="U856" i="1"/>
  <c r="S856" i="1"/>
  <c r="T856" i="1"/>
  <c r="P856" i="1"/>
  <c r="L856" i="1"/>
  <c r="C856" i="1"/>
  <c r="B856" i="1"/>
  <c r="A856" i="1"/>
  <c r="R855" i="1"/>
  <c r="Y855" i="1"/>
  <c r="X855" i="1"/>
  <c r="W855" i="1"/>
  <c r="V855" i="1"/>
  <c r="U855" i="1"/>
  <c r="S855" i="1"/>
  <c r="T855" i="1"/>
  <c r="P855" i="1"/>
  <c r="L855" i="1"/>
  <c r="C855" i="1"/>
  <c r="B855" i="1"/>
  <c r="A855" i="1"/>
  <c r="R854" i="1"/>
  <c r="Y854" i="1"/>
  <c r="X854" i="1"/>
  <c r="W854" i="1"/>
  <c r="V854" i="1"/>
  <c r="U854" i="1"/>
  <c r="S854" i="1"/>
  <c r="T854" i="1"/>
  <c r="P854" i="1"/>
  <c r="L854" i="1"/>
  <c r="C854" i="1"/>
  <c r="B854" i="1"/>
  <c r="A854" i="1"/>
  <c r="R853" i="1"/>
  <c r="Y853" i="1"/>
  <c r="X853" i="1"/>
  <c r="W853" i="1"/>
  <c r="V853" i="1"/>
  <c r="U853" i="1"/>
  <c r="S853" i="1"/>
  <c r="T853" i="1"/>
  <c r="P853" i="1"/>
  <c r="L853" i="1"/>
  <c r="C853" i="1"/>
  <c r="B853" i="1"/>
  <c r="A853" i="1"/>
  <c r="R852" i="1"/>
  <c r="Y852" i="1"/>
  <c r="X852" i="1"/>
  <c r="W852" i="1"/>
  <c r="V852" i="1"/>
  <c r="U852" i="1"/>
  <c r="S852" i="1"/>
  <c r="T852" i="1"/>
  <c r="P852" i="1"/>
  <c r="L852" i="1"/>
  <c r="C852" i="1"/>
  <c r="B852" i="1"/>
  <c r="A852" i="1"/>
  <c r="R851" i="1"/>
  <c r="Y851" i="1"/>
  <c r="X851" i="1"/>
  <c r="W851" i="1"/>
  <c r="V851" i="1"/>
  <c r="U851" i="1"/>
  <c r="S851" i="1"/>
  <c r="T851" i="1"/>
  <c r="P851" i="1"/>
  <c r="L851" i="1"/>
  <c r="C851" i="1"/>
  <c r="B851" i="1"/>
  <c r="A851" i="1"/>
  <c r="R850" i="1"/>
  <c r="Y850" i="1"/>
  <c r="X850" i="1"/>
  <c r="W850" i="1"/>
  <c r="V850" i="1"/>
  <c r="U850" i="1"/>
  <c r="S850" i="1"/>
  <c r="T850" i="1"/>
  <c r="P850" i="1"/>
  <c r="L850" i="1"/>
  <c r="C850" i="1"/>
  <c r="B850" i="1"/>
  <c r="A850" i="1"/>
  <c r="R849" i="1"/>
  <c r="Y849" i="1"/>
  <c r="X849" i="1"/>
  <c r="W849" i="1"/>
  <c r="V849" i="1"/>
  <c r="U849" i="1"/>
  <c r="S849" i="1"/>
  <c r="T849" i="1"/>
  <c r="P849" i="1"/>
  <c r="L849" i="1"/>
  <c r="C849" i="1"/>
  <c r="B849" i="1"/>
  <c r="A849" i="1"/>
  <c r="R848" i="1"/>
  <c r="Y848" i="1"/>
  <c r="X848" i="1"/>
  <c r="W848" i="1"/>
  <c r="V848" i="1"/>
  <c r="U848" i="1"/>
  <c r="S848" i="1"/>
  <c r="T848" i="1"/>
  <c r="P848" i="1"/>
  <c r="L848" i="1"/>
  <c r="C848" i="1"/>
  <c r="B848" i="1"/>
  <c r="A848" i="1"/>
  <c r="R847" i="1"/>
  <c r="Y847" i="1"/>
  <c r="X847" i="1"/>
  <c r="W847" i="1"/>
  <c r="V847" i="1"/>
  <c r="U847" i="1"/>
  <c r="S847" i="1"/>
  <c r="T847" i="1"/>
  <c r="P847" i="1"/>
  <c r="L847" i="1"/>
  <c r="C847" i="1"/>
  <c r="B847" i="1"/>
  <c r="A847" i="1"/>
  <c r="R846" i="1"/>
  <c r="Y846" i="1"/>
  <c r="X846" i="1"/>
  <c r="W846" i="1"/>
  <c r="V846" i="1"/>
  <c r="U846" i="1"/>
  <c r="S846" i="1"/>
  <c r="T846" i="1"/>
  <c r="P846" i="1"/>
  <c r="L846" i="1"/>
  <c r="C846" i="1"/>
  <c r="B846" i="1"/>
  <c r="A846" i="1"/>
  <c r="R845" i="1"/>
  <c r="Y845" i="1"/>
  <c r="X845" i="1"/>
  <c r="W845" i="1"/>
  <c r="V845" i="1"/>
  <c r="U845" i="1"/>
  <c r="S845" i="1"/>
  <c r="T845" i="1"/>
  <c r="P845" i="1"/>
  <c r="L845" i="1"/>
  <c r="C845" i="1"/>
  <c r="B845" i="1"/>
  <c r="A845" i="1"/>
  <c r="R844" i="1"/>
  <c r="Y844" i="1"/>
  <c r="X844" i="1"/>
  <c r="W844" i="1"/>
  <c r="V844" i="1"/>
  <c r="U844" i="1"/>
  <c r="S844" i="1"/>
  <c r="T844" i="1"/>
  <c r="P844" i="1"/>
  <c r="L844" i="1"/>
  <c r="C844" i="1"/>
  <c r="B844" i="1"/>
  <c r="A844" i="1"/>
  <c r="R843" i="1"/>
  <c r="Y843" i="1"/>
  <c r="X843" i="1"/>
  <c r="W843" i="1"/>
  <c r="V843" i="1"/>
  <c r="U843" i="1"/>
  <c r="S843" i="1"/>
  <c r="T843" i="1"/>
  <c r="P843" i="1"/>
  <c r="L843" i="1"/>
  <c r="C843" i="1"/>
  <c r="B843" i="1"/>
  <c r="A843" i="1"/>
  <c r="R842" i="1"/>
  <c r="Y842" i="1"/>
  <c r="X842" i="1"/>
  <c r="W842" i="1"/>
  <c r="V842" i="1"/>
  <c r="U842" i="1"/>
  <c r="S842" i="1"/>
  <c r="T842" i="1"/>
  <c r="P842" i="1"/>
  <c r="L842" i="1"/>
  <c r="C842" i="1"/>
  <c r="B842" i="1"/>
  <c r="A842" i="1"/>
  <c r="R841" i="1"/>
  <c r="Y841" i="1"/>
  <c r="X841" i="1"/>
  <c r="W841" i="1"/>
  <c r="V841" i="1"/>
  <c r="U841" i="1"/>
  <c r="S841" i="1"/>
  <c r="T841" i="1"/>
  <c r="P841" i="1"/>
  <c r="L841" i="1"/>
  <c r="C841" i="1"/>
  <c r="B841" i="1"/>
  <c r="A841" i="1"/>
  <c r="R840" i="1"/>
  <c r="Y840" i="1"/>
  <c r="X840" i="1"/>
  <c r="W840" i="1"/>
  <c r="V840" i="1"/>
  <c r="U840" i="1"/>
  <c r="S840" i="1"/>
  <c r="T840" i="1"/>
  <c r="P840" i="1"/>
  <c r="L840" i="1"/>
  <c r="C840" i="1"/>
  <c r="B840" i="1"/>
  <c r="A840" i="1"/>
  <c r="R839" i="1"/>
  <c r="Y839" i="1"/>
  <c r="X839" i="1"/>
  <c r="W839" i="1"/>
  <c r="V839" i="1"/>
  <c r="U839" i="1"/>
  <c r="S839" i="1"/>
  <c r="T839" i="1"/>
  <c r="P839" i="1"/>
  <c r="L839" i="1"/>
  <c r="C839" i="1"/>
  <c r="B839" i="1"/>
  <c r="A839" i="1"/>
  <c r="R838" i="1"/>
  <c r="Y838" i="1"/>
  <c r="X838" i="1"/>
  <c r="W838" i="1"/>
  <c r="V838" i="1"/>
  <c r="U838" i="1"/>
  <c r="S838" i="1"/>
  <c r="T838" i="1"/>
  <c r="P838" i="1"/>
  <c r="L838" i="1"/>
  <c r="C838" i="1"/>
  <c r="B838" i="1"/>
  <c r="A838" i="1"/>
  <c r="R837" i="1"/>
  <c r="Y837" i="1"/>
  <c r="X837" i="1"/>
  <c r="W837" i="1"/>
  <c r="V837" i="1"/>
  <c r="U837" i="1"/>
  <c r="S837" i="1"/>
  <c r="T837" i="1"/>
  <c r="P837" i="1"/>
  <c r="L837" i="1"/>
  <c r="C837" i="1"/>
  <c r="B837" i="1"/>
  <c r="A837" i="1"/>
  <c r="R836" i="1"/>
  <c r="Y836" i="1"/>
  <c r="X836" i="1"/>
  <c r="W836" i="1"/>
  <c r="V836" i="1"/>
  <c r="U836" i="1"/>
  <c r="S836" i="1"/>
  <c r="T836" i="1"/>
  <c r="P836" i="1"/>
  <c r="L836" i="1"/>
  <c r="C836" i="1"/>
  <c r="B836" i="1"/>
  <c r="A836" i="1"/>
  <c r="R835" i="1"/>
  <c r="Y835" i="1"/>
  <c r="X835" i="1"/>
  <c r="W835" i="1"/>
  <c r="V835" i="1"/>
  <c r="U835" i="1"/>
  <c r="S835" i="1"/>
  <c r="T835" i="1"/>
  <c r="P835" i="1"/>
  <c r="L835" i="1"/>
  <c r="C835" i="1"/>
  <c r="B835" i="1"/>
  <c r="A835" i="1"/>
  <c r="R834" i="1"/>
  <c r="Y834" i="1"/>
  <c r="X834" i="1"/>
  <c r="W834" i="1"/>
  <c r="V834" i="1"/>
  <c r="U834" i="1"/>
  <c r="S834" i="1"/>
  <c r="T834" i="1"/>
  <c r="P834" i="1"/>
  <c r="L834" i="1"/>
  <c r="C834" i="1"/>
  <c r="B834" i="1"/>
  <c r="A834" i="1"/>
  <c r="R833" i="1"/>
  <c r="Y833" i="1"/>
  <c r="X833" i="1"/>
  <c r="W833" i="1"/>
  <c r="V833" i="1"/>
  <c r="U833" i="1"/>
  <c r="S833" i="1"/>
  <c r="T833" i="1"/>
  <c r="P833" i="1"/>
  <c r="L833" i="1"/>
  <c r="C833" i="1"/>
  <c r="B833" i="1"/>
  <c r="A833" i="1"/>
  <c r="R832" i="1"/>
  <c r="Y832" i="1"/>
  <c r="X832" i="1"/>
  <c r="W832" i="1"/>
  <c r="V832" i="1"/>
  <c r="U832" i="1"/>
  <c r="S832" i="1"/>
  <c r="T832" i="1"/>
  <c r="P832" i="1"/>
  <c r="L832" i="1"/>
  <c r="C832" i="1"/>
  <c r="B832" i="1"/>
  <c r="A832" i="1"/>
  <c r="R831" i="1"/>
  <c r="Y831" i="1"/>
  <c r="X831" i="1"/>
  <c r="W831" i="1"/>
  <c r="V831" i="1"/>
  <c r="U831" i="1"/>
  <c r="S831" i="1"/>
  <c r="T831" i="1"/>
  <c r="P831" i="1"/>
  <c r="L831" i="1"/>
  <c r="C831" i="1"/>
  <c r="B831" i="1"/>
  <c r="A831" i="1"/>
  <c r="R830" i="1"/>
  <c r="Y830" i="1"/>
  <c r="X830" i="1"/>
  <c r="W830" i="1"/>
  <c r="V830" i="1"/>
  <c r="U830" i="1"/>
  <c r="S830" i="1"/>
  <c r="T830" i="1"/>
  <c r="P830" i="1"/>
  <c r="L830" i="1"/>
  <c r="C830" i="1"/>
  <c r="B830" i="1"/>
  <c r="A830" i="1"/>
  <c r="R829" i="1"/>
  <c r="Y829" i="1"/>
  <c r="X829" i="1"/>
  <c r="W829" i="1"/>
  <c r="V829" i="1"/>
  <c r="U829" i="1"/>
  <c r="S829" i="1"/>
  <c r="T829" i="1"/>
  <c r="P829" i="1"/>
  <c r="L829" i="1"/>
  <c r="C829" i="1"/>
  <c r="B829" i="1"/>
  <c r="A829" i="1"/>
  <c r="R828" i="1"/>
  <c r="Y828" i="1"/>
  <c r="X828" i="1"/>
  <c r="W828" i="1"/>
  <c r="V828" i="1"/>
  <c r="U828" i="1"/>
  <c r="S828" i="1"/>
  <c r="T828" i="1"/>
  <c r="P828" i="1"/>
  <c r="L828" i="1"/>
  <c r="C828" i="1"/>
  <c r="B828" i="1"/>
  <c r="A828" i="1"/>
  <c r="R827" i="1"/>
  <c r="Y827" i="1"/>
  <c r="X827" i="1"/>
  <c r="W827" i="1"/>
  <c r="V827" i="1"/>
  <c r="U827" i="1"/>
  <c r="S827" i="1"/>
  <c r="T827" i="1"/>
  <c r="P827" i="1"/>
  <c r="L827" i="1"/>
  <c r="C827" i="1"/>
  <c r="B827" i="1"/>
  <c r="A827" i="1"/>
  <c r="R826" i="1"/>
  <c r="Y826" i="1"/>
  <c r="X826" i="1"/>
  <c r="W826" i="1"/>
  <c r="V826" i="1"/>
  <c r="U826" i="1"/>
  <c r="S826" i="1"/>
  <c r="T826" i="1"/>
  <c r="P826" i="1"/>
  <c r="L826" i="1"/>
  <c r="C826" i="1"/>
  <c r="B826" i="1"/>
  <c r="A826" i="1"/>
  <c r="R825" i="1"/>
  <c r="Y825" i="1"/>
  <c r="X825" i="1"/>
  <c r="W825" i="1"/>
  <c r="V825" i="1"/>
  <c r="U825" i="1"/>
  <c r="S825" i="1"/>
  <c r="T825" i="1"/>
  <c r="P825" i="1"/>
  <c r="L825" i="1"/>
  <c r="C825" i="1"/>
  <c r="B825" i="1"/>
  <c r="A825" i="1"/>
  <c r="R824" i="1"/>
  <c r="Y824" i="1"/>
  <c r="X824" i="1"/>
  <c r="W824" i="1"/>
  <c r="V824" i="1"/>
  <c r="U824" i="1"/>
  <c r="S824" i="1"/>
  <c r="T824" i="1"/>
  <c r="P824" i="1"/>
  <c r="L824" i="1"/>
  <c r="C824" i="1"/>
  <c r="B824" i="1"/>
  <c r="A824" i="1"/>
  <c r="R823" i="1"/>
  <c r="Y823" i="1"/>
  <c r="X823" i="1"/>
  <c r="W823" i="1"/>
  <c r="V823" i="1"/>
  <c r="U823" i="1"/>
  <c r="S823" i="1"/>
  <c r="T823" i="1"/>
  <c r="P823" i="1"/>
  <c r="L823" i="1"/>
  <c r="C823" i="1"/>
  <c r="B823" i="1"/>
  <c r="A823" i="1"/>
  <c r="R822" i="1"/>
  <c r="Y822" i="1"/>
  <c r="X822" i="1"/>
  <c r="W822" i="1"/>
  <c r="V822" i="1"/>
  <c r="U822" i="1"/>
  <c r="S822" i="1"/>
  <c r="T822" i="1"/>
  <c r="P822" i="1"/>
  <c r="L822" i="1"/>
  <c r="C822" i="1"/>
  <c r="B822" i="1"/>
  <c r="A822" i="1"/>
  <c r="R821" i="1"/>
  <c r="Y821" i="1"/>
  <c r="X821" i="1"/>
  <c r="W821" i="1"/>
  <c r="V821" i="1"/>
  <c r="U821" i="1"/>
  <c r="S821" i="1"/>
  <c r="T821" i="1"/>
  <c r="P821" i="1"/>
  <c r="L821" i="1"/>
  <c r="C821" i="1"/>
  <c r="B821" i="1"/>
  <c r="A821" i="1"/>
  <c r="R820" i="1"/>
  <c r="Y820" i="1"/>
  <c r="X820" i="1"/>
  <c r="W820" i="1"/>
  <c r="V820" i="1"/>
  <c r="U820" i="1"/>
  <c r="S820" i="1"/>
  <c r="T820" i="1"/>
  <c r="P820" i="1"/>
  <c r="L820" i="1"/>
  <c r="C820" i="1"/>
  <c r="B820" i="1"/>
  <c r="A820" i="1"/>
  <c r="R819" i="1"/>
  <c r="Y819" i="1"/>
  <c r="X819" i="1"/>
  <c r="W819" i="1"/>
  <c r="V819" i="1"/>
  <c r="U819" i="1"/>
  <c r="S819" i="1"/>
  <c r="T819" i="1"/>
  <c r="P819" i="1"/>
  <c r="L819" i="1"/>
  <c r="C819" i="1"/>
  <c r="B819" i="1"/>
  <c r="A819" i="1"/>
  <c r="R818" i="1"/>
  <c r="Y818" i="1"/>
  <c r="X818" i="1"/>
  <c r="W818" i="1"/>
  <c r="V818" i="1"/>
  <c r="U818" i="1"/>
  <c r="S818" i="1"/>
  <c r="T818" i="1"/>
  <c r="P818" i="1"/>
  <c r="L818" i="1"/>
  <c r="C818" i="1"/>
  <c r="B818" i="1"/>
  <c r="A818" i="1"/>
  <c r="R817" i="1"/>
  <c r="Y817" i="1"/>
  <c r="X817" i="1"/>
  <c r="W817" i="1"/>
  <c r="V817" i="1"/>
  <c r="U817" i="1"/>
  <c r="S817" i="1"/>
  <c r="T817" i="1"/>
  <c r="P817" i="1"/>
  <c r="L817" i="1"/>
  <c r="C817" i="1"/>
  <c r="B817" i="1"/>
  <c r="A817" i="1"/>
  <c r="R816" i="1"/>
  <c r="Y816" i="1"/>
  <c r="X816" i="1"/>
  <c r="W816" i="1"/>
  <c r="V816" i="1"/>
  <c r="U816" i="1"/>
  <c r="S816" i="1"/>
  <c r="T816" i="1"/>
  <c r="P816" i="1"/>
  <c r="L816" i="1"/>
  <c r="C816" i="1"/>
  <c r="B816" i="1"/>
  <c r="A816" i="1"/>
  <c r="R815" i="1"/>
  <c r="Y815" i="1"/>
  <c r="X815" i="1"/>
  <c r="W815" i="1"/>
  <c r="V815" i="1"/>
  <c r="U815" i="1"/>
  <c r="S815" i="1"/>
  <c r="T815" i="1"/>
  <c r="P815" i="1"/>
  <c r="L815" i="1"/>
  <c r="C815" i="1"/>
  <c r="B815" i="1"/>
  <c r="A815" i="1"/>
  <c r="R814" i="1"/>
  <c r="Y814" i="1"/>
  <c r="X814" i="1"/>
  <c r="W814" i="1"/>
  <c r="V814" i="1"/>
  <c r="U814" i="1"/>
  <c r="S814" i="1"/>
  <c r="T814" i="1"/>
  <c r="P814" i="1"/>
  <c r="L814" i="1"/>
  <c r="C814" i="1"/>
  <c r="B814" i="1"/>
  <c r="A814" i="1"/>
  <c r="R813" i="1"/>
  <c r="Y813" i="1"/>
  <c r="X813" i="1"/>
  <c r="W813" i="1"/>
  <c r="V813" i="1"/>
  <c r="U813" i="1"/>
  <c r="S813" i="1"/>
  <c r="T813" i="1"/>
  <c r="P813" i="1"/>
  <c r="L813" i="1"/>
  <c r="C813" i="1"/>
  <c r="B813" i="1"/>
  <c r="A813" i="1"/>
  <c r="R812" i="1"/>
  <c r="Y812" i="1"/>
  <c r="X812" i="1"/>
  <c r="W812" i="1"/>
  <c r="V812" i="1"/>
  <c r="U812" i="1"/>
  <c r="S812" i="1"/>
  <c r="T812" i="1"/>
  <c r="P812" i="1"/>
  <c r="L812" i="1"/>
  <c r="C812" i="1"/>
  <c r="B812" i="1"/>
  <c r="A812" i="1"/>
  <c r="R811" i="1"/>
  <c r="Y811" i="1"/>
  <c r="X811" i="1"/>
  <c r="W811" i="1"/>
  <c r="V811" i="1"/>
  <c r="U811" i="1"/>
  <c r="S811" i="1"/>
  <c r="T811" i="1"/>
  <c r="P811" i="1"/>
  <c r="L811" i="1"/>
  <c r="C811" i="1"/>
  <c r="B811" i="1"/>
  <c r="A811" i="1"/>
  <c r="R810" i="1"/>
  <c r="Y810" i="1"/>
  <c r="X810" i="1"/>
  <c r="W810" i="1"/>
  <c r="V810" i="1"/>
  <c r="U810" i="1"/>
  <c r="S810" i="1"/>
  <c r="T810" i="1"/>
  <c r="P810" i="1"/>
  <c r="L810" i="1"/>
  <c r="C810" i="1"/>
  <c r="B810" i="1"/>
  <c r="A810" i="1"/>
  <c r="R809" i="1"/>
  <c r="Y809" i="1"/>
  <c r="X809" i="1"/>
  <c r="W809" i="1"/>
  <c r="V809" i="1"/>
  <c r="U809" i="1"/>
  <c r="S809" i="1"/>
  <c r="T809" i="1"/>
  <c r="P809" i="1"/>
  <c r="L809" i="1"/>
  <c r="C809" i="1"/>
  <c r="B809" i="1"/>
  <c r="A809" i="1"/>
  <c r="R808" i="1"/>
  <c r="Y808" i="1"/>
  <c r="X808" i="1"/>
  <c r="W808" i="1"/>
  <c r="V808" i="1"/>
  <c r="U808" i="1"/>
  <c r="S808" i="1"/>
  <c r="T808" i="1"/>
  <c r="P808" i="1"/>
  <c r="L808" i="1"/>
  <c r="C808" i="1"/>
  <c r="B808" i="1"/>
  <c r="A808" i="1"/>
  <c r="R807" i="1"/>
  <c r="Y807" i="1"/>
  <c r="X807" i="1"/>
  <c r="W807" i="1"/>
  <c r="V807" i="1"/>
  <c r="U807" i="1"/>
  <c r="S807" i="1"/>
  <c r="T807" i="1"/>
  <c r="P807" i="1"/>
  <c r="L807" i="1"/>
  <c r="C807" i="1"/>
  <c r="B807" i="1"/>
  <c r="A807" i="1"/>
  <c r="R806" i="1"/>
  <c r="Y806" i="1"/>
  <c r="X806" i="1"/>
  <c r="W806" i="1"/>
  <c r="V806" i="1"/>
  <c r="U806" i="1"/>
  <c r="S806" i="1"/>
  <c r="T806" i="1"/>
  <c r="P806" i="1"/>
  <c r="L806" i="1"/>
  <c r="C806" i="1"/>
  <c r="B806" i="1"/>
  <c r="A806" i="1"/>
  <c r="R805" i="1"/>
  <c r="Y805" i="1"/>
  <c r="X805" i="1"/>
  <c r="W805" i="1"/>
  <c r="V805" i="1"/>
  <c r="U805" i="1"/>
  <c r="S805" i="1"/>
  <c r="T805" i="1"/>
  <c r="P805" i="1"/>
  <c r="L805" i="1"/>
  <c r="C805" i="1"/>
  <c r="B805" i="1"/>
  <c r="A805" i="1"/>
  <c r="R804" i="1"/>
  <c r="Y804" i="1"/>
  <c r="X804" i="1"/>
  <c r="W804" i="1"/>
  <c r="V804" i="1"/>
  <c r="U804" i="1"/>
  <c r="S804" i="1"/>
  <c r="T804" i="1"/>
  <c r="P804" i="1"/>
  <c r="L804" i="1"/>
  <c r="C804" i="1"/>
  <c r="B804" i="1"/>
  <c r="A804" i="1"/>
  <c r="R803" i="1"/>
  <c r="Y803" i="1"/>
  <c r="X803" i="1"/>
  <c r="W803" i="1"/>
  <c r="V803" i="1"/>
  <c r="U803" i="1"/>
  <c r="S803" i="1"/>
  <c r="T803" i="1"/>
  <c r="P803" i="1"/>
  <c r="L803" i="1"/>
  <c r="C803" i="1"/>
  <c r="B803" i="1"/>
  <c r="A803" i="1"/>
  <c r="R802" i="1"/>
  <c r="Y802" i="1"/>
  <c r="X802" i="1"/>
  <c r="W802" i="1"/>
  <c r="V802" i="1"/>
  <c r="U802" i="1"/>
  <c r="S802" i="1"/>
  <c r="T802" i="1"/>
  <c r="P802" i="1"/>
  <c r="L802" i="1"/>
  <c r="C802" i="1"/>
  <c r="B802" i="1"/>
  <c r="A802" i="1"/>
  <c r="R801" i="1"/>
  <c r="Y801" i="1"/>
  <c r="X801" i="1"/>
  <c r="W801" i="1"/>
  <c r="V801" i="1"/>
  <c r="U801" i="1"/>
  <c r="S801" i="1"/>
  <c r="T801" i="1"/>
  <c r="P801" i="1"/>
  <c r="L801" i="1"/>
  <c r="C801" i="1"/>
  <c r="B801" i="1"/>
  <c r="A801" i="1"/>
  <c r="R800" i="1"/>
  <c r="Y800" i="1"/>
  <c r="X800" i="1"/>
  <c r="W800" i="1"/>
  <c r="V800" i="1"/>
  <c r="U800" i="1"/>
  <c r="S800" i="1"/>
  <c r="T800" i="1"/>
  <c r="P800" i="1"/>
  <c r="L800" i="1"/>
  <c r="C800" i="1"/>
  <c r="B800" i="1"/>
  <c r="A800" i="1"/>
  <c r="R799" i="1"/>
  <c r="Y799" i="1"/>
  <c r="X799" i="1"/>
  <c r="W799" i="1"/>
  <c r="V799" i="1"/>
  <c r="U799" i="1"/>
  <c r="S799" i="1"/>
  <c r="T799" i="1"/>
  <c r="P799" i="1"/>
  <c r="L799" i="1"/>
  <c r="C799" i="1"/>
  <c r="B799" i="1"/>
  <c r="A799" i="1"/>
  <c r="R798" i="1"/>
  <c r="Y798" i="1"/>
  <c r="X798" i="1"/>
  <c r="W798" i="1"/>
  <c r="V798" i="1"/>
  <c r="U798" i="1"/>
  <c r="S798" i="1"/>
  <c r="T798" i="1"/>
  <c r="P798" i="1"/>
  <c r="L798" i="1"/>
  <c r="C798" i="1"/>
  <c r="B798" i="1"/>
  <c r="A798" i="1"/>
  <c r="R797" i="1"/>
  <c r="Y797" i="1"/>
  <c r="X797" i="1"/>
  <c r="W797" i="1"/>
  <c r="V797" i="1"/>
  <c r="U797" i="1"/>
  <c r="S797" i="1"/>
  <c r="T797" i="1"/>
  <c r="P797" i="1"/>
  <c r="L797" i="1"/>
  <c r="C797" i="1"/>
  <c r="B797" i="1"/>
  <c r="A797" i="1"/>
  <c r="R796" i="1"/>
  <c r="Y796" i="1"/>
  <c r="X796" i="1"/>
  <c r="W796" i="1"/>
  <c r="V796" i="1"/>
  <c r="U796" i="1"/>
  <c r="S796" i="1"/>
  <c r="T796" i="1"/>
  <c r="P796" i="1"/>
  <c r="L796" i="1"/>
  <c r="C796" i="1"/>
  <c r="B796" i="1"/>
  <c r="A796" i="1"/>
  <c r="R795" i="1"/>
  <c r="Y795" i="1"/>
  <c r="X795" i="1"/>
  <c r="W795" i="1"/>
  <c r="V795" i="1"/>
  <c r="U795" i="1"/>
  <c r="S795" i="1"/>
  <c r="T795" i="1"/>
  <c r="P795" i="1"/>
  <c r="L795" i="1"/>
  <c r="C795" i="1"/>
  <c r="B795" i="1"/>
  <c r="A795" i="1"/>
  <c r="R794" i="1"/>
  <c r="Y794" i="1"/>
  <c r="X794" i="1"/>
  <c r="W794" i="1"/>
  <c r="V794" i="1"/>
  <c r="U794" i="1"/>
  <c r="S794" i="1"/>
  <c r="T794" i="1"/>
  <c r="P794" i="1"/>
  <c r="L794" i="1"/>
  <c r="C794" i="1"/>
  <c r="B794" i="1"/>
  <c r="A794" i="1"/>
  <c r="R793" i="1"/>
  <c r="Y793" i="1"/>
  <c r="X793" i="1"/>
  <c r="W793" i="1"/>
  <c r="V793" i="1"/>
  <c r="U793" i="1"/>
  <c r="S793" i="1"/>
  <c r="T793" i="1"/>
  <c r="P793" i="1"/>
  <c r="L793" i="1"/>
  <c r="C793" i="1"/>
  <c r="B793" i="1"/>
  <c r="A793" i="1"/>
  <c r="R792" i="1"/>
  <c r="Y792" i="1"/>
  <c r="X792" i="1"/>
  <c r="W792" i="1"/>
  <c r="V792" i="1"/>
  <c r="U792" i="1"/>
  <c r="S792" i="1"/>
  <c r="T792" i="1"/>
  <c r="P792" i="1"/>
  <c r="L792" i="1"/>
  <c r="C792" i="1"/>
  <c r="B792" i="1"/>
  <c r="A792" i="1"/>
  <c r="R791" i="1"/>
  <c r="Y791" i="1"/>
  <c r="X791" i="1"/>
  <c r="W791" i="1"/>
  <c r="V791" i="1"/>
  <c r="U791" i="1"/>
  <c r="S791" i="1"/>
  <c r="T791" i="1"/>
  <c r="P791" i="1"/>
  <c r="L791" i="1"/>
  <c r="C791" i="1"/>
  <c r="B791" i="1"/>
  <c r="A791" i="1"/>
  <c r="R790" i="1"/>
  <c r="Y790" i="1"/>
  <c r="X790" i="1"/>
  <c r="W790" i="1"/>
  <c r="V790" i="1"/>
  <c r="U790" i="1"/>
  <c r="S790" i="1"/>
  <c r="T790" i="1"/>
  <c r="P790" i="1"/>
  <c r="L790" i="1"/>
  <c r="C790" i="1"/>
  <c r="B790" i="1"/>
  <c r="A790" i="1"/>
  <c r="R789" i="1"/>
  <c r="Y789" i="1"/>
  <c r="X789" i="1"/>
  <c r="W789" i="1"/>
  <c r="V789" i="1"/>
  <c r="U789" i="1"/>
  <c r="S789" i="1"/>
  <c r="T789" i="1"/>
  <c r="P789" i="1"/>
  <c r="L789" i="1"/>
  <c r="C789" i="1"/>
  <c r="B789" i="1"/>
  <c r="A789" i="1"/>
  <c r="R788" i="1"/>
  <c r="Y788" i="1"/>
  <c r="X788" i="1"/>
  <c r="W788" i="1"/>
  <c r="V788" i="1"/>
  <c r="U788" i="1"/>
  <c r="S788" i="1"/>
  <c r="T788" i="1"/>
  <c r="P788" i="1"/>
  <c r="L788" i="1"/>
  <c r="C788" i="1"/>
  <c r="B788" i="1"/>
  <c r="A788" i="1"/>
  <c r="R787" i="1"/>
  <c r="Y787" i="1"/>
  <c r="X787" i="1"/>
  <c r="W787" i="1"/>
  <c r="V787" i="1"/>
  <c r="U787" i="1"/>
  <c r="S787" i="1"/>
  <c r="T787" i="1"/>
  <c r="P787" i="1"/>
  <c r="L787" i="1"/>
  <c r="C787" i="1"/>
  <c r="B787" i="1"/>
  <c r="A787" i="1"/>
  <c r="R786" i="1"/>
  <c r="Y786" i="1"/>
  <c r="X786" i="1"/>
  <c r="W786" i="1"/>
  <c r="V786" i="1"/>
  <c r="U786" i="1"/>
  <c r="S786" i="1"/>
  <c r="T786" i="1"/>
  <c r="P786" i="1"/>
  <c r="L786" i="1"/>
  <c r="C786" i="1"/>
  <c r="B786" i="1"/>
  <c r="A786" i="1"/>
  <c r="R785" i="1"/>
  <c r="Y785" i="1"/>
  <c r="X785" i="1"/>
  <c r="W785" i="1"/>
  <c r="V785" i="1"/>
  <c r="U785" i="1"/>
  <c r="S785" i="1"/>
  <c r="T785" i="1"/>
  <c r="P785" i="1"/>
  <c r="L785" i="1"/>
  <c r="C785" i="1"/>
  <c r="B785" i="1"/>
  <c r="A785" i="1"/>
  <c r="R784" i="1"/>
  <c r="Y784" i="1"/>
  <c r="X784" i="1"/>
  <c r="W784" i="1"/>
  <c r="V784" i="1"/>
  <c r="U784" i="1"/>
  <c r="S784" i="1"/>
  <c r="T784" i="1"/>
  <c r="P784" i="1"/>
  <c r="L784" i="1"/>
  <c r="C784" i="1"/>
  <c r="B784" i="1"/>
  <c r="A784" i="1"/>
  <c r="R783" i="1"/>
  <c r="Y783" i="1"/>
  <c r="X783" i="1"/>
  <c r="W783" i="1"/>
  <c r="V783" i="1"/>
  <c r="U783" i="1"/>
  <c r="S783" i="1"/>
  <c r="T783" i="1"/>
  <c r="P783" i="1"/>
  <c r="L783" i="1"/>
  <c r="C783" i="1"/>
  <c r="B783" i="1"/>
  <c r="A783" i="1"/>
  <c r="R782" i="1"/>
  <c r="Y782" i="1"/>
  <c r="X782" i="1"/>
  <c r="W782" i="1"/>
  <c r="V782" i="1"/>
  <c r="U782" i="1"/>
  <c r="S782" i="1"/>
  <c r="T782" i="1"/>
  <c r="P782" i="1"/>
  <c r="L782" i="1"/>
  <c r="C782" i="1"/>
  <c r="B782" i="1"/>
  <c r="A782" i="1"/>
  <c r="R781" i="1"/>
  <c r="Y781" i="1"/>
  <c r="X781" i="1"/>
  <c r="W781" i="1"/>
  <c r="V781" i="1"/>
  <c r="U781" i="1"/>
  <c r="S781" i="1"/>
  <c r="T781" i="1"/>
  <c r="P781" i="1"/>
  <c r="L781" i="1"/>
  <c r="C781" i="1"/>
  <c r="B781" i="1"/>
  <c r="A781" i="1"/>
  <c r="R780" i="1"/>
  <c r="Y780" i="1"/>
  <c r="X780" i="1"/>
  <c r="W780" i="1"/>
  <c r="V780" i="1"/>
  <c r="U780" i="1"/>
  <c r="S780" i="1"/>
  <c r="T780" i="1"/>
  <c r="P780" i="1"/>
  <c r="L780" i="1"/>
  <c r="C780" i="1"/>
  <c r="B780" i="1"/>
  <c r="A780" i="1"/>
  <c r="R779" i="1"/>
  <c r="Y779" i="1"/>
  <c r="X779" i="1"/>
  <c r="W779" i="1"/>
  <c r="V779" i="1"/>
  <c r="U779" i="1"/>
  <c r="S779" i="1"/>
  <c r="T779" i="1"/>
  <c r="P779" i="1"/>
  <c r="L779" i="1"/>
  <c r="C779" i="1"/>
  <c r="B779" i="1"/>
  <c r="A779" i="1"/>
  <c r="R778" i="1"/>
  <c r="Y778" i="1"/>
  <c r="X778" i="1"/>
  <c r="W778" i="1"/>
  <c r="V778" i="1"/>
  <c r="U778" i="1"/>
  <c r="S778" i="1"/>
  <c r="T778" i="1"/>
  <c r="P778" i="1"/>
  <c r="L778" i="1"/>
  <c r="C778" i="1"/>
  <c r="B778" i="1"/>
  <c r="A778" i="1"/>
  <c r="R777" i="1"/>
  <c r="Y777" i="1"/>
  <c r="X777" i="1"/>
  <c r="W777" i="1"/>
  <c r="V777" i="1"/>
  <c r="U777" i="1"/>
  <c r="S777" i="1"/>
  <c r="T777" i="1"/>
  <c r="P777" i="1"/>
  <c r="L777" i="1"/>
  <c r="C777" i="1"/>
  <c r="B777" i="1"/>
  <c r="A777" i="1"/>
  <c r="R776" i="1"/>
  <c r="Y776" i="1"/>
  <c r="X776" i="1"/>
  <c r="W776" i="1"/>
  <c r="V776" i="1"/>
  <c r="U776" i="1"/>
  <c r="S776" i="1"/>
  <c r="T776" i="1"/>
  <c r="P776" i="1"/>
  <c r="L776" i="1"/>
  <c r="C776" i="1"/>
  <c r="B776" i="1"/>
  <c r="A776" i="1"/>
  <c r="R775" i="1"/>
  <c r="Y775" i="1"/>
  <c r="X775" i="1"/>
  <c r="W775" i="1"/>
  <c r="V775" i="1"/>
  <c r="U775" i="1"/>
  <c r="S775" i="1"/>
  <c r="T775" i="1"/>
  <c r="P775" i="1"/>
  <c r="L775" i="1"/>
  <c r="C775" i="1"/>
  <c r="B775" i="1"/>
  <c r="A775" i="1"/>
  <c r="R774" i="1"/>
  <c r="Y774" i="1"/>
  <c r="X774" i="1"/>
  <c r="W774" i="1"/>
  <c r="V774" i="1"/>
  <c r="U774" i="1"/>
  <c r="S774" i="1"/>
  <c r="T774" i="1"/>
  <c r="P774" i="1"/>
  <c r="L774" i="1"/>
  <c r="C774" i="1"/>
  <c r="B774" i="1"/>
  <c r="A774" i="1"/>
  <c r="R773" i="1"/>
  <c r="Y773" i="1"/>
  <c r="X773" i="1"/>
  <c r="W773" i="1"/>
  <c r="V773" i="1"/>
  <c r="U773" i="1"/>
  <c r="S773" i="1"/>
  <c r="T773" i="1"/>
  <c r="P773" i="1"/>
  <c r="L773" i="1"/>
  <c r="C773" i="1"/>
  <c r="B773" i="1"/>
  <c r="A773" i="1"/>
  <c r="R772" i="1"/>
  <c r="Y772" i="1"/>
  <c r="X772" i="1"/>
  <c r="W772" i="1"/>
  <c r="V772" i="1"/>
  <c r="U772" i="1"/>
  <c r="S772" i="1"/>
  <c r="T772" i="1"/>
  <c r="P772" i="1"/>
  <c r="L772" i="1"/>
  <c r="C772" i="1"/>
  <c r="B772" i="1"/>
  <c r="A772" i="1"/>
  <c r="R771" i="1"/>
  <c r="Y771" i="1"/>
  <c r="X771" i="1"/>
  <c r="W771" i="1"/>
  <c r="V771" i="1"/>
  <c r="U771" i="1"/>
  <c r="S771" i="1"/>
  <c r="T771" i="1"/>
  <c r="P771" i="1"/>
  <c r="L771" i="1"/>
  <c r="C771" i="1"/>
  <c r="B771" i="1"/>
  <c r="A771" i="1"/>
  <c r="R770" i="1"/>
  <c r="Y770" i="1"/>
  <c r="X770" i="1"/>
  <c r="W770" i="1"/>
  <c r="V770" i="1"/>
  <c r="U770" i="1"/>
  <c r="S770" i="1"/>
  <c r="T770" i="1"/>
  <c r="P770" i="1"/>
  <c r="L770" i="1"/>
  <c r="C770" i="1"/>
  <c r="B770" i="1"/>
  <c r="A770" i="1"/>
  <c r="R769" i="1"/>
  <c r="Y769" i="1"/>
  <c r="X769" i="1"/>
  <c r="W769" i="1"/>
  <c r="V769" i="1"/>
  <c r="U769" i="1"/>
  <c r="S769" i="1"/>
  <c r="T769" i="1"/>
  <c r="P769" i="1"/>
  <c r="L769" i="1"/>
  <c r="C769" i="1"/>
  <c r="B769" i="1"/>
  <c r="A769" i="1"/>
  <c r="R768" i="1"/>
  <c r="Y768" i="1"/>
  <c r="X768" i="1"/>
  <c r="W768" i="1"/>
  <c r="V768" i="1"/>
  <c r="U768" i="1"/>
  <c r="S768" i="1"/>
  <c r="T768" i="1"/>
  <c r="P768" i="1"/>
  <c r="L768" i="1"/>
  <c r="C768" i="1"/>
  <c r="B768" i="1"/>
  <c r="A768" i="1"/>
  <c r="R767" i="1"/>
  <c r="Y767" i="1"/>
  <c r="X767" i="1"/>
  <c r="W767" i="1"/>
  <c r="V767" i="1"/>
  <c r="U767" i="1"/>
  <c r="S767" i="1"/>
  <c r="T767" i="1"/>
  <c r="P767" i="1"/>
  <c r="L767" i="1"/>
  <c r="C767" i="1"/>
  <c r="B767" i="1"/>
  <c r="A767" i="1"/>
  <c r="R766" i="1"/>
  <c r="Y766" i="1"/>
  <c r="X766" i="1"/>
  <c r="W766" i="1"/>
  <c r="V766" i="1"/>
  <c r="U766" i="1"/>
  <c r="S766" i="1"/>
  <c r="T766" i="1"/>
  <c r="P766" i="1"/>
  <c r="L766" i="1"/>
  <c r="C766" i="1"/>
  <c r="B766" i="1"/>
  <c r="A766" i="1"/>
  <c r="R765" i="1"/>
  <c r="Y765" i="1"/>
  <c r="X765" i="1"/>
  <c r="W765" i="1"/>
  <c r="V765" i="1"/>
  <c r="U765" i="1"/>
  <c r="S765" i="1"/>
  <c r="T765" i="1"/>
  <c r="P765" i="1"/>
  <c r="L765" i="1"/>
  <c r="C765" i="1"/>
  <c r="B765" i="1"/>
  <c r="A765" i="1"/>
  <c r="R764" i="1"/>
  <c r="Y764" i="1"/>
  <c r="X764" i="1"/>
  <c r="W764" i="1"/>
  <c r="V764" i="1"/>
  <c r="U764" i="1"/>
  <c r="S764" i="1"/>
  <c r="T764" i="1"/>
  <c r="P764" i="1"/>
  <c r="L764" i="1"/>
  <c r="C764" i="1"/>
  <c r="B764" i="1"/>
  <c r="A764" i="1"/>
  <c r="R763" i="1"/>
  <c r="Y763" i="1"/>
  <c r="X763" i="1"/>
  <c r="W763" i="1"/>
  <c r="V763" i="1"/>
  <c r="U763" i="1"/>
  <c r="S763" i="1"/>
  <c r="T763" i="1"/>
  <c r="P763" i="1"/>
  <c r="L763" i="1"/>
  <c r="C763" i="1"/>
  <c r="B763" i="1"/>
  <c r="A763" i="1"/>
  <c r="R762" i="1"/>
  <c r="Y762" i="1"/>
  <c r="X762" i="1"/>
  <c r="W762" i="1"/>
  <c r="V762" i="1"/>
  <c r="U762" i="1"/>
  <c r="S762" i="1"/>
  <c r="T762" i="1"/>
  <c r="P762" i="1"/>
  <c r="L762" i="1"/>
  <c r="C762" i="1"/>
  <c r="B762" i="1"/>
  <c r="A762" i="1"/>
  <c r="R761" i="1"/>
  <c r="Y761" i="1"/>
  <c r="X761" i="1"/>
  <c r="W761" i="1"/>
  <c r="V761" i="1"/>
  <c r="U761" i="1"/>
  <c r="S761" i="1"/>
  <c r="T761" i="1"/>
  <c r="P761" i="1"/>
  <c r="L761" i="1"/>
  <c r="C761" i="1"/>
  <c r="B761" i="1"/>
  <c r="A761" i="1"/>
  <c r="R760" i="1"/>
  <c r="Y760" i="1"/>
  <c r="X760" i="1"/>
  <c r="W760" i="1"/>
  <c r="V760" i="1"/>
  <c r="U760" i="1"/>
  <c r="S760" i="1"/>
  <c r="T760" i="1"/>
  <c r="P760" i="1"/>
  <c r="L760" i="1"/>
  <c r="C760" i="1"/>
  <c r="B760" i="1"/>
  <c r="A760" i="1"/>
  <c r="R759" i="1"/>
  <c r="Y759" i="1"/>
  <c r="X759" i="1"/>
  <c r="W759" i="1"/>
  <c r="V759" i="1"/>
  <c r="U759" i="1"/>
  <c r="S759" i="1"/>
  <c r="T759" i="1"/>
  <c r="P759" i="1"/>
  <c r="L759" i="1"/>
  <c r="C759" i="1"/>
  <c r="B759" i="1"/>
  <c r="A759" i="1"/>
  <c r="R758" i="1"/>
  <c r="Y758" i="1"/>
  <c r="X758" i="1"/>
  <c r="W758" i="1"/>
  <c r="V758" i="1"/>
  <c r="U758" i="1"/>
  <c r="S758" i="1"/>
  <c r="T758" i="1"/>
  <c r="P758" i="1"/>
  <c r="L758" i="1"/>
  <c r="C758" i="1"/>
  <c r="B758" i="1"/>
  <c r="A758" i="1"/>
  <c r="R757" i="1"/>
  <c r="Y757" i="1"/>
  <c r="X757" i="1"/>
  <c r="W757" i="1"/>
  <c r="V757" i="1"/>
  <c r="U757" i="1"/>
  <c r="S757" i="1"/>
  <c r="T757" i="1"/>
  <c r="P757" i="1"/>
  <c r="L757" i="1"/>
  <c r="C757" i="1"/>
  <c r="B757" i="1"/>
  <c r="A757" i="1"/>
  <c r="R756" i="1"/>
  <c r="Y756" i="1"/>
  <c r="X756" i="1"/>
  <c r="W756" i="1"/>
  <c r="V756" i="1"/>
  <c r="U756" i="1"/>
  <c r="S756" i="1"/>
  <c r="T756" i="1"/>
  <c r="P756" i="1"/>
  <c r="L756" i="1"/>
  <c r="C756" i="1"/>
  <c r="B756" i="1"/>
  <c r="A756" i="1"/>
  <c r="R755" i="1"/>
  <c r="Y755" i="1"/>
  <c r="X755" i="1"/>
  <c r="W755" i="1"/>
  <c r="V755" i="1"/>
  <c r="U755" i="1"/>
  <c r="S755" i="1"/>
  <c r="T755" i="1"/>
  <c r="P755" i="1"/>
  <c r="L755" i="1"/>
  <c r="C755" i="1"/>
  <c r="B755" i="1"/>
  <c r="A755" i="1"/>
  <c r="R754" i="1"/>
  <c r="Y754" i="1"/>
  <c r="X754" i="1"/>
  <c r="W754" i="1"/>
  <c r="V754" i="1"/>
  <c r="U754" i="1"/>
  <c r="S754" i="1"/>
  <c r="T754" i="1"/>
  <c r="P754" i="1"/>
  <c r="L754" i="1"/>
  <c r="C754" i="1"/>
  <c r="B754" i="1"/>
  <c r="A754" i="1"/>
  <c r="R753" i="1"/>
  <c r="Y753" i="1"/>
  <c r="X753" i="1"/>
  <c r="W753" i="1"/>
  <c r="V753" i="1"/>
  <c r="U753" i="1"/>
  <c r="S753" i="1"/>
  <c r="T753" i="1"/>
  <c r="P753" i="1"/>
  <c r="L753" i="1"/>
  <c r="C753" i="1"/>
  <c r="B753" i="1"/>
  <c r="A753" i="1"/>
  <c r="R752" i="1"/>
  <c r="Y752" i="1"/>
  <c r="X752" i="1"/>
  <c r="W752" i="1"/>
  <c r="V752" i="1"/>
  <c r="U752" i="1"/>
  <c r="S752" i="1"/>
  <c r="T752" i="1"/>
  <c r="P752" i="1"/>
  <c r="L752" i="1"/>
  <c r="C752" i="1"/>
  <c r="B752" i="1"/>
  <c r="A752" i="1"/>
  <c r="R751" i="1"/>
  <c r="Y751" i="1"/>
  <c r="X751" i="1"/>
  <c r="W751" i="1"/>
  <c r="V751" i="1"/>
  <c r="U751" i="1"/>
  <c r="S751" i="1"/>
  <c r="T751" i="1"/>
  <c r="P751" i="1"/>
  <c r="L751" i="1"/>
  <c r="C751" i="1"/>
  <c r="B751" i="1"/>
  <c r="A751" i="1"/>
  <c r="R750" i="1"/>
  <c r="Y750" i="1"/>
  <c r="X750" i="1"/>
  <c r="W750" i="1"/>
  <c r="V750" i="1"/>
  <c r="U750" i="1"/>
  <c r="S750" i="1"/>
  <c r="T750" i="1"/>
  <c r="P750" i="1"/>
  <c r="L750" i="1"/>
  <c r="C750" i="1"/>
  <c r="B750" i="1"/>
  <c r="A750" i="1"/>
  <c r="R749" i="1"/>
  <c r="Y749" i="1"/>
  <c r="X749" i="1"/>
  <c r="W749" i="1"/>
  <c r="V749" i="1"/>
  <c r="U749" i="1"/>
  <c r="S749" i="1"/>
  <c r="T749" i="1"/>
  <c r="P749" i="1"/>
  <c r="L749" i="1"/>
  <c r="C749" i="1"/>
  <c r="B749" i="1"/>
  <c r="A749" i="1"/>
  <c r="R748" i="1"/>
  <c r="Y748" i="1"/>
  <c r="X748" i="1"/>
  <c r="W748" i="1"/>
  <c r="V748" i="1"/>
  <c r="U748" i="1"/>
  <c r="S748" i="1"/>
  <c r="T748" i="1"/>
  <c r="P748" i="1"/>
  <c r="L748" i="1"/>
  <c r="C748" i="1"/>
  <c r="B748" i="1"/>
  <c r="A748" i="1"/>
  <c r="R747" i="1"/>
  <c r="Y747" i="1"/>
  <c r="X747" i="1"/>
  <c r="W747" i="1"/>
  <c r="V747" i="1"/>
  <c r="U747" i="1"/>
  <c r="S747" i="1"/>
  <c r="T747" i="1"/>
  <c r="P747" i="1"/>
  <c r="L747" i="1"/>
  <c r="C747" i="1"/>
  <c r="B747" i="1"/>
  <c r="A747" i="1"/>
  <c r="R746" i="1"/>
  <c r="Y746" i="1"/>
  <c r="X746" i="1"/>
  <c r="W746" i="1"/>
  <c r="V746" i="1"/>
  <c r="U746" i="1"/>
  <c r="S746" i="1"/>
  <c r="T746" i="1"/>
  <c r="P746" i="1"/>
  <c r="L746" i="1"/>
  <c r="C746" i="1"/>
  <c r="B746" i="1"/>
  <c r="A746" i="1"/>
  <c r="R745" i="1"/>
  <c r="Y745" i="1"/>
  <c r="X745" i="1"/>
  <c r="W745" i="1"/>
  <c r="V745" i="1"/>
  <c r="U745" i="1"/>
  <c r="S745" i="1"/>
  <c r="T745" i="1"/>
  <c r="P745" i="1"/>
  <c r="L745" i="1"/>
  <c r="C745" i="1"/>
  <c r="B745" i="1"/>
  <c r="A745" i="1"/>
  <c r="R744" i="1"/>
  <c r="Y744" i="1"/>
  <c r="X744" i="1"/>
  <c r="W744" i="1"/>
  <c r="V744" i="1"/>
  <c r="U744" i="1"/>
  <c r="S744" i="1"/>
  <c r="T744" i="1"/>
  <c r="P744" i="1"/>
  <c r="L744" i="1"/>
  <c r="C744" i="1"/>
  <c r="B744" i="1"/>
  <c r="A744" i="1"/>
  <c r="R743" i="1"/>
  <c r="Y743" i="1"/>
  <c r="X743" i="1"/>
  <c r="W743" i="1"/>
  <c r="V743" i="1"/>
  <c r="U743" i="1"/>
  <c r="S743" i="1"/>
  <c r="T743" i="1"/>
  <c r="P743" i="1"/>
  <c r="L743" i="1"/>
  <c r="C743" i="1"/>
  <c r="B743" i="1"/>
  <c r="A743" i="1"/>
  <c r="R742" i="1"/>
  <c r="Y742" i="1"/>
  <c r="X742" i="1"/>
  <c r="W742" i="1"/>
  <c r="V742" i="1"/>
  <c r="U742" i="1"/>
  <c r="S742" i="1"/>
  <c r="T742" i="1"/>
  <c r="P742" i="1"/>
  <c r="L742" i="1"/>
  <c r="C742" i="1"/>
  <c r="B742" i="1"/>
  <c r="A742" i="1"/>
  <c r="R741" i="1"/>
  <c r="Y741" i="1"/>
  <c r="X741" i="1"/>
  <c r="W741" i="1"/>
  <c r="V741" i="1"/>
  <c r="U741" i="1"/>
  <c r="S741" i="1"/>
  <c r="T741" i="1"/>
  <c r="P741" i="1"/>
  <c r="L741" i="1"/>
  <c r="C741" i="1"/>
  <c r="B741" i="1"/>
  <c r="A741" i="1"/>
  <c r="R740" i="1"/>
  <c r="Y740" i="1"/>
  <c r="X740" i="1"/>
  <c r="W740" i="1"/>
  <c r="V740" i="1"/>
  <c r="U740" i="1"/>
  <c r="S740" i="1"/>
  <c r="T740" i="1"/>
  <c r="P740" i="1"/>
  <c r="L740" i="1"/>
  <c r="C740" i="1"/>
  <c r="B740" i="1"/>
  <c r="A740" i="1"/>
  <c r="R739" i="1"/>
  <c r="Y739" i="1"/>
  <c r="X739" i="1"/>
  <c r="W739" i="1"/>
  <c r="V739" i="1"/>
  <c r="U739" i="1"/>
  <c r="S739" i="1"/>
  <c r="T739" i="1"/>
  <c r="P739" i="1"/>
  <c r="L739" i="1"/>
  <c r="C739" i="1"/>
  <c r="B739" i="1"/>
  <c r="A739" i="1"/>
  <c r="R738" i="1"/>
  <c r="Y738" i="1"/>
  <c r="X738" i="1"/>
  <c r="W738" i="1"/>
  <c r="V738" i="1"/>
  <c r="U738" i="1"/>
  <c r="S738" i="1"/>
  <c r="T738" i="1"/>
  <c r="P738" i="1"/>
  <c r="L738" i="1"/>
  <c r="C738" i="1"/>
  <c r="B738" i="1"/>
  <c r="A738" i="1"/>
  <c r="R737" i="1"/>
  <c r="Y737" i="1"/>
  <c r="X737" i="1"/>
  <c r="W737" i="1"/>
  <c r="V737" i="1"/>
  <c r="U737" i="1"/>
  <c r="S737" i="1"/>
  <c r="T737" i="1"/>
  <c r="P737" i="1"/>
  <c r="L737" i="1"/>
  <c r="C737" i="1"/>
  <c r="B737" i="1"/>
  <c r="A737" i="1"/>
  <c r="R736" i="1"/>
  <c r="Y736" i="1"/>
  <c r="X736" i="1"/>
  <c r="W736" i="1"/>
  <c r="V736" i="1"/>
  <c r="U736" i="1"/>
  <c r="S736" i="1"/>
  <c r="T736" i="1"/>
  <c r="P736" i="1"/>
  <c r="L736" i="1"/>
  <c r="C736" i="1"/>
  <c r="B736" i="1"/>
  <c r="A736" i="1"/>
  <c r="R735" i="1"/>
  <c r="Y735" i="1"/>
  <c r="X735" i="1"/>
  <c r="W735" i="1"/>
  <c r="V735" i="1"/>
  <c r="U735" i="1"/>
  <c r="S735" i="1"/>
  <c r="T735" i="1"/>
  <c r="P735" i="1"/>
  <c r="L735" i="1"/>
  <c r="C735" i="1"/>
  <c r="B735" i="1"/>
  <c r="A735" i="1"/>
  <c r="R734" i="1"/>
  <c r="Y734" i="1"/>
  <c r="X734" i="1"/>
  <c r="W734" i="1"/>
  <c r="V734" i="1"/>
  <c r="U734" i="1"/>
  <c r="S734" i="1"/>
  <c r="T734" i="1"/>
  <c r="P734" i="1"/>
  <c r="L734" i="1"/>
  <c r="C734" i="1"/>
  <c r="B734" i="1"/>
  <c r="A734" i="1"/>
  <c r="R733" i="1"/>
  <c r="Y733" i="1"/>
  <c r="X733" i="1"/>
  <c r="W733" i="1"/>
  <c r="V733" i="1"/>
  <c r="U733" i="1"/>
  <c r="S733" i="1"/>
  <c r="T733" i="1"/>
  <c r="P733" i="1"/>
  <c r="L733" i="1"/>
  <c r="C733" i="1"/>
  <c r="B733" i="1"/>
  <c r="A733" i="1"/>
  <c r="R732" i="1"/>
  <c r="Y732" i="1"/>
  <c r="X732" i="1"/>
  <c r="W732" i="1"/>
  <c r="V732" i="1"/>
  <c r="U732" i="1"/>
  <c r="S732" i="1"/>
  <c r="T732" i="1"/>
  <c r="P732" i="1"/>
  <c r="L732" i="1"/>
  <c r="C732" i="1"/>
  <c r="B732" i="1"/>
  <c r="A732" i="1"/>
  <c r="R731" i="1"/>
  <c r="Y731" i="1"/>
  <c r="X731" i="1"/>
  <c r="W731" i="1"/>
  <c r="V731" i="1"/>
  <c r="U731" i="1"/>
  <c r="S731" i="1"/>
  <c r="T731" i="1"/>
  <c r="P731" i="1"/>
  <c r="L731" i="1"/>
  <c r="C731" i="1"/>
  <c r="B731" i="1"/>
  <c r="A731" i="1"/>
  <c r="R730" i="1"/>
  <c r="Y730" i="1"/>
  <c r="X730" i="1"/>
  <c r="W730" i="1"/>
  <c r="V730" i="1"/>
  <c r="U730" i="1"/>
  <c r="S730" i="1"/>
  <c r="T730" i="1"/>
  <c r="P730" i="1"/>
  <c r="L730" i="1"/>
  <c r="C730" i="1"/>
  <c r="B730" i="1"/>
  <c r="A730" i="1"/>
  <c r="R729" i="1"/>
  <c r="Y729" i="1"/>
  <c r="X729" i="1"/>
  <c r="W729" i="1"/>
  <c r="V729" i="1"/>
  <c r="U729" i="1"/>
  <c r="S729" i="1"/>
  <c r="T729" i="1"/>
  <c r="P729" i="1"/>
  <c r="L729" i="1"/>
  <c r="C729" i="1"/>
  <c r="B729" i="1"/>
  <c r="A729" i="1"/>
  <c r="R728" i="1"/>
  <c r="Y728" i="1"/>
  <c r="X728" i="1"/>
  <c r="W728" i="1"/>
  <c r="V728" i="1"/>
  <c r="U728" i="1"/>
  <c r="S728" i="1"/>
  <c r="T728" i="1"/>
  <c r="P728" i="1"/>
  <c r="L728" i="1"/>
  <c r="C728" i="1"/>
  <c r="B728" i="1"/>
  <c r="A728" i="1"/>
  <c r="R727" i="1"/>
  <c r="Y727" i="1"/>
  <c r="X727" i="1"/>
  <c r="W727" i="1"/>
  <c r="V727" i="1"/>
  <c r="U727" i="1"/>
  <c r="S727" i="1"/>
  <c r="T727" i="1"/>
  <c r="P727" i="1"/>
  <c r="L727" i="1"/>
  <c r="C727" i="1"/>
  <c r="B727" i="1"/>
  <c r="A727" i="1"/>
  <c r="R726" i="1"/>
  <c r="Y726" i="1"/>
  <c r="X726" i="1"/>
  <c r="W726" i="1"/>
  <c r="V726" i="1"/>
  <c r="U726" i="1"/>
  <c r="S726" i="1"/>
  <c r="T726" i="1"/>
  <c r="P726" i="1"/>
  <c r="L726" i="1"/>
  <c r="C726" i="1"/>
  <c r="B726" i="1"/>
  <c r="A726" i="1"/>
  <c r="R725" i="1"/>
  <c r="Y725" i="1"/>
  <c r="X725" i="1"/>
  <c r="W725" i="1"/>
  <c r="V725" i="1"/>
  <c r="U725" i="1"/>
  <c r="S725" i="1"/>
  <c r="T725" i="1"/>
  <c r="P725" i="1"/>
  <c r="L725" i="1"/>
  <c r="C725" i="1"/>
  <c r="B725" i="1"/>
  <c r="A725" i="1"/>
  <c r="R724" i="1"/>
  <c r="Y724" i="1"/>
  <c r="X724" i="1"/>
  <c r="W724" i="1"/>
  <c r="V724" i="1"/>
  <c r="U724" i="1"/>
  <c r="S724" i="1"/>
  <c r="T724" i="1"/>
  <c r="P724" i="1"/>
  <c r="L724" i="1"/>
  <c r="C724" i="1"/>
  <c r="B724" i="1"/>
  <c r="A724" i="1"/>
  <c r="R723" i="1"/>
  <c r="Y723" i="1"/>
  <c r="X723" i="1"/>
  <c r="W723" i="1"/>
  <c r="V723" i="1"/>
  <c r="U723" i="1"/>
  <c r="S723" i="1"/>
  <c r="T723" i="1"/>
  <c r="P723" i="1"/>
  <c r="L723" i="1"/>
  <c r="C723" i="1"/>
  <c r="B723" i="1"/>
  <c r="A723" i="1"/>
  <c r="R722" i="1"/>
  <c r="Y722" i="1"/>
  <c r="X722" i="1"/>
  <c r="W722" i="1"/>
  <c r="V722" i="1"/>
  <c r="U722" i="1"/>
  <c r="S722" i="1"/>
  <c r="T722" i="1"/>
  <c r="P722" i="1"/>
  <c r="L722" i="1"/>
  <c r="C722" i="1"/>
  <c r="B722" i="1"/>
  <c r="A722" i="1"/>
  <c r="R721" i="1"/>
  <c r="Y721" i="1"/>
  <c r="X721" i="1"/>
  <c r="W721" i="1"/>
  <c r="V721" i="1"/>
  <c r="U721" i="1"/>
  <c r="S721" i="1"/>
  <c r="T721" i="1"/>
  <c r="P721" i="1"/>
  <c r="L721" i="1"/>
  <c r="C721" i="1"/>
  <c r="B721" i="1"/>
  <c r="A721" i="1"/>
  <c r="R720" i="1"/>
  <c r="Y720" i="1"/>
  <c r="X720" i="1"/>
  <c r="W720" i="1"/>
  <c r="V720" i="1"/>
  <c r="U720" i="1"/>
  <c r="S720" i="1"/>
  <c r="T720" i="1"/>
  <c r="P720" i="1"/>
  <c r="L720" i="1"/>
  <c r="C720" i="1"/>
  <c r="B720" i="1"/>
  <c r="A720" i="1"/>
  <c r="R719" i="1"/>
  <c r="Y719" i="1"/>
  <c r="X719" i="1"/>
  <c r="W719" i="1"/>
  <c r="V719" i="1"/>
  <c r="U719" i="1"/>
  <c r="S719" i="1"/>
  <c r="T719" i="1"/>
  <c r="P719" i="1"/>
  <c r="L719" i="1"/>
  <c r="C719" i="1"/>
  <c r="B719" i="1"/>
  <c r="A719" i="1"/>
  <c r="R718" i="1"/>
  <c r="Y718" i="1"/>
  <c r="X718" i="1"/>
  <c r="W718" i="1"/>
  <c r="V718" i="1"/>
  <c r="U718" i="1"/>
  <c r="S718" i="1"/>
  <c r="T718" i="1"/>
  <c r="P718" i="1"/>
  <c r="L718" i="1"/>
  <c r="C718" i="1"/>
  <c r="B718" i="1"/>
  <c r="A718" i="1"/>
  <c r="R717" i="1"/>
  <c r="Y717" i="1"/>
  <c r="X717" i="1"/>
  <c r="W717" i="1"/>
  <c r="V717" i="1"/>
  <c r="U717" i="1"/>
  <c r="S717" i="1"/>
  <c r="T717" i="1"/>
  <c r="P717" i="1"/>
  <c r="L717" i="1"/>
  <c r="C717" i="1"/>
  <c r="B717" i="1"/>
  <c r="A717" i="1"/>
  <c r="R716" i="1"/>
  <c r="Y716" i="1"/>
  <c r="X716" i="1"/>
  <c r="W716" i="1"/>
  <c r="V716" i="1"/>
  <c r="U716" i="1"/>
  <c r="S716" i="1"/>
  <c r="T716" i="1"/>
  <c r="P716" i="1"/>
  <c r="L716" i="1"/>
  <c r="C716" i="1"/>
  <c r="B716" i="1"/>
  <c r="A716" i="1"/>
  <c r="R715" i="1"/>
  <c r="Y715" i="1"/>
  <c r="X715" i="1"/>
  <c r="W715" i="1"/>
  <c r="V715" i="1"/>
  <c r="U715" i="1"/>
  <c r="S715" i="1"/>
  <c r="T715" i="1"/>
  <c r="P715" i="1"/>
  <c r="L715" i="1"/>
  <c r="C715" i="1"/>
  <c r="B715" i="1"/>
  <c r="A715" i="1"/>
  <c r="R714" i="1"/>
  <c r="Y714" i="1"/>
  <c r="X714" i="1"/>
  <c r="W714" i="1"/>
  <c r="V714" i="1"/>
  <c r="U714" i="1"/>
  <c r="S714" i="1"/>
  <c r="T714" i="1"/>
  <c r="P714" i="1"/>
  <c r="L714" i="1"/>
  <c r="C714" i="1"/>
  <c r="B714" i="1"/>
  <c r="A714" i="1"/>
  <c r="R713" i="1"/>
  <c r="Y713" i="1"/>
  <c r="X713" i="1"/>
  <c r="W713" i="1"/>
  <c r="V713" i="1"/>
  <c r="U713" i="1"/>
  <c r="S713" i="1"/>
  <c r="T713" i="1"/>
  <c r="P713" i="1"/>
  <c r="L713" i="1"/>
  <c r="C713" i="1"/>
  <c r="B713" i="1"/>
  <c r="A713" i="1"/>
  <c r="R712" i="1"/>
  <c r="Y712" i="1"/>
  <c r="X712" i="1"/>
  <c r="W712" i="1"/>
  <c r="V712" i="1"/>
  <c r="U712" i="1"/>
  <c r="S712" i="1"/>
  <c r="T712" i="1"/>
  <c r="P712" i="1"/>
  <c r="L712" i="1"/>
  <c r="C712" i="1"/>
  <c r="B712" i="1"/>
  <c r="A712" i="1"/>
  <c r="R711" i="1"/>
  <c r="Y711" i="1"/>
  <c r="X711" i="1"/>
  <c r="W711" i="1"/>
  <c r="V711" i="1"/>
  <c r="U711" i="1"/>
  <c r="S711" i="1"/>
  <c r="T711" i="1"/>
  <c r="P711" i="1"/>
  <c r="L711" i="1"/>
  <c r="C711" i="1"/>
  <c r="B711" i="1"/>
  <c r="A711" i="1"/>
  <c r="R710" i="1"/>
  <c r="Y710" i="1"/>
  <c r="X710" i="1"/>
  <c r="W710" i="1"/>
  <c r="V710" i="1"/>
  <c r="U710" i="1"/>
  <c r="S710" i="1"/>
  <c r="T710" i="1"/>
  <c r="P710" i="1"/>
  <c r="L710" i="1"/>
  <c r="C710" i="1"/>
  <c r="B710" i="1"/>
  <c r="A710" i="1"/>
  <c r="R709" i="1"/>
  <c r="Y709" i="1"/>
  <c r="X709" i="1"/>
  <c r="W709" i="1"/>
  <c r="V709" i="1"/>
  <c r="U709" i="1"/>
  <c r="S709" i="1"/>
  <c r="T709" i="1"/>
  <c r="P709" i="1"/>
  <c r="L709" i="1"/>
  <c r="C709" i="1"/>
  <c r="B709" i="1"/>
  <c r="A709" i="1"/>
  <c r="R708" i="1"/>
  <c r="Y708" i="1"/>
  <c r="X708" i="1"/>
  <c r="W708" i="1"/>
  <c r="V708" i="1"/>
  <c r="U708" i="1"/>
  <c r="S708" i="1"/>
  <c r="T708" i="1"/>
  <c r="P708" i="1"/>
  <c r="L708" i="1"/>
  <c r="C708" i="1"/>
  <c r="B708" i="1"/>
  <c r="A708" i="1"/>
  <c r="R707" i="1"/>
  <c r="Y707" i="1"/>
  <c r="X707" i="1"/>
  <c r="W707" i="1"/>
  <c r="V707" i="1"/>
  <c r="U707" i="1"/>
  <c r="S707" i="1"/>
  <c r="T707" i="1"/>
  <c r="P707" i="1"/>
  <c r="L707" i="1"/>
  <c r="C707" i="1"/>
  <c r="B707" i="1"/>
  <c r="A707" i="1"/>
  <c r="R706" i="1"/>
  <c r="Y706" i="1"/>
  <c r="X706" i="1"/>
  <c r="W706" i="1"/>
  <c r="V706" i="1"/>
  <c r="U706" i="1"/>
  <c r="S706" i="1"/>
  <c r="T706" i="1"/>
  <c r="P706" i="1"/>
  <c r="L706" i="1"/>
  <c r="C706" i="1"/>
  <c r="B706" i="1"/>
  <c r="A706" i="1"/>
  <c r="R705" i="1"/>
  <c r="Y705" i="1"/>
  <c r="X705" i="1"/>
  <c r="W705" i="1"/>
  <c r="V705" i="1"/>
  <c r="U705" i="1"/>
  <c r="S705" i="1"/>
  <c r="T705" i="1"/>
  <c r="P705" i="1"/>
  <c r="L705" i="1"/>
  <c r="C705" i="1"/>
  <c r="B705" i="1"/>
  <c r="A705" i="1"/>
  <c r="R704" i="1"/>
  <c r="Y704" i="1"/>
  <c r="X704" i="1"/>
  <c r="W704" i="1"/>
  <c r="V704" i="1"/>
  <c r="U704" i="1"/>
  <c r="S704" i="1"/>
  <c r="T704" i="1"/>
  <c r="P704" i="1"/>
  <c r="L704" i="1"/>
  <c r="C704" i="1"/>
  <c r="B704" i="1"/>
  <c r="A704" i="1"/>
  <c r="R703" i="1"/>
  <c r="Y703" i="1"/>
  <c r="X703" i="1"/>
  <c r="W703" i="1"/>
  <c r="V703" i="1"/>
  <c r="U703" i="1"/>
  <c r="S703" i="1"/>
  <c r="T703" i="1"/>
  <c r="P703" i="1"/>
  <c r="L703" i="1"/>
  <c r="C703" i="1"/>
  <c r="B703" i="1"/>
  <c r="A703" i="1"/>
  <c r="R702" i="1"/>
  <c r="Y702" i="1"/>
  <c r="X702" i="1"/>
  <c r="W702" i="1"/>
  <c r="V702" i="1"/>
  <c r="U702" i="1"/>
  <c r="S702" i="1"/>
  <c r="T702" i="1"/>
  <c r="P702" i="1"/>
  <c r="L702" i="1"/>
  <c r="C702" i="1"/>
  <c r="B702" i="1"/>
  <c r="A702" i="1"/>
  <c r="R701" i="1"/>
  <c r="Y701" i="1"/>
  <c r="X701" i="1"/>
  <c r="W701" i="1"/>
  <c r="V701" i="1"/>
  <c r="U701" i="1"/>
  <c r="S701" i="1"/>
  <c r="T701" i="1"/>
  <c r="P701" i="1"/>
  <c r="L701" i="1"/>
  <c r="C701" i="1"/>
  <c r="B701" i="1"/>
  <c r="A701" i="1"/>
  <c r="R700" i="1"/>
  <c r="Y700" i="1"/>
  <c r="X700" i="1"/>
  <c r="W700" i="1"/>
  <c r="V700" i="1"/>
  <c r="U700" i="1"/>
  <c r="S700" i="1"/>
  <c r="T700" i="1"/>
  <c r="P700" i="1"/>
  <c r="L700" i="1"/>
  <c r="C700" i="1"/>
  <c r="B700" i="1"/>
  <c r="A700" i="1"/>
  <c r="R699" i="1"/>
  <c r="Y699" i="1"/>
  <c r="X699" i="1"/>
  <c r="W699" i="1"/>
  <c r="V699" i="1"/>
  <c r="U699" i="1"/>
  <c r="S699" i="1"/>
  <c r="T699" i="1"/>
  <c r="P699" i="1"/>
  <c r="L699" i="1"/>
  <c r="C699" i="1"/>
  <c r="B699" i="1"/>
  <c r="A699" i="1"/>
  <c r="R698" i="1"/>
  <c r="Y698" i="1"/>
  <c r="X698" i="1"/>
  <c r="W698" i="1"/>
  <c r="V698" i="1"/>
  <c r="U698" i="1"/>
  <c r="S698" i="1"/>
  <c r="T698" i="1"/>
  <c r="P698" i="1"/>
  <c r="L698" i="1"/>
  <c r="C698" i="1"/>
  <c r="B698" i="1"/>
  <c r="A698" i="1"/>
  <c r="R697" i="1"/>
  <c r="Y697" i="1"/>
  <c r="X697" i="1"/>
  <c r="W697" i="1"/>
  <c r="V697" i="1"/>
  <c r="U697" i="1"/>
  <c r="S697" i="1"/>
  <c r="T697" i="1"/>
  <c r="P697" i="1"/>
  <c r="L697" i="1"/>
  <c r="C697" i="1"/>
  <c r="B697" i="1"/>
  <c r="A697" i="1"/>
  <c r="R696" i="1"/>
  <c r="Y696" i="1"/>
  <c r="X696" i="1"/>
  <c r="W696" i="1"/>
  <c r="V696" i="1"/>
  <c r="U696" i="1"/>
  <c r="S696" i="1"/>
  <c r="T696" i="1"/>
  <c r="P696" i="1"/>
  <c r="L696" i="1"/>
  <c r="C696" i="1"/>
  <c r="B696" i="1"/>
  <c r="A696" i="1"/>
  <c r="R695" i="1"/>
  <c r="Y695" i="1"/>
  <c r="X695" i="1"/>
  <c r="W695" i="1"/>
  <c r="V695" i="1"/>
  <c r="U695" i="1"/>
  <c r="S695" i="1"/>
  <c r="T695" i="1"/>
  <c r="P695" i="1"/>
  <c r="L695" i="1"/>
  <c r="C695" i="1"/>
  <c r="B695" i="1"/>
  <c r="A695" i="1"/>
  <c r="R694" i="1"/>
  <c r="Y694" i="1"/>
  <c r="X694" i="1"/>
  <c r="W694" i="1"/>
  <c r="V694" i="1"/>
  <c r="U694" i="1"/>
  <c r="S694" i="1"/>
  <c r="T694" i="1"/>
  <c r="P694" i="1"/>
  <c r="L694" i="1"/>
  <c r="C694" i="1"/>
  <c r="B694" i="1"/>
  <c r="A694" i="1"/>
  <c r="R693" i="1"/>
  <c r="Y693" i="1"/>
  <c r="X693" i="1"/>
  <c r="W693" i="1"/>
  <c r="V693" i="1"/>
  <c r="U693" i="1"/>
  <c r="S693" i="1"/>
  <c r="T693" i="1"/>
  <c r="P693" i="1"/>
  <c r="L693" i="1"/>
  <c r="C693" i="1"/>
  <c r="B693" i="1"/>
  <c r="A693" i="1"/>
  <c r="R692" i="1"/>
  <c r="Y692" i="1"/>
  <c r="X692" i="1"/>
  <c r="W692" i="1"/>
  <c r="V692" i="1"/>
  <c r="U692" i="1"/>
  <c r="S692" i="1"/>
  <c r="T692" i="1"/>
  <c r="P692" i="1"/>
  <c r="L692" i="1"/>
  <c r="C692" i="1"/>
  <c r="B692" i="1"/>
  <c r="A692" i="1"/>
  <c r="R691" i="1"/>
  <c r="Y691" i="1"/>
  <c r="X691" i="1"/>
  <c r="W691" i="1"/>
  <c r="V691" i="1"/>
  <c r="U691" i="1"/>
  <c r="S691" i="1"/>
  <c r="T691" i="1"/>
  <c r="P691" i="1"/>
  <c r="L691" i="1"/>
  <c r="C691" i="1"/>
  <c r="B691" i="1"/>
  <c r="A691" i="1"/>
  <c r="R690" i="1"/>
  <c r="Y690" i="1"/>
  <c r="X690" i="1"/>
  <c r="W690" i="1"/>
  <c r="V690" i="1"/>
  <c r="U690" i="1"/>
  <c r="S690" i="1"/>
  <c r="T690" i="1"/>
  <c r="P690" i="1"/>
  <c r="L690" i="1"/>
  <c r="C690" i="1"/>
  <c r="B690" i="1"/>
  <c r="A690" i="1"/>
  <c r="R689" i="1"/>
  <c r="Y689" i="1"/>
  <c r="X689" i="1"/>
  <c r="W689" i="1"/>
  <c r="V689" i="1"/>
  <c r="U689" i="1"/>
  <c r="S689" i="1"/>
  <c r="T689" i="1"/>
  <c r="P689" i="1"/>
  <c r="L689" i="1"/>
  <c r="C689" i="1"/>
  <c r="B689" i="1"/>
  <c r="A689" i="1"/>
  <c r="R688" i="1"/>
  <c r="Y688" i="1"/>
  <c r="X688" i="1"/>
  <c r="W688" i="1"/>
  <c r="V688" i="1"/>
  <c r="U688" i="1"/>
  <c r="S688" i="1"/>
  <c r="T688" i="1"/>
  <c r="P688" i="1"/>
  <c r="L688" i="1"/>
  <c r="C688" i="1"/>
  <c r="B688" i="1"/>
  <c r="A688" i="1"/>
  <c r="R687" i="1"/>
  <c r="Y687" i="1"/>
  <c r="X687" i="1"/>
  <c r="W687" i="1"/>
  <c r="V687" i="1"/>
  <c r="U687" i="1"/>
  <c r="S687" i="1"/>
  <c r="T687" i="1"/>
  <c r="P687" i="1"/>
  <c r="L687" i="1"/>
  <c r="C687" i="1"/>
  <c r="B687" i="1"/>
  <c r="A687" i="1"/>
  <c r="R686" i="1"/>
  <c r="Y686" i="1"/>
  <c r="X686" i="1"/>
  <c r="W686" i="1"/>
  <c r="V686" i="1"/>
  <c r="U686" i="1"/>
  <c r="S686" i="1"/>
  <c r="T686" i="1"/>
  <c r="P686" i="1"/>
  <c r="L686" i="1"/>
  <c r="C686" i="1"/>
  <c r="B686" i="1"/>
  <c r="A686" i="1"/>
  <c r="R685" i="1"/>
  <c r="Y685" i="1"/>
  <c r="X685" i="1"/>
  <c r="W685" i="1"/>
  <c r="V685" i="1"/>
  <c r="U685" i="1"/>
  <c r="S685" i="1"/>
  <c r="T685" i="1"/>
  <c r="P685" i="1"/>
  <c r="L685" i="1"/>
  <c r="C685" i="1"/>
  <c r="B685" i="1"/>
  <c r="A685" i="1"/>
  <c r="R684" i="1"/>
  <c r="Y684" i="1"/>
  <c r="X684" i="1"/>
  <c r="W684" i="1"/>
  <c r="V684" i="1"/>
  <c r="U684" i="1"/>
  <c r="S684" i="1"/>
  <c r="T684" i="1"/>
  <c r="P684" i="1"/>
  <c r="L684" i="1"/>
  <c r="C684" i="1"/>
  <c r="B684" i="1"/>
  <c r="A684" i="1"/>
  <c r="R683" i="1"/>
  <c r="Y683" i="1"/>
  <c r="X683" i="1"/>
  <c r="W683" i="1"/>
  <c r="V683" i="1"/>
  <c r="U683" i="1"/>
  <c r="S683" i="1"/>
  <c r="T683" i="1"/>
  <c r="P683" i="1"/>
  <c r="L683" i="1"/>
  <c r="C683" i="1"/>
  <c r="B683" i="1"/>
  <c r="A683" i="1"/>
  <c r="R682" i="1"/>
  <c r="Y682" i="1"/>
  <c r="X682" i="1"/>
  <c r="W682" i="1"/>
  <c r="V682" i="1"/>
  <c r="U682" i="1"/>
  <c r="S682" i="1"/>
  <c r="T682" i="1"/>
  <c r="P682" i="1"/>
  <c r="L682" i="1"/>
  <c r="C682" i="1"/>
  <c r="B682" i="1"/>
  <c r="A682" i="1"/>
  <c r="R681" i="1"/>
  <c r="Y681" i="1"/>
  <c r="X681" i="1"/>
  <c r="W681" i="1"/>
  <c r="V681" i="1"/>
  <c r="U681" i="1"/>
  <c r="S681" i="1"/>
  <c r="T681" i="1"/>
  <c r="P681" i="1"/>
  <c r="L681" i="1"/>
  <c r="C681" i="1"/>
  <c r="B681" i="1"/>
  <c r="A681" i="1"/>
  <c r="R680" i="1"/>
  <c r="Y680" i="1"/>
  <c r="X680" i="1"/>
  <c r="W680" i="1"/>
  <c r="V680" i="1"/>
  <c r="U680" i="1"/>
  <c r="S680" i="1"/>
  <c r="T680" i="1"/>
  <c r="P680" i="1"/>
  <c r="L680" i="1"/>
  <c r="C680" i="1"/>
  <c r="B680" i="1"/>
  <c r="A680" i="1"/>
  <c r="R679" i="1"/>
  <c r="Y679" i="1"/>
  <c r="X679" i="1"/>
  <c r="W679" i="1"/>
  <c r="V679" i="1"/>
  <c r="U679" i="1"/>
  <c r="S679" i="1"/>
  <c r="T679" i="1"/>
  <c r="P679" i="1"/>
  <c r="L679" i="1"/>
  <c r="C679" i="1"/>
  <c r="B679" i="1"/>
  <c r="A679" i="1"/>
  <c r="R678" i="1"/>
  <c r="Y678" i="1"/>
  <c r="X678" i="1"/>
  <c r="W678" i="1"/>
  <c r="V678" i="1"/>
  <c r="U678" i="1"/>
  <c r="S678" i="1"/>
  <c r="T678" i="1"/>
  <c r="P678" i="1"/>
  <c r="L678" i="1"/>
  <c r="C678" i="1"/>
  <c r="B678" i="1"/>
  <c r="A678" i="1"/>
  <c r="R677" i="1"/>
  <c r="Y677" i="1"/>
  <c r="X677" i="1"/>
  <c r="W677" i="1"/>
  <c r="V677" i="1"/>
  <c r="U677" i="1"/>
  <c r="S677" i="1"/>
  <c r="T677" i="1"/>
  <c r="P677" i="1"/>
  <c r="L677" i="1"/>
  <c r="C677" i="1"/>
  <c r="B677" i="1"/>
  <c r="A677" i="1"/>
  <c r="R676" i="1"/>
  <c r="Y676" i="1"/>
  <c r="X676" i="1"/>
  <c r="W676" i="1"/>
  <c r="V676" i="1"/>
  <c r="U676" i="1"/>
  <c r="S676" i="1"/>
  <c r="T676" i="1"/>
  <c r="P676" i="1"/>
  <c r="L676" i="1"/>
  <c r="C676" i="1"/>
  <c r="B676" i="1"/>
  <c r="A676" i="1"/>
  <c r="R675" i="1"/>
  <c r="Y675" i="1"/>
  <c r="X675" i="1"/>
  <c r="W675" i="1"/>
  <c r="V675" i="1"/>
  <c r="U675" i="1"/>
  <c r="S675" i="1"/>
  <c r="T675" i="1"/>
  <c r="P675" i="1"/>
  <c r="L675" i="1"/>
  <c r="C675" i="1"/>
  <c r="B675" i="1"/>
  <c r="A675" i="1"/>
  <c r="R674" i="1"/>
  <c r="Y674" i="1"/>
  <c r="X674" i="1"/>
  <c r="W674" i="1"/>
  <c r="V674" i="1"/>
  <c r="U674" i="1"/>
  <c r="S674" i="1"/>
  <c r="T674" i="1"/>
  <c r="P674" i="1"/>
  <c r="L674" i="1"/>
  <c r="C674" i="1"/>
  <c r="B674" i="1"/>
  <c r="A674" i="1"/>
  <c r="R673" i="1"/>
  <c r="Y673" i="1"/>
  <c r="X673" i="1"/>
  <c r="W673" i="1"/>
  <c r="V673" i="1"/>
  <c r="U673" i="1"/>
  <c r="S673" i="1"/>
  <c r="T673" i="1"/>
  <c r="P673" i="1"/>
  <c r="L673" i="1"/>
  <c r="C673" i="1"/>
  <c r="B673" i="1"/>
  <c r="A673" i="1"/>
  <c r="R672" i="1"/>
  <c r="Y672" i="1"/>
  <c r="X672" i="1"/>
  <c r="W672" i="1"/>
  <c r="V672" i="1"/>
  <c r="U672" i="1"/>
  <c r="S672" i="1"/>
  <c r="T672" i="1"/>
  <c r="P672" i="1"/>
  <c r="L672" i="1"/>
  <c r="C672" i="1"/>
  <c r="B672" i="1"/>
  <c r="A672" i="1"/>
  <c r="R671" i="1"/>
  <c r="Y671" i="1"/>
  <c r="X671" i="1"/>
  <c r="W671" i="1"/>
  <c r="V671" i="1"/>
  <c r="U671" i="1"/>
  <c r="S671" i="1"/>
  <c r="T671" i="1"/>
  <c r="P671" i="1"/>
  <c r="L671" i="1"/>
  <c r="C671" i="1"/>
  <c r="B671" i="1"/>
  <c r="A671" i="1"/>
  <c r="R670" i="1"/>
  <c r="Y670" i="1"/>
  <c r="X670" i="1"/>
  <c r="W670" i="1"/>
  <c r="V670" i="1"/>
  <c r="U670" i="1"/>
  <c r="S670" i="1"/>
  <c r="T670" i="1"/>
  <c r="P670" i="1"/>
  <c r="L670" i="1"/>
  <c r="C670" i="1"/>
  <c r="B670" i="1"/>
  <c r="A670" i="1"/>
  <c r="R669" i="1"/>
  <c r="Y669" i="1"/>
  <c r="X669" i="1"/>
  <c r="W669" i="1"/>
  <c r="V669" i="1"/>
  <c r="U669" i="1"/>
  <c r="S669" i="1"/>
  <c r="T669" i="1"/>
  <c r="P669" i="1"/>
  <c r="L669" i="1"/>
  <c r="C669" i="1"/>
  <c r="B669" i="1"/>
  <c r="A669" i="1"/>
  <c r="R668" i="1"/>
  <c r="Y668" i="1"/>
  <c r="X668" i="1"/>
  <c r="W668" i="1"/>
  <c r="V668" i="1"/>
  <c r="U668" i="1"/>
  <c r="S668" i="1"/>
  <c r="T668" i="1"/>
  <c r="P668" i="1"/>
  <c r="L668" i="1"/>
  <c r="C668" i="1"/>
  <c r="B668" i="1"/>
  <c r="A668" i="1"/>
  <c r="R667" i="1"/>
  <c r="Y667" i="1"/>
  <c r="X667" i="1"/>
  <c r="W667" i="1"/>
  <c r="V667" i="1"/>
  <c r="U667" i="1"/>
  <c r="S667" i="1"/>
  <c r="T667" i="1"/>
  <c r="P667" i="1"/>
  <c r="L667" i="1"/>
  <c r="C667" i="1"/>
  <c r="B667" i="1"/>
  <c r="A667" i="1"/>
  <c r="R666" i="1"/>
  <c r="Y666" i="1"/>
  <c r="X666" i="1"/>
  <c r="W666" i="1"/>
  <c r="V666" i="1"/>
  <c r="U666" i="1"/>
  <c r="S666" i="1"/>
  <c r="T666" i="1"/>
  <c r="P666" i="1"/>
  <c r="L666" i="1"/>
  <c r="C666" i="1"/>
  <c r="B666" i="1"/>
  <c r="A666" i="1"/>
  <c r="R665" i="1"/>
  <c r="Y665" i="1"/>
  <c r="X665" i="1"/>
  <c r="W665" i="1"/>
  <c r="V665" i="1"/>
  <c r="U665" i="1"/>
  <c r="S665" i="1"/>
  <c r="T665" i="1"/>
  <c r="P665" i="1"/>
  <c r="L665" i="1"/>
  <c r="C665" i="1"/>
  <c r="B665" i="1"/>
  <c r="A665" i="1"/>
  <c r="R664" i="1"/>
  <c r="Y664" i="1"/>
  <c r="X664" i="1"/>
  <c r="W664" i="1"/>
  <c r="V664" i="1"/>
  <c r="U664" i="1"/>
  <c r="S664" i="1"/>
  <c r="T664" i="1"/>
  <c r="P664" i="1"/>
  <c r="L664" i="1"/>
  <c r="C664" i="1"/>
  <c r="B664" i="1"/>
  <c r="A664" i="1"/>
  <c r="R663" i="1"/>
  <c r="Y663" i="1"/>
  <c r="X663" i="1"/>
  <c r="W663" i="1"/>
  <c r="V663" i="1"/>
  <c r="U663" i="1"/>
  <c r="S663" i="1"/>
  <c r="T663" i="1"/>
  <c r="P663" i="1"/>
  <c r="L663" i="1"/>
  <c r="C663" i="1"/>
  <c r="B663" i="1"/>
  <c r="A663" i="1"/>
  <c r="R662" i="1"/>
  <c r="Y662" i="1"/>
  <c r="X662" i="1"/>
  <c r="W662" i="1"/>
  <c r="V662" i="1"/>
  <c r="U662" i="1"/>
  <c r="S662" i="1"/>
  <c r="T662" i="1"/>
  <c r="P662" i="1"/>
  <c r="L662" i="1"/>
  <c r="C662" i="1"/>
  <c r="B662" i="1"/>
  <c r="A662" i="1"/>
  <c r="R661" i="1"/>
  <c r="Y661" i="1"/>
  <c r="X661" i="1"/>
  <c r="W661" i="1"/>
  <c r="V661" i="1"/>
  <c r="U661" i="1"/>
  <c r="S661" i="1"/>
  <c r="T661" i="1"/>
  <c r="P661" i="1"/>
  <c r="L661" i="1"/>
  <c r="C661" i="1"/>
  <c r="B661" i="1"/>
  <c r="A661" i="1"/>
  <c r="R660" i="1"/>
  <c r="Y660" i="1"/>
  <c r="X660" i="1"/>
  <c r="W660" i="1"/>
  <c r="V660" i="1"/>
  <c r="U660" i="1"/>
  <c r="S660" i="1"/>
  <c r="T660" i="1"/>
  <c r="P660" i="1"/>
  <c r="L660" i="1"/>
  <c r="C660" i="1"/>
  <c r="B660" i="1"/>
  <c r="A660" i="1"/>
  <c r="R659" i="1"/>
  <c r="Y659" i="1"/>
  <c r="X659" i="1"/>
  <c r="W659" i="1"/>
  <c r="V659" i="1"/>
  <c r="U659" i="1"/>
  <c r="S659" i="1"/>
  <c r="T659" i="1"/>
  <c r="P659" i="1"/>
  <c r="L659" i="1"/>
  <c r="C659" i="1"/>
  <c r="B659" i="1"/>
  <c r="A659" i="1"/>
  <c r="R658" i="1"/>
  <c r="Y658" i="1"/>
  <c r="X658" i="1"/>
  <c r="W658" i="1"/>
  <c r="V658" i="1"/>
  <c r="U658" i="1"/>
  <c r="S658" i="1"/>
  <c r="T658" i="1"/>
  <c r="P658" i="1"/>
  <c r="L658" i="1"/>
  <c r="C658" i="1"/>
  <c r="B658" i="1"/>
  <c r="A658" i="1"/>
  <c r="R657" i="1"/>
  <c r="Y657" i="1"/>
  <c r="X657" i="1"/>
  <c r="W657" i="1"/>
  <c r="V657" i="1"/>
  <c r="U657" i="1"/>
  <c r="S657" i="1"/>
  <c r="T657" i="1"/>
  <c r="P657" i="1"/>
  <c r="L657" i="1"/>
  <c r="C657" i="1"/>
  <c r="B657" i="1"/>
  <c r="A657" i="1"/>
  <c r="R656" i="1"/>
  <c r="Y656" i="1"/>
  <c r="X656" i="1"/>
  <c r="W656" i="1"/>
  <c r="V656" i="1"/>
  <c r="U656" i="1"/>
  <c r="S656" i="1"/>
  <c r="T656" i="1"/>
  <c r="P656" i="1"/>
  <c r="L656" i="1"/>
  <c r="C656" i="1"/>
  <c r="B656" i="1"/>
  <c r="A656" i="1"/>
  <c r="R655" i="1"/>
  <c r="Y655" i="1"/>
  <c r="X655" i="1"/>
  <c r="W655" i="1"/>
  <c r="V655" i="1"/>
  <c r="U655" i="1"/>
  <c r="S655" i="1"/>
  <c r="T655" i="1"/>
  <c r="P655" i="1"/>
  <c r="L655" i="1"/>
  <c r="C655" i="1"/>
  <c r="B655" i="1"/>
  <c r="A655" i="1"/>
  <c r="R654" i="1"/>
  <c r="Y654" i="1"/>
  <c r="X654" i="1"/>
  <c r="W654" i="1"/>
  <c r="V654" i="1"/>
  <c r="U654" i="1"/>
  <c r="S654" i="1"/>
  <c r="T654" i="1"/>
  <c r="P654" i="1"/>
  <c r="L654" i="1"/>
  <c r="C654" i="1"/>
  <c r="B654" i="1"/>
  <c r="A654" i="1"/>
  <c r="R653" i="1"/>
  <c r="Y653" i="1"/>
  <c r="X653" i="1"/>
  <c r="W653" i="1"/>
  <c r="V653" i="1"/>
  <c r="U653" i="1"/>
  <c r="S653" i="1"/>
  <c r="T653" i="1"/>
  <c r="P653" i="1"/>
  <c r="L653" i="1"/>
  <c r="C653" i="1"/>
  <c r="B653" i="1"/>
  <c r="A653" i="1"/>
  <c r="R652" i="1"/>
  <c r="Y652" i="1"/>
  <c r="X652" i="1"/>
  <c r="W652" i="1"/>
  <c r="V652" i="1"/>
  <c r="U652" i="1"/>
  <c r="S652" i="1"/>
  <c r="T652" i="1"/>
  <c r="P652" i="1"/>
  <c r="L652" i="1"/>
  <c r="C652" i="1"/>
  <c r="B652" i="1"/>
  <c r="A652" i="1"/>
  <c r="R651" i="1"/>
  <c r="Y651" i="1"/>
  <c r="X651" i="1"/>
  <c r="W651" i="1"/>
  <c r="V651" i="1"/>
  <c r="U651" i="1"/>
  <c r="S651" i="1"/>
  <c r="T651" i="1"/>
  <c r="P651" i="1"/>
  <c r="L651" i="1"/>
  <c r="C651" i="1"/>
  <c r="B651" i="1"/>
  <c r="A651" i="1"/>
  <c r="R650" i="1"/>
  <c r="Y650" i="1"/>
  <c r="X650" i="1"/>
  <c r="W650" i="1"/>
  <c r="V650" i="1"/>
  <c r="U650" i="1"/>
  <c r="S650" i="1"/>
  <c r="T650" i="1"/>
  <c r="P650" i="1"/>
  <c r="L650" i="1"/>
  <c r="C650" i="1"/>
  <c r="B650" i="1"/>
  <c r="A650" i="1"/>
  <c r="R649" i="1"/>
  <c r="Y649" i="1"/>
  <c r="X649" i="1"/>
  <c r="W649" i="1"/>
  <c r="V649" i="1"/>
  <c r="U649" i="1"/>
  <c r="S649" i="1"/>
  <c r="T649" i="1"/>
  <c r="P649" i="1"/>
  <c r="L649" i="1"/>
  <c r="C649" i="1"/>
  <c r="B649" i="1"/>
  <c r="A649" i="1"/>
  <c r="R648" i="1"/>
  <c r="Y648" i="1"/>
  <c r="X648" i="1"/>
  <c r="W648" i="1"/>
  <c r="V648" i="1"/>
  <c r="U648" i="1"/>
  <c r="S648" i="1"/>
  <c r="T648" i="1"/>
  <c r="P648" i="1"/>
  <c r="L648" i="1"/>
  <c r="C648" i="1"/>
  <c r="B648" i="1"/>
  <c r="A648" i="1"/>
  <c r="R647" i="1"/>
  <c r="Y647" i="1"/>
  <c r="X647" i="1"/>
  <c r="W647" i="1"/>
  <c r="V647" i="1"/>
  <c r="U647" i="1"/>
  <c r="S647" i="1"/>
  <c r="T647" i="1"/>
  <c r="P647" i="1"/>
  <c r="L647" i="1"/>
  <c r="C647" i="1"/>
  <c r="B647" i="1"/>
  <c r="A647" i="1"/>
  <c r="R646" i="1"/>
  <c r="Y646" i="1"/>
  <c r="X646" i="1"/>
  <c r="W646" i="1"/>
  <c r="V646" i="1"/>
  <c r="U646" i="1"/>
  <c r="S646" i="1"/>
  <c r="T646" i="1"/>
  <c r="P646" i="1"/>
  <c r="L646" i="1"/>
  <c r="C646" i="1"/>
  <c r="B646" i="1"/>
  <c r="A646" i="1"/>
  <c r="R645" i="1"/>
  <c r="Y645" i="1"/>
  <c r="X645" i="1"/>
  <c r="W645" i="1"/>
  <c r="V645" i="1"/>
  <c r="U645" i="1"/>
  <c r="S645" i="1"/>
  <c r="T645" i="1"/>
  <c r="P645" i="1"/>
  <c r="L645" i="1"/>
  <c r="C645" i="1"/>
  <c r="B645" i="1"/>
  <c r="A645" i="1"/>
  <c r="R644" i="1"/>
  <c r="Y644" i="1"/>
  <c r="X644" i="1"/>
  <c r="W644" i="1"/>
  <c r="V644" i="1"/>
  <c r="U644" i="1"/>
  <c r="S644" i="1"/>
  <c r="T644" i="1"/>
  <c r="P644" i="1"/>
  <c r="L644" i="1"/>
  <c r="C644" i="1"/>
  <c r="B644" i="1"/>
  <c r="A644" i="1"/>
  <c r="R643" i="1"/>
  <c r="Y643" i="1"/>
  <c r="X643" i="1"/>
  <c r="W643" i="1"/>
  <c r="V643" i="1"/>
  <c r="U643" i="1"/>
  <c r="S643" i="1"/>
  <c r="T643" i="1"/>
  <c r="P643" i="1"/>
  <c r="L643" i="1"/>
  <c r="C643" i="1"/>
  <c r="B643" i="1"/>
  <c r="A643" i="1"/>
  <c r="R642" i="1"/>
  <c r="Y642" i="1"/>
  <c r="X642" i="1"/>
  <c r="W642" i="1"/>
  <c r="V642" i="1"/>
  <c r="U642" i="1"/>
  <c r="S642" i="1"/>
  <c r="T642" i="1"/>
  <c r="P642" i="1"/>
  <c r="L642" i="1"/>
  <c r="C642" i="1"/>
  <c r="B642" i="1"/>
  <c r="A642" i="1"/>
  <c r="R641" i="1"/>
  <c r="Y641" i="1"/>
  <c r="X641" i="1"/>
  <c r="W641" i="1"/>
  <c r="V641" i="1"/>
  <c r="U641" i="1"/>
  <c r="S641" i="1"/>
  <c r="T641" i="1"/>
  <c r="P641" i="1"/>
  <c r="L641" i="1"/>
  <c r="C641" i="1"/>
  <c r="B641" i="1"/>
  <c r="A641" i="1"/>
  <c r="R640" i="1"/>
  <c r="Y640" i="1"/>
  <c r="X640" i="1"/>
  <c r="W640" i="1"/>
  <c r="V640" i="1"/>
  <c r="U640" i="1"/>
  <c r="S640" i="1"/>
  <c r="T640" i="1"/>
  <c r="P640" i="1"/>
  <c r="L640" i="1"/>
  <c r="C640" i="1"/>
  <c r="B640" i="1"/>
  <c r="A640" i="1"/>
  <c r="R639" i="1"/>
  <c r="Y639" i="1"/>
  <c r="X639" i="1"/>
  <c r="W639" i="1"/>
  <c r="V639" i="1"/>
  <c r="U639" i="1"/>
  <c r="S639" i="1"/>
  <c r="T639" i="1"/>
  <c r="P639" i="1"/>
  <c r="L639" i="1"/>
  <c r="C639" i="1"/>
  <c r="B639" i="1"/>
  <c r="A639" i="1"/>
  <c r="R638" i="1"/>
  <c r="Y638" i="1"/>
  <c r="X638" i="1"/>
  <c r="W638" i="1"/>
  <c r="V638" i="1"/>
  <c r="U638" i="1"/>
  <c r="S638" i="1"/>
  <c r="T638" i="1"/>
  <c r="P638" i="1"/>
  <c r="L638" i="1"/>
  <c r="C638" i="1"/>
  <c r="B638" i="1"/>
  <c r="A638" i="1"/>
  <c r="R637" i="1"/>
  <c r="Y637" i="1"/>
  <c r="X637" i="1"/>
  <c r="W637" i="1"/>
  <c r="V637" i="1"/>
  <c r="U637" i="1"/>
  <c r="S637" i="1"/>
  <c r="T637" i="1"/>
  <c r="P637" i="1"/>
  <c r="L637" i="1"/>
  <c r="C637" i="1"/>
  <c r="B637" i="1"/>
  <c r="A637" i="1"/>
  <c r="R636" i="1"/>
  <c r="Y636" i="1"/>
  <c r="X636" i="1"/>
  <c r="W636" i="1"/>
  <c r="V636" i="1"/>
  <c r="U636" i="1"/>
  <c r="S636" i="1"/>
  <c r="T636" i="1"/>
  <c r="P636" i="1"/>
  <c r="L636" i="1"/>
  <c r="C636" i="1"/>
  <c r="B636" i="1"/>
  <c r="A636" i="1"/>
  <c r="R635" i="1"/>
  <c r="Y635" i="1"/>
  <c r="X635" i="1"/>
  <c r="W635" i="1"/>
  <c r="V635" i="1"/>
  <c r="U635" i="1"/>
  <c r="S635" i="1"/>
  <c r="T635" i="1"/>
  <c r="P635" i="1"/>
  <c r="L635" i="1"/>
  <c r="C635" i="1"/>
  <c r="B635" i="1"/>
  <c r="A635" i="1"/>
  <c r="R634" i="1"/>
  <c r="Y634" i="1"/>
  <c r="X634" i="1"/>
  <c r="W634" i="1"/>
  <c r="V634" i="1"/>
  <c r="U634" i="1"/>
  <c r="S634" i="1"/>
  <c r="T634" i="1"/>
  <c r="P634" i="1"/>
  <c r="L634" i="1"/>
  <c r="C634" i="1"/>
  <c r="B634" i="1"/>
  <c r="A634" i="1"/>
  <c r="R633" i="1"/>
  <c r="Y633" i="1"/>
  <c r="X633" i="1"/>
  <c r="W633" i="1"/>
  <c r="V633" i="1"/>
  <c r="U633" i="1"/>
  <c r="S633" i="1"/>
  <c r="T633" i="1"/>
  <c r="P633" i="1"/>
  <c r="L633" i="1"/>
  <c r="C633" i="1"/>
  <c r="B633" i="1"/>
  <c r="A633" i="1"/>
  <c r="R632" i="1"/>
  <c r="Y632" i="1"/>
  <c r="X632" i="1"/>
  <c r="W632" i="1"/>
  <c r="V632" i="1"/>
  <c r="U632" i="1"/>
  <c r="S632" i="1"/>
  <c r="T632" i="1"/>
  <c r="P632" i="1"/>
  <c r="L632" i="1"/>
  <c r="C632" i="1"/>
  <c r="B632" i="1"/>
  <c r="A632" i="1"/>
  <c r="R631" i="1"/>
  <c r="Y631" i="1"/>
  <c r="X631" i="1"/>
  <c r="W631" i="1"/>
  <c r="V631" i="1"/>
  <c r="U631" i="1"/>
  <c r="S631" i="1"/>
  <c r="T631" i="1"/>
  <c r="P631" i="1"/>
  <c r="L631" i="1"/>
  <c r="C631" i="1"/>
  <c r="B631" i="1"/>
  <c r="A631" i="1"/>
  <c r="R630" i="1"/>
  <c r="Y630" i="1"/>
  <c r="X630" i="1"/>
  <c r="W630" i="1"/>
  <c r="V630" i="1"/>
  <c r="U630" i="1"/>
  <c r="S630" i="1"/>
  <c r="T630" i="1"/>
  <c r="P630" i="1"/>
  <c r="L630" i="1"/>
  <c r="C630" i="1"/>
  <c r="B630" i="1"/>
  <c r="A630" i="1"/>
  <c r="R629" i="1"/>
  <c r="Y629" i="1"/>
  <c r="X629" i="1"/>
  <c r="W629" i="1"/>
  <c r="V629" i="1"/>
  <c r="U629" i="1"/>
  <c r="S629" i="1"/>
  <c r="T629" i="1"/>
  <c r="P629" i="1"/>
  <c r="L629" i="1"/>
  <c r="C629" i="1"/>
  <c r="B629" i="1"/>
  <c r="A629" i="1"/>
  <c r="R628" i="1"/>
  <c r="Y628" i="1"/>
  <c r="X628" i="1"/>
  <c r="W628" i="1"/>
  <c r="V628" i="1"/>
  <c r="U628" i="1"/>
  <c r="S628" i="1"/>
  <c r="T628" i="1"/>
  <c r="P628" i="1"/>
  <c r="L628" i="1"/>
  <c r="C628" i="1"/>
  <c r="B628" i="1"/>
  <c r="A628" i="1"/>
  <c r="R627" i="1"/>
  <c r="Y627" i="1"/>
  <c r="X627" i="1"/>
  <c r="W627" i="1"/>
  <c r="V627" i="1"/>
  <c r="U627" i="1"/>
  <c r="S627" i="1"/>
  <c r="T627" i="1"/>
  <c r="P627" i="1"/>
  <c r="L627" i="1"/>
  <c r="C627" i="1"/>
  <c r="B627" i="1"/>
  <c r="A627" i="1"/>
  <c r="R626" i="1"/>
  <c r="Y626" i="1"/>
  <c r="X626" i="1"/>
  <c r="W626" i="1"/>
  <c r="V626" i="1"/>
  <c r="U626" i="1"/>
  <c r="S626" i="1"/>
  <c r="T626" i="1"/>
  <c r="P626" i="1"/>
  <c r="L626" i="1"/>
  <c r="C626" i="1"/>
  <c r="B626" i="1"/>
  <c r="A626" i="1"/>
  <c r="R625" i="1"/>
  <c r="Y625" i="1"/>
  <c r="X625" i="1"/>
  <c r="W625" i="1"/>
  <c r="V625" i="1"/>
  <c r="U625" i="1"/>
  <c r="S625" i="1"/>
  <c r="T625" i="1"/>
  <c r="P625" i="1"/>
  <c r="L625" i="1"/>
  <c r="C625" i="1"/>
  <c r="B625" i="1"/>
  <c r="A625" i="1"/>
  <c r="R624" i="1"/>
  <c r="Y624" i="1"/>
  <c r="X624" i="1"/>
  <c r="W624" i="1"/>
  <c r="V624" i="1"/>
  <c r="U624" i="1"/>
  <c r="S624" i="1"/>
  <c r="T624" i="1"/>
  <c r="P624" i="1"/>
  <c r="L624" i="1"/>
  <c r="C624" i="1"/>
  <c r="B624" i="1"/>
  <c r="A624" i="1"/>
  <c r="R623" i="1"/>
  <c r="Y623" i="1"/>
  <c r="X623" i="1"/>
  <c r="W623" i="1"/>
  <c r="V623" i="1"/>
  <c r="U623" i="1"/>
  <c r="S623" i="1"/>
  <c r="T623" i="1"/>
  <c r="P623" i="1"/>
  <c r="L623" i="1"/>
  <c r="C623" i="1"/>
  <c r="B623" i="1"/>
  <c r="A623" i="1"/>
  <c r="R622" i="1"/>
  <c r="Y622" i="1"/>
  <c r="X622" i="1"/>
  <c r="W622" i="1"/>
  <c r="V622" i="1"/>
  <c r="U622" i="1"/>
  <c r="S622" i="1"/>
  <c r="T622" i="1"/>
  <c r="P622" i="1"/>
  <c r="L622" i="1"/>
  <c r="C622" i="1"/>
  <c r="B622" i="1"/>
  <c r="A622" i="1"/>
  <c r="R621" i="1"/>
  <c r="Y621" i="1"/>
  <c r="X621" i="1"/>
  <c r="W621" i="1"/>
  <c r="V621" i="1"/>
  <c r="U621" i="1"/>
  <c r="S621" i="1"/>
  <c r="T621" i="1"/>
  <c r="P621" i="1"/>
  <c r="L621" i="1"/>
  <c r="C621" i="1"/>
  <c r="B621" i="1"/>
  <c r="A621" i="1"/>
  <c r="R620" i="1"/>
  <c r="Y620" i="1"/>
  <c r="X620" i="1"/>
  <c r="W620" i="1"/>
  <c r="V620" i="1"/>
  <c r="U620" i="1"/>
  <c r="S620" i="1"/>
  <c r="T620" i="1"/>
  <c r="P620" i="1"/>
  <c r="L620" i="1"/>
  <c r="C620" i="1"/>
  <c r="B620" i="1"/>
  <c r="A620" i="1"/>
  <c r="R619" i="1"/>
  <c r="Y619" i="1"/>
  <c r="X619" i="1"/>
  <c r="W619" i="1"/>
  <c r="V619" i="1"/>
  <c r="U619" i="1"/>
  <c r="S619" i="1"/>
  <c r="T619" i="1"/>
  <c r="P619" i="1"/>
  <c r="L619" i="1"/>
  <c r="C619" i="1"/>
  <c r="B619" i="1"/>
  <c r="A619" i="1"/>
  <c r="R618" i="1"/>
  <c r="Y618" i="1"/>
  <c r="X618" i="1"/>
  <c r="W618" i="1"/>
  <c r="V618" i="1"/>
  <c r="U618" i="1"/>
  <c r="S618" i="1"/>
  <c r="T618" i="1"/>
  <c r="P618" i="1"/>
  <c r="L618" i="1"/>
  <c r="C618" i="1"/>
  <c r="B618" i="1"/>
  <c r="A618" i="1"/>
  <c r="R617" i="1"/>
  <c r="Y617" i="1"/>
  <c r="X617" i="1"/>
  <c r="W617" i="1"/>
  <c r="V617" i="1"/>
  <c r="U617" i="1"/>
  <c r="S617" i="1"/>
  <c r="T617" i="1"/>
  <c r="P617" i="1"/>
  <c r="L617" i="1"/>
  <c r="C617" i="1"/>
  <c r="B617" i="1"/>
  <c r="A617" i="1"/>
  <c r="R616" i="1"/>
  <c r="Y616" i="1"/>
  <c r="X616" i="1"/>
  <c r="W616" i="1"/>
  <c r="V616" i="1"/>
  <c r="U616" i="1"/>
  <c r="S616" i="1"/>
  <c r="T616" i="1"/>
  <c r="P616" i="1"/>
  <c r="L616" i="1"/>
  <c r="C616" i="1"/>
  <c r="B616" i="1"/>
  <c r="A616" i="1"/>
  <c r="R615" i="1"/>
  <c r="Y615" i="1"/>
  <c r="X615" i="1"/>
  <c r="W615" i="1"/>
  <c r="V615" i="1"/>
  <c r="U615" i="1"/>
  <c r="S615" i="1"/>
  <c r="T615" i="1"/>
  <c r="P615" i="1"/>
  <c r="L615" i="1"/>
  <c r="C615" i="1"/>
  <c r="B615" i="1"/>
  <c r="A615" i="1"/>
  <c r="R614" i="1"/>
  <c r="Y614" i="1"/>
  <c r="X614" i="1"/>
  <c r="W614" i="1"/>
  <c r="V614" i="1"/>
  <c r="U614" i="1"/>
  <c r="S614" i="1"/>
  <c r="T614" i="1"/>
  <c r="P614" i="1"/>
  <c r="L614" i="1"/>
  <c r="C614" i="1"/>
  <c r="B614" i="1"/>
  <c r="A614" i="1"/>
  <c r="R613" i="1"/>
  <c r="Y613" i="1"/>
  <c r="X613" i="1"/>
  <c r="W613" i="1"/>
  <c r="V613" i="1"/>
  <c r="U613" i="1"/>
  <c r="S613" i="1"/>
  <c r="T613" i="1"/>
  <c r="P613" i="1"/>
  <c r="L613" i="1"/>
  <c r="C613" i="1"/>
  <c r="B613" i="1"/>
  <c r="A613" i="1"/>
  <c r="R612" i="1"/>
  <c r="Y612" i="1"/>
  <c r="X612" i="1"/>
  <c r="W612" i="1"/>
  <c r="V612" i="1"/>
  <c r="U612" i="1"/>
  <c r="S612" i="1"/>
  <c r="T612" i="1"/>
  <c r="P612" i="1"/>
  <c r="L612" i="1"/>
  <c r="C612" i="1"/>
  <c r="B612" i="1"/>
  <c r="A612" i="1"/>
  <c r="R611" i="1"/>
  <c r="Y611" i="1"/>
  <c r="X611" i="1"/>
  <c r="W611" i="1"/>
  <c r="V611" i="1"/>
  <c r="U611" i="1"/>
  <c r="S611" i="1"/>
  <c r="T611" i="1"/>
  <c r="P611" i="1"/>
  <c r="L611" i="1"/>
  <c r="C611" i="1"/>
  <c r="B611" i="1"/>
  <c r="A611" i="1"/>
  <c r="R610" i="1"/>
  <c r="Y610" i="1"/>
  <c r="X610" i="1"/>
  <c r="W610" i="1"/>
  <c r="V610" i="1"/>
  <c r="U610" i="1"/>
  <c r="S610" i="1"/>
  <c r="T610" i="1"/>
  <c r="P610" i="1"/>
  <c r="L610" i="1"/>
  <c r="C610" i="1"/>
  <c r="B610" i="1"/>
  <c r="A610" i="1"/>
  <c r="R609" i="1"/>
  <c r="Y609" i="1"/>
  <c r="X609" i="1"/>
  <c r="W609" i="1"/>
  <c r="V609" i="1"/>
  <c r="U609" i="1"/>
  <c r="S609" i="1"/>
  <c r="T609" i="1"/>
  <c r="P609" i="1"/>
  <c r="L609" i="1"/>
  <c r="C609" i="1"/>
  <c r="B609" i="1"/>
  <c r="A609" i="1"/>
  <c r="R608" i="1"/>
  <c r="Y608" i="1"/>
  <c r="X608" i="1"/>
  <c r="W608" i="1"/>
  <c r="V608" i="1"/>
  <c r="U608" i="1"/>
  <c r="S608" i="1"/>
  <c r="T608" i="1"/>
  <c r="P608" i="1"/>
  <c r="L608" i="1"/>
  <c r="C608" i="1"/>
  <c r="B608" i="1"/>
  <c r="A608" i="1"/>
  <c r="R607" i="1"/>
  <c r="Y607" i="1"/>
  <c r="X607" i="1"/>
  <c r="W607" i="1"/>
  <c r="V607" i="1"/>
  <c r="U607" i="1"/>
  <c r="S607" i="1"/>
  <c r="T607" i="1"/>
  <c r="P607" i="1"/>
  <c r="L607" i="1"/>
  <c r="C607" i="1"/>
  <c r="B607" i="1"/>
  <c r="A607" i="1"/>
  <c r="R606" i="1"/>
  <c r="Y606" i="1"/>
  <c r="X606" i="1"/>
  <c r="W606" i="1"/>
  <c r="V606" i="1"/>
  <c r="U606" i="1"/>
  <c r="S606" i="1"/>
  <c r="T606" i="1"/>
  <c r="P606" i="1"/>
  <c r="L606" i="1"/>
  <c r="C606" i="1"/>
  <c r="B606" i="1"/>
  <c r="A606" i="1"/>
  <c r="R605" i="1"/>
  <c r="Y605" i="1"/>
  <c r="X605" i="1"/>
  <c r="W605" i="1"/>
  <c r="V605" i="1"/>
  <c r="U605" i="1"/>
  <c r="S605" i="1"/>
  <c r="T605" i="1"/>
  <c r="P605" i="1"/>
  <c r="L605" i="1"/>
  <c r="C605" i="1"/>
  <c r="B605" i="1"/>
  <c r="A605" i="1"/>
  <c r="R604" i="1"/>
  <c r="Y604" i="1"/>
  <c r="X604" i="1"/>
  <c r="W604" i="1"/>
  <c r="V604" i="1"/>
  <c r="U604" i="1"/>
  <c r="S604" i="1"/>
  <c r="T604" i="1"/>
  <c r="P604" i="1"/>
  <c r="L604" i="1"/>
  <c r="C604" i="1"/>
  <c r="B604" i="1"/>
  <c r="A604" i="1"/>
  <c r="R603" i="1"/>
  <c r="Y603" i="1"/>
  <c r="X603" i="1"/>
  <c r="W603" i="1"/>
  <c r="V603" i="1"/>
  <c r="U603" i="1"/>
  <c r="S603" i="1"/>
  <c r="T603" i="1"/>
  <c r="P603" i="1"/>
  <c r="L603" i="1"/>
  <c r="C603" i="1"/>
  <c r="B603" i="1"/>
  <c r="A603" i="1"/>
  <c r="R602" i="1"/>
  <c r="Y602" i="1"/>
  <c r="X602" i="1"/>
  <c r="W602" i="1"/>
  <c r="V602" i="1"/>
  <c r="U602" i="1"/>
  <c r="S602" i="1"/>
  <c r="T602" i="1"/>
  <c r="P602" i="1"/>
  <c r="L602" i="1"/>
  <c r="C602" i="1"/>
  <c r="B602" i="1"/>
  <c r="A602" i="1"/>
  <c r="R601" i="1"/>
  <c r="Y601" i="1"/>
  <c r="X601" i="1"/>
  <c r="W601" i="1"/>
  <c r="V601" i="1"/>
  <c r="U601" i="1"/>
  <c r="S601" i="1"/>
  <c r="T601" i="1"/>
  <c r="P601" i="1"/>
  <c r="L601" i="1"/>
  <c r="C601" i="1"/>
  <c r="B601" i="1"/>
  <c r="A601" i="1"/>
  <c r="R600" i="1"/>
  <c r="Y600" i="1"/>
  <c r="X600" i="1"/>
  <c r="W600" i="1"/>
  <c r="V600" i="1"/>
  <c r="U600" i="1"/>
  <c r="S600" i="1"/>
  <c r="T600" i="1"/>
  <c r="P600" i="1"/>
  <c r="L600" i="1"/>
  <c r="C600" i="1"/>
  <c r="B600" i="1"/>
  <c r="A600" i="1"/>
  <c r="R599" i="1"/>
  <c r="Y599" i="1"/>
  <c r="X599" i="1"/>
  <c r="W599" i="1"/>
  <c r="V599" i="1"/>
  <c r="U599" i="1"/>
  <c r="S599" i="1"/>
  <c r="T599" i="1"/>
  <c r="P599" i="1"/>
  <c r="L599" i="1"/>
  <c r="C599" i="1"/>
  <c r="B599" i="1"/>
  <c r="A599" i="1"/>
  <c r="R598" i="1"/>
  <c r="Y598" i="1"/>
  <c r="X598" i="1"/>
  <c r="W598" i="1"/>
  <c r="V598" i="1"/>
  <c r="U598" i="1"/>
  <c r="S598" i="1"/>
  <c r="T598" i="1"/>
  <c r="P598" i="1"/>
  <c r="L598" i="1"/>
  <c r="C598" i="1"/>
  <c r="B598" i="1"/>
  <c r="A598" i="1"/>
  <c r="R597" i="1"/>
  <c r="Y597" i="1"/>
  <c r="X597" i="1"/>
  <c r="W597" i="1"/>
  <c r="V597" i="1"/>
  <c r="U597" i="1"/>
  <c r="S597" i="1"/>
  <c r="T597" i="1"/>
  <c r="P597" i="1"/>
  <c r="L597" i="1"/>
  <c r="C597" i="1"/>
  <c r="B597" i="1"/>
  <c r="A597" i="1"/>
  <c r="R596" i="1"/>
  <c r="Y596" i="1"/>
  <c r="X596" i="1"/>
  <c r="W596" i="1"/>
  <c r="V596" i="1"/>
  <c r="U596" i="1"/>
  <c r="S596" i="1"/>
  <c r="T596" i="1"/>
  <c r="P596" i="1"/>
  <c r="L596" i="1"/>
  <c r="C596" i="1"/>
  <c r="B596" i="1"/>
  <c r="A596" i="1"/>
  <c r="R595" i="1"/>
  <c r="Y595" i="1"/>
  <c r="X595" i="1"/>
  <c r="W595" i="1"/>
  <c r="V595" i="1"/>
  <c r="U595" i="1"/>
  <c r="S595" i="1"/>
  <c r="T595" i="1"/>
  <c r="P595" i="1"/>
  <c r="L595" i="1"/>
  <c r="C595" i="1"/>
  <c r="B595" i="1"/>
  <c r="A595" i="1"/>
  <c r="R594" i="1"/>
  <c r="Y594" i="1"/>
  <c r="X594" i="1"/>
  <c r="W594" i="1"/>
  <c r="V594" i="1"/>
  <c r="U594" i="1"/>
  <c r="S594" i="1"/>
  <c r="T594" i="1"/>
  <c r="P594" i="1"/>
  <c r="L594" i="1"/>
  <c r="C594" i="1"/>
  <c r="B594" i="1"/>
  <c r="A594" i="1"/>
  <c r="R593" i="1"/>
  <c r="Y593" i="1"/>
  <c r="X593" i="1"/>
  <c r="W593" i="1"/>
  <c r="V593" i="1"/>
  <c r="U593" i="1"/>
  <c r="S593" i="1"/>
  <c r="T593" i="1"/>
  <c r="P593" i="1"/>
  <c r="L593" i="1"/>
  <c r="C593" i="1"/>
  <c r="B593" i="1"/>
  <c r="A593" i="1"/>
  <c r="R592" i="1"/>
  <c r="Y592" i="1"/>
  <c r="X592" i="1"/>
  <c r="W592" i="1"/>
  <c r="V592" i="1"/>
  <c r="U592" i="1"/>
  <c r="S592" i="1"/>
  <c r="T592" i="1"/>
  <c r="P592" i="1"/>
  <c r="L592" i="1"/>
  <c r="C592" i="1"/>
  <c r="B592" i="1"/>
  <c r="A592" i="1"/>
  <c r="R591" i="1"/>
  <c r="Y591" i="1"/>
  <c r="X591" i="1"/>
  <c r="W591" i="1"/>
  <c r="V591" i="1"/>
  <c r="U591" i="1"/>
  <c r="S591" i="1"/>
  <c r="T591" i="1"/>
  <c r="P591" i="1"/>
  <c r="L591" i="1"/>
  <c r="C591" i="1"/>
  <c r="B591" i="1"/>
  <c r="A591" i="1"/>
  <c r="R590" i="1"/>
  <c r="Y590" i="1"/>
  <c r="X590" i="1"/>
  <c r="W590" i="1"/>
  <c r="V590" i="1"/>
  <c r="U590" i="1"/>
  <c r="S590" i="1"/>
  <c r="T590" i="1"/>
  <c r="P590" i="1"/>
  <c r="L590" i="1"/>
  <c r="C590" i="1"/>
  <c r="B590" i="1"/>
  <c r="A590" i="1"/>
  <c r="R589" i="1"/>
  <c r="Y589" i="1"/>
  <c r="X589" i="1"/>
  <c r="W589" i="1"/>
  <c r="V589" i="1"/>
  <c r="U589" i="1"/>
  <c r="S589" i="1"/>
  <c r="T589" i="1"/>
  <c r="P589" i="1"/>
  <c r="L589" i="1"/>
  <c r="C589" i="1"/>
  <c r="B589" i="1"/>
  <c r="A589" i="1"/>
  <c r="R588" i="1"/>
  <c r="Y588" i="1"/>
  <c r="X588" i="1"/>
  <c r="W588" i="1"/>
  <c r="V588" i="1"/>
  <c r="U588" i="1"/>
  <c r="S588" i="1"/>
  <c r="T588" i="1"/>
  <c r="P588" i="1"/>
  <c r="L588" i="1"/>
  <c r="C588" i="1"/>
  <c r="B588" i="1"/>
  <c r="A588" i="1"/>
  <c r="R587" i="1"/>
  <c r="Y587" i="1"/>
  <c r="X587" i="1"/>
  <c r="W587" i="1"/>
  <c r="V587" i="1"/>
  <c r="U587" i="1"/>
  <c r="S587" i="1"/>
  <c r="T587" i="1"/>
  <c r="P587" i="1"/>
  <c r="L587" i="1"/>
  <c r="C587" i="1"/>
  <c r="B587" i="1"/>
  <c r="A587" i="1"/>
  <c r="R586" i="1"/>
  <c r="Y586" i="1"/>
  <c r="X586" i="1"/>
  <c r="W586" i="1"/>
  <c r="V586" i="1"/>
  <c r="U586" i="1"/>
  <c r="S586" i="1"/>
  <c r="T586" i="1"/>
  <c r="P586" i="1"/>
  <c r="L586" i="1"/>
  <c r="C586" i="1"/>
  <c r="B586" i="1"/>
  <c r="A586" i="1"/>
  <c r="R585" i="1"/>
  <c r="Y585" i="1"/>
  <c r="X585" i="1"/>
  <c r="W585" i="1"/>
  <c r="V585" i="1"/>
  <c r="U585" i="1"/>
  <c r="S585" i="1"/>
  <c r="T585" i="1"/>
  <c r="P585" i="1"/>
  <c r="L585" i="1"/>
  <c r="C585" i="1"/>
  <c r="B585" i="1"/>
  <c r="A585" i="1"/>
  <c r="R584" i="1"/>
  <c r="Y584" i="1"/>
  <c r="X584" i="1"/>
  <c r="W584" i="1"/>
  <c r="V584" i="1"/>
  <c r="U584" i="1"/>
  <c r="S584" i="1"/>
  <c r="T584" i="1"/>
  <c r="P584" i="1"/>
  <c r="L584" i="1"/>
  <c r="C584" i="1"/>
  <c r="B584" i="1"/>
  <c r="A584" i="1"/>
  <c r="R583" i="1"/>
  <c r="Y583" i="1"/>
  <c r="X583" i="1"/>
  <c r="W583" i="1"/>
  <c r="V583" i="1"/>
  <c r="U583" i="1"/>
  <c r="S583" i="1"/>
  <c r="T583" i="1"/>
  <c r="P583" i="1"/>
  <c r="L583" i="1"/>
  <c r="C583" i="1"/>
  <c r="B583" i="1"/>
  <c r="A583" i="1"/>
  <c r="R582" i="1"/>
  <c r="Y582" i="1"/>
  <c r="X582" i="1"/>
  <c r="W582" i="1"/>
  <c r="V582" i="1"/>
  <c r="U582" i="1"/>
  <c r="S582" i="1"/>
  <c r="T582" i="1"/>
  <c r="P582" i="1"/>
  <c r="L582" i="1"/>
  <c r="C582" i="1"/>
  <c r="B582" i="1"/>
  <c r="A582" i="1"/>
  <c r="R581" i="1"/>
  <c r="Y581" i="1"/>
  <c r="X581" i="1"/>
  <c r="W581" i="1"/>
  <c r="V581" i="1"/>
  <c r="U581" i="1"/>
  <c r="S581" i="1"/>
  <c r="T581" i="1"/>
  <c r="P581" i="1"/>
  <c r="L581" i="1"/>
  <c r="C581" i="1"/>
  <c r="B581" i="1"/>
  <c r="A581" i="1"/>
  <c r="R580" i="1"/>
  <c r="Y580" i="1"/>
  <c r="X580" i="1"/>
  <c r="W580" i="1"/>
  <c r="V580" i="1"/>
  <c r="U580" i="1"/>
  <c r="S580" i="1"/>
  <c r="T580" i="1"/>
  <c r="P580" i="1"/>
  <c r="L580" i="1"/>
  <c r="C580" i="1"/>
  <c r="B580" i="1"/>
  <c r="A580" i="1"/>
  <c r="R579" i="1"/>
  <c r="Y579" i="1"/>
  <c r="X579" i="1"/>
  <c r="W579" i="1"/>
  <c r="V579" i="1"/>
  <c r="U579" i="1"/>
  <c r="S579" i="1"/>
  <c r="T579" i="1"/>
  <c r="P579" i="1"/>
  <c r="L579" i="1"/>
  <c r="C579" i="1"/>
  <c r="B579" i="1"/>
  <c r="A579" i="1"/>
  <c r="R578" i="1"/>
  <c r="Y578" i="1"/>
  <c r="X578" i="1"/>
  <c r="W578" i="1"/>
  <c r="V578" i="1"/>
  <c r="U578" i="1"/>
  <c r="S578" i="1"/>
  <c r="T578" i="1"/>
  <c r="P578" i="1"/>
  <c r="L578" i="1"/>
  <c r="C578" i="1"/>
  <c r="B578" i="1"/>
  <c r="A578" i="1"/>
  <c r="R577" i="1"/>
  <c r="Y577" i="1"/>
  <c r="X577" i="1"/>
  <c r="W577" i="1"/>
  <c r="V577" i="1"/>
  <c r="U577" i="1"/>
  <c r="S577" i="1"/>
  <c r="T577" i="1"/>
  <c r="P577" i="1"/>
  <c r="L577" i="1"/>
  <c r="C577" i="1"/>
  <c r="B577" i="1"/>
  <c r="A577" i="1"/>
  <c r="R576" i="1"/>
  <c r="Y576" i="1"/>
  <c r="X576" i="1"/>
  <c r="W576" i="1"/>
  <c r="V576" i="1"/>
  <c r="U576" i="1"/>
  <c r="S576" i="1"/>
  <c r="T576" i="1"/>
  <c r="P576" i="1"/>
  <c r="L576" i="1"/>
  <c r="C576" i="1"/>
  <c r="B576" i="1"/>
  <c r="A576" i="1"/>
  <c r="R575" i="1"/>
  <c r="Y575" i="1"/>
  <c r="X575" i="1"/>
  <c r="W575" i="1"/>
  <c r="V575" i="1"/>
  <c r="U575" i="1"/>
  <c r="S575" i="1"/>
  <c r="T575" i="1"/>
  <c r="P575" i="1"/>
  <c r="L575" i="1"/>
  <c r="C575" i="1"/>
  <c r="B575" i="1"/>
  <c r="A575" i="1"/>
  <c r="R574" i="1"/>
  <c r="Y574" i="1"/>
  <c r="X574" i="1"/>
  <c r="W574" i="1"/>
  <c r="V574" i="1"/>
  <c r="U574" i="1"/>
  <c r="S574" i="1"/>
  <c r="T574" i="1"/>
  <c r="P574" i="1"/>
  <c r="L574" i="1"/>
  <c r="C574" i="1"/>
  <c r="B574" i="1"/>
  <c r="A574" i="1"/>
  <c r="R573" i="1"/>
  <c r="Y573" i="1"/>
  <c r="X573" i="1"/>
  <c r="W573" i="1"/>
  <c r="V573" i="1"/>
  <c r="U573" i="1"/>
  <c r="S573" i="1"/>
  <c r="T573" i="1"/>
  <c r="P573" i="1"/>
  <c r="L573" i="1"/>
  <c r="C573" i="1"/>
  <c r="B573" i="1"/>
  <c r="A573" i="1"/>
  <c r="R572" i="1"/>
  <c r="Y572" i="1"/>
  <c r="X572" i="1"/>
  <c r="W572" i="1"/>
  <c r="V572" i="1"/>
  <c r="U572" i="1"/>
  <c r="S572" i="1"/>
  <c r="T572" i="1"/>
  <c r="P572" i="1"/>
  <c r="L572" i="1"/>
  <c r="C572" i="1"/>
  <c r="B572" i="1"/>
  <c r="A572" i="1"/>
  <c r="R571" i="1"/>
  <c r="Y571" i="1"/>
  <c r="X571" i="1"/>
  <c r="W571" i="1"/>
  <c r="V571" i="1"/>
  <c r="U571" i="1"/>
  <c r="S571" i="1"/>
  <c r="T571" i="1"/>
  <c r="P571" i="1"/>
  <c r="L571" i="1"/>
  <c r="C571" i="1"/>
  <c r="B571" i="1"/>
  <c r="A571" i="1"/>
  <c r="R570" i="1"/>
  <c r="Y570" i="1"/>
  <c r="X570" i="1"/>
  <c r="W570" i="1"/>
  <c r="V570" i="1"/>
  <c r="U570" i="1"/>
  <c r="S570" i="1"/>
  <c r="T570" i="1"/>
  <c r="P570" i="1"/>
  <c r="L570" i="1"/>
  <c r="C570" i="1"/>
  <c r="B570" i="1"/>
  <c r="A570" i="1"/>
  <c r="R569" i="1"/>
  <c r="Y569" i="1"/>
  <c r="X569" i="1"/>
  <c r="W569" i="1"/>
  <c r="V569" i="1"/>
  <c r="U569" i="1"/>
  <c r="S569" i="1"/>
  <c r="T569" i="1"/>
  <c r="P569" i="1"/>
  <c r="L569" i="1"/>
  <c r="C569" i="1"/>
  <c r="B569" i="1"/>
  <c r="A569" i="1"/>
  <c r="R568" i="1"/>
  <c r="Y568" i="1"/>
  <c r="X568" i="1"/>
  <c r="W568" i="1"/>
  <c r="V568" i="1"/>
  <c r="U568" i="1"/>
  <c r="S568" i="1"/>
  <c r="T568" i="1"/>
  <c r="P568" i="1"/>
  <c r="L568" i="1"/>
  <c r="C568" i="1"/>
  <c r="B568" i="1"/>
  <c r="A568" i="1"/>
  <c r="R567" i="1"/>
  <c r="Y567" i="1"/>
  <c r="X567" i="1"/>
  <c r="W567" i="1"/>
  <c r="V567" i="1"/>
  <c r="U567" i="1"/>
  <c r="S567" i="1"/>
  <c r="T567" i="1"/>
  <c r="P567" i="1"/>
  <c r="L567" i="1"/>
  <c r="C567" i="1"/>
  <c r="B567" i="1"/>
  <c r="A567" i="1"/>
  <c r="R566" i="1"/>
  <c r="Y566" i="1"/>
  <c r="X566" i="1"/>
  <c r="W566" i="1"/>
  <c r="V566" i="1"/>
  <c r="U566" i="1"/>
  <c r="S566" i="1"/>
  <c r="T566" i="1"/>
  <c r="P566" i="1"/>
  <c r="L566" i="1"/>
  <c r="C566" i="1"/>
  <c r="B566" i="1"/>
  <c r="A566" i="1"/>
  <c r="R565" i="1"/>
  <c r="Y565" i="1"/>
  <c r="X565" i="1"/>
  <c r="W565" i="1"/>
  <c r="V565" i="1"/>
  <c r="U565" i="1"/>
  <c r="S565" i="1"/>
  <c r="T565" i="1"/>
  <c r="P565" i="1"/>
  <c r="L565" i="1"/>
  <c r="C565" i="1"/>
  <c r="B565" i="1"/>
  <c r="A565" i="1"/>
  <c r="R564" i="1"/>
  <c r="Y564" i="1"/>
  <c r="X564" i="1"/>
  <c r="W564" i="1"/>
  <c r="V564" i="1"/>
  <c r="U564" i="1"/>
  <c r="S564" i="1"/>
  <c r="T564" i="1"/>
  <c r="P564" i="1"/>
  <c r="L564" i="1"/>
  <c r="C564" i="1"/>
  <c r="B564" i="1"/>
  <c r="A564" i="1"/>
  <c r="R563" i="1"/>
  <c r="Y563" i="1"/>
  <c r="X563" i="1"/>
  <c r="W563" i="1"/>
  <c r="V563" i="1"/>
  <c r="U563" i="1"/>
  <c r="S563" i="1"/>
  <c r="T563" i="1"/>
  <c r="P563" i="1"/>
  <c r="L563" i="1"/>
  <c r="C563" i="1"/>
  <c r="B563" i="1"/>
  <c r="A563" i="1"/>
  <c r="R562" i="1"/>
  <c r="Y562" i="1"/>
  <c r="X562" i="1"/>
  <c r="W562" i="1"/>
  <c r="V562" i="1"/>
  <c r="U562" i="1"/>
  <c r="S562" i="1"/>
  <c r="T562" i="1"/>
  <c r="P562" i="1"/>
  <c r="L562" i="1"/>
  <c r="C562" i="1"/>
  <c r="B562" i="1"/>
  <c r="A562" i="1"/>
  <c r="R561" i="1"/>
  <c r="Y561" i="1"/>
  <c r="X561" i="1"/>
  <c r="W561" i="1"/>
  <c r="V561" i="1"/>
  <c r="U561" i="1"/>
  <c r="S561" i="1"/>
  <c r="T561" i="1"/>
  <c r="P561" i="1"/>
  <c r="L561" i="1"/>
  <c r="C561" i="1"/>
  <c r="B561" i="1"/>
  <c r="A561" i="1"/>
  <c r="R560" i="1"/>
  <c r="Y560" i="1"/>
  <c r="X560" i="1"/>
  <c r="W560" i="1"/>
  <c r="V560" i="1"/>
  <c r="U560" i="1"/>
  <c r="S560" i="1"/>
  <c r="T560" i="1"/>
  <c r="P560" i="1"/>
  <c r="L560" i="1"/>
  <c r="C560" i="1"/>
  <c r="B560" i="1"/>
  <c r="A560" i="1"/>
  <c r="R559" i="1"/>
  <c r="Y559" i="1"/>
  <c r="X559" i="1"/>
  <c r="W559" i="1"/>
  <c r="V559" i="1"/>
  <c r="U559" i="1"/>
  <c r="S559" i="1"/>
  <c r="T559" i="1"/>
  <c r="P559" i="1"/>
  <c r="L559" i="1"/>
  <c r="C559" i="1"/>
  <c r="B559" i="1"/>
  <c r="A559" i="1"/>
  <c r="R558" i="1"/>
  <c r="Y558" i="1"/>
  <c r="X558" i="1"/>
  <c r="W558" i="1"/>
  <c r="V558" i="1"/>
  <c r="U558" i="1"/>
  <c r="S558" i="1"/>
  <c r="T558" i="1"/>
  <c r="P558" i="1"/>
  <c r="L558" i="1"/>
  <c r="C558" i="1"/>
  <c r="B558" i="1"/>
  <c r="A558" i="1"/>
  <c r="R557" i="1"/>
  <c r="Y557" i="1"/>
  <c r="X557" i="1"/>
  <c r="W557" i="1"/>
  <c r="V557" i="1"/>
  <c r="U557" i="1"/>
  <c r="S557" i="1"/>
  <c r="T557" i="1"/>
  <c r="P557" i="1"/>
  <c r="L557" i="1"/>
  <c r="C557" i="1"/>
  <c r="B557" i="1"/>
  <c r="A557" i="1"/>
  <c r="R556" i="1"/>
  <c r="Y556" i="1"/>
  <c r="X556" i="1"/>
  <c r="W556" i="1"/>
  <c r="V556" i="1"/>
  <c r="U556" i="1"/>
  <c r="S556" i="1"/>
  <c r="T556" i="1"/>
  <c r="P556" i="1"/>
  <c r="L556" i="1"/>
  <c r="C556" i="1"/>
  <c r="B556" i="1"/>
  <c r="A556" i="1"/>
  <c r="R555" i="1"/>
  <c r="Y555" i="1"/>
  <c r="X555" i="1"/>
  <c r="W555" i="1"/>
  <c r="V555" i="1"/>
  <c r="U555" i="1"/>
  <c r="S555" i="1"/>
  <c r="T555" i="1"/>
  <c r="P555" i="1"/>
  <c r="L555" i="1"/>
  <c r="C555" i="1"/>
  <c r="B555" i="1"/>
  <c r="A555" i="1"/>
  <c r="R554" i="1"/>
  <c r="Y554" i="1"/>
  <c r="X554" i="1"/>
  <c r="W554" i="1"/>
  <c r="V554" i="1"/>
  <c r="U554" i="1"/>
  <c r="S554" i="1"/>
  <c r="T554" i="1"/>
  <c r="P554" i="1"/>
  <c r="L554" i="1"/>
  <c r="C554" i="1"/>
  <c r="B554" i="1"/>
  <c r="A554" i="1"/>
  <c r="R553" i="1"/>
  <c r="Y553" i="1"/>
  <c r="X553" i="1"/>
  <c r="W553" i="1"/>
  <c r="V553" i="1"/>
  <c r="U553" i="1"/>
  <c r="S553" i="1"/>
  <c r="T553" i="1"/>
  <c r="P553" i="1"/>
  <c r="L553" i="1"/>
  <c r="C553" i="1"/>
  <c r="B553" i="1"/>
  <c r="A553" i="1"/>
  <c r="R552" i="1"/>
  <c r="Y552" i="1"/>
  <c r="X552" i="1"/>
  <c r="W552" i="1"/>
  <c r="V552" i="1"/>
  <c r="U552" i="1"/>
  <c r="S552" i="1"/>
  <c r="T552" i="1"/>
  <c r="P552" i="1"/>
  <c r="L552" i="1"/>
  <c r="C552" i="1"/>
  <c r="B552" i="1"/>
  <c r="A552" i="1"/>
  <c r="R551" i="1"/>
  <c r="Y551" i="1"/>
  <c r="X551" i="1"/>
  <c r="W551" i="1"/>
  <c r="V551" i="1"/>
  <c r="U551" i="1"/>
  <c r="S551" i="1"/>
  <c r="T551" i="1"/>
  <c r="P551" i="1"/>
  <c r="L551" i="1"/>
  <c r="C551" i="1"/>
  <c r="B551" i="1"/>
  <c r="A551" i="1"/>
  <c r="R550" i="1"/>
  <c r="Y550" i="1"/>
  <c r="X550" i="1"/>
  <c r="W550" i="1"/>
  <c r="V550" i="1"/>
  <c r="U550" i="1"/>
  <c r="S550" i="1"/>
  <c r="T550" i="1"/>
  <c r="P550" i="1"/>
  <c r="L550" i="1"/>
  <c r="C550" i="1"/>
  <c r="B550" i="1"/>
  <c r="A550" i="1"/>
  <c r="R549" i="1"/>
  <c r="Y549" i="1"/>
  <c r="X549" i="1"/>
  <c r="W549" i="1"/>
  <c r="V549" i="1"/>
  <c r="U549" i="1"/>
  <c r="S549" i="1"/>
  <c r="T549" i="1"/>
  <c r="P549" i="1"/>
  <c r="L549" i="1"/>
  <c r="C549" i="1"/>
  <c r="B549" i="1"/>
  <c r="A549" i="1"/>
  <c r="R548" i="1"/>
  <c r="Y548" i="1"/>
  <c r="X548" i="1"/>
  <c r="W548" i="1"/>
  <c r="V548" i="1"/>
  <c r="U548" i="1"/>
  <c r="S548" i="1"/>
  <c r="T548" i="1"/>
  <c r="P548" i="1"/>
  <c r="L548" i="1"/>
  <c r="C548" i="1"/>
  <c r="B548" i="1"/>
  <c r="A548" i="1"/>
  <c r="R547" i="1"/>
  <c r="Y547" i="1"/>
  <c r="X547" i="1"/>
  <c r="W547" i="1"/>
  <c r="V547" i="1"/>
  <c r="U547" i="1"/>
  <c r="S547" i="1"/>
  <c r="T547" i="1"/>
  <c r="P547" i="1"/>
  <c r="L547" i="1"/>
  <c r="C547" i="1"/>
  <c r="B547" i="1"/>
  <c r="A547" i="1"/>
  <c r="R546" i="1"/>
  <c r="Y546" i="1"/>
  <c r="X546" i="1"/>
  <c r="W546" i="1"/>
  <c r="V546" i="1"/>
  <c r="U546" i="1"/>
  <c r="S546" i="1"/>
  <c r="T546" i="1"/>
  <c r="P546" i="1"/>
  <c r="L546" i="1"/>
  <c r="C546" i="1"/>
  <c r="B546" i="1"/>
  <c r="A546" i="1"/>
  <c r="R545" i="1"/>
  <c r="Y545" i="1"/>
  <c r="X545" i="1"/>
  <c r="W545" i="1"/>
  <c r="V545" i="1"/>
  <c r="U545" i="1"/>
  <c r="S545" i="1"/>
  <c r="T545" i="1"/>
  <c r="P545" i="1"/>
  <c r="L545" i="1"/>
  <c r="C545" i="1"/>
  <c r="B545" i="1"/>
  <c r="A545" i="1"/>
  <c r="R544" i="1"/>
  <c r="Y544" i="1"/>
  <c r="X544" i="1"/>
  <c r="W544" i="1"/>
  <c r="V544" i="1"/>
  <c r="U544" i="1"/>
  <c r="S544" i="1"/>
  <c r="T544" i="1"/>
  <c r="P544" i="1"/>
  <c r="L544" i="1"/>
  <c r="C544" i="1"/>
  <c r="B544" i="1"/>
  <c r="A544" i="1"/>
  <c r="R543" i="1"/>
  <c r="Y543" i="1"/>
  <c r="X543" i="1"/>
  <c r="W543" i="1"/>
  <c r="V543" i="1"/>
  <c r="U543" i="1"/>
  <c r="S543" i="1"/>
  <c r="T543" i="1"/>
  <c r="P543" i="1"/>
  <c r="L543" i="1"/>
  <c r="C543" i="1"/>
  <c r="B543" i="1"/>
  <c r="A543" i="1"/>
  <c r="R542" i="1"/>
  <c r="Y542" i="1"/>
  <c r="X542" i="1"/>
  <c r="W542" i="1"/>
  <c r="V542" i="1"/>
  <c r="U542" i="1"/>
  <c r="S542" i="1"/>
  <c r="T542" i="1"/>
  <c r="P542" i="1"/>
  <c r="L542" i="1"/>
  <c r="C542" i="1"/>
  <c r="B542" i="1"/>
  <c r="A542" i="1"/>
  <c r="R541" i="1"/>
  <c r="Y541" i="1"/>
  <c r="X541" i="1"/>
  <c r="W541" i="1"/>
  <c r="V541" i="1"/>
  <c r="U541" i="1"/>
  <c r="S541" i="1"/>
  <c r="T541" i="1"/>
  <c r="P541" i="1"/>
  <c r="L541" i="1"/>
  <c r="C541" i="1"/>
  <c r="B541" i="1"/>
  <c r="A541" i="1"/>
  <c r="R540" i="1"/>
  <c r="Y540" i="1"/>
  <c r="X540" i="1"/>
  <c r="W540" i="1"/>
  <c r="V540" i="1"/>
  <c r="U540" i="1"/>
  <c r="S540" i="1"/>
  <c r="T540" i="1"/>
  <c r="P540" i="1"/>
  <c r="L540" i="1"/>
  <c r="C540" i="1"/>
  <c r="B540" i="1"/>
  <c r="A540" i="1"/>
  <c r="R539" i="1"/>
  <c r="Y539" i="1"/>
  <c r="X539" i="1"/>
  <c r="W539" i="1"/>
  <c r="V539" i="1"/>
  <c r="U539" i="1"/>
  <c r="S539" i="1"/>
  <c r="T539" i="1"/>
  <c r="P539" i="1"/>
  <c r="L539" i="1"/>
  <c r="C539" i="1"/>
  <c r="B539" i="1"/>
  <c r="A539" i="1"/>
  <c r="R538" i="1"/>
  <c r="Y538" i="1"/>
  <c r="X538" i="1"/>
  <c r="W538" i="1"/>
  <c r="V538" i="1"/>
  <c r="U538" i="1"/>
  <c r="S538" i="1"/>
  <c r="T538" i="1"/>
  <c r="P538" i="1"/>
  <c r="L538" i="1"/>
  <c r="C538" i="1"/>
  <c r="B538" i="1"/>
  <c r="A538" i="1"/>
  <c r="R537" i="1"/>
  <c r="Y537" i="1"/>
  <c r="X537" i="1"/>
  <c r="W537" i="1"/>
  <c r="V537" i="1"/>
  <c r="U537" i="1"/>
  <c r="S537" i="1"/>
  <c r="T537" i="1"/>
  <c r="P537" i="1"/>
  <c r="L537" i="1"/>
  <c r="C537" i="1"/>
  <c r="B537" i="1"/>
  <c r="A537" i="1"/>
  <c r="R536" i="1"/>
  <c r="Y536" i="1"/>
  <c r="X536" i="1"/>
  <c r="W536" i="1"/>
  <c r="V536" i="1"/>
  <c r="U536" i="1"/>
  <c r="S536" i="1"/>
  <c r="T536" i="1"/>
  <c r="P536" i="1"/>
  <c r="L536" i="1"/>
  <c r="C536" i="1"/>
  <c r="B536" i="1"/>
  <c r="A536" i="1"/>
  <c r="R535" i="1"/>
  <c r="Y535" i="1"/>
  <c r="X535" i="1"/>
  <c r="W535" i="1"/>
  <c r="V535" i="1"/>
  <c r="U535" i="1"/>
  <c r="S535" i="1"/>
  <c r="T535" i="1"/>
  <c r="P535" i="1"/>
  <c r="L535" i="1"/>
  <c r="C535" i="1"/>
  <c r="B535" i="1"/>
  <c r="A535" i="1"/>
  <c r="R534" i="1"/>
  <c r="Y534" i="1"/>
  <c r="X534" i="1"/>
  <c r="W534" i="1"/>
  <c r="V534" i="1"/>
  <c r="U534" i="1"/>
  <c r="S534" i="1"/>
  <c r="T534" i="1"/>
  <c r="P534" i="1"/>
  <c r="L534" i="1"/>
  <c r="C534" i="1"/>
  <c r="B534" i="1"/>
  <c r="A534" i="1"/>
  <c r="R533" i="1"/>
  <c r="Y533" i="1"/>
  <c r="X533" i="1"/>
  <c r="W533" i="1"/>
  <c r="V533" i="1"/>
  <c r="U533" i="1"/>
  <c r="S533" i="1"/>
  <c r="T533" i="1"/>
  <c r="P533" i="1"/>
  <c r="L533" i="1"/>
  <c r="C533" i="1"/>
  <c r="B533" i="1"/>
  <c r="A533" i="1"/>
  <c r="R532" i="1"/>
  <c r="Y532" i="1"/>
  <c r="X532" i="1"/>
  <c r="W532" i="1"/>
  <c r="V532" i="1"/>
  <c r="U532" i="1"/>
  <c r="S532" i="1"/>
  <c r="T532" i="1"/>
  <c r="P532" i="1"/>
  <c r="L532" i="1"/>
  <c r="C532" i="1"/>
  <c r="B532" i="1"/>
  <c r="A532" i="1"/>
  <c r="R531" i="1"/>
  <c r="Y531" i="1"/>
  <c r="X531" i="1"/>
  <c r="W531" i="1"/>
  <c r="V531" i="1"/>
  <c r="U531" i="1"/>
  <c r="S531" i="1"/>
  <c r="T531" i="1"/>
  <c r="P531" i="1"/>
  <c r="L531" i="1"/>
  <c r="C531" i="1"/>
  <c r="B531" i="1"/>
  <c r="A531" i="1"/>
  <c r="R530" i="1"/>
  <c r="Y530" i="1"/>
  <c r="X530" i="1"/>
  <c r="W530" i="1"/>
  <c r="V530" i="1"/>
  <c r="U530" i="1"/>
  <c r="S530" i="1"/>
  <c r="T530" i="1"/>
  <c r="P530" i="1"/>
  <c r="L530" i="1"/>
  <c r="C530" i="1"/>
  <c r="B530" i="1"/>
  <c r="A530" i="1"/>
  <c r="R529" i="1"/>
  <c r="Y529" i="1"/>
  <c r="X529" i="1"/>
  <c r="W529" i="1"/>
  <c r="V529" i="1"/>
  <c r="U529" i="1"/>
  <c r="S529" i="1"/>
  <c r="T529" i="1"/>
  <c r="P529" i="1"/>
  <c r="L529" i="1"/>
  <c r="C529" i="1"/>
  <c r="B529" i="1"/>
  <c r="A529" i="1"/>
  <c r="R528" i="1"/>
  <c r="Y528" i="1"/>
  <c r="X528" i="1"/>
  <c r="W528" i="1"/>
  <c r="V528" i="1"/>
  <c r="U528" i="1"/>
  <c r="S528" i="1"/>
  <c r="T528" i="1"/>
  <c r="P528" i="1"/>
  <c r="L528" i="1"/>
  <c r="C528" i="1"/>
  <c r="B528" i="1"/>
  <c r="A528" i="1"/>
  <c r="R527" i="1"/>
  <c r="Y527" i="1"/>
  <c r="X527" i="1"/>
  <c r="W527" i="1"/>
  <c r="V527" i="1"/>
  <c r="U527" i="1"/>
  <c r="S527" i="1"/>
  <c r="T527" i="1"/>
  <c r="P527" i="1"/>
  <c r="L527" i="1"/>
  <c r="C527" i="1"/>
  <c r="B527" i="1"/>
  <c r="A527" i="1"/>
  <c r="R526" i="1"/>
  <c r="Y526" i="1"/>
  <c r="X526" i="1"/>
  <c r="W526" i="1"/>
  <c r="V526" i="1"/>
  <c r="U526" i="1"/>
  <c r="S526" i="1"/>
  <c r="T526" i="1"/>
  <c r="P526" i="1"/>
  <c r="L526" i="1"/>
  <c r="C526" i="1"/>
  <c r="B526" i="1"/>
  <c r="A526" i="1"/>
  <c r="R525" i="1"/>
  <c r="Y525" i="1"/>
  <c r="X525" i="1"/>
  <c r="W525" i="1"/>
  <c r="V525" i="1"/>
  <c r="U525" i="1"/>
  <c r="S525" i="1"/>
  <c r="T525" i="1"/>
  <c r="P525" i="1"/>
  <c r="L525" i="1"/>
  <c r="C525" i="1"/>
  <c r="B525" i="1"/>
  <c r="A525" i="1"/>
  <c r="R524" i="1"/>
  <c r="Y524" i="1"/>
  <c r="X524" i="1"/>
  <c r="W524" i="1"/>
  <c r="V524" i="1"/>
  <c r="U524" i="1"/>
  <c r="S524" i="1"/>
  <c r="T524" i="1"/>
  <c r="P524" i="1"/>
  <c r="L524" i="1"/>
  <c r="C524" i="1"/>
  <c r="B524" i="1"/>
  <c r="A524" i="1"/>
  <c r="R523" i="1"/>
  <c r="Y523" i="1"/>
  <c r="X523" i="1"/>
  <c r="W523" i="1"/>
  <c r="V523" i="1"/>
  <c r="U523" i="1"/>
  <c r="S523" i="1"/>
  <c r="T523" i="1"/>
  <c r="P523" i="1"/>
  <c r="L523" i="1"/>
  <c r="C523" i="1"/>
  <c r="B523" i="1"/>
  <c r="A523" i="1"/>
  <c r="R522" i="1"/>
  <c r="Y522" i="1"/>
  <c r="X522" i="1"/>
  <c r="W522" i="1"/>
  <c r="V522" i="1"/>
  <c r="U522" i="1"/>
  <c r="S522" i="1"/>
  <c r="T522" i="1"/>
  <c r="P522" i="1"/>
  <c r="L522" i="1"/>
  <c r="C522" i="1"/>
  <c r="B522" i="1"/>
  <c r="A522" i="1"/>
  <c r="R521" i="1"/>
  <c r="Y521" i="1"/>
  <c r="X521" i="1"/>
  <c r="W521" i="1"/>
  <c r="V521" i="1"/>
  <c r="U521" i="1"/>
  <c r="S521" i="1"/>
  <c r="T521" i="1"/>
  <c r="P521" i="1"/>
  <c r="L521" i="1"/>
  <c r="C521" i="1"/>
  <c r="B521" i="1"/>
  <c r="A521" i="1"/>
  <c r="R520" i="1"/>
  <c r="Y520" i="1"/>
  <c r="X520" i="1"/>
  <c r="W520" i="1"/>
  <c r="V520" i="1"/>
  <c r="U520" i="1"/>
  <c r="S520" i="1"/>
  <c r="T520" i="1"/>
  <c r="P520" i="1"/>
  <c r="L520" i="1"/>
  <c r="C520" i="1"/>
  <c r="B520" i="1"/>
  <c r="A520" i="1"/>
  <c r="R519" i="1"/>
  <c r="Y519" i="1"/>
  <c r="X519" i="1"/>
  <c r="W519" i="1"/>
  <c r="V519" i="1"/>
  <c r="U519" i="1"/>
  <c r="S519" i="1"/>
  <c r="T519" i="1"/>
  <c r="P519" i="1"/>
  <c r="L519" i="1"/>
  <c r="C519" i="1"/>
  <c r="B519" i="1"/>
  <c r="A519" i="1"/>
  <c r="R518" i="1"/>
  <c r="Y518" i="1"/>
  <c r="X518" i="1"/>
  <c r="W518" i="1"/>
  <c r="V518" i="1"/>
  <c r="U518" i="1"/>
  <c r="S518" i="1"/>
  <c r="T518" i="1"/>
  <c r="P518" i="1"/>
  <c r="L518" i="1"/>
  <c r="C518" i="1"/>
  <c r="B518" i="1"/>
  <c r="A518" i="1"/>
  <c r="R517" i="1"/>
  <c r="Y517" i="1"/>
  <c r="X517" i="1"/>
  <c r="W517" i="1"/>
  <c r="V517" i="1"/>
  <c r="U517" i="1"/>
  <c r="S517" i="1"/>
  <c r="T517" i="1"/>
  <c r="P517" i="1"/>
  <c r="L517" i="1"/>
  <c r="C517" i="1"/>
  <c r="B517" i="1"/>
  <c r="A517" i="1"/>
  <c r="R516" i="1"/>
  <c r="Y516" i="1"/>
  <c r="X516" i="1"/>
  <c r="W516" i="1"/>
  <c r="V516" i="1"/>
  <c r="U516" i="1"/>
  <c r="S516" i="1"/>
  <c r="T516" i="1"/>
  <c r="P516" i="1"/>
  <c r="L516" i="1"/>
  <c r="C516" i="1"/>
  <c r="B516" i="1"/>
  <c r="A516" i="1"/>
  <c r="R515" i="1"/>
  <c r="Y515" i="1"/>
  <c r="X515" i="1"/>
  <c r="W515" i="1"/>
  <c r="V515" i="1"/>
  <c r="U515" i="1"/>
  <c r="S515" i="1"/>
  <c r="T515" i="1"/>
  <c r="P515" i="1"/>
  <c r="L515" i="1"/>
  <c r="C515" i="1"/>
  <c r="B515" i="1"/>
  <c r="A515" i="1"/>
  <c r="R514" i="1"/>
  <c r="Y514" i="1"/>
  <c r="X514" i="1"/>
  <c r="W514" i="1"/>
  <c r="V514" i="1"/>
  <c r="U514" i="1"/>
  <c r="S514" i="1"/>
  <c r="T514" i="1"/>
  <c r="P514" i="1"/>
  <c r="L514" i="1"/>
  <c r="C514" i="1"/>
  <c r="B514" i="1"/>
  <c r="A514" i="1"/>
  <c r="R513" i="1"/>
  <c r="Y513" i="1"/>
  <c r="X513" i="1"/>
  <c r="W513" i="1"/>
  <c r="V513" i="1"/>
  <c r="U513" i="1"/>
  <c r="S513" i="1"/>
  <c r="T513" i="1"/>
  <c r="P513" i="1"/>
  <c r="L513" i="1"/>
  <c r="C513" i="1"/>
  <c r="B513" i="1"/>
  <c r="A513" i="1"/>
  <c r="R512" i="1"/>
  <c r="Y512" i="1"/>
  <c r="X512" i="1"/>
  <c r="W512" i="1"/>
  <c r="V512" i="1"/>
  <c r="U512" i="1"/>
  <c r="S512" i="1"/>
  <c r="T512" i="1"/>
  <c r="P512" i="1"/>
  <c r="L512" i="1"/>
  <c r="C512" i="1"/>
  <c r="B512" i="1"/>
  <c r="A512" i="1"/>
  <c r="R511" i="1"/>
  <c r="Y511" i="1"/>
  <c r="X511" i="1"/>
  <c r="W511" i="1"/>
  <c r="V511" i="1"/>
  <c r="U511" i="1"/>
  <c r="S511" i="1"/>
  <c r="T511" i="1"/>
  <c r="P511" i="1"/>
  <c r="L511" i="1"/>
  <c r="C511" i="1"/>
  <c r="B511" i="1"/>
  <c r="A511" i="1"/>
  <c r="R510" i="1"/>
  <c r="Y510" i="1"/>
  <c r="X510" i="1"/>
  <c r="W510" i="1"/>
  <c r="V510" i="1"/>
  <c r="U510" i="1"/>
  <c r="S510" i="1"/>
  <c r="T510" i="1"/>
  <c r="P510" i="1"/>
  <c r="L510" i="1"/>
  <c r="C510" i="1"/>
  <c r="B510" i="1"/>
  <c r="A510" i="1"/>
  <c r="R509" i="1"/>
  <c r="Y509" i="1"/>
  <c r="X509" i="1"/>
  <c r="W509" i="1"/>
  <c r="V509" i="1"/>
  <c r="U509" i="1"/>
  <c r="S509" i="1"/>
  <c r="T509" i="1"/>
  <c r="P509" i="1"/>
  <c r="L509" i="1"/>
  <c r="C509" i="1"/>
  <c r="B509" i="1"/>
  <c r="A509" i="1"/>
  <c r="R508" i="1"/>
  <c r="Y508" i="1"/>
  <c r="X508" i="1"/>
  <c r="W508" i="1"/>
  <c r="V508" i="1"/>
  <c r="U508" i="1"/>
  <c r="S508" i="1"/>
  <c r="T508" i="1"/>
  <c r="P508" i="1"/>
  <c r="L508" i="1"/>
  <c r="C508" i="1"/>
  <c r="B508" i="1"/>
  <c r="A508" i="1"/>
  <c r="R507" i="1"/>
  <c r="Y507" i="1"/>
  <c r="X507" i="1"/>
  <c r="W507" i="1"/>
  <c r="V507" i="1"/>
  <c r="U507" i="1"/>
  <c r="S507" i="1"/>
  <c r="T507" i="1"/>
  <c r="P507" i="1"/>
  <c r="L507" i="1"/>
  <c r="C507" i="1"/>
  <c r="B507" i="1"/>
  <c r="A507" i="1"/>
  <c r="R506" i="1"/>
  <c r="Y506" i="1"/>
  <c r="X506" i="1"/>
  <c r="W506" i="1"/>
  <c r="V506" i="1"/>
  <c r="U506" i="1"/>
  <c r="S506" i="1"/>
  <c r="T506" i="1"/>
  <c r="P506" i="1"/>
  <c r="L506" i="1"/>
  <c r="C506" i="1"/>
  <c r="B506" i="1"/>
  <c r="A506" i="1"/>
  <c r="R505" i="1"/>
  <c r="Y505" i="1"/>
  <c r="X505" i="1"/>
  <c r="W505" i="1"/>
  <c r="V505" i="1"/>
  <c r="U505" i="1"/>
  <c r="S505" i="1"/>
  <c r="T505" i="1"/>
  <c r="P505" i="1"/>
  <c r="L505" i="1"/>
  <c r="C505" i="1"/>
  <c r="B505" i="1"/>
  <c r="A505" i="1"/>
  <c r="R504" i="1"/>
  <c r="Y504" i="1"/>
  <c r="X504" i="1"/>
  <c r="W504" i="1"/>
  <c r="V504" i="1"/>
  <c r="U504" i="1"/>
  <c r="S504" i="1"/>
  <c r="T504" i="1"/>
  <c r="P504" i="1"/>
  <c r="L504" i="1"/>
  <c r="C504" i="1"/>
  <c r="B504" i="1"/>
  <c r="A504" i="1"/>
  <c r="R503" i="1"/>
  <c r="Y503" i="1"/>
  <c r="X503" i="1"/>
  <c r="W503" i="1"/>
  <c r="V503" i="1"/>
  <c r="U503" i="1"/>
  <c r="S503" i="1"/>
  <c r="T503" i="1"/>
  <c r="P503" i="1"/>
  <c r="L503" i="1"/>
  <c r="C503" i="1"/>
  <c r="B503" i="1"/>
  <c r="A503" i="1"/>
  <c r="R502" i="1"/>
  <c r="Y502" i="1"/>
  <c r="X502" i="1"/>
  <c r="W502" i="1"/>
  <c r="V502" i="1"/>
  <c r="U502" i="1"/>
  <c r="S502" i="1"/>
  <c r="T502" i="1"/>
  <c r="P502" i="1"/>
  <c r="L502" i="1"/>
  <c r="C502" i="1"/>
  <c r="B502" i="1"/>
  <c r="A502" i="1"/>
  <c r="R501" i="1"/>
  <c r="Y501" i="1"/>
  <c r="X501" i="1"/>
  <c r="W501" i="1"/>
  <c r="V501" i="1"/>
  <c r="U501" i="1"/>
  <c r="S501" i="1"/>
  <c r="T501" i="1"/>
  <c r="P501" i="1"/>
  <c r="L501" i="1"/>
  <c r="C501" i="1"/>
  <c r="B501" i="1"/>
  <c r="A501" i="1"/>
  <c r="R500" i="1"/>
  <c r="Y500" i="1"/>
  <c r="X500" i="1"/>
  <c r="W500" i="1"/>
  <c r="V500" i="1"/>
  <c r="U500" i="1"/>
  <c r="S500" i="1"/>
  <c r="T500" i="1"/>
  <c r="P500" i="1"/>
  <c r="L500" i="1"/>
  <c r="C500" i="1"/>
  <c r="B500" i="1"/>
  <c r="A500" i="1"/>
  <c r="R499" i="1"/>
  <c r="Y499" i="1"/>
  <c r="X499" i="1"/>
  <c r="W499" i="1"/>
  <c r="V499" i="1"/>
  <c r="U499" i="1"/>
  <c r="S499" i="1"/>
  <c r="T499" i="1"/>
  <c r="P499" i="1"/>
  <c r="L499" i="1"/>
  <c r="C499" i="1"/>
  <c r="B499" i="1"/>
  <c r="A499" i="1"/>
  <c r="R498" i="1"/>
  <c r="Y498" i="1"/>
  <c r="X498" i="1"/>
  <c r="W498" i="1"/>
  <c r="V498" i="1"/>
  <c r="U498" i="1"/>
  <c r="S498" i="1"/>
  <c r="T498" i="1"/>
  <c r="P498" i="1"/>
  <c r="L498" i="1"/>
  <c r="C498" i="1"/>
  <c r="B498" i="1"/>
  <c r="A498" i="1"/>
  <c r="R497" i="1"/>
  <c r="Y497" i="1"/>
  <c r="X497" i="1"/>
  <c r="W497" i="1"/>
  <c r="V497" i="1"/>
  <c r="U497" i="1"/>
  <c r="S497" i="1"/>
  <c r="T497" i="1"/>
  <c r="P497" i="1"/>
  <c r="L497" i="1"/>
  <c r="C497" i="1"/>
  <c r="B497" i="1"/>
  <c r="A497" i="1"/>
  <c r="R496" i="1"/>
  <c r="Y496" i="1"/>
  <c r="X496" i="1"/>
  <c r="W496" i="1"/>
  <c r="V496" i="1"/>
  <c r="U496" i="1"/>
  <c r="S496" i="1"/>
  <c r="T496" i="1"/>
  <c r="P496" i="1"/>
  <c r="L496" i="1"/>
  <c r="C496" i="1"/>
  <c r="B496" i="1"/>
  <c r="A496" i="1"/>
  <c r="R495" i="1"/>
  <c r="Y495" i="1"/>
  <c r="X495" i="1"/>
  <c r="W495" i="1"/>
  <c r="V495" i="1"/>
  <c r="U495" i="1"/>
  <c r="S495" i="1"/>
  <c r="T495" i="1"/>
  <c r="P495" i="1"/>
  <c r="L495" i="1"/>
  <c r="C495" i="1"/>
  <c r="B495" i="1"/>
  <c r="A495" i="1"/>
  <c r="R494" i="1"/>
  <c r="Y494" i="1"/>
  <c r="X494" i="1"/>
  <c r="W494" i="1"/>
  <c r="V494" i="1"/>
  <c r="U494" i="1"/>
  <c r="S494" i="1"/>
  <c r="T494" i="1"/>
  <c r="P494" i="1"/>
  <c r="L494" i="1"/>
  <c r="C494" i="1"/>
  <c r="B494" i="1"/>
  <c r="A494" i="1"/>
  <c r="R493" i="1"/>
  <c r="Y493" i="1"/>
  <c r="X493" i="1"/>
  <c r="W493" i="1"/>
  <c r="B493" i="1"/>
  <c r="P493" i="1"/>
  <c r="L493" i="1"/>
  <c r="C493" i="1"/>
  <c r="A493" i="1"/>
  <c r="P492" i="1"/>
  <c r="L492" i="1"/>
  <c r="C492" i="1"/>
  <c r="B492" i="1"/>
  <c r="A492" i="1"/>
  <c r="R491" i="1"/>
  <c r="Y491" i="1"/>
  <c r="X491" i="1"/>
  <c r="W491" i="1"/>
  <c r="V491" i="1"/>
  <c r="U491" i="1"/>
  <c r="S491" i="1"/>
  <c r="T491" i="1"/>
  <c r="P491" i="1"/>
  <c r="L491" i="1"/>
  <c r="C491" i="1"/>
  <c r="B491" i="1"/>
  <c r="A491" i="1"/>
  <c r="R490" i="1"/>
  <c r="Y490" i="1"/>
  <c r="X490" i="1"/>
  <c r="W490" i="1"/>
  <c r="V490" i="1"/>
  <c r="U490" i="1"/>
  <c r="S490" i="1"/>
  <c r="T490" i="1"/>
  <c r="P490" i="1"/>
  <c r="L490" i="1"/>
  <c r="C490" i="1"/>
  <c r="B490" i="1"/>
  <c r="A490" i="1"/>
  <c r="R489" i="1"/>
  <c r="Y489" i="1"/>
  <c r="X489" i="1"/>
  <c r="W489" i="1"/>
  <c r="V489" i="1"/>
  <c r="U489" i="1"/>
  <c r="S489" i="1"/>
  <c r="T489" i="1"/>
  <c r="P489" i="1"/>
  <c r="L489" i="1"/>
  <c r="C489" i="1"/>
  <c r="B489" i="1"/>
  <c r="A489" i="1"/>
  <c r="R488" i="1"/>
  <c r="Y488" i="1"/>
  <c r="X488" i="1"/>
  <c r="W488" i="1"/>
  <c r="V488" i="1"/>
  <c r="U488" i="1"/>
  <c r="S488" i="1"/>
  <c r="T488" i="1"/>
  <c r="P488" i="1"/>
  <c r="L488" i="1"/>
  <c r="C488" i="1"/>
  <c r="B488" i="1"/>
  <c r="A488" i="1"/>
  <c r="R487" i="1"/>
  <c r="Y487" i="1"/>
  <c r="X487" i="1"/>
  <c r="W487" i="1"/>
  <c r="V487" i="1"/>
  <c r="U487" i="1"/>
  <c r="S487" i="1"/>
  <c r="T487" i="1"/>
  <c r="P487" i="1"/>
  <c r="L487" i="1"/>
  <c r="C487" i="1"/>
  <c r="B487" i="1"/>
  <c r="A487" i="1"/>
  <c r="R486" i="1"/>
  <c r="Y486" i="1"/>
  <c r="X486" i="1"/>
  <c r="W486" i="1"/>
  <c r="V486" i="1"/>
  <c r="U486" i="1"/>
  <c r="S486" i="1"/>
  <c r="T486" i="1"/>
  <c r="P486" i="1"/>
  <c r="L486" i="1"/>
  <c r="C486" i="1"/>
  <c r="B486" i="1"/>
  <c r="A486" i="1"/>
  <c r="R485" i="1"/>
  <c r="Y485" i="1"/>
  <c r="X485" i="1"/>
  <c r="W485" i="1"/>
  <c r="V485" i="1"/>
  <c r="U485" i="1"/>
  <c r="S485" i="1"/>
  <c r="T485" i="1"/>
  <c r="P485" i="1"/>
  <c r="L485" i="1"/>
  <c r="C485" i="1"/>
  <c r="B485" i="1"/>
  <c r="A485" i="1"/>
  <c r="R484" i="1"/>
  <c r="Y484" i="1"/>
  <c r="X484" i="1"/>
  <c r="W484" i="1"/>
  <c r="V484" i="1"/>
  <c r="U484" i="1"/>
  <c r="S484" i="1"/>
  <c r="T484" i="1"/>
  <c r="P484" i="1"/>
  <c r="L484" i="1"/>
  <c r="C484" i="1"/>
  <c r="B484" i="1"/>
  <c r="A484" i="1"/>
  <c r="R483" i="1"/>
  <c r="Y483" i="1"/>
  <c r="X483" i="1"/>
  <c r="W483" i="1"/>
  <c r="V483" i="1"/>
  <c r="U483" i="1"/>
  <c r="S483" i="1"/>
  <c r="T483" i="1"/>
  <c r="P483" i="1"/>
  <c r="L483" i="1"/>
  <c r="C483" i="1"/>
  <c r="B483" i="1"/>
  <c r="A483" i="1"/>
  <c r="R482" i="1"/>
  <c r="Y482" i="1"/>
  <c r="X482" i="1"/>
  <c r="W482" i="1"/>
  <c r="V482" i="1"/>
  <c r="U482" i="1"/>
  <c r="S482" i="1"/>
  <c r="T482" i="1"/>
  <c r="P482" i="1"/>
  <c r="L482" i="1"/>
  <c r="C482" i="1"/>
  <c r="B482" i="1"/>
  <c r="A482" i="1"/>
  <c r="R481" i="1"/>
  <c r="Y481" i="1"/>
  <c r="X481" i="1"/>
  <c r="W481" i="1"/>
  <c r="V481" i="1"/>
  <c r="U481" i="1"/>
  <c r="S481" i="1"/>
  <c r="T481" i="1"/>
  <c r="P481" i="1"/>
  <c r="L481" i="1"/>
  <c r="C481" i="1"/>
  <c r="B481" i="1"/>
  <c r="A481" i="1"/>
  <c r="R480" i="1"/>
  <c r="Y480" i="1"/>
  <c r="X480" i="1"/>
  <c r="W480" i="1"/>
  <c r="V480" i="1"/>
  <c r="U480" i="1"/>
  <c r="S480" i="1"/>
  <c r="T480" i="1"/>
  <c r="P480" i="1"/>
  <c r="L480" i="1"/>
  <c r="C480" i="1"/>
  <c r="B480" i="1"/>
  <c r="A480" i="1"/>
  <c r="R479" i="1"/>
  <c r="Y479" i="1"/>
  <c r="X479" i="1"/>
  <c r="W479" i="1"/>
  <c r="V479" i="1"/>
  <c r="U479" i="1"/>
  <c r="S479" i="1"/>
  <c r="T479" i="1"/>
  <c r="P479" i="1"/>
  <c r="L479" i="1"/>
  <c r="C479" i="1"/>
  <c r="B479" i="1"/>
  <c r="A479" i="1"/>
  <c r="R478" i="1"/>
  <c r="Y478" i="1"/>
  <c r="X478" i="1"/>
  <c r="W478" i="1"/>
  <c r="V478" i="1"/>
  <c r="U478" i="1"/>
  <c r="S478" i="1"/>
  <c r="T478" i="1"/>
  <c r="P478" i="1"/>
  <c r="L478" i="1"/>
  <c r="C478" i="1"/>
  <c r="B478" i="1"/>
  <c r="A478" i="1"/>
  <c r="R477" i="1"/>
  <c r="Y477" i="1"/>
  <c r="X477" i="1"/>
  <c r="W477" i="1"/>
  <c r="V477" i="1"/>
  <c r="U477" i="1"/>
  <c r="S477" i="1"/>
  <c r="T477" i="1"/>
  <c r="P477" i="1"/>
  <c r="L477" i="1"/>
  <c r="C477" i="1"/>
  <c r="B477" i="1"/>
  <c r="A477" i="1"/>
  <c r="R476" i="1"/>
  <c r="Y476" i="1"/>
  <c r="X476" i="1"/>
  <c r="W476" i="1"/>
  <c r="V476" i="1"/>
  <c r="U476" i="1"/>
  <c r="S476" i="1"/>
  <c r="T476" i="1"/>
  <c r="P476" i="1"/>
  <c r="L476" i="1"/>
  <c r="C476" i="1"/>
  <c r="B476" i="1"/>
  <c r="A476" i="1"/>
  <c r="R475" i="1"/>
  <c r="Y475" i="1"/>
  <c r="X475" i="1"/>
  <c r="W475" i="1"/>
  <c r="V475" i="1"/>
  <c r="U475" i="1"/>
  <c r="S475" i="1"/>
  <c r="T475" i="1"/>
  <c r="P475" i="1"/>
  <c r="L475" i="1"/>
  <c r="C475" i="1"/>
  <c r="B475" i="1"/>
  <c r="A475" i="1"/>
  <c r="R474" i="1"/>
  <c r="Y474" i="1"/>
  <c r="X474" i="1"/>
  <c r="W474" i="1"/>
  <c r="V474" i="1"/>
  <c r="U474" i="1"/>
  <c r="S474" i="1"/>
  <c r="T474" i="1"/>
  <c r="P474" i="1"/>
  <c r="L474" i="1"/>
  <c r="C474" i="1"/>
  <c r="B474" i="1"/>
  <c r="A474" i="1"/>
  <c r="R473" i="1"/>
  <c r="Y473" i="1"/>
  <c r="X473" i="1"/>
  <c r="W473" i="1"/>
  <c r="V473" i="1"/>
  <c r="U473" i="1"/>
  <c r="S473" i="1"/>
  <c r="T473" i="1"/>
  <c r="P473" i="1"/>
  <c r="L473" i="1"/>
  <c r="C473" i="1"/>
  <c r="B473" i="1"/>
  <c r="A473" i="1"/>
  <c r="R472" i="1"/>
  <c r="Y472" i="1"/>
  <c r="X472" i="1"/>
  <c r="W472" i="1"/>
  <c r="V472" i="1"/>
  <c r="U472" i="1"/>
  <c r="S472" i="1"/>
  <c r="T472" i="1"/>
  <c r="P472" i="1"/>
  <c r="L472" i="1"/>
  <c r="C472" i="1"/>
  <c r="B472" i="1"/>
  <c r="A472" i="1"/>
  <c r="R471" i="1"/>
  <c r="Y471" i="1"/>
  <c r="X471" i="1"/>
  <c r="W471" i="1"/>
  <c r="V471" i="1"/>
  <c r="U471" i="1"/>
  <c r="S471" i="1"/>
  <c r="T471" i="1"/>
  <c r="P471" i="1"/>
  <c r="L471" i="1"/>
  <c r="C471" i="1"/>
  <c r="B471" i="1"/>
  <c r="A471" i="1"/>
  <c r="R470" i="1"/>
  <c r="Y470" i="1"/>
  <c r="X470" i="1"/>
  <c r="W470" i="1"/>
  <c r="V470" i="1"/>
  <c r="U470" i="1"/>
  <c r="S470" i="1"/>
  <c r="T470" i="1"/>
  <c r="P470" i="1"/>
  <c r="L470" i="1"/>
  <c r="C470" i="1"/>
  <c r="B470" i="1"/>
  <c r="A470" i="1"/>
  <c r="R469" i="1"/>
  <c r="Y469" i="1"/>
  <c r="X469" i="1"/>
  <c r="W469" i="1"/>
  <c r="V469" i="1"/>
  <c r="U469" i="1"/>
  <c r="S469" i="1"/>
  <c r="T469" i="1"/>
  <c r="P469" i="1"/>
  <c r="L469" i="1"/>
  <c r="C469" i="1"/>
  <c r="B469" i="1"/>
  <c r="A469" i="1"/>
  <c r="R468" i="1"/>
  <c r="Y468" i="1"/>
  <c r="X468" i="1"/>
  <c r="W468" i="1"/>
  <c r="V468" i="1"/>
  <c r="U468" i="1"/>
  <c r="S468" i="1"/>
  <c r="T468" i="1"/>
  <c r="P468" i="1"/>
  <c r="L468" i="1"/>
  <c r="C468" i="1"/>
  <c r="B468" i="1"/>
  <c r="A468" i="1"/>
  <c r="R467" i="1"/>
  <c r="Y467" i="1"/>
  <c r="X467" i="1"/>
  <c r="W467" i="1"/>
  <c r="V467" i="1"/>
  <c r="U467" i="1"/>
  <c r="S467" i="1"/>
  <c r="T467" i="1"/>
  <c r="P467" i="1"/>
  <c r="L467" i="1"/>
  <c r="C467" i="1"/>
  <c r="B467" i="1"/>
  <c r="A467" i="1"/>
  <c r="R466" i="1"/>
  <c r="Y466" i="1"/>
  <c r="X466" i="1"/>
  <c r="W466" i="1"/>
  <c r="V466" i="1"/>
  <c r="U466" i="1"/>
  <c r="S466" i="1"/>
  <c r="T466" i="1"/>
  <c r="P466" i="1"/>
  <c r="L466" i="1"/>
  <c r="C466" i="1"/>
  <c r="B466" i="1"/>
  <c r="A466" i="1"/>
  <c r="R465" i="1"/>
  <c r="Y465" i="1"/>
  <c r="X465" i="1"/>
  <c r="W465" i="1"/>
  <c r="V465" i="1"/>
  <c r="U465" i="1"/>
  <c r="S465" i="1"/>
  <c r="T465" i="1"/>
  <c r="P465" i="1"/>
  <c r="L465" i="1"/>
  <c r="C465" i="1"/>
  <c r="B465" i="1"/>
  <c r="A465" i="1"/>
  <c r="R464" i="1"/>
  <c r="Y464" i="1"/>
  <c r="X464" i="1"/>
  <c r="W464" i="1"/>
  <c r="V464" i="1"/>
  <c r="U464" i="1"/>
  <c r="S464" i="1"/>
  <c r="T464" i="1"/>
  <c r="P464" i="1"/>
  <c r="L464" i="1"/>
  <c r="C464" i="1"/>
  <c r="B464" i="1"/>
  <c r="A464" i="1"/>
  <c r="R463" i="1"/>
  <c r="Y463" i="1"/>
  <c r="X463" i="1"/>
  <c r="W463" i="1"/>
  <c r="V463" i="1"/>
  <c r="U463" i="1"/>
  <c r="S463" i="1"/>
  <c r="T463" i="1"/>
  <c r="P463" i="1"/>
  <c r="L463" i="1"/>
  <c r="C463" i="1"/>
  <c r="B463" i="1"/>
  <c r="A463" i="1"/>
  <c r="R462" i="1"/>
  <c r="Y462" i="1"/>
  <c r="X462" i="1"/>
  <c r="W462" i="1"/>
  <c r="V462" i="1"/>
  <c r="U462" i="1"/>
  <c r="S462" i="1"/>
  <c r="T462" i="1"/>
  <c r="P462" i="1"/>
  <c r="L462" i="1"/>
  <c r="C462" i="1"/>
  <c r="B462" i="1"/>
  <c r="A462" i="1"/>
  <c r="R461" i="1"/>
  <c r="Y461" i="1"/>
  <c r="X461" i="1"/>
  <c r="W461" i="1"/>
  <c r="V461" i="1"/>
  <c r="U461" i="1"/>
  <c r="S461" i="1"/>
  <c r="T461" i="1"/>
  <c r="P461" i="1"/>
  <c r="L461" i="1"/>
  <c r="C461" i="1"/>
  <c r="B461" i="1"/>
  <c r="A461" i="1"/>
  <c r="R460" i="1"/>
  <c r="Y460" i="1"/>
  <c r="X460" i="1"/>
  <c r="W460" i="1"/>
  <c r="V460" i="1"/>
  <c r="U460" i="1"/>
  <c r="S460" i="1"/>
  <c r="T460" i="1"/>
  <c r="P460" i="1"/>
  <c r="L460" i="1"/>
  <c r="C460" i="1"/>
  <c r="B460" i="1"/>
  <c r="A460" i="1"/>
  <c r="R459" i="1"/>
  <c r="Y459" i="1"/>
  <c r="X459" i="1"/>
  <c r="W459" i="1"/>
  <c r="V459" i="1"/>
  <c r="U459" i="1"/>
  <c r="S459" i="1"/>
  <c r="T459" i="1"/>
  <c r="P459" i="1"/>
  <c r="L459" i="1"/>
  <c r="C459" i="1"/>
  <c r="B459" i="1"/>
  <c r="A459" i="1"/>
  <c r="R458" i="1"/>
  <c r="Y458" i="1"/>
  <c r="X458" i="1"/>
  <c r="W458" i="1"/>
  <c r="V458" i="1"/>
  <c r="U458" i="1"/>
  <c r="S458" i="1"/>
  <c r="T458" i="1"/>
  <c r="P458" i="1"/>
  <c r="L458" i="1"/>
  <c r="C458" i="1"/>
  <c r="B458" i="1"/>
  <c r="A458" i="1"/>
  <c r="R457" i="1"/>
  <c r="Y457" i="1"/>
  <c r="X457" i="1"/>
  <c r="W457" i="1"/>
  <c r="V457" i="1"/>
  <c r="U457" i="1"/>
  <c r="S457" i="1"/>
  <c r="T457" i="1"/>
  <c r="P457" i="1"/>
  <c r="L457" i="1"/>
  <c r="C457" i="1"/>
  <c r="B457" i="1"/>
  <c r="A457" i="1"/>
  <c r="R456" i="1"/>
  <c r="Y456" i="1"/>
  <c r="X456" i="1"/>
  <c r="W456" i="1"/>
  <c r="V456" i="1"/>
  <c r="U456" i="1"/>
  <c r="S456" i="1"/>
  <c r="T456" i="1"/>
  <c r="P456" i="1"/>
  <c r="L456" i="1"/>
  <c r="C456" i="1"/>
  <c r="B456" i="1"/>
  <c r="A456" i="1"/>
  <c r="R455" i="1"/>
  <c r="Y455" i="1"/>
  <c r="X455" i="1"/>
  <c r="W455" i="1"/>
  <c r="V455" i="1"/>
  <c r="U455" i="1"/>
  <c r="S455" i="1"/>
  <c r="T455" i="1"/>
  <c r="P455" i="1"/>
  <c r="L455" i="1"/>
  <c r="C455" i="1"/>
  <c r="B455" i="1"/>
  <c r="A455" i="1"/>
  <c r="R454" i="1"/>
  <c r="Y454" i="1"/>
  <c r="X454" i="1"/>
  <c r="W454" i="1"/>
  <c r="V454" i="1"/>
  <c r="U454" i="1"/>
  <c r="S454" i="1"/>
  <c r="T454" i="1"/>
  <c r="P454" i="1"/>
  <c r="L454" i="1"/>
  <c r="C454" i="1"/>
  <c r="B454" i="1"/>
  <c r="A454" i="1"/>
  <c r="R453" i="1"/>
  <c r="Y453" i="1"/>
  <c r="X453" i="1"/>
  <c r="W453" i="1"/>
  <c r="V453" i="1"/>
  <c r="U453" i="1"/>
  <c r="S453" i="1"/>
  <c r="T453" i="1"/>
  <c r="P453" i="1"/>
  <c r="L453" i="1"/>
  <c r="C453" i="1"/>
  <c r="B453" i="1"/>
  <c r="A453" i="1"/>
  <c r="R452" i="1"/>
  <c r="Y452" i="1"/>
  <c r="X452" i="1"/>
  <c r="W452" i="1"/>
  <c r="V452" i="1"/>
  <c r="U452" i="1"/>
  <c r="S452" i="1"/>
  <c r="T452" i="1"/>
  <c r="P452" i="1"/>
  <c r="L452" i="1"/>
  <c r="C452" i="1"/>
  <c r="B452" i="1"/>
  <c r="A452" i="1"/>
  <c r="R451" i="1"/>
  <c r="Y451" i="1"/>
  <c r="X451" i="1"/>
  <c r="W451" i="1"/>
  <c r="V451" i="1"/>
  <c r="U451" i="1"/>
  <c r="S451" i="1"/>
  <c r="T451" i="1"/>
  <c r="P451" i="1"/>
  <c r="L451" i="1"/>
  <c r="C451" i="1"/>
  <c r="B451" i="1"/>
  <c r="A451" i="1"/>
  <c r="R450" i="1"/>
  <c r="Y450" i="1"/>
  <c r="X450" i="1"/>
  <c r="W450" i="1"/>
  <c r="V450" i="1"/>
  <c r="U450" i="1"/>
  <c r="S450" i="1"/>
  <c r="T450" i="1"/>
  <c r="P450" i="1"/>
  <c r="L450" i="1"/>
  <c r="C450" i="1"/>
  <c r="B450" i="1"/>
  <c r="A450" i="1"/>
  <c r="R449" i="1"/>
  <c r="Y449" i="1"/>
  <c r="X449" i="1"/>
  <c r="W449" i="1"/>
  <c r="V449" i="1"/>
  <c r="U449" i="1"/>
  <c r="S449" i="1"/>
  <c r="T449" i="1"/>
  <c r="P449" i="1"/>
  <c r="L449" i="1"/>
  <c r="C449" i="1"/>
  <c r="B449" i="1"/>
  <c r="A449" i="1"/>
  <c r="R448" i="1"/>
  <c r="Y448" i="1"/>
  <c r="X448" i="1"/>
  <c r="W448" i="1"/>
  <c r="V448" i="1"/>
  <c r="U448" i="1"/>
  <c r="S448" i="1"/>
  <c r="T448" i="1"/>
  <c r="P448" i="1"/>
  <c r="L448" i="1"/>
  <c r="C448" i="1"/>
  <c r="B448" i="1"/>
  <c r="A448" i="1"/>
  <c r="R447" i="1"/>
  <c r="Y447" i="1"/>
  <c r="X447" i="1"/>
  <c r="W447" i="1"/>
  <c r="V447" i="1"/>
  <c r="U447" i="1"/>
  <c r="S447" i="1"/>
  <c r="T447" i="1"/>
  <c r="P447" i="1"/>
  <c r="L447" i="1"/>
  <c r="C447" i="1"/>
  <c r="B447" i="1"/>
  <c r="A447" i="1"/>
  <c r="R446" i="1"/>
  <c r="Y446" i="1"/>
  <c r="X446" i="1"/>
  <c r="W446" i="1"/>
  <c r="V446" i="1"/>
  <c r="U446" i="1"/>
  <c r="S446" i="1"/>
  <c r="T446" i="1"/>
  <c r="P446" i="1"/>
  <c r="L446" i="1"/>
  <c r="C446" i="1"/>
  <c r="B446" i="1"/>
  <c r="A446" i="1"/>
  <c r="R445" i="1"/>
  <c r="Y445" i="1"/>
  <c r="X445" i="1"/>
  <c r="W445" i="1"/>
  <c r="V445" i="1"/>
  <c r="U445" i="1"/>
  <c r="S445" i="1"/>
  <c r="T445" i="1"/>
  <c r="P445" i="1"/>
  <c r="L445" i="1"/>
  <c r="C445" i="1"/>
  <c r="B445" i="1"/>
  <c r="A445" i="1"/>
  <c r="R444" i="1"/>
  <c r="Y444" i="1"/>
  <c r="X444" i="1"/>
  <c r="W444" i="1"/>
  <c r="V444" i="1"/>
  <c r="U444" i="1"/>
  <c r="S444" i="1"/>
  <c r="T444" i="1"/>
  <c r="P444" i="1"/>
  <c r="L444" i="1"/>
  <c r="C444" i="1"/>
  <c r="B444" i="1"/>
  <c r="A444" i="1"/>
  <c r="R443" i="1"/>
  <c r="Y443" i="1"/>
  <c r="X443" i="1"/>
  <c r="W443" i="1"/>
  <c r="V443" i="1"/>
  <c r="U443" i="1"/>
  <c r="S443" i="1"/>
  <c r="T443" i="1"/>
  <c r="P443" i="1"/>
  <c r="L443" i="1"/>
  <c r="C443" i="1"/>
  <c r="B443" i="1"/>
  <c r="A443" i="1"/>
  <c r="R442" i="1"/>
  <c r="Y442" i="1"/>
  <c r="X442" i="1"/>
  <c r="W442" i="1"/>
  <c r="V442" i="1"/>
  <c r="U442" i="1"/>
  <c r="S442" i="1"/>
  <c r="T442" i="1"/>
  <c r="P442" i="1"/>
  <c r="L442" i="1"/>
  <c r="C442" i="1"/>
  <c r="B442" i="1"/>
  <c r="A442" i="1"/>
  <c r="R441" i="1"/>
  <c r="Y441" i="1"/>
  <c r="X441" i="1"/>
  <c r="W441" i="1"/>
  <c r="V441" i="1"/>
  <c r="U441" i="1"/>
  <c r="S441" i="1"/>
  <c r="T441" i="1"/>
  <c r="P441" i="1"/>
  <c r="L441" i="1"/>
  <c r="C441" i="1"/>
  <c r="B441" i="1"/>
  <c r="A441" i="1"/>
  <c r="R440" i="1"/>
  <c r="Y440" i="1"/>
  <c r="X440" i="1"/>
  <c r="W440" i="1"/>
  <c r="V440" i="1"/>
  <c r="U440" i="1"/>
  <c r="S440" i="1"/>
  <c r="T440" i="1"/>
  <c r="P440" i="1"/>
  <c r="L440" i="1"/>
  <c r="C440" i="1"/>
  <c r="B440" i="1"/>
  <c r="A440" i="1"/>
  <c r="R439" i="1"/>
  <c r="Y439" i="1"/>
  <c r="X439" i="1"/>
  <c r="W439" i="1"/>
  <c r="V439" i="1"/>
  <c r="U439" i="1"/>
  <c r="S439" i="1"/>
  <c r="T439" i="1"/>
  <c r="P439" i="1"/>
  <c r="L439" i="1"/>
  <c r="C439" i="1"/>
  <c r="B439" i="1"/>
  <c r="A439" i="1"/>
  <c r="R438" i="1"/>
  <c r="Y438" i="1"/>
  <c r="X438" i="1"/>
  <c r="W438" i="1"/>
  <c r="V438" i="1"/>
  <c r="U438" i="1"/>
  <c r="S438" i="1"/>
  <c r="T438" i="1"/>
  <c r="P438" i="1"/>
  <c r="L438" i="1"/>
  <c r="C438" i="1"/>
  <c r="B438" i="1"/>
  <c r="A438" i="1"/>
  <c r="R437" i="1"/>
  <c r="Y437" i="1"/>
  <c r="X437" i="1"/>
  <c r="W437" i="1"/>
  <c r="V437" i="1"/>
  <c r="U437" i="1"/>
  <c r="S437" i="1"/>
  <c r="T437" i="1"/>
  <c r="P437" i="1"/>
  <c r="L437" i="1"/>
  <c r="C437" i="1"/>
  <c r="B437" i="1"/>
  <c r="A437" i="1"/>
  <c r="R436" i="1"/>
  <c r="Y436" i="1"/>
  <c r="X436" i="1"/>
  <c r="W436" i="1"/>
  <c r="V436" i="1"/>
  <c r="U436" i="1"/>
  <c r="S436" i="1"/>
  <c r="T436" i="1"/>
  <c r="P436" i="1"/>
  <c r="L436" i="1"/>
  <c r="C436" i="1"/>
  <c r="B436" i="1"/>
  <c r="A436" i="1"/>
  <c r="R435" i="1"/>
  <c r="Y435" i="1"/>
  <c r="X435" i="1"/>
  <c r="W435" i="1"/>
  <c r="V435" i="1"/>
  <c r="U435" i="1"/>
  <c r="S435" i="1"/>
  <c r="T435" i="1"/>
  <c r="P435" i="1"/>
  <c r="L435" i="1"/>
  <c r="C435" i="1"/>
  <c r="B435" i="1"/>
  <c r="A435" i="1"/>
  <c r="R434" i="1"/>
  <c r="Y434" i="1"/>
  <c r="X434" i="1"/>
  <c r="W434" i="1"/>
  <c r="V434" i="1"/>
  <c r="U434" i="1"/>
  <c r="S434" i="1"/>
  <c r="T434" i="1"/>
  <c r="P434" i="1"/>
  <c r="L434" i="1"/>
  <c r="C434" i="1"/>
  <c r="B434" i="1"/>
  <c r="A434" i="1"/>
  <c r="R433" i="1"/>
  <c r="Y433" i="1"/>
  <c r="X433" i="1"/>
  <c r="W433" i="1"/>
  <c r="V433" i="1"/>
  <c r="U433" i="1"/>
  <c r="S433" i="1"/>
  <c r="T433" i="1"/>
  <c r="P433" i="1"/>
  <c r="L433" i="1"/>
  <c r="C433" i="1"/>
  <c r="B433" i="1"/>
  <c r="A433" i="1"/>
  <c r="R432" i="1"/>
  <c r="Y432" i="1"/>
  <c r="X432" i="1"/>
  <c r="W432" i="1"/>
  <c r="V432" i="1"/>
  <c r="U432" i="1"/>
  <c r="S432" i="1"/>
  <c r="T432" i="1"/>
  <c r="P432" i="1"/>
  <c r="L432" i="1"/>
  <c r="C432" i="1"/>
  <c r="B432" i="1"/>
  <c r="A432" i="1"/>
  <c r="R431" i="1"/>
  <c r="Y431" i="1"/>
  <c r="X431" i="1"/>
  <c r="W431" i="1"/>
  <c r="V431" i="1"/>
  <c r="U431" i="1"/>
  <c r="S431" i="1"/>
  <c r="T431" i="1"/>
  <c r="P431" i="1"/>
  <c r="L431" i="1"/>
  <c r="C431" i="1"/>
  <c r="B431" i="1"/>
  <c r="A431" i="1"/>
  <c r="R430" i="1"/>
  <c r="Y430" i="1"/>
  <c r="X430" i="1"/>
  <c r="W430" i="1"/>
  <c r="V430" i="1"/>
  <c r="U430" i="1"/>
  <c r="S430" i="1"/>
  <c r="T430" i="1"/>
  <c r="P430" i="1"/>
  <c r="L430" i="1"/>
  <c r="C430" i="1"/>
  <c r="B430" i="1"/>
  <c r="A430" i="1"/>
  <c r="R429" i="1"/>
  <c r="Y429" i="1"/>
  <c r="X429" i="1"/>
  <c r="W429" i="1"/>
  <c r="V429" i="1"/>
  <c r="U429" i="1"/>
  <c r="S429" i="1"/>
  <c r="T429" i="1"/>
  <c r="P429" i="1"/>
  <c r="L429" i="1"/>
  <c r="C429" i="1"/>
  <c r="B429" i="1"/>
  <c r="A429" i="1"/>
  <c r="R428" i="1"/>
  <c r="Y428" i="1"/>
  <c r="X428" i="1"/>
  <c r="W428" i="1"/>
  <c r="V428" i="1"/>
  <c r="U428" i="1"/>
  <c r="S428" i="1"/>
  <c r="T428" i="1"/>
  <c r="P428" i="1"/>
  <c r="L428" i="1"/>
  <c r="C428" i="1"/>
  <c r="B428" i="1"/>
  <c r="A428" i="1"/>
  <c r="R427" i="1"/>
  <c r="Y427" i="1"/>
  <c r="X427" i="1"/>
  <c r="W427" i="1"/>
  <c r="V427" i="1"/>
  <c r="U427" i="1"/>
  <c r="S427" i="1"/>
  <c r="T427" i="1"/>
  <c r="P427" i="1"/>
  <c r="L427" i="1"/>
  <c r="C427" i="1"/>
  <c r="B427" i="1"/>
  <c r="A427" i="1"/>
  <c r="R426" i="1"/>
  <c r="Y426" i="1"/>
  <c r="X426" i="1"/>
  <c r="W426" i="1"/>
  <c r="V426" i="1"/>
  <c r="U426" i="1"/>
  <c r="S426" i="1"/>
  <c r="T426" i="1"/>
  <c r="P426" i="1"/>
  <c r="L426" i="1"/>
  <c r="C426" i="1"/>
  <c r="B426" i="1"/>
  <c r="A426" i="1"/>
  <c r="R425" i="1"/>
  <c r="Y425" i="1"/>
  <c r="X425" i="1"/>
  <c r="W425" i="1"/>
  <c r="V425" i="1"/>
  <c r="U425" i="1"/>
  <c r="S425" i="1"/>
  <c r="T425" i="1"/>
  <c r="P425" i="1"/>
  <c r="L425" i="1"/>
  <c r="C425" i="1"/>
  <c r="B425" i="1"/>
  <c r="A425" i="1"/>
  <c r="R424" i="1"/>
  <c r="Y424" i="1"/>
  <c r="X424" i="1"/>
  <c r="W424" i="1"/>
  <c r="V424" i="1"/>
  <c r="U424" i="1"/>
  <c r="S424" i="1"/>
  <c r="T424" i="1"/>
  <c r="P424" i="1"/>
  <c r="L424" i="1"/>
  <c r="C424" i="1"/>
  <c r="B424" i="1"/>
  <c r="A424" i="1"/>
  <c r="R423" i="1"/>
  <c r="Y423" i="1"/>
  <c r="X423" i="1"/>
  <c r="W423" i="1"/>
  <c r="V423" i="1"/>
  <c r="U423" i="1"/>
  <c r="S423" i="1"/>
  <c r="T423" i="1"/>
  <c r="P423" i="1"/>
  <c r="L423" i="1"/>
  <c r="C423" i="1"/>
  <c r="B423" i="1"/>
  <c r="A423" i="1"/>
  <c r="R422" i="1"/>
  <c r="Y422" i="1"/>
  <c r="X422" i="1"/>
  <c r="W422" i="1"/>
  <c r="V422" i="1"/>
  <c r="U422" i="1"/>
  <c r="S422" i="1"/>
  <c r="T422" i="1"/>
  <c r="P422" i="1"/>
  <c r="L422" i="1"/>
  <c r="C422" i="1"/>
  <c r="B422" i="1"/>
  <c r="A422" i="1"/>
  <c r="R421" i="1"/>
  <c r="Y421" i="1"/>
  <c r="X421" i="1"/>
  <c r="W421" i="1"/>
  <c r="V421" i="1"/>
  <c r="U421" i="1"/>
  <c r="S421" i="1"/>
  <c r="T421" i="1"/>
  <c r="P421" i="1"/>
  <c r="L421" i="1"/>
  <c r="C421" i="1"/>
  <c r="B421" i="1"/>
  <c r="A421" i="1"/>
  <c r="R420" i="1"/>
  <c r="Y420" i="1"/>
  <c r="X420" i="1"/>
  <c r="W420" i="1"/>
  <c r="V420" i="1"/>
  <c r="U420" i="1"/>
  <c r="S420" i="1"/>
  <c r="T420" i="1"/>
  <c r="B420" i="1"/>
  <c r="P420" i="1"/>
  <c r="L420" i="1"/>
  <c r="A420" i="1"/>
  <c r="B419" i="1"/>
  <c r="P419" i="1"/>
  <c r="L419" i="1"/>
  <c r="A419" i="1"/>
  <c r="R418" i="1"/>
  <c r="Y418" i="1"/>
  <c r="X418" i="1"/>
  <c r="W418" i="1"/>
  <c r="V418" i="1"/>
  <c r="U418" i="1"/>
  <c r="S418" i="1"/>
  <c r="T418" i="1"/>
  <c r="P418" i="1"/>
  <c r="L418" i="1"/>
  <c r="C418" i="1"/>
  <c r="B418" i="1"/>
  <c r="A418" i="1"/>
  <c r="R417" i="1"/>
  <c r="Y417" i="1"/>
  <c r="X417" i="1"/>
  <c r="W417" i="1"/>
  <c r="V417" i="1"/>
  <c r="U417" i="1"/>
  <c r="S417" i="1"/>
  <c r="T417" i="1"/>
  <c r="P417" i="1"/>
  <c r="L417" i="1"/>
  <c r="C417" i="1"/>
  <c r="B417" i="1"/>
  <c r="A417" i="1"/>
  <c r="R416" i="1"/>
  <c r="Y416" i="1"/>
  <c r="X416" i="1"/>
  <c r="W416" i="1"/>
  <c r="V416" i="1"/>
  <c r="U416" i="1"/>
  <c r="S416" i="1"/>
  <c r="T416" i="1"/>
  <c r="P416" i="1"/>
  <c r="L416" i="1"/>
  <c r="C416" i="1"/>
  <c r="B416" i="1"/>
  <c r="A416" i="1"/>
  <c r="R415" i="1"/>
  <c r="Y415" i="1"/>
  <c r="X415" i="1"/>
  <c r="W415" i="1"/>
  <c r="V415" i="1"/>
  <c r="U415" i="1"/>
  <c r="S415" i="1"/>
  <c r="T415" i="1"/>
  <c r="P415" i="1"/>
  <c r="L415" i="1"/>
  <c r="C415" i="1"/>
  <c r="B415" i="1"/>
  <c r="A415" i="1"/>
  <c r="R414" i="1"/>
  <c r="Y414" i="1"/>
  <c r="X414" i="1"/>
  <c r="W414" i="1"/>
  <c r="V414" i="1"/>
  <c r="U414" i="1"/>
  <c r="S414" i="1"/>
  <c r="T414" i="1"/>
  <c r="P414" i="1"/>
  <c r="L414" i="1"/>
  <c r="C414" i="1"/>
  <c r="B414" i="1"/>
  <c r="A414" i="1"/>
  <c r="R413" i="1"/>
  <c r="Y413" i="1"/>
  <c r="X413" i="1"/>
  <c r="W413" i="1"/>
  <c r="V413" i="1"/>
  <c r="U413" i="1"/>
  <c r="S413" i="1"/>
  <c r="T413" i="1"/>
  <c r="P413" i="1"/>
  <c r="L413" i="1"/>
  <c r="C413" i="1"/>
  <c r="B413" i="1"/>
  <c r="A413" i="1"/>
  <c r="R412" i="1"/>
  <c r="Y412" i="1"/>
  <c r="X412" i="1"/>
  <c r="W412" i="1"/>
  <c r="V412" i="1"/>
  <c r="U412" i="1"/>
  <c r="S412" i="1"/>
  <c r="T412" i="1"/>
  <c r="P412" i="1"/>
  <c r="L412" i="1"/>
  <c r="C412" i="1"/>
  <c r="B412" i="1"/>
  <c r="A412" i="1"/>
  <c r="R411" i="1"/>
  <c r="Y411" i="1"/>
  <c r="X411" i="1"/>
  <c r="W411" i="1"/>
  <c r="V411" i="1"/>
  <c r="U411" i="1"/>
  <c r="S411" i="1"/>
  <c r="T411" i="1"/>
  <c r="P411" i="1"/>
  <c r="L411" i="1"/>
  <c r="C411" i="1"/>
  <c r="B411" i="1"/>
  <c r="A411" i="1"/>
  <c r="R410" i="1"/>
  <c r="Y410" i="1"/>
  <c r="X410" i="1"/>
  <c r="W410" i="1"/>
  <c r="V410" i="1"/>
  <c r="U410" i="1"/>
  <c r="S410" i="1"/>
  <c r="T410" i="1"/>
  <c r="P410" i="1"/>
  <c r="L410" i="1"/>
  <c r="C410" i="1"/>
  <c r="B410" i="1"/>
  <c r="A410" i="1"/>
  <c r="R409" i="1"/>
  <c r="Y409" i="1"/>
  <c r="X409" i="1"/>
  <c r="W409" i="1"/>
  <c r="V409" i="1"/>
  <c r="U409" i="1"/>
  <c r="S409" i="1"/>
  <c r="T409" i="1"/>
  <c r="P409" i="1"/>
  <c r="L409" i="1"/>
  <c r="C409" i="1"/>
  <c r="B409" i="1"/>
  <c r="A409" i="1"/>
  <c r="R408" i="1"/>
  <c r="Y408" i="1"/>
  <c r="X408" i="1"/>
  <c r="W408" i="1"/>
  <c r="V408" i="1"/>
  <c r="U408" i="1"/>
  <c r="S408" i="1"/>
  <c r="T408" i="1"/>
  <c r="P408" i="1"/>
  <c r="L408" i="1"/>
  <c r="C408" i="1"/>
  <c r="B408" i="1"/>
  <c r="A408" i="1"/>
  <c r="R407" i="1"/>
  <c r="Y407" i="1"/>
  <c r="X407" i="1"/>
  <c r="W407" i="1"/>
  <c r="V407" i="1"/>
  <c r="U407" i="1"/>
  <c r="S407" i="1"/>
  <c r="T407" i="1"/>
  <c r="P407" i="1"/>
  <c r="L407" i="1"/>
  <c r="C407" i="1"/>
  <c r="B407" i="1"/>
  <c r="A407" i="1"/>
  <c r="R406" i="1"/>
  <c r="Y406" i="1"/>
  <c r="X406" i="1"/>
  <c r="W406" i="1"/>
  <c r="V406" i="1"/>
  <c r="U406" i="1"/>
  <c r="S406" i="1"/>
  <c r="T406" i="1"/>
  <c r="P406" i="1"/>
  <c r="L406" i="1"/>
  <c r="C406" i="1"/>
  <c r="B406" i="1"/>
  <c r="A406" i="1"/>
  <c r="R405" i="1"/>
  <c r="Y405" i="1"/>
  <c r="X405" i="1"/>
  <c r="W405" i="1"/>
  <c r="V405" i="1"/>
  <c r="U405" i="1"/>
  <c r="S405" i="1"/>
  <c r="T405" i="1"/>
  <c r="P405" i="1"/>
  <c r="L405" i="1"/>
  <c r="C405" i="1"/>
  <c r="B405" i="1"/>
  <c r="A405" i="1"/>
  <c r="R404" i="1"/>
  <c r="Y404" i="1"/>
  <c r="X404" i="1"/>
  <c r="W404" i="1"/>
  <c r="V404" i="1"/>
  <c r="U404" i="1"/>
  <c r="S404" i="1"/>
  <c r="T404" i="1"/>
  <c r="P404" i="1"/>
  <c r="L404" i="1"/>
  <c r="C404" i="1"/>
  <c r="B404" i="1"/>
  <c r="A404" i="1"/>
  <c r="R403" i="1"/>
  <c r="Y403" i="1"/>
  <c r="X403" i="1"/>
  <c r="W403" i="1"/>
  <c r="V403" i="1"/>
  <c r="U403" i="1"/>
  <c r="S403" i="1"/>
  <c r="T403" i="1"/>
  <c r="P403" i="1"/>
  <c r="L403" i="1"/>
  <c r="C403" i="1"/>
  <c r="B403" i="1"/>
  <c r="A403" i="1"/>
  <c r="R402" i="1"/>
  <c r="Y402" i="1"/>
  <c r="X402" i="1"/>
  <c r="W402" i="1"/>
  <c r="V402" i="1"/>
  <c r="U402" i="1"/>
  <c r="S402" i="1"/>
  <c r="T402" i="1"/>
  <c r="P402" i="1"/>
  <c r="L402" i="1"/>
  <c r="C402" i="1"/>
  <c r="B402" i="1"/>
  <c r="A402" i="1"/>
  <c r="R401" i="1"/>
  <c r="Y401" i="1"/>
  <c r="X401" i="1"/>
  <c r="W401" i="1"/>
  <c r="V401" i="1"/>
  <c r="U401" i="1"/>
  <c r="S401" i="1"/>
  <c r="T401" i="1"/>
  <c r="P401" i="1"/>
  <c r="L401" i="1"/>
  <c r="C401" i="1"/>
  <c r="B401" i="1"/>
  <c r="A401" i="1"/>
  <c r="R400" i="1"/>
  <c r="Y400" i="1"/>
  <c r="X400" i="1"/>
  <c r="W400" i="1"/>
  <c r="V400" i="1"/>
  <c r="U400" i="1"/>
  <c r="S400" i="1"/>
  <c r="T400" i="1"/>
  <c r="P400" i="1"/>
  <c r="L400" i="1"/>
  <c r="C400" i="1"/>
  <c r="B400" i="1"/>
  <c r="A400" i="1"/>
  <c r="R399" i="1"/>
  <c r="Y399" i="1"/>
  <c r="X399" i="1"/>
  <c r="W399" i="1"/>
  <c r="V399" i="1"/>
  <c r="U399" i="1"/>
  <c r="S399" i="1"/>
  <c r="T399" i="1"/>
  <c r="P399" i="1"/>
  <c r="L399" i="1"/>
  <c r="C399" i="1"/>
  <c r="B399" i="1"/>
  <c r="A399" i="1"/>
  <c r="R398" i="1"/>
  <c r="Y398" i="1"/>
  <c r="X398" i="1"/>
  <c r="W398" i="1"/>
  <c r="V398" i="1"/>
  <c r="U398" i="1"/>
  <c r="S398" i="1"/>
  <c r="T398" i="1"/>
  <c r="P398" i="1"/>
  <c r="L398" i="1"/>
  <c r="C398" i="1"/>
  <c r="B398" i="1"/>
  <c r="A398" i="1"/>
  <c r="R397" i="1"/>
  <c r="Y397" i="1"/>
  <c r="X397" i="1"/>
  <c r="W397" i="1"/>
  <c r="V397" i="1"/>
  <c r="U397" i="1"/>
  <c r="S397" i="1"/>
  <c r="T397" i="1"/>
  <c r="P397" i="1"/>
  <c r="L397" i="1"/>
  <c r="C397" i="1"/>
  <c r="B397" i="1"/>
  <c r="A397" i="1"/>
  <c r="R396" i="1"/>
  <c r="Y396" i="1"/>
  <c r="X396" i="1"/>
  <c r="W396" i="1"/>
  <c r="V396" i="1"/>
  <c r="U396" i="1"/>
  <c r="S396" i="1"/>
  <c r="T396" i="1"/>
  <c r="P396" i="1"/>
  <c r="L396" i="1"/>
  <c r="C396" i="1"/>
  <c r="B396" i="1"/>
  <c r="A396" i="1"/>
  <c r="R395" i="1"/>
  <c r="Y395" i="1"/>
  <c r="X395" i="1"/>
  <c r="W395" i="1"/>
  <c r="V395" i="1"/>
  <c r="U395" i="1"/>
  <c r="S395" i="1"/>
  <c r="T395" i="1"/>
  <c r="P395" i="1"/>
  <c r="L395" i="1"/>
  <c r="C395" i="1"/>
  <c r="B395" i="1"/>
  <c r="A395" i="1"/>
  <c r="R394" i="1"/>
  <c r="Y394" i="1"/>
  <c r="X394" i="1"/>
  <c r="W394" i="1"/>
  <c r="V394" i="1"/>
  <c r="U394" i="1"/>
  <c r="S394" i="1"/>
  <c r="T394" i="1"/>
  <c r="P394" i="1"/>
  <c r="L394" i="1"/>
  <c r="C394" i="1"/>
  <c r="B394" i="1"/>
  <c r="A394" i="1"/>
  <c r="R393" i="1"/>
  <c r="Y393" i="1"/>
  <c r="X393" i="1"/>
  <c r="W393" i="1"/>
  <c r="V393" i="1"/>
  <c r="U393" i="1"/>
  <c r="S393" i="1"/>
  <c r="T393" i="1"/>
  <c r="P393" i="1"/>
  <c r="L393" i="1"/>
  <c r="C393" i="1"/>
  <c r="B393" i="1"/>
  <c r="A393" i="1"/>
  <c r="R392" i="1"/>
  <c r="Y392" i="1"/>
  <c r="X392" i="1"/>
  <c r="W392" i="1"/>
  <c r="V392" i="1"/>
  <c r="U392" i="1"/>
  <c r="S392" i="1"/>
  <c r="T392" i="1"/>
  <c r="P392" i="1"/>
  <c r="L392" i="1"/>
  <c r="C392" i="1"/>
  <c r="B392" i="1"/>
  <c r="A392" i="1"/>
  <c r="R391" i="1"/>
  <c r="Y391" i="1"/>
  <c r="X391" i="1"/>
  <c r="W391" i="1"/>
  <c r="V391" i="1"/>
  <c r="U391" i="1"/>
  <c r="S391" i="1"/>
  <c r="T391" i="1"/>
  <c r="P391" i="1"/>
  <c r="L391" i="1"/>
  <c r="C391" i="1"/>
  <c r="B391" i="1"/>
  <c r="A391" i="1"/>
  <c r="R390" i="1"/>
  <c r="Y390" i="1"/>
  <c r="X390" i="1"/>
  <c r="W390" i="1"/>
  <c r="V390" i="1"/>
  <c r="U390" i="1"/>
  <c r="S390" i="1"/>
  <c r="T390" i="1"/>
  <c r="P390" i="1"/>
  <c r="L390" i="1"/>
  <c r="C390" i="1"/>
  <c r="B390" i="1"/>
  <c r="A390" i="1"/>
  <c r="R389" i="1"/>
  <c r="Y389" i="1"/>
  <c r="X389" i="1"/>
  <c r="W389" i="1"/>
  <c r="V389" i="1"/>
  <c r="U389" i="1"/>
  <c r="S389" i="1"/>
  <c r="T389" i="1"/>
  <c r="P389" i="1"/>
  <c r="L389" i="1"/>
  <c r="C389" i="1"/>
  <c r="B389" i="1"/>
  <c r="A389" i="1"/>
  <c r="R388" i="1"/>
  <c r="Y388" i="1"/>
  <c r="X388" i="1"/>
  <c r="W388" i="1"/>
  <c r="V388" i="1"/>
  <c r="U388" i="1"/>
  <c r="S388" i="1"/>
  <c r="T388" i="1"/>
  <c r="P388" i="1"/>
  <c r="L388" i="1"/>
  <c r="C388" i="1"/>
  <c r="B388" i="1"/>
  <c r="A388" i="1"/>
  <c r="R387" i="1"/>
  <c r="Y387" i="1"/>
  <c r="X387" i="1"/>
  <c r="W387" i="1"/>
  <c r="V387" i="1"/>
  <c r="U387" i="1"/>
  <c r="S387" i="1"/>
  <c r="T387" i="1"/>
  <c r="P387" i="1"/>
  <c r="L387" i="1"/>
  <c r="C387" i="1"/>
  <c r="B387" i="1"/>
  <c r="A387" i="1"/>
  <c r="R386" i="1"/>
  <c r="Y386" i="1"/>
  <c r="X386" i="1"/>
  <c r="W386" i="1"/>
  <c r="V386" i="1"/>
  <c r="U386" i="1"/>
  <c r="S386" i="1"/>
  <c r="T386" i="1"/>
  <c r="P386" i="1"/>
  <c r="L386" i="1"/>
  <c r="C386" i="1"/>
  <c r="B386" i="1"/>
  <c r="A386" i="1"/>
  <c r="R385" i="1"/>
  <c r="Y385" i="1"/>
  <c r="X385" i="1"/>
  <c r="W385" i="1"/>
  <c r="V385" i="1"/>
  <c r="U385" i="1"/>
  <c r="S385" i="1"/>
  <c r="T385" i="1"/>
  <c r="P385" i="1"/>
  <c r="L385" i="1"/>
  <c r="C385" i="1"/>
  <c r="B385" i="1"/>
  <c r="A385" i="1"/>
  <c r="R384" i="1"/>
  <c r="Y384" i="1"/>
  <c r="X384" i="1"/>
  <c r="W384" i="1"/>
  <c r="V384" i="1"/>
  <c r="U384" i="1"/>
  <c r="S384" i="1"/>
  <c r="T384" i="1"/>
  <c r="P384" i="1"/>
  <c r="L384" i="1"/>
  <c r="C384" i="1"/>
  <c r="B384" i="1"/>
  <c r="A384" i="1"/>
  <c r="R383" i="1"/>
  <c r="Y383" i="1"/>
  <c r="X383" i="1"/>
  <c r="W383" i="1"/>
  <c r="V383" i="1"/>
  <c r="U383" i="1"/>
  <c r="S383" i="1"/>
  <c r="T383" i="1"/>
  <c r="P383" i="1"/>
  <c r="L383" i="1"/>
  <c r="C383" i="1"/>
  <c r="B383" i="1"/>
  <c r="A383" i="1"/>
  <c r="R382" i="1"/>
  <c r="Y382" i="1"/>
  <c r="X382" i="1"/>
  <c r="W382" i="1"/>
  <c r="V382" i="1"/>
  <c r="U382" i="1"/>
  <c r="S382" i="1"/>
  <c r="T382" i="1"/>
  <c r="P382" i="1"/>
  <c r="L382" i="1"/>
  <c r="C382" i="1"/>
  <c r="B382" i="1"/>
  <c r="A382" i="1"/>
  <c r="R381" i="1"/>
  <c r="Y381" i="1"/>
  <c r="X381" i="1"/>
  <c r="W381" i="1"/>
  <c r="V381" i="1"/>
  <c r="U381" i="1"/>
  <c r="S381" i="1"/>
  <c r="T381" i="1"/>
  <c r="P381" i="1"/>
  <c r="L381" i="1"/>
  <c r="C381" i="1"/>
  <c r="B381" i="1"/>
  <c r="A381" i="1"/>
  <c r="R380" i="1"/>
  <c r="Y380" i="1"/>
  <c r="X380" i="1"/>
  <c r="W380" i="1"/>
  <c r="V380" i="1"/>
  <c r="U380" i="1"/>
  <c r="S380" i="1"/>
  <c r="T380" i="1"/>
  <c r="P380" i="1"/>
  <c r="L380" i="1"/>
  <c r="C380" i="1"/>
  <c r="B380" i="1"/>
  <c r="A380" i="1"/>
  <c r="R379" i="1"/>
  <c r="Y379" i="1"/>
  <c r="X379" i="1"/>
  <c r="W379" i="1"/>
  <c r="V379" i="1"/>
  <c r="U379" i="1"/>
  <c r="S379" i="1"/>
  <c r="T379" i="1"/>
  <c r="P379" i="1"/>
  <c r="L379" i="1"/>
  <c r="C379" i="1"/>
  <c r="B379" i="1"/>
  <c r="A379" i="1"/>
  <c r="R378" i="1"/>
  <c r="Y378" i="1"/>
  <c r="X378" i="1"/>
  <c r="W378" i="1"/>
  <c r="V378" i="1"/>
  <c r="U378" i="1"/>
  <c r="S378" i="1"/>
  <c r="T378" i="1"/>
  <c r="P378" i="1"/>
  <c r="L378" i="1"/>
  <c r="C378" i="1"/>
  <c r="B378" i="1"/>
  <c r="A378" i="1"/>
  <c r="R377" i="1"/>
  <c r="Y377" i="1"/>
  <c r="X377" i="1"/>
  <c r="W377" i="1"/>
  <c r="V377" i="1"/>
  <c r="U377" i="1"/>
  <c r="S377" i="1"/>
  <c r="T377" i="1"/>
  <c r="P377" i="1"/>
  <c r="L377" i="1"/>
  <c r="C377" i="1"/>
  <c r="B377" i="1"/>
  <c r="A377" i="1"/>
  <c r="R376" i="1"/>
  <c r="Y376" i="1"/>
  <c r="X376" i="1"/>
  <c r="W376" i="1"/>
  <c r="V376" i="1"/>
  <c r="U376" i="1"/>
  <c r="S376" i="1"/>
  <c r="T376" i="1"/>
  <c r="P376" i="1"/>
  <c r="L376" i="1"/>
  <c r="C376" i="1"/>
  <c r="B376" i="1"/>
  <c r="A376" i="1"/>
  <c r="R375" i="1"/>
  <c r="Y375" i="1"/>
  <c r="X375" i="1"/>
  <c r="W375" i="1"/>
  <c r="V375" i="1"/>
  <c r="U375" i="1"/>
  <c r="S375" i="1"/>
  <c r="T375" i="1"/>
  <c r="P375" i="1"/>
  <c r="L375" i="1"/>
  <c r="C375" i="1"/>
  <c r="B375" i="1"/>
  <c r="A375" i="1"/>
  <c r="R374" i="1"/>
  <c r="Y374" i="1"/>
  <c r="X374" i="1"/>
  <c r="W374" i="1"/>
  <c r="V374" i="1"/>
  <c r="U374" i="1"/>
  <c r="S374" i="1"/>
  <c r="T374" i="1"/>
  <c r="P374" i="1"/>
  <c r="L374" i="1"/>
  <c r="C374" i="1"/>
  <c r="B374" i="1"/>
  <c r="A374" i="1"/>
  <c r="R373" i="1"/>
  <c r="Y373" i="1"/>
  <c r="X373" i="1"/>
  <c r="W373" i="1"/>
  <c r="V373" i="1"/>
  <c r="U373" i="1"/>
  <c r="S373" i="1"/>
  <c r="T373" i="1"/>
  <c r="P373" i="1"/>
  <c r="L373" i="1"/>
  <c r="C373" i="1"/>
  <c r="B373" i="1"/>
  <c r="A373" i="1"/>
  <c r="R372" i="1"/>
  <c r="Y372" i="1"/>
  <c r="X372" i="1"/>
  <c r="W372" i="1"/>
  <c r="V372" i="1"/>
  <c r="U372" i="1"/>
  <c r="S372" i="1"/>
  <c r="T372" i="1"/>
  <c r="P372" i="1"/>
  <c r="L372" i="1"/>
  <c r="C372" i="1"/>
  <c r="B372" i="1"/>
  <c r="A372" i="1"/>
  <c r="Y371" i="1"/>
  <c r="X371" i="1"/>
  <c r="W371" i="1"/>
  <c r="R371" i="1"/>
  <c r="V371" i="1"/>
  <c r="U371" i="1"/>
  <c r="S371" i="1"/>
  <c r="T371" i="1"/>
  <c r="P371" i="1"/>
  <c r="L371" i="1"/>
  <c r="C371" i="1"/>
  <c r="B371" i="1"/>
  <c r="A371" i="1"/>
  <c r="Y370" i="1"/>
  <c r="X370" i="1"/>
  <c r="W370" i="1"/>
  <c r="R370" i="1"/>
  <c r="V370" i="1"/>
  <c r="U370" i="1"/>
  <c r="S370" i="1"/>
  <c r="T370" i="1"/>
  <c r="P370" i="1"/>
  <c r="L370" i="1"/>
  <c r="C370" i="1"/>
  <c r="B370" i="1"/>
  <c r="A370" i="1"/>
  <c r="Y369" i="1"/>
  <c r="X369" i="1"/>
  <c r="W369" i="1"/>
  <c r="R369" i="1"/>
  <c r="V369" i="1"/>
  <c r="U369" i="1"/>
  <c r="S369" i="1"/>
  <c r="T369" i="1"/>
  <c r="P369" i="1"/>
  <c r="L369" i="1"/>
  <c r="C369" i="1"/>
  <c r="B369" i="1"/>
  <c r="A369" i="1"/>
  <c r="R368" i="1"/>
  <c r="Y368" i="1"/>
  <c r="X368" i="1"/>
  <c r="W368" i="1"/>
  <c r="V368" i="1"/>
  <c r="U368" i="1"/>
  <c r="S368" i="1"/>
  <c r="T368" i="1"/>
  <c r="P368" i="1"/>
  <c r="L368" i="1"/>
  <c r="C368" i="1"/>
  <c r="B368" i="1"/>
  <c r="A368" i="1"/>
  <c r="R367" i="1"/>
  <c r="Y367" i="1"/>
  <c r="X367" i="1"/>
  <c r="W367" i="1"/>
  <c r="V367" i="1"/>
  <c r="U367" i="1"/>
  <c r="S367" i="1"/>
  <c r="T367" i="1"/>
  <c r="P367" i="1"/>
  <c r="L367" i="1"/>
  <c r="C367" i="1"/>
  <c r="B367" i="1"/>
  <c r="A367" i="1"/>
  <c r="R366" i="1"/>
  <c r="Y366" i="1"/>
  <c r="X366" i="1"/>
  <c r="W366" i="1"/>
  <c r="V366" i="1"/>
  <c r="U366" i="1"/>
  <c r="S366" i="1"/>
  <c r="T366" i="1"/>
  <c r="P366" i="1"/>
  <c r="L366" i="1"/>
  <c r="C366" i="1"/>
  <c r="B366" i="1"/>
  <c r="A366" i="1"/>
  <c r="R365" i="1"/>
  <c r="Y365" i="1"/>
  <c r="X365" i="1"/>
  <c r="W365" i="1"/>
  <c r="V365" i="1"/>
  <c r="U365" i="1"/>
  <c r="S365" i="1"/>
  <c r="T365" i="1"/>
  <c r="P365" i="1"/>
  <c r="L365" i="1"/>
  <c r="C365" i="1"/>
  <c r="B365" i="1"/>
  <c r="A365" i="1"/>
  <c r="R364" i="1"/>
  <c r="Y364" i="1"/>
  <c r="X364" i="1"/>
  <c r="W364" i="1"/>
  <c r="V364" i="1"/>
  <c r="U364" i="1"/>
  <c r="S364" i="1"/>
  <c r="T364" i="1"/>
  <c r="P364" i="1"/>
  <c r="L364" i="1"/>
  <c r="C364" i="1"/>
  <c r="B364" i="1"/>
  <c r="A364" i="1"/>
  <c r="R363" i="1"/>
  <c r="Y363" i="1"/>
  <c r="X363" i="1"/>
  <c r="W363" i="1"/>
  <c r="V363" i="1"/>
  <c r="U363" i="1"/>
  <c r="S363" i="1"/>
  <c r="T363" i="1"/>
  <c r="P363" i="1"/>
  <c r="L363" i="1"/>
  <c r="C363" i="1"/>
  <c r="B363" i="1"/>
  <c r="A363" i="1"/>
  <c r="R362" i="1"/>
  <c r="Y362" i="1"/>
  <c r="X362" i="1"/>
  <c r="W362" i="1"/>
  <c r="V362" i="1"/>
  <c r="U362" i="1"/>
  <c r="S362" i="1"/>
  <c r="T362" i="1"/>
  <c r="P362" i="1"/>
  <c r="L362" i="1"/>
  <c r="C362" i="1"/>
  <c r="B362" i="1"/>
  <c r="A362" i="1"/>
  <c r="R361" i="1"/>
  <c r="Y361" i="1"/>
  <c r="X361" i="1"/>
  <c r="W361" i="1"/>
  <c r="V361" i="1"/>
  <c r="U361" i="1"/>
  <c r="S361" i="1"/>
  <c r="T361" i="1"/>
  <c r="P361" i="1"/>
  <c r="L361" i="1"/>
  <c r="C361" i="1"/>
  <c r="B361" i="1"/>
  <c r="A361" i="1"/>
  <c r="R360" i="1"/>
  <c r="Y360" i="1"/>
  <c r="X360" i="1"/>
  <c r="W360" i="1"/>
  <c r="V360" i="1"/>
  <c r="U360" i="1"/>
  <c r="S360" i="1"/>
  <c r="T360" i="1"/>
  <c r="P360" i="1"/>
  <c r="L360" i="1"/>
  <c r="C360" i="1"/>
  <c r="B360" i="1"/>
  <c r="A360" i="1"/>
  <c r="R359" i="1"/>
  <c r="Y359" i="1"/>
  <c r="X359" i="1"/>
  <c r="W359" i="1"/>
  <c r="V359" i="1"/>
  <c r="U359" i="1"/>
  <c r="S359" i="1"/>
  <c r="T359" i="1"/>
  <c r="P359" i="1"/>
  <c r="L359" i="1"/>
  <c r="C359" i="1"/>
  <c r="B359" i="1"/>
  <c r="A359" i="1"/>
  <c r="R358" i="1"/>
  <c r="Y358" i="1"/>
  <c r="X358" i="1"/>
  <c r="W358" i="1"/>
  <c r="V358" i="1"/>
  <c r="U358" i="1"/>
  <c r="S358" i="1"/>
  <c r="T358" i="1"/>
  <c r="P358" i="1"/>
  <c r="L358" i="1"/>
  <c r="C358" i="1"/>
  <c r="B358" i="1"/>
  <c r="A358" i="1"/>
  <c r="R357" i="1"/>
  <c r="Y357" i="1"/>
  <c r="X357" i="1"/>
  <c r="W357" i="1"/>
  <c r="V357" i="1"/>
  <c r="U357" i="1"/>
  <c r="S357" i="1"/>
  <c r="T357" i="1"/>
  <c r="P357" i="1"/>
  <c r="L357" i="1"/>
  <c r="C357" i="1"/>
  <c r="B357" i="1"/>
  <c r="A357" i="1"/>
  <c r="R356" i="1"/>
  <c r="Y356" i="1"/>
  <c r="X356" i="1"/>
  <c r="W356" i="1"/>
  <c r="V356" i="1"/>
  <c r="U356" i="1"/>
  <c r="S356" i="1"/>
  <c r="T356" i="1"/>
  <c r="P356" i="1"/>
  <c r="L356" i="1"/>
  <c r="C356" i="1"/>
  <c r="B356" i="1"/>
  <c r="A356" i="1"/>
  <c r="R355" i="1"/>
  <c r="Y355" i="1"/>
  <c r="X355" i="1"/>
  <c r="W355" i="1"/>
  <c r="V355" i="1"/>
  <c r="U355" i="1"/>
  <c r="S355" i="1"/>
  <c r="T355" i="1"/>
  <c r="P355" i="1"/>
  <c r="L355" i="1"/>
  <c r="C355" i="1"/>
  <c r="B355" i="1"/>
  <c r="A355" i="1"/>
  <c r="R354" i="1"/>
  <c r="Y354" i="1"/>
  <c r="X354" i="1"/>
  <c r="W354" i="1"/>
  <c r="V354" i="1"/>
  <c r="U354" i="1"/>
  <c r="S354" i="1"/>
  <c r="T354" i="1"/>
  <c r="P354" i="1"/>
  <c r="L354" i="1"/>
  <c r="C354" i="1"/>
  <c r="B354" i="1"/>
  <c r="A354" i="1"/>
  <c r="R353" i="1"/>
  <c r="Y353" i="1"/>
  <c r="X353" i="1"/>
  <c r="W353" i="1"/>
  <c r="V353" i="1"/>
  <c r="U353" i="1"/>
  <c r="S353" i="1"/>
  <c r="T353" i="1"/>
  <c r="P353" i="1"/>
  <c r="L353" i="1"/>
  <c r="C353" i="1"/>
  <c r="B353" i="1"/>
  <c r="A353" i="1"/>
  <c r="R352" i="1"/>
  <c r="Y352" i="1"/>
  <c r="X352" i="1"/>
  <c r="W352" i="1"/>
  <c r="V352" i="1"/>
  <c r="U352" i="1"/>
  <c r="S352" i="1"/>
  <c r="T352" i="1"/>
  <c r="P352" i="1"/>
  <c r="L352" i="1"/>
  <c r="C352" i="1"/>
  <c r="B352" i="1"/>
  <c r="A352" i="1"/>
  <c r="R351" i="1"/>
  <c r="Y351" i="1"/>
  <c r="X351" i="1"/>
  <c r="W351" i="1"/>
  <c r="V351" i="1"/>
  <c r="U351" i="1"/>
  <c r="S351" i="1"/>
  <c r="T351" i="1"/>
  <c r="P351" i="1"/>
  <c r="L351" i="1"/>
  <c r="C351" i="1"/>
  <c r="B351" i="1"/>
  <c r="A351" i="1"/>
  <c r="R350" i="1"/>
  <c r="Y350" i="1"/>
  <c r="X350" i="1"/>
  <c r="W350" i="1"/>
  <c r="V350" i="1"/>
  <c r="U350" i="1"/>
  <c r="S350" i="1"/>
  <c r="T350" i="1"/>
  <c r="P350" i="1"/>
  <c r="L350" i="1"/>
  <c r="C350" i="1"/>
  <c r="B350" i="1"/>
  <c r="A350" i="1"/>
  <c r="R349" i="1"/>
  <c r="Y349" i="1"/>
  <c r="X349" i="1"/>
  <c r="W349" i="1"/>
  <c r="V349" i="1"/>
  <c r="U349" i="1"/>
  <c r="S349" i="1"/>
  <c r="T349" i="1"/>
  <c r="P349" i="1"/>
  <c r="L349" i="1"/>
  <c r="C349" i="1"/>
  <c r="B349" i="1"/>
  <c r="A349" i="1"/>
  <c r="R348" i="1"/>
  <c r="Y348" i="1"/>
  <c r="X348" i="1"/>
  <c r="W348" i="1"/>
  <c r="V348" i="1"/>
  <c r="U348" i="1"/>
  <c r="S348" i="1"/>
  <c r="T348" i="1"/>
  <c r="P348" i="1"/>
  <c r="L348" i="1"/>
  <c r="C348" i="1"/>
  <c r="B348" i="1"/>
  <c r="A348" i="1"/>
  <c r="R347" i="1"/>
  <c r="Y347" i="1"/>
  <c r="X347" i="1"/>
  <c r="W347" i="1"/>
  <c r="V347" i="1"/>
  <c r="U347" i="1"/>
  <c r="S347" i="1"/>
  <c r="T347" i="1"/>
  <c r="P347" i="1"/>
  <c r="L347" i="1"/>
  <c r="C347" i="1"/>
  <c r="B347" i="1"/>
  <c r="A347" i="1"/>
  <c r="R346" i="1"/>
  <c r="Y346" i="1"/>
  <c r="X346" i="1"/>
  <c r="W346" i="1"/>
  <c r="V346" i="1"/>
  <c r="U346" i="1"/>
  <c r="S346" i="1"/>
  <c r="T346" i="1"/>
  <c r="P346" i="1"/>
  <c r="L346" i="1"/>
  <c r="C346" i="1"/>
  <c r="B346" i="1"/>
  <c r="A346" i="1"/>
  <c r="R345" i="1"/>
  <c r="Y345" i="1"/>
  <c r="X345" i="1"/>
  <c r="W345" i="1"/>
  <c r="V345" i="1"/>
  <c r="U345" i="1"/>
  <c r="S345" i="1"/>
  <c r="T345" i="1"/>
  <c r="P345" i="1"/>
  <c r="L345" i="1"/>
  <c r="C345" i="1"/>
  <c r="B345" i="1"/>
  <c r="A345" i="1"/>
  <c r="R344" i="1"/>
  <c r="Y344" i="1"/>
  <c r="X344" i="1"/>
  <c r="W344" i="1"/>
  <c r="V344" i="1"/>
  <c r="U344" i="1"/>
  <c r="S344" i="1"/>
  <c r="T344" i="1"/>
  <c r="P344" i="1"/>
  <c r="L344" i="1"/>
  <c r="C344" i="1"/>
  <c r="B344" i="1"/>
  <c r="A344" i="1"/>
  <c r="R343" i="1"/>
  <c r="Y343" i="1"/>
  <c r="X343" i="1"/>
  <c r="W343" i="1"/>
  <c r="V343" i="1"/>
  <c r="U343" i="1"/>
  <c r="S343" i="1"/>
  <c r="T343" i="1"/>
  <c r="P343" i="1"/>
  <c r="L343" i="1"/>
  <c r="C343" i="1"/>
  <c r="B343" i="1"/>
  <c r="A343" i="1"/>
  <c r="R342" i="1"/>
  <c r="Y342" i="1"/>
  <c r="X342" i="1"/>
  <c r="W342" i="1"/>
  <c r="V342" i="1"/>
  <c r="U342" i="1"/>
  <c r="S342" i="1"/>
  <c r="T342" i="1"/>
  <c r="P342" i="1"/>
  <c r="L342" i="1"/>
  <c r="C342" i="1"/>
  <c r="B342" i="1"/>
  <c r="A342" i="1"/>
  <c r="R341" i="1"/>
  <c r="Y341" i="1"/>
  <c r="X341" i="1"/>
  <c r="W341" i="1"/>
  <c r="V341" i="1"/>
  <c r="U341" i="1"/>
  <c r="S341" i="1"/>
  <c r="T341" i="1"/>
  <c r="P341" i="1"/>
  <c r="L341" i="1"/>
  <c r="C341" i="1"/>
  <c r="B341" i="1"/>
  <c r="A341" i="1"/>
  <c r="R340" i="1"/>
  <c r="Y340" i="1"/>
  <c r="X340" i="1"/>
  <c r="W340" i="1"/>
  <c r="V340" i="1"/>
  <c r="U340" i="1"/>
  <c r="S340" i="1"/>
  <c r="T340" i="1"/>
  <c r="P340" i="1"/>
  <c r="L340" i="1"/>
  <c r="C340" i="1"/>
  <c r="B340" i="1"/>
  <c r="A340" i="1"/>
  <c r="R339" i="1"/>
  <c r="Y339" i="1"/>
  <c r="X339" i="1"/>
  <c r="W339" i="1"/>
  <c r="V339" i="1"/>
  <c r="U339" i="1"/>
  <c r="S339" i="1"/>
  <c r="T339" i="1"/>
  <c r="P339" i="1"/>
  <c r="L339" i="1"/>
  <c r="C339" i="1"/>
  <c r="B339" i="1"/>
  <c r="A339" i="1"/>
  <c r="R338" i="1"/>
  <c r="Y338" i="1"/>
  <c r="X338" i="1"/>
  <c r="W338" i="1"/>
  <c r="V338" i="1"/>
  <c r="U338" i="1"/>
  <c r="S338" i="1"/>
  <c r="T338" i="1"/>
  <c r="P338" i="1"/>
  <c r="L338" i="1"/>
  <c r="C338" i="1"/>
  <c r="B338" i="1"/>
  <c r="A338" i="1"/>
  <c r="R337" i="1"/>
  <c r="Y337" i="1"/>
  <c r="X337" i="1"/>
  <c r="W337" i="1"/>
  <c r="V337" i="1"/>
  <c r="U337" i="1"/>
  <c r="S337" i="1"/>
  <c r="T337" i="1"/>
  <c r="P337" i="1"/>
  <c r="L337" i="1"/>
  <c r="C337" i="1"/>
  <c r="B337" i="1"/>
  <c r="A337" i="1"/>
  <c r="R336" i="1"/>
  <c r="Y336" i="1"/>
  <c r="X336" i="1"/>
  <c r="W336" i="1"/>
  <c r="V336" i="1"/>
  <c r="U336" i="1"/>
  <c r="S336" i="1"/>
  <c r="T336" i="1"/>
  <c r="P336" i="1"/>
  <c r="L336" i="1"/>
  <c r="C336" i="1"/>
  <c r="B336" i="1"/>
  <c r="A336" i="1"/>
  <c r="R335" i="1"/>
  <c r="Y335" i="1"/>
  <c r="X335" i="1"/>
  <c r="W335" i="1"/>
  <c r="V335" i="1"/>
  <c r="U335" i="1"/>
  <c r="S335" i="1"/>
  <c r="T335" i="1"/>
  <c r="P335" i="1"/>
  <c r="L335" i="1"/>
  <c r="C335" i="1"/>
  <c r="B335" i="1"/>
  <c r="A335" i="1"/>
  <c r="R334" i="1"/>
  <c r="Y334" i="1"/>
  <c r="X334" i="1"/>
  <c r="W334" i="1"/>
  <c r="V334" i="1"/>
  <c r="U334" i="1"/>
  <c r="S334" i="1"/>
  <c r="T334" i="1"/>
  <c r="P334" i="1"/>
  <c r="L334" i="1"/>
  <c r="C334" i="1"/>
  <c r="B334" i="1"/>
  <c r="A334" i="1"/>
  <c r="R333" i="1"/>
  <c r="Y333" i="1"/>
  <c r="X333" i="1"/>
  <c r="W333" i="1"/>
  <c r="V333" i="1"/>
  <c r="U333" i="1"/>
  <c r="S333" i="1"/>
  <c r="T333" i="1"/>
  <c r="P333" i="1"/>
  <c r="L333" i="1"/>
  <c r="C333" i="1"/>
  <c r="B333" i="1"/>
  <c r="A333" i="1"/>
  <c r="R332" i="1"/>
  <c r="Y332" i="1"/>
  <c r="X332" i="1"/>
  <c r="W332" i="1"/>
  <c r="V332" i="1"/>
  <c r="U332" i="1"/>
  <c r="S332" i="1"/>
  <c r="T332" i="1"/>
  <c r="P332" i="1"/>
  <c r="L332" i="1"/>
  <c r="C332" i="1"/>
  <c r="B332" i="1"/>
  <c r="A332" i="1"/>
  <c r="R331" i="1"/>
  <c r="Y331" i="1"/>
  <c r="X331" i="1"/>
  <c r="W331" i="1"/>
  <c r="V331" i="1"/>
  <c r="U331" i="1"/>
  <c r="S331" i="1"/>
  <c r="T331" i="1"/>
  <c r="P331" i="1"/>
  <c r="L331" i="1"/>
  <c r="C331" i="1"/>
  <c r="B331" i="1"/>
  <c r="A331" i="1"/>
  <c r="R330" i="1"/>
  <c r="Y330" i="1"/>
  <c r="X330" i="1"/>
  <c r="W330" i="1"/>
  <c r="V330" i="1"/>
  <c r="U330" i="1"/>
  <c r="S330" i="1"/>
  <c r="T330" i="1"/>
  <c r="P330" i="1"/>
  <c r="L330" i="1"/>
  <c r="C330" i="1"/>
  <c r="B330" i="1"/>
  <c r="A330" i="1"/>
  <c r="R329" i="1"/>
  <c r="Y329" i="1"/>
  <c r="X329" i="1"/>
  <c r="W329" i="1"/>
  <c r="V329" i="1"/>
  <c r="U329" i="1"/>
  <c r="S329" i="1"/>
  <c r="T329" i="1"/>
  <c r="P329" i="1"/>
  <c r="L329" i="1"/>
  <c r="C329" i="1"/>
  <c r="B329" i="1"/>
  <c r="A329" i="1"/>
  <c r="R328" i="1"/>
  <c r="Y328" i="1"/>
  <c r="X328" i="1"/>
  <c r="W328" i="1"/>
  <c r="V328" i="1"/>
  <c r="U328" i="1"/>
  <c r="S328" i="1"/>
  <c r="T328" i="1"/>
  <c r="P328" i="1"/>
  <c r="L328" i="1"/>
  <c r="C328" i="1"/>
  <c r="B328" i="1"/>
  <c r="A328" i="1"/>
  <c r="R327" i="1"/>
  <c r="Y327" i="1"/>
  <c r="X327" i="1"/>
  <c r="W327" i="1"/>
  <c r="V327" i="1"/>
  <c r="U327" i="1"/>
  <c r="S327" i="1"/>
  <c r="T327" i="1"/>
  <c r="P327" i="1"/>
  <c r="L327" i="1"/>
  <c r="C327" i="1"/>
  <c r="B327" i="1"/>
  <c r="A327" i="1"/>
  <c r="R326" i="1"/>
  <c r="Y326" i="1"/>
  <c r="X326" i="1"/>
  <c r="W326" i="1"/>
  <c r="V326" i="1"/>
  <c r="U326" i="1"/>
  <c r="S326" i="1"/>
  <c r="T326" i="1"/>
  <c r="P326" i="1"/>
  <c r="L326" i="1"/>
  <c r="C326" i="1"/>
  <c r="B326" i="1"/>
  <c r="A326" i="1"/>
  <c r="R325" i="1"/>
  <c r="Y325" i="1"/>
  <c r="X325" i="1"/>
  <c r="W325" i="1"/>
  <c r="V325" i="1"/>
  <c r="U325" i="1"/>
  <c r="S325" i="1"/>
  <c r="T325" i="1"/>
  <c r="P325" i="1"/>
  <c r="L325" i="1"/>
  <c r="C325" i="1"/>
  <c r="B325" i="1"/>
  <c r="A325" i="1"/>
  <c r="R324" i="1"/>
  <c r="Y324" i="1"/>
  <c r="X324" i="1"/>
  <c r="W324" i="1"/>
  <c r="V324" i="1"/>
  <c r="U324" i="1"/>
  <c r="S324" i="1"/>
  <c r="T324" i="1"/>
  <c r="P324" i="1"/>
  <c r="L324" i="1"/>
  <c r="C324" i="1"/>
  <c r="B324" i="1"/>
  <c r="A324" i="1"/>
  <c r="R323" i="1"/>
  <c r="Y323" i="1"/>
  <c r="X323" i="1"/>
  <c r="W323" i="1"/>
  <c r="V323" i="1"/>
  <c r="U323" i="1"/>
  <c r="S323" i="1"/>
  <c r="T323" i="1"/>
  <c r="P323" i="1"/>
  <c r="L323" i="1"/>
  <c r="C323" i="1"/>
  <c r="B323" i="1"/>
  <c r="A323" i="1"/>
  <c r="R322" i="1"/>
  <c r="Y322" i="1"/>
  <c r="X322" i="1"/>
  <c r="W322" i="1"/>
  <c r="V322" i="1"/>
  <c r="U322" i="1"/>
  <c r="S322" i="1"/>
  <c r="T322" i="1"/>
  <c r="P322" i="1"/>
  <c r="L322" i="1"/>
  <c r="C322" i="1"/>
  <c r="B322" i="1"/>
  <c r="A322" i="1"/>
  <c r="R321" i="1"/>
  <c r="Y321" i="1"/>
  <c r="X321" i="1"/>
  <c r="W321" i="1"/>
  <c r="V321" i="1"/>
  <c r="U321" i="1"/>
  <c r="S321" i="1"/>
  <c r="T321" i="1"/>
  <c r="P321" i="1"/>
  <c r="L321" i="1"/>
  <c r="C321" i="1"/>
  <c r="B321" i="1"/>
  <c r="A321" i="1"/>
  <c r="R320" i="1"/>
  <c r="Y320" i="1"/>
  <c r="X320" i="1"/>
  <c r="W320" i="1"/>
  <c r="V320" i="1"/>
  <c r="U320" i="1"/>
  <c r="S320" i="1"/>
  <c r="T320" i="1"/>
  <c r="P320" i="1"/>
  <c r="L320" i="1"/>
  <c r="C320" i="1"/>
  <c r="B320" i="1"/>
  <c r="A320" i="1"/>
  <c r="R319" i="1"/>
  <c r="Y319" i="1"/>
  <c r="X319" i="1"/>
  <c r="W319" i="1"/>
  <c r="V319" i="1"/>
  <c r="U319" i="1"/>
  <c r="S319" i="1"/>
  <c r="T319" i="1"/>
  <c r="P319" i="1"/>
  <c r="L319" i="1"/>
  <c r="C319" i="1"/>
  <c r="B319" i="1"/>
  <c r="A319" i="1"/>
  <c r="R318" i="1"/>
  <c r="Y318" i="1"/>
  <c r="X318" i="1"/>
  <c r="W318" i="1"/>
  <c r="V318" i="1"/>
  <c r="U318" i="1"/>
  <c r="S318" i="1"/>
  <c r="T318" i="1"/>
  <c r="P318" i="1"/>
  <c r="L318" i="1"/>
  <c r="C318" i="1"/>
  <c r="B318" i="1"/>
  <c r="A318" i="1"/>
  <c r="R317" i="1"/>
  <c r="Y317" i="1"/>
  <c r="X317" i="1"/>
  <c r="W317" i="1"/>
  <c r="V317" i="1"/>
  <c r="U317" i="1"/>
  <c r="S317" i="1"/>
  <c r="T317" i="1"/>
  <c r="P317" i="1"/>
  <c r="L317" i="1"/>
  <c r="C317" i="1"/>
  <c r="B317" i="1"/>
  <c r="A317" i="1"/>
  <c r="R316" i="1"/>
  <c r="Y316" i="1"/>
  <c r="X316" i="1"/>
  <c r="W316" i="1"/>
  <c r="V316" i="1"/>
  <c r="U316" i="1"/>
  <c r="S316" i="1"/>
  <c r="T316" i="1"/>
  <c r="P316" i="1"/>
  <c r="L316" i="1"/>
  <c r="C316" i="1"/>
  <c r="B316" i="1"/>
  <c r="A316" i="1"/>
  <c r="R315" i="1"/>
  <c r="Y315" i="1"/>
  <c r="X315" i="1"/>
  <c r="W315" i="1"/>
  <c r="V315" i="1"/>
  <c r="U315" i="1"/>
  <c r="S315" i="1"/>
  <c r="T315" i="1"/>
  <c r="P315" i="1"/>
  <c r="L315" i="1"/>
  <c r="C315" i="1"/>
  <c r="B315" i="1"/>
  <c r="A315" i="1"/>
  <c r="R314" i="1"/>
  <c r="Y314" i="1"/>
  <c r="X314" i="1"/>
  <c r="W314" i="1"/>
  <c r="V314" i="1"/>
  <c r="U314" i="1"/>
  <c r="S314" i="1"/>
  <c r="T314" i="1"/>
  <c r="P314" i="1"/>
  <c r="L314" i="1"/>
  <c r="C314" i="1"/>
  <c r="B314" i="1"/>
  <c r="A314" i="1"/>
  <c r="R313" i="1"/>
  <c r="Y313" i="1"/>
  <c r="X313" i="1"/>
  <c r="W313" i="1"/>
  <c r="V313" i="1"/>
  <c r="U313" i="1"/>
  <c r="S313" i="1"/>
  <c r="T313" i="1"/>
  <c r="P313" i="1"/>
  <c r="L313" i="1"/>
  <c r="C313" i="1"/>
  <c r="B313" i="1"/>
  <c r="A313" i="1"/>
  <c r="R312" i="1"/>
  <c r="Y312" i="1"/>
  <c r="X312" i="1"/>
  <c r="W312" i="1"/>
  <c r="V312" i="1"/>
  <c r="U312" i="1"/>
  <c r="S312" i="1"/>
  <c r="T312" i="1"/>
  <c r="P312" i="1"/>
  <c r="L312" i="1"/>
  <c r="C312" i="1"/>
  <c r="B312" i="1"/>
  <c r="A312" i="1"/>
  <c r="R311" i="1"/>
  <c r="Y311" i="1"/>
  <c r="X311" i="1"/>
  <c r="W311" i="1"/>
  <c r="V311" i="1"/>
  <c r="U311" i="1"/>
  <c r="S311" i="1"/>
  <c r="T311" i="1"/>
  <c r="P311" i="1"/>
  <c r="L311" i="1"/>
  <c r="C311" i="1"/>
  <c r="B311" i="1"/>
  <c r="A311" i="1"/>
  <c r="R310" i="1"/>
  <c r="Y310" i="1"/>
  <c r="X310" i="1"/>
  <c r="W310" i="1"/>
  <c r="V310" i="1"/>
  <c r="U310" i="1"/>
  <c r="S310" i="1"/>
  <c r="T310" i="1"/>
  <c r="P310" i="1"/>
  <c r="L310" i="1"/>
  <c r="C310" i="1"/>
  <c r="B310" i="1"/>
  <c r="A310" i="1"/>
  <c r="R309" i="1"/>
  <c r="Y309" i="1"/>
  <c r="X309" i="1"/>
  <c r="W309" i="1"/>
  <c r="V309" i="1"/>
  <c r="U309" i="1"/>
  <c r="S309" i="1"/>
  <c r="T309" i="1"/>
  <c r="P309" i="1"/>
  <c r="L309" i="1"/>
  <c r="C309" i="1"/>
  <c r="B309" i="1"/>
  <c r="A309" i="1"/>
  <c r="R308" i="1"/>
  <c r="Y308" i="1"/>
  <c r="X308" i="1"/>
  <c r="W308" i="1"/>
  <c r="V308" i="1"/>
  <c r="U308" i="1"/>
  <c r="S308" i="1"/>
  <c r="T308" i="1"/>
  <c r="P308" i="1"/>
  <c r="L308" i="1"/>
  <c r="C308" i="1"/>
  <c r="B308" i="1"/>
  <c r="A308" i="1"/>
  <c r="R307" i="1"/>
  <c r="Y307" i="1"/>
  <c r="X307" i="1"/>
  <c r="W307" i="1"/>
  <c r="V307" i="1"/>
  <c r="U307" i="1"/>
  <c r="S307" i="1"/>
  <c r="T307" i="1"/>
  <c r="P307" i="1"/>
  <c r="L307" i="1"/>
  <c r="C307" i="1"/>
  <c r="B307" i="1"/>
  <c r="A307" i="1"/>
  <c r="R306" i="1"/>
  <c r="Y306" i="1"/>
  <c r="X306" i="1"/>
  <c r="W306" i="1"/>
  <c r="V306" i="1"/>
  <c r="U306" i="1"/>
  <c r="S306" i="1"/>
  <c r="T306" i="1"/>
  <c r="P306" i="1"/>
  <c r="L306" i="1"/>
  <c r="C306" i="1"/>
  <c r="B306" i="1"/>
  <c r="A306" i="1"/>
  <c r="R305" i="1"/>
  <c r="Y305" i="1"/>
  <c r="X305" i="1"/>
  <c r="W305" i="1"/>
  <c r="V305" i="1"/>
  <c r="U305" i="1"/>
  <c r="S305" i="1"/>
  <c r="T305" i="1"/>
  <c r="P305" i="1"/>
  <c r="L305" i="1"/>
  <c r="C305" i="1"/>
  <c r="B305" i="1"/>
  <c r="A305" i="1"/>
  <c r="R304" i="1"/>
  <c r="Y304" i="1"/>
  <c r="X304" i="1"/>
  <c r="W304" i="1"/>
  <c r="V304" i="1"/>
  <c r="U304" i="1"/>
  <c r="S304" i="1"/>
  <c r="T304" i="1"/>
  <c r="P304" i="1"/>
  <c r="L304" i="1"/>
  <c r="C304" i="1"/>
  <c r="B304" i="1"/>
  <c r="A304" i="1"/>
  <c r="R303" i="1"/>
  <c r="Y303" i="1"/>
  <c r="X303" i="1"/>
  <c r="W303" i="1"/>
  <c r="V303" i="1"/>
  <c r="U303" i="1"/>
  <c r="S303" i="1"/>
  <c r="T303" i="1"/>
  <c r="P303" i="1"/>
  <c r="L303" i="1"/>
  <c r="C303" i="1"/>
  <c r="B303" i="1"/>
  <c r="A303" i="1"/>
  <c r="R302" i="1"/>
  <c r="Y302" i="1"/>
  <c r="X302" i="1"/>
  <c r="W302" i="1"/>
  <c r="V302" i="1"/>
  <c r="U302" i="1"/>
  <c r="S302" i="1"/>
  <c r="T302" i="1"/>
  <c r="P302" i="1"/>
  <c r="L302" i="1"/>
  <c r="C302" i="1"/>
  <c r="B302" i="1"/>
  <c r="A302" i="1"/>
  <c r="R301" i="1"/>
  <c r="Y301" i="1"/>
  <c r="X301" i="1"/>
  <c r="W301" i="1"/>
  <c r="V301" i="1"/>
  <c r="U301" i="1"/>
  <c r="S301" i="1"/>
  <c r="T301" i="1"/>
  <c r="P301" i="1"/>
  <c r="L301" i="1"/>
  <c r="C301" i="1"/>
  <c r="B301" i="1"/>
  <c r="A301" i="1"/>
  <c r="R300" i="1"/>
  <c r="Y300" i="1"/>
  <c r="X300" i="1"/>
  <c r="W300" i="1"/>
  <c r="V300" i="1"/>
  <c r="U300" i="1"/>
  <c r="S300" i="1"/>
  <c r="T300" i="1"/>
  <c r="P300" i="1"/>
  <c r="L300" i="1"/>
  <c r="C300" i="1"/>
  <c r="B300" i="1"/>
  <c r="A300" i="1"/>
  <c r="R299" i="1"/>
  <c r="Y299" i="1"/>
  <c r="X299" i="1"/>
  <c r="W299" i="1"/>
  <c r="V299" i="1"/>
  <c r="U299" i="1"/>
  <c r="S299" i="1"/>
  <c r="T299" i="1"/>
  <c r="P299" i="1"/>
  <c r="L299" i="1"/>
  <c r="C299" i="1"/>
  <c r="B299" i="1"/>
  <c r="A299" i="1"/>
  <c r="R298" i="1"/>
  <c r="Y298" i="1"/>
  <c r="X298" i="1"/>
  <c r="W298" i="1"/>
  <c r="V298" i="1"/>
  <c r="U298" i="1"/>
  <c r="S298" i="1"/>
  <c r="T298" i="1"/>
  <c r="P298" i="1"/>
  <c r="L298" i="1"/>
  <c r="C298" i="1"/>
  <c r="B298" i="1"/>
  <c r="A298" i="1"/>
  <c r="R297" i="1"/>
  <c r="Y297" i="1"/>
  <c r="X297" i="1"/>
  <c r="W297" i="1"/>
  <c r="V297" i="1"/>
  <c r="U297" i="1"/>
  <c r="S297" i="1"/>
  <c r="T297" i="1"/>
  <c r="P297" i="1"/>
  <c r="L297" i="1"/>
  <c r="C297" i="1"/>
  <c r="B297" i="1"/>
  <c r="A297" i="1"/>
  <c r="R296" i="1"/>
  <c r="Y296" i="1"/>
  <c r="X296" i="1"/>
  <c r="W296" i="1"/>
  <c r="V296" i="1"/>
  <c r="U296" i="1"/>
  <c r="S296" i="1"/>
  <c r="T296" i="1"/>
  <c r="P296" i="1"/>
  <c r="L296" i="1"/>
  <c r="C296" i="1"/>
  <c r="B296" i="1"/>
  <c r="A296" i="1"/>
  <c r="R295" i="1"/>
  <c r="Y295" i="1"/>
  <c r="X295" i="1"/>
  <c r="W295" i="1"/>
  <c r="V295" i="1"/>
  <c r="U295" i="1"/>
  <c r="S295" i="1"/>
  <c r="T295" i="1"/>
  <c r="P295" i="1"/>
  <c r="L295" i="1"/>
  <c r="C295" i="1"/>
  <c r="B295" i="1"/>
  <c r="A295" i="1"/>
  <c r="R294" i="1"/>
  <c r="Y294" i="1"/>
  <c r="X294" i="1"/>
  <c r="W294" i="1"/>
  <c r="V294" i="1"/>
  <c r="U294" i="1"/>
  <c r="S294" i="1"/>
  <c r="T294" i="1"/>
  <c r="P294" i="1"/>
  <c r="L294" i="1"/>
  <c r="C294" i="1"/>
  <c r="B294" i="1"/>
  <c r="A294" i="1"/>
  <c r="R293" i="1"/>
  <c r="Y293" i="1"/>
  <c r="X293" i="1"/>
  <c r="W293" i="1"/>
  <c r="V293" i="1"/>
  <c r="U293" i="1"/>
  <c r="S293" i="1"/>
  <c r="T293" i="1"/>
  <c r="P293" i="1"/>
  <c r="L293" i="1"/>
  <c r="C293" i="1"/>
  <c r="B293" i="1"/>
  <c r="A293" i="1"/>
  <c r="R292" i="1"/>
  <c r="Y292" i="1"/>
  <c r="X292" i="1"/>
  <c r="W292" i="1"/>
  <c r="V292" i="1"/>
  <c r="U292" i="1"/>
  <c r="S292" i="1"/>
  <c r="T292" i="1"/>
  <c r="P292" i="1"/>
  <c r="L292" i="1"/>
  <c r="C292" i="1"/>
  <c r="B292" i="1"/>
  <c r="A292" i="1"/>
  <c r="R291" i="1"/>
  <c r="Y291" i="1"/>
  <c r="X291" i="1"/>
  <c r="W291" i="1"/>
  <c r="V291" i="1"/>
  <c r="U291" i="1"/>
  <c r="S291" i="1"/>
  <c r="T291" i="1"/>
  <c r="P291" i="1"/>
  <c r="L291" i="1"/>
  <c r="C291" i="1"/>
  <c r="B291" i="1"/>
  <c r="A291" i="1"/>
  <c r="R290" i="1"/>
  <c r="Y290" i="1"/>
  <c r="X290" i="1"/>
  <c r="W290" i="1"/>
  <c r="V290" i="1"/>
  <c r="U290" i="1"/>
  <c r="S290" i="1"/>
  <c r="T290" i="1"/>
  <c r="P290" i="1"/>
  <c r="L290" i="1"/>
  <c r="C290" i="1"/>
  <c r="B290" i="1"/>
  <c r="A290" i="1"/>
  <c r="R289" i="1"/>
  <c r="Y289" i="1"/>
  <c r="X289" i="1"/>
  <c r="W289" i="1"/>
  <c r="V289" i="1"/>
  <c r="U289" i="1"/>
  <c r="S289" i="1"/>
  <c r="T289" i="1"/>
  <c r="P289" i="1"/>
  <c r="L289" i="1"/>
  <c r="C289" i="1"/>
  <c r="B289" i="1"/>
  <c r="A289" i="1"/>
  <c r="R288" i="1"/>
  <c r="Y288" i="1"/>
  <c r="X288" i="1"/>
  <c r="W288" i="1"/>
  <c r="V288" i="1"/>
  <c r="U288" i="1"/>
  <c r="S288" i="1"/>
  <c r="T288" i="1"/>
  <c r="P288" i="1"/>
  <c r="L288" i="1"/>
  <c r="C288" i="1"/>
  <c r="B288" i="1"/>
  <c r="A288" i="1"/>
  <c r="R287" i="1"/>
  <c r="Y287" i="1"/>
  <c r="X287" i="1"/>
  <c r="W287" i="1"/>
  <c r="V287" i="1"/>
  <c r="U287" i="1"/>
  <c r="S287" i="1"/>
  <c r="T287" i="1"/>
  <c r="P287" i="1"/>
  <c r="L287" i="1"/>
  <c r="C287" i="1"/>
  <c r="B287" i="1"/>
  <c r="A287" i="1"/>
  <c r="R286" i="1"/>
  <c r="Y286" i="1"/>
  <c r="X286" i="1"/>
  <c r="W286" i="1"/>
  <c r="V286" i="1"/>
  <c r="U286" i="1"/>
  <c r="S286" i="1"/>
  <c r="T286" i="1"/>
  <c r="P286" i="1"/>
  <c r="L286" i="1"/>
  <c r="C286" i="1"/>
  <c r="B286" i="1"/>
  <c r="A286" i="1"/>
  <c r="R285" i="1"/>
  <c r="Y285" i="1"/>
  <c r="X285" i="1"/>
  <c r="W285" i="1"/>
  <c r="V285" i="1"/>
  <c r="U285" i="1"/>
  <c r="S285" i="1"/>
  <c r="T285" i="1"/>
  <c r="P285" i="1"/>
  <c r="L285" i="1"/>
  <c r="C285" i="1"/>
  <c r="B285" i="1"/>
  <c r="A285" i="1"/>
  <c r="R284" i="1"/>
  <c r="Y284" i="1"/>
  <c r="X284" i="1"/>
  <c r="W284" i="1"/>
  <c r="V284" i="1"/>
  <c r="U284" i="1"/>
  <c r="S284" i="1"/>
  <c r="T284" i="1"/>
  <c r="P284" i="1"/>
  <c r="L284" i="1"/>
  <c r="C284" i="1"/>
  <c r="B284" i="1"/>
  <c r="A284" i="1"/>
  <c r="R283" i="1"/>
  <c r="Y283" i="1"/>
  <c r="X283" i="1"/>
  <c r="W283" i="1"/>
  <c r="V283" i="1"/>
  <c r="U283" i="1"/>
  <c r="S283" i="1"/>
  <c r="T283" i="1"/>
  <c r="P283" i="1"/>
  <c r="L283" i="1"/>
  <c r="C283" i="1"/>
  <c r="B283" i="1"/>
  <c r="A283" i="1"/>
  <c r="R282" i="1"/>
  <c r="Y282" i="1"/>
  <c r="X282" i="1"/>
  <c r="W282" i="1"/>
  <c r="V282" i="1"/>
  <c r="U282" i="1"/>
  <c r="S282" i="1"/>
  <c r="T282" i="1"/>
  <c r="P282" i="1"/>
  <c r="L282" i="1"/>
  <c r="C282" i="1"/>
  <c r="B282" i="1"/>
  <c r="A282" i="1"/>
  <c r="R281" i="1"/>
  <c r="Y281" i="1"/>
  <c r="X281" i="1"/>
  <c r="W281" i="1"/>
  <c r="V281" i="1"/>
  <c r="U281" i="1"/>
  <c r="S281" i="1"/>
  <c r="T281" i="1"/>
  <c r="P281" i="1"/>
  <c r="L281" i="1"/>
  <c r="C281" i="1"/>
  <c r="B281" i="1"/>
  <c r="A281" i="1"/>
  <c r="R280" i="1"/>
  <c r="Y280" i="1"/>
  <c r="X280" i="1"/>
  <c r="W280" i="1"/>
  <c r="V280" i="1"/>
  <c r="U280" i="1"/>
  <c r="S280" i="1"/>
  <c r="T280" i="1"/>
  <c r="P280" i="1"/>
  <c r="L280" i="1"/>
  <c r="C280" i="1"/>
  <c r="B280" i="1"/>
  <c r="A280" i="1"/>
  <c r="R279" i="1"/>
  <c r="Y279" i="1"/>
  <c r="X279" i="1"/>
  <c r="W279" i="1"/>
  <c r="V279" i="1"/>
  <c r="U279" i="1"/>
  <c r="S279" i="1"/>
  <c r="T279" i="1"/>
  <c r="P279" i="1"/>
  <c r="L279" i="1"/>
  <c r="C279" i="1"/>
  <c r="B279" i="1"/>
  <c r="A279" i="1"/>
  <c r="R278" i="1"/>
  <c r="Y278" i="1"/>
  <c r="X278" i="1"/>
  <c r="W278" i="1"/>
  <c r="V278" i="1"/>
  <c r="U278" i="1"/>
  <c r="S278" i="1"/>
  <c r="T278" i="1"/>
  <c r="P278" i="1"/>
  <c r="L278" i="1"/>
  <c r="C278" i="1"/>
  <c r="B278" i="1"/>
  <c r="A278" i="1"/>
  <c r="R277" i="1"/>
  <c r="Y277" i="1"/>
  <c r="X277" i="1"/>
  <c r="W277" i="1"/>
  <c r="V277" i="1"/>
  <c r="U277" i="1"/>
  <c r="S277" i="1"/>
  <c r="T277" i="1"/>
  <c r="P277" i="1"/>
  <c r="L277" i="1"/>
  <c r="C277" i="1"/>
  <c r="B277" i="1"/>
  <c r="A277" i="1"/>
  <c r="R276" i="1"/>
  <c r="Y276" i="1"/>
  <c r="X276" i="1"/>
  <c r="W276" i="1"/>
  <c r="V276" i="1"/>
  <c r="U276" i="1"/>
  <c r="S276" i="1"/>
  <c r="T276" i="1"/>
  <c r="P276" i="1"/>
  <c r="L276" i="1"/>
  <c r="C276" i="1"/>
  <c r="B276" i="1"/>
  <c r="A276" i="1"/>
  <c r="R275" i="1"/>
  <c r="Y275" i="1"/>
  <c r="X275" i="1"/>
  <c r="W275" i="1"/>
  <c r="V275" i="1"/>
  <c r="U275" i="1"/>
  <c r="S275" i="1"/>
  <c r="T275" i="1"/>
  <c r="P275" i="1"/>
  <c r="L275" i="1"/>
  <c r="C275" i="1"/>
  <c r="B275" i="1"/>
  <c r="A275" i="1"/>
  <c r="R274" i="1"/>
  <c r="Y274" i="1"/>
  <c r="X274" i="1"/>
  <c r="W274" i="1"/>
  <c r="V274" i="1"/>
  <c r="U274" i="1"/>
  <c r="S274" i="1"/>
  <c r="T274" i="1"/>
  <c r="P274" i="1"/>
  <c r="L274" i="1"/>
  <c r="C274" i="1"/>
  <c r="B274" i="1"/>
  <c r="A274" i="1"/>
  <c r="R273" i="1"/>
  <c r="Y273" i="1"/>
  <c r="X273" i="1"/>
  <c r="W273" i="1"/>
  <c r="V273" i="1"/>
  <c r="U273" i="1"/>
  <c r="S273" i="1"/>
  <c r="T273" i="1"/>
  <c r="P273" i="1"/>
  <c r="L273" i="1"/>
  <c r="C273" i="1"/>
  <c r="B273" i="1"/>
  <c r="A273" i="1"/>
  <c r="R272" i="1"/>
  <c r="Y272" i="1"/>
  <c r="X272" i="1"/>
  <c r="W272" i="1"/>
  <c r="V272" i="1"/>
  <c r="U272" i="1"/>
  <c r="S272" i="1"/>
  <c r="T272" i="1"/>
  <c r="P272" i="1"/>
  <c r="L272" i="1"/>
  <c r="C272" i="1"/>
  <c r="B272" i="1"/>
  <c r="A272" i="1"/>
  <c r="R271" i="1"/>
  <c r="Y271" i="1"/>
  <c r="X271" i="1"/>
  <c r="W271" i="1"/>
  <c r="V271" i="1"/>
  <c r="U271" i="1"/>
  <c r="S271" i="1"/>
  <c r="T271" i="1"/>
  <c r="P271" i="1"/>
  <c r="L271" i="1"/>
  <c r="C271" i="1"/>
  <c r="B271" i="1"/>
  <c r="A271" i="1"/>
  <c r="R270" i="1"/>
  <c r="Y270" i="1"/>
  <c r="X270" i="1"/>
  <c r="W270" i="1"/>
  <c r="V270" i="1"/>
  <c r="U270" i="1"/>
  <c r="S270" i="1"/>
  <c r="T270" i="1"/>
  <c r="P270" i="1"/>
  <c r="L270" i="1"/>
  <c r="C270" i="1"/>
  <c r="B270" i="1"/>
  <c r="A270" i="1"/>
  <c r="R269" i="1"/>
  <c r="Y269" i="1"/>
  <c r="X269" i="1"/>
  <c r="W269" i="1"/>
  <c r="V269" i="1"/>
  <c r="U269" i="1"/>
  <c r="S269" i="1"/>
  <c r="T269" i="1"/>
  <c r="P269" i="1"/>
  <c r="L269" i="1"/>
  <c r="C269" i="1"/>
  <c r="B269" i="1"/>
  <c r="A269" i="1"/>
  <c r="R268" i="1"/>
  <c r="Y268" i="1"/>
  <c r="X268" i="1"/>
  <c r="W268" i="1"/>
  <c r="V268" i="1"/>
  <c r="U268" i="1"/>
  <c r="S268" i="1"/>
  <c r="T268" i="1"/>
  <c r="P268" i="1"/>
  <c r="L268" i="1"/>
  <c r="C268" i="1"/>
  <c r="B268" i="1"/>
  <c r="A268" i="1"/>
  <c r="R267" i="1"/>
  <c r="Y267" i="1"/>
  <c r="X267" i="1"/>
  <c r="W267" i="1"/>
  <c r="V267" i="1"/>
  <c r="U267" i="1"/>
  <c r="S267" i="1"/>
  <c r="T267" i="1"/>
  <c r="P267" i="1"/>
  <c r="L267" i="1"/>
  <c r="C267" i="1"/>
  <c r="B267" i="1"/>
  <c r="A267" i="1"/>
  <c r="R266" i="1"/>
  <c r="Y266" i="1"/>
  <c r="X266" i="1"/>
  <c r="W266" i="1"/>
  <c r="V266" i="1"/>
  <c r="U266" i="1"/>
  <c r="S266" i="1"/>
  <c r="T266" i="1"/>
  <c r="P266" i="1"/>
  <c r="L266" i="1"/>
  <c r="C266" i="1"/>
  <c r="B266" i="1"/>
  <c r="A266" i="1"/>
  <c r="R265" i="1"/>
  <c r="Y265" i="1"/>
  <c r="X265" i="1"/>
  <c r="W265" i="1"/>
  <c r="V265" i="1"/>
  <c r="U265" i="1"/>
  <c r="S265" i="1"/>
  <c r="T265" i="1"/>
  <c r="P265" i="1"/>
  <c r="L265" i="1"/>
  <c r="C265" i="1"/>
  <c r="B265" i="1"/>
  <c r="A265" i="1"/>
  <c r="R264" i="1"/>
  <c r="Y264" i="1"/>
  <c r="X264" i="1"/>
  <c r="W264" i="1"/>
  <c r="V264" i="1"/>
  <c r="U264" i="1"/>
  <c r="S264" i="1"/>
  <c r="T264" i="1"/>
  <c r="P264" i="1"/>
  <c r="L264" i="1"/>
  <c r="C264" i="1"/>
  <c r="B264" i="1"/>
  <c r="A264" i="1"/>
  <c r="R263" i="1"/>
  <c r="Y263" i="1"/>
  <c r="X263" i="1"/>
  <c r="W263" i="1"/>
  <c r="V263" i="1"/>
  <c r="U263" i="1"/>
  <c r="S263" i="1"/>
  <c r="T263" i="1"/>
  <c r="P263" i="1"/>
  <c r="L263" i="1"/>
  <c r="C263" i="1"/>
  <c r="B263" i="1"/>
  <c r="A263" i="1"/>
  <c r="R262" i="1"/>
  <c r="Y262" i="1"/>
  <c r="X262" i="1"/>
  <c r="W262" i="1"/>
  <c r="V262" i="1"/>
  <c r="U262" i="1"/>
  <c r="S262" i="1"/>
  <c r="T262" i="1"/>
  <c r="P262" i="1"/>
  <c r="L262" i="1"/>
  <c r="C262" i="1"/>
  <c r="B262" i="1"/>
  <c r="A262" i="1"/>
  <c r="R261" i="1"/>
  <c r="Y261" i="1"/>
  <c r="X261" i="1"/>
  <c r="W261" i="1"/>
  <c r="V261" i="1"/>
  <c r="U261" i="1"/>
  <c r="S261" i="1"/>
  <c r="T261" i="1"/>
  <c r="P261" i="1"/>
  <c r="L261" i="1"/>
  <c r="C261" i="1"/>
  <c r="B261" i="1"/>
  <c r="A261" i="1"/>
  <c r="R260" i="1"/>
  <c r="Y260" i="1"/>
  <c r="X260" i="1"/>
  <c r="W260" i="1"/>
  <c r="V260" i="1"/>
  <c r="U260" i="1"/>
  <c r="S260" i="1"/>
  <c r="T260" i="1"/>
  <c r="P260" i="1"/>
  <c r="L260" i="1"/>
  <c r="C260" i="1"/>
  <c r="B260" i="1"/>
  <c r="A260" i="1"/>
  <c r="R259" i="1"/>
  <c r="Y259" i="1"/>
  <c r="X259" i="1"/>
  <c r="W259" i="1"/>
  <c r="V259" i="1"/>
  <c r="U259" i="1"/>
  <c r="S259" i="1"/>
  <c r="T259" i="1"/>
  <c r="P259" i="1"/>
  <c r="L259" i="1"/>
  <c r="C259" i="1"/>
  <c r="B259" i="1"/>
  <c r="A259" i="1"/>
  <c r="R258" i="1"/>
  <c r="Y258" i="1"/>
  <c r="X258" i="1"/>
  <c r="W258" i="1"/>
  <c r="V258" i="1"/>
  <c r="U258" i="1"/>
  <c r="S258" i="1"/>
  <c r="T258" i="1"/>
  <c r="P258" i="1"/>
  <c r="L258" i="1"/>
  <c r="C258" i="1"/>
  <c r="B258" i="1"/>
  <c r="A258" i="1"/>
  <c r="R257" i="1"/>
  <c r="Y257" i="1"/>
  <c r="X257" i="1"/>
  <c r="W257" i="1"/>
  <c r="V257" i="1"/>
  <c r="U257" i="1"/>
  <c r="S257" i="1"/>
  <c r="T257" i="1"/>
  <c r="P257" i="1"/>
  <c r="L257" i="1"/>
  <c r="C257" i="1"/>
  <c r="B257" i="1"/>
  <c r="A257" i="1"/>
  <c r="R256" i="1"/>
  <c r="Y256" i="1"/>
  <c r="X256" i="1"/>
  <c r="W256" i="1"/>
  <c r="V256" i="1"/>
  <c r="U256" i="1"/>
  <c r="S256" i="1"/>
  <c r="T256" i="1"/>
  <c r="P256" i="1"/>
  <c r="L256" i="1"/>
  <c r="C256" i="1"/>
  <c r="B256" i="1"/>
  <c r="A256" i="1"/>
  <c r="R255" i="1"/>
  <c r="Y255" i="1"/>
  <c r="X255" i="1"/>
  <c r="W255" i="1"/>
  <c r="V255" i="1"/>
  <c r="U255" i="1"/>
  <c r="S255" i="1"/>
  <c r="T255" i="1"/>
  <c r="P255" i="1"/>
  <c r="L255" i="1"/>
  <c r="C255" i="1"/>
  <c r="B255" i="1"/>
  <c r="A255" i="1"/>
  <c r="R254" i="1"/>
  <c r="Y254" i="1"/>
  <c r="X254" i="1"/>
  <c r="W254" i="1"/>
  <c r="V254" i="1"/>
  <c r="U254" i="1"/>
  <c r="S254" i="1"/>
  <c r="T254" i="1"/>
  <c r="P254" i="1"/>
  <c r="L254" i="1"/>
  <c r="C254" i="1"/>
  <c r="B254" i="1"/>
  <c r="A254" i="1"/>
  <c r="R253" i="1"/>
  <c r="Y253" i="1"/>
  <c r="X253" i="1"/>
  <c r="W253" i="1"/>
  <c r="V253" i="1"/>
  <c r="U253" i="1"/>
  <c r="S253" i="1"/>
  <c r="T253" i="1"/>
  <c r="P253" i="1"/>
  <c r="L253" i="1"/>
  <c r="C253" i="1"/>
  <c r="B253" i="1"/>
  <c r="A253" i="1"/>
  <c r="R252" i="1"/>
  <c r="Y252" i="1"/>
  <c r="X252" i="1"/>
  <c r="W252" i="1"/>
  <c r="V252" i="1"/>
  <c r="U252" i="1"/>
  <c r="S252" i="1"/>
  <c r="T252" i="1"/>
  <c r="P252" i="1"/>
  <c r="L252" i="1"/>
  <c r="C252" i="1"/>
  <c r="B252" i="1"/>
  <c r="A252" i="1"/>
  <c r="R251" i="1"/>
  <c r="Y251" i="1"/>
  <c r="X251" i="1"/>
  <c r="W251" i="1"/>
  <c r="V251" i="1"/>
  <c r="U251" i="1"/>
  <c r="S251" i="1"/>
  <c r="T251" i="1"/>
  <c r="P251" i="1"/>
  <c r="L251" i="1"/>
  <c r="C251" i="1"/>
  <c r="B251" i="1"/>
  <c r="A251" i="1"/>
  <c r="R250" i="1"/>
  <c r="Y250" i="1"/>
  <c r="X250" i="1"/>
  <c r="W250" i="1"/>
  <c r="V250" i="1"/>
  <c r="U250" i="1"/>
  <c r="S250" i="1"/>
  <c r="T250" i="1"/>
  <c r="P250" i="1"/>
  <c r="L250" i="1"/>
  <c r="C250" i="1"/>
  <c r="B250" i="1"/>
  <c r="A250" i="1"/>
  <c r="R249" i="1"/>
  <c r="Y249" i="1"/>
  <c r="X249" i="1"/>
  <c r="W249" i="1"/>
  <c r="V249" i="1"/>
  <c r="U249" i="1"/>
  <c r="S249" i="1"/>
  <c r="T249" i="1"/>
  <c r="P249" i="1"/>
  <c r="L249" i="1"/>
  <c r="C249" i="1"/>
  <c r="B249" i="1"/>
  <c r="A249" i="1"/>
  <c r="R248" i="1"/>
  <c r="Y248" i="1"/>
  <c r="X248" i="1"/>
  <c r="W248" i="1"/>
  <c r="V248" i="1"/>
  <c r="U248" i="1"/>
  <c r="S248" i="1"/>
  <c r="T248" i="1"/>
  <c r="P248" i="1"/>
  <c r="L248" i="1"/>
  <c r="C248" i="1"/>
  <c r="B248" i="1"/>
  <c r="A248" i="1"/>
  <c r="R247" i="1"/>
  <c r="Y247" i="1"/>
  <c r="X247" i="1"/>
  <c r="W247" i="1"/>
  <c r="V247" i="1"/>
  <c r="U247" i="1"/>
  <c r="S247" i="1"/>
  <c r="T247" i="1"/>
  <c r="P247" i="1"/>
  <c r="L247" i="1"/>
  <c r="C247" i="1"/>
  <c r="B247" i="1"/>
  <c r="A247" i="1"/>
  <c r="R246" i="1"/>
  <c r="Y246" i="1"/>
  <c r="X246" i="1"/>
  <c r="W246" i="1"/>
  <c r="V246" i="1"/>
  <c r="U246" i="1"/>
  <c r="S246" i="1"/>
  <c r="T246" i="1"/>
  <c r="P246" i="1"/>
  <c r="L246" i="1"/>
  <c r="C246" i="1"/>
  <c r="B246" i="1"/>
  <c r="A246" i="1"/>
  <c r="R245" i="1"/>
  <c r="Y245" i="1"/>
  <c r="X245" i="1"/>
  <c r="W245" i="1"/>
  <c r="V245" i="1"/>
  <c r="U245" i="1"/>
  <c r="S245" i="1"/>
  <c r="T245" i="1"/>
  <c r="P245" i="1"/>
  <c r="L245" i="1"/>
  <c r="C245" i="1"/>
  <c r="B245" i="1"/>
  <c r="A245" i="1"/>
  <c r="R244" i="1"/>
  <c r="Y244" i="1"/>
  <c r="X244" i="1"/>
  <c r="W244" i="1"/>
  <c r="V244" i="1"/>
  <c r="U244" i="1"/>
  <c r="S244" i="1"/>
  <c r="T244" i="1"/>
  <c r="P244" i="1"/>
  <c r="L244" i="1"/>
  <c r="C244" i="1"/>
  <c r="B244" i="1"/>
  <c r="A244" i="1"/>
  <c r="R243" i="1"/>
  <c r="Y243" i="1"/>
  <c r="X243" i="1"/>
  <c r="W243" i="1"/>
  <c r="V243" i="1"/>
  <c r="U243" i="1"/>
  <c r="S243" i="1"/>
  <c r="T243" i="1"/>
  <c r="P243" i="1"/>
  <c r="L243" i="1"/>
  <c r="C243" i="1"/>
  <c r="B243" i="1"/>
  <c r="A243" i="1"/>
  <c r="R242" i="1"/>
  <c r="Y242" i="1"/>
  <c r="X242" i="1"/>
  <c r="W242" i="1"/>
  <c r="V242" i="1"/>
  <c r="U242" i="1"/>
  <c r="S242" i="1"/>
  <c r="T242" i="1"/>
  <c r="P242" i="1"/>
  <c r="L242" i="1"/>
  <c r="C242" i="1"/>
  <c r="B242" i="1"/>
  <c r="A242" i="1"/>
  <c r="R241" i="1"/>
  <c r="Y241" i="1"/>
  <c r="X241" i="1"/>
  <c r="W241" i="1"/>
  <c r="V241" i="1"/>
  <c r="U241" i="1"/>
  <c r="S241" i="1"/>
  <c r="T241" i="1"/>
  <c r="P241" i="1"/>
  <c r="L241" i="1"/>
  <c r="C241" i="1"/>
  <c r="B241" i="1"/>
  <c r="A241" i="1"/>
  <c r="R240" i="1"/>
  <c r="Y240" i="1"/>
  <c r="X240" i="1"/>
  <c r="W240" i="1"/>
  <c r="V240" i="1"/>
  <c r="U240" i="1"/>
  <c r="S240" i="1"/>
  <c r="T240" i="1"/>
  <c r="P240" i="1"/>
  <c r="L240" i="1"/>
  <c r="C240" i="1"/>
  <c r="B240" i="1"/>
  <c r="A240" i="1"/>
  <c r="R239" i="1"/>
  <c r="Y239" i="1"/>
  <c r="X239" i="1"/>
  <c r="W239" i="1"/>
  <c r="V239" i="1"/>
  <c r="U239" i="1"/>
  <c r="S239" i="1"/>
  <c r="T239" i="1"/>
  <c r="P239" i="1"/>
  <c r="L239" i="1"/>
  <c r="C239" i="1"/>
  <c r="B239" i="1"/>
  <c r="A239" i="1"/>
  <c r="R238" i="1"/>
  <c r="Y238" i="1"/>
  <c r="X238" i="1"/>
  <c r="W238" i="1"/>
  <c r="V238" i="1"/>
  <c r="U238" i="1"/>
  <c r="S238" i="1"/>
  <c r="T238" i="1"/>
  <c r="P238" i="1"/>
  <c r="L238" i="1"/>
  <c r="C238" i="1"/>
  <c r="B238" i="1"/>
  <c r="A238" i="1"/>
  <c r="R237" i="1"/>
  <c r="Y237" i="1"/>
  <c r="X237" i="1"/>
  <c r="W237" i="1"/>
  <c r="V237" i="1"/>
  <c r="U237" i="1"/>
  <c r="S237" i="1"/>
  <c r="T237" i="1"/>
  <c r="P237" i="1"/>
  <c r="L237" i="1"/>
  <c r="C237" i="1"/>
  <c r="B237" i="1"/>
  <c r="A237" i="1"/>
  <c r="R236" i="1"/>
  <c r="Y236" i="1"/>
  <c r="X236" i="1"/>
  <c r="W236" i="1"/>
  <c r="V236" i="1"/>
  <c r="U236" i="1"/>
  <c r="S236" i="1"/>
  <c r="T236" i="1"/>
  <c r="P236" i="1"/>
  <c r="L236" i="1"/>
  <c r="C236" i="1"/>
  <c r="B236" i="1"/>
  <c r="A236" i="1"/>
  <c r="R235" i="1"/>
  <c r="Y235" i="1"/>
  <c r="X235" i="1"/>
  <c r="W235" i="1"/>
  <c r="V235" i="1"/>
  <c r="U235" i="1"/>
  <c r="S235" i="1"/>
  <c r="T235" i="1"/>
  <c r="P235" i="1"/>
  <c r="L235" i="1"/>
  <c r="C235" i="1"/>
  <c r="B235" i="1"/>
  <c r="A235" i="1"/>
  <c r="R234" i="1"/>
  <c r="Y234" i="1"/>
  <c r="X234" i="1"/>
  <c r="W234" i="1"/>
  <c r="V234" i="1"/>
  <c r="U234" i="1"/>
  <c r="S234" i="1"/>
  <c r="T234" i="1"/>
  <c r="P234" i="1"/>
  <c r="L234" i="1"/>
  <c r="C234" i="1"/>
  <c r="B234" i="1"/>
  <c r="A234" i="1"/>
  <c r="R233" i="1"/>
  <c r="Y233" i="1"/>
  <c r="X233" i="1"/>
  <c r="W233" i="1"/>
  <c r="V233" i="1"/>
  <c r="U233" i="1"/>
  <c r="S233" i="1"/>
  <c r="T233" i="1"/>
  <c r="P233" i="1"/>
  <c r="L233" i="1"/>
  <c r="C233" i="1"/>
  <c r="B233" i="1"/>
  <c r="A233" i="1"/>
  <c r="R232" i="1"/>
  <c r="Y232" i="1"/>
  <c r="X232" i="1"/>
  <c r="W232" i="1"/>
  <c r="V232" i="1"/>
  <c r="U232" i="1"/>
  <c r="S232" i="1"/>
  <c r="T232" i="1"/>
  <c r="P232" i="1"/>
  <c r="L232" i="1"/>
  <c r="C232" i="1"/>
  <c r="B232" i="1"/>
  <c r="A232" i="1"/>
  <c r="R231" i="1"/>
  <c r="Y231" i="1"/>
  <c r="X231" i="1"/>
  <c r="W231" i="1"/>
  <c r="V231" i="1"/>
  <c r="U231" i="1"/>
  <c r="S231" i="1"/>
  <c r="T231" i="1"/>
  <c r="P231" i="1"/>
  <c r="L231" i="1"/>
  <c r="C231" i="1"/>
  <c r="B231" i="1"/>
  <c r="A231" i="1"/>
  <c r="R230" i="1"/>
  <c r="Y230" i="1"/>
  <c r="X230" i="1"/>
  <c r="W230" i="1"/>
  <c r="V230" i="1"/>
  <c r="U230" i="1"/>
  <c r="S230" i="1"/>
  <c r="T230" i="1"/>
  <c r="P230" i="1"/>
  <c r="L230" i="1"/>
  <c r="C230" i="1"/>
  <c r="B230" i="1"/>
  <c r="A230" i="1"/>
  <c r="Y229" i="1"/>
  <c r="X229" i="1"/>
  <c r="W229" i="1"/>
  <c r="R229" i="1"/>
  <c r="V229" i="1"/>
  <c r="U229" i="1"/>
  <c r="S229" i="1"/>
  <c r="T229" i="1"/>
  <c r="P229" i="1"/>
  <c r="L229" i="1"/>
  <c r="C229" i="1"/>
  <c r="B229" i="1"/>
  <c r="A229" i="1"/>
  <c r="Y228" i="1"/>
  <c r="X228" i="1"/>
  <c r="W228" i="1"/>
  <c r="R228" i="1"/>
  <c r="V228" i="1"/>
  <c r="U228" i="1"/>
  <c r="S228" i="1"/>
  <c r="T228" i="1"/>
  <c r="P228" i="1"/>
  <c r="L228" i="1"/>
  <c r="C228" i="1"/>
  <c r="B228" i="1"/>
  <c r="A228" i="1"/>
  <c r="Y227" i="1"/>
  <c r="X227" i="1"/>
  <c r="W227" i="1"/>
  <c r="R227" i="1"/>
  <c r="V227" i="1"/>
  <c r="U227" i="1"/>
  <c r="S227" i="1"/>
  <c r="T227" i="1"/>
  <c r="P227" i="1"/>
  <c r="L227" i="1"/>
  <c r="C227" i="1"/>
  <c r="B227" i="1"/>
  <c r="A227" i="1"/>
  <c r="Y226" i="1"/>
  <c r="X226" i="1"/>
  <c r="W226" i="1"/>
  <c r="R226" i="1"/>
  <c r="V226" i="1"/>
  <c r="U226" i="1"/>
  <c r="S226" i="1"/>
  <c r="T226" i="1"/>
  <c r="P226" i="1"/>
  <c r="L226" i="1"/>
  <c r="C226" i="1"/>
  <c r="B226" i="1"/>
  <c r="A226" i="1"/>
  <c r="Y225" i="1"/>
  <c r="X225" i="1"/>
  <c r="W225" i="1"/>
  <c r="R225" i="1"/>
  <c r="V225" i="1"/>
  <c r="U225" i="1"/>
  <c r="S225" i="1"/>
  <c r="T225" i="1"/>
  <c r="P225" i="1"/>
  <c r="L225" i="1"/>
  <c r="C225" i="1"/>
  <c r="B225" i="1"/>
  <c r="A225" i="1"/>
  <c r="Y224" i="1"/>
  <c r="X224" i="1"/>
  <c r="W224" i="1"/>
  <c r="R224" i="1"/>
  <c r="V224" i="1"/>
  <c r="U224" i="1"/>
  <c r="S224" i="1"/>
  <c r="T224" i="1"/>
  <c r="P224" i="1"/>
  <c r="L224" i="1"/>
  <c r="C224" i="1"/>
  <c r="B224" i="1"/>
  <c r="A224" i="1"/>
  <c r="Y223" i="1"/>
  <c r="X223" i="1"/>
  <c r="W223" i="1"/>
  <c r="R223" i="1"/>
  <c r="V223" i="1"/>
  <c r="U223" i="1"/>
  <c r="S223" i="1"/>
  <c r="T223" i="1"/>
  <c r="P223" i="1"/>
  <c r="L223" i="1"/>
  <c r="C223" i="1"/>
  <c r="B223" i="1"/>
  <c r="A223" i="1"/>
  <c r="Y222" i="1"/>
  <c r="X222" i="1"/>
  <c r="W222" i="1"/>
  <c r="R222" i="1"/>
  <c r="V222" i="1"/>
  <c r="U222" i="1"/>
  <c r="S222" i="1"/>
  <c r="T222" i="1"/>
  <c r="P222" i="1"/>
  <c r="L222" i="1"/>
  <c r="C222" i="1"/>
  <c r="B222" i="1"/>
  <c r="A222" i="1"/>
  <c r="Y221" i="1"/>
  <c r="X221" i="1"/>
  <c r="W221" i="1"/>
  <c r="R221" i="1"/>
  <c r="V221" i="1"/>
  <c r="S221" i="1"/>
  <c r="T221" i="1"/>
  <c r="P221" i="1"/>
  <c r="L221" i="1"/>
  <c r="C221" i="1"/>
  <c r="B221" i="1"/>
  <c r="A221" i="1"/>
  <c r="R220" i="1"/>
  <c r="Y220" i="1"/>
  <c r="X220" i="1"/>
  <c r="W220" i="1"/>
  <c r="V220" i="1"/>
  <c r="U220" i="1"/>
  <c r="S220" i="1"/>
  <c r="T220" i="1"/>
  <c r="P220" i="1"/>
  <c r="L220" i="1"/>
  <c r="C220" i="1"/>
  <c r="B220" i="1"/>
  <c r="A220" i="1"/>
  <c r="R219" i="1"/>
  <c r="L219" i="1"/>
  <c r="C219" i="1"/>
  <c r="B219" i="1"/>
  <c r="A219" i="1"/>
  <c r="R218" i="1"/>
  <c r="Y218" i="1"/>
  <c r="X218" i="1"/>
  <c r="W218" i="1"/>
  <c r="V218" i="1"/>
  <c r="U218" i="1"/>
  <c r="S218" i="1"/>
  <c r="T218" i="1"/>
  <c r="P218" i="1"/>
  <c r="L218" i="1"/>
  <c r="C218" i="1"/>
  <c r="B218" i="1"/>
  <c r="A218" i="1"/>
  <c r="R217" i="1"/>
  <c r="S217" i="1"/>
  <c r="P217" i="1"/>
  <c r="L217" i="1"/>
  <c r="C217" i="1"/>
  <c r="B217" i="1"/>
  <c r="A217" i="1"/>
  <c r="R216" i="1"/>
  <c r="Y216" i="1"/>
  <c r="X216" i="1"/>
  <c r="W216" i="1"/>
  <c r="V216" i="1"/>
  <c r="U216" i="1"/>
  <c r="S216" i="1"/>
  <c r="T216" i="1"/>
  <c r="P216" i="1"/>
  <c r="L216" i="1"/>
  <c r="C216" i="1"/>
  <c r="B216" i="1"/>
  <c r="A216" i="1"/>
  <c r="R215" i="1"/>
  <c r="S215" i="1"/>
  <c r="P215" i="1"/>
  <c r="L215" i="1"/>
  <c r="C215" i="1"/>
  <c r="B215" i="1"/>
  <c r="A215" i="1"/>
  <c r="R214" i="1"/>
  <c r="Y214" i="1"/>
  <c r="X214" i="1"/>
  <c r="W214" i="1"/>
  <c r="V214" i="1"/>
  <c r="U214" i="1"/>
  <c r="S214" i="1"/>
  <c r="T214" i="1"/>
  <c r="P214" i="1"/>
  <c r="L214" i="1"/>
  <c r="C214" i="1"/>
  <c r="B214" i="1"/>
  <c r="A214" i="1"/>
  <c r="R213" i="1"/>
  <c r="S213" i="1"/>
  <c r="P213" i="1"/>
  <c r="L213" i="1"/>
  <c r="C213" i="1"/>
  <c r="B213" i="1"/>
  <c r="A213" i="1"/>
  <c r="R212" i="1"/>
  <c r="Y212" i="1"/>
  <c r="X212" i="1"/>
  <c r="W212" i="1"/>
  <c r="V212" i="1"/>
  <c r="U212" i="1"/>
  <c r="S212" i="1"/>
  <c r="T212" i="1"/>
  <c r="P212" i="1"/>
  <c r="L212" i="1"/>
  <c r="C212" i="1"/>
  <c r="B212" i="1"/>
  <c r="A212" i="1"/>
  <c r="R211" i="1"/>
  <c r="S211" i="1"/>
  <c r="P211" i="1"/>
  <c r="L211" i="1"/>
  <c r="C211" i="1"/>
  <c r="B211" i="1"/>
  <c r="A211" i="1"/>
  <c r="R210" i="1"/>
  <c r="Y210" i="1"/>
  <c r="X210" i="1"/>
  <c r="W210" i="1"/>
  <c r="V210" i="1"/>
  <c r="U210" i="1"/>
  <c r="S210" i="1"/>
  <c r="T210" i="1"/>
  <c r="P210" i="1"/>
  <c r="L210" i="1"/>
  <c r="C210" i="1"/>
  <c r="B210" i="1"/>
  <c r="A210" i="1"/>
  <c r="R209" i="1"/>
  <c r="S209" i="1"/>
  <c r="P209" i="1"/>
  <c r="L209" i="1"/>
  <c r="C209" i="1"/>
  <c r="B209" i="1"/>
  <c r="A209" i="1"/>
  <c r="R208" i="1"/>
  <c r="Y208" i="1"/>
  <c r="X208" i="1"/>
  <c r="W208" i="1"/>
  <c r="V208" i="1"/>
  <c r="U208" i="1"/>
  <c r="S208" i="1"/>
  <c r="T208" i="1"/>
  <c r="P208" i="1"/>
  <c r="L208" i="1"/>
  <c r="C208" i="1"/>
  <c r="B208" i="1"/>
  <c r="A208" i="1"/>
  <c r="R207" i="1"/>
  <c r="S207" i="1"/>
  <c r="P207" i="1"/>
  <c r="L207" i="1"/>
  <c r="C207" i="1"/>
  <c r="B207" i="1"/>
  <c r="A207" i="1"/>
  <c r="R206" i="1"/>
  <c r="Y206" i="1"/>
  <c r="X206" i="1"/>
  <c r="W206" i="1"/>
  <c r="V206" i="1"/>
  <c r="U206" i="1"/>
  <c r="S206" i="1"/>
  <c r="T206" i="1"/>
  <c r="P206" i="1"/>
  <c r="L206" i="1"/>
  <c r="C206" i="1"/>
  <c r="B206" i="1"/>
  <c r="A206" i="1"/>
  <c r="R205" i="1"/>
  <c r="S205" i="1"/>
  <c r="P205" i="1"/>
  <c r="L205" i="1"/>
  <c r="C205" i="1"/>
  <c r="B205" i="1"/>
  <c r="A205" i="1"/>
  <c r="R204" i="1"/>
  <c r="Y204" i="1"/>
  <c r="X204" i="1"/>
  <c r="W204" i="1"/>
  <c r="V204" i="1"/>
  <c r="U204" i="1"/>
  <c r="S204" i="1"/>
  <c r="T204" i="1"/>
  <c r="P204" i="1"/>
  <c r="L204" i="1"/>
  <c r="C204" i="1"/>
  <c r="B204" i="1"/>
  <c r="A204" i="1"/>
  <c r="R203" i="1"/>
  <c r="S203" i="1"/>
  <c r="P203" i="1"/>
  <c r="L203" i="1"/>
  <c r="C203" i="1"/>
  <c r="B203" i="1"/>
  <c r="A203" i="1"/>
  <c r="R202" i="1"/>
  <c r="Y202" i="1"/>
  <c r="X202" i="1"/>
  <c r="W202" i="1"/>
  <c r="V202" i="1"/>
  <c r="U202" i="1"/>
  <c r="S202" i="1"/>
  <c r="T202" i="1"/>
  <c r="P202" i="1"/>
  <c r="L202" i="1"/>
  <c r="C202" i="1"/>
  <c r="B202" i="1"/>
  <c r="A202" i="1"/>
  <c r="R201" i="1"/>
  <c r="S201" i="1"/>
  <c r="P201" i="1"/>
  <c r="L201" i="1"/>
  <c r="C201" i="1"/>
  <c r="B201" i="1"/>
  <c r="A201" i="1"/>
  <c r="R200" i="1"/>
  <c r="Y200" i="1"/>
  <c r="X200" i="1"/>
  <c r="W200" i="1"/>
  <c r="V200" i="1"/>
  <c r="U200" i="1"/>
  <c r="S200" i="1"/>
  <c r="T200" i="1"/>
  <c r="P200" i="1"/>
  <c r="L200" i="1"/>
  <c r="C200" i="1"/>
  <c r="B200" i="1"/>
  <c r="A200" i="1"/>
  <c r="R199" i="1"/>
  <c r="S199" i="1"/>
  <c r="P199" i="1"/>
  <c r="L199" i="1"/>
  <c r="C199" i="1"/>
  <c r="B199" i="1"/>
  <c r="A199" i="1"/>
  <c r="R198" i="1"/>
  <c r="Y198" i="1"/>
  <c r="X198" i="1"/>
  <c r="W198" i="1"/>
  <c r="V198" i="1"/>
  <c r="U198" i="1"/>
  <c r="S198" i="1"/>
  <c r="T198" i="1"/>
  <c r="P198" i="1"/>
  <c r="L198" i="1"/>
  <c r="C198" i="1"/>
  <c r="B198" i="1"/>
  <c r="A198" i="1"/>
  <c r="R197" i="1"/>
  <c r="S197" i="1"/>
  <c r="P197" i="1"/>
  <c r="L197" i="1"/>
  <c r="C197" i="1"/>
  <c r="B197" i="1"/>
  <c r="A197" i="1"/>
  <c r="R196" i="1"/>
  <c r="Y196" i="1"/>
  <c r="X196" i="1"/>
  <c r="W196" i="1"/>
  <c r="V196" i="1"/>
  <c r="U196" i="1"/>
  <c r="S196" i="1"/>
  <c r="T196" i="1"/>
  <c r="P196" i="1"/>
  <c r="L196" i="1"/>
  <c r="C196" i="1"/>
  <c r="B196" i="1"/>
  <c r="A196" i="1"/>
  <c r="R195" i="1"/>
  <c r="S195" i="1"/>
  <c r="P195" i="1"/>
  <c r="L195" i="1"/>
  <c r="C195" i="1"/>
  <c r="B195" i="1"/>
  <c r="A195" i="1"/>
  <c r="R194" i="1"/>
  <c r="Y194" i="1"/>
  <c r="X194" i="1"/>
  <c r="W194" i="1"/>
  <c r="V194" i="1"/>
  <c r="U194" i="1"/>
  <c r="S194" i="1"/>
  <c r="T194" i="1"/>
  <c r="P194" i="1"/>
  <c r="L194" i="1"/>
  <c r="C194" i="1"/>
  <c r="B194" i="1"/>
  <c r="A194" i="1"/>
  <c r="R193" i="1"/>
  <c r="S193" i="1"/>
  <c r="P193" i="1"/>
  <c r="L193" i="1"/>
  <c r="C193" i="1"/>
  <c r="B193" i="1"/>
  <c r="A193" i="1"/>
  <c r="R192" i="1"/>
  <c r="Y192" i="1"/>
  <c r="X192" i="1"/>
  <c r="W192" i="1"/>
  <c r="V192" i="1"/>
  <c r="U192" i="1"/>
  <c r="S192" i="1"/>
  <c r="T192" i="1"/>
  <c r="P192" i="1"/>
  <c r="L192" i="1"/>
  <c r="C192" i="1"/>
  <c r="B192" i="1"/>
  <c r="A192" i="1"/>
  <c r="R191" i="1"/>
  <c r="S191" i="1"/>
  <c r="P191" i="1"/>
  <c r="L191" i="1"/>
  <c r="C191" i="1"/>
  <c r="B191" i="1"/>
  <c r="A191" i="1"/>
  <c r="R190" i="1"/>
  <c r="Y190" i="1"/>
  <c r="X190" i="1"/>
  <c r="W190" i="1"/>
  <c r="V190" i="1"/>
  <c r="U190" i="1"/>
  <c r="S190" i="1"/>
  <c r="T190" i="1"/>
  <c r="P190" i="1"/>
  <c r="L190" i="1"/>
  <c r="C190" i="1"/>
  <c r="B190" i="1"/>
  <c r="A190" i="1"/>
  <c r="R189" i="1"/>
  <c r="S189" i="1"/>
  <c r="P189" i="1"/>
  <c r="L189" i="1"/>
  <c r="C189" i="1"/>
  <c r="B189" i="1"/>
  <c r="A189" i="1"/>
  <c r="R188" i="1"/>
  <c r="Y188" i="1"/>
  <c r="X188" i="1"/>
  <c r="W188" i="1"/>
  <c r="V188" i="1"/>
  <c r="U188" i="1"/>
  <c r="S188" i="1"/>
  <c r="T188" i="1"/>
  <c r="P188" i="1"/>
  <c r="L188" i="1"/>
  <c r="C188" i="1"/>
  <c r="B188" i="1"/>
  <c r="A188" i="1"/>
  <c r="R187" i="1"/>
  <c r="S187" i="1"/>
  <c r="P187" i="1"/>
  <c r="L187" i="1"/>
  <c r="C187" i="1"/>
  <c r="B187" i="1"/>
  <c r="A187" i="1"/>
  <c r="R186" i="1"/>
  <c r="Y186" i="1"/>
  <c r="X186" i="1"/>
  <c r="W186" i="1"/>
  <c r="V186" i="1"/>
  <c r="U186" i="1"/>
  <c r="S186" i="1"/>
  <c r="T186" i="1"/>
  <c r="P186" i="1"/>
  <c r="L186" i="1"/>
  <c r="C186" i="1"/>
  <c r="B186" i="1"/>
  <c r="A186" i="1"/>
  <c r="R185" i="1"/>
  <c r="S185" i="1"/>
  <c r="P185" i="1"/>
  <c r="L185" i="1"/>
  <c r="C185" i="1"/>
  <c r="B185" i="1"/>
  <c r="A185" i="1"/>
  <c r="R184" i="1"/>
  <c r="Y184" i="1"/>
  <c r="X184" i="1"/>
  <c r="W184" i="1"/>
  <c r="V184" i="1"/>
  <c r="U184" i="1"/>
  <c r="S184" i="1"/>
  <c r="T184" i="1"/>
  <c r="P184" i="1"/>
  <c r="L184" i="1"/>
  <c r="C184" i="1"/>
  <c r="B184" i="1"/>
  <c r="A184" i="1"/>
  <c r="R183" i="1"/>
  <c r="S183" i="1"/>
  <c r="P183" i="1"/>
  <c r="L183" i="1"/>
  <c r="C183" i="1"/>
  <c r="B183" i="1"/>
  <c r="A183" i="1"/>
  <c r="R182" i="1"/>
  <c r="Y182" i="1"/>
  <c r="X182" i="1"/>
  <c r="W182" i="1"/>
  <c r="V182" i="1"/>
  <c r="U182" i="1"/>
  <c r="S182" i="1"/>
  <c r="T182" i="1"/>
  <c r="P182" i="1"/>
  <c r="L182" i="1"/>
  <c r="C182" i="1"/>
  <c r="B182" i="1"/>
  <c r="A182" i="1"/>
  <c r="R181" i="1"/>
  <c r="S181" i="1"/>
  <c r="P181" i="1"/>
  <c r="L181" i="1"/>
  <c r="C181" i="1"/>
  <c r="B181" i="1"/>
  <c r="A181" i="1"/>
  <c r="R180" i="1"/>
  <c r="Y180" i="1"/>
  <c r="X180" i="1"/>
  <c r="W180" i="1"/>
  <c r="V180" i="1"/>
  <c r="U180" i="1"/>
  <c r="S180" i="1"/>
  <c r="T180" i="1"/>
  <c r="P180" i="1"/>
  <c r="L180" i="1"/>
  <c r="C180" i="1"/>
  <c r="B180" i="1"/>
  <c r="A180" i="1"/>
  <c r="R179" i="1"/>
  <c r="S179" i="1"/>
  <c r="P179" i="1"/>
  <c r="L179" i="1"/>
  <c r="C179" i="1"/>
  <c r="B179" i="1"/>
  <c r="A179" i="1"/>
  <c r="R178" i="1"/>
  <c r="Y178" i="1"/>
  <c r="X178" i="1"/>
  <c r="W178" i="1"/>
  <c r="V178" i="1"/>
  <c r="U178" i="1"/>
  <c r="S178" i="1"/>
  <c r="T178" i="1"/>
  <c r="P178" i="1"/>
  <c r="L178" i="1"/>
  <c r="C178" i="1"/>
  <c r="B178" i="1"/>
  <c r="A178" i="1"/>
  <c r="R177" i="1"/>
  <c r="S177" i="1"/>
  <c r="P177" i="1"/>
  <c r="L177" i="1"/>
  <c r="C177" i="1"/>
  <c r="B177" i="1"/>
  <c r="A177" i="1"/>
  <c r="R176" i="1"/>
  <c r="Y176" i="1"/>
  <c r="X176" i="1"/>
  <c r="W176" i="1"/>
  <c r="V176" i="1"/>
  <c r="U176" i="1"/>
  <c r="S176" i="1"/>
  <c r="T176" i="1"/>
  <c r="P176" i="1"/>
  <c r="L176" i="1"/>
  <c r="C176" i="1"/>
  <c r="B176" i="1"/>
  <c r="A176" i="1"/>
  <c r="R175" i="1"/>
  <c r="S175" i="1"/>
  <c r="P175" i="1"/>
  <c r="L175" i="1"/>
  <c r="C175" i="1"/>
  <c r="B175" i="1"/>
  <c r="A175" i="1"/>
  <c r="R174" i="1"/>
  <c r="Y174" i="1"/>
  <c r="X174" i="1"/>
  <c r="W174" i="1"/>
  <c r="V174" i="1"/>
  <c r="U174" i="1"/>
  <c r="S174" i="1"/>
  <c r="T174" i="1"/>
  <c r="P174" i="1"/>
  <c r="L174" i="1"/>
  <c r="C174" i="1"/>
  <c r="B174" i="1"/>
  <c r="A174" i="1"/>
  <c r="R173" i="1"/>
  <c r="S173" i="1"/>
  <c r="P173" i="1"/>
  <c r="L173" i="1"/>
  <c r="C173" i="1"/>
  <c r="B173" i="1"/>
  <c r="A173" i="1"/>
  <c r="R172" i="1"/>
  <c r="Y172" i="1"/>
  <c r="X172" i="1"/>
  <c r="W172" i="1"/>
  <c r="V172" i="1"/>
  <c r="U172" i="1"/>
  <c r="S172" i="1"/>
  <c r="T172" i="1"/>
  <c r="P172" i="1"/>
  <c r="L172" i="1"/>
  <c r="C172" i="1"/>
  <c r="B172" i="1"/>
  <c r="A172" i="1"/>
  <c r="R171" i="1"/>
  <c r="S171" i="1"/>
  <c r="P171" i="1"/>
  <c r="L171" i="1"/>
  <c r="C171" i="1"/>
  <c r="B171" i="1"/>
  <c r="A171" i="1"/>
  <c r="R170" i="1"/>
  <c r="Y170" i="1"/>
  <c r="X170" i="1"/>
  <c r="W170" i="1"/>
  <c r="V170" i="1"/>
  <c r="U170" i="1"/>
  <c r="S170" i="1"/>
  <c r="T170" i="1"/>
  <c r="P170" i="1"/>
  <c r="L170" i="1"/>
  <c r="C170" i="1"/>
  <c r="B170" i="1"/>
  <c r="A170" i="1"/>
  <c r="R169" i="1"/>
  <c r="S169" i="1"/>
  <c r="P169" i="1"/>
  <c r="L169" i="1"/>
  <c r="C169" i="1"/>
  <c r="B169" i="1"/>
  <c r="A169" i="1"/>
  <c r="R168" i="1"/>
  <c r="Y168" i="1"/>
  <c r="X168" i="1"/>
  <c r="W168" i="1"/>
  <c r="V168" i="1"/>
  <c r="U168" i="1"/>
  <c r="S168" i="1"/>
  <c r="T168" i="1"/>
  <c r="P168" i="1"/>
  <c r="L168" i="1"/>
  <c r="C168" i="1"/>
  <c r="B168" i="1"/>
  <c r="A168" i="1"/>
  <c r="R167" i="1"/>
  <c r="S167" i="1"/>
  <c r="P167" i="1"/>
  <c r="L167" i="1"/>
  <c r="C167" i="1"/>
  <c r="B167" i="1"/>
  <c r="A167" i="1"/>
  <c r="R166" i="1"/>
  <c r="Y166" i="1"/>
  <c r="X166" i="1"/>
  <c r="W166" i="1"/>
  <c r="V166" i="1"/>
  <c r="U166" i="1"/>
  <c r="S166" i="1"/>
  <c r="T166" i="1"/>
  <c r="P166" i="1"/>
  <c r="L166" i="1"/>
  <c r="C166" i="1"/>
  <c r="B166" i="1"/>
  <c r="A166" i="1"/>
  <c r="R165" i="1"/>
  <c r="S165" i="1"/>
  <c r="P165" i="1"/>
  <c r="L165" i="1"/>
  <c r="C165" i="1"/>
  <c r="B165" i="1"/>
  <c r="A165" i="1"/>
  <c r="R164" i="1"/>
  <c r="Y164" i="1"/>
  <c r="X164" i="1"/>
  <c r="W164" i="1"/>
  <c r="V164" i="1"/>
  <c r="U164" i="1"/>
  <c r="S164" i="1"/>
  <c r="T164" i="1"/>
  <c r="P164" i="1"/>
  <c r="L164" i="1"/>
  <c r="C164" i="1"/>
  <c r="B164" i="1"/>
  <c r="A164" i="1"/>
  <c r="R163" i="1"/>
  <c r="S163" i="1"/>
  <c r="P163" i="1"/>
  <c r="L163" i="1"/>
  <c r="C163" i="1"/>
  <c r="B163" i="1"/>
  <c r="A163" i="1"/>
  <c r="R162" i="1"/>
  <c r="Y162" i="1"/>
  <c r="X162" i="1"/>
  <c r="W162" i="1"/>
  <c r="V162" i="1"/>
  <c r="U162" i="1"/>
  <c r="S162" i="1"/>
  <c r="T162" i="1"/>
  <c r="P162" i="1"/>
  <c r="L162" i="1"/>
  <c r="C162" i="1"/>
  <c r="B162" i="1"/>
  <c r="A162" i="1"/>
  <c r="R161" i="1"/>
  <c r="S161" i="1"/>
  <c r="P161" i="1"/>
  <c r="L161" i="1"/>
  <c r="C161" i="1"/>
  <c r="B161" i="1"/>
  <c r="A161" i="1"/>
  <c r="R160" i="1"/>
  <c r="Y160" i="1"/>
  <c r="X160" i="1"/>
  <c r="W160" i="1"/>
  <c r="V160" i="1"/>
  <c r="U160" i="1"/>
  <c r="S160" i="1"/>
  <c r="T160" i="1"/>
  <c r="P160" i="1"/>
  <c r="L160" i="1"/>
  <c r="C160" i="1"/>
  <c r="B160" i="1"/>
  <c r="A160" i="1"/>
  <c r="R159" i="1"/>
  <c r="S159" i="1"/>
  <c r="P159" i="1"/>
  <c r="L159" i="1"/>
  <c r="C159" i="1"/>
  <c r="B159" i="1"/>
  <c r="A159" i="1"/>
  <c r="R158" i="1"/>
  <c r="Y158" i="1"/>
  <c r="X158" i="1"/>
  <c r="W158" i="1"/>
  <c r="V158" i="1"/>
  <c r="U158" i="1"/>
  <c r="S158" i="1"/>
  <c r="T158" i="1"/>
  <c r="P158" i="1"/>
  <c r="L158" i="1"/>
  <c r="C158" i="1"/>
  <c r="B158" i="1"/>
  <c r="A158" i="1"/>
  <c r="R157" i="1"/>
  <c r="S157" i="1"/>
  <c r="P157" i="1"/>
  <c r="L157" i="1"/>
  <c r="C157" i="1"/>
  <c r="B157" i="1"/>
  <c r="A157" i="1"/>
  <c r="R156" i="1"/>
  <c r="Y156" i="1"/>
  <c r="X156" i="1"/>
  <c r="W156" i="1"/>
  <c r="V156" i="1"/>
  <c r="U156" i="1"/>
  <c r="S156" i="1"/>
  <c r="T156" i="1"/>
  <c r="P156" i="1"/>
  <c r="L156" i="1"/>
  <c r="C156" i="1"/>
  <c r="B156" i="1"/>
  <c r="A156" i="1"/>
  <c r="R155" i="1"/>
  <c r="S155" i="1"/>
  <c r="P155" i="1"/>
  <c r="L155" i="1"/>
  <c r="C155" i="1"/>
  <c r="B155" i="1"/>
  <c r="A155" i="1"/>
  <c r="R154" i="1"/>
  <c r="Y154" i="1"/>
  <c r="X154" i="1"/>
  <c r="W154" i="1"/>
  <c r="V154" i="1"/>
  <c r="U154" i="1"/>
  <c r="S154" i="1"/>
  <c r="T154" i="1"/>
  <c r="P154" i="1"/>
  <c r="L154" i="1"/>
  <c r="C154" i="1"/>
  <c r="B154" i="1"/>
  <c r="A154" i="1"/>
  <c r="R153" i="1"/>
  <c r="S153" i="1"/>
  <c r="P153" i="1"/>
  <c r="L153" i="1"/>
  <c r="C153" i="1"/>
  <c r="B153" i="1"/>
  <c r="A153" i="1"/>
  <c r="R152" i="1"/>
  <c r="Y152" i="1"/>
  <c r="X152" i="1"/>
  <c r="W152" i="1"/>
  <c r="V152" i="1"/>
  <c r="U152" i="1"/>
  <c r="S152" i="1"/>
  <c r="T152" i="1"/>
  <c r="P152" i="1"/>
  <c r="L152" i="1"/>
  <c r="C152" i="1"/>
  <c r="B152" i="1"/>
  <c r="A152" i="1"/>
  <c r="R151" i="1"/>
  <c r="S151" i="1"/>
  <c r="P151" i="1"/>
  <c r="L151" i="1"/>
  <c r="C151" i="1"/>
  <c r="B151" i="1"/>
  <c r="A151" i="1"/>
  <c r="R150" i="1"/>
  <c r="Y150" i="1"/>
  <c r="X150" i="1"/>
  <c r="W150" i="1"/>
  <c r="V150" i="1"/>
  <c r="U150" i="1"/>
  <c r="S150" i="1"/>
  <c r="T150" i="1"/>
  <c r="P150" i="1"/>
  <c r="L150" i="1"/>
  <c r="C150" i="1"/>
  <c r="B150" i="1"/>
  <c r="A150" i="1"/>
  <c r="R149" i="1"/>
  <c r="S149" i="1"/>
  <c r="P149" i="1"/>
  <c r="L149" i="1"/>
  <c r="C149" i="1"/>
  <c r="B149" i="1"/>
  <c r="A149" i="1"/>
  <c r="R148" i="1"/>
  <c r="Y148" i="1"/>
  <c r="X148" i="1"/>
  <c r="W148" i="1"/>
  <c r="V148" i="1"/>
  <c r="U148" i="1"/>
  <c r="S148" i="1"/>
  <c r="T148" i="1"/>
  <c r="P148" i="1"/>
  <c r="L148" i="1"/>
  <c r="C148" i="1"/>
  <c r="B148" i="1"/>
  <c r="A148" i="1"/>
  <c r="R147" i="1"/>
  <c r="S147" i="1"/>
  <c r="P147" i="1"/>
  <c r="L147" i="1"/>
  <c r="C147" i="1"/>
  <c r="B147" i="1"/>
  <c r="A147" i="1"/>
  <c r="R146" i="1"/>
  <c r="Y146" i="1"/>
  <c r="X146" i="1"/>
  <c r="W146" i="1"/>
  <c r="V146" i="1"/>
  <c r="U146" i="1"/>
  <c r="S146" i="1"/>
  <c r="T146" i="1"/>
  <c r="P146" i="1"/>
  <c r="L146" i="1"/>
  <c r="C146" i="1"/>
  <c r="B146" i="1"/>
  <c r="A146" i="1"/>
  <c r="R145" i="1"/>
  <c r="S145" i="1"/>
  <c r="P145" i="1"/>
  <c r="L145" i="1"/>
  <c r="C145" i="1"/>
  <c r="B145" i="1"/>
  <c r="A145" i="1"/>
  <c r="R144" i="1"/>
  <c r="Y144" i="1"/>
  <c r="X144" i="1"/>
  <c r="W144" i="1"/>
  <c r="V144" i="1"/>
  <c r="U144" i="1"/>
  <c r="S144" i="1"/>
  <c r="T144" i="1"/>
  <c r="P144" i="1"/>
  <c r="L144" i="1"/>
  <c r="C144" i="1"/>
  <c r="B144" i="1"/>
  <c r="A144" i="1"/>
  <c r="R143" i="1"/>
  <c r="S143" i="1"/>
  <c r="P143" i="1"/>
  <c r="L143" i="1"/>
  <c r="C143" i="1"/>
  <c r="B143" i="1"/>
  <c r="A143" i="1"/>
  <c r="R142" i="1"/>
  <c r="Y142" i="1"/>
  <c r="X142" i="1"/>
  <c r="W142" i="1"/>
  <c r="V142" i="1"/>
  <c r="U142" i="1"/>
  <c r="S142" i="1"/>
  <c r="T142" i="1"/>
  <c r="P142" i="1"/>
  <c r="L142" i="1"/>
  <c r="C142" i="1"/>
  <c r="B142" i="1"/>
  <c r="A142" i="1"/>
  <c r="R141" i="1"/>
  <c r="S141" i="1"/>
  <c r="P141" i="1"/>
  <c r="L141" i="1"/>
  <c r="C141" i="1"/>
  <c r="B141" i="1"/>
  <c r="A141" i="1"/>
  <c r="R140" i="1"/>
  <c r="Y140" i="1"/>
  <c r="X140" i="1"/>
  <c r="W140" i="1"/>
  <c r="V140" i="1"/>
  <c r="U140" i="1"/>
  <c r="S140" i="1"/>
  <c r="T140" i="1"/>
  <c r="P140" i="1"/>
  <c r="L140" i="1"/>
  <c r="C140" i="1"/>
  <c r="B140" i="1"/>
  <c r="A140" i="1"/>
  <c r="R139" i="1"/>
  <c r="S139" i="1"/>
  <c r="P139" i="1"/>
  <c r="L139" i="1"/>
  <c r="C139" i="1"/>
  <c r="B139" i="1"/>
  <c r="A139" i="1"/>
  <c r="R138" i="1"/>
  <c r="Y138" i="1"/>
  <c r="X138" i="1"/>
  <c r="W138" i="1"/>
  <c r="V138" i="1"/>
  <c r="U138" i="1"/>
  <c r="S138" i="1"/>
  <c r="T138" i="1"/>
  <c r="P138" i="1"/>
  <c r="L138" i="1"/>
  <c r="C138" i="1"/>
  <c r="B138" i="1"/>
  <c r="A138" i="1"/>
  <c r="R137" i="1"/>
  <c r="S137" i="1"/>
  <c r="P137" i="1"/>
  <c r="L137" i="1"/>
  <c r="C137" i="1"/>
  <c r="B137" i="1"/>
  <c r="A137" i="1"/>
  <c r="R136" i="1"/>
  <c r="Y136" i="1"/>
  <c r="X136" i="1"/>
  <c r="W136" i="1"/>
  <c r="V136" i="1"/>
  <c r="U136" i="1"/>
  <c r="S136" i="1"/>
  <c r="T136" i="1"/>
  <c r="P136" i="1"/>
  <c r="L136" i="1"/>
  <c r="C136" i="1"/>
  <c r="B136" i="1"/>
  <c r="A136" i="1"/>
  <c r="R135" i="1"/>
  <c r="S135" i="1"/>
  <c r="P135" i="1"/>
  <c r="L135" i="1"/>
  <c r="C135" i="1"/>
  <c r="B135" i="1"/>
  <c r="A135" i="1"/>
  <c r="R134" i="1"/>
  <c r="Y134" i="1"/>
  <c r="X134" i="1"/>
  <c r="W134" i="1"/>
  <c r="V134" i="1"/>
  <c r="U134" i="1"/>
  <c r="S134" i="1"/>
  <c r="T134" i="1"/>
  <c r="P134" i="1"/>
  <c r="L134" i="1"/>
  <c r="C134" i="1"/>
  <c r="B134" i="1"/>
  <c r="A134" i="1"/>
  <c r="R133" i="1"/>
  <c r="S133" i="1"/>
  <c r="P133" i="1"/>
  <c r="L133" i="1"/>
  <c r="C133" i="1"/>
  <c r="B133" i="1"/>
  <c r="A133" i="1"/>
  <c r="R132" i="1"/>
  <c r="Y132" i="1"/>
  <c r="X132" i="1"/>
  <c r="W132" i="1"/>
  <c r="V132" i="1"/>
  <c r="U132" i="1"/>
  <c r="S132" i="1"/>
  <c r="T132" i="1"/>
  <c r="P132" i="1"/>
  <c r="L132" i="1"/>
  <c r="C132" i="1"/>
  <c r="B132" i="1"/>
  <c r="A132" i="1"/>
  <c r="R131" i="1"/>
  <c r="S131" i="1"/>
  <c r="P131" i="1"/>
  <c r="L131" i="1"/>
  <c r="C131" i="1"/>
  <c r="B131" i="1"/>
  <c r="A131" i="1"/>
  <c r="R130" i="1"/>
  <c r="Y130" i="1"/>
  <c r="X130" i="1"/>
  <c r="W130" i="1"/>
  <c r="V130" i="1"/>
  <c r="U130" i="1"/>
  <c r="S130" i="1"/>
  <c r="T130" i="1"/>
  <c r="P130" i="1"/>
  <c r="L130" i="1"/>
  <c r="C130" i="1"/>
  <c r="B130" i="1"/>
  <c r="A130" i="1"/>
  <c r="R129" i="1"/>
  <c r="S129" i="1"/>
  <c r="P129" i="1"/>
  <c r="L129" i="1"/>
  <c r="C129" i="1"/>
  <c r="B129" i="1"/>
  <c r="A129" i="1"/>
  <c r="R128" i="1"/>
  <c r="Y128" i="1"/>
  <c r="X128" i="1"/>
  <c r="W128" i="1"/>
  <c r="V128" i="1"/>
  <c r="U128" i="1"/>
  <c r="S128" i="1"/>
  <c r="T128" i="1"/>
  <c r="P128" i="1"/>
  <c r="L128" i="1"/>
  <c r="C128" i="1"/>
  <c r="B128" i="1"/>
  <c r="A128" i="1"/>
  <c r="R127" i="1"/>
  <c r="S127" i="1"/>
  <c r="P127" i="1"/>
  <c r="L127" i="1"/>
  <c r="C127" i="1"/>
  <c r="B127" i="1"/>
  <c r="A127" i="1"/>
  <c r="R126" i="1"/>
  <c r="Y126" i="1"/>
  <c r="X126" i="1"/>
  <c r="W126" i="1"/>
  <c r="V126" i="1"/>
  <c r="U126" i="1"/>
  <c r="S126" i="1"/>
  <c r="T126" i="1"/>
  <c r="P126" i="1"/>
  <c r="L126" i="1"/>
  <c r="C126" i="1"/>
  <c r="B126" i="1"/>
  <c r="A126" i="1"/>
  <c r="R125" i="1"/>
  <c r="S125" i="1"/>
  <c r="P125" i="1"/>
  <c r="L125" i="1"/>
  <c r="C125" i="1"/>
  <c r="B125" i="1"/>
  <c r="A125" i="1"/>
  <c r="R124" i="1"/>
  <c r="Y124" i="1"/>
  <c r="X124" i="1"/>
  <c r="W124" i="1"/>
  <c r="V124" i="1"/>
  <c r="U124" i="1"/>
  <c r="S124" i="1"/>
  <c r="T124" i="1"/>
  <c r="P124" i="1"/>
  <c r="L124" i="1"/>
  <c r="C124" i="1"/>
  <c r="B124" i="1"/>
  <c r="A124" i="1"/>
  <c r="R123" i="1"/>
  <c r="S123" i="1"/>
  <c r="P123" i="1"/>
  <c r="L123" i="1"/>
  <c r="C123" i="1"/>
  <c r="B123" i="1"/>
  <c r="A123" i="1"/>
  <c r="R122" i="1"/>
  <c r="Y122" i="1"/>
  <c r="X122" i="1"/>
  <c r="W122" i="1"/>
  <c r="V122" i="1"/>
  <c r="U122" i="1"/>
  <c r="S122" i="1"/>
  <c r="T122" i="1"/>
  <c r="P122" i="1"/>
  <c r="L122" i="1"/>
  <c r="C122" i="1"/>
  <c r="B122" i="1"/>
  <c r="A122" i="1"/>
  <c r="R121" i="1"/>
  <c r="S121" i="1"/>
  <c r="P121" i="1"/>
  <c r="L121" i="1"/>
  <c r="C121" i="1"/>
  <c r="B121" i="1"/>
  <c r="A121" i="1"/>
  <c r="R120" i="1"/>
  <c r="Y120" i="1"/>
  <c r="X120" i="1"/>
  <c r="W120" i="1"/>
  <c r="V120" i="1"/>
  <c r="U120" i="1"/>
  <c r="S120" i="1"/>
  <c r="T120" i="1"/>
  <c r="P120" i="1"/>
  <c r="L120" i="1"/>
  <c r="C120" i="1"/>
  <c r="B120" i="1"/>
  <c r="A120" i="1"/>
  <c r="R119" i="1"/>
  <c r="S119" i="1"/>
  <c r="P119" i="1"/>
  <c r="L119" i="1"/>
  <c r="C119" i="1"/>
  <c r="B119" i="1"/>
  <c r="A119" i="1"/>
  <c r="R118" i="1"/>
  <c r="Y118" i="1"/>
  <c r="X118" i="1"/>
  <c r="W118" i="1"/>
  <c r="V118" i="1"/>
  <c r="U118" i="1"/>
  <c r="S118" i="1"/>
  <c r="T118" i="1"/>
  <c r="P118" i="1"/>
  <c r="L118" i="1"/>
  <c r="C118" i="1"/>
  <c r="B118" i="1"/>
  <c r="A118" i="1"/>
  <c r="R117" i="1"/>
  <c r="S117" i="1"/>
  <c r="P117" i="1"/>
  <c r="L117" i="1"/>
  <c r="C117" i="1"/>
  <c r="B117" i="1"/>
  <c r="A117" i="1"/>
  <c r="R116" i="1"/>
  <c r="Y116" i="1"/>
  <c r="X116" i="1"/>
  <c r="W116" i="1"/>
  <c r="V116" i="1"/>
  <c r="U116" i="1"/>
  <c r="S116" i="1"/>
  <c r="T116" i="1"/>
  <c r="P116" i="1"/>
  <c r="L116" i="1"/>
  <c r="C116" i="1"/>
  <c r="B116" i="1"/>
  <c r="A116" i="1"/>
  <c r="R115" i="1"/>
  <c r="S115" i="1"/>
  <c r="P115" i="1"/>
  <c r="L115" i="1"/>
  <c r="C115" i="1"/>
  <c r="B115" i="1"/>
  <c r="A115" i="1"/>
  <c r="R114" i="1"/>
  <c r="Y114" i="1"/>
  <c r="X114" i="1"/>
  <c r="W114" i="1"/>
  <c r="V114" i="1"/>
  <c r="U114" i="1"/>
  <c r="S114" i="1"/>
  <c r="T114" i="1"/>
  <c r="P114" i="1"/>
  <c r="L114" i="1"/>
  <c r="C114" i="1"/>
  <c r="B114" i="1"/>
  <c r="A114" i="1"/>
  <c r="R113" i="1"/>
  <c r="S113" i="1"/>
  <c r="P113" i="1"/>
  <c r="L113" i="1"/>
  <c r="C113" i="1"/>
  <c r="B113" i="1"/>
  <c r="A113" i="1"/>
  <c r="R112" i="1"/>
  <c r="Y112" i="1"/>
  <c r="X112" i="1"/>
  <c r="W112" i="1"/>
  <c r="V112" i="1"/>
  <c r="U112" i="1"/>
  <c r="S112" i="1"/>
  <c r="T112" i="1"/>
  <c r="P112" i="1"/>
  <c r="L112" i="1"/>
  <c r="C112" i="1"/>
  <c r="B112" i="1"/>
  <c r="A112" i="1"/>
  <c r="R111" i="1"/>
  <c r="S111" i="1"/>
  <c r="P111" i="1"/>
  <c r="L111" i="1"/>
  <c r="C111" i="1"/>
  <c r="B111" i="1"/>
  <c r="A111" i="1"/>
  <c r="R110" i="1"/>
  <c r="Y110" i="1"/>
  <c r="X110" i="1"/>
  <c r="W110" i="1"/>
  <c r="V110" i="1"/>
  <c r="U110" i="1"/>
  <c r="S110" i="1"/>
  <c r="T110" i="1"/>
  <c r="P110" i="1"/>
  <c r="L110" i="1"/>
  <c r="C110" i="1"/>
  <c r="B110" i="1"/>
  <c r="A110" i="1"/>
  <c r="R109" i="1"/>
  <c r="S109" i="1"/>
  <c r="P109" i="1"/>
  <c r="L109" i="1"/>
  <c r="C109" i="1"/>
  <c r="B109" i="1"/>
  <c r="A109" i="1"/>
  <c r="R108" i="1"/>
  <c r="Y108" i="1"/>
  <c r="X108" i="1"/>
  <c r="W108" i="1"/>
  <c r="V108" i="1"/>
  <c r="U108" i="1"/>
  <c r="S108" i="1"/>
  <c r="T108" i="1"/>
  <c r="P108" i="1"/>
  <c r="L108" i="1"/>
  <c r="C108" i="1"/>
  <c r="B108" i="1"/>
  <c r="A108" i="1"/>
  <c r="R107" i="1"/>
  <c r="S107" i="1"/>
  <c r="P107" i="1"/>
  <c r="L107" i="1"/>
  <c r="C107" i="1"/>
  <c r="B107" i="1"/>
  <c r="A107" i="1"/>
  <c r="R106" i="1"/>
  <c r="Y106" i="1"/>
  <c r="X106" i="1"/>
  <c r="W106" i="1"/>
  <c r="V106" i="1"/>
  <c r="U106" i="1"/>
  <c r="S106" i="1"/>
  <c r="T106" i="1"/>
  <c r="P106" i="1"/>
  <c r="L106" i="1"/>
  <c r="C106" i="1"/>
  <c r="B106" i="1"/>
  <c r="A106" i="1"/>
  <c r="R105" i="1"/>
  <c r="S105" i="1"/>
  <c r="P105" i="1"/>
  <c r="L105" i="1"/>
  <c r="C105" i="1"/>
  <c r="B105" i="1"/>
  <c r="A105" i="1"/>
  <c r="R104" i="1"/>
  <c r="Y104" i="1"/>
  <c r="X104" i="1"/>
  <c r="W104" i="1"/>
  <c r="V104" i="1"/>
  <c r="U104" i="1"/>
  <c r="S104" i="1"/>
  <c r="T104" i="1"/>
  <c r="P104" i="1"/>
  <c r="L104" i="1"/>
  <c r="C104" i="1"/>
  <c r="B104" i="1"/>
  <c r="A104" i="1"/>
  <c r="R103" i="1"/>
  <c r="S103" i="1"/>
  <c r="P103" i="1"/>
  <c r="L103" i="1"/>
  <c r="C103" i="1"/>
  <c r="B103" i="1"/>
  <c r="A103" i="1"/>
  <c r="R102" i="1"/>
  <c r="Y102" i="1"/>
  <c r="X102" i="1"/>
  <c r="W102" i="1"/>
  <c r="V102" i="1"/>
  <c r="U102" i="1"/>
  <c r="S102" i="1"/>
  <c r="T102" i="1"/>
  <c r="P102" i="1"/>
  <c r="L102" i="1"/>
  <c r="C102" i="1"/>
  <c r="B102" i="1"/>
  <c r="A102" i="1"/>
  <c r="R101" i="1"/>
  <c r="S101" i="1"/>
  <c r="P101" i="1"/>
  <c r="L101" i="1"/>
  <c r="C101" i="1"/>
  <c r="B101" i="1"/>
  <c r="A101" i="1"/>
  <c r="R100" i="1"/>
  <c r="Y100" i="1"/>
  <c r="X100" i="1"/>
  <c r="W100" i="1"/>
  <c r="V100" i="1"/>
  <c r="U100" i="1"/>
  <c r="S100" i="1"/>
  <c r="T100" i="1"/>
  <c r="P100" i="1"/>
  <c r="L100" i="1"/>
  <c r="C100" i="1"/>
  <c r="B100" i="1"/>
  <c r="A100" i="1"/>
  <c r="R99" i="1"/>
  <c r="S99" i="1"/>
  <c r="P99" i="1"/>
  <c r="L99" i="1"/>
  <c r="C99" i="1"/>
  <c r="B99" i="1"/>
  <c r="A99" i="1"/>
  <c r="R98" i="1"/>
  <c r="Y98" i="1"/>
  <c r="X98" i="1"/>
  <c r="W98" i="1"/>
  <c r="V98" i="1"/>
  <c r="U98" i="1"/>
  <c r="S98" i="1"/>
  <c r="T98" i="1"/>
  <c r="P98" i="1"/>
  <c r="L98" i="1"/>
  <c r="C98" i="1"/>
  <c r="B98" i="1"/>
  <c r="A98" i="1"/>
  <c r="R97" i="1"/>
  <c r="S97" i="1"/>
  <c r="P97" i="1"/>
  <c r="L97" i="1"/>
  <c r="C97" i="1"/>
  <c r="B97" i="1"/>
  <c r="A97" i="1"/>
  <c r="R96" i="1"/>
  <c r="Y96" i="1"/>
  <c r="X96" i="1"/>
  <c r="W96" i="1"/>
  <c r="V96" i="1"/>
  <c r="U96" i="1"/>
  <c r="S96" i="1"/>
  <c r="T96" i="1"/>
  <c r="P96" i="1"/>
  <c r="L96" i="1"/>
  <c r="C96" i="1"/>
  <c r="B96" i="1"/>
  <c r="A96" i="1"/>
  <c r="R95" i="1"/>
  <c r="S95" i="1"/>
  <c r="P95" i="1"/>
  <c r="L95" i="1"/>
  <c r="C95" i="1"/>
  <c r="B95" i="1"/>
  <c r="A95" i="1"/>
  <c r="R94" i="1"/>
  <c r="Y94" i="1"/>
  <c r="X94" i="1"/>
  <c r="W94" i="1"/>
  <c r="V94" i="1"/>
  <c r="U94" i="1"/>
  <c r="S94" i="1"/>
  <c r="T94" i="1"/>
  <c r="P94" i="1"/>
  <c r="L94" i="1"/>
  <c r="C94" i="1"/>
  <c r="B94" i="1"/>
  <c r="A94" i="1"/>
  <c r="R93" i="1"/>
  <c r="S93" i="1"/>
  <c r="P93" i="1"/>
  <c r="L93" i="1"/>
  <c r="C93" i="1"/>
  <c r="B93" i="1"/>
  <c r="A93" i="1"/>
  <c r="R92" i="1"/>
  <c r="Y92" i="1"/>
  <c r="X92" i="1"/>
  <c r="W92" i="1"/>
  <c r="V92" i="1"/>
  <c r="U92" i="1"/>
  <c r="S92" i="1"/>
  <c r="T92" i="1"/>
  <c r="P92" i="1"/>
  <c r="L92" i="1"/>
  <c r="C92" i="1"/>
  <c r="B92" i="1"/>
  <c r="A92" i="1"/>
  <c r="R91" i="1"/>
  <c r="S91" i="1"/>
  <c r="P91" i="1"/>
  <c r="L91" i="1"/>
  <c r="C91" i="1"/>
  <c r="B91" i="1"/>
  <c r="A91" i="1"/>
  <c r="R90" i="1"/>
  <c r="Y90" i="1"/>
  <c r="X90" i="1"/>
  <c r="W90" i="1"/>
  <c r="V90" i="1"/>
  <c r="U90" i="1"/>
  <c r="S90" i="1"/>
  <c r="T90" i="1"/>
  <c r="P90" i="1"/>
  <c r="L90" i="1"/>
  <c r="C90" i="1"/>
  <c r="B90" i="1"/>
  <c r="A90" i="1"/>
  <c r="R89" i="1"/>
  <c r="S89" i="1"/>
  <c r="P89" i="1"/>
  <c r="L89" i="1"/>
  <c r="C89" i="1"/>
  <c r="B89" i="1"/>
  <c r="A89" i="1"/>
  <c r="R88" i="1"/>
  <c r="Y88" i="1"/>
  <c r="X88" i="1"/>
  <c r="W88" i="1"/>
  <c r="V88" i="1"/>
  <c r="U88" i="1"/>
  <c r="S88" i="1"/>
  <c r="T88" i="1"/>
  <c r="P88" i="1"/>
  <c r="L88" i="1"/>
  <c r="C88" i="1"/>
  <c r="B88" i="1"/>
  <c r="A88" i="1"/>
  <c r="R87" i="1"/>
  <c r="S87" i="1"/>
  <c r="P87" i="1"/>
  <c r="L87" i="1"/>
  <c r="C87" i="1"/>
  <c r="B87" i="1"/>
  <c r="A87" i="1"/>
  <c r="R86" i="1"/>
  <c r="Y86" i="1"/>
  <c r="X86" i="1"/>
  <c r="W86" i="1"/>
  <c r="V86" i="1"/>
  <c r="U86" i="1"/>
  <c r="S86" i="1"/>
  <c r="T86" i="1"/>
  <c r="P86" i="1"/>
  <c r="L86" i="1"/>
  <c r="C86" i="1"/>
  <c r="B86" i="1"/>
  <c r="A86" i="1"/>
  <c r="R85" i="1"/>
  <c r="S85" i="1"/>
  <c r="P85" i="1"/>
  <c r="L85" i="1"/>
  <c r="C85" i="1"/>
  <c r="B85" i="1"/>
  <c r="A85" i="1"/>
  <c r="R84" i="1"/>
  <c r="Y84" i="1"/>
  <c r="X84" i="1"/>
  <c r="W84" i="1"/>
  <c r="V84" i="1"/>
  <c r="U84" i="1"/>
  <c r="S84" i="1"/>
  <c r="T84" i="1"/>
  <c r="P84" i="1"/>
  <c r="L84" i="1"/>
  <c r="C84" i="1"/>
  <c r="B84" i="1"/>
  <c r="A84" i="1"/>
  <c r="R83" i="1"/>
  <c r="S83" i="1"/>
  <c r="P83" i="1"/>
  <c r="L83" i="1"/>
  <c r="C83" i="1"/>
  <c r="B83" i="1"/>
  <c r="A83" i="1"/>
  <c r="R82" i="1"/>
  <c r="Y82" i="1"/>
  <c r="X82" i="1"/>
  <c r="W82" i="1"/>
  <c r="V82" i="1"/>
  <c r="U82" i="1"/>
  <c r="S82" i="1"/>
  <c r="T82" i="1"/>
  <c r="P82" i="1"/>
  <c r="L82" i="1"/>
  <c r="C82" i="1"/>
  <c r="B82" i="1"/>
  <c r="A82" i="1"/>
  <c r="R81" i="1"/>
  <c r="S81" i="1"/>
  <c r="P81" i="1"/>
  <c r="L81" i="1"/>
  <c r="C81" i="1"/>
  <c r="B81" i="1"/>
  <c r="A81" i="1"/>
  <c r="R80" i="1"/>
  <c r="Y80" i="1"/>
  <c r="X80" i="1"/>
  <c r="W80" i="1"/>
  <c r="V80" i="1"/>
  <c r="U80" i="1"/>
  <c r="S80" i="1"/>
  <c r="T80" i="1"/>
  <c r="P80" i="1"/>
  <c r="L80" i="1"/>
  <c r="C80" i="1"/>
  <c r="B80" i="1"/>
  <c r="A80" i="1"/>
  <c r="R79" i="1"/>
  <c r="S79" i="1"/>
  <c r="P79" i="1"/>
  <c r="L79" i="1"/>
  <c r="C79" i="1"/>
  <c r="B79" i="1"/>
  <c r="A79" i="1"/>
  <c r="R78" i="1"/>
  <c r="Y78" i="1"/>
  <c r="X78" i="1"/>
  <c r="W78" i="1"/>
  <c r="V78" i="1"/>
  <c r="U78" i="1"/>
  <c r="S78" i="1"/>
  <c r="T78" i="1"/>
  <c r="P78" i="1"/>
  <c r="L78" i="1"/>
  <c r="C78" i="1"/>
  <c r="B78" i="1"/>
  <c r="A78" i="1"/>
  <c r="R77" i="1"/>
  <c r="S77" i="1"/>
  <c r="P77" i="1"/>
  <c r="L77" i="1"/>
  <c r="C77" i="1"/>
  <c r="B77" i="1"/>
  <c r="A77" i="1"/>
  <c r="R76" i="1"/>
  <c r="Y76" i="1"/>
  <c r="X76" i="1"/>
  <c r="W76" i="1"/>
  <c r="V76" i="1"/>
  <c r="U76" i="1"/>
  <c r="S76" i="1"/>
  <c r="T76" i="1"/>
  <c r="P76" i="1"/>
  <c r="L76" i="1"/>
  <c r="C76" i="1"/>
  <c r="B76" i="1"/>
  <c r="A76" i="1"/>
  <c r="R75" i="1"/>
  <c r="S75" i="1"/>
  <c r="P75" i="1"/>
  <c r="L75" i="1"/>
  <c r="C75" i="1"/>
  <c r="B75" i="1"/>
  <c r="A75" i="1"/>
  <c r="R74" i="1"/>
  <c r="Y74" i="1"/>
  <c r="X74" i="1"/>
  <c r="W74" i="1"/>
  <c r="V74" i="1"/>
  <c r="U74" i="1"/>
  <c r="S74" i="1"/>
  <c r="T74" i="1"/>
  <c r="P74" i="1"/>
  <c r="L74" i="1"/>
  <c r="C74" i="1"/>
  <c r="B74" i="1"/>
  <c r="A74" i="1"/>
  <c r="R73" i="1"/>
  <c r="S73" i="1"/>
  <c r="P73" i="1"/>
  <c r="L73" i="1"/>
  <c r="C73" i="1"/>
  <c r="B73" i="1"/>
  <c r="A73" i="1"/>
  <c r="R72" i="1"/>
  <c r="Y72" i="1"/>
  <c r="X72" i="1"/>
  <c r="W72" i="1"/>
  <c r="V72" i="1"/>
  <c r="U72" i="1"/>
  <c r="S72" i="1"/>
  <c r="T72" i="1"/>
  <c r="P72" i="1"/>
  <c r="L72" i="1"/>
  <c r="C72" i="1"/>
  <c r="B72" i="1"/>
  <c r="A72" i="1"/>
  <c r="R71" i="1"/>
  <c r="S71" i="1"/>
  <c r="P71" i="1"/>
  <c r="L71" i="1"/>
  <c r="C71" i="1"/>
  <c r="B71" i="1"/>
  <c r="A71" i="1"/>
  <c r="R70" i="1"/>
  <c r="Y70" i="1"/>
  <c r="X70" i="1"/>
  <c r="W70" i="1"/>
  <c r="V70" i="1"/>
  <c r="U70" i="1"/>
  <c r="S70" i="1"/>
  <c r="T70" i="1"/>
  <c r="P70" i="1"/>
  <c r="L70" i="1"/>
  <c r="C70" i="1"/>
  <c r="B70" i="1"/>
  <c r="A70" i="1"/>
  <c r="R69" i="1"/>
  <c r="S69" i="1"/>
  <c r="P69" i="1"/>
  <c r="L69" i="1"/>
  <c r="C69" i="1"/>
  <c r="B69" i="1"/>
  <c r="A69" i="1"/>
  <c r="R68" i="1"/>
  <c r="Y68" i="1"/>
  <c r="X68" i="1"/>
  <c r="W68" i="1"/>
  <c r="V68" i="1"/>
  <c r="U68" i="1"/>
  <c r="S68" i="1"/>
  <c r="T68" i="1"/>
  <c r="P68" i="1"/>
  <c r="L68" i="1"/>
  <c r="C68" i="1"/>
  <c r="B68" i="1"/>
  <c r="A68" i="1"/>
  <c r="R67" i="1"/>
  <c r="S67" i="1"/>
  <c r="P67" i="1"/>
  <c r="L67" i="1"/>
  <c r="C67" i="1"/>
  <c r="B67" i="1"/>
  <c r="A67" i="1"/>
  <c r="R66" i="1"/>
  <c r="Y66" i="1"/>
  <c r="X66" i="1"/>
  <c r="W66" i="1"/>
  <c r="V66" i="1"/>
  <c r="U66" i="1"/>
  <c r="S66" i="1"/>
  <c r="T66" i="1"/>
  <c r="P66" i="1"/>
  <c r="L66" i="1"/>
  <c r="C66" i="1"/>
  <c r="B66" i="1"/>
  <c r="A66" i="1"/>
  <c r="R65" i="1"/>
  <c r="S65" i="1"/>
  <c r="P65" i="1"/>
  <c r="L65" i="1"/>
  <c r="C65" i="1"/>
  <c r="B65" i="1"/>
  <c r="A65" i="1"/>
  <c r="R64" i="1"/>
  <c r="Y64" i="1"/>
  <c r="X64" i="1"/>
  <c r="W64" i="1"/>
  <c r="V64" i="1"/>
  <c r="U64" i="1"/>
  <c r="S64" i="1"/>
  <c r="T64" i="1"/>
  <c r="P64" i="1"/>
  <c r="L64" i="1"/>
  <c r="C64" i="1"/>
  <c r="B64" i="1"/>
  <c r="A64" i="1"/>
  <c r="R63" i="1"/>
  <c r="S63" i="1"/>
  <c r="P63" i="1"/>
  <c r="L63" i="1"/>
  <c r="C63" i="1"/>
  <c r="B63" i="1"/>
  <c r="A63" i="1"/>
  <c r="R62" i="1"/>
  <c r="Y62" i="1"/>
  <c r="X62" i="1"/>
  <c r="W62" i="1"/>
  <c r="V62" i="1"/>
  <c r="U62" i="1"/>
  <c r="S62" i="1"/>
  <c r="T62" i="1"/>
  <c r="P62" i="1"/>
  <c r="L62" i="1"/>
  <c r="C62" i="1"/>
  <c r="B62" i="1"/>
  <c r="A62" i="1"/>
  <c r="R61" i="1"/>
  <c r="S61" i="1"/>
  <c r="P61" i="1"/>
  <c r="L61" i="1"/>
  <c r="C61" i="1"/>
  <c r="B61" i="1"/>
  <c r="A61" i="1"/>
  <c r="R60" i="1"/>
  <c r="Y60" i="1"/>
  <c r="X60" i="1"/>
  <c r="W60" i="1"/>
  <c r="V60" i="1"/>
  <c r="U60" i="1"/>
  <c r="S60" i="1"/>
  <c r="T60" i="1"/>
  <c r="P60" i="1"/>
  <c r="L60" i="1"/>
  <c r="C60" i="1"/>
  <c r="B60" i="1"/>
  <c r="A60" i="1"/>
  <c r="R59" i="1"/>
  <c r="S59" i="1"/>
  <c r="P59" i="1"/>
  <c r="L59" i="1"/>
  <c r="C59" i="1"/>
  <c r="B59" i="1"/>
  <c r="A59" i="1"/>
  <c r="R58" i="1"/>
  <c r="Y58" i="1"/>
  <c r="X58" i="1"/>
  <c r="W58" i="1"/>
  <c r="V58" i="1"/>
  <c r="U58" i="1"/>
  <c r="S58" i="1"/>
  <c r="T58" i="1"/>
  <c r="P58" i="1"/>
  <c r="L58" i="1"/>
  <c r="C58" i="1"/>
  <c r="B58" i="1"/>
  <c r="A58" i="1"/>
  <c r="R57" i="1"/>
  <c r="S57" i="1"/>
  <c r="P57" i="1"/>
  <c r="L57" i="1"/>
  <c r="C57" i="1"/>
  <c r="B57" i="1"/>
  <c r="A57" i="1"/>
  <c r="R56" i="1"/>
  <c r="Y56" i="1"/>
  <c r="X56" i="1"/>
  <c r="W56" i="1"/>
  <c r="V56" i="1"/>
  <c r="U56" i="1"/>
  <c r="S56" i="1"/>
  <c r="T56" i="1"/>
  <c r="P56" i="1"/>
  <c r="L56" i="1"/>
  <c r="C56" i="1"/>
  <c r="B56" i="1"/>
  <c r="A56" i="1"/>
  <c r="R55" i="1"/>
  <c r="S55" i="1"/>
  <c r="P55" i="1"/>
  <c r="L55" i="1"/>
  <c r="C55" i="1"/>
  <c r="B55" i="1"/>
  <c r="A55" i="1"/>
  <c r="R54" i="1"/>
  <c r="Y54" i="1"/>
  <c r="X54" i="1"/>
  <c r="W54" i="1"/>
  <c r="V54" i="1"/>
  <c r="U54" i="1"/>
  <c r="S54" i="1"/>
  <c r="T54" i="1"/>
  <c r="P54" i="1"/>
  <c r="L54" i="1"/>
  <c r="C54" i="1"/>
  <c r="B54" i="1"/>
  <c r="A54" i="1"/>
  <c r="R53" i="1"/>
  <c r="S53" i="1"/>
  <c r="P53" i="1"/>
  <c r="L53" i="1"/>
  <c r="C53" i="1"/>
  <c r="B53" i="1"/>
  <c r="A53" i="1"/>
  <c r="R52" i="1"/>
  <c r="Y52" i="1"/>
  <c r="X52" i="1"/>
  <c r="W52" i="1"/>
  <c r="V52" i="1"/>
  <c r="U52" i="1"/>
  <c r="S52" i="1"/>
  <c r="T52" i="1"/>
  <c r="P52" i="1"/>
  <c r="L52" i="1"/>
  <c r="C52" i="1"/>
  <c r="B52" i="1"/>
  <c r="A52" i="1"/>
  <c r="R51" i="1"/>
  <c r="S51" i="1"/>
  <c r="P51" i="1"/>
  <c r="L51" i="1"/>
  <c r="C51" i="1"/>
  <c r="B51" i="1"/>
  <c r="A51" i="1"/>
  <c r="R50" i="1"/>
  <c r="Y50" i="1"/>
  <c r="X50" i="1"/>
  <c r="W50" i="1"/>
  <c r="V50" i="1"/>
  <c r="U50" i="1"/>
  <c r="S50" i="1"/>
  <c r="T50" i="1"/>
  <c r="P50" i="1"/>
  <c r="L50" i="1"/>
  <c r="C50" i="1"/>
  <c r="B50" i="1"/>
  <c r="A50" i="1"/>
  <c r="R49" i="1"/>
  <c r="S49" i="1"/>
  <c r="P49" i="1"/>
  <c r="L49" i="1"/>
  <c r="C49" i="1"/>
  <c r="B49" i="1"/>
  <c r="A49" i="1"/>
  <c r="R48" i="1"/>
  <c r="Y48" i="1"/>
  <c r="X48" i="1"/>
  <c r="W48" i="1"/>
  <c r="V48" i="1"/>
  <c r="U48" i="1"/>
  <c r="S48" i="1"/>
  <c r="T48" i="1"/>
  <c r="P48" i="1"/>
  <c r="L48" i="1"/>
  <c r="C48" i="1"/>
  <c r="B48" i="1"/>
  <c r="A48" i="1"/>
  <c r="R47" i="1"/>
  <c r="S47" i="1"/>
  <c r="P47" i="1"/>
  <c r="L47" i="1"/>
  <c r="C47" i="1"/>
  <c r="B47" i="1"/>
  <c r="A47" i="1"/>
  <c r="R46" i="1"/>
  <c r="Y46" i="1"/>
  <c r="X46" i="1"/>
  <c r="W46" i="1"/>
  <c r="V46" i="1"/>
  <c r="U46" i="1"/>
  <c r="S46" i="1"/>
  <c r="T46" i="1"/>
  <c r="P46" i="1"/>
  <c r="L46" i="1"/>
  <c r="C46" i="1"/>
  <c r="B46" i="1"/>
  <c r="A46" i="1"/>
  <c r="R45" i="1"/>
  <c r="S45" i="1"/>
  <c r="P45" i="1"/>
  <c r="L45" i="1"/>
  <c r="C45" i="1"/>
  <c r="B45" i="1"/>
  <c r="A45" i="1"/>
  <c r="R44" i="1"/>
  <c r="Y44" i="1"/>
  <c r="X44" i="1"/>
  <c r="W44" i="1"/>
  <c r="V44" i="1"/>
  <c r="U44" i="1"/>
  <c r="S44" i="1"/>
  <c r="T44" i="1"/>
  <c r="P44" i="1"/>
  <c r="L44" i="1"/>
  <c r="C44" i="1"/>
  <c r="B44" i="1"/>
  <c r="A44" i="1"/>
  <c r="R43" i="1"/>
  <c r="S43" i="1"/>
  <c r="P43" i="1"/>
  <c r="L43" i="1"/>
  <c r="C43" i="1"/>
  <c r="B43" i="1"/>
  <c r="A43" i="1"/>
  <c r="R42" i="1"/>
  <c r="Y42" i="1"/>
  <c r="X42" i="1"/>
  <c r="W42" i="1"/>
  <c r="V42" i="1"/>
  <c r="U42" i="1"/>
  <c r="S42" i="1"/>
  <c r="T42" i="1"/>
  <c r="P42" i="1"/>
  <c r="L42" i="1"/>
  <c r="C42" i="1"/>
  <c r="B42" i="1"/>
  <c r="A42" i="1"/>
  <c r="R41" i="1"/>
  <c r="S41" i="1"/>
  <c r="P41" i="1"/>
  <c r="L41" i="1"/>
  <c r="C41" i="1"/>
  <c r="B41" i="1"/>
  <c r="A41" i="1"/>
  <c r="R40" i="1"/>
  <c r="Y40" i="1"/>
  <c r="X40" i="1"/>
  <c r="W40" i="1"/>
  <c r="V40" i="1"/>
  <c r="U40" i="1"/>
  <c r="S40" i="1"/>
  <c r="T40" i="1"/>
  <c r="P40" i="1"/>
  <c r="L40" i="1"/>
  <c r="C40" i="1"/>
  <c r="B40" i="1"/>
  <c r="A40" i="1"/>
  <c r="R39" i="1"/>
  <c r="S39" i="1"/>
  <c r="P39" i="1"/>
  <c r="L39" i="1"/>
  <c r="C39" i="1"/>
  <c r="B39" i="1"/>
  <c r="A39" i="1"/>
  <c r="R38" i="1"/>
  <c r="Y38" i="1"/>
  <c r="X38" i="1"/>
  <c r="W38" i="1"/>
  <c r="V38" i="1"/>
  <c r="U38" i="1"/>
  <c r="S38" i="1"/>
  <c r="T38" i="1"/>
  <c r="P38" i="1"/>
  <c r="L38" i="1"/>
  <c r="C38" i="1"/>
  <c r="B38" i="1"/>
  <c r="A38" i="1"/>
  <c r="R37" i="1"/>
  <c r="S37" i="1"/>
  <c r="P37" i="1"/>
  <c r="L37" i="1"/>
  <c r="C37" i="1"/>
  <c r="B37" i="1"/>
  <c r="A37" i="1"/>
  <c r="R36" i="1"/>
  <c r="Y36" i="1"/>
  <c r="X36" i="1"/>
  <c r="W36" i="1"/>
  <c r="V36" i="1"/>
  <c r="U36" i="1"/>
  <c r="S36" i="1"/>
  <c r="T36" i="1"/>
  <c r="P36" i="1"/>
  <c r="L36" i="1"/>
  <c r="C36" i="1"/>
  <c r="B36" i="1"/>
  <c r="A36" i="1"/>
  <c r="R35" i="1"/>
  <c r="S35" i="1"/>
  <c r="P35" i="1"/>
  <c r="L35" i="1"/>
  <c r="C35" i="1"/>
  <c r="B35" i="1"/>
  <c r="A35" i="1"/>
  <c r="R34" i="1"/>
  <c r="Y34" i="1"/>
  <c r="X34" i="1"/>
  <c r="W34" i="1"/>
  <c r="V34" i="1"/>
  <c r="U34" i="1"/>
  <c r="S34" i="1"/>
  <c r="T34" i="1"/>
  <c r="P34" i="1"/>
  <c r="L34" i="1"/>
  <c r="C34" i="1"/>
  <c r="B34" i="1"/>
  <c r="A34" i="1"/>
  <c r="R33" i="1"/>
  <c r="S33" i="1"/>
  <c r="P33" i="1"/>
  <c r="L33" i="1"/>
  <c r="C33" i="1"/>
  <c r="B33" i="1"/>
  <c r="A33" i="1"/>
  <c r="R32" i="1"/>
  <c r="Y32" i="1"/>
  <c r="X32" i="1"/>
  <c r="W32" i="1"/>
  <c r="V32" i="1"/>
  <c r="U32" i="1"/>
  <c r="S32" i="1"/>
  <c r="T32" i="1"/>
  <c r="P32" i="1"/>
  <c r="L32" i="1"/>
  <c r="C32" i="1"/>
  <c r="B32" i="1"/>
  <c r="A32" i="1"/>
  <c r="R31" i="1"/>
  <c r="S31" i="1"/>
  <c r="P31" i="1"/>
  <c r="L31" i="1"/>
  <c r="C31" i="1"/>
  <c r="B31" i="1"/>
  <c r="A31" i="1"/>
  <c r="R30" i="1"/>
  <c r="Y30" i="1"/>
  <c r="X30" i="1"/>
  <c r="W30" i="1"/>
  <c r="V30" i="1"/>
  <c r="U30" i="1"/>
  <c r="S30" i="1"/>
  <c r="T30" i="1"/>
  <c r="P30" i="1"/>
  <c r="L30" i="1"/>
  <c r="C30" i="1"/>
  <c r="B30" i="1"/>
  <c r="A30" i="1"/>
  <c r="R29" i="1"/>
  <c r="S29" i="1"/>
  <c r="P29" i="1"/>
  <c r="L29" i="1"/>
  <c r="C29" i="1"/>
  <c r="B29" i="1"/>
  <c r="A29" i="1"/>
  <c r="R28" i="1"/>
  <c r="Y28" i="1"/>
  <c r="X28" i="1"/>
  <c r="W28" i="1"/>
  <c r="V28" i="1"/>
  <c r="U28" i="1"/>
  <c r="S28" i="1"/>
  <c r="T28" i="1"/>
  <c r="P28" i="1"/>
  <c r="L28" i="1"/>
  <c r="C28" i="1"/>
  <c r="B28" i="1"/>
  <c r="A28" i="1"/>
  <c r="R27" i="1"/>
  <c r="S27" i="1"/>
  <c r="P27" i="1"/>
  <c r="L27" i="1"/>
  <c r="C27" i="1"/>
  <c r="B27" i="1"/>
  <c r="A27" i="1"/>
  <c r="R26" i="1"/>
  <c r="Y26" i="1"/>
  <c r="X26" i="1"/>
  <c r="W26" i="1"/>
  <c r="V26" i="1"/>
  <c r="U26" i="1"/>
  <c r="S26" i="1"/>
  <c r="T26" i="1"/>
  <c r="P26" i="1"/>
  <c r="L26" i="1"/>
  <c r="C26" i="1"/>
  <c r="B26" i="1"/>
  <c r="A26" i="1"/>
  <c r="R25" i="1"/>
  <c r="S25" i="1"/>
  <c r="P25" i="1"/>
  <c r="L25" i="1"/>
  <c r="C25" i="1"/>
  <c r="B25" i="1"/>
  <c r="A25" i="1"/>
  <c r="R24" i="1"/>
  <c r="Y24" i="1"/>
  <c r="X24" i="1"/>
  <c r="W24" i="1"/>
  <c r="V24" i="1"/>
  <c r="U24" i="1"/>
  <c r="S24" i="1"/>
  <c r="T24" i="1"/>
  <c r="P24" i="1"/>
  <c r="L24" i="1"/>
  <c r="C24" i="1"/>
  <c r="B24" i="1"/>
  <c r="A24" i="1"/>
  <c r="R23" i="1"/>
  <c r="S23" i="1"/>
  <c r="P23" i="1"/>
  <c r="L23" i="1"/>
  <c r="C23" i="1"/>
  <c r="B23" i="1"/>
  <c r="A23" i="1"/>
  <c r="R22" i="1"/>
  <c r="Y22" i="1"/>
  <c r="X22" i="1"/>
  <c r="W22" i="1"/>
  <c r="V22" i="1"/>
  <c r="U22" i="1"/>
  <c r="S22" i="1"/>
  <c r="T22" i="1"/>
  <c r="P22" i="1"/>
  <c r="L22" i="1"/>
  <c r="C22" i="1"/>
  <c r="B22" i="1"/>
  <c r="A22" i="1"/>
  <c r="R21" i="1"/>
  <c r="S21" i="1"/>
  <c r="P21" i="1"/>
  <c r="L21" i="1"/>
  <c r="C21" i="1"/>
  <c r="B21" i="1"/>
  <c r="A21" i="1"/>
  <c r="R20" i="1"/>
  <c r="Y20" i="1"/>
  <c r="X20" i="1"/>
  <c r="W20" i="1"/>
  <c r="V20" i="1"/>
  <c r="U20" i="1"/>
  <c r="S20" i="1"/>
  <c r="T20" i="1"/>
  <c r="P20" i="1"/>
  <c r="L20" i="1"/>
  <c r="C20" i="1"/>
  <c r="B20" i="1"/>
  <c r="A20" i="1"/>
  <c r="R19" i="1"/>
  <c r="S19" i="1"/>
  <c r="P19" i="1"/>
  <c r="L19" i="1"/>
  <c r="C19" i="1"/>
  <c r="B19" i="1"/>
  <c r="A19" i="1"/>
  <c r="R18" i="1"/>
  <c r="Y18" i="1"/>
  <c r="X18" i="1"/>
  <c r="W18" i="1"/>
  <c r="V18" i="1"/>
  <c r="U18" i="1"/>
  <c r="S18" i="1"/>
  <c r="T18" i="1"/>
  <c r="P18" i="1"/>
  <c r="L18" i="1"/>
  <c r="C18" i="1"/>
  <c r="B18" i="1"/>
  <c r="A18" i="1"/>
  <c r="R17" i="1"/>
  <c r="S17" i="1"/>
  <c r="P17" i="1"/>
  <c r="L17" i="1"/>
  <c r="C17" i="1"/>
  <c r="B17" i="1"/>
  <c r="A17" i="1"/>
  <c r="R16" i="1"/>
  <c r="Y16" i="1"/>
  <c r="X16" i="1"/>
  <c r="W16" i="1"/>
  <c r="V16" i="1"/>
  <c r="U16" i="1"/>
  <c r="S16" i="1"/>
  <c r="T16" i="1"/>
  <c r="P16" i="1"/>
  <c r="L16" i="1"/>
  <c r="C16" i="1"/>
  <c r="B16" i="1"/>
  <c r="A16" i="1"/>
  <c r="R15" i="1"/>
  <c r="S15" i="1"/>
  <c r="P15" i="1"/>
  <c r="L15" i="1"/>
  <c r="C15" i="1"/>
  <c r="B15" i="1"/>
  <c r="A15" i="1"/>
  <c r="R14" i="1"/>
  <c r="Y14" i="1"/>
  <c r="X14" i="1"/>
  <c r="W14" i="1"/>
  <c r="V14" i="1"/>
  <c r="U14" i="1"/>
  <c r="S14" i="1"/>
  <c r="T14" i="1"/>
  <c r="P14" i="1"/>
  <c r="L14" i="1"/>
  <c r="C14" i="1"/>
  <c r="B14" i="1"/>
  <c r="A14" i="1"/>
  <c r="R13" i="1"/>
  <c r="S13" i="1"/>
  <c r="P13" i="1"/>
  <c r="L13" i="1"/>
  <c r="C13" i="1"/>
  <c r="B13" i="1"/>
  <c r="A13" i="1"/>
  <c r="R12" i="1"/>
  <c r="Y12" i="1"/>
  <c r="X12" i="1"/>
  <c r="W12" i="1"/>
  <c r="V12" i="1"/>
  <c r="U12" i="1"/>
  <c r="S12" i="1"/>
  <c r="T12" i="1"/>
  <c r="P12" i="1"/>
  <c r="L12" i="1"/>
  <c r="C12" i="1"/>
  <c r="B12" i="1"/>
  <c r="A12" i="1"/>
  <c r="R11" i="1"/>
  <c r="S11" i="1"/>
  <c r="P11" i="1"/>
  <c r="L11" i="1"/>
  <c r="C11" i="1"/>
  <c r="B11" i="1"/>
  <c r="A11" i="1"/>
  <c r="R10" i="1"/>
  <c r="Y10" i="1"/>
  <c r="X10" i="1"/>
  <c r="W10" i="1"/>
  <c r="V10" i="1"/>
  <c r="U10" i="1"/>
  <c r="S10" i="1"/>
  <c r="T10" i="1"/>
  <c r="P10" i="1"/>
  <c r="L10" i="1"/>
  <c r="C10" i="1"/>
  <c r="B10" i="1"/>
  <c r="A10" i="1"/>
  <c r="R9" i="1"/>
  <c r="S9" i="1"/>
  <c r="L9" i="1"/>
  <c r="C9" i="1"/>
  <c r="B9" i="1"/>
  <c r="A9" i="1"/>
  <c r="R8" i="1"/>
  <c r="Y8" i="1"/>
  <c r="X8" i="1"/>
  <c r="W8" i="1"/>
  <c r="V8" i="1"/>
  <c r="U8" i="1"/>
  <c r="S8" i="1"/>
  <c r="T8" i="1"/>
  <c r="P8" i="1"/>
  <c r="L8" i="1"/>
  <c r="C8" i="1"/>
  <c r="B8" i="1"/>
  <c r="A8" i="1"/>
  <c r="R7" i="1"/>
  <c r="S7" i="1"/>
  <c r="L7" i="1"/>
  <c r="C7" i="1"/>
  <c r="B7" i="1"/>
  <c r="A7" i="1"/>
  <c r="R6" i="1"/>
  <c r="Y6" i="1"/>
  <c r="X6" i="1"/>
  <c r="W6" i="1"/>
  <c r="V6" i="1"/>
  <c r="U6" i="1"/>
  <c r="S6" i="1"/>
  <c r="T6" i="1"/>
  <c r="P6" i="1"/>
  <c r="L6" i="1"/>
  <c r="C6" i="1"/>
  <c r="B6" i="1"/>
  <c r="A6" i="1"/>
  <c r="R5" i="1"/>
  <c r="S5" i="1"/>
  <c r="L5" i="1"/>
  <c r="C5" i="1"/>
  <c r="B5" i="1"/>
  <c r="A5" i="1"/>
  <c r="R4" i="1"/>
  <c r="Y4" i="1"/>
  <c r="X4" i="1"/>
  <c r="W4" i="1"/>
  <c r="V4" i="1"/>
  <c r="U4" i="1"/>
  <c r="S4" i="1"/>
  <c r="T4" i="1"/>
  <c r="P4" i="1"/>
  <c r="L4" i="1"/>
  <c r="C4" i="1"/>
  <c r="B4" i="1"/>
  <c r="A4" i="1"/>
  <c r="R3" i="1"/>
  <c r="S3" i="1"/>
  <c r="P3" i="1"/>
  <c r="L3" i="1"/>
  <c r="C3" i="1"/>
  <c r="B3" i="1"/>
  <c r="A3" i="1"/>
  <c r="R2" i="1"/>
  <c r="Y2" i="1"/>
  <c r="X2" i="1"/>
  <c r="W2" i="1"/>
  <c r="V2" i="1"/>
  <c r="U2" i="1"/>
  <c r="S2" i="1"/>
  <c r="T2" i="1"/>
  <c r="P2" i="1"/>
  <c r="L2" i="1"/>
  <c r="C2" i="1"/>
  <c r="B2" i="1"/>
  <c r="A2" i="1"/>
  <c r="R1" i="1"/>
  <c r="S1" i="1"/>
  <c r="P1" i="1"/>
  <c r="L1" i="1"/>
  <c r="C1" i="1"/>
  <c r="B1" i="1"/>
  <c r="A1" i="1"/>
</calcChain>
</file>

<file path=xl/comments1.xml><?xml version="1.0" encoding="utf-8"?>
<comments xmlns="http://schemas.openxmlformats.org/spreadsheetml/2006/main">
  <authors>
    <author>Jesse Tasman</author>
    <author>Sandy Tasman</author>
    <author>User</author>
  </authors>
  <commentList>
    <comment ref="C230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20170925_182235_up</t>
        </r>
      </text>
    </comment>
    <comment ref="C231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20170925_182514</t>
        </r>
      </text>
    </comment>
    <comment ref="C232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20171021_182758</t>
        </r>
      </text>
    </comment>
    <comment ref="C246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20170925_183210_up</t>
        </r>
      </text>
    </comment>
    <comment ref="C260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20171021_171820_ng</t>
        </r>
      </text>
    </comment>
    <comment ref="C269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20171021_172107_ng</t>
        </r>
      </text>
    </comment>
    <comment ref="C284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20171021_174610_ng</t>
        </r>
      </text>
    </comment>
    <comment ref="C285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20171021_175226_ng
</t>
        </r>
      </text>
    </comment>
    <comment ref="C287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20171021_181055_up</t>
        </r>
      </text>
    </comment>
    <comment ref="C291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20171021_181459_up</t>
        </r>
      </text>
    </comment>
    <comment ref="C292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20171021_183226_ng</t>
        </r>
      </text>
    </comment>
    <comment ref="C300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20171021_183441_up</t>
        </r>
      </text>
    </comment>
    <comment ref="C341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20171021_183837_up</t>
        </r>
      </text>
    </comment>
    <comment ref="C344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20171021_183953_up</t>
        </r>
      </text>
    </comment>
    <comment ref="C363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20171021_184155</t>
        </r>
      </text>
    </comment>
    <comment ref="C365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20171021_184627_pg</t>
        </r>
      </text>
    </comment>
    <comment ref="C366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201704_184118_ng</t>
        </r>
      </text>
    </comment>
    <comment ref="C368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201112_141049_ng
</t>
        </r>
      </text>
    </comment>
    <comment ref="C377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20171112_145200_ng_v310</t>
        </r>
      </text>
    </comment>
    <comment ref="C381" authorId="1">
      <text>
        <r>
          <rPr>
            <b/>
            <sz val="9"/>
            <color indexed="81"/>
            <rFont val="Tahoma"/>
            <family val="2"/>
          </rPr>
          <t>Sandy Tasman:</t>
        </r>
        <r>
          <rPr>
            <sz val="9"/>
            <color indexed="81"/>
            <rFont val="Tahoma"/>
            <family val="2"/>
          </rPr>
          <t xml:space="preserve">
20171112_145335_ng_v7</t>
        </r>
      </text>
    </comment>
    <comment ref="C38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20171113_131048
</t>
        </r>
      </text>
    </comment>
    <comment ref="C389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20171113_133148_full</t>
        </r>
      </text>
    </comment>
    <comment ref="C394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20171114_195052
</t>
        </r>
      </text>
    </comment>
    <comment ref="C395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20171114_195429
</t>
        </r>
      </text>
    </comment>
    <comment ref="C39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20171114_200123</t>
        </r>
      </text>
    </comment>
    <comment ref="R39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video ended early</t>
        </r>
      </text>
    </comment>
    <comment ref="C411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20171114_200250</t>
        </r>
      </text>
    </comment>
    <comment ref="C412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20171114_200308</t>
        </r>
      </text>
    </comment>
    <comment ref="C41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20171114_200331</t>
        </r>
      </text>
    </comment>
    <comment ref="C417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20171114_200513</t>
        </r>
      </text>
    </comment>
    <comment ref="C435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20171114_200626</t>
        </r>
      </text>
    </comment>
    <comment ref="C445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20171114_200903</t>
        </r>
      </text>
    </comment>
    <comment ref="C44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20171117_201349</t>
        </r>
      </text>
    </comment>
    <comment ref="C471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20171114_201520</t>
        </r>
      </text>
    </comment>
    <comment ref="C47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20171114_201549</t>
        </r>
      </text>
    </comment>
    <comment ref="C483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20171114_201745</t>
        </r>
      </text>
    </comment>
    <comment ref="C488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20171114_201843</t>
        </r>
      </text>
    </comment>
    <comment ref="C500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20171114_201907</t>
        </r>
      </text>
    </comment>
    <comment ref="C51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C519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20171114_201953</t>
        </r>
      </text>
    </comment>
    <comment ref="C530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20171114_202011</t>
        </r>
      </text>
    </comment>
    <comment ref="C53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20171114_202038</t>
        </r>
      </text>
    </comment>
    <comment ref="C549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20171114_202231</t>
        </r>
      </text>
    </comment>
    <comment ref="C559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20171114_202407</t>
        </r>
      </text>
    </comment>
    <comment ref="C569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20171114_202446</t>
        </r>
      </text>
    </comment>
    <comment ref="C583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20171114_202522</t>
        </r>
      </text>
    </comment>
    <comment ref="C585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20171114_202550</t>
        </r>
      </text>
    </comment>
    <comment ref="C594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20171114_202735</t>
        </r>
      </text>
    </comment>
    <comment ref="C613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20171114_202834</t>
        </r>
      </text>
    </comment>
    <comment ref="C619" authorId="2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20171122_144117-b1b2
</t>
        </r>
      </text>
    </comment>
    <comment ref="C627" authorId="2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20171122_144155</t>
        </r>
      </text>
    </comment>
    <comment ref="C628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20171124_162501</t>
        </r>
      </text>
    </comment>
    <comment ref="C637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20171124_164120</t>
        </r>
      </text>
    </comment>
    <comment ref="C638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20171124_170043</t>
        </r>
      </text>
    </comment>
    <comment ref="C646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20171124_170129_up</t>
        </r>
      </text>
    </comment>
    <comment ref="C670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20171124_170421_up</t>
        </r>
      </text>
    </comment>
    <comment ref="Q671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Brixton</t>
        </r>
      </text>
    </comment>
    <comment ref="Q672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Hillbrow</t>
        </r>
      </text>
    </comment>
    <comment ref="C683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20171124_05</t>
        </r>
      </text>
    </comment>
    <comment ref="Q683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Brixton</t>
        </r>
      </text>
    </comment>
    <comment ref="C690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20171124_170721_upupdown</t>
        </r>
      </text>
    </comment>
    <comment ref="Q690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Brixton</t>
        </r>
      </text>
    </comment>
    <comment ref="Q691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Hillbrow</t>
        </r>
      </text>
    </comment>
    <comment ref="C703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20171124_06</t>
        </r>
      </text>
    </comment>
    <comment ref="C874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20171201_151654_ng</t>
        </r>
      </text>
    </comment>
    <comment ref="C883" authorId="0">
      <text>
        <r>
          <rPr>
            <b/>
            <sz val="9"/>
            <color indexed="81"/>
            <rFont val="Calibri"/>
            <family val="2"/>
          </rPr>
          <t>Jesse Tasman:</t>
        </r>
        <r>
          <rPr>
            <sz val="9"/>
            <color indexed="81"/>
            <rFont val="Calibri"/>
            <family val="2"/>
          </rPr>
          <t xml:space="preserve">
20171203_185220_up</t>
        </r>
      </text>
    </comment>
  </commentList>
</comments>
</file>

<file path=xl/sharedStrings.xml><?xml version="1.0" encoding="utf-8"?>
<sst xmlns="http://schemas.openxmlformats.org/spreadsheetml/2006/main" count="7824" uniqueCount="292">
  <si>
    <t>Reference</t>
  </si>
  <si>
    <t>Time absolute</t>
  </si>
  <si>
    <t>Data absolute</t>
  </si>
  <si>
    <t>Thunderstorm Day</t>
  </si>
  <si>
    <t>year</t>
  </si>
  <si>
    <t>month</t>
  </si>
  <si>
    <t>day</t>
  </si>
  <si>
    <t>hour</t>
  </si>
  <si>
    <t>minute</t>
  </si>
  <si>
    <t>second</t>
  </si>
  <si>
    <t>Millisecond</t>
  </si>
  <si>
    <t>Process?</t>
  </si>
  <si>
    <t>Time interval between strokes</t>
  </si>
  <si>
    <t>Polarity</t>
  </si>
  <si>
    <t>Visibility</t>
  </si>
  <si>
    <t>duration (ms)</t>
  </si>
  <si>
    <t>No current between strokes same channel</t>
  </si>
  <si>
    <t>Stike point</t>
  </si>
  <si>
    <t>How many strokes?</t>
  </si>
  <si>
    <t>Bipolar?</t>
  </si>
  <si>
    <t>Positive</t>
  </si>
  <si>
    <t>Negative</t>
  </si>
  <si>
    <t>Up cases</t>
  </si>
  <si>
    <t>Up SRS</t>
  </si>
  <si>
    <t>Flash w/CCLong</t>
  </si>
  <si>
    <t>Comments</t>
  </si>
  <si>
    <t>Stroke</t>
  </si>
  <si>
    <t>visible</t>
  </si>
  <si>
    <t>out</t>
  </si>
  <si>
    <t>M</t>
  </si>
  <si>
    <t>Attemped Leader</t>
  </si>
  <si>
    <t>Strong M</t>
  </si>
  <si>
    <t>Channel Behind Brixton tower</t>
  </si>
  <si>
    <t>Channel Behind Hillbrow tower</t>
  </si>
  <si>
    <t>Spider</t>
  </si>
  <si>
    <t>Return Stroke not saturated</t>
  </si>
  <si>
    <t>partial</t>
  </si>
  <si>
    <t>stroke</t>
  </si>
  <si>
    <t>COOL - center frame</t>
  </si>
  <si>
    <t>residual</t>
  </si>
  <si>
    <t>Attempted leader</t>
  </si>
  <si>
    <t>right behind b1 b2</t>
  </si>
  <si>
    <t>Brixton</t>
  </si>
  <si>
    <t>visble</t>
  </si>
  <si>
    <t>up</t>
  </si>
  <si>
    <t>brixton</t>
  </si>
  <si>
    <t>Hillbrow</t>
  </si>
  <si>
    <t>M-up</t>
  </si>
  <si>
    <t>has residual</t>
  </si>
  <si>
    <t>SRS</t>
  </si>
  <si>
    <t>heavy residual at 526</t>
  </si>
  <si>
    <t>offscreen flashes at 813 and 816</t>
  </si>
  <si>
    <t>Brixton - strong IC at 626</t>
  </si>
  <si>
    <t xml:space="preserve">a lot of residual </t>
  </si>
  <si>
    <t xml:space="preserve">IC @ 003 </t>
  </si>
  <si>
    <t>Lot of flashes out of view</t>
  </si>
  <si>
    <t>HILLBROW- AWESOME</t>
  </si>
  <si>
    <t>might be b1b2</t>
  </si>
  <si>
    <t>IC as well @28</t>
  </si>
  <si>
    <t>Hillbrow- CRAZY</t>
  </si>
  <si>
    <t>doesn’t do time interval if leader</t>
  </si>
  <si>
    <t>Hillbrow- 409 some big flash off screen, Lots of weird stuff</t>
  </si>
  <si>
    <t>V @ 496, V @ 503, IC @508,  V @ 517,Gang IC, IC @754</t>
  </si>
  <si>
    <t>Next to brixton</t>
  </si>
  <si>
    <t>not visible</t>
  </si>
  <si>
    <t>right of brixton</t>
  </si>
  <si>
    <t xml:space="preserve">visible </t>
  </si>
  <si>
    <t>Residual</t>
  </si>
  <si>
    <t>right of b1b2, 081 off screen flashes</t>
  </si>
  <si>
    <t>right of screen, off screen flash 336, 412, 482</t>
  </si>
  <si>
    <t>Hospital?</t>
  </si>
  <si>
    <t>behind b1b2</t>
  </si>
  <si>
    <t>out of screen flash @ 12</t>
  </si>
  <si>
    <t>IC @863</t>
  </si>
  <si>
    <t>IC@179</t>
  </si>
  <si>
    <t>Lots of IC</t>
  </si>
  <si>
    <t>lots of residual</t>
  </si>
  <si>
    <t>Residual strong</t>
  </si>
  <si>
    <t>Attempted Leader</t>
  </si>
  <si>
    <t>b1b2</t>
  </si>
  <si>
    <t>close to camera</t>
  </si>
  <si>
    <t>Brixton- Awesome</t>
  </si>
  <si>
    <t>FOLDER 3</t>
  </si>
  <si>
    <t>Hill brow- close recoil, close to an M</t>
  </si>
  <si>
    <t>big IC @ 954</t>
  </si>
  <si>
    <t>far away</t>
  </si>
  <si>
    <t>residual after</t>
  </si>
  <si>
    <t>resifual after</t>
  </si>
  <si>
    <t>V@ 172</t>
  </si>
  <si>
    <t>without classification</t>
  </si>
  <si>
    <t>Ic @ 671</t>
  </si>
  <si>
    <t>hillbrow- VIDEO ENDS SHORT</t>
  </si>
  <si>
    <t>two hit at same time</t>
  </si>
  <si>
    <t>maybe tower</t>
  </si>
  <si>
    <t>IC @ 716</t>
  </si>
  <si>
    <t>IC @ 877</t>
  </si>
  <si>
    <t>Bipolar- checked with E field</t>
  </si>
  <si>
    <t>V@ 411</t>
  </si>
  <si>
    <t>hillbrow</t>
  </si>
  <si>
    <t>tough to see…</t>
  </si>
  <si>
    <t>to the left of hillbrow</t>
  </si>
  <si>
    <t>could be wrong</t>
  </si>
  <si>
    <t>recoil@ 438</t>
  </si>
  <si>
    <t>Hilbrow</t>
  </si>
  <si>
    <t>Ev.Posterior</t>
  </si>
  <si>
    <t>A long horizontal channel, long duration and no connection to the ground.</t>
  </si>
  <si>
    <t>Ev. Anterior</t>
  </si>
  <si>
    <t>Brightness at the screen but not visible</t>
  </si>
  <si>
    <t>attached at B1B2</t>
  </si>
  <si>
    <t>Very cool to show</t>
  </si>
  <si>
    <t>Slow intensification on the channel</t>
  </si>
  <si>
    <t>CC</t>
  </si>
  <si>
    <t>Leaders all over the screen but not strike any where</t>
  </si>
  <si>
    <t>Some strong pulse in the channel but not ground contact</t>
  </si>
  <si>
    <t>Leaders nice to see but no ground contact</t>
  </si>
  <si>
    <t>Brightness all over the screen but not visible channel to the ground</t>
  </si>
  <si>
    <t>Take some time to the branches go away</t>
  </si>
  <si>
    <t>Some brightness on the screen but not full white screen in the left corner</t>
  </si>
  <si>
    <t>Negative upward leader starts from hillbrow tower</t>
  </si>
  <si>
    <t>very cool</t>
  </si>
  <si>
    <t xml:space="preserve">Brightness on the channel </t>
  </si>
  <si>
    <t>Brightness all over the screen but not visible channel</t>
  </si>
  <si>
    <t>Some brightnesson the right corner but no channel visible</t>
  </si>
  <si>
    <t>Some leaders ate cloud base</t>
  </si>
  <si>
    <t>RL</t>
  </si>
  <si>
    <t>Start RL</t>
  </si>
  <si>
    <t>Full of RL after touches the ground</t>
  </si>
  <si>
    <t>Intensification on the horizontal channel on the cloud base</t>
  </si>
  <si>
    <t>Leader grows for both sides , increases the brightness but not in the main vertical channel</t>
  </si>
  <si>
    <t>Intensification on the horizontal channel on the cloud base  but not in the main vertical channel</t>
  </si>
  <si>
    <t>Intensification on the horizontal channel on the cloud base but not in the main vertical channel</t>
  </si>
  <si>
    <t>Leader on the horizontal channel with strong brightness on the cloud base but not in the main vertical channel</t>
  </si>
  <si>
    <t>Leader on the horizontal channel with strong brightness on the cloud base but not in the main vertical channel With RL</t>
  </si>
  <si>
    <t>attemped Leader</t>
  </si>
  <si>
    <t>Leader try to come down in the same channel</t>
  </si>
  <si>
    <t>Strong brightness out of the field of view</t>
  </si>
  <si>
    <t>hard to see - change gain</t>
  </si>
  <si>
    <t>Leader appears but no main channel at the field of view</t>
  </si>
  <si>
    <t xml:space="preserve">close to b1b2 </t>
  </si>
  <si>
    <t>very bright</t>
  </si>
  <si>
    <t>Very strong M and fast</t>
  </si>
  <si>
    <t>slow M not so bright</t>
  </si>
  <si>
    <t xml:space="preserve">New channel </t>
  </si>
  <si>
    <t>Left of the b1b2</t>
  </si>
  <si>
    <t>reiluminated some branches</t>
  </si>
  <si>
    <t>very nice downward leader</t>
  </si>
  <si>
    <t>right almost out of view</t>
  </si>
  <si>
    <t>same channel</t>
  </si>
  <si>
    <t>nice view of the city - channel 3times bigger than brixton tower</t>
  </si>
  <si>
    <t>not so strong stroke</t>
  </si>
  <si>
    <t>strong M</t>
  </si>
  <si>
    <t>nice view of the city - channel not so big</t>
  </si>
  <si>
    <t>2 leaders almost at the ground level but no stroke</t>
  </si>
  <si>
    <t>horizontal channel at cloud base no connection to the ground</t>
  </si>
  <si>
    <t>bifurcated</t>
  </si>
  <si>
    <t>1 and 2</t>
  </si>
  <si>
    <t xml:space="preserve">Leader uses both previous channels </t>
  </si>
  <si>
    <t xml:space="preserve">stroke at the second channel </t>
  </si>
  <si>
    <t>Behind hillbrow</t>
  </si>
  <si>
    <t>Start another channel but no connectio to ground</t>
  </si>
  <si>
    <t>Uses the channel 2 but no connection to ground again</t>
  </si>
  <si>
    <t>Finally connects to ground - Left from hillbrow</t>
  </si>
  <si>
    <t>New location in the center of the city</t>
  </si>
  <si>
    <t>Close to brixton tower left</t>
  </si>
  <si>
    <t>Close to brixton tower right</t>
  </si>
  <si>
    <t>close to b1b2</t>
  </si>
  <si>
    <t>slow M</t>
  </si>
  <si>
    <t>leader</t>
  </si>
  <si>
    <t>Some leader at the cloud base</t>
  </si>
  <si>
    <t>Nice to show- nice view of the city</t>
  </si>
  <si>
    <t>Strike point</t>
  </si>
  <si>
    <t>withoutclassification</t>
  </si>
  <si>
    <t>Up</t>
  </si>
  <si>
    <t>Ev. Posterior</t>
  </si>
  <si>
    <t>very nice</t>
  </si>
  <si>
    <t>leaders</t>
  </si>
  <si>
    <t>Far south of the city</t>
  </si>
  <si>
    <t>brightness on the screen and no channel visible</t>
  </si>
  <si>
    <t>somebrightness but not all screen</t>
  </si>
  <si>
    <t>complex close to brixton</t>
  </si>
  <si>
    <t>Very nice!! Long and full of leaders.  +cg by lls 79kA</t>
  </si>
  <si>
    <t>detected</t>
  </si>
  <si>
    <t>attempted Leader</t>
  </si>
  <si>
    <t>Nice negative right infront of the camera</t>
  </si>
  <si>
    <t>building infront of camera</t>
  </si>
  <si>
    <t>close flash at 358. flash right infront of camera. Check distance again</t>
  </si>
  <si>
    <t>Sentech</t>
  </si>
  <si>
    <t>no video</t>
  </si>
  <si>
    <t>New entry. Check if Ms</t>
  </si>
  <si>
    <t>CRAZY!!!</t>
  </si>
  <si>
    <t>Cool Cloud activity after- ADD</t>
  </si>
  <si>
    <t>A lot of activity to the right of the camera</t>
  </si>
  <si>
    <t>hillbrow -Keep going but the video finished</t>
  </si>
  <si>
    <t>Two ICC pulses at 783</t>
  </si>
  <si>
    <t>Small M</t>
  </si>
  <si>
    <t>Ponte</t>
  </si>
  <si>
    <t>SRS-M</t>
  </si>
  <si>
    <t>Small ICC</t>
  </si>
  <si>
    <t>weak M</t>
  </si>
  <si>
    <t>Weak M</t>
  </si>
  <si>
    <t>Check strike points</t>
  </si>
  <si>
    <t>Big outlier</t>
  </si>
  <si>
    <t>Next to brixton- Dual entry</t>
  </si>
  <si>
    <t>18:46:27.321</t>
  </si>
  <si>
    <t>20:05:13.575</t>
  </si>
  <si>
    <t>Dual entry</t>
  </si>
  <si>
    <t>20:24:47.100</t>
  </si>
  <si>
    <t>Check GPS on video</t>
  </si>
  <si>
    <t>20:28:35.709</t>
  </si>
  <si>
    <t>positive</t>
  </si>
  <si>
    <t>-26.1867</t>
  </si>
  <si>
    <t>15:46:51.678</t>
  </si>
  <si>
    <t>28.0494</t>
  </si>
  <si>
    <t>to the left of hillbrow- positive trigger at 074</t>
  </si>
  <si>
    <t>18:44:39.426</t>
  </si>
  <si>
    <t>-26.1535</t>
  </si>
  <si>
    <t>27.9291</t>
  </si>
  <si>
    <t>14:45:50.361</t>
  </si>
  <si>
    <t>-26.2026</t>
  </si>
  <si>
    <t>28.0352</t>
  </si>
  <si>
    <t>14:51:13.770</t>
  </si>
  <si>
    <t>-26.2047</t>
  </si>
  <si>
    <t>28.0288</t>
  </si>
  <si>
    <t>18:52:19.801</t>
  </si>
  <si>
    <t>-26.1586</t>
  </si>
  <si>
    <t>28.1124</t>
  </si>
  <si>
    <t>weak</t>
  </si>
  <si>
    <t>Dual entry in LDN at 300 but not in video</t>
  </si>
  <si>
    <t>Full of RL after touches the ground- Dual entry</t>
  </si>
  <si>
    <t>18:32:48.994</t>
  </si>
  <si>
    <t>-26.2664</t>
  </si>
  <si>
    <t>28.1507</t>
  </si>
  <si>
    <t>LDN coordinates off with this entry</t>
  </si>
  <si>
    <t>sentech- Positive trigger 120</t>
  </si>
  <si>
    <t>SABC?</t>
  </si>
  <si>
    <t>Sentech- positive trigger at 793</t>
  </si>
  <si>
    <t>brixton- two positive triggers at 260</t>
  </si>
  <si>
    <t>brixton- positive trigger at 174</t>
  </si>
  <si>
    <t>Brixton- positive trigger at 316</t>
  </si>
  <si>
    <t>Sentech - positive trigger at 388</t>
  </si>
  <si>
    <t>18:34:42.243</t>
  </si>
  <si>
    <t>17:00:43.260</t>
  </si>
  <si>
    <t>17:01:28.174</t>
  </si>
  <si>
    <t>-26.0174</t>
  </si>
  <si>
    <t>28.2815</t>
  </si>
  <si>
    <t>17:07:21.316</t>
  </si>
  <si>
    <t>15:44:23.388</t>
  </si>
  <si>
    <t>17:10:18.121</t>
  </si>
  <si>
    <t>LDN- positive Stroke at 858 not in video</t>
  </si>
  <si>
    <t>Stroke out but leader in the field of view- crazy leader in cloud</t>
  </si>
  <si>
    <t>LDN- positive Stroke at 243</t>
  </si>
  <si>
    <t>not so strong Stroke</t>
  </si>
  <si>
    <t>2 leaders almost at the ground level but no Stroke</t>
  </si>
  <si>
    <t xml:space="preserve">Stroke at the second channel </t>
  </si>
  <si>
    <t>Slow intensification on the channel. Leaders nice to see but no ground contact</t>
  </si>
  <si>
    <t xml:space="preserve">attached at B1B2 </t>
  </si>
  <si>
    <t>Strange no LDN detection but have double checked</t>
  </si>
  <si>
    <t>M_up</t>
  </si>
  <si>
    <t>Dual entry- stroke v7 different field of view</t>
  </si>
  <si>
    <t>Brixton-awesome</t>
  </si>
  <si>
    <t>Year</t>
  </si>
  <si>
    <t>Month</t>
  </si>
  <si>
    <t>Day</t>
  </si>
  <si>
    <t>Hour</t>
  </si>
  <si>
    <t>Minute</t>
  </si>
  <si>
    <t>Second</t>
  </si>
  <si>
    <t>Duration (ms)</t>
  </si>
  <si>
    <t>Process</t>
  </si>
  <si>
    <t>Behind b1b2</t>
  </si>
  <si>
    <t>behind B1b2 - 1000 frames</t>
  </si>
  <si>
    <t xml:space="preserve">behind b1b2 </t>
  </si>
  <si>
    <t>17:03:49.793</t>
  </si>
  <si>
    <t>-26.316</t>
  </si>
  <si>
    <t>28.0369</t>
  </si>
  <si>
    <t>17:24:09.074</t>
  </si>
  <si>
    <t>-26.2804</t>
  </si>
  <si>
    <t>27.8644</t>
  </si>
  <si>
    <t>return stroke not detected</t>
  </si>
  <si>
    <t>check strike points</t>
  </si>
  <si>
    <t>check strike pont</t>
  </si>
  <si>
    <t>2nd</t>
  </si>
  <si>
    <t>Return stroke not detected</t>
  </si>
  <si>
    <t>Stroke at same time but not this stroke. Look at ellipse</t>
  </si>
  <si>
    <t>High chi square 2.7 and ellipse showing its not the same stroke</t>
  </si>
  <si>
    <t>Seems like the correct strike point???? 8km problem</t>
  </si>
  <si>
    <t>Taken detection out. Time not exaclty the same and its 8km off</t>
  </si>
  <si>
    <t>ldn far off - chi square of 3.1 and big ellipse</t>
  </si>
  <si>
    <t>Big ellipse-low current-low sensors</t>
  </si>
  <si>
    <t>Beginning of leader visisble. Clear return stroke but out of view.</t>
  </si>
  <si>
    <t>Sideways leaders before return stroke. Worth showing. Lots of leader non-attaching.</t>
  </si>
  <si>
    <t>Clear in the same channel but didn't attach.</t>
  </si>
  <si>
    <t>Interesting pulse branching for CC leaders.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</si>
</sst>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mmddhhmmss"/>
    <numFmt numFmtId="165" formatCode="0.0"/>
    <numFmt numFmtId="166" formatCode="0.0000"/>
  </numFmts>
  <fonts count="1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2"/>
      <color rgb="FF0563C1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rgb="FF000000"/>
      </patternFill>
    </fill>
    <fill>
      <patternFill patternType="solid">
        <fgColor rgb="FFFF0000"/>
        <bgColor rgb="FF000000"/>
      </patternFill>
    </fill>
  </fills>
  <borders count="9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 style="thin">
        <color rgb="FFD9D9D9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D9D9D9"/>
      </left>
      <right style="thin">
        <color rgb="FFD9D9D9"/>
      </right>
      <top/>
      <bottom style="medium">
        <color auto="1"/>
      </bottom>
      <diagonal/>
    </border>
  </borders>
  <cellStyleXfs count="109">
    <xf numFmtId="0" fontId="0" fillId="0" borderId="0"/>
    <xf numFmtId="0" fontId="4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12" borderId="0" applyNumberFormat="0" applyBorder="0" applyAlignment="0" applyProtection="0"/>
    <xf numFmtId="0" fontId="11" fillId="17" borderId="0" applyNumberFormat="0" applyBorder="0" applyAlignment="0" applyProtection="0"/>
    <xf numFmtId="0" fontId="12" fillId="0" borderId="0"/>
    <xf numFmtId="0" fontId="13" fillId="19" borderId="0" applyNumberFormat="0" applyBorder="0" applyAlignment="0" applyProtection="0"/>
  </cellStyleXfs>
  <cellXfs count="124">
    <xf numFmtId="0" fontId="0" fillId="0" borderId="0" xfId="0"/>
    <xf numFmtId="0" fontId="0" fillId="0" borderId="0" xfId="0" applyFill="1" applyBorder="1" applyAlignment="1">
      <alignment horizontal="center" vertical="center" wrapText="1"/>
    </xf>
    <xf numFmtId="164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 vertical="center" wrapText="1"/>
    </xf>
    <xf numFmtId="164" fontId="0" fillId="2" borderId="0" xfId="0" applyNumberForma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0" fontId="0" fillId="4" borderId="0" xfId="0" applyNumberForma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4" fillId="0" borderId="0" xfId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164" fontId="3" fillId="4" borderId="0" xfId="0" applyNumberFormat="1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/>
    </xf>
    <xf numFmtId="0" fontId="4" fillId="4" borderId="0" xfId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2" borderId="0" xfId="0" applyNumberFormat="1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7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3" fillId="8" borderId="0" xfId="0" applyFont="1" applyFill="1" applyAlignment="1">
      <alignment horizontal="center"/>
    </xf>
    <xf numFmtId="0" fontId="2" fillId="7" borderId="0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1" fontId="2" fillId="8" borderId="0" xfId="0" applyNumberFormat="1" applyFont="1" applyFill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2" fontId="2" fillId="0" borderId="0" xfId="0" applyNumberFormat="1" applyFont="1" applyFill="1" applyAlignment="1">
      <alignment horizontal="center" vertical="center" wrapText="1"/>
    </xf>
    <xf numFmtId="165" fontId="0" fillId="13" borderId="0" xfId="0" applyNumberFormat="1" applyFont="1" applyFill="1" applyAlignment="1">
      <alignment horizontal="center" vertical="center"/>
    </xf>
    <xf numFmtId="0" fontId="0" fillId="13" borderId="0" xfId="0" applyFont="1" applyFill="1" applyAlignment="1">
      <alignment horizontal="center"/>
    </xf>
    <xf numFmtId="166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4" fillId="0" borderId="0" xfId="1" applyFont="1" applyAlignment="1">
      <alignment horizontal="center"/>
    </xf>
    <xf numFmtId="0" fontId="4" fillId="0" borderId="0" xfId="1" applyFont="1" applyFill="1" applyAlignment="1">
      <alignment horizontal="center"/>
    </xf>
    <xf numFmtId="0" fontId="0" fillId="13" borderId="4" xfId="105" applyFont="1" applyFill="1" applyBorder="1" applyAlignment="1">
      <alignment horizontal="center"/>
    </xf>
    <xf numFmtId="0" fontId="2" fillId="14" borderId="0" xfId="0" applyFont="1" applyFill="1" applyAlignment="1">
      <alignment horizontal="center"/>
    </xf>
    <xf numFmtId="2" fontId="2" fillId="14" borderId="0" xfId="0" applyNumberFormat="1" applyFont="1" applyFill="1" applyAlignment="1">
      <alignment horizontal="center" vertical="center" wrapText="1"/>
    </xf>
    <xf numFmtId="0" fontId="0" fillId="14" borderId="0" xfId="0" applyFont="1" applyFill="1" applyAlignment="1">
      <alignment horizontal="center"/>
    </xf>
    <xf numFmtId="0" fontId="2" fillId="14" borderId="2" xfId="0" applyFont="1" applyFill="1" applyBorder="1" applyAlignment="1">
      <alignment horizontal="center"/>
    </xf>
    <xf numFmtId="0" fontId="2" fillId="14" borderId="0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3" fillId="14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16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0" fillId="10" borderId="0" xfId="0" applyFont="1" applyFill="1" applyAlignment="1">
      <alignment horizontal="center"/>
    </xf>
    <xf numFmtId="0" fontId="0" fillId="11" borderId="0" xfId="0" applyFont="1" applyFill="1" applyAlignment="1">
      <alignment horizontal="center"/>
    </xf>
    <xf numFmtId="1" fontId="2" fillId="0" borderId="0" xfId="0" applyNumberFormat="1" applyFont="1" applyFill="1" applyAlignment="1">
      <alignment horizontal="center" vertical="center" wrapText="1"/>
    </xf>
    <xf numFmtId="0" fontId="0" fillId="18" borderId="0" xfId="0" applyFont="1" applyFill="1" applyAlignment="1">
      <alignment horizontal="center"/>
    </xf>
    <xf numFmtId="0" fontId="0" fillId="18" borderId="0" xfId="0" applyFill="1" applyAlignment="1">
      <alignment horizontal="center"/>
    </xf>
    <xf numFmtId="0" fontId="0" fillId="18" borderId="0" xfId="0" applyNumberFormat="1" applyFill="1" applyAlignment="1">
      <alignment horizontal="center"/>
    </xf>
    <xf numFmtId="0" fontId="2" fillId="18" borderId="0" xfId="0" applyFont="1" applyFill="1" applyAlignment="1">
      <alignment horizontal="center"/>
    </xf>
    <xf numFmtId="0" fontId="0" fillId="16" borderId="0" xfId="0" applyFont="1" applyFill="1" applyAlignment="1">
      <alignment horizontal="center"/>
    </xf>
    <xf numFmtId="0" fontId="2" fillId="20" borderId="0" xfId="0" applyFont="1" applyFill="1" applyAlignment="1">
      <alignment horizontal="center"/>
    </xf>
    <xf numFmtId="0" fontId="2" fillId="9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21" borderId="0" xfId="0" applyFont="1" applyFill="1" applyAlignment="1">
      <alignment horizontal="center"/>
    </xf>
    <xf numFmtId="0" fontId="13" fillId="19" borderId="0" xfId="108" applyAlignment="1">
      <alignment horizontal="center"/>
    </xf>
    <xf numFmtId="0" fontId="13" fillId="19" borderId="0" xfId="108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2" fontId="11" fillId="17" borderId="0" xfId="106" applyNumberFormat="1" applyAlignment="1">
      <alignment horizontal="center" vertical="center" wrapText="1"/>
    </xf>
    <xf numFmtId="0" fontId="11" fillId="17" borderId="0" xfId="106" applyAlignment="1">
      <alignment horizontal="center"/>
    </xf>
    <xf numFmtId="0" fontId="11" fillId="13" borderId="0" xfId="106" applyFill="1" applyAlignment="1">
      <alignment horizontal="center"/>
    </xf>
    <xf numFmtId="0" fontId="11" fillId="17" borderId="0" xfId="106" applyAlignment="1">
      <alignment horizontal="center" vertical="center"/>
    </xf>
    <xf numFmtId="0" fontId="0" fillId="0" borderId="0" xfId="0" applyAlignment="1">
      <alignment horizontal="center"/>
    </xf>
  </cellXfs>
  <cellStyles count="109">
    <cellStyle name="20% - Accent1" xfId="105" builtinId="30"/>
    <cellStyle name="Bad" xfId="106" builtinId="27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4" builtinId="9" hidden="1"/>
    <cellStyle name="Followed Hyperlink" xfId="102" builtinId="9" hidden="1"/>
    <cellStyle name="Followed Hyperlink" xfId="100" builtinId="9" hidden="1"/>
    <cellStyle name="Followed Hyperlink" xfId="98" builtinId="9" hidden="1"/>
    <cellStyle name="Followed Hyperlink" xfId="96" builtinId="9" hidden="1"/>
    <cellStyle name="Followed Hyperlink" xfId="94" builtinId="9" hidden="1"/>
    <cellStyle name="Followed Hyperlink" xfId="92" builtinId="9" hidden="1"/>
    <cellStyle name="Followed Hyperlink" xfId="90" builtinId="9" hidden="1"/>
    <cellStyle name="Followed Hyperlink" xfId="88" builtinId="9" hidden="1"/>
    <cellStyle name="Followed Hyperlink" xfId="86" builtinId="9" hidden="1"/>
    <cellStyle name="Followed Hyperlink" xfId="84" builtinId="9" hidden="1"/>
    <cellStyle name="Followed Hyperlink" xfId="82" builtinId="9" hidden="1"/>
    <cellStyle name="Followed Hyperlink" xfId="80" builtinId="9" hidden="1"/>
    <cellStyle name="Followed Hyperlink" xfId="78" builtinId="9" hidden="1"/>
    <cellStyle name="Followed Hyperlink" xfId="76" builtinId="9" hidden="1"/>
    <cellStyle name="Followed Hyperlink" xfId="74" builtinId="9" hidden="1"/>
    <cellStyle name="Followed Hyperlink" xfId="72" builtinId="9" hidden="1"/>
    <cellStyle name="Followed Hyperlink" xfId="70" builtinId="9" hidden="1"/>
    <cellStyle name="Followed Hyperlink" xfId="68" builtinId="9" hidden="1"/>
    <cellStyle name="Followed Hyperlink" xfId="66" builtinId="9" hidden="1"/>
    <cellStyle name="Followed Hyperlink" xfId="64" builtinId="9" hidden="1"/>
    <cellStyle name="Followed Hyperlink" xfId="62" builtinId="9" hidden="1"/>
    <cellStyle name="Followed Hyperlink" xfId="60" builtinId="9" hidden="1"/>
    <cellStyle name="Followed Hyperlink" xfId="58" builtinId="9" hidden="1"/>
    <cellStyle name="Followed Hyperlink" xfId="56" builtinId="9" hidden="1"/>
    <cellStyle name="Followed Hyperlink" xfId="54" builtinId="9" hidden="1"/>
    <cellStyle name="Followed Hyperlink" xfId="52" builtinId="9" hidden="1"/>
    <cellStyle name="Followed Hyperlink" xfId="50" builtinId="9" hidden="1"/>
    <cellStyle name="Followed Hyperlink" xfId="48" builtinId="9" hidden="1"/>
    <cellStyle name="Followed Hyperlink" xfId="46" builtinId="9" hidden="1"/>
    <cellStyle name="Followed Hyperlink" xfId="44" builtinId="9" hidden="1"/>
    <cellStyle name="Followed Hyperlink" xfId="42" builtinId="9" hidden="1"/>
    <cellStyle name="Followed Hyperlink" xfId="40" builtinId="9" hidden="1"/>
    <cellStyle name="Followed Hyperlink" xfId="38" builtinId="9" hidden="1"/>
    <cellStyle name="Followed Hyperlink" xfId="36" builtinId="9" hidden="1"/>
    <cellStyle name="Followed Hyperlink" xfId="34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3" builtinId="9" hidden="1"/>
    <cellStyle name="Followed Hyperlink" xfId="32" builtinId="9" hidden="1"/>
    <cellStyle name="Followed Hyperlink" xfId="28" builtinId="9" hidden="1"/>
    <cellStyle name="Followed Hyperlink" xfId="24" builtinId="9" hidden="1"/>
    <cellStyle name="Followed Hyperlink" xfId="20" builtinId="9" hidden="1"/>
    <cellStyle name="Followed Hyperlink" xfId="16" builtinId="9" hidden="1"/>
    <cellStyle name="Followed Hyperlink" xfId="12" builtinId="9" hidden="1"/>
    <cellStyle name="Followed Hyperlink" xfId="6" builtinId="9" hidden="1"/>
    <cellStyle name="Followed Hyperlink" xfId="7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8" builtinId="9" hidden="1"/>
    <cellStyle name="Followed Hyperlink" xfId="4" builtinId="9" hidden="1"/>
    <cellStyle name="Followed Hyperlink" xfId="5" builtinId="9" hidden="1"/>
    <cellStyle name="Followed Hyperlink" xfId="3" builtinId="9" hidden="1"/>
    <cellStyle name="Followed Hyperlink" xfId="2" builtinId="9" hidden="1"/>
    <cellStyle name="Good" xfId="108" builtinId="26"/>
    <cellStyle name="Hyperlink" xfId="1" builtinId="8"/>
    <cellStyle name="Normal" xfId="0" builtinId="0"/>
    <cellStyle name="Normal 2" xfId="107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@%20411" TargetMode="External"/><Relationship Id="rId4" Type="http://schemas.openxmlformats.org/officeDocument/2006/relationships/hyperlink" Target="mailto:recoil@%20438" TargetMode="External"/><Relationship Id="rId5" Type="http://schemas.openxmlformats.org/officeDocument/2006/relationships/vmlDrawing" Target="../drawings/vmlDrawing1.vml"/><Relationship Id="rId6" Type="http://schemas.openxmlformats.org/officeDocument/2006/relationships/comments" Target="../comments1.xml"/><Relationship Id="rId1" Type="http://schemas.openxmlformats.org/officeDocument/2006/relationships/hyperlink" Target="mailto:IC@179" TargetMode="External"/><Relationship Id="rId2" Type="http://schemas.openxmlformats.org/officeDocument/2006/relationships/hyperlink" Target="mailto:V@%20172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V@%20411" TargetMode="External"/><Relationship Id="rId4" Type="http://schemas.openxmlformats.org/officeDocument/2006/relationships/hyperlink" Target="mailto:recoil@%20438" TargetMode="External"/><Relationship Id="rId1" Type="http://schemas.openxmlformats.org/officeDocument/2006/relationships/hyperlink" Target="mailto:IC@179" TargetMode="External"/><Relationship Id="rId2" Type="http://schemas.openxmlformats.org/officeDocument/2006/relationships/hyperlink" Target="mailto:V@%201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978"/>
  <sheetViews>
    <sheetView workbookViewId="0"/>
  </sheetViews>
  <sheetFormatPr baseColWidth="10" defaultColWidth="11" defaultRowHeight="15" x14ac:dyDescent="0"/>
  <cols>
    <col min="1" max="1" width="22.6640625" style="4" customWidth="1"/>
    <col min="2" max="2" width="22.6640625" style="33" customWidth="1"/>
    <col min="3" max="3" width="15.1640625" style="4" customWidth="1"/>
    <col min="4" max="9" width="11" style="4"/>
    <col min="10" max="10" width="14" style="4" customWidth="1"/>
    <col min="11" max="11" width="18.83203125" style="4" bestFit="1" customWidth="1"/>
    <col min="12" max="12" width="11" style="4"/>
    <col min="13" max="13" width="18.5" style="4" bestFit="1" customWidth="1"/>
    <col min="14" max="25" width="11" style="4"/>
    <col min="26" max="26" width="57" style="4" bestFit="1" customWidth="1"/>
    <col min="27" max="27" width="11" style="4" customWidth="1"/>
    <col min="28" max="28" width="22.83203125" style="4" customWidth="1"/>
    <col min="29" max="16384" width="11" style="4"/>
  </cols>
  <sheetData>
    <row r="1" spans="1:34">
      <c r="A1" s="5">
        <f t="shared" ref="A1:A64" si="0">I1+(H1*60)+(G1*3600)</f>
        <v>53914</v>
      </c>
      <c r="B1" s="6" t="str">
        <f t="shared" ref="B1:B64" si="1">CONCATENATE(D1,E1,F1,G1,H1,I1)</f>
        <v>201725145834</v>
      </c>
      <c r="C1" s="7" t="str">
        <f t="shared" ref="C1:C64" si="2">CONCATENATE(D1,E1,F1)</f>
        <v>201725</v>
      </c>
      <c r="D1" s="7">
        <v>2017</v>
      </c>
      <c r="E1" s="7">
        <v>2</v>
      </c>
      <c r="F1" s="7">
        <v>5</v>
      </c>
      <c r="G1" s="7">
        <v>14</v>
      </c>
      <c r="H1" s="7">
        <v>58</v>
      </c>
      <c r="I1" s="7">
        <v>34</v>
      </c>
      <c r="J1" s="7">
        <v>70</v>
      </c>
      <c r="K1" s="7" t="s">
        <v>26</v>
      </c>
      <c r="L1" s="7" t="e">
        <f>IF(#REF!=#REF!,IF(K1="Stroke",IF(K2="Stroke",IF((J2-J1)&lt;0,1000+J2-J1,J2-J1),""),""),"")</f>
        <v>#REF!</v>
      </c>
      <c r="M1" s="7" t="s">
        <v>21</v>
      </c>
      <c r="N1" s="7" t="s">
        <v>27</v>
      </c>
      <c r="O1" s="7">
        <v>7</v>
      </c>
      <c r="P1" s="7" t="e">
        <f>IF(#REF!=#REF!,IF(K1="Stroke",IF(K2="Stroke",IF(#REF!=#REF!,IF(Q1=Q2,IF((J2-J1)&lt;0,1000+J2-J1-O1,J2-J1-O1),""),""),""),""),"")</f>
        <v>#REF!</v>
      </c>
      <c r="Q1" s="7">
        <v>1</v>
      </c>
      <c r="R1" s="7" t="e">
        <f>IF(#REF!&lt;&gt;#REF!,COUNTIFS($M$2:$M$988,$M$2,$C$2:$C$988,#REF!),"")</f>
        <v>#REF!</v>
      </c>
      <c r="S1" s="7" t="e">
        <f>IF(R1&lt;&gt;"",IF(R1=1,"",COUNTIFS($Q$2:$Q$988,"&gt;40",$C$2:$C$988,#REF!)),"")</f>
        <v>#REF!</v>
      </c>
      <c r="T1" s="7"/>
      <c r="U1" s="7"/>
      <c r="V1" s="5"/>
      <c r="W1" s="5"/>
      <c r="X1" s="5"/>
      <c r="Y1" s="5"/>
      <c r="Z1" s="7"/>
      <c r="AA1" s="7"/>
      <c r="AB1" s="7"/>
      <c r="AC1" s="7"/>
      <c r="AD1" s="7"/>
      <c r="AE1" s="7"/>
      <c r="AF1" s="7"/>
      <c r="AG1" s="7"/>
      <c r="AH1" s="7"/>
    </row>
    <row r="2" spans="1:34" s="7" customFormat="1">
      <c r="A2" s="7">
        <f t="shared" si="0"/>
        <v>53914</v>
      </c>
      <c r="B2" s="11" t="str">
        <f t="shared" si="1"/>
        <v>201725145834</v>
      </c>
      <c r="C2" s="7" t="str">
        <f t="shared" si="2"/>
        <v>201725</v>
      </c>
      <c r="D2" s="7">
        <v>2017</v>
      </c>
      <c r="E2" s="7">
        <v>2</v>
      </c>
      <c r="F2" s="7">
        <v>5</v>
      </c>
      <c r="G2" s="7">
        <v>14</v>
      </c>
      <c r="H2" s="7">
        <v>58</v>
      </c>
      <c r="I2" s="7">
        <v>34</v>
      </c>
      <c r="J2" s="7">
        <v>70</v>
      </c>
      <c r="K2" s="7" t="s">
        <v>26</v>
      </c>
      <c r="L2" s="7" t="e">
        <f>IF(#REF!=#REF!,IF(K2="Stroke",IF(K3="Stroke",IF((J3-J2)&lt;0,1000+J3-J2,J3-J2),""),""),"")</f>
        <v>#REF!</v>
      </c>
      <c r="M2" s="7" t="s">
        <v>21</v>
      </c>
      <c r="N2" s="7" t="s">
        <v>27</v>
      </c>
      <c r="O2" s="7">
        <v>7</v>
      </c>
      <c r="P2" s="7" t="e">
        <f>IF(#REF!=#REF!,IF(K2="Stroke",IF(K3="Stroke",IF(#REF!=#REF!,IF(Q2=Q3,IF((J3-J2)&lt;0,1000+J3-J2-O2,J3-J2-O2),""),""),""),""),"")</f>
        <v>#REF!</v>
      </c>
      <c r="Q2" s="7">
        <v>1</v>
      </c>
      <c r="R2" s="7" t="e">
        <f>IF(#REF!&lt;&gt;#REF!,COUNTIFS($K$112:$K$1378,$K$112,#REF!,#REF!),"")</f>
        <v>#REF!</v>
      </c>
      <c r="S2" s="7" t="e">
        <f>IF(AND(#REF!&lt;&gt;#REF!,#REF!=#REF!,M2="positive",M3="negative"),1,"")</f>
        <v>#REF!</v>
      </c>
      <c r="T2" s="7" t="e">
        <f>IF(AND(#REF!=#REF!,K:K="stroke",M:M="positive",S2&lt;&gt;"1"),1,"")</f>
        <v>#REF!</v>
      </c>
      <c r="U2" s="7" t="e">
        <f>IF((AND(R2&lt;&gt;"",W2&lt;&gt;1,K:K="stroke",M:M="negative",#REF!=#REF!)),IF(W2&lt;&gt;0,"",1),"")</f>
        <v>#REF!</v>
      </c>
      <c r="V2" s="7" t="e">
        <f>IF(R2="","",(SUM(S2:U2)+W2))</f>
        <v>#REF!</v>
      </c>
      <c r="W2" s="7" t="e">
        <f>IF(#REF!&lt;&gt;#REF!,COUNTIFS($K$112:$K$1378,"up",#REF!,#REF!),"")</f>
        <v>#REF!</v>
      </c>
      <c r="X2" s="7" t="e">
        <f>IF(#REF!&lt;&gt;#REF!,COUNTIFS($K$112:$K$1378,"SRS",#REF!,#REF!),"")</f>
        <v>#REF!</v>
      </c>
      <c r="Y2" s="7" t="e">
        <f>IF(R2&lt;&gt;"",IF(R2=1,"",COUNTIFS($O$112:$O$1378,"&gt;40",#REF!,#REF!)),"")</f>
        <v>#REF!</v>
      </c>
    </row>
    <row r="3" spans="1:34">
      <c r="A3" s="1">
        <f t="shared" si="0"/>
        <v>53914</v>
      </c>
      <c r="B3" s="2" t="str">
        <f t="shared" si="1"/>
        <v>201725145834</v>
      </c>
      <c r="C3" s="8" t="str">
        <f t="shared" si="2"/>
        <v>201725</v>
      </c>
      <c r="D3" s="4">
        <v>2017</v>
      </c>
      <c r="E3" s="4">
        <v>2</v>
      </c>
      <c r="F3" s="4">
        <v>5</v>
      </c>
      <c r="G3" s="4">
        <v>14</v>
      </c>
      <c r="H3" s="4">
        <v>58</v>
      </c>
      <c r="I3" s="4">
        <v>34</v>
      </c>
      <c r="J3" s="4">
        <v>103</v>
      </c>
      <c r="K3" s="4" t="s">
        <v>26</v>
      </c>
      <c r="L3" s="4" t="e">
        <f>IF(#REF!=#REF!,IF(K3="Stroke",IF(K4="Stroke",IF((J4-J3)&lt;0,1000+J4-J3,J4-J3),""),""),"")</f>
        <v>#REF!</v>
      </c>
      <c r="M3" s="4" t="s">
        <v>21</v>
      </c>
      <c r="N3" s="4" t="s">
        <v>27</v>
      </c>
      <c r="O3" s="4">
        <v>6</v>
      </c>
      <c r="P3" s="8" t="e">
        <f>IF(#REF!=#REF!,IF(K3="Stroke",IF(K4="Stroke",IF(#REF!=#REF!,IF(Q3=Q4,IF((J4-J3)&lt;0,1000+J4-J3-O3,J4-J3-O3),""),""),""),""),"")</f>
        <v>#REF!</v>
      </c>
      <c r="Q3" s="4">
        <v>1</v>
      </c>
      <c r="R3" s="8" t="e">
        <f>IF(#REF!&lt;&gt;#REF!,COUNTIFS($M$2:$M$988,$M$2,$C$2:$C$988,#REF!),"")</f>
        <v>#REF!</v>
      </c>
      <c r="S3" s="8" t="e">
        <f>IF(R3&lt;&gt;"",IF(R3=1,"",COUNTIFS($Q$2:$Q$988,"&gt;40",$C$2:$C$988,#REF!)),"")</f>
        <v>#REF!</v>
      </c>
      <c r="V3" s="1"/>
      <c r="W3" s="1"/>
      <c r="X3" s="1"/>
      <c r="Y3" s="3"/>
    </row>
    <row r="4" spans="1:34">
      <c r="A4" s="8">
        <f t="shared" si="0"/>
        <v>53914</v>
      </c>
      <c r="B4" s="14" t="str">
        <f t="shared" si="1"/>
        <v>201725145834</v>
      </c>
      <c r="C4" s="8" t="str">
        <f t="shared" si="2"/>
        <v>201725</v>
      </c>
      <c r="D4" s="4">
        <v>2017</v>
      </c>
      <c r="E4" s="4">
        <v>2</v>
      </c>
      <c r="F4" s="4">
        <v>5</v>
      </c>
      <c r="G4" s="4">
        <v>14</v>
      </c>
      <c r="H4" s="4">
        <v>58</v>
      </c>
      <c r="I4" s="4">
        <v>34</v>
      </c>
      <c r="J4" s="4">
        <v>103</v>
      </c>
      <c r="K4" s="4" t="s">
        <v>26</v>
      </c>
      <c r="L4" s="8" t="e">
        <f>IF(#REF!=#REF!,IF(K4="Stroke",IF(K5="Stroke",IF((J5-J4)&lt;0,1000+J5-J4,J5-J4),""),""),"")</f>
        <v>#REF!</v>
      </c>
      <c r="M4" s="4" t="s">
        <v>21</v>
      </c>
      <c r="N4" s="4" t="s">
        <v>27</v>
      </c>
      <c r="O4" s="4">
        <v>6</v>
      </c>
      <c r="P4" s="8" t="e">
        <f>IF(#REF!=#REF!,IF(K4="Stroke",IF(K5="Stroke",IF(#REF!=#REF!,IF(Q4=Q5,IF((J5-J4)&lt;0,1000+J5-J4-O4,J5-J4-O4),""),""),""),""),"")</f>
        <v>#REF!</v>
      </c>
      <c r="Q4" s="4">
        <v>1</v>
      </c>
      <c r="R4" s="8" t="e">
        <f>IF(#REF!&lt;&gt;#REF!,COUNTIFS($K$112:$K$1378,$K$112,#REF!,#REF!),"")</f>
        <v>#REF!</v>
      </c>
      <c r="S4" s="8" t="e">
        <f>IF(AND(#REF!&lt;&gt;#REF!,#REF!=#REF!,M4="positive",M5="negative"),1,"")</f>
        <v>#REF!</v>
      </c>
      <c r="T4" s="8" t="e">
        <f>IF(AND(#REF!=#REF!,K:K="stroke",M:M="positive",S4&lt;&gt;"1"),1,"")</f>
        <v>#REF!</v>
      </c>
      <c r="U4" s="8" t="e">
        <f>IF((AND(R4&lt;&gt;"",W4&lt;&gt;1,K:K="stroke",M:M="negative",#REF!=#REF!)),IF(W4&lt;&gt;0,"",1),"")</f>
        <v>#REF!</v>
      </c>
      <c r="V4" s="8" t="e">
        <f>IF(R4="","",(SUM(S4:U4)+W4))</f>
        <v>#REF!</v>
      </c>
      <c r="W4" s="8" t="e">
        <f>IF(#REF!&lt;&gt;#REF!,COUNTIFS($K$112:$K$1378,"up",#REF!,#REF!),"")</f>
        <v>#REF!</v>
      </c>
      <c r="X4" s="8" t="e">
        <f>IF(#REF!&lt;&gt;#REF!,COUNTIFS($K$112:$K$1378,"SRS",#REF!,#REF!),"")</f>
        <v>#REF!</v>
      </c>
      <c r="Y4" s="8" t="e">
        <f>IF(R4&lt;&gt;"",IF(R4=1,"",COUNTIFS($O$112:$O$1378,"&gt;40",#REF!,#REF!)),"")</f>
        <v>#REF!</v>
      </c>
    </row>
    <row r="5" spans="1:34">
      <c r="A5" s="1">
        <f t="shared" si="0"/>
        <v>53914</v>
      </c>
      <c r="B5" s="2" t="str">
        <f t="shared" si="1"/>
        <v>201725145834</v>
      </c>
      <c r="C5" s="8" t="str">
        <f t="shared" si="2"/>
        <v>201725</v>
      </c>
      <c r="D5" s="4">
        <v>2017</v>
      </c>
      <c r="E5" s="4">
        <v>2</v>
      </c>
      <c r="F5" s="4">
        <v>5</v>
      </c>
      <c r="G5" s="4">
        <v>14</v>
      </c>
      <c r="H5" s="4">
        <v>58</v>
      </c>
      <c r="I5" s="4">
        <v>34</v>
      </c>
      <c r="J5" s="4">
        <v>121</v>
      </c>
      <c r="K5" s="4" t="s">
        <v>26</v>
      </c>
      <c r="L5" s="4" t="e">
        <f>IF(#REF!=#REF!,IF(K5="Stroke",IF(K6="Stroke",IF((J6-J5)&lt;0,1000+J6-J5,J6-J5),""),""),"")</f>
        <v>#REF!</v>
      </c>
      <c r="M5" s="4" t="s">
        <v>21</v>
      </c>
      <c r="N5" s="4" t="s">
        <v>27</v>
      </c>
      <c r="O5" s="4">
        <v>5</v>
      </c>
      <c r="P5" s="8"/>
      <c r="Q5" s="4">
        <v>1</v>
      </c>
      <c r="R5" s="8" t="e">
        <f>IF(#REF!&lt;&gt;#REF!,COUNTIFS($M$2:$M$988,$M$2,$C$2:$C$988,#REF!),"")</f>
        <v>#REF!</v>
      </c>
      <c r="S5" s="8" t="e">
        <f>IF(R5&lt;&gt;"",IF(R5=1,"",COUNTIFS($Q$2:$Q$988,"&gt;40",$C$2:$C$988,#REF!)),"")</f>
        <v>#REF!</v>
      </c>
      <c r="V5" s="1"/>
      <c r="W5" s="1"/>
      <c r="X5" s="1"/>
      <c r="Y5" s="3"/>
    </row>
    <row r="6" spans="1:34">
      <c r="A6" s="8">
        <f t="shared" si="0"/>
        <v>53914</v>
      </c>
      <c r="B6" s="14" t="str">
        <f t="shared" si="1"/>
        <v>201725145834</v>
      </c>
      <c r="C6" s="8" t="str">
        <f t="shared" si="2"/>
        <v>201725</v>
      </c>
      <c r="D6" s="4">
        <v>2017</v>
      </c>
      <c r="E6" s="4">
        <v>2</v>
      </c>
      <c r="F6" s="4">
        <v>5</v>
      </c>
      <c r="G6" s="4">
        <v>14</v>
      </c>
      <c r="H6" s="4">
        <v>58</v>
      </c>
      <c r="I6" s="4">
        <v>34</v>
      </c>
      <c r="J6" s="4">
        <v>121</v>
      </c>
      <c r="K6" s="4" t="s">
        <v>26</v>
      </c>
      <c r="L6" s="8" t="e">
        <f>IF(#REF!=#REF!,IF(K6="Stroke",IF(K7="Stroke",IF((J7-J6)&lt;0,1000+J7-J6,J7-J6),""),""),"")</f>
        <v>#REF!</v>
      </c>
      <c r="M6" s="4" t="s">
        <v>21</v>
      </c>
      <c r="N6" s="4" t="s">
        <v>27</v>
      </c>
      <c r="O6" s="4">
        <v>5</v>
      </c>
      <c r="P6" s="8" t="e">
        <f>IF(#REF!=#REF!,IF(K6="Stroke",IF(K7="Stroke",IF(#REF!=#REF!,IF(Q6=Q7,IF((J7-J6)&lt;0,1000+J7-J6-O6,J7-J6-O6),""),""),""),""),"")</f>
        <v>#REF!</v>
      </c>
      <c r="Q6" s="4">
        <v>1</v>
      </c>
      <c r="R6" s="8" t="e">
        <f>IF(#REF!&lt;&gt;#REF!,COUNTIFS($K$112:$K$1378,$K$112,#REF!,#REF!),"")</f>
        <v>#REF!</v>
      </c>
      <c r="S6" s="8" t="e">
        <f>IF(AND(#REF!&lt;&gt;#REF!,#REF!=#REF!,M6="positive",M7="negative"),1,"")</f>
        <v>#REF!</v>
      </c>
      <c r="T6" s="8" t="e">
        <f>IF(AND(#REF!=#REF!,K:K="stroke",M:M="positive",S6&lt;&gt;"1"),1,"")</f>
        <v>#REF!</v>
      </c>
      <c r="U6" s="8" t="e">
        <f>IF((AND(R6&lt;&gt;"",W6&lt;&gt;1,K:K="stroke",M:M="negative",#REF!=#REF!)),IF(W6&lt;&gt;0,"",1),"")</f>
        <v>#REF!</v>
      </c>
      <c r="V6" s="8" t="e">
        <f>IF(R6="","",(SUM(S6:U6)+W6))</f>
        <v>#REF!</v>
      </c>
      <c r="W6" s="8" t="e">
        <f>IF(#REF!&lt;&gt;#REF!,COUNTIFS($K$112:$K$1378,"up",#REF!,#REF!),"")</f>
        <v>#REF!</v>
      </c>
      <c r="X6" s="8" t="e">
        <f>IF(#REF!&lt;&gt;#REF!,COUNTIFS($K$112:$K$1378,"SRS",#REF!,#REF!),"")</f>
        <v>#REF!</v>
      </c>
      <c r="Y6" s="8" t="e">
        <f>IF(R6&lt;&gt;"",IF(R6=1,"",COUNTIFS($O$112:$O$1378,"&gt;40",#REF!,#REF!)),"")</f>
        <v>#REF!</v>
      </c>
    </row>
    <row r="7" spans="1:34">
      <c r="A7" s="1">
        <f t="shared" si="0"/>
        <v>53914</v>
      </c>
      <c r="B7" s="2" t="str">
        <f t="shared" si="1"/>
        <v>201725145834</v>
      </c>
      <c r="C7" s="8" t="str">
        <f t="shared" si="2"/>
        <v>201725</v>
      </c>
      <c r="D7" s="4">
        <v>2017</v>
      </c>
      <c r="E7" s="4">
        <v>2</v>
      </c>
      <c r="F7" s="4">
        <v>5</v>
      </c>
      <c r="G7" s="4">
        <v>14</v>
      </c>
      <c r="H7" s="4">
        <v>58</v>
      </c>
      <c r="I7" s="4">
        <v>34</v>
      </c>
      <c r="J7" s="4">
        <v>208</v>
      </c>
      <c r="K7" s="4" t="s">
        <v>26</v>
      </c>
      <c r="L7" s="4" t="e">
        <f>IF(#REF!=#REF!,IF(K7="Stroke",IF(K8="Stroke",IF((J8-J7)&lt;0,1000+J8-J7,J8-J7),""),""),"")</f>
        <v>#REF!</v>
      </c>
      <c r="M7" s="4" t="s">
        <v>21</v>
      </c>
      <c r="N7" s="4" t="s">
        <v>28</v>
      </c>
      <c r="P7" s="8"/>
      <c r="R7" s="8" t="e">
        <f>IF(#REF!&lt;&gt;#REF!,COUNTIFS($M$2:$M$988,$M$2,$C$2:$C$988,#REF!),"")</f>
        <v>#REF!</v>
      </c>
      <c r="S7" s="8" t="e">
        <f>IF(R7&lt;&gt;"",IF(R7=1,"",COUNTIFS($Q$2:$Q$988,"&gt;40",$C$2:$C$988,#REF!)),"")</f>
        <v>#REF!</v>
      </c>
      <c r="V7" s="1"/>
      <c r="W7" s="1"/>
      <c r="X7" s="1"/>
      <c r="Y7" s="3"/>
    </row>
    <row r="8" spans="1:34" s="7" customFormat="1">
      <c r="A8" s="8">
        <f t="shared" si="0"/>
        <v>53914</v>
      </c>
      <c r="B8" s="14" t="str">
        <f t="shared" si="1"/>
        <v>201725145834</v>
      </c>
      <c r="C8" s="8" t="str">
        <f t="shared" si="2"/>
        <v>201725</v>
      </c>
      <c r="D8" s="4">
        <v>2017</v>
      </c>
      <c r="E8" s="4">
        <v>2</v>
      </c>
      <c r="F8" s="4">
        <v>5</v>
      </c>
      <c r="G8" s="4">
        <v>14</v>
      </c>
      <c r="H8" s="4">
        <v>58</v>
      </c>
      <c r="I8" s="4">
        <v>34</v>
      </c>
      <c r="J8" s="4">
        <v>208</v>
      </c>
      <c r="K8" s="4" t="s">
        <v>26</v>
      </c>
      <c r="L8" s="8" t="e">
        <f>IF(#REF!=#REF!,IF(K8="Stroke",IF(K9="Stroke",IF((J9-J8)&lt;0,1000+J9-J8,J9-J8),""),""),"")</f>
        <v>#REF!</v>
      </c>
      <c r="M8" s="4" t="s">
        <v>21</v>
      </c>
      <c r="N8" s="4" t="s">
        <v>28</v>
      </c>
      <c r="O8" s="4"/>
      <c r="P8" s="8" t="e">
        <f>IF(#REF!=#REF!,IF(K8="Stroke",IF(K9="Stroke",IF(#REF!=#REF!,IF(Q8=Q9,IF((J9-J8)&lt;0,1000+J9-J8-O8,J9-J8-O8),""),""),""),""),"")</f>
        <v>#REF!</v>
      </c>
      <c r="Q8" s="4"/>
      <c r="R8" s="8" t="e">
        <f>IF(#REF!&lt;&gt;#REF!,COUNTIFS($K$112:$K$1378,$K$112,#REF!,#REF!),"")</f>
        <v>#REF!</v>
      </c>
      <c r="S8" s="8" t="e">
        <f>IF(AND(#REF!&lt;&gt;#REF!,#REF!=#REF!,M8="positive",M9="negative"),1,"")</f>
        <v>#REF!</v>
      </c>
      <c r="T8" s="8" t="e">
        <f>IF(AND(#REF!=#REF!,K:K="stroke",M:M="positive",S8&lt;&gt;"1"),1,"")</f>
        <v>#REF!</v>
      </c>
      <c r="U8" s="8" t="e">
        <f>IF((AND(R8&lt;&gt;"",W8&lt;&gt;1,K:K="stroke",M:M="negative",#REF!=#REF!)),IF(W8&lt;&gt;0,"",1),"")</f>
        <v>#REF!</v>
      </c>
      <c r="V8" s="8" t="e">
        <f>IF(R8="","",(SUM(S8:U8)+W8))</f>
        <v>#REF!</v>
      </c>
      <c r="W8" s="8" t="e">
        <f>IF(#REF!&lt;&gt;#REF!,COUNTIFS($K$112:$K$1378,"up",#REF!,#REF!),"")</f>
        <v>#REF!</v>
      </c>
      <c r="X8" s="8" t="e">
        <f>IF(#REF!&lt;&gt;#REF!,COUNTIFS($K$112:$K$1378,"SRS",#REF!,#REF!),"")</f>
        <v>#REF!</v>
      </c>
      <c r="Y8" s="8" t="e">
        <f>IF(R8&lt;&gt;"",IF(R8=1,"",COUNTIFS($O$112:$O$1378,"&gt;40",#REF!,#REF!)),"")</f>
        <v>#REF!</v>
      </c>
      <c r="Z8" s="4"/>
      <c r="AA8" s="4"/>
      <c r="AB8" s="4"/>
      <c r="AC8" s="4"/>
      <c r="AD8" s="4"/>
      <c r="AE8" s="4"/>
      <c r="AF8" s="4"/>
      <c r="AG8" s="4"/>
      <c r="AH8" s="4"/>
    </row>
    <row r="9" spans="1:34" s="7" customFormat="1">
      <c r="A9" s="1">
        <f t="shared" si="0"/>
        <v>53914</v>
      </c>
      <c r="B9" s="2" t="str">
        <f t="shared" si="1"/>
        <v>201725145834</v>
      </c>
      <c r="C9" s="8" t="str">
        <f t="shared" si="2"/>
        <v>201725</v>
      </c>
      <c r="D9" s="4">
        <v>2017</v>
      </c>
      <c r="E9" s="4">
        <v>2</v>
      </c>
      <c r="F9" s="4">
        <v>5</v>
      </c>
      <c r="G9" s="4">
        <v>14</v>
      </c>
      <c r="H9" s="4">
        <v>58</v>
      </c>
      <c r="I9" s="4">
        <v>34</v>
      </c>
      <c r="J9" s="4">
        <v>256</v>
      </c>
      <c r="K9" s="4" t="s">
        <v>26</v>
      </c>
      <c r="L9" s="4" t="e">
        <f>IF(#REF!=#REF!,IF(K9="Stroke",IF(K10="Stroke",IF((J10-J9)&lt;0,1000+J10-J9,J10-J9),""),""),"")</f>
        <v>#REF!</v>
      </c>
      <c r="M9" s="4" t="s">
        <v>21</v>
      </c>
      <c r="N9" s="4" t="s">
        <v>28</v>
      </c>
      <c r="O9" s="4"/>
      <c r="P9" s="8"/>
      <c r="Q9" s="4"/>
      <c r="R9" s="8" t="e">
        <f>IF(#REF!&lt;&gt;#REF!,COUNTIFS($M$2:$M$988,$M$2,$C$2:$C$988,#REF!),"")</f>
        <v>#REF!</v>
      </c>
      <c r="S9" s="8" t="e">
        <f>IF(R9&lt;&gt;"",IF(R9=1,"",COUNTIFS($Q$2:$Q$988,"&gt;40",$C$2:$C$988,#REF!)),"")</f>
        <v>#REF!</v>
      </c>
      <c r="T9" s="4"/>
      <c r="U9" s="4"/>
      <c r="V9" s="1"/>
      <c r="W9" s="1"/>
      <c r="X9" s="1"/>
      <c r="Y9" s="3"/>
      <c r="Z9" s="4"/>
      <c r="AA9" s="4"/>
      <c r="AB9" s="4"/>
      <c r="AC9" s="4"/>
      <c r="AD9" s="4"/>
      <c r="AE9" s="4"/>
      <c r="AF9" s="4"/>
      <c r="AG9" s="4"/>
      <c r="AH9" s="4"/>
    </row>
    <row r="10" spans="1:34" s="7" customFormat="1">
      <c r="A10" s="8">
        <f t="shared" si="0"/>
        <v>53914</v>
      </c>
      <c r="B10" s="14" t="str">
        <f t="shared" si="1"/>
        <v>201725145834</v>
      </c>
      <c r="C10" s="8" t="str">
        <f t="shared" si="2"/>
        <v>201725</v>
      </c>
      <c r="D10" s="4">
        <v>2017</v>
      </c>
      <c r="E10" s="4">
        <v>2</v>
      </c>
      <c r="F10" s="4">
        <v>5</v>
      </c>
      <c r="G10" s="4">
        <v>14</v>
      </c>
      <c r="H10" s="4">
        <v>58</v>
      </c>
      <c r="I10" s="4">
        <v>34</v>
      </c>
      <c r="J10" s="4">
        <v>256</v>
      </c>
      <c r="K10" s="4" t="s">
        <v>26</v>
      </c>
      <c r="L10" s="8" t="e">
        <f>IF(#REF!=#REF!,IF(K10="Stroke",IF(K11="Stroke",IF((J11-J10)&lt;0,1000+J11-J10,J11-J10),""),""),"")</f>
        <v>#REF!</v>
      </c>
      <c r="M10" s="4" t="s">
        <v>21</v>
      </c>
      <c r="N10" s="4" t="s">
        <v>28</v>
      </c>
      <c r="O10" s="4"/>
      <c r="P10" s="8" t="e">
        <f>IF(#REF!=#REF!,IF(K10="Stroke",IF(K11="Stroke",IF(#REF!=#REF!,IF(Q10=Q11,IF((J11-J10)&lt;0,1000+J11-J10-O10,J11-J10-O10),""),""),""),""),"")</f>
        <v>#REF!</v>
      </c>
      <c r="Q10" s="4"/>
      <c r="R10" s="8" t="e">
        <f>IF(#REF!&lt;&gt;#REF!,COUNTIFS($K$112:$K$1378,$K$112,#REF!,#REF!),"")</f>
        <v>#REF!</v>
      </c>
      <c r="S10" s="8" t="e">
        <f>IF(AND(#REF!&lt;&gt;#REF!,#REF!=#REF!,M10="positive",M11="negative"),1,"")</f>
        <v>#REF!</v>
      </c>
      <c r="T10" s="8" t="e">
        <f>IF(AND(#REF!=#REF!,K:K="stroke",M:M="positive",S10&lt;&gt;"1"),1,"")</f>
        <v>#REF!</v>
      </c>
      <c r="U10" s="8" t="e">
        <f>IF((AND(R10&lt;&gt;"",W10&lt;&gt;1,K:K="stroke",M:M="negative",#REF!=#REF!)),IF(W10&lt;&gt;0,"",1),"")</f>
        <v>#REF!</v>
      </c>
      <c r="V10" s="8" t="e">
        <f>IF(R10="","",(SUM(S10:U10)+W10))</f>
        <v>#REF!</v>
      </c>
      <c r="W10" s="8" t="e">
        <f>IF(#REF!&lt;&gt;#REF!,COUNTIFS($K$112:$K$1378,"up",#REF!,#REF!),"")</f>
        <v>#REF!</v>
      </c>
      <c r="X10" s="8" t="e">
        <f>IF(#REF!&lt;&gt;#REF!,COUNTIFS($K$112:$K$1378,"SRS",#REF!,#REF!),"")</f>
        <v>#REF!</v>
      </c>
      <c r="Y10" s="8" t="e">
        <f>IF(R10&lt;&gt;"",IF(R10=1,"",COUNTIFS($O$112:$O$1378,"&gt;40",#REF!,#REF!)),"")</f>
        <v>#REF!</v>
      </c>
      <c r="Z10" s="4"/>
      <c r="AA10" s="4"/>
      <c r="AB10" s="4"/>
      <c r="AC10" s="4"/>
      <c r="AD10" s="4"/>
      <c r="AE10" s="4"/>
      <c r="AF10" s="4"/>
      <c r="AG10" s="4"/>
      <c r="AH10" s="4"/>
    </row>
    <row r="11" spans="1:34" s="7" customFormat="1">
      <c r="A11" s="1">
        <f t="shared" si="0"/>
        <v>53914</v>
      </c>
      <c r="B11" s="2" t="str">
        <f t="shared" si="1"/>
        <v>201725145834</v>
      </c>
      <c r="C11" s="8" t="str">
        <f t="shared" si="2"/>
        <v>201725</v>
      </c>
      <c r="D11" s="4">
        <v>2017</v>
      </c>
      <c r="E11" s="4">
        <v>2</v>
      </c>
      <c r="F11" s="4">
        <v>5</v>
      </c>
      <c r="G11" s="4">
        <v>14</v>
      </c>
      <c r="H11" s="4">
        <v>58</v>
      </c>
      <c r="I11" s="4">
        <v>34</v>
      </c>
      <c r="J11" s="4">
        <v>292</v>
      </c>
      <c r="K11" s="4" t="s">
        <v>26</v>
      </c>
      <c r="L11" s="4" t="e">
        <f>IF(#REF!=#REF!,IF(K11="Stroke",IF(K12="Stroke",IF((J12-J11)&lt;0,1000+J12-J11,J12-J11),""),""),"")</f>
        <v>#REF!</v>
      </c>
      <c r="M11" s="4" t="s">
        <v>21</v>
      </c>
      <c r="N11" s="4" t="s">
        <v>28</v>
      </c>
      <c r="O11" s="4"/>
      <c r="P11" s="8" t="e">
        <f>IF(#REF!=#REF!,IF(K11="Stroke",IF(K12="Stroke",IF(#REF!=#REF!,IF(Q11=Q12,IF((J12-J11)&lt;0,1000+J12-J11-O11,J12-J11-O11),""),""),""),""),"")</f>
        <v>#REF!</v>
      </c>
      <c r="Q11" s="4"/>
      <c r="R11" s="8" t="e">
        <f>IF(#REF!&lt;&gt;#REF!,COUNTIFS($M$2:$M$988,$M$2,$C$2:$C$988,#REF!),"")</f>
        <v>#REF!</v>
      </c>
      <c r="S11" s="8" t="e">
        <f>IF(R11&lt;&gt;"",IF(R11=1,"",COUNTIFS($Q$2:$Q$988,"&gt;40",$C$2:$C$988,#REF!)),"")</f>
        <v>#REF!</v>
      </c>
      <c r="T11" s="4"/>
      <c r="U11" s="4"/>
      <c r="V11" s="1"/>
      <c r="W11" s="1"/>
      <c r="X11" s="1"/>
      <c r="Y11" s="3"/>
      <c r="Z11" s="4"/>
      <c r="AA11" s="4"/>
      <c r="AB11" s="4"/>
      <c r="AC11" s="4"/>
      <c r="AD11" s="4"/>
      <c r="AE11" s="4"/>
      <c r="AF11" s="4"/>
      <c r="AG11" s="4"/>
      <c r="AH11" s="4"/>
    </row>
    <row r="12" spans="1:34">
      <c r="A12" s="8">
        <f t="shared" si="0"/>
        <v>53914</v>
      </c>
      <c r="B12" s="14" t="str">
        <f t="shared" si="1"/>
        <v>201725145834</v>
      </c>
      <c r="C12" s="8" t="str">
        <f t="shared" si="2"/>
        <v>201725</v>
      </c>
      <c r="D12" s="4">
        <v>2017</v>
      </c>
      <c r="E12" s="4">
        <v>2</v>
      </c>
      <c r="F12" s="4">
        <v>5</v>
      </c>
      <c r="G12" s="4">
        <v>14</v>
      </c>
      <c r="H12" s="4">
        <v>58</v>
      </c>
      <c r="I12" s="4">
        <v>34</v>
      </c>
      <c r="J12" s="4">
        <v>292</v>
      </c>
      <c r="K12" s="4" t="s">
        <v>26</v>
      </c>
      <c r="L12" s="8" t="e">
        <f>IF(#REF!=#REF!,IF(K12="Stroke",IF(K13="Stroke",IF((J13-J12)&lt;0,1000+J13-J12,J13-J12),""),""),"")</f>
        <v>#REF!</v>
      </c>
      <c r="M12" s="4" t="s">
        <v>21</v>
      </c>
      <c r="N12" s="4" t="s">
        <v>28</v>
      </c>
      <c r="P12" s="8" t="e">
        <f>IF(#REF!=#REF!,IF(K12="Stroke",IF(K13="Stroke",IF(#REF!=#REF!,IF(Q12=Q13,IF((J13-J12)&lt;0,1000+J13-J12-O12,J13-J12-O12),""),""),""),""),"")</f>
        <v>#REF!</v>
      </c>
      <c r="R12" s="8" t="e">
        <f>IF(#REF!&lt;&gt;#REF!,COUNTIFS($K$112:$K$1378,$K$112,#REF!,#REF!),"")</f>
        <v>#REF!</v>
      </c>
      <c r="S12" s="8" t="e">
        <f>IF(AND(#REF!&lt;&gt;#REF!,#REF!=#REF!,M12="positive",M13="negative"),1,"")</f>
        <v>#REF!</v>
      </c>
      <c r="T12" s="8" t="e">
        <f>IF(AND(#REF!=#REF!,K:K="stroke",M:M="positive",S12&lt;&gt;"1"),1,"")</f>
        <v>#REF!</v>
      </c>
      <c r="U12" s="8" t="e">
        <f>IF((AND(R12&lt;&gt;"",W12&lt;&gt;1,K:K="stroke",M:M="negative",#REF!=#REF!)),IF(W12&lt;&gt;0,"",1),"")</f>
        <v>#REF!</v>
      </c>
      <c r="V12" s="8" t="e">
        <f>IF(R12="","",(SUM(S12:U12)+W12))</f>
        <v>#REF!</v>
      </c>
      <c r="W12" s="8" t="e">
        <f>IF(#REF!&lt;&gt;#REF!,COUNTIFS($K$112:$K$1378,"up",#REF!,#REF!),"")</f>
        <v>#REF!</v>
      </c>
      <c r="X12" s="8" t="e">
        <f>IF(#REF!&lt;&gt;#REF!,COUNTIFS($K$112:$K$1378,"SRS",#REF!,#REF!),"")</f>
        <v>#REF!</v>
      </c>
      <c r="Y12" s="8" t="e">
        <f>IF(R12&lt;&gt;"",IF(R12=1,"",COUNTIFS($O$112:$O$1378,"&gt;40",#REF!,#REF!)),"")</f>
        <v>#REF!</v>
      </c>
    </row>
    <row r="13" spans="1:34">
      <c r="A13" s="5">
        <f t="shared" si="0"/>
        <v>53945</v>
      </c>
      <c r="B13" s="6" t="str">
        <f t="shared" si="1"/>
        <v>20172514595</v>
      </c>
      <c r="C13" s="7" t="str">
        <f t="shared" si="2"/>
        <v>201725</v>
      </c>
      <c r="D13" s="7">
        <v>2017</v>
      </c>
      <c r="E13" s="7">
        <v>2</v>
      </c>
      <c r="F13" s="7">
        <v>5</v>
      </c>
      <c r="G13" s="7">
        <v>14</v>
      </c>
      <c r="H13" s="7">
        <v>59</v>
      </c>
      <c r="I13" s="7">
        <v>5</v>
      </c>
      <c r="J13" s="7">
        <v>32</v>
      </c>
      <c r="K13" s="7" t="s">
        <v>26</v>
      </c>
      <c r="L13" s="7" t="e">
        <f>IF(#REF!=#REF!,IF(K13="Stroke",IF(K14="Stroke",IF((J14-J13)&lt;0,1000+J14-J13,J14-J13),""),""),"")</f>
        <v>#REF!</v>
      </c>
      <c r="M13" s="7" t="s">
        <v>21</v>
      </c>
      <c r="N13" s="7" t="s">
        <v>27</v>
      </c>
      <c r="O13" s="7">
        <v>8</v>
      </c>
      <c r="P13" s="7" t="e">
        <f>IF(#REF!=#REF!,IF(K13="Stroke",IF(K14="Stroke",IF(#REF!=#REF!,IF(Q13=Q14,IF((J14-J13)&lt;0,1000+J14-J13-O13,J14-J13-O13),""),""),""),""),"")</f>
        <v>#REF!</v>
      </c>
      <c r="Q13" s="7">
        <v>1</v>
      </c>
      <c r="R13" s="7" t="e">
        <f>IF(#REF!&lt;&gt;#REF!,COUNTIFS($M$2:$M$988,$M$2,$C$2:$C$988,#REF!),"")</f>
        <v>#REF!</v>
      </c>
      <c r="S13" s="7" t="e">
        <f>IF(R13&lt;&gt;"",IF(R13=1,"",COUNTIFS($Q$2:$Q$988,"&gt;40",$C$2:$C$988,#REF!)),"")</f>
        <v>#REF!</v>
      </c>
      <c r="T13" s="7"/>
      <c r="U13" s="7"/>
      <c r="V13" s="5"/>
      <c r="W13" s="5"/>
      <c r="X13" s="5"/>
      <c r="Y13" s="5"/>
      <c r="Z13" s="7"/>
      <c r="AA13" s="7"/>
      <c r="AB13" s="7"/>
      <c r="AC13" s="7"/>
      <c r="AD13" s="7"/>
      <c r="AE13" s="7"/>
      <c r="AF13" s="7"/>
      <c r="AG13" s="7"/>
      <c r="AH13" s="7"/>
    </row>
    <row r="14" spans="1:34">
      <c r="A14" s="7">
        <f t="shared" si="0"/>
        <v>53945</v>
      </c>
      <c r="B14" s="11" t="str">
        <f t="shared" si="1"/>
        <v>20172514595</v>
      </c>
      <c r="C14" s="7" t="str">
        <f t="shared" si="2"/>
        <v>201725</v>
      </c>
      <c r="D14" s="7">
        <v>2017</v>
      </c>
      <c r="E14" s="7">
        <v>2</v>
      </c>
      <c r="F14" s="7">
        <v>5</v>
      </c>
      <c r="G14" s="7">
        <v>14</v>
      </c>
      <c r="H14" s="7">
        <v>59</v>
      </c>
      <c r="I14" s="7">
        <v>5</v>
      </c>
      <c r="J14" s="7">
        <v>32</v>
      </c>
      <c r="K14" s="7" t="s">
        <v>26</v>
      </c>
      <c r="L14" s="7" t="e">
        <f>IF(#REF!=#REF!,IF(K14="Stroke",IF(K15="Stroke",IF((J15-J14)&lt;0,1000+J15-J14,J15-J14),""),""),"")</f>
        <v>#REF!</v>
      </c>
      <c r="M14" s="7" t="s">
        <v>21</v>
      </c>
      <c r="N14" s="7" t="s">
        <v>27</v>
      </c>
      <c r="O14" s="7">
        <v>8</v>
      </c>
      <c r="P14" s="7" t="e">
        <f>IF(#REF!=#REF!,IF(K14="Stroke",IF(K15="Stroke",IF(#REF!=#REF!,IF(Q14=Q15,IF((J15-J14)&lt;0,1000+J15-J14-O14,J15-J14-O14),""),""),""),""),"")</f>
        <v>#REF!</v>
      </c>
      <c r="Q14" s="7">
        <v>1</v>
      </c>
      <c r="R14" s="7" t="e">
        <f>IF(#REF!&lt;&gt;#REF!,COUNTIFS($K$112:$K$1378,$K$112,#REF!,#REF!),"")</f>
        <v>#REF!</v>
      </c>
      <c r="S14" s="7" t="e">
        <f>IF(AND(#REF!&lt;&gt;#REF!,#REF!=#REF!,M14="positive",M15="negative"),1,"")</f>
        <v>#REF!</v>
      </c>
      <c r="T14" s="7" t="e">
        <f>IF(AND(#REF!=#REF!,K:K="stroke",M:M="positive",S14&lt;&gt;"1"),1,"")</f>
        <v>#REF!</v>
      </c>
      <c r="U14" s="7" t="e">
        <f>IF((AND(R14&lt;&gt;"",W14&lt;&gt;1,K:K="stroke",M:M="negative",#REF!=#REF!)),IF(W14&lt;&gt;0,"",1),"")</f>
        <v>#REF!</v>
      </c>
      <c r="V14" s="7" t="e">
        <f>IF(R14="","",(SUM(S14:U14)+W14))</f>
        <v>#REF!</v>
      </c>
      <c r="W14" s="7" t="e">
        <f>IF(#REF!&lt;&gt;#REF!,COUNTIFS($K$112:$K$1378,"up",#REF!,#REF!),"")</f>
        <v>#REF!</v>
      </c>
      <c r="X14" s="7" t="e">
        <f>IF(#REF!&lt;&gt;#REF!,COUNTIFS($K$112:$K$1378,"SRS",#REF!,#REF!),"")</f>
        <v>#REF!</v>
      </c>
      <c r="Y14" s="7" t="e">
        <f>IF(R14&lt;&gt;"",IF(R14=1,"",COUNTIFS($O$112:$O$1378,"&gt;40",#REF!,#REF!)),"")</f>
        <v>#REF!</v>
      </c>
      <c r="Z14" s="7"/>
      <c r="AA14" s="7"/>
      <c r="AB14" s="7"/>
      <c r="AC14" s="7"/>
      <c r="AD14" s="7"/>
      <c r="AE14" s="7"/>
      <c r="AF14" s="7"/>
      <c r="AG14" s="7"/>
      <c r="AH14" s="7"/>
    </row>
    <row r="15" spans="1:34">
      <c r="A15" s="5">
        <f t="shared" si="0"/>
        <v>59343</v>
      </c>
      <c r="B15" s="6" t="str">
        <f t="shared" si="1"/>
        <v>201721016293</v>
      </c>
      <c r="C15" s="7" t="str">
        <f t="shared" si="2"/>
        <v>2017210</v>
      </c>
      <c r="D15" s="7">
        <v>2017</v>
      </c>
      <c r="E15" s="7">
        <v>2</v>
      </c>
      <c r="F15" s="7">
        <v>10</v>
      </c>
      <c r="G15" s="7">
        <v>16</v>
      </c>
      <c r="H15" s="7">
        <v>29</v>
      </c>
      <c r="I15" s="7">
        <v>3</v>
      </c>
      <c r="J15" s="7">
        <v>907</v>
      </c>
      <c r="K15" s="7" t="s">
        <v>26</v>
      </c>
      <c r="L15" s="7" t="e">
        <f>IF(#REF!=#REF!,IF(K15="Stroke",IF(K16="Stroke",IF((J16-J15)&lt;0,1000+J16-J15,J16-J15),""),""),"")</f>
        <v>#REF!</v>
      </c>
      <c r="M15" s="7" t="s">
        <v>21</v>
      </c>
      <c r="N15" s="7" t="s">
        <v>27</v>
      </c>
      <c r="O15" s="7">
        <v>10</v>
      </c>
      <c r="P15" s="7" t="e">
        <f>IF(#REF!=#REF!,IF(K15="Stroke",IF(K16="Stroke",IF(#REF!=#REF!,IF(Q15=Q16,IF((J16-J15)&lt;0,1000+J16-J15-O15,J16-J15-O15),""),""),""),""),"")</f>
        <v>#REF!</v>
      </c>
      <c r="Q15" s="7">
        <v>1</v>
      </c>
      <c r="R15" s="7" t="e">
        <f>IF(#REF!&lt;&gt;#REF!,COUNTIFS($M$2:$M$988,$M$2,$C$2:$C$988,#REF!),"")</f>
        <v>#REF!</v>
      </c>
      <c r="S15" s="7" t="e">
        <f>IF(R15&lt;&gt;"",IF(R15=1,"",COUNTIFS($Q$2:$Q$988,"&gt;40",$C$2:$C$988,#REF!)),"")</f>
        <v>#REF!</v>
      </c>
      <c r="T15" s="7"/>
      <c r="U15" s="7"/>
      <c r="V15" s="5"/>
      <c r="W15" s="5"/>
      <c r="X15" s="5"/>
      <c r="Y15" s="5"/>
      <c r="Z15" s="7"/>
      <c r="AA15" s="7"/>
      <c r="AB15" s="7"/>
      <c r="AC15" s="7"/>
      <c r="AD15" s="7"/>
      <c r="AE15" s="7"/>
      <c r="AF15" s="7"/>
      <c r="AG15" s="7"/>
      <c r="AH15" s="7"/>
    </row>
    <row r="16" spans="1:34">
      <c r="A16" s="7">
        <f t="shared" si="0"/>
        <v>59343</v>
      </c>
      <c r="B16" s="11" t="str">
        <f t="shared" si="1"/>
        <v>201721016293</v>
      </c>
      <c r="C16" s="7" t="str">
        <f t="shared" si="2"/>
        <v>2017210</v>
      </c>
      <c r="D16" s="7">
        <v>2017</v>
      </c>
      <c r="E16" s="7">
        <v>2</v>
      </c>
      <c r="F16" s="7">
        <v>10</v>
      </c>
      <c r="G16" s="7">
        <v>16</v>
      </c>
      <c r="H16" s="7">
        <v>29</v>
      </c>
      <c r="I16" s="7">
        <v>3</v>
      </c>
      <c r="J16" s="7">
        <v>907</v>
      </c>
      <c r="K16" s="7" t="s">
        <v>26</v>
      </c>
      <c r="L16" s="7" t="e">
        <f>IF(#REF!=#REF!,IF(K16="Stroke",IF(K17="Stroke",IF((J17-J16)&lt;0,1000+J17-J16,J17-J16),""),""),"")</f>
        <v>#REF!</v>
      </c>
      <c r="M16" s="7" t="s">
        <v>21</v>
      </c>
      <c r="N16" s="7" t="s">
        <v>27</v>
      </c>
      <c r="O16" s="7">
        <v>10</v>
      </c>
      <c r="P16" s="7" t="e">
        <f>IF(#REF!=#REF!,IF(K16="Stroke",IF(K17="Stroke",IF(#REF!=#REF!,IF(Q16=Q17,IF((J17-J16)&lt;0,1000+J17-J16-O16,J17-J16-O16),""),""),""),""),"")</f>
        <v>#REF!</v>
      </c>
      <c r="Q16" s="7">
        <v>1</v>
      </c>
      <c r="R16" s="7" t="e">
        <f>IF(#REF!&lt;&gt;#REF!,COUNTIFS($K$112:$K$1378,$K$112,#REF!,#REF!),"")</f>
        <v>#REF!</v>
      </c>
      <c r="S16" s="7" t="e">
        <f>IF(AND(#REF!&lt;&gt;#REF!,#REF!=#REF!,M16="positive",M17="negative"),1,"")</f>
        <v>#REF!</v>
      </c>
      <c r="T16" s="7" t="e">
        <f>IF(AND(#REF!=#REF!,K:K="stroke",M:M="positive",S16&lt;&gt;"1"),1,"")</f>
        <v>#REF!</v>
      </c>
      <c r="U16" s="7" t="e">
        <f>IF((AND(R16&lt;&gt;"",W16&lt;&gt;1,K:K="stroke",M:M="negative",#REF!=#REF!)),IF(W16&lt;&gt;0,"",1),"")</f>
        <v>#REF!</v>
      </c>
      <c r="V16" s="7" t="e">
        <f>IF(R16="","",(SUM(S16:U16)+W16))</f>
        <v>#REF!</v>
      </c>
      <c r="W16" s="7" t="e">
        <f>IF(#REF!&lt;&gt;#REF!,COUNTIFS($K$112:$K$1378,"up",#REF!,#REF!),"")</f>
        <v>#REF!</v>
      </c>
      <c r="X16" s="7" t="e">
        <f>IF(#REF!&lt;&gt;#REF!,COUNTIFS($K$112:$K$1378,"SRS",#REF!,#REF!),"")</f>
        <v>#REF!</v>
      </c>
      <c r="Y16" s="7" t="e">
        <f>IF(R16&lt;&gt;"",IF(R16=1,"",COUNTIFS($O$112:$O$1378,"&gt;40",#REF!,#REF!)),"")</f>
        <v>#REF!</v>
      </c>
      <c r="Z16" s="7"/>
      <c r="AA16" s="7"/>
      <c r="AB16" s="7"/>
      <c r="AC16" s="7"/>
      <c r="AD16" s="7"/>
      <c r="AE16" s="7"/>
      <c r="AF16" s="7"/>
      <c r="AG16" s="7"/>
      <c r="AH16" s="7"/>
    </row>
    <row r="17" spans="1:34">
      <c r="A17" s="5">
        <f t="shared" si="0"/>
        <v>59637</v>
      </c>
      <c r="B17" s="6" t="str">
        <f t="shared" si="1"/>
        <v>2017210163357</v>
      </c>
      <c r="C17" s="7" t="str">
        <f t="shared" si="2"/>
        <v>2017210</v>
      </c>
      <c r="D17" s="7">
        <v>2017</v>
      </c>
      <c r="E17" s="7">
        <v>2</v>
      </c>
      <c r="F17" s="7">
        <v>10</v>
      </c>
      <c r="G17" s="7">
        <v>16</v>
      </c>
      <c r="H17" s="7">
        <v>33</v>
      </c>
      <c r="I17" s="7">
        <v>57</v>
      </c>
      <c r="J17" s="7">
        <v>544</v>
      </c>
      <c r="K17" s="7" t="s">
        <v>26</v>
      </c>
      <c r="L17" s="7" t="e">
        <f>IF(#REF!=#REF!,IF(K17="Stroke",IF(K18="Stroke",IF((J18-J17)&lt;0,1000+J18-J17,J18-J17),""),""),"")</f>
        <v>#REF!</v>
      </c>
      <c r="M17" s="7" t="s">
        <v>21</v>
      </c>
      <c r="N17" s="7" t="s">
        <v>27</v>
      </c>
      <c r="O17" s="7">
        <v>4</v>
      </c>
      <c r="P17" s="7" t="e">
        <f>IF(#REF!=#REF!,IF(K17="Stroke",IF(K18="Stroke",IF(#REF!=#REF!,IF(Q17=Q18,IF((J18-J17)&lt;0,1000+J18-J17-O17,J18-J17-O17),""),""),""),""),"")</f>
        <v>#REF!</v>
      </c>
      <c r="Q17" s="7">
        <v>1</v>
      </c>
      <c r="R17" s="7" t="e">
        <f>IF(#REF!&lt;&gt;#REF!,COUNTIFS($M$2:$M$988,$M$2,$C$2:$C$988,#REF!),"")</f>
        <v>#REF!</v>
      </c>
      <c r="S17" s="7" t="e">
        <f>IF(R17&lt;&gt;"",IF(R17=1,"",COUNTIFS($Q$2:$Q$988,"&gt;40",$C$2:$C$988,#REF!)),"")</f>
        <v>#REF!</v>
      </c>
      <c r="T17" s="7"/>
      <c r="U17" s="7"/>
      <c r="V17" s="5"/>
      <c r="W17" s="5"/>
      <c r="X17" s="5"/>
      <c r="Y17" s="5"/>
      <c r="Z17" s="7"/>
      <c r="AA17" s="7"/>
      <c r="AB17" s="7"/>
      <c r="AC17" s="7"/>
      <c r="AD17" s="7"/>
      <c r="AE17" s="7"/>
      <c r="AF17" s="7"/>
      <c r="AG17" s="7"/>
      <c r="AH17" s="7"/>
    </row>
    <row r="18" spans="1:34">
      <c r="A18" s="7">
        <f t="shared" si="0"/>
        <v>59637</v>
      </c>
      <c r="B18" s="11" t="str">
        <f t="shared" si="1"/>
        <v>2017210163357</v>
      </c>
      <c r="C18" s="7" t="str">
        <f t="shared" si="2"/>
        <v>2017210</v>
      </c>
      <c r="D18" s="7">
        <v>2017</v>
      </c>
      <c r="E18" s="7">
        <v>2</v>
      </c>
      <c r="F18" s="7">
        <v>10</v>
      </c>
      <c r="G18" s="7">
        <v>16</v>
      </c>
      <c r="H18" s="7">
        <v>33</v>
      </c>
      <c r="I18" s="7">
        <v>57</v>
      </c>
      <c r="J18" s="7">
        <v>544</v>
      </c>
      <c r="K18" s="7" t="s">
        <v>26</v>
      </c>
      <c r="L18" s="7" t="e">
        <f>IF(#REF!=#REF!,IF(K18="Stroke",IF(K19="Stroke",IF((J19-J18)&lt;0,1000+J19-J18,J19-J18),""),""),"")</f>
        <v>#REF!</v>
      </c>
      <c r="M18" s="7" t="s">
        <v>21</v>
      </c>
      <c r="N18" s="7" t="s">
        <v>27</v>
      </c>
      <c r="O18" s="7">
        <v>4</v>
      </c>
      <c r="P18" s="7" t="e">
        <f>IF(#REF!=#REF!,IF(K18="Stroke",IF(K19="Stroke",IF(#REF!=#REF!,IF(Q18=Q19,IF((J19-J18)&lt;0,1000+J19-J18-O18,J19-J18-O18),""),""),""),""),"")</f>
        <v>#REF!</v>
      </c>
      <c r="Q18" s="7">
        <v>1</v>
      </c>
      <c r="R18" s="7" t="e">
        <f>IF(#REF!&lt;&gt;#REF!,COUNTIFS($K$112:$K$1378,$K$112,#REF!,#REF!),"")</f>
        <v>#REF!</v>
      </c>
      <c r="S18" s="7" t="e">
        <f>IF(AND(#REF!&lt;&gt;#REF!,#REF!=#REF!,M18="positive",M19="negative"),1,"")</f>
        <v>#REF!</v>
      </c>
      <c r="T18" s="7" t="e">
        <f>IF(AND(#REF!=#REF!,K:K="stroke",M:M="positive",S18&lt;&gt;"1"),1,"")</f>
        <v>#REF!</v>
      </c>
      <c r="U18" s="7" t="e">
        <f>IF((AND(R18&lt;&gt;"",W18&lt;&gt;1,K:K="stroke",M:M="negative",#REF!=#REF!)),IF(W18&lt;&gt;0,"",1),"")</f>
        <v>#REF!</v>
      </c>
      <c r="V18" s="7" t="e">
        <f>IF(R18="","",(SUM(S18:U18)+W18))</f>
        <v>#REF!</v>
      </c>
      <c r="W18" s="7" t="e">
        <f>IF(#REF!&lt;&gt;#REF!,COUNTIFS($K$112:$K$1378,"up",#REF!,#REF!),"")</f>
        <v>#REF!</v>
      </c>
      <c r="X18" s="7" t="e">
        <f>IF(#REF!&lt;&gt;#REF!,COUNTIFS($K$112:$K$1378,"SRS",#REF!,#REF!),"")</f>
        <v>#REF!</v>
      </c>
      <c r="Y18" s="7" t="e">
        <f>IF(R18&lt;&gt;"",IF(R18=1,"",COUNTIFS($O$112:$O$1378,"&gt;40",#REF!,#REF!)),"")</f>
        <v>#REF!</v>
      </c>
      <c r="Z18" s="7"/>
      <c r="AA18" s="7"/>
      <c r="AB18" s="7"/>
      <c r="AC18" s="7"/>
      <c r="AD18" s="7"/>
      <c r="AE18" s="7"/>
      <c r="AF18" s="7"/>
      <c r="AG18" s="7"/>
      <c r="AH18" s="7"/>
    </row>
    <row r="19" spans="1:34">
      <c r="A19" s="5">
        <f t="shared" si="0"/>
        <v>59753</v>
      </c>
      <c r="B19" s="6" t="str">
        <f t="shared" si="1"/>
        <v>2017210163553</v>
      </c>
      <c r="C19" s="7" t="str">
        <f t="shared" si="2"/>
        <v>2017210</v>
      </c>
      <c r="D19" s="7">
        <v>2017</v>
      </c>
      <c r="E19" s="7">
        <v>2</v>
      </c>
      <c r="F19" s="7">
        <v>10</v>
      </c>
      <c r="G19" s="7">
        <v>16</v>
      </c>
      <c r="H19" s="7">
        <v>35</v>
      </c>
      <c r="I19" s="7">
        <v>53</v>
      </c>
      <c r="J19" s="7">
        <v>661</v>
      </c>
      <c r="K19" s="7" t="s">
        <v>26</v>
      </c>
      <c r="L19" s="7" t="e">
        <f>IF(#REF!=#REF!,IF(K19="Stroke",IF(K20="Stroke",IF((J20-J19)&lt;0,1000+J20-J19,J20-J19),""),""),"")</f>
        <v>#REF!</v>
      </c>
      <c r="M19" s="7" t="s">
        <v>21</v>
      </c>
      <c r="N19" s="7" t="s">
        <v>27</v>
      </c>
      <c r="O19" s="7">
        <v>4</v>
      </c>
      <c r="P19" s="7" t="e">
        <f>IF(#REF!=#REF!,IF(K19="Stroke",IF(K20="Stroke",IF(#REF!=#REF!,IF(Q19=Q20,IF((J20-J19)&lt;0,1000+J20-J19-O19,J20-J19-O19),""),""),""),""),"")</f>
        <v>#REF!</v>
      </c>
      <c r="Q19" s="7">
        <v>1</v>
      </c>
      <c r="R19" s="7" t="e">
        <f>IF(#REF!&lt;&gt;#REF!,COUNTIFS($M$2:$M$988,$M$2,$C$2:$C$988,#REF!),"")</f>
        <v>#REF!</v>
      </c>
      <c r="S19" s="7" t="e">
        <f>IF(R19&lt;&gt;"",IF(R19=1,"",COUNTIFS($Q$2:$Q$988,"&gt;40",$C$2:$C$988,#REF!)),"")</f>
        <v>#REF!</v>
      </c>
      <c r="T19" s="7"/>
      <c r="U19" s="7"/>
      <c r="V19" s="5"/>
      <c r="W19" s="5"/>
      <c r="X19" s="5"/>
      <c r="Y19" s="5"/>
      <c r="Z19" s="7"/>
      <c r="AA19" s="7"/>
      <c r="AB19" s="7"/>
      <c r="AC19" s="7"/>
      <c r="AD19" s="7"/>
      <c r="AE19" s="7"/>
      <c r="AF19" s="7"/>
      <c r="AG19" s="7"/>
      <c r="AH19" s="7"/>
    </row>
    <row r="20" spans="1:34">
      <c r="A20" s="7">
        <f t="shared" si="0"/>
        <v>59753</v>
      </c>
      <c r="B20" s="11" t="str">
        <f t="shared" si="1"/>
        <v>2017210163553</v>
      </c>
      <c r="C20" s="7" t="str">
        <f t="shared" si="2"/>
        <v>2017210</v>
      </c>
      <c r="D20" s="7">
        <v>2017</v>
      </c>
      <c r="E20" s="7">
        <v>2</v>
      </c>
      <c r="F20" s="7">
        <v>10</v>
      </c>
      <c r="G20" s="7">
        <v>16</v>
      </c>
      <c r="H20" s="7">
        <v>35</v>
      </c>
      <c r="I20" s="7">
        <v>53</v>
      </c>
      <c r="J20" s="7">
        <v>661</v>
      </c>
      <c r="K20" s="7" t="s">
        <v>26</v>
      </c>
      <c r="L20" s="7" t="e">
        <f>IF(#REF!=#REF!,IF(K20="Stroke",IF(K21="Stroke",IF((J21-J20)&lt;0,1000+J21-J20,J21-J20),""),""),"")</f>
        <v>#REF!</v>
      </c>
      <c r="M20" s="7" t="s">
        <v>21</v>
      </c>
      <c r="N20" s="7" t="s">
        <v>27</v>
      </c>
      <c r="O20" s="7">
        <v>4</v>
      </c>
      <c r="P20" s="7" t="e">
        <f>IF(#REF!=#REF!,IF(K20="Stroke",IF(K21="Stroke",IF(#REF!=#REF!,IF(Q20=Q21,IF((J21-J20)&lt;0,1000+J21-J20-O20,J21-J20-O20),""),""),""),""),"")</f>
        <v>#REF!</v>
      </c>
      <c r="Q20" s="7">
        <v>1</v>
      </c>
      <c r="R20" s="7" t="e">
        <f>IF(#REF!&lt;&gt;#REF!,COUNTIFS($K$112:$K$1378,$K$112,#REF!,#REF!),"")</f>
        <v>#REF!</v>
      </c>
      <c r="S20" s="7" t="e">
        <f>IF(AND(#REF!&lt;&gt;#REF!,#REF!=#REF!,M20="positive",M21="negative"),1,"")</f>
        <v>#REF!</v>
      </c>
      <c r="T20" s="7" t="e">
        <f>IF(AND(#REF!=#REF!,K:K="stroke",M:M="positive",S20&lt;&gt;"1"),1,"")</f>
        <v>#REF!</v>
      </c>
      <c r="U20" s="7" t="e">
        <f>IF((AND(R20&lt;&gt;"",W20&lt;&gt;1,K:K="stroke",M:M="negative",#REF!=#REF!)),IF(W20&lt;&gt;0,"",1),"")</f>
        <v>#REF!</v>
      </c>
      <c r="V20" s="7" t="e">
        <f>IF(R20="","",(SUM(S20:U20)+W20))</f>
        <v>#REF!</v>
      </c>
      <c r="W20" s="7" t="e">
        <f>IF(#REF!&lt;&gt;#REF!,COUNTIFS($K$112:$K$1378,"up",#REF!,#REF!),"")</f>
        <v>#REF!</v>
      </c>
      <c r="X20" s="7" t="e">
        <f>IF(#REF!&lt;&gt;#REF!,COUNTIFS($K$112:$K$1378,"SRS",#REF!,#REF!),"")</f>
        <v>#REF!</v>
      </c>
      <c r="Y20" s="7" t="e">
        <f>IF(R20&lt;&gt;"",IF(R20=1,"",COUNTIFS($O$112:$O$1378,"&gt;40",#REF!,#REF!)),"")</f>
        <v>#REF!</v>
      </c>
      <c r="Z20" s="7"/>
      <c r="AA20" s="7"/>
      <c r="AB20" s="7"/>
      <c r="AC20" s="7"/>
      <c r="AD20" s="7"/>
      <c r="AE20" s="7"/>
      <c r="AF20" s="7"/>
      <c r="AG20" s="7"/>
      <c r="AH20" s="7"/>
    </row>
    <row r="21" spans="1:34">
      <c r="A21" s="1">
        <f t="shared" si="0"/>
        <v>59753</v>
      </c>
      <c r="B21" s="2" t="str">
        <f t="shared" si="1"/>
        <v>2017210163553</v>
      </c>
      <c r="C21" s="8" t="str">
        <f t="shared" si="2"/>
        <v>2017210</v>
      </c>
      <c r="D21" s="4">
        <v>2017</v>
      </c>
      <c r="E21" s="4">
        <v>2</v>
      </c>
      <c r="F21" s="4">
        <v>10</v>
      </c>
      <c r="G21" s="4">
        <v>16</v>
      </c>
      <c r="H21" s="4">
        <v>35</v>
      </c>
      <c r="I21" s="4">
        <v>53</v>
      </c>
      <c r="J21" s="4">
        <v>756</v>
      </c>
      <c r="K21" s="4" t="s">
        <v>26</v>
      </c>
      <c r="L21" s="4" t="e">
        <f>IF(#REF!=#REF!,IF(K21="Stroke",IF(K22="Stroke",IF((J22-J21)&lt;0,1000+J22-J21,J22-J21),""),""),"")</f>
        <v>#REF!</v>
      </c>
      <c r="M21" s="4" t="s">
        <v>21</v>
      </c>
      <c r="N21" s="4" t="s">
        <v>27</v>
      </c>
      <c r="O21" s="4">
        <v>7</v>
      </c>
      <c r="P21" s="8" t="e">
        <f>IF(#REF!=#REF!,IF(K21="Stroke",IF(K22="Stroke",IF(#REF!=#REF!,IF(Q21=Q22,IF((J22-J21)&lt;0,1000+J22-J21-O21,J22-J21-O21),""),""),""),""),"")</f>
        <v>#REF!</v>
      </c>
      <c r="Q21" s="4">
        <v>2</v>
      </c>
      <c r="R21" s="8" t="e">
        <f>IF(#REF!&lt;&gt;#REF!,COUNTIFS($M$2:$M$988,$M$2,$C$2:$C$988,#REF!),"")</f>
        <v>#REF!</v>
      </c>
      <c r="S21" s="8" t="e">
        <f>IF(R21&lt;&gt;"",IF(R21=1,"",COUNTIFS($Q$2:$Q$988,"&gt;40",$C$2:$C$988,#REF!)),"")</f>
        <v>#REF!</v>
      </c>
      <c r="V21" s="1"/>
      <c r="W21" s="1"/>
      <c r="X21" s="1"/>
      <c r="Y21" s="3"/>
    </row>
    <row r="22" spans="1:34">
      <c r="A22" s="8">
        <f t="shared" si="0"/>
        <v>59753</v>
      </c>
      <c r="B22" s="14" t="str">
        <f t="shared" si="1"/>
        <v>2017210163553</v>
      </c>
      <c r="C22" s="8" t="str">
        <f t="shared" si="2"/>
        <v>2017210</v>
      </c>
      <c r="D22" s="4">
        <v>2017</v>
      </c>
      <c r="E22" s="4">
        <v>2</v>
      </c>
      <c r="F22" s="4">
        <v>10</v>
      </c>
      <c r="G22" s="4">
        <v>16</v>
      </c>
      <c r="H22" s="4">
        <v>35</v>
      </c>
      <c r="I22" s="4">
        <v>53</v>
      </c>
      <c r="J22" s="4">
        <v>756</v>
      </c>
      <c r="K22" s="4" t="s">
        <v>26</v>
      </c>
      <c r="L22" s="8" t="e">
        <f>IF(#REF!=#REF!,IF(K22="Stroke",IF(K23="Stroke",IF((J23-J22)&lt;0,1000+J23-J22,J23-J22),""),""),"")</f>
        <v>#REF!</v>
      </c>
      <c r="M22" s="4" t="s">
        <v>21</v>
      </c>
      <c r="N22" s="4" t="s">
        <v>27</v>
      </c>
      <c r="O22" s="4">
        <v>7</v>
      </c>
      <c r="P22" s="8" t="e">
        <f>IF(#REF!=#REF!,IF(K22="Stroke",IF(K23="Stroke",IF(#REF!=#REF!,IF(Q22=Q23,IF((J23-J22)&lt;0,1000+J23-J22-O22,J23-J22-O22),""),""),""),""),"")</f>
        <v>#REF!</v>
      </c>
      <c r="Q22" s="4">
        <v>2</v>
      </c>
      <c r="R22" s="8" t="e">
        <f>IF(#REF!&lt;&gt;#REF!,COUNTIFS($K$112:$K$1378,$K$112,#REF!,#REF!),"")</f>
        <v>#REF!</v>
      </c>
      <c r="S22" s="8" t="e">
        <f>IF(AND(#REF!&lt;&gt;#REF!,#REF!=#REF!,M22="positive",M23="negative"),1,"")</f>
        <v>#REF!</v>
      </c>
      <c r="T22" s="8" t="e">
        <f>IF(AND(#REF!=#REF!,K:K="stroke",M:M="positive",S22&lt;&gt;"1"),1,"")</f>
        <v>#REF!</v>
      </c>
      <c r="U22" s="8" t="e">
        <f>IF((AND(R22&lt;&gt;"",W22&lt;&gt;1,K:K="stroke",M:M="negative",#REF!=#REF!)),IF(W22&lt;&gt;0,"",1),"")</f>
        <v>#REF!</v>
      </c>
      <c r="V22" s="8" t="e">
        <f>IF(R22="","",(SUM(S22:U22)+W22))</f>
        <v>#REF!</v>
      </c>
      <c r="W22" s="8" t="e">
        <f>IF(#REF!&lt;&gt;#REF!,COUNTIFS($K$112:$K$1378,"up",#REF!,#REF!),"")</f>
        <v>#REF!</v>
      </c>
      <c r="X22" s="8" t="e">
        <f>IF(#REF!&lt;&gt;#REF!,COUNTIFS($K$112:$K$1378,"SRS",#REF!,#REF!),"")</f>
        <v>#REF!</v>
      </c>
      <c r="Y22" s="8" t="e">
        <f>IF(R22&lt;&gt;"",IF(R22=1,"",COUNTIFS($O$112:$O$1378,"&gt;40",#REF!,#REF!)),"")</f>
        <v>#REF!</v>
      </c>
    </row>
    <row r="23" spans="1:34">
      <c r="A23" s="1">
        <f t="shared" si="0"/>
        <v>59753</v>
      </c>
      <c r="B23" s="2" t="str">
        <f t="shared" si="1"/>
        <v>2017210163553</v>
      </c>
      <c r="C23" s="8" t="str">
        <f t="shared" si="2"/>
        <v>2017210</v>
      </c>
      <c r="D23" s="4">
        <v>2017</v>
      </c>
      <c r="E23" s="4">
        <v>2</v>
      </c>
      <c r="F23" s="4">
        <v>10</v>
      </c>
      <c r="G23" s="4">
        <v>16</v>
      </c>
      <c r="H23" s="4">
        <v>35</v>
      </c>
      <c r="I23" s="4">
        <v>53</v>
      </c>
      <c r="J23" s="4">
        <v>803</v>
      </c>
      <c r="K23" s="4" t="s">
        <v>26</v>
      </c>
      <c r="L23" s="4" t="e">
        <f>IF(#REF!=#REF!,IF(K23="Stroke",IF(K24="Stroke",IF((J24-J23)&lt;0,1000+J24-J23,J24-J23),""),""),"")</f>
        <v>#REF!</v>
      </c>
      <c r="M23" s="4" t="s">
        <v>21</v>
      </c>
      <c r="N23" s="4" t="s">
        <v>27</v>
      </c>
      <c r="O23" s="4">
        <v>3</v>
      </c>
      <c r="P23" s="8" t="e">
        <f>IF(#REF!=#REF!,IF(K23="Stroke",IF(K24="Stroke",IF(#REF!=#REF!,IF(Q23=Q24,IF((J24-J23)&lt;0,1000+J24-J23-O23,J24-J23-O23),""),""),""),""),"")</f>
        <v>#REF!</v>
      </c>
      <c r="Q23" s="4">
        <v>2</v>
      </c>
      <c r="R23" s="8" t="e">
        <f>IF(#REF!&lt;&gt;#REF!,COUNTIFS($M$2:$M$988,$M$2,$C$2:$C$988,#REF!),"")</f>
        <v>#REF!</v>
      </c>
      <c r="S23" s="8" t="e">
        <f>IF(R23&lt;&gt;"",IF(R23=1,"",COUNTIFS($Q$2:$Q$988,"&gt;40",$C$2:$C$988,#REF!)),"")</f>
        <v>#REF!</v>
      </c>
      <c r="V23" s="1"/>
      <c r="W23" s="1"/>
      <c r="X23" s="1"/>
      <c r="Y23" s="3"/>
    </row>
    <row r="24" spans="1:34">
      <c r="A24" s="8">
        <f t="shared" si="0"/>
        <v>59753</v>
      </c>
      <c r="B24" s="14" t="str">
        <f t="shared" si="1"/>
        <v>2017210163553</v>
      </c>
      <c r="C24" s="8" t="str">
        <f t="shared" si="2"/>
        <v>2017210</v>
      </c>
      <c r="D24" s="4">
        <v>2017</v>
      </c>
      <c r="E24" s="4">
        <v>2</v>
      </c>
      <c r="F24" s="4">
        <v>10</v>
      </c>
      <c r="G24" s="4">
        <v>16</v>
      </c>
      <c r="H24" s="4">
        <v>35</v>
      </c>
      <c r="I24" s="4">
        <v>53</v>
      </c>
      <c r="J24" s="4">
        <v>803</v>
      </c>
      <c r="K24" s="4" t="s">
        <v>26</v>
      </c>
      <c r="L24" s="8" t="e">
        <f>IF(#REF!=#REF!,IF(K24="Stroke",IF(K25="Stroke",IF((J25-J24)&lt;0,1000+J25-J24,J25-J24),""),""),"")</f>
        <v>#REF!</v>
      </c>
      <c r="M24" s="4" t="s">
        <v>21</v>
      </c>
      <c r="N24" s="4" t="s">
        <v>27</v>
      </c>
      <c r="O24" s="4">
        <v>3</v>
      </c>
      <c r="P24" s="8" t="e">
        <f>IF(#REF!=#REF!,IF(K24="Stroke",IF(K25="Stroke",IF(#REF!=#REF!,IF(Q24=Q25,IF((J25-J24)&lt;0,1000+J25-J24-O24,J25-J24-O24),""),""),""),""),"")</f>
        <v>#REF!</v>
      </c>
      <c r="Q24" s="4">
        <v>2</v>
      </c>
      <c r="R24" s="8" t="e">
        <f>IF(#REF!&lt;&gt;#REF!,COUNTIFS($K$112:$K$1378,$K$112,#REF!,#REF!),"")</f>
        <v>#REF!</v>
      </c>
      <c r="S24" s="8" t="e">
        <f>IF(AND(#REF!&lt;&gt;#REF!,#REF!=#REF!,M24="positive",M25="negative"),1,"")</f>
        <v>#REF!</v>
      </c>
      <c r="T24" s="8" t="e">
        <f>IF(AND(#REF!=#REF!,K:K="stroke",M:M="positive",S24&lt;&gt;"1"),1,"")</f>
        <v>#REF!</v>
      </c>
      <c r="U24" s="8" t="e">
        <f>IF((AND(R24&lt;&gt;"",W24&lt;&gt;1,K:K="stroke",M:M="negative",#REF!=#REF!)),IF(W24&lt;&gt;0,"",1),"")</f>
        <v>#REF!</v>
      </c>
      <c r="V24" s="8" t="e">
        <f>IF(R24="","",(SUM(S24:U24)+W24))</f>
        <v>#REF!</v>
      </c>
      <c r="W24" s="8" t="e">
        <f>IF(#REF!&lt;&gt;#REF!,COUNTIFS($K$112:$K$1378,"up",#REF!,#REF!),"")</f>
        <v>#REF!</v>
      </c>
      <c r="X24" s="8" t="e">
        <f>IF(#REF!&lt;&gt;#REF!,COUNTIFS($K$112:$K$1378,"SRS",#REF!,#REF!),"")</f>
        <v>#REF!</v>
      </c>
      <c r="Y24" s="8" t="e">
        <f>IF(R24&lt;&gt;"",IF(R24=1,"",COUNTIFS($O$112:$O$1378,"&gt;40",#REF!,#REF!)),"")</f>
        <v>#REF!</v>
      </c>
    </row>
    <row r="25" spans="1:34">
      <c r="A25" s="1">
        <f t="shared" si="0"/>
        <v>59753</v>
      </c>
      <c r="B25" s="2" t="str">
        <f t="shared" si="1"/>
        <v>2017210163553</v>
      </c>
      <c r="C25" s="8" t="str">
        <f t="shared" si="2"/>
        <v>2017210</v>
      </c>
      <c r="D25" s="4">
        <v>2017</v>
      </c>
      <c r="E25" s="4">
        <v>2</v>
      </c>
      <c r="F25" s="4">
        <v>10</v>
      </c>
      <c r="G25" s="4">
        <v>16</v>
      </c>
      <c r="H25" s="4">
        <v>35</v>
      </c>
      <c r="I25" s="4">
        <v>53</v>
      </c>
      <c r="J25" s="4">
        <v>829</v>
      </c>
      <c r="K25" s="4" t="s">
        <v>26</v>
      </c>
      <c r="L25" s="4" t="e">
        <f>IF(#REF!=#REF!,IF(K25="Stroke",IF(K26="Stroke",IF((J26-J25)&lt;0,1000+J26-J25,J26-J25),""),""),"")</f>
        <v>#REF!</v>
      </c>
      <c r="M25" s="4" t="s">
        <v>21</v>
      </c>
      <c r="N25" s="4" t="s">
        <v>27</v>
      </c>
      <c r="O25" s="4">
        <v>4</v>
      </c>
      <c r="P25" s="4" t="e">
        <f>IF(#REF!=#REF!,IF(K25="Stroke",IF(K26="Stroke",IF(#REF!=#REF!,IF(Q25=Q26,IF((J26-J25)&lt;0,1000+J26-J25-O25,J26-J25-O25),""),""),""),""),"")</f>
        <v>#REF!</v>
      </c>
      <c r="Q25" s="4">
        <v>2</v>
      </c>
      <c r="R25" s="8" t="e">
        <f>IF(#REF!&lt;&gt;#REF!,COUNTIFS($M$2:$M$988,$M$2,$C$2:$C$988,#REF!),"")</f>
        <v>#REF!</v>
      </c>
      <c r="S25" s="8" t="e">
        <f>IF(R25&lt;&gt;"",IF(R25=1,"",COUNTIFS($Q$2:$Q$988,"&gt;40",$C$2:$C$988,#REF!)),"")</f>
        <v>#REF!</v>
      </c>
      <c r="V25" s="1"/>
      <c r="W25" s="1"/>
      <c r="X25" s="1"/>
      <c r="Y25" s="3"/>
    </row>
    <row r="26" spans="1:34">
      <c r="A26" s="8">
        <f t="shared" si="0"/>
        <v>59753</v>
      </c>
      <c r="B26" s="14" t="str">
        <f t="shared" si="1"/>
        <v>2017210163553</v>
      </c>
      <c r="C26" s="8" t="str">
        <f t="shared" si="2"/>
        <v>2017210</v>
      </c>
      <c r="D26" s="4">
        <v>2017</v>
      </c>
      <c r="E26" s="4">
        <v>2</v>
      </c>
      <c r="F26" s="4">
        <v>10</v>
      </c>
      <c r="G26" s="4">
        <v>16</v>
      </c>
      <c r="H26" s="4">
        <v>35</v>
      </c>
      <c r="I26" s="4">
        <v>53</v>
      </c>
      <c r="J26" s="4">
        <v>829</v>
      </c>
      <c r="K26" s="4" t="s">
        <v>26</v>
      </c>
      <c r="L26" s="8" t="e">
        <f>IF(#REF!=#REF!,IF(K26="Stroke",IF(K27="Stroke",IF((J27-J26)&lt;0,1000+J27-J26,J27-J26),""),""),"")</f>
        <v>#REF!</v>
      </c>
      <c r="M26" s="4" t="s">
        <v>21</v>
      </c>
      <c r="N26" s="4" t="s">
        <v>27</v>
      </c>
      <c r="O26" s="4">
        <v>4</v>
      </c>
      <c r="P26" s="8" t="e">
        <f>IF(#REF!=#REF!,IF(K26="Stroke",IF(K27="Stroke",IF(#REF!=#REF!,IF(Q26=Q27,IF((J27-J26)&lt;0,1000+J27-J26-O26,J27-J26-O26),""),""),""),""),"")</f>
        <v>#REF!</v>
      </c>
      <c r="Q26" s="4">
        <v>2</v>
      </c>
      <c r="R26" s="8" t="e">
        <f>IF(#REF!&lt;&gt;#REF!,COUNTIFS($K$112:$K$1378,$K$112,#REF!,#REF!),"")</f>
        <v>#REF!</v>
      </c>
      <c r="S26" s="8" t="e">
        <f>IF(AND(#REF!&lt;&gt;#REF!,#REF!=#REF!,M26="positive",M27="negative"),1,"")</f>
        <v>#REF!</v>
      </c>
      <c r="T26" s="8" t="e">
        <f>IF(AND(#REF!=#REF!,K:K="stroke",M:M="positive",S26&lt;&gt;"1"),1,"")</f>
        <v>#REF!</v>
      </c>
      <c r="U26" s="8" t="e">
        <f>IF((AND(R26&lt;&gt;"",W26&lt;&gt;1,K:K="stroke",M:M="negative",#REF!=#REF!)),IF(W26&lt;&gt;0,"",1),"")</f>
        <v>#REF!</v>
      </c>
      <c r="V26" s="8" t="e">
        <f>IF(R26="","",(SUM(S26:U26)+W26))</f>
        <v>#REF!</v>
      </c>
      <c r="W26" s="8" t="e">
        <f>IF(#REF!&lt;&gt;#REF!,COUNTIFS($K$112:$K$1378,"up",#REF!,#REF!),"")</f>
        <v>#REF!</v>
      </c>
      <c r="X26" s="8" t="e">
        <f>IF(#REF!&lt;&gt;#REF!,COUNTIFS($K$112:$K$1378,"SRS",#REF!,#REF!),"")</f>
        <v>#REF!</v>
      </c>
      <c r="Y26" s="8" t="e">
        <f>IF(R26&lt;&gt;"",IF(R26=1,"",COUNTIFS($O$112:$O$1378,"&gt;40",#REF!,#REF!)),"")</f>
        <v>#REF!</v>
      </c>
    </row>
    <row r="27" spans="1:34">
      <c r="A27" s="1">
        <f t="shared" si="0"/>
        <v>59753</v>
      </c>
      <c r="B27" s="2" t="str">
        <f t="shared" si="1"/>
        <v>2017210163553</v>
      </c>
      <c r="C27" s="8" t="str">
        <f t="shared" si="2"/>
        <v>2017210</v>
      </c>
      <c r="D27" s="4">
        <v>2017</v>
      </c>
      <c r="E27" s="4">
        <v>2</v>
      </c>
      <c r="F27" s="4">
        <v>10</v>
      </c>
      <c r="G27" s="4">
        <v>16</v>
      </c>
      <c r="H27" s="4">
        <v>35</v>
      </c>
      <c r="I27" s="4">
        <v>53</v>
      </c>
      <c r="J27" s="4">
        <v>863</v>
      </c>
      <c r="K27" s="4" t="s">
        <v>26</v>
      </c>
      <c r="L27" s="4" t="e">
        <f>IF(#REF!=#REF!,IF(K27="Stroke",IF(K28="Stroke",IF((J28-J27)&lt;0,1000+J28-J27,J28-J27),""),""),"")</f>
        <v>#REF!</v>
      </c>
      <c r="M27" s="4" t="s">
        <v>21</v>
      </c>
      <c r="N27" s="4" t="s">
        <v>27</v>
      </c>
      <c r="O27" s="4">
        <v>1</v>
      </c>
      <c r="P27" s="4" t="e">
        <f>IF(#REF!=#REF!,IF(K27="Stroke",IF(K28="Stroke",IF(#REF!=#REF!,IF(Q27=Q28,IF((J28-J27)&lt;0,1000+J28-J27-O27,J28-J27-O27),""),""),""),""),"")</f>
        <v>#REF!</v>
      </c>
      <c r="Q27" s="4">
        <v>2</v>
      </c>
      <c r="R27" s="8" t="e">
        <f>IF(#REF!&lt;&gt;#REF!,COUNTIFS($M$2:$M$988,$M$2,$C$2:$C$988,#REF!),"")</f>
        <v>#REF!</v>
      </c>
      <c r="S27" s="8" t="e">
        <f>IF(R27&lt;&gt;"",IF(R27=1,"",COUNTIFS($Q$2:$Q$988,"&gt;40",$C$2:$C$988,#REF!)),"")</f>
        <v>#REF!</v>
      </c>
      <c r="V27" s="1"/>
      <c r="W27" s="1"/>
      <c r="X27" s="1"/>
      <c r="Y27" s="3"/>
    </row>
    <row r="28" spans="1:34">
      <c r="A28" s="8">
        <f t="shared" si="0"/>
        <v>59753</v>
      </c>
      <c r="B28" s="14" t="str">
        <f t="shared" si="1"/>
        <v>2017210163553</v>
      </c>
      <c r="C28" s="8" t="str">
        <f t="shared" si="2"/>
        <v>2017210</v>
      </c>
      <c r="D28" s="4">
        <v>2017</v>
      </c>
      <c r="E28" s="4">
        <v>2</v>
      </c>
      <c r="F28" s="4">
        <v>10</v>
      </c>
      <c r="G28" s="4">
        <v>16</v>
      </c>
      <c r="H28" s="4">
        <v>35</v>
      </c>
      <c r="I28" s="4">
        <v>53</v>
      </c>
      <c r="J28" s="4">
        <v>863</v>
      </c>
      <c r="K28" s="4" t="s">
        <v>26</v>
      </c>
      <c r="L28" s="8" t="e">
        <f>IF(#REF!=#REF!,IF(K28="Stroke",IF(K29="Stroke",IF((J29-J28)&lt;0,1000+J29-J28,J29-J28),""),""),"")</f>
        <v>#REF!</v>
      </c>
      <c r="M28" s="4" t="s">
        <v>21</v>
      </c>
      <c r="N28" s="4" t="s">
        <v>27</v>
      </c>
      <c r="O28" s="4">
        <v>1</v>
      </c>
      <c r="P28" s="8" t="e">
        <f>IF(#REF!=#REF!,IF(K28="Stroke",IF(K29="Stroke",IF(#REF!=#REF!,IF(Q28=Q29,IF((J29-J28)&lt;0,1000+J29-J28-O28,J29-J28-O28),""),""),""),""),"")</f>
        <v>#REF!</v>
      </c>
      <c r="Q28" s="4">
        <v>2</v>
      </c>
      <c r="R28" s="8" t="e">
        <f>IF(#REF!&lt;&gt;#REF!,COUNTIFS($K$112:$K$1378,$K$112,#REF!,#REF!),"")</f>
        <v>#REF!</v>
      </c>
      <c r="S28" s="8" t="e">
        <f>IF(AND(#REF!&lt;&gt;#REF!,#REF!=#REF!,M28="positive",M29="negative"),1,"")</f>
        <v>#REF!</v>
      </c>
      <c r="T28" s="8" t="e">
        <f>IF(AND(#REF!=#REF!,K:K="stroke",M:M="positive",S28&lt;&gt;"1"),1,"")</f>
        <v>#REF!</v>
      </c>
      <c r="U28" s="8" t="e">
        <f>IF((AND(R28&lt;&gt;"",W28&lt;&gt;1,K:K="stroke",M:M="negative",#REF!=#REF!)),IF(W28&lt;&gt;0,"",1),"")</f>
        <v>#REF!</v>
      </c>
      <c r="V28" s="8" t="e">
        <f>IF(R28="","",(SUM(S28:U28)+W28))</f>
        <v>#REF!</v>
      </c>
      <c r="W28" s="8" t="e">
        <f>IF(#REF!&lt;&gt;#REF!,COUNTIFS($K$112:$K$1378,"up",#REF!,#REF!),"")</f>
        <v>#REF!</v>
      </c>
      <c r="X28" s="8" t="e">
        <f>IF(#REF!&lt;&gt;#REF!,COUNTIFS($K$112:$K$1378,"SRS",#REF!,#REF!),"")</f>
        <v>#REF!</v>
      </c>
      <c r="Y28" s="8" t="e">
        <f>IF(R28&lt;&gt;"",IF(R28=1,"",COUNTIFS($O$112:$O$1378,"&gt;40",#REF!,#REF!)),"")</f>
        <v>#REF!</v>
      </c>
    </row>
    <row r="29" spans="1:34">
      <c r="A29" s="1">
        <f t="shared" si="0"/>
        <v>59753</v>
      </c>
      <c r="B29" s="2" t="str">
        <f t="shared" si="1"/>
        <v>2017210163553</v>
      </c>
      <c r="C29" s="8" t="str">
        <f t="shared" si="2"/>
        <v>2017210</v>
      </c>
      <c r="D29" s="4">
        <v>2017</v>
      </c>
      <c r="E29" s="4">
        <v>2</v>
      </c>
      <c r="F29" s="4">
        <v>10</v>
      </c>
      <c r="G29" s="4">
        <v>16</v>
      </c>
      <c r="H29" s="4">
        <v>35</v>
      </c>
      <c r="I29" s="4">
        <v>53</v>
      </c>
      <c r="J29" s="4">
        <v>888</v>
      </c>
      <c r="K29" s="4" t="s">
        <v>26</v>
      </c>
      <c r="L29" s="4" t="e">
        <f>IF(#REF!=#REF!,IF(K29="Stroke",IF(K30="Stroke",IF((J30-J29)&lt;0,1000+J30-J29,J30-J29),""),""),"")</f>
        <v>#REF!</v>
      </c>
      <c r="M29" s="4" t="s">
        <v>21</v>
      </c>
      <c r="N29" s="4" t="s">
        <v>27</v>
      </c>
      <c r="O29" s="4">
        <v>2</v>
      </c>
      <c r="P29" s="4" t="e">
        <f>IF(#REF!=#REF!,IF(K29="Stroke",IF(K30="Stroke",IF(#REF!=#REF!,IF(Q29=Q30,IF((J30-J29)&lt;0,1000+J30-J29-O29,J30-J29-O29),""),""),""),""),"")</f>
        <v>#REF!</v>
      </c>
      <c r="Q29" s="4">
        <v>2</v>
      </c>
      <c r="R29" s="8" t="e">
        <f>IF(#REF!&lt;&gt;#REF!,COUNTIFS($M$2:$M$988,$M$2,$C$2:$C$988,#REF!),"")</f>
        <v>#REF!</v>
      </c>
      <c r="S29" s="8" t="e">
        <f>IF(R29&lt;&gt;"",IF(R29=1,"",COUNTIFS($Q$2:$Q$988,"&gt;40",$C$2:$C$988,#REF!)),"")</f>
        <v>#REF!</v>
      </c>
      <c r="V29" s="1"/>
      <c r="W29" s="1"/>
      <c r="X29" s="1"/>
      <c r="Y29" s="3"/>
    </row>
    <row r="30" spans="1:34">
      <c r="A30" s="8">
        <f t="shared" si="0"/>
        <v>59753</v>
      </c>
      <c r="B30" s="14" t="str">
        <f t="shared" si="1"/>
        <v>2017210163553</v>
      </c>
      <c r="C30" s="8" t="str">
        <f t="shared" si="2"/>
        <v>2017210</v>
      </c>
      <c r="D30" s="4">
        <v>2017</v>
      </c>
      <c r="E30" s="4">
        <v>2</v>
      </c>
      <c r="F30" s="4">
        <v>10</v>
      </c>
      <c r="G30" s="4">
        <v>16</v>
      </c>
      <c r="H30" s="4">
        <v>35</v>
      </c>
      <c r="I30" s="4">
        <v>53</v>
      </c>
      <c r="J30" s="4">
        <v>888</v>
      </c>
      <c r="K30" s="4" t="s">
        <v>26</v>
      </c>
      <c r="L30" s="8" t="e">
        <f>IF(#REF!=#REF!,IF(K30="Stroke",IF(K31="Stroke",IF((J31-J30)&lt;0,1000+J31-J30,J31-J30),""),""),"")</f>
        <v>#REF!</v>
      </c>
      <c r="M30" s="4" t="s">
        <v>21</v>
      </c>
      <c r="N30" s="4" t="s">
        <v>27</v>
      </c>
      <c r="O30" s="4">
        <v>2</v>
      </c>
      <c r="P30" s="8" t="e">
        <f>IF(#REF!=#REF!,IF(K30="Stroke",IF(K31="Stroke",IF(#REF!=#REF!,IF(Q30=Q31,IF((J31-J30)&lt;0,1000+J31-J30-O30,J31-J30-O30),""),""),""),""),"")</f>
        <v>#REF!</v>
      </c>
      <c r="Q30" s="4">
        <v>2</v>
      </c>
      <c r="R30" s="8" t="e">
        <f>IF(#REF!&lt;&gt;#REF!,COUNTIFS($K$112:$K$1378,$K$112,#REF!,#REF!),"")</f>
        <v>#REF!</v>
      </c>
      <c r="S30" s="8" t="e">
        <f>IF(AND(#REF!&lt;&gt;#REF!,#REF!=#REF!,M30="positive",M31="negative"),1,"")</f>
        <v>#REF!</v>
      </c>
      <c r="T30" s="8" t="e">
        <f>IF(AND(#REF!=#REF!,K:K="stroke",M:M="positive",S30&lt;&gt;"1"),1,"")</f>
        <v>#REF!</v>
      </c>
      <c r="U30" s="8" t="e">
        <f>IF((AND(R30&lt;&gt;"",W30&lt;&gt;1,K:K="stroke",M:M="negative",#REF!=#REF!)),IF(W30&lt;&gt;0,"",1),"")</f>
        <v>#REF!</v>
      </c>
      <c r="V30" s="8" t="e">
        <f>IF(R30="","",(SUM(S30:U30)+W30))</f>
        <v>#REF!</v>
      </c>
      <c r="W30" s="8" t="e">
        <f>IF(#REF!&lt;&gt;#REF!,COUNTIFS($K$112:$K$1378,"up",#REF!,#REF!),"")</f>
        <v>#REF!</v>
      </c>
      <c r="X30" s="8" t="e">
        <f>IF(#REF!&lt;&gt;#REF!,COUNTIFS($K$112:$K$1378,"SRS",#REF!,#REF!),"")</f>
        <v>#REF!</v>
      </c>
      <c r="Y30" s="8" t="e">
        <f>IF(R30&lt;&gt;"",IF(R30=1,"",COUNTIFS($O$112:$O$1378,"&gt;40",#REF!,#REF!)),"")</f>
        <v>#REF!</v>
      </c>
    </row>
    <row r="31" spans="1:34">
      <c r="A31" s="1">
        <f t="shared" si="0"/>
        <v>59753</v>
      </c>
      <c r="B31" s="2" t="str">
        <f t="shared" si="1"/>
        <v>2017210163553</v>
      </c>
      <c r="C31" s="8" t="str">
        <f t="shared" si="2"/>
        <v>2017210</v>
      </c>
      <c r="D31" s="4">
        <v>2017</v>
      </c>
      <c r="E31" s="4">
        <v>2</v>
      </c>
      <c r="F31" s="4">
        <v>10</v>
      </c>
      <c r="G31" s="4">
        <v>16</v>
      </c>
      <c r="H31" s="4">
        <v>35</v>
      </c>
      <c r="I31" s="4">
        <v>53</v>
      </c>
      <c r="J31" s="4">
        <v>903</v>
      </c>
      <c r="K31" s="4" t="s">
        <v>26</v>
      </c>
      <c r="L31" s="4" t="e">
        <f>IF(#REF!=#REF!,IF(K31="Stroke",IF(K32="Stroke",IF((J32-J31)&lt;0,1000+J32-J31,J32-J31),""),""),"")</f>
        <v>#REF!</v>
      </c>
      <c r="M31" s="4" t="s">
        <v>21</v>
      </c>
      <c r="N31" s="4" t="s">
        <v>27</v>
      </c>
      <c r="O31" s="4">
        <v>2</v>
      </c>
      <c r="P31" s="4" t="e">
        <f>IF(#REF!=#REF!,IF(K31="Stroke",IF(K32="Stroke",IF(#REF!=#REF!,IF(Q31=Q32,IF((J32-J31)&lt;0,1000+J32-J31-O31,J32-J31-O31),""),""),""),""),"")</f>
        <v>#REF!</v>
      </c>
      <c r="Q31" s="4">
        <v>2</v>
      </c>
      <c r="R31" s="8" t="e">
        <f>IF(#REF!&lt;&gt;#REF!,COUNTIFS($M$2:$M$988,$M$2,$C$2:$C$988,#REF!),"")</f>
        <v>#REF!</v>
      </c>
      <c r="S31" s="8" t="e">
        <f>IF(R31&lt;&gt;"",IF(R31=1,"",COUNTIFS($Q$2:$Q$988,"&gt;40",$C$2:$C$988,#REF!)),"")</f>
        <v>#REF!</v>
      </c>
      <c r="V31" s="1"/>
      <c r="W31" s="1"/>
      <c r="X31" s="1"/>
      <c r="Y31" s="3"/>
    </row>
    <row r="32" spans="1:34">
      <c r="A32" s="8">
        <f t="shared" si="0"/>
        <v>59753</v>
      </c>
      <c r="B32" s="14" t="str">
        <f t="shared" si="1"/>
        <v>2017210163553</v>
      </c>
      <c r="C32" s="8" t="str">
        <f t="shared" si="2"/>
        <v>2017210</v>
      </c>
      <c r="D32" s="4">
        <v>2017</v>
      </c>
      <c r="E32" s="4">
        <v>2</v>
      </c>
      <c r="F32" s="4">
        <v>10</v>
      </c>
      <c r="G32" s="4">
        <v>16</v>
      </c>
      <c r="H32" s="4">
        <v>35</v>
      </c>
      <c r="I32" s="4">
        <v>53</v>
      </c>
      <c r="J32" s="4">
        <v>903</v>
      </c>
      <c r="K32" s="4" t="s">
        <v>26</v>
      </c>
      <c r="L32" s="8" t="e">
        <f>IF(#REF!=#REF!,IF(K32="Stroke",IF(K33="Stroke",IF((J33-J32)&lt;0,1000+J33-J32,J33-J32),""),""),"")</f>
        <v>#REF!</v>
      </c>
      <c r="M32" s="4" t="s">
        <v>21</v>
      </c>
      <c r="N32" s="4" t="s">
        <v>27</v>
      </c>
      <c r="O32" s="4">
        <v>2</v>
      </c>
      <c r="P32" s="8" t="e">
        <f>IF(#REF!=#REF!,IF(K32="Stroke",IF(K33="Stroke",IF(#REF!=#REF!,IF(Q32=Q33,IF((J33-J32)&lt;0,1000+J33-J32-O32,J33-J32-O32),""),""),""),""),"")</f>
        <v>#REF!</v>
      </c>
      <c r="Q32" s="4">
        <v>2</v>
      </c>
      <c r="R32" s="8" t="e">
        <f>IF(#REF!&lt;&gt;#REF!,COUNTIFS($K$112:$K$1378,$K$112,#REF!,#REF!),"")</f>
        <v>#REF!</v>
      </c>
      <c r="S32" s="8" t="e">
        <f>IF(AND(#REF!&lt;&gt;#REF!,#REF!=#REF!,M32="positive",M33="negative"),1,"")</f>
        <v>#REF!</v>
      </c>
      <c r="T32" s="8" t="e">
        <f>IF(AND(#REF!=#REF!,K:K="stroke",M:M="positive",S32&lt;&gt;"1"),1,"")</f>
        <v>#REF!</v>
      </c>
      <c r="U32" s="8" t="e">
        <f>IF((AND(R32&lt;&gt;"",W32&lt;&gt;1,K:K="stroke",M:M="negative",#REF!=#REF!)),IF(W32&lt;&gt;0,"",1),"")</f>
        <v>#REF!</v>
      </c>
      <c r="V32" s="8" t="e">
        <f>IF(R32="","",(SUM(S32:U32)+W32))</f>
        <v>#REF!</v>
      </c>
      <c r="W32" s="8" t="e">
        <f>IF(#REF!&lt;&gt;#REF!,COUNTIFS($K$112:$K$1378,"up",#REF!,#REF!),"")</f>
        <v>#REF!</v>
      </c>
      <c r="X32" s="8" t="e">
        <f>IF(#REF!&lt;&gt;#REF!,COUNTIFS($K$112:$K$1378,"SRS",#REF!,#REF!),"")</f>
        <v>#REF!</v>
      </c>
      <c r="Y32" s="8" t="e">
        <f>IF(R32&lt;&gt;"",IF(R32=1,"",COUNTIFS($O$112:$O$1378,"&gt;40",#REF!,#REF!)),"")</f>
        <v>#REF!</v>
      </c>
    </row>
    <row r="33" spans="1:34">
      <c r="A33" s="1">
        <f t="shared" si="0"/>
        <v>59753</v>
      </c>
      <c r="B33" s="2" t="str">
        <f t="shared" si="1"/>
        <v>2017210163553</v>
      </c>
      <c r="C33" s="8" t="str">
        <f t="shared" si="2"/>
        <v>2017210</v>
      </c>
      <c r="D33" s="4">
        <v>2017</v>
      </c>
      <c r="E33" s="4">
        <v>2</v>
      </c>
      <c r="F33" s="4">
        <v>10</v>
      </c>
      <c r="G33" s="4">
        <v>16</v>
      </c>
      <c r="H33" s="4">
        <v>35</v>
      </c>
      <c r="I33" s="4">
        <v>53</v>
      </c>
      <c r="J33" s="4">
        <v>921</v>
      </c>
      <c r="K33" s="4" t="s">
        <v>26</v>
      </c>
      <c r="L33" s="4" t="e">
        <f>IF(#REF!=#REF!,IF(K33="Stroke",IF(K34="Stroke",IF((J34-J33)&lt;0,1000+J34-J33,J34-J33),""),""),"")</f>
        <v>#REF!</v>
      </c>
      <c r="M33" s="4" t="s">
        <v>21</v>
      </c>
      <c r="N33" s="4" t="s">
        <v>27</v>
      </c>
      <c r="O33" s="4">
        <v>1</v>
      </c>
      <c r="P33" s="4" t="e">
        <f>IF(#REF!=#REF!,IF(K33="Stroke",IF(K34="Stroke",IF(#REF!=#REF!,IF(Q33=Q34,IF((J34-J33)&lt;0,1000+J34-J33-O33,J34-J33-O33),""),""),""),""),"")</f>
        <v>#REF!</v>
      </c>
      <c r="Q33" s="4">
        <v>2</v>
      </c>
      <c r="R33" s="8" t="e">
        <f>IF(#REF!&lt;&gt;#REF!,COUNTIFS($M$2:$M$988,$M$2,$C$2:$C$988,#REF!),"")</f>
        <v>#REF!</v>
      </c>
      <c r="S33" s="8" t="e">
        <f>IF(R33&lt;&gt;"",IF(R33=1,"",COUNTIFS($Q$2:$Q$988,"&gt;40",$C$2:$C$988,#REF!)),"")</f>
        <v>#REF!</v>
      </c>
      <c r="V33" s="1"/>
      <c r="W33" s="1"/>
      <c r="X33" s="1"/>
      <c r="Y33" s="3"/>
    </row>
    <row r="34" spans="1:34">
      <c r="A34" s="8">
        <f t="shared" si="0"/>
        <v>59753</v>
      </c>
      <c r="B34" s="14" t="str">
        <f t="shared" si="1"/>
        <v>2017210163553</v>
      </c>
      <c r="C34" s="8" t="str">
        <f t="shared" si="2"/>
        <v>2017210</v>
      </c>
      <c r="D34" s="4">
        <v>2017</v>
      </c>
      <c r="E34" s="4">
        <v>2</v>
      </c>
      <c r="F34" s="4">
        <v>10</v>
      </c>
      <c r="G34" s="4">
        <v>16</v>
      </c>
      <c r="H34" s="4">
        <v>35</v>
      </c>
      <c r="I34" s="4">
        <v>53</v>
      </c>
      <c r="J34" s="4">
        <v>921</v>
      </c>
      <c r="K34" s="4" t="s">
        <v>26</v>
      </c>
      <c r="L34" s="8" t="e">
        <f>IF(#REF!=#REF!,IF(K34="Stroke",IF(K35="Stroke",IF((J35-J34)&lt;0,1000+J35-J34,J35-J34),""),""),"")</f>
        <v>#REF!</v>
      </c>
      <c r="M34" s="4" t="s">
        <v>21</v>
      </c>
      <c r="N34" s="4" t="s">
        <v>27</v>
      </c>
      <c r="O34" s="4">
        <v>1</v>
      </c>
      <c r="P34" s="8" t="e">
        <f>IF(#REF!=#REF!,IF(K34="Stroke",IF(K35="Stroke",IF(#REF!=#REF!,IF(Q34=Q35,IF((J35-J34)&lt;0,1000+J35-J34-O34,J35-J34-O34),""),""),""),""),"")</f>
        <v>#REF!</v>
      </c>
      <c r="Q34" s="4">
        <v>2</v>
      </c>
      <c r="R34" s="8" t="e">
        <f>IF(#REF!&lt;&gt;#REF!,COUNTIFS($K$112:$K$1378,$K$112,#REF!,#REF!),"")</f>
        <v>#REF!</v>
      </c>
      <c r="S34" s="8" t="e">
        <f>IF(AND(#REF!&lt;&gt;#REF!,#REF!=#REF!,M34="positive",M35="negative"),1,"")</f>
        <v>#REF!</v>
      </c>
      <c r="T34" s="8" t="e">
        <f>IF(AND(#REF!=#REF!,K:K="stroke",M:M="positive",S34&lt;&gt;"1"),1,"")</f>
        <v>#REF!</v>
      </c>
      <c r="U34" s="8" t="e">
        <f>IF((AND(R34&lt;&gt;"",W34&lt;&gt;1,K:K="stroke",M:M="negative",#REF!=#REF!)),IF(W34&lt;&gt;0,"",1),"")</f>
        <v>#REF!</v>
      </c>
      <c r="V34" s="8" t="e">
        <f>IF(R34="","",(SUM(S34:U34)+W34))</f>
        <v>#REF!</v>
      </c>
      <c r="W34" s="8" t="e">
        <f>IF(#REF!&lt;&gt;#REF!,COUNTIFS($K$112:$K$1378,"up",#REF!,#REF!),"")</f>
        <v>#REF!</v>
      </c>
      <c r="X34" s="8" t="e">
        <f>IF(#REF!&lt;&gt;#REF!,COUNTIFS($K$112:$K$1378,"SRS",#REF!,#REF!),"")</f>
        <v>#REF!</v>
      </c>
      <c r="Y34" s="8" t="e">
        <f>IF(R34&lt;&gt;"",IF(R34=1,"",COUNTIFS($O$112:$O$1378,"&gt;40",#REF!,#REF!)),"")</f>
        <v>#REF!</v>
      </c>
    </row>
    <row r="35" spans="1:34">
      <c r="A35" s="1">
        <f t="shared" si="0"/>
        <v>59753</v>
      </c>
      <c r="B35" s="2" t="str">
        <f t="shared" si="1"/>
        <v>2017210163553</v>
      </c>
      <c r="C35" s="8" t="str">
        <f t="shared" si="2"/>
        <v>2017210</v>
      </c>
      <c r="D35" s="4">
        <v>2017</v>
      </c>
      <c r="E35" s="4">
        <v>2</v>
      </c>
      <c r="F35" s="4">
        <v>10</v>
      </c>
      <c r="G35" s="4">
        <v>16</v>
      </c>
      <c r="H35" s="4">
        <v>35</v>
      </c>
      <c r="I35" s="4">
        <v>53</v>
      </c>
      <c r="J35" s="4">
        <v>942</v>
      </c>
      <c r="K35" s="4" t="s">
        <v>26</v>
      </c>
      <c r="L35" s="4" t="e">
        <f>IF(#REF!=#REF!,IF(K35="Stroke",IF(K36="Stroke",IF((J36-J35)&lt;0,1000+J36-J35,J36-J35),""),""),"")</f>
        <v>#REF!</v>
      </c>
      <c r="M35" s="4" t="s">
        <v>21</v>
      </c>
      <c r="N35" s="4" t="s">
        <v>27</v>
      </c>
      <c r="O35" s="4">
        <v>1</v>
      </c>
      <c r="P35" s="4" t="e">
        <f>IF(#REF!=#REF!,IF(K35="Stroke",IF(K36="Stroke",IF(#REF!=#REF!,IF(Q35=Q36,IF((J36-J35)&lt;0,1000+J36-J35-O35,J36-J35-O35),""),""),""),""),"")</f>
        <v>#REF!</v>
      </c>
      <c r="Q35" s="4">
        <v>2</v>
      </c>
      <c r="R35" s="8" t="e">
        <f>IF(#REF!&lt;&gt;#REF!,COUNTIFS($M$2:$M$988,$M$2,$C$2:$C$988,#REF!),"")</f>
        <v>#REF!</v>
      </c>
      <c r="S35" s="8" t="e">
        <f>IF(R35&lt;&gt;"",IF(R35=1,"",COUNTIFS($Q$2:$Q$988,"&gt;40",$C$2:$C$988,#REF!)),"")</f>
        <v>#REF!</v>
      </c>
      <c r="V35" s="1"/>
      <c r="W35" s="1"/>
      <c r="X35" s="1"/>
      <c r="Y35" s="3"/>
    </row>
    <row r="36" spans="1:34">
      <c r="A36" s="8">
        <f t="shared" si="0"/>
        <v>59753</v>
      </c>
      <c r="B36" s="14" t="str">
        <f t="shared" si="1"/>
        <v>2017210163553</v>
      </c>
      <c r="C36" s="8" t="str">
        <f t="shared" si="2"/>
        <v>2017210</v>
      </c>
      <c r="D36" s="4">
        <v>2017</v>
      </c>
      <c r="E36" s="4">
        <v>2</v>
      </c>
      <c r="F36" s="4">
        <v>10</v>
      </c>
      <c r="G36" s="4">
        <v>16</v>
      </c>
      <c r="H36" s="4">
        <v>35</v>
      </c>
      <c r="I36" s="4">
        <v>53</v>
      </c>
      <c r="J36" s="4">
        <v>942</v>
      </c>
      <c r="K36" s="4" t="s">
        <v>26</v>
      </c>
      <c r="L36" s="8" t="e">
        <f>IF(#REF!=#REF!,IF(K36="Stroke",IF(K37="Stroke",IF((J37-J36)&lt;0,1000+J37-J36,J37-J36),""),""),"")</f>
        <v>#REF!</v>
      </c>
      <c r="M36" s="4" t="s">
        <v>21</v>
      </c>
      <c r="N36" s="4" t="s">
        <v>27</v>
      </c>
      <c r="O36" s="4">
        <v>1</v>
      </c>
      <c r="P36" s="8" t="e">
        <f>IF(#REF!=#REF!,IF(K36="Stroke",IF(K37="Stroke",IF(#REF!=#REF!,IF(Q36=Q37,IF((J37-J36)&lt;0,1000+J37-J36-O36,J37-J36-O36),""),""),""),""),"")</f>
        <v>#REF!</v>
      </c>
      <c r="Q36" s="4">
        <v>2</v>
      </c>
      <c r="R36" s="8" t="e">
        <f>IF(#REF!&lt;&gt;#REF!,COUNTIFS($K$112:$K$1378,$K$112,#REF!,#REF!),"")</f>
        <v>#REF!</v>
      </c>
      <c r="S36" s="8" t="e">
        <f>IF(AND(#REF!&lt;&gt;#REF!,#REF!=#REF!,M36="positive",M37="negative"),1,"")</f>
        <v>#REF!</v>
      </c>
      <c r="T36" s="8" t="e">
        <f>IF(AND(#REF!=#REF!,K:K="stroke",M:M="positive",S36&lt;&gt;"1"),1,"")</f>
        <v>#REF!</v>
      </c>
      <c r="U36" s="8" t="e">
        <f>IF((AND(R36&lt;&gt;"",W36&lt;&gt;1,K:K="stroke",M:M="negative",#REF!=#REF!)),IF(W36&lt;&gt;0,"",1),"")</f>
        <v>#REF!</v>
      </c>
      <c r="V36" s="8" t="e">
        <f>IF(R36="","",(SUM(S36:U36)+W36))</f>
        <v>#REF!</v>
      </c>
      <c r="W36" s="8" t="e">
        <f>IF(#REF!&lt;&gt;#REF!,COUNTIFS($K$112:$K$1378,"up",#REF!,#REF!),"")</f>
        <v>#REF!</v>
      </c>
      <c r="X36" s="8" t="e">
        <f>IF(#REF!&lt;&gt;#REF!,COUNTIFS($K$112:$K$1378,"SRS",#REF!,#REF!),"")</f>
        <v>#REF!</v>
      </c>
      <c r="Y36" s="8" t="e">
        <f>IF(R36&lt;&gt;"",IF(R36=1,"",COUNTIFS($O$112:$O$1378,"&gt;40",#REF!,#REF!)),"")</f>
        <v>#REF!</v>
      </c>
    </row>
    <row r="37" spans="1:34">
      <c r="A37" s="1">
        <f t="shared" si="0"/>
        <v>59753</v>
      </c>
      <c r="B37" s="2" t="str">
        <f t="shared" si="1"/>
        <v>2017210163553</v>
      </c>
      <c r="C37" s="8" t="str">
        <f t="shared" si="2"/>
        <v>2017210</v>
      </c>
      <c r="D37" s="4">
        <v>2017</v>
      </c>
      <c r="E37" s="4">
        <v>2</v>
      </c>
      <c r="F37" s="4">
        <v>10</v>
      </c>
      <c r="G37" s="4">
        <v>16</v>
      </c>
      <c r="H37" s="4">
        <v>35</v>
      </c>
      <c r="I37" s="4">
        <v>53</v>
      </c>
      <c r="J37" s="4">
        <v>959</v>
      </c>
      <c r="K37" s="4" t="s">
        <v>26</v>
      </c>
      <c r="L37" s="4" t="e">
        <f>IF(#REF!=#REF!,IF(K37="Stroke",IF(K38="Stroke",IF((J38-J37)&lt;0,1000+J38-J37,J38-J37),""),""),"")</f>
        <v>#REF!</v>
      </c>
      <c r="M37" s="4" t="s">
        <v>21</v>
      </c>
      <c r="N37" s="4" t="s">
        <v>27</v>
      </c>
      <c r="O37" s="4">
        <v>2</v>
      </c>
      <c r="P37" s="4" t="e">
        <f>IF(#REF!=#REF!,IF(K37="Stroke",IF(K38="Stroke",IF(#REF!=#REF!,IF(Q37=Q38,IF((J38-J37)&lt;0,1000+J38-J37-O37,J38-J37-O37),""),""),""),""),"")</f>
        <v>#REF!</v>
      </c>
      <c r="Q37" s="4">
        <v>2</v>
      </c>
      <c r="R37" s="8" t="e">
        <f>IF(#REF!&lt;&gt;#REF!,COUNTIFS($M$2:$M$988,$M$2,$C$2:$C$988,#REF!),"")</f>
        <v>#REF!</v>
      </c>
      <c r="S37" s="8" t="e">
        <f>IF(R37&lt;&gt;"",IF(R37=1,"",COUNTIFS($Q$2:$Q$988,"&gt;40",$C$2:$C$988,#REF!)),"")</f>
        <v>#REF!</v>
      </c>
      <c r="V37" s="1"/>
      <c r="W37" s="1"/>
      <c r="X37" s="1"/>
      <c r="Y37" s="3"/>
    </row>
    <row r="38" spans="1:34" s="7" customFormat="1">
      <c r="A38" s="8">
        <f t="shared" si="0"/>
        <v>59753</v>
      </c>
      <c r="B38" s="14" t="str">
        <f t="shared" si="1"/>
        <v>2017210163553</v>
      </c>
      <c r="C38" s="8" t="str">
        <f t="shared" si="2"/>
        <v>2017210</v>
      </c>
      <c r="D38" s="4">
        <v>2017</v>
      </c>
      <c r="E38" s="4">
        <v>2</v>
      </c>
      <c r="F38" s="4">
        <v>10</v>
      </c>
      <c r="G38" s="4">
        <v>16</v>
      </c>
      <c r="H38" s="4">
        <v>35</v>
      </c>
      <c r="I38" s="4">
        <v>53</v>
      </c>
      <c r="J38" s="4">
        <v>959</v>
      </c>
      <c r="K38" s="4" t="s">
        <v>26</v>
      </c>
      <c r="L38" s="8" t="e">
        <f>IF(#REF!=#REF!,IF(K38="Stroke",IF(K39="Stroke",IF((J39-J38)&lt;0,1000+J39-J38,J39-J38),""),""),"")</f>
        <v>#REF!</v>
      </c>
      <c r="M38" s="4" t="s">
        <v>21</v>
      </c>
      <c r="N38" s="4" t="s">
        <v>27</v>
      </c>
      <c r="O38" s="4">
        <v>2</v>
      </c>
      <c r="P38" s="8" t="e">
        <f>IF(#REF!=#REF!,IF(K38="Stroke",IF(K39="Stroke",IF(#REF!=#REF!,IF(Q38=Q39,IF((J39-J38)&lt;0,1000+J39-J38-O38,J39-J38-O38),""),""),""),""),"")</f>
        <v>#REF!</v>
      </c>
      <c r="Q38" s="4">
        <v>2</v>
      </c>
      <c r="R38" s="8" t="e">
        <f>IF(#REF!&lt;&gt;#REF!,COUNTIFS($K$112:$K$1378,$K$112,#REF!,#REF!),"")</f>
        <v>#REF!</v>
      </c>
      <c r="S38" s="8" t="e">
        <f>IF(AND(#REF!&lt;&gt;#REF!,#REF!=#REF!,M38="positive",M39="negative"),1,"")</f>
        <v>#REF!</v>
      </c>
      <c r="T38" s="8" t="e">
        <f>IF(AND(#REF!=#REF!,K:K="stroke",M:M="positive",S38&lt;&gt;"1"),1,"")</f>
        <v>#REF!</v>
      </c>
      <c r="U38" s="8" t="e">
        <f>IF((AND(R38&lt;&gt;"",W38&lt;&gt;1,K:K="stroke",M:M="negative",#REF!=#REF!)),IF(W38&lt;&gt;0,"",1),"")</f>
        <v>#REF!</v>
      </c>
      <c r="V38" s="8" t="e">
        <f>IF(R38="","",(SUM(S38:U38)+W38))</f>
        <v>#REF!</v>
      </c>
      <c r="W38" s="8" t="e">
        <f>IF(#REF!&lt;&gt;#REF!,COUNTIFS($K$112:$K$1378,"up",#REF!,#REF!),"")</f>
        <v>#REF!</v>
      </c>
      <c r="X38" s="8" t="e">
        <f>IF(#REF!&lt;&gt;#REF!,COUNTIFS($K$112:$K$1378,"SRS",#REF!,#REF!),"")</f>
        <v>#REF!</v>
      </c>
      <c r="Y38" s="8" t="e">
        <f>IF(R38&lt;&gt;"",IF(R38=1,"",COUNTIFS($O$112:$O$1378,"&gt;40",#REF!,#REF!)),"")</f>
        <v>#REF!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1:34">
      <c r="A39" s="1">
        <f t="shared" si="0"/>
        <v>59753</v>
      </c>
      <c r="B39" s="2" t="str">
        <f t="shared" si="1"/>
        <v>2017210163553</v>
      </c>
      <c r="C39" s="8" t="str">
        <f t="shared" si="2"/>
        <v>2017210</v>
      </c>
      <c r="D39" s="4">
        <v>2017</v>
      </c>
      <c r="E39" s="4">
        <v>2</v>
      </c>
      <c r="F39" s="4">
        <v>10</v>
      </c>
      <c r="G39" s="4">
        <v>16</v>
      </c>
      <c r="H39" s="4">
        <v>35</v>
      </c>
      <c r="I39" s="4">
        <v>53</v>
      </c>
      <c r="J39" s="4">
        <v>978</v>
      </c>
      <c r="K39" s="4" t="s">
        <v>26</v>
      </c>
      <c r="L39" s="4" t="e">
        <f>IF(#REF!=#REF!,IF(K39="Stroke",IF(K40="Stroke",IF((J40-J39)&lt;0,1000+J40-J39,J40-J39),""),""),"")</f>
        <v>#REF!</v>
      </c>
      <c r="M39" s="4" t="s">
        <v>21</v>
      </c>
      <c r="N39" s="4" t="s">
        <v>27</v>
      </c>
      <c r="O39" s="4">
        <v>1</v>
      </c>
      <c r="P39" s="4" t="e">
        <f>IF(#REF!=#REF!,IF(K39="Stroke",IF(K40="Stroke",IF(#REF!=#REF!,IF(Q39=Q40,IF((J40-J39)&lt;0,1000+J40-J39-O39,J40-J39-O39),""),""),""),""),"")</f>
        <v>#REF!</v>
      </c>
      <c r="Q39" s="4">
        <v>2</v>
      </c>
      <c r="R39" s="8" t="e">
        <f>IF(#REF!&lt;&gt;#REF!,COUNTIFS($M$2:$M$988,$M$2,$C$2:$C$988,#REF!),"")</f>
        <v>#REF!</v>
      </c>
      <c r="S39" s="8" t="e">
        <f>IF(R39&lt;&gt;"",IF(R39=1,"",COUNTIFS($Q$2:$Q$988,"&gt;40",$C$2:$C$988,#REF!)),"")</f>
        <v>#REF!</v>
      </c>
      <c r="V39" s="1"/>
      <c r="W39" s="1"/>
      <c r="X39" s="1"/>
      <c r="Y39" s="3"/>
    </row>
    <row r="40" spans="1:34">
      <c r="A40" s="8">
        <f t="shared" si="0"/>
        <v>59753</v>
      </c>
      <c r="B40" s="14" t="str">
        <f t="shared" si="1"/>
        <v>2017210163553</v>
      </c>
      <c r="C40" s="8" t="str">
        <f t="shared" si="2"/>
        <v>2017210</v>
      </c>
      <c r="D40" s="4">
        <v>2017</v>
      </c>
      <c r="E40" s="4">
        <v>2</v>
      </c>
      <c r="F40" s="4">
        <v>10</v>
      </c>
      <c r="G40" s="4">
        <v>16</v>
      </c>
      <c r="H40" s="4">
        <v>35</v>
      </c>
      <c r="I40" s="4">
        <v>53</v>
      </c>
      <c r="J40" s="4">
        <v>978</v>
      </c>
      <c r="K40" s="4" t="s">
        <v>26</v>
      </c>
      <c r="L40" s="8" t="e">
        <f>IF(#REF!=#REF!,IF(K40="Stroke",IF(K41="Stroke",IF((J41-J40)&lt;0,1000+J41-J40,J41-J40),""),""),"")</f>
        <v>#REF!</v>
      </c>
      <c r="M40" s="4" t="s">
        <v>21</v>
      </c>
      <c r="N40" s="4" t="s">
        <v>27</v>
      </c>
      <c r="O40" s="4">
        <v>1</v>
      </c>
      <c r="P40" s="8" t="e">
        <f>IF(#REF!=#REF!,IF(K40="Stroke",IF(K41="Stroke",IF(#REF!=#REF!,IF(Q40=Q41,IF((J41-J40)&lt;0,1000+J41-J40-O40,J41-J40-O40),""),""),""),""),"")</f>
        <v>#REF!</v>
      </c>
      <c r="Q40" s="4">
        <v>2</v>
      </c>
      <c r="R40" s="8" t="e">
        <f>IF(#REF!&lt;&gt;#REF!,COUNTIFS($K$112:$K$1378,$K$112,#REF!,#REF!),"")</f>
        <v>#REF!</v>
      </c>
      <c r="S40" s="8" t="e">
        <f>IF(AND(#REF!&lt;&gt;#REF!,#REF!=#REF!,M40="positive",M41="negative"),1,"")</f>
        <v>#REF!</v>
      </c>
      <c r="T40" s="8" t="e">
        <f>IF(AND(#REF!=#REF!,K:K="stroke",M:M="positive",S40&lt;&gt;"1"),1,"")</f>
        <v>#REF!</v>
      </c>
      <c r="U40" s="8" t="e">
        <f>IF((AND(R40&lt;&gt;"",W40&lt;&gt;1,K:K="stroke",M:M="negative",#REF!=#REF!)),IF(W40&lt;&gt;0,"",1),"")</f>
        <v>#REF!</v>
      </c>
      <c r="V40" s="8" t="e">
        <f>IF(R40="","",(SUM(S40:U40)+W40))</f>
        <v>#REF!</v>
      </c>
      <c r="W40" s="8" t="e">
        <f>IF(#REF!&lt;&gt;#REF!,COUNTIFS($K$112:$K$1378,"up",#REF!,#REF!),"")</f>
        <v>#REF!</v>
      </c>
      <c r="X40" s="8" t="e">
        <f>IF(#REF!&lt;&gt;#REF!,COUNTIFS($K$112:$K$1378,"SRS",#REF!,#REF!),"")</f>
        <v>#REF!</v>
      </c>
      <c r="Y40" s="8" t="e">
        <f>IF(R40&lt;&gt;"",IF(R40=1,"",COUNTIFS($O$112:$O$1378,"&gt;40",#REF!,#REF!)),"")</f>
        <v>#REF!</v>
      </c>
    </row>
    <row r="41" spans="1:34">
      <c r="A41" s="1">
        <f t="shared" si="0"/>
        <v>59753</v>
      </c>
      <c r="B41" s="2" t="str">
        <f t="shared" si="1"/>
        <v>2017210163553</v>
      </c>
      <c r="C41" s="8" t="str">
        <f t="shared" si="2"/>
        <v>2017210</v>
      </c>
      <c r="D41" s="4">
        <v>2017</v>
      </c>
      <c r="E41" s="4">
        <v>2</v>
      </c>
      <c r="F41" s="4">
        <v>10</v>
      </c>
      <c r="G41" s="4">
        <v>16</v>
      </c>
      <c r="H41" s="4">
        <v>35</v>
      </c>
      <c r="I41" s="4">
        <v>53</v>
      </c>
      <c r="J41" s="4">
        <v>996</v>
      </c>
      <c r="K41" s="4" t="s">
        <v>26</v>
      </c>
      <c r="L41" s="4" t="e">
        <f>IF(#REF!=#REF!,IF(K41="Stroke",IF(K42="Stroke",IF((J42-J41)&lt;0,1000+J42-J41,J42-J41),""),""),"")</f>
        <v>#REF!</v>
      </c>
      <c r="M41" s="4" t="s">
        <v>21</v>
      </c>
      <c r="N41" s="4" t="s">
        <v>27</v>
      </c>
      <c r="O41" s="4">
        <v>2</v>
      </c>
      <c r="P41" s="4" t="e">
        <f>IF(#REF!=#REF!,IF(K41="Stroke",IF(K42="Stroke",IF(#REF!=#REF!,IF(Q41=Q42,IF((J42-J41)&lt;0,1000+J42-J41-O41,J42-J41-O41),""),""),""),""),"")</f>
        <v>#REF!</v>
      </c>
      <c r="Q41" s="4">
        <v>2</v>
      </c>
      <c r="R41" s="8" t="e">
        <f>IF(#REF!&lt;&gt;#REF!,COUNTIFS($M$2:$M$988,$M$2,$C$2:$C$988,#REF!),"")</f>
        <v>#REF!</v>
      </c>
      <c r="S41" s="8" t="e">
        <f>IF(R41&lt;&gt;"",IF(R41=1,"",COUNTIFS($Q$2:$Q$988,"&gt;40",$C$2:$C$988,#REF!)),"")</f>
        <v>#REF!</v>
      </c>
      <c r="V41" s="1"/>
      <c r="W41" s="1"/>
      <c r="X41" s="1"/>
      <c r="Y41" s="3"/>
    </row>
    <row r="42" spans="1:34">
      <c r="A42" s="8">
        <f t="shared" si="0"/>
        <v>59753</v>
      </c>
      <c r="B42" s="14" t="str">
        <f t="shared" si="1"/>
        <v>2017210163553</v>
      </c>
      <c r="C42" s="8" t="str">
        <f t="shared" si="2"/>
        <v>2017210</v>
      </c>
      <c r="D42" s="4">
        <v>2017</v>
      </c>
      <c r="E42" s="4">
        <v>2</v>
      </c>
      <c r="F42" s="4">
        <v>10</v>
      </c>
      <c r="G42" s="4">
        <v>16</v>
      </c>
      <c r="H42" s="4">
        <v>35</v>
      </c>
      <c r="I42" s="4">
        <v>53</v>
      </c>
      <c r="J42" s="4">
        <v>996</v>
      </c>
      <c r="K42" s="4" t="s">
        <v>26</v>
      </c>
      <c r="L42" s="8" t="e">
        <f>IF(#REF!=#REF!,IF(K42="Stroke",IF(K43="Stroke",IF((J43-J42)&lt;0,1000+J43-J42,J43-J42),""),""),"")</f>
        <v>#REF!</v>
      </c>
      <c r="M42" s="4" t="s">
        <v>21</v>
      </c>
      <c r="N42" s="4" t="s">
        <v>27</v>
      </c>
      <c r="O42" s="4">
        <v>2</v>
      </c>
      <c r="P42" s="8" t="e">
        <f>IF(#REF!=#REF!,IF(K42="Stroke",IF(K43="Stroke",IF(#REF!=#REF!,IF(Q42=Q43,IF((J43-J42)&lt;0,1000+J43-J42-O42,J43-J42-O42),""),""),""),""),"")</f>
        <v>#REF!</v>
      </c>
      <c r="Q42" s="4">
        <v>2</v>
      </c>
      <c r="R42" s="8" t="e">
        <f>IF(#REF!&lt;&gt;#REF!,COUNTIFS($K$112:$K$1378,$K$112,#REF!,#REF!),"")</f>
        <v>#REF!</v>
      </c>
      <c r="S42" s="8" t="e">
        <f>IF(AND(#REF!&lt;&gt;#REF!,#REF!=#REF!,M42="positive",M43="negative"),1,"")</f>
        <v>#REF!</v>
      </c>
      <c r="T42" s="8" t="e">
        <f>IF(AND(#REF!=#REF!,K:K="stroke",M:M="positive",S42&lt;&gt;"1"),1,"")</f>
        <v>#REF!</v>
      </c>
      <c r="U42" s="8" t="e">
        <f>IF((AND(R42&lt;&gt;"",W42&lt;&gt;1,K:K="stroke",M:M="negative",#REF!=#REF!)),IF(W42&lt;&gt;0,"",1),"")</f>
        <v>#REF!</v>
      </c>
      <c r="V42" s="8" t="e">
        <f>IF(R42="","",(SUM(S42:U42)+W42))</f>
        <v>#REF!</v>
      </c>
      <c r="W42" s="8" t="e">
        <f>IF(#REF!&lt;&gt;#REF!,COUNTIFS($K$112:$K$1378,"up",#REF!,#REF!),"")</f>
        <v>#REF!</v>
      </c>
      <c r="X42" s="8" t="e">
        <f>IF(#REF!&lt;&gt;#REF!,COUNTIFS($K$112:$K$1378,"SRS",#REF!,#REF!),"")</f>
        <v>#REF!</v>
      </c>
      <c r="Y42" s="8" t="e">
        <f>IF(R42&lt;&gt;"",IF(R42=1,"",COUNTIFS($O$112:$O$1378,"&gt;40",#REF!,#REF!)),"")</f>
        <v>#REF!</v>
      </c>
    </row>
    <row r="43" spans="1:34" s="7" customFormat="1">
      <c r="A43" s="1">
        <f t="shared" si="0"/>
        <v>59754</v>
      </c>
      <c r="B43" s="2" t="str">
        <f t="shared" si="1"/>
        <v>2017210163554</v>
      </c>
      <c r="C43" s="8" t="str">
        <f t="shared" si="2"/>
        <v>2017210</v>
      </c>
      <c r="D43" s="4">
        <v>2017</v>
      </c>
      <c r="E43" s="4">
        <v>2</v>
      </c>
      <c r="F43" s="4">
        <v>10</v>
      </c>
      <c r="G43" s="4">
        <v>16</v>
      </c>
      <c r="H43" s="4">
        <v>35</v>
      </c>
      <c r="I43" s="4">
        <v>54</v>
      </c>
      <c r="J43" s="4">
        <v>12</v>
      </c>
      <c r="K43" s="4" t="s">
        <v>26</v>
      </c>
      <c r="L43" s="4" t="e">
        <f>IF(#REF!=#REF!,IF(K43="Stroke",IF(K44="Stroke",IF((J44-J43)&lt;0,1000+J44-J43,J44-J43),""),""),"")</f>
        <v>#REF!</v>
      </c>
      <c r="M43" s="4" t="s">
        <v>21</v>
      </c>
      <c r="N43" s="4" t="s">
        <v>27</v>
      </c>
      <c r="O43" s="4">
        <v>1</v>
      </c>
      <c r="P43" s="4" t="e">
        <f>IF(#REF!=#REF!,IF(K43="Stroke",IF(K44="Stroke",IF(#REF!=#REF!,IF(Q43=Q44,IF((J44-J43)&lt;0,1000+J44-J43-O43,J44-J43-O43),""),""),""),""),"")</f>
        <v>#REF!</v>
      </c>
      <c r="Q43" s="4">
        <v>2</v>
      </c>
      <c r="R43" s="8" t="e">
        <f>IF(#REF!&lt;&gt;#REF!,COUNTIFS($M$2:$M$988,$M$2,$C$2:$C$988,#REF!),"")</f>
        <v>#REF!</v>
      </c>
      <c r="S43" s="8" t="e">
        <f>IF(R43&lt;&gt;"",IF(R43=1,"",COUNTIFS($Q$2:$Q$988,"&gt;40",$C$2:$C$988,#REF!)),"")</f>
        <v>#REF!</v>
      </c>
      <c r="T43" s="4"/>
      <c r="U43" s="4"/>
      <c r="V43" s="1"/>
      <c r="W43" s="1"/>
      <c r="X43" s="1"/>
      <c r="Y43" s="3"/>
      <c r="Z43" s="4"/>
      <c r="AA43" s="4"/>
      <c r="AB43" s="4"/>
      <c r="AC43" s="4"/>
      <c r="AD43" s="4"/>
      <c r="AE43" s="4"/>
      <c r="AF43" s="4"/>
      <c r="AG43" s="4"/>
      <c r="AH43" s="4"/>
    </row>
    <row r="44" spans="1:34" s="7" customFormat="1">
      <c r="A44" s="8">
        <f t="shared" si="0"/>
        <v>59754</v>
      </c>
      <c r="B44" s="14" t="str">
        <f t="shared" si="1"/>
        <v>2017210163554</v>
      </c>
      <c r="C44" s="8" t="str">
        <f t="shared" si="2"/>
        <v>2017210</v>
      </c>
      <c r="D44" s="4">
        <v>2017</v>
      </c>
      <c r="E44" s="4">
        <v>2</v>
      </c>
      <c r="F44" s="4">
        <v>10</v>
      </c>
      <c r="G44" s="4">
        <v>16</v>
      </c>
      <c r="H44" s="4">
        <v>35</v>
      </c>
      <c r="I44" s="4">
        <v>54</v>
      </c>
      <c r="J44" s="4">
        <v>12</v>
      </c>
      <c r="K44" s="4" t="s">
        <v>26</v>
      </c>
      <c r="L44" s="8" t="e">
        <f>IF(#REF!=#REF!,IF(K44="Stroke",IF(K45="Stroke",IF((J45-J44)&lt;0,1000+J45-J44,J45-J44),""),""),"")</f>
        <v>#REF!</v>
      </c>
      <c r="M44" s="4" t="s">
        <v>21</v>
      </c>
      <c r="N44" s="4" t="s">
        <v>27</v>
      </c>
      <c r="O44" s="4">
        <v>1</v>
      </c>
      <c r="P44" s="8" t="e">
        <f>IF(#REF!=#REF!,IF(K44="Stroke",IF(K45="Stroke",IF(#REF!=#REF!,IF(Q44=Q45,IF((J45-J44)&lt;0,1000+J45-J44-O44,J45-J44-O44),""),""),""),""),"")</f>
        <v>#REF!</v>
      </c>
      <c r="Q44" s="4">
        <v>2</v>
      </c>
      <c r="R44" s="8" t="e">
        <f>IF(#REF!&lt;&gt;#REF!,COUNTIFS($K$112:$K$1378,$K$112,#REF!,#REF!),"")</f>
        <v>#REF!</v>
      </c>
      <c r="S44" s="8" t="e">
        <f>IF(AND(#REF!&lt;&gt;#REF!,#REF!=#REF!,M44="positive",M45="negative"),1,"")</f>
        <v>#REF!</v>
      </c>
      <c r="T44" s="8" t="e">
        <f>IF(AND(#REF!=#REF!,K:K="stroke",M:M="positive",S44&lt;&gt;"1"),1,"")</f>
        <v>#REF!</v>
      </c>
      <c r="U44" s="8" t="e">
        <f>IF((AND(R44&lt;&gt;"",W44&lt;&gt;1,K:K="stroke",M:M="negative",#REF!=#REF!)),IF(W44&lt;&gt;0,"",1),"")</f>
        <v>#REF!</v>
      </c>
      <c r="V44" s="8" t="e">
        <f>IF(R44="","",(SUM(S44:U44)+W44))</f>
        <v>#REF!</v>
      </c>
      <c r="W44" s="8" t="e">
        <f>IF(#REF!&lt;&gt;#REF!,COUNTIFS($K$112:$K$1378,"up",#REF!,#REF!),"")</f>
        <v>#REF!</v>
      </c>
      <c r="X44" s="8" t="e">
        <f>IF(#REF!&lt;&gt;#REF!,COUNTIFS($K$112:$K$1378,"SRS",#REF!,#REF!),"")</f>
        <v>#REF!</v>
      </c>
      <c r="Y44" s="8" t="e">
        <f>IF(R44&lt;&gt;"",IF(R44=1,"",COUNTIFS($O$112:$O$1378,"&gt;40",#REF!,#REF!)),"")</f>
        <v>#REF!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1:34">
      <c r="A45" s="1">
        <f t="shared" si="0"/>
        <v>59754</v>
      </c>
      <c r="B45" s="2" t="str">
        <f t="shared" si="1"/>
        <v>2017210163554</v>
      </c>
      <c r="C45" s="8" t="str">
        <f t="shared" si="2"/>
        <v>2017210</v>
      </c>
      <c r="D45" s="4">
        <v>2017</v>
      </c>
      <c r="E45" s="4">
        <v>2</v>
      </c>
      <c r="F45" s="4">
        <v>10</v>
      </c>
      <c r="G45" s="4">
        <v>16</v>
      </c>
      <c r="H45" s="4">
        <v>35</v>
      </c>
      <c r="I45" s="4">
        <v>54</v>
      </c>
      <c r="J45" s="4">
        <v>31</v>
      </c>
      <c r="K45" s="4" t="s">
        <v>26</v>
      </c>
      <c r="L45" s="4" t="e">
        <f>IF(#REF!=#REF!,IF(K45="Stroke",IF(K46="Stroke",IF((J46-J45)&lt;0,1000+J46-J45,J46-J45),""),""),"")</f>
        <v>#REF!</v>
      </c>
      <c r="M45" s="4" t="s">
        <v>21</v>
      </c>
      <c r="N45" s="4" t="s">
        <v>27</v>
      </c>
      <c r="O45" s="4">
        <v>3</v>
      </c>
      <c r="P45" s="4" t="e">
        <f>IF(#REF!=#REF!,IF(K45="Stroke",IF(K46="Stroke",IF(#REF!=#REF!,IF(Q45=Q46,IF((J46-J45)&lt;0,1000+J46-J45-O45,J46-J45-O45),""),""),""),""),"")</f>
        <v>#REF!</v>
      </c>
      <c r="Q45" s="4">
        <v>2</v>
      </c>
      <c r="R45" s="8" t="e">
        <f>IF(#REF!&lt;&gt;#REF!,COUNTIFS($M$2:$M$988,$M$2,$C$2:$C$988,#REF!),"")</f>
        <v>#REF!</v>
      </c>
      <c r="S45" s="8" t="e">
        <f>IF(R45&lt;&gt;"",IF(R45=1,"",COUNTIFS($Q$2:$Q$988,"&gt;40",$C$2:$C$988,#REF!)),"")</f>
        <v>#REF!</v>
      </c>
      <c r="V45" s="1"/>
      <c r="W45" s="1"/>
      <c r="X45" s="1"/>
      <c r="Y45" s="3"/>
    </row>
    <row r="46" spans="1:34" s="7" customFormat="1">
      <c r="A46" s="8">
        <f t="shared" si="0"/>
        <v>59754</v>
      </c>
      <c r="B46" s="14" t="str">
        <f t="shared" si="1"/>
        <v>2017210163554</v>
      </c>
      <c r="C46" s="8" t="str">
        <f t="shared" si="2"/>
        <v>2017210</v>
      </c>
      <c r="D46" s="4">
        <v>2017</v>
      </c>
      <c r="E46" s="4">
        <v>2</v>
      </c>
      <c r="F46" s="4">
        <v>10</v>
      </c>
      <c r="G46" s="4">
        <v>16</v>
      </c>
      <c r="H46" s="4">
        <v>35</v>
      </c>
      <c r="I46" s="4">
        <v>54</v>
      </c>
      <c r="J46" s="4">
        <v>31</v>
      </c>
      <c r="K46" s="4" t="s">
        <v>26</v>
      </c>
      <c r="L46" s="8" t="e">
        <f>IF(#REF!=#REF!,IF(K46="Stroke",IF(K47="Stroke",IF((J47-J46)&lt;0,1000+J47-J46,J47-J46),""),""),"")</f>
        <v>#REF!</v>
      </c>
      <c r="M46" s="4" t="s">
        <v>21</v>
      </c>
      <c r="N46" s="4" t="s">
        <v>27</v>
      </c>
      <c r="O46" s="4">
        <v>3</v>
      </c>
      <c r="P46" s="8" t="e">
        <f>IF(#REF!=#REF!,IF(K46="Stroke",IF(K47="Stroke",IF(#REF!=#REF!,IF(Q46=Q47,IF((J47-J46)&lt;0,1000+J47-J46-O46,J47-J46-O46),""),""),""),""),"")</f>
        <v>#REF!</v>
      </c>
      <c r="Q46" s="4">
        <v>2</v>
      </c>
      <c r="R46" s="8" t="e">
        <f>IF(#REF!&lt;&gt;#REF!,COUNTIFS($K$112:$K$1378,$K$112,#REF!,#REF!),"")</f>
        <v>#REF!</v>
      </c>
      <c r="S46" s="8" t="e">
        <f>IF(AND(#REF!&lt;&gt;#REF!,#REF!=#REF!,M46="positive",M47="negative"),1,"")</f>
        <v>#REF!</v>
      </c>
      <c r="T46" s="8" t="e">
        <f>IF(AND(#REF!=#REF!,K:K="stroke",M:M="positive",S46&lt;&gt;"1"),1,"")</f>
        <v>#REF!</v>
      </c>
      <c r="U46" s="8" t="e">
        <f>IF((AND(R46&lt;&gt;"",W46&lt;&gt;1,K:K="stroke",M:M="negative",#REF!=#REF!)),IF(W46&lt;&gt;0,"",1),"")</f>
        <v>#REF!</v>
      </c>
      <c r="V46" s="8" t="e">
        <f>IF(R46="","",(SUM(S46:U46)+W46))</f>
        <v>#REF!</v>
      </c>
      <c r="W46" s="8" t="e">
        <f>IF(#REF!&lt;&gt;#REF!,COUNTIFS($K$112:$K$1378,"up",#REF!,#REF!),"")</f>
        <v>#REF!</v>
      </c>
      <c r="X46" s="8" t="e">
        <f>IF(#REF!&lt;&gt;#REF!,COUNTIFS($K$112:$K$1378,"SRS",#REF!,#REF!),"")</f>
        <v>#REF!</v>
      </c>
      <c r="Y46" s="8" t="e">
        <f>IF(R46&lt;&gt;"",IF(R46=1,"",COUNTIFS($O$112:$O$1378,"&gt;40",#REF!,#REF!)),"")</f>
        <v>#REF!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1:34">
      <c r="A47" s="1">
        <f t="shared" si="0"/>
        <v>59754</v>
      </c>
      <c r="B47" s="2" t="str">
        <f t="shared" si="1"/>
        <v>2017210163554</v>
      </c>
      <c r="C47" s="8" t="str">
        <f t="shared" si="2"/>
        <v>2017210</v>
      </c>
      <c r="D47" s="4">
        <v>2017</v>
      </c>
      <c r="E47" s="4">
        <v>2</v>
      </c>
      <c r="F47" s="4">
        <v>10</v>
      </c>
      <c r="G47" s="4">
        <v>16</v>
      </c>
      <c r="H47" s="4">
        <v>35</v>
      </c>
      <c r="I47" s="4">
        <v>54</v>
      </c>
      <c r="J47" s="4">
        <v>61</v>
      </c>
      <c r="K47" s="4" t="s">
        <v>26</v>
      </c>
      <c r="L47" s="4" t="e">
        <f>IF(#REF!=#REF!,IF(K47="Stroke",IF(K48="Stroke",IF((J48-J47)&lt;0,1000+J48-J47,J48-J47),""),""),"")</f>
        <v>#REF!</v>
      </c>
      <c r="M47" s="4" t="s">
        <v>21</v>
      </c>
      <c r="N47" s="4" t="s">
        <v>27</v>
      </c>
      <c r="O47" s="4">
        <v>1</v>
      </c>
      <c r="P47" s="4" t="e">
        <f>IF(#REF!=#REF!,IF(K47="Stroke",IF(K48="Stroke",IF(#REF!=#REF!,IF(Q47=Q48,IF((J48-J47)&lt;0,1000+J48-J47-O47,J48-J47-O47),""),""),""),""),"")</f>
        <v>#REF!</v>
      </c>
      <c r="Q47" s="4">
        <v>2</v>
      </c>
      <c r="R47" s="8" t="e">
        <f>IF(#REF!&lt;&gt;#REF!,COUNTIFS($M$2:$M$988,$M$2,$C$2:$C$988,#REF!),"")</f>
        <v>#REF!</v>
      </c>
      <c r="S47" s="8" t="e">
        <f>IF(R47&lt;&gt;"",IF(R47=1,"",COUNTIFS($Q$2:$Q$988,"&gt;40",$C$2:$C$988,#REF!)),"")</f>
        <v>#REF!</v>
      </c>
      <c r="V47" s="1"/>
      <c r="W47" s="1"/>
      <c r="X47" s="1"/>
      <c r="Y47" s="3"/>
    </row>
    <row r="48" spans="1:34">
      <c r="A48" s="8">
        <f t="shared" si="0"/>
        <v>59754</v>
      </c>
      <c r="B48" s="14" t="str">
        <f t="shared" si="1"/>
        <v>2017210163554</v>
      </c>
      <c r="C48" s="8" t="str">
        <f t="shared" si="2"/>
        <v>2017210</v>
      </c>
      <c r="D48" s="4">
        <v>2017</v>
      </c>
      <c r="E48" s="4">
        <v>2</v>
      </c>
      <c r="F48" s="4">
        <v>10</v>
      </c>
      <c r="G48" s="4">
        <v>16</v>
      </c>
      <c r="H48" s="4">
        <v>35</v>
      </c>
      <c r="I48" s="4">
        <v>54</v>
      </c>
      <c r="J48" s="4">
        <v>61</v>
      </c>
      <c r="K48" s="4" t="s">
        <v>26</v>
      </c>
      <c r="L48" s="8" t="e">
        <f>IF(#REF!=#REF!,IF(K48="Stroke",IF(K49="Stroke",IF((J49-J48)&lt;0,1000+J49-J48,J49-J48),""),""),"")</f>
        <v>#REF!</v>
      </c>
      <c r="M48" s="4" t="s">
        <v>21</v>
      </c>
      <c r="N48" s="4" t="s">
        <v>27</v>
      </c>
      <c r="O48" s="4">
        <v>1</v>
      </c>
      <c r="P48" s="8" t="e">
        <f>IF(#REF!=#REF!,IF(K48="Stroke",IF(K49="Stroke",IF(#REF!=#REF!,IF(Q48=Q49,IF((J49-J48)&lt;0,1000+J49-J48-O48,J49-J48-O48),""),""),""),""),"")</f>
        <v>#REF!</v>
      </c>
      <c r="Q48" s="4">
        <v>2</v>
      </c>
      <c r="R48" s="8" t="e">
        <f>IF(#REF!&lt;&gt;#REF!,COUNTIFS($K$112:$K$1378,$K$112,#REF!,#REF!),"")</f>
        <v>#REF!</v>
      </c>
      <c r="S48" s="8" t="e">
        <f>IF(AND(#REF!&lt;&gt;#REF!,#REF!=#REF!,M48="positive",M49="negative"),1,"")</f>
        <v>#REF!</v>
      </c>
      <c r="T48" s="8" t="e">
        <f>IF(AND(#REF!=#REF!,K:K="stroke",M:M="positive",S48&lt;&gt;"1"),1,"")</f>
        <v>#REF!</v>
      </c>
      <c r="U48" s="8" t="e">
        <f>IF((AND(R48&lt;&gt;"",W48&lt;&gt;1,K:K="stroke",M:M="negative",#REF!=#REF!)),IF(W48&lt;&gt;0,"",1),"")</f>
        <v>#REF!</v>
      </c>
      <c r="V48" s="8" t="e">
        <f>IF(R48="","",(SUM(S48:U48)+W48))</f>
        <v>#REF!</v>
      </c>
      <c r="W48" s="8" t="e">
        <f>IF(#REF!&lt;&gt;#REF!,COUNTIFS($K$112:$K$1378,"up",#REF!,#REF!),"")</f>
        <v>#REF!</v>
      </c>
      <c r="X48" s="8" t="e">
        <f>IF(#REF!&lt;&gt;#REF!,COUNTIFS($K$112:$K$1378,"SRS",#REF!,#REF!),"")</f>
        <v>#REF!</v>
      </c>
      <c r="Y48" s="8" t="e">
        <f>IF(R48&lt;&gt;"",IF(R48=1,"",COUNTIFS($O$112:$O$1378,"&gt;40",#REF!,#REF!)),"")</f>
        <v>#REF!</v>
      </c>
    </row>
    <row r="49" spans="1:34">
      <c r="A49" s="1">
        <f t="shared" si="0"/>
        <v>59754</v>
      </c>
      <c r="B49" s="2" t="str">
        <f t="shared" si="1"/>
        <v>2017210163554</v>
      </c>
      <c r="C49" s="8" t="str">
        <f t="shared" si="2"/>
        <v>2017210</v>
      </c>
      <c r="D49" s="4">
        <v>2017</v>
      </c>
      <c r="E49" s="4">
        <v>2</v>
      </c>
      <c r="F49" s="4">
        <v>10</v>
      </c>
      <c r="G49" s="4">
        <v>16</v>
      </c>
      <c r="H49" s="4">
        <v>35</v>
      </c>
      <c r="I49" s="4">
        <v>54</v>
      </c>
      <c r="J49" s="4">
        <v>80</v>
      </c>
      <c r="K49" s="4" t="s">
        <v>26</v>
      </c>
      <c r="L49" s="4" t="e">
        <f>IF(#REF!=#REF!,IF(K49="Stroke",IF(K50="Stroke",IF((J50-J49)&lt;0,1000+J50-J49,J50-J49),""),""),"")</f>
        <v>#REF!</v>
      </c>
      <c r="M49" s="4" t="s">
        <v>21</v>
      </c>
      <c r="N49" s="4" t="s">
        <v>27</v>
      </c>
      <c r="O49" s="4">
        <v>3</v>
      </c>
      <c r="P49" s="4" t="e">
        <f>IF(#REF!=#REF!,IF(K49="Stroke",IF(K50="Stroke",IF(#REF!=#REF!,IF(Q49=Q50,IF((J50-J49)&lt;0,1000+J50-J49-O49,J50-J49-O49),""),""),""),""),"")</f>
        <v>#REF!</v>
      </c>
      <c r="Q49" s="4">
        <v>2</v>
      </c>
      <c r="R49" s="8" t="e">
        <f>IF(#REF!&lt;&gt;#REF!,COUNTIFS($M$2:$M$988,$M$2,$C$2:$C$988,#REF!),"")</f>
        <v>#REF!</v>
      </c>
      <c r="S49" s="8" t="e">
        <f>IF(R49&lt;&gt;"",IF(R49=1,"",COUNTIFS($Q$2:$Q$988,"&gt;40",$C$2:$C$988,#REF!)),"")</f>
        <v>#REF!</v>
      </c>
      <c r="V49" s="1"/>
      <c r="W49" s="1"/>
      <c r="X49" s="1"/>
      <c r="Y49" s="3"/>
    </row>
    <row r="50" spans="1:34">
      <c r="A50" s="8">
        <f t="shared" si="0"/>
        <v>59754</v>
      </c>
      <c r="B50" s="14" t="str">
        <f t="shared" si="1"/>
        <v>2017210163554</v>
      </c>
      <c r="C50" s="8" t="str">
        <f t="shared" si="2"/>
        <v>2017210</v>
      </c>
      <c r="D50" s="4">
        <v>2017</v>
      </c>
      <c r="E50" s="4">
        <v>2</v>
      </c>
      <c r="F50" s="4">
        <v>10</v>
      </c>
      <c r="G50" s="4">
        <v>16</v>
      </c>
      <c r="H50" s="4">
        <v>35</v>
      </c>
      <c r="I50" s="4">
        <v>54</v>
      </c>
      <c r="J50" s="4">
        <v>80</v>
      </c>
      <c r="K50" s="4" t="s">
        <v>26</v>
      </c>
      <c r="L50" s="8" t="e">
        <f>IF(#REF!=#REF!,IF(K50="Stroke",IF(K51="Stroke",IF((J51-J50)&lt;0,1000+J51-J50,J51-J50),""),""),"")</f>
        <v>#REF!</v>
      </c>
      <c r="M50" s="4" t="s">
        <v>21</v>
      </c>
      <c r="N50" s="4" t="s">
        <v>27</v>
      </c>
      <c r="O50" s="4">
        <v>3</v>
      </c>
      <c r="P50" s="8" t="e">
        <f>IF(#REF!=#REF!,IF(K50="Stroke",IF(K51="Stroke",IF(#REF!=#REF!,IF(Q50=Q51,IF((J51-J50)&lt;0,1000+J51-J50-O50,J51-J50-O50),""),""),""),""),"")</f>
        <v>#REF!</v>
      </c>
      <c r="Q50" s="4">
        <v>2</v>
      </c>
      <c r="R50" s="8" t="e">
        <f>IF(#REF!&lt;&gt;#REF!,COUNTIFS($K$112:$K$1378,$K$112,#REF!,#REF!),"")</f>
        <v>#REF!</v>
      </c>
      <c r="S50" s="8" t="e">
        <f>IF(AND(#REF!&lt;&gt;#REF!,#REF!=#REF!,M50="positive",M51="negative"),1,"")</f>
        <v>#REF!</v>
      </c>
      <c r="T50" s="8" t="e">
        <f>IF(AND(#REF!=#REF!,K:K="stroke",M:M="positive",S50&lt;&gt;"1"),1,"")</f>
        <v>#REF!</v>
      </c>
      <c r="U50" s="8" t="e">
        <f>IF((AND(R50&lt;&gt;"",W50&lt;&gt;1,K:K="stroke",M:M="negative",#REF!=#REF!)),IF(W50&lt;&gt;0,"",1),"")</f>
        <v>#REF!</v>
      </c>
      <c r="V50" s="8" t="e">
        <f>IF(R50="","",(SUM(S50:U50)+W50))</f>
        <v>#REF!</v>
      </c>
      <c r="W50" s="8" t="e">
        <f>IF(#REF!&lt;&gt;#REF!,COUNTIFS($K$112:$K$1378,"up",#REF!,#REF!),"")</f>
        <v>#REF!</v>
      </c>
      <c r="X50" s="8" t="e">
        <f>IF(#REF!&lt;&gt;#REF!,COUNTIFS($K$112:$K$1378,"SRS",#REF!,#REF!),"")</f>
        <v>#REF!</v>
      </c>
      <c r="Y50" s="8" t="e">
        <f>IF(R50&lt;&gt;"",IF(R50=1,"",COUNTIFS($O$112:$O$1378,"&gt;40",#REF!,#REF!)),"")</f>
        <v>#REF!</v>
      </c>
    </row>
    <row r="51" spans="1:34">
      <c r="A51" s="1">
        <f t="shared" si="0"/>
        <v>59754</v>
      </c>
      <c r="B51" s="2" t="str">
        <f t="shared" si="1"/>
        <v>2017210163554</v>
      </c>
      <c r="C51" s="8" t="str">
        <f t="shared" si="2"/>
        <v>2017210</v>
      </c>
      <c r="D51" s="4">
        <v>2017</v>
      </c>
      <c r="E51" s="4">
        <v>2</v>
      </c>
      <c r="F51" s="4">
        <v>10</v>
      </c>
      <c r="G51" s="4">
        <v>16</v>
      </c>
      <c r="H51" s="4">
        <v>35</v>
      </c>
      <c r="I51" s="4">
        <v>54</v>
      </c>
      <c r="J51" s="4">
        <v>135</v>
      </c>
      <c r="K51" s="4" t="s">
        <v>26</v>
      </c>
      <c r="L51" s="4" t="e">
        <f>IF(#REF!=#REF!,IF(K51="Stroke",IF(K52="Stroke",IF((J52-J51)&lt;0,1000+J52-J51,J52-J51),""),""),"")</f>
        <v>#REF!</v>
      </c>
      <c r="M51" s="4" t="s">
        <v>21</v>
      </c>
      <c r="N51" s="4" t="s">
        <v>27</v>
      </c>
      <c r="O51" s="4">
        <v>67</v>
      </c>
      <c r="P51" s="4" t="e">
        <f>IF(#REF!=#REF!,IF(K51="Stroke",IF(K52="Stroke",IF(#REF!=#REF!,IF(Q51=Q52,IF((J52-J51)&lt;0,1000+J52-J51-O51,J52-J51-O51),""),""),""),""),"")</f>
        <v>#REF!</v>
      </c>
      <c r="Q51" s="4">
        <v>2</v>
      </c>
      <c r="R51" s="8" t="e">
        <f>IF(#REF!&lt;&gt;#REF!,COUNTIFS($M$2:$M$988,$M$2,$C$2:$C$988,#REF!),"")</f>
        <v>#REF!</v>
      </c>
      <c r="S51" s="8" t="e">
        <f>IF(R51&lt;&gt;"",IF(R51=1,"",COUNTIFS($Q$2:$Q$988,"&gt;40",$C$2:$C$988,#REF!)),"")</f>
        <v>#REF!</v>
      </c>
      <c r="V51" s="1"/>
      <c r="W51" s="1"/>
      <c r="X51" s="1"/>
      <c r="Y51" s="3"/>
    </row>
    <row r="52" spans="1:34">
      <c r="A52" s="8">
        <f t="shared" si="0"/>
        <v>59754</v>
      </c>
      <c r="B52" s="14" t="str">
        <f t="shared" si="1"/>
        <v>2017210163554</v>
      </c>
      <c r="C52" s="8" t="str">
        <f t="shared" si="2"/>
        <v>2017210</v>
      </c>
      <c r="D52" s="4">
        <v>2017</v>
      </c>
      <c r="E52" s="4">
        <v>2</v>
      </c>
      <c r="F52" s="4">
        <v>10</v>
      </c>
      <c r="G52" s="4">
        <v>16</v>
      </c>
      <c r="H52" s="4">
        <v>35</v>
      </c>
      <c r="I52" s="4">
        <v>54</v>
      </c>
      <c r="J52" s="4">
        <v>135</v>
      </c>
      <c r="K52" s="4" t="s">
        <v>26</v>
      </c>
      <c r="L52" s="8" t="e">
        <f>IF(#REF!=#REF!,IF(K52="Stroke",IF(K53="Stroke",IF((J53-J52)&lt;0,1000+J53-J52,J53-J52),""),""),"")</f>
        <v>#REF!</v>
      </c>
      <c r="M52" s="4" t="s">
        <v>21</v>
      </c>
      <c r="N52" s="4" t="s">
        <v>27</v>
      </c>
      <c r="O52" s="4">
        <v>67</v>
      </c>
      <c r="P52" s="8" t="e">
        <f>IF(#REF!=#REF!,IF(K52="Stroke",IF(K53="Stroke",IF(#REF!=#REF!,IF(Q52=Q53,IF((J53-J52)&lt;0,1000+J53-J52-O52,J53-J52-O52),""),""),""),""),"")</f>
        <v>#REF!</v>
      </c>
      <c r="Q52" s="4">
        <v>2</v>
      </c>
      <c r="R52" s="8" t="e">
        <f>IF(#REF!&lt;&gt;#REF!,COUNTIFS($K$112:$K$1378,$K$112,#REF!,#REF!),"")</f>
        <v>#REF!</v>
      </c>
      <c r="S52" s="8" t="e">
        <f>IF(AND(#REF!&lt;&gt;#REF!,#REF!=#REF!,M52="positive",M53="negative"),1,"")</f>
        <v>#REF!</v>
      </c>
      <c r="T52" s="8" t="e">
        <f>IF(AND(#REF!=#REF!,K:K="stroke",M:M="positive",S52&lt;&gt;"1"),1,"")</f>
        <v>#REF!</v>
      </c>
      <c r="U52" s="8" t="e">
        <f>IF((AND(R52&lt;&gt;"",W52&lt;&gt;1,K:K="stroke",M:M="negative",#REF!=#REF!)),IF(W52&lt;&gt;0,"",1),"")</f>
        <v>#REF!</v>
      </c>
      <c r="V52" s="8" t="e">
        <f>IF(R52="","",(SUM(S52:U52)+W52))</f>
        <v>#REF!</v>
      </c>
      <c r="W52" s="8" t="e">
        <f>IF(#REF!&lt;&gt;#REF!,COUNTIFS($K$112:$K$1378,"up",#REF!,#REF!),"")</f>
        <v>#REF!</v>
      </c>
      <c r="X52" s="8" t="e">
        <f>IF(#REF!&lt;&gt;#REF!,COUNTIFS($K$112:$K$1378,"SRS",#REF!,#REF!),"")</f>
        <v>#REF!</v>
      </c>
      <c r="Y52" s="8" t="e">
        <f>IF(R52&lt;&gt;"",IF(R52=1,"",COUNTIFS($O$112:$O$1378,"&gt;40",#REF!,#REF!)),"")</f>
        <v>#REF!</v>
      </c>
    </row>
    <row r="53" spans="1:34">
      <c r="A53" s="1">
        <f t="shared" si="0"/>
        <v>59754</v>
      </c>
      <c r="B53" s="2" t="str">
        <f t="shared" si="1"/>
        <v>2017210163554</v>
      </c>
      <c r="C53" s="8" t="str">
        <f t="shared" si="2"/>
        <v>2017210</v>
      </c>
      <c r="D53" s="4">
        <v>2017</v>
      </c>
      <c r="E53" s="4">
        <v>2</v>
      </c>
      <c r="F53" s="4">
        <v>10</v>
      </c>
      <c r="G53" s="4">
        <v>16</v>
      </c>
      <c r="H53" s="4">
        <v>35</v>
      </c>
      <c r="I53" s="4">
        <v>54</v>
      </c>
      <c r="J53" s="4">
        <v>144</v>
      </c>
      <c r="K53" s="4" t="s">
        <v>29</v>
      </c>
      <c r="L53" s="4" t="e">
        <f>IF(#REF!=#REF!,IF(K53="Stroke",IF(K54="Stroke",IF((J54-J53)&lt;0,1000+J54-J53,J54-J53),""),""),"")</f>
        <v>#REF!</v>
      </c>
      <c r="M53" s="4" t="s">
        <v>21</v>
      </c>
      <c r="N53" s="4" t="s">
        <v>27</v>
      </c>
      <c r="O53" s="4">
        <v>0</v>
      </c>
      <c r="P53" s="4" t="e">
        <f>IF(#REF!=#REF!,IF(K53="Stroke",IF(K54="Stroke",IF(#REF!=#REF!,IF(Q53=Q54,IF((J54-J53)&lt;0,1000+J54-J53-O53,J54-J53-O53),""),""),""),""),"")</f>
        <v>#REF!</v>
      </c>
      <c r="Q53" s="4">
        <v>2</v>
      </c>
      <c r="R53" s="8" t="e">
        <f>IF(#REF!&lt;&gt;#REF!,COUNTIFS($M$2:$M$988,$M$2,$C$2:$C$988,#REF!),"")</f>
        <v>#REF!</v>
      </c>
      <c r="S53" s="8" t="e">
        <f>IF(R53&lt;&gt;"",IF(R53=1,"",COUNTIFS($Q$2:$Q$988,"&gt;40",$C$2:$C$988,#REF!)),"")</f>
        <v>#REF!</v>
      </c>
      <c r="V53" s="1"/>
      <c r="W53" s="1"/>
      <c r="X53" s="1"/>
      <c r="Y53" s="3"/>
    </row>
    <row r="54" spans="1:34">
      <c r="A54" s="8">
        <f t="shared" si="0"/>
        <v>59754</v>
      </c>
      <c r="B54" s="14" t="str">
        <f t="shared" si="1"/>
        <v>2017210163554</v>
      </c>
      <c r="C54" s="8" t="str">
        <f t="shared" si="2"/>
        <v>2017210</v>
      </c>
      <c r="D54" s="4">
        <v>2017</v>
      </c>
      <c r="E54" s="4">
        <v>2</v>
      </c>
      <c r="F54" s="4">
        <v>10</v>
      </c>
      <c r="G54" s="4">
        <v>16</v>
      </c>
      <c r="H54" s="4">
        <v>35</v>
      </c>
      <c r="I54" s="4">
        <v>54</v>
      </c>
      <c r="J54" s="4">
        <v>144</v>
      </c>
      <c r="K54" s="4" t="s">
        <v>29</v>
      </c>
      <c r="L54" s="8" t="e">
        <f>IF(#REF!=#REF!,IF(K54="Stroke",IF(K55="Stroke",IF((J55-J54)&lt;0,1000+J55-J54,J55-J54),""),""),"")</f>
        <v>#REF!</v>
      </c>
      <c r="M54" s="4" t="s">
        <v>21</v>
      </c>
      <c r="N54" s="4" t="s">
        <v>27</v>
      </c>
      <c r="O54" s="4">
        <v>0</v>
      </c>
      <c r="P54" s="8" t="e">
        <f>IF(#REF!=#REF!,IF(K54="Stroke",IF(K55="Stroke",IF(#REF!=#REF!,IF(Q54=Q55,IF((J55-J54)&lt;0,1000+J55-J54-O54,J55-J54-O54),""),""),""),""),"")</f>
        <v>#REF!</v>
      </c>
      <c r="Q54" s="4">
        <v>2</v>
      </c>
      <c r="R54" s="8" t="e">
        <f>IF(#REF!&lt;&gt;#REF!,COUNTIFS($K$112:$K$1378,$K$112,#REF!,#REF!),"")</f>
        <v>#REF!</v>
      </c>
      <c r="S54" s="8" t="e">
        <f>IF(AND(#REF!&lt;&gt;#REF!,#REF!=#REF!,M54="positive",M55="negative"),1,"")</f>
        <v>#REF!</v>
      </c>
      <c r="T54" s="8" t="e">
        <f>IF(AND(#REF!=#REF!,K:K="stroke",M:M="positive",S54&lt;&gt;"1"),1,"")</f>
        <v>#REF!</v>
      </c>
      <c r="U54" s="8" t="e">
        <f>IF((AND(R54&lt;&gt;"",W54&lt;&gt;1,K:K="stroke",M:M="negative",#REF!=#REF!)),IF(W54&lt;&gt;0,"",1),"")</f>
        <v>#REF!</v>
      </c>
      <c r="V54" s="8" t="e">
        <f>IF(R54="","",(SUM(S54:U54)+W54))</f>
        <v>#REF!</v>
      </c>
      <c r="W54" s="8" t="e">
        <f>IF(#REF!&lt;&gt;#REF!,COUNTIFS($K$112:$K$1378,"up",#REF!,#REF!),"")</f>
        <v>#REF!</v>
      </c>
      <c r="X54" s="8" t="e">
        <f>IF(#REF!&lt;&gt;#REF!,COUNTIFS($K$112:$K$1378,"SRS",#REF!,#REF!),"")</f>
        <v>#REF!</v>
      </c>
      <c r="Y54" s="8" t="e">
        <f>IF(R54&lt;&gt;"",IF(R54=1,"",COUNTIFS($O$112:$O$1378,"&gt;40",#REF!,#REF!)),"")</f>
        <v>#REF!</v>
      </c>
    </row>
    <row r="55" spans="1:34">
      <c r="A55" s="1">
        <f t="shared" si="0"/>
        <v>59754</v>
      </c>
      <c r="B55" s="2" t="str">
        <f t="shared" si="1"/>
        <v>2017210163554</v>
      </c>
      <c r="C55" s="8" t="str">
        <f t="shared" si="2"/>
        <v>2017210</v>
      </c>
      <c r="D55" s="4">
        <v>2017</v>
      </c>
      <c r="E55" s="4">
        <v>2</v>
      </c>
      <c r="F55" s="4">
        <v>10</v>
      </c>
      <c r="G55" s="4">
        <v>16</v>
      </c>
      <c r="H55" s="4">
        <v>35</v>
      </c>
      <c r="I55" s="4">
        <v>54</v>
      </c>
      <c r="J55" s="4">
        <v>249</v>
      </c>
      <c r="K55" s="4" t="s">
        <v>26</v>
      </c>
      <c r="L55" s="4" t="e">
        <f>IF(#REF!=#REF!,IF(K55="Stroke",IF(K56="Stroke",IF((J56-J55)&lt;0,1000+J56-J55,J56-J55),""),""),"")</f>
        <v>#REF!</v>
      </c>
      <c r="M55" s="4" t="s">
        <v>21</v>
      </c>
      <c r="N55" s="4" t="s">
        <v>27</v>
      </c>
      <c r="O55" s="4">
        <v>2</v>
      </c>
      <c r="P55" s="4" t="e">
        <f>IF(#REF!=#REF!,IF(K55="Stroke",IF(K56="Stroke",IF(#REF!=#REF!,IF(Q55=Q56,IF((J56-J55)&lt;0,1000+J56-J55-O55,J56-J55-O55),""),""),""),""),"")</f>
        <v>#REF!</v>
      </c>
      <c r="Q55" s="4">
        <v>2</v>
      </c>
      <c r="R55" s="8" t="e">
        <f>IF(#REF!&lt;&gt;#REF!,COUNTIFS($M$2:$M$988,$M$2,$C$2:$C$988,#REF!),"")</f>
        <v>#REF!</v>
      </c>
      <c r="S55" s="8" t="e">
        <f>IF(R55&lt;&gt;"",IF(R55=1,"",COUNTIFS($Q$2:$Q$988,"&gt;40",$C$2:$C$988,#REF!)),"")</f>
        <v>#REF!</v>
      </c>
      <c r="V55" s="1"/>
      <c r="W55" s="1"/>
      <c r="X55" s="1"/>
      <c r="Y55" s="3"/>
    </row>
    <row r="56" spans="1:34">
      <c r="A56" s="8">
        <f t="shared" si="0"/>
        <v>59754</v>
      </c>
      <c r="B56" s="14" t="str">
        <f t="shared" si="1"/>
        <v>2017210163554</v>
      </c>
      <c r="C56" s="8" t="str">
        <f t="shared" si="2"/>
        <v>2017210</v>
      </c>
      <c r="D56" s="4">
        <v>2017</v>
      </c>
      <c r="E56" s="4">
        <v>2</v>
      </c>
      <c r="F56" s="4">
        <v>10</v>
      </c>
      <c r="G56" s="4">
        <v>16</v>
      </c>
      <c r="H56" s="4">
        <v>35</v>
      </c>
      <c r="I56" s="4">
        <v>54</v>
      </c>
      <c r="J56" s="4">
        <v>249</v>
      </c>
      <c r="K56" s="4" t="s">
        <v>26</v>
      </c>
      <c r="L56" s="8" t="e">
        <f>IF(#REF!=#REF!,IF(K56="Stroke",IF(K57="Stroke",IF((J57-J56)&lt;0,1000+J57-J56,J57-J56),""),""),"")</f>
        <v>#REF!</v>
      </c>
      <c r="M56" s="4" t="s">
        <v>21</v>
      </c>
      <c r="N56" s="4" t="s">
        <v>27</v>
      </c>
      <c r="O56" s="4">
        <v>2</v>
      </c>
      <c r="P56" s="8" t="e">
        <f>IF(#REF!=#REF!,IF(K56="Stroke",IF(K57="Stroke",IF(#REF!=#REF!,IF(Q56=Q57,IF((J57-J56)&lt;0,1000+J57-J56-O56,J57-J56-O56),""),""),""),""),"")</f>
        <v>#REF!</v>
      </c>
      <c r="Q56" s="4">
        <v>2</v>
      </c>
      <c r="R56" s="8" t="e">
        <f>IF(#REF!&lt;&gt;#REF!,COUNTIFS($K$112:$K$1378,$K$112,#REF!,#REF!),"")</f>
        <v>#REF!</v>
      </c>
      <c r="S56" s="8" t="e">
        <f>IF(AND(#REF!&lt;&gt;#REF!,#REF!=#REF!,M56="positive",M57="negative"),1,"")</f>
        <v>#REF!</v>
      </c>
      <c r="T56" s="8" t="e">
        <f>IF(AND(#REF!=#REF!,K:K="stroke",M:M="positive",S56&lt;&gt;"1"),1,"")</f>
        <v>#REF!</v>
      </c>
      <c r="U56" s="8" t="e">
        <f>IF((AND(R56&lt;&gt;"",W56&lt;&gt;1,K:K="stroke",M:M="negative",#REF!=#REF!)),IF(W56&lt;&gt;0,"",1),"")</f>
        <v>#REF!</v>
      </c>
      <c r="V56" s="8" t="e">
        <f>IF(R56="","",(SUM(S56:U56)+W56))</f>
        <v>#REF!</v>
      </c>
      <c r="W56" s="8" t="e">
        <f>IF(#REF!&lt;&gt;#REF!,COUNTIFS($K$112:$K$1378,"up",#REF!,#REF!),"")</f>
        <v>#REF!</v>
      </c>
      <c r="X56" s="8" t="e">
        <f>IF(#REF!&lt;&gt;#REF!,COUNTIFS($K$112:$K$1378,"SRS",#REF!,#REF!),"")</f>
        <v>#REF!</v>
      </c>
      <c r="Y56" s="8" t="e">
        <f>IF(R56&lt;&gt;"",IF(R56=1,"",COUNTIFS($O$112:$O$1378,"&gt;40",#REF!,#REF!)),"")</f>
        <v>#REF!</v>
      </c>
    </row>
    <row r="57" spans="1:34">
      <c r="A57" s="1">
        <f t="shared" si="0"/>
        <v>59754</v>
      </c>
      <c r="B57" s="2" t="str">
        <f t="shared" si="1"/>
        <v>2017210163554</v>
      </c>
      <c r="C57" s="8" t="str">
        <f t="shared" si="2"/>
        <v>2017210</v>
      </c>
      <c r="D57" s="4">
        <v>2017</v>
      </c>
      <c r="E57" s="4">
        <v>2</v>
      </c>
      <c r="F57" s="4">
        <v>10</v>
      </c>
      <c r="G57" s="4">
        <v>16</v>
      </c>
      <c r="H57" s="4">
        <v>35</v>
      </c>
      <c r="I57" s="4">
        <v>54</v>
      </c>
      <c r="J57" s="4">
        <v>293</v>
      </c>
      <c r="K57" s="4" t="s">
        <v>26</v>
      </c>
      <c r="L57" s="4" t="e">
        <f>IF(#REF!=#REF!,IF(K57="Stroke",IF(K58="Stroke",IF((J58-J57)&lt;0,1000+J58-J57,J58-J57),""),""),"")</f>
        <v>#REF!</v>
      </c>
      <c r="M57" s="4" t="s">
        <v>21</v>
      </c>
      <c r="N57" s="4" t="s">
        <v>27</v>
      </c>
      <c r="O57" s="4">
        <v>2</v>
      </c>
      <c r="P57" s="4" t="e">
        <f>IF(#REF!=#REF!,IF(K57="Stroke",IF(K58="Stroke",IF(#REF!=#REF!,IF(Q57=Q58,IF((J58-J57)&lt;0,1000+J58-J57-O57,J58-J57-O57),""),""),""),""),"")</f>
        <v>#REF!</v>
      </c>
      <c r="Q57" s="4">
        <v>2</v>
      </c>
      <c r="R57" s="8" t="e">
        <f>IF(#REF!&lt;&gt;#REF!,COUNTIFS($M$2:$M$988,$M$2,$C$2:$C$988,#REF!),"")</f>
        <v>#REF!</v>
      </c>
      <c r="S57" s="8" t="e">
        <f>IF(R57&lt;&gt;"",IF(R57=1,"",COUNTIFS($Q$2:$Q$988,"&gt;40",$C$2:$C$988,#REF!)),"")</f>
        <v>#REF!</v>
      </c>
      <c r="V57" s="1"/>
      <c r="W57" s="1"/>
      <c r="X57" s="1"/>
      <c r="Y57" s="3"/>
    </row>
    <row r="58" spans="1:34">
      <c r="A58" s="8">
        <f t="shared" si="0"/>
        <v>59754</v>
      </c>
      <c r="B58" s="14" t="str">
        <f t="shared" si="1"/>
        <v>2017210163554</v>
      </c>
      <c r="C58" s="8" t="str">
        <f t="shared" si="2"/>
        <v>2017210</v>
      </c>
      <c r="D58" s="4">
        <v>2017</v>
      </c>
      <c r="E58" s="4">
        <v>2</v>
      </c>
      <c r="F58" s="4">
        <v>10</v>
      </c>
      <c r="G58" s="4">
        <v>16</v>
      </c>
      <c r="H58" s="4">
        <v>35</v>
      </c>
      <c r="I58" s="4">
        <v>54</v>
      </c>
      <c r="J58" s="4">
        <v>293</v>
      </c>
      <c r="K58" s="4" t="s">
        <v>26</v>
      </c>
      <c r="L58" s="8" t="e">
        <f>IF(#REF!=#REF!,IF(K58="Stroke",IF(K59="Stroke",IF((J59-J58)&lt;0,1000+J59-J58,J59-J58),""),""),"")</f>
        <v>#REF!</v>
      </c>
      <c r="M58" s="4" t="s">
        <v>21</v>
      </c>
      <c r="N58" s="4" t="s">
        <v>27</v>
      </c>
      <c r="O58" s="4">
        <v>2</v>
      </c>
      <c r="P58" s="8" t="e">
        <f>IF(#REF!=#REF!,IF(K58="Stroke",IF(K59="Stroke",IF(#REF!=#REF!,IF(Q58=Q59,IF((J59-J58)&lt;0,1000+J59-J58-O58,J59-J58-O58),""),""),""),""),"")</f>
        <v>#REF!</v>
      </c>
      <c r="Q58" s="4">
        <v>2</v>
      </c>
      <c r="R58" s="8" t="e">
        <f>IF(#REF!&lt;&gt;#REF!,COUNTIFS($K$112:$K$1378,$K$112,#REF!,#REF!),"")</f>
        <v>#REF!</v>
      </c>
      <c r="S58" s="8" t="e">
        <f>IF(AND(#REF!&lt;&gt;#REF!,#REF!=#REF!,M58="positive",M59="negative"),1,"")</f>
        <v>#REF!</v>
      </c>
      <c r="T58" s="8" t="e">
        <f>IF(AND(#REF!=#REF!,K:K="stroke",M:M="positive",S58&lt;&gt;"1"),1,"")</f>
        <v>#REF!</v>
      </c>
      <c r="U58" s="8" t="e">
        <f>IF((AND(R58&lt;&gt;"",W58&lt;&gt;1,K:K="stroke",M:M="negative",#REF!=#REF!)),IF(W58&lt;&gt;0,"",1),"")</f>
        <v>#REF!</v>
      </c>
      <c r="V58" s="8" t="e">
        <f>IF(R58="","",(SUM(S58:U58)+W58))</f>
        <v>#REF!</v>
      </c>
      <c r="W58" s="8" t="e">
        <f>IF(#REF!&lt;&gt;#REF!,COUNTIFS($K$112:$K$1378,"up",#REF!,#REF!),"")</f>
        <v>#REF!</v>
      </c>
      <c r="X58" s="8" t="e">
        <f>IF(#REF!&lt;&gt;#REF!,COUNTIFS($K$112:$K$1378,"SRS",#REF!,#REF!),"")</f>
        <v>#REF!</v>
      </c>
      <c r="Y58" s="8" t="e">
        <f>IF(R58&lt;&gt;"",IF(R58=1,"",COUNTIFS($O$112:$O$1378,"&gt;40",#REF!,#REF!)),"")</f>
        <v>#REF!</v>
      </c>
    </row>
    <row r="59" spans="1:34" s="7" customFormat="1">
      <c r="A59" s="1">
        <f t="shared" si="0"/>
        <v>59754</v>
      </c>
      <c r="B59" s="2" t="str">
        <f t="shared" si="1"/>
        <v>2017210163554</v>
      </c>
      <c r="C59" s="8" t="str">
        <f t="shared" si="2"/>
        <v>2017210</v>
      </c>
      <c r="D59" s="4">
        <v>2017</v>
      </c>
      <c r="E59" s="4">
        <v>2</v>
      </c>
      <c r="F59" s="4">
        <v>10</v>
      </c>
      <c r="G59" s="4">
        <v>16</v>
      </c>
      <c r="H59" s="4">
        <v>35</v>
      </c>
      <c r="I59" s="4">
        <v>54</v>
      </c>
      <c r="J59" s="4">
        <v>318</v>
      </c>
      <c r="K59" s="4" t="s">
        <v>26</v>
      </c>
      <c r="L59" s="4" t="e">
        <f>IF(#REF!=#REF!,IF(K59="Stroke",IF(K60="Stroke",IF((J60-J59)&lt;0,1000+J60-J59,J60-J59),""),""),"")</f>
        <v>#REF!</v>
      </c>
      <c r="M59" s="4" t="s">
        <v>21</v>
      </c>
      <c r="N59" s="4" t="s">
        <v>27</v>
      </c>
      <c r="O59" s="4">
        <v>1</v>
      </c>
      <c r="P59" s="4" t="e">
        <f>IF(#REF!=#REF!,IF(K59="Stroke",IF(K60="Stroke",IF(#REF!=#REF!,IF(Q59=Q60,IF((J60-J59)&lt;0,1000+J60-J59-O59,J60-J59-O59),""),""),""),""),"")</f>
        <v>#REF!</v>
      </c>
      <c r="Q59" s="4">
        <v>2</v>
      </c>
      <c r="R59" s="8" t="e">
        <f>IF(#REF!&lt;&gt;#REF!,COUNTIFS($M$2:$M$988,$M$2,$C$2:$C$988,#REF!),"")</f>
        <v>#REF!</v>
      </c>
      <c r="S59" s="8" t="e">
        <f>IF(R59&lt;&gt;"",IF(R59=1,"",COUNTIFS($Q$2:$Q$988,"&gt;40",$C$2:$C$988,#REF!)),"")</f>
        <v>#REF!</v>
      </c>
      <c r="T59" s="4"/>
      <c r="U59" s="4"/>
      <c r="V59" s="1"/>
      <c r="W59" s="1"/>
      <c r="X59" s="1"/>
      <c r="Y59" s="3"/>
      <c r="Z59" s="4"/>
      <c r="AA59" s="4"/>
      <c r="AB59" s="4"/>
      <c r="AC59" s="4"/>
      <c r="AD59" s="4"/>
      <c r="AE59" s="4"/>
      <c r="AF59" s="4"/>
      <c r="AG59" s="4"/>
      <c r="AH59" s="4"/>
    </row>
    <row r="60" spans="1:34">
      <c r="A60" s="8">
        <f t="shared" si="0"/>
        <v>59754</v>
      </c>
      <c r="B60" s="14" t="str">
        <f t="shared" si="1"/>
        <v>2017210163554</v>
      </c>
      <c r="C60" s="8" t="str">
        <f t="shared" si="2"/>
        <v>2017210</v>
      </c>
      <c r="D60" s="4">
        <v>2017</v>
      </c>
      <c r="E60" s="4">
        <v>2</v>
      </c>
      <c r="F60" s="4">
        <v>10</v>
      </c>
      <c r="G60" s="4">
        <v>16</v>
      </c>
      <c r="H60" s="4">
        <v>35</v>
      </c>
      <c r="I60" s="4">
        <v>54</v>
      </c>
      <c r="J60" s="4">
        <v>318</v>
      </c>
      <c r="K60" s="4" t="s">
        <v>26</v>
      </c>
      <c r="L60" s="8" t="e">
        <f>IF(#REF!=#REF!,IF(K60="Stroke",IF(K61="Stroke",IF((J61-J60)&lt;0,1000+J61-J60,J61-J60),""),""),"")</f>
        <v>#REF!</v>
      </c>
      <c r="M60" s="4" t="s">
        <v>21</v>
      </c>
      <c r="N60" s="4" t="s">
        <v>27</v>
      </c>
      <c r="O60" s="4">
        <v>1</v>
      </c>
      <c r="P60" s="8" t="e">
        <f>IF(#REF!=#REF!,IF(K60="Stroke",IF(K61="Stroke",IF(#REF!=#REF!,IF(Q60=Q61,IF((J61-J60)&lt;0,1000+J61-J60-O60,J61-J60-O60),""),""),""),""),"")</f>
        <v>#REF!</v>
      </c>
      <c r="Q60" s="4">
        <v>2</v>
      </c>
      <c r="R60" s="8" t="e">
        <f>IF(#REF!&lt;&gt;#REF!,COUNTIFS($K$112:$K$1378,$K$112,#REF!,#REF!),"")</f>
        <v>#REF!</v>
      </c>
      <c r="S60" s="8" t="e">
        <f>IF(AND(#REF!&lt;&gt;#REF!,#REF!=#REF!,M60="positive",M61="negative"),1,"")</f>
        <v>#REF!</v>
      </c>
      <c r="T60" s="8" t="e">
        <f>IF(AND(#REF!=#REF!,K:K="stroke",M:M="positive",S60&lt;&gt;"1"),1,"")</f>
        <v>#REF!</v>
      </c>
      <c r="U60" s="8" t="e">
        <f>IF((AND(R60&lt;&gt;"",W60&lt;&gt;1,K:K="stroke",M:M="negative",#REF!=#REF!)),IF(W60&lt;&gt;0,"",1),"")</f>
        <v>#REF!</v>
      </c>
      <c r="V60" s="8" t="e">
        <f>IF(R60="","",(SUM(S60:U60)+W60))</f>
        <v>#REF!</v>
      </c>
      <c r="W60" s="8" t="e">
        <f>IF(#REF!&lt;&gt;#REF!,COUNTIFS($K$112:$K$1378,"up",#REF!,#REF!),"")</f>
        <v>#REF!</v>
      </c>
      <c r="X60" s="8" t="e">
        <f>IF(#REF!&lt;&gt;#REF!,COUNTIFS($K$112:$K$1378,"SRS",#REF!,#REF!),"")</f>
        <v>#REF!</v>
      </c>
      <c r="Y60" s="8" t="e">
        <f>IF(R60&lt;&gt;"",IF(R60=1,"",COUNTIFS($O$112:$O$1378,"&gt;40",#REF!,#REF!)),"")</f>
        <v>#REF!</v>
      </c>
    </row>
    <row r="61" spans="1:34">
      <c r="A61" s="1">
        <f t="shared" si="0"/>
        <v>59754</v>
      </c>
      <c r="B61" s="2" t="str">
        <f t="shared" si="1"/>
        <v>2017210163554</v>
      </c>
      <c r="C61" s="8" t="str">
        <f t="shared" si="2"/>
        <v>2017210</v>
      </c>
      <c r="D61" s="4">
        <v>2017</v>
      </c>
      <c r="E61" s="4">
        <v>2</v>
      </c>
      <c r="F61" s="4">
        <v>10</v>
      </c>
      <c r="G61" s="4">
        <v>16</v>
      </c>
      <c r="H61" s="4">
        <v>35</v>
      </c>
      <c r="I61" s="4">
        <v>54</v>
      </c>
      <c r="J61" s="4">
        <v>350</v>
      </c>
      <c r="K61" s="4" t="s">
        <v>26</v>
      </c>
      <c r="L61" s="4" t="e">
        <f>IF(#REF!=#REF!,IF(K61="Stroke",IF(K62="Stroke",IF((J62-J61)&lt;0,1000+J62-J61,J62-J61),""),""),"")</f>
        <v>#REF!</v>
      </c>
      <c r="M61" s="4" t="s">
        <v>21</v>
      </c>
      <c r="N61" s="4" t="s">
        <v>27</v>
      </c>
      <c r="O61" s="4">
        <v>3</v>
      </c>
      <c r="P61" s="4" t="e">
        <f>IF(#REF!=#REF!,IF(K61="Stroke",IF(K62="Stroke",IF(#REF!=#REF!,IF(Q61=Q62,IF((J62-J61)&lt;0,1000+J62-J61-O61,J62-J61-O61),""),""),""),""),"")</f>
        <v>#REF!</v>
      </c>
      <c r="Q61" s="4">
        <v>2</v>
      </c>
      <c r="R61" s="8" t="e">
        <f>IF(#REF!&lt;&gt;#REF!,COUNTIFS($M$2:$M$988,$M$2,$C$2:$C$988,#REF!),"")</f>
        <v>#REF!</v>
      </c>
      <c r="S61" s="8" t="e">
        <f>IF(R61&lt;&gt;"",IF(R61=1,"",COUNTIFS($Q$2:$Q$988,"&gt;40",$C$2:$C$988,#REF!)),"")</f>
        <v>#REF!</v>
      </c>
      <c r="V61" s="1"/>
      <c r="W61" s="1"/>
      <c r="X61" s="1"/>
      <c r="Y61" s="3"/>
    </row>
    <row r="62" spans="1:34">
      <c r="A62" s="8">
        <f t="shared" si="0"/>
        <v>59754</v>
      </c>
      <c r="B62" s="14" t="str">
        <f t="shared" si="1"/>
        <v>2017210163554</v>
      </c>
      <c r="C62" s="8" t="str">
        <f t="shared" si="2"/>
        <v>2017210</v>
      </c>
      <c r="D62" s="4">
        <v>2017</v>
      </c>
      <c r="E62" s="4">
        <v>2</v>
      </c>
      <c r="F62" s="4">
        <v>10</v>
      </c>
      <c r="G62" s="4">
        <v>16</v>
      </c>
      <c r="H62" s="4">
        <v>35</v>
      </c>
      <c r="I62" s="4">
        <v>54</v>
      </c>
      <c r="J62" s="4">
        <v>350</v>
      </c>
      <c r="K62" s="4" t="s">
        <v>26</v>
      </c>
      <c r="L62" s="8" t="e">
        <f>IF(#REF!=#REF!,IF(K62="Stroke",IF(K63="Stroke",IF((J63-J62)&lt;0,1000+J63-J62,J63-J62),""),""),"")</f>
        <v>#REF!</v>
      </c>
      <c r="M62" s="4" t="s">
        <v>21</v>
      </c>
      <c r="N62" s="4" t="s">
        <v>27</v>
      </c>
      <c r="O62" s="4">
        <v>3</v>
      </c>
      <c r="P62" s="8" t="e">
        <f>IF(#REF!=#REF!,IF(K62="Stroke",IF(K63="Stroke",IF(#REF!=#REF!,IF(Q62=Q63,IF((J63-J62)&lt;0,1000+J63-J62-O62,J63-J62-O62),""),""),""),""),"")</f>
        <v>#REF!</v>
      </c>
      <c r="Q62" s="4">
        <v>2</v>
      </c>
      <c r="R62" s="8" t="e">
        <f>IF(#REF!&lt;&gt;#REF!,COUNTIFS($K$112:$K$1378,$K$112,#REF!,#REF!),"")</f>
        <v>#REF!</v>
      </c>
      <c r="S62" s="8" t="e">
        <f>IF(AND(#REF!&lt;&gt;#REF!,#REF!=#REF!,M62="positive",M63="negative"),1,"")</f>
        <v>#REF!</v>
      </c>
      <c r="T62" s="8" t="e">
        <f>IF(AND(#REF!=#REF!,K:K="stroke",M:M="positive",S62&lt;&gt;"1"),1,"")</f>
        <v>#REF!</v>
      </c>
      <c r="U62" s="8" t="e">
        <f>IF((AND(R62&lt;&gt;"",W62&lt;&gt;1,K:K="stroke",M:M="negative",#REF!=#REF!)),IF(W62&lt;&gt;0,"",1),"")</f>
        <v>#REF!</v>
      </c>
      <c r="V62" s="8" t="e">
        <f>IF(R62="","",(SUM(S62:U62)+W62))</f>
        <v>#REF!</v>
      </c>
      <c r="W62" s="8" t="e">
        <f>IF(#REF!&lt;&gt;#REF!,COUNTIFS($K$112:$K$1378,"up",#REF!,#REF!),"")</f>
        <v>#REF!</v>
      </c>
      <c r="X62" s="8" t="e">
        <f>IF(#REF!&lt;&gt;#REF!,COUNTIFS($K$112:$K$1378,"SRS",#REF!,#REF!),"")</f>
        <v>#REF!</v>
      </c>
      <c r="Y62" s="8" t="e">
        <f>IF(R62&lt;&gt;"",IF(R62=1,"",COUNTIFS($O$112:$O$1378,"&gt;40",#REF!,#REF!)),"")</f>
        <v>#REF!</v>
      </c>
    </row>
    <row r="63" spans="1:34">
      <c r="A63" s="1">
        <f t="shared" si="0"/>
        <v>59754</v>
      </c>
      <c r="B63" s="2" t="str">
        <f t="shared" si="1"/>
        <v>2017210163554</v>
      </c>
      <c r="C63" s="8" t="str">
        <f t="shared" si="2"/>
        <v>2017210</v>
      </c>
      <c r="D63" s="4">
        <v>2017</v>
      </c>
      <c r="E63" s="4">
        <v>2</v>
      </c>
      <c r="F63" s="4">
        <v>10</v>
      </c>
      <c r="G63" s="4">
        <v>16</v>
      </c>
      <c r="H63" s="4">
        <v>35</v>
      </c>
      <c r="I63" s="4">
        <v>54</v>
      </c>
      <c r="J63" s="4">
        <v>369</v>
      </c>
      <c r="K63" s="4" t="s">
        <v>26</v>
      </c>
      <c r="L63" s="4" t="e">
        <f>IF(#REF!=#REF!,IF(K63="Stroke",IF(K64="Stroke",IF((J64-J63)&lt;0,1000+J64-J63,J64-J63),""),""),"")</f>
        <v>#REF!</v>
      </c>
      <c r="M63" s="4" t="s">
        <v>21</v>
      </c>
      <c r="N63" s="4" t="s">
        <v>27</v>
      </c>
      <c r="O63" s="4">
        <v>1</v>
      </c>
      <c r="P63" s="4" t="e">
        <f>IF(#REF!=#REF!,IF(K63="Stroke",IF(K64="Stroke",IF(#REF!=#REF!,IF(Q63=Q64,IF((J64-J63)&lt;0,1000+J64-J63-O63,J64-J63-O63),""),""),""),""),"")</f>
        <v>#REF!</v>
      </c>
      <c r="Q63" s="4">
        <v>2</v>
      </c>
      <c r="R63" s="8" t="e">
        <f>IF(#REF!&lt;&gt;#REF!,COUNTIFS($M$2:$M$988,$M$2,$C$2:$C$988,#REF!),"")</f>
        <v>#REF!</v>
      </c>
      <c r="S63" s="8" t="e">
        <f>IF(R63&lt;&gt;"",IF(R63=1,"",COUNTIFS($Q$2:$Q$988,"&gt;40",$C$2:$C$988,#REF!)),"")</f>
        <v>#REF!</v>
      </c>
      <c r="V63" s="1"/>
      <c r="W63" s="1"/>
      <c r="X63" s="1"/>
      <c r="Y63" s="3"/>
    </row>
    <row r="64" spans="1:34" s="7" customFormat="1">
      <c r="A64" s="8">
        <f t="shared" si="0"/>
        <v>59754</v>
      </c>
      <c r="B64" s="14" t="str">
        <f t="shared" si="1"/>
        <v>2017210163554</v>
      </c>
      <c r="C64" s="8" t="str">
        <f t="shared" si="2"/>
        <v>2017210</v>
      </c>
      <c r="D64" s="4">
        <v>2017</v>
      </c>
      <c r="E64" s="4">
        <v>2</v>
      </c>
      <c r="F64" s="4">
        <v>10</v>
      </c>
      <c r="G64" s="4">
        <v>16</v>
      </c>
      <c r="H64" s="4">
        <v>35</v>
      </c>
      <c r="I64" s="4">
        <v>54</v>
      </c>
      <c r="J64" s="4">
        <v>369</v>
      </c>
      <c r="K64" s="4" t="s">
        <v>26</v>
      </c>
      <c r="L64" s="8" t="e">
        <f>IF(#REF!=#REF!,IF(K64="Stroke",IF(K65="Stroke",IF((J65-J64)&lt;0,1000+J65-J64,J65-J64),""),""),"")</f>
        <v>#REF!</v>
      </c>
      <c r="M64" s="4" t="s">
        <v>21</v>
      </c>
      <c r="N64" s="4" t="s">
        <v>27</v>
      </c>
      <c r="O64" s="4">
        <v>1</v>
      </c>
      <c r="P64" s="8" t="e">
        <f>IF(#REF!=#REF!,IF(K64="Stroke",IF(K65="Stroke",IF(#REF!=#REF!,IF(Q64=Q65,IF((J65-J64)&lt;0,1000+J65-J64-O64,J65-J64-O64),""),""),""),""),"")</f>
        <v>#REF!</v>
      </c>
      <c r="Q64" s="4">
        <v>2</v>
      </c>
      <c r="R64" s="8" t="e">
        <f>IF(#REF!&lt;&gt;#REF!,COUNTIFS($K$112:$K$1378,$K$112,#REF!,#REF!),"")</f>
        <v>#REF!</v>
      </c>
      <c r="S64" s="8" t="e">
        <f>IF(AND(#REF!&lt;&gt;#REF!,#REF!=#REF!,M64="positive",M65="negative"),1,"")</f>
        <v>#REF!</v>
      </c>
      <c r="T64" s="8" t="e">
        <f>IF(AND(#REF!=#REF!,K:K="stroke",M:M="positive",S64&lt;&gt;"1"),1,"")</f>
        <v>#REF!</v>
      </c>
      <c r="U64" s="8" t="e">
        <f>IF((AND(R64&lt;&gt;"",W64&lt;&gt;1,K:K="stroke",M:M="negative",#REF!=#REF!)),IF(W64&lt;&gt;0,"",1),"")</f>
        <v>#REF!</v>
      </c>
      <c r="V64" s="8" t="e">
        <f>IF(R64="","",(SUM(S64:U64)+W64))</f>
        <v>#REF!</v>
      </c>
      <c r="W64" s="8" t="e">
        <f>IF(#REF!&lt;&gt;#REF!,COUNTIFS($K$112:$K$1378,"up",#REF!,#REF!),"")</f>
        <v>#REF!</v>
      </c>
      <c r="X64" s="8" t="e">
        <f>IF(#REF!&lt;&gt;#REF!,COUNTIFS($K$112:$K$1378,"SRS",#REF!,#REF!),"")</f>
        <v>#REF!</v>
      </c>
      <c r="Y64" s="8" t="e">
        <f>IF(R64&lt;&gt;"",IF(R64=1,"",COUNTIFS($O$112:$O$1378,"&gt;40",#REF!,#REF!)),"")</f>
        <v>#REF!</v>
      </c>
      <c r="Z64" s="4"/>
      <c r="AA64" s="4"/>
      <c r="AB64" s="4"/>
      <c r="AC64" s="4"/>
      <c r="AD64" s="4"/>
      <c r="AE64" s="4"/>
      <c r="AF64" s="4"/>
      <c r="AG64" s="4"/>
      <c r="AH64" s="4"/>
    </row>
    <row r="65" spans="1:34">
      <c r="A65" s="1">
        <f t="shared" ref="A65:A128" si="3">I65+(H65*60)+(G65*3600)</f>
        <v>59754</v>
      </c>
      <c r="B65" s="2" t="str">
        <f t="shared" ref="B65:B128" si="4">CONCATENATE(D65,E65,F65,G65,H65,I65)</f>
        <v>2017210163554</v>
      </c>
      <c r="C65" s="8" t="str">
        <f t="shared" ref="C65:C128" si="5">CONCATENATE(D65,E65,F65)</f>
        <v>2017210</v>
      </c>
      <c r="D65" s="4">
        <v>2017</v>
      </c>
      <c r="E65" s="4">
        <v>2</v>
      </c>
      <c r="F65" s="4">
        <v>10</v>
      </c>
      <c r="G65" s="4">
        <v>16</v>
      </c>
      <c r="H65" s="4">
        <v>35</v>
      </c>
      <c r="I65" s="4">
        <v>54</v>
      </c>
      <c r="J65" s="4">
        <v>401</v>
      </c>
      <c r="K65" s="4" t="s">
        <v>26</v>
      </c>
      <c r="L65" s="4" t="e">
        <f>IF(#REF!=#REF!,IF(K65="Stroke",IF(K66="Stroke",IF((J66-J65)&lt;0,1000+J66-J65,J66-J65),""),""),"")</f>
        <v>#REF!</v>
      </c>
      <c r="M65" s="4" t="s">
        <v>21</v>
      </c>
      <c r="N65" s="4" t="s">
        <v>27</v>
      </c>
      <c r="O65" s="4">
        <v>4</v>
      </c>
      <c r="P65" s="4" t="e">
        <f>IF(#REF!=#REF!,IF(K65="Stroke",IF(K66="Stroke",IF(#REF!=#REF!,IF(Q65=Q66,IF((J66-J65)&lt;0,1000+J66-J65-O65,J66-J65-O65),""),""),""),""),"")</f>
        <v>#REF!</v>
      </c>
      <c r="Q65" s="4">
        <v>2</v>
      </c>
      <c r="R65" s="8" t="e">
        <f>IF(#REF!&lt;&gt;#REF!,COUNTIFS($M$2:$M$988,$M$2,$C$2:$C$988,#REF!),"")</f>
        <v>#REF!</v>
      </c>
      <c r="S65" s="8" t="e">
        <f>IF(R65&lt;&gt;"",IF(R65=1,"",COUNTIFS($Q$2:$Q$988,"&gt;40",$C$2:$C$988,#REF!)),"")</f>
        <v>#REF!</v>
      </c>
      <c r="V65" s="1"/>
      <c r="W65" s="1"/>
      <c r="X65" s="1"/>
      <c r="Y65" s="3"/>
    </row>
    <row r="66" spans="1:34">
      <c r="A66" s="8">
        <f t="shared" si="3"/>
        <v>59754</v>
      </c>
      <c r="B66" s="14" t="str">
        <f t="shared" si="4"/>
        <v>2017210163554</v>
      </c>
      <c r="C66" s="8" t="str">
        <f t="shared" si="5"/>
        <v>2017210</v>
      </c>
      <c r="D66" s="4">
        <v>2017</v>
      </c>
      <c r="E66" s="4">
        <v>2</v>
      </c>
      <c r="F66" s="4">
        <v>10</v>
      </c>
      <c r="G66" s="4">
        <v>16</v>
      </c>
      <c r="H66" s="4">
        <v>35</v>
      </c>
      <c r="I66" s="4">
        <v>54</v>
      </c>
      <c r="J66" s="4">
        <v>401</v>
      </c>
      <c r="K66" s="4" t="s">
        <v>26</v>
      </c>
      <c r="L66" s="8" t="e">
        <f>IF(#REF!=#REF!,IF(K66="Stroke",IF(K67="Stroke",IF((J67-J66)&lt;0,1000+J67-J66,J67-J66),""),""),"")</f>
        <v>#REF!</v>
      </c>
      <c r="M66" s="4" t="s">
        <v>21</v>
      </c>
      <c r="N66" s="4" t="s">
        <v>27</v>
      </c>
      <c r="O66" s="4">
        <v>4</v>
      </c>
      <c r="P66" s="8" t="e">
        <f>IF(#REF!=#REF!,IF(K66="Stroke",IF(K67="Stroke",IF(#REF!=#REF!,IF(Q66=Q67,IF((J67-J66)&lt;0,1000+J67-J66-O66,J67-J66-O66),""),""),""),""),"")</f>
        <v>#REF!</v>
      </c>
      <c r="Q66" s="4">
        <v>2</v>
      </c>
      <c r="R66" s="8" t="e">
        <f>IF(#REF!&lt;&gt;#REF!,COUNTIFS($K$112:$K$1378,$K$112,#REF!,#REF!),"")</f>
        <v>#REF!</v>
      </c>
      <c r="S66" s="8" t="e">
        <f>IF(AND(#REF!&lt;&gt;#REF!,#REF!=#REF!,M66="positive",M67="negative"),1,"")</f>
        <v>#REF!</v>
      </c>
      <c r="T66" s="8" t="e">
        <f>IF(AND(#REF!=#REF!,K:K="stroke",M:M="positive",S66&lt;&gt;"1"),1,"")</f>
        <v>#REF!</v>
      </c>
      <c r="U66" s="8" t="e">
        <f>IF((AND(R66&lt;&gt;"",W66&lt;&gt;1,K:K="stroke",M:M="negative",#REF!=#REF!)),IF(W66&lt;&gt;0,"",1),"")</f>
        <v>#REF!</v>
      </c>
      <c r="V66" s="8" t="e">
        <f>IF(R66="","",(SUM(S66:U66)+W66))</f>
        <v>#REF!</v>
      </c>
      <c r="W66" s="8" t="e">
        <f>IF(#REF!&lt;&gt;#REF!,COUNTIFS($K$112:$K$1378,"up",#REF!,#REF!),"")</f>
        <v>#REF!</v>
      </c>
      <c r="X66" s="8" t="e">
        <f>IF(#REF!&lt;&gt;#REF!,COUNTIFS($K$112:$K$1378,"SRS",#REF!,#REF!),"")</f>
        <v>#REF!</v>
      </c>
      <c r="Y66" s="8" t="e">
        <f>IF(R66&lt;&gt;"",IF(R66=1,"",COUNTIFS($O$112:$O$1378,"&gt;40",#REF!,#REF!)),"")</f>
        <v>#REF!</v>
      </c>
    </row>
    <row r="67" spans="1:34" s="7" customFormat="1">
      <c r="A67" s="1">
        <f t="shared" si="3"/>
        <v>59754</v>
      </c>
      <c r="B67" s="2" t="str">
        <f t="shared" si="4"/>
        <v>2017210163554</v>
      </c>
      <c r="C67" s="8" t="str">
        <f t="shared" si="5"/>
        <v>2017210</v>
      </c>
      <c r="D67" s="4">
        <v>2017</v>
      </c>
      <c r="E67" s="4">
        <v>2</v>
      </c>
      <c r="F67" s="4">
        <v>10</v>
      </c>
      <c r="G67" s="4">
        <v>16</v>
      </c>
      <c r="H67" s="4">
        <v>35</v>
      </c>
      <c r="I67" s="4">
        <v>54</v>
      </c>
      <c r="J67" s="4">
        <v>475</v>
      </c>
      <c r="K67" s="4" t="s">
        <v>26</v>
      </c>
      <c r="L67" s="4" t="e">
        <f>IF(#REF!=#REF!,IF(K67="Stroke",IF(K68="Stroke",IF((J68-J67)&lt;0,1000+J68-J67,J68-J67),""),""),"")</f>
        <v>#REF!</v>
      </c>
      <c r="M67" s="4" t="s">
        <v>21</v>
      </c>
      <c r="N67" s="4" t="s">
        <v>27</v>
      </c>
      <c r="O67" s="4">
        <v>22</v>
      </c>
      <c r="P67" s="4" t="e">
        <f>IF(#REF!=#REF!,IF(K67="Stroke",IF(K68="Stroke",IF(#REF!=#REF!,IF(Q67=Q68,IF((J68-J67)&lt;0,1000+J68-J67-O67,J68-J67-O67),""),""),""),""),"")</f>
        <v>#REF!</v>
      </c>
      <c r="Q67" s="4">
        <v>2</v>
      </c>
      <c r="R67" s="8" t="e">
        <f>IF(#REF!&lt;&gt;#REF!,COUNTIFS($M$2:$M$988,$M$2,$C$2:$C$988,#REF!),"")</f>
        <v>#REF!</v>
      </c>
      <c r="S67" s="8" t="e">
        <f>IF(R67&lt;&gt;"",IF(R67=1,"",COUNTIFS($Q$2:$Q$988,"&gt;40",$C$2:$C$988,#REF!)),"")</f>
        <v>#REF!</v>
      </c>
      <c r="T67" s="4"/>
      <c r="U67" s="4"/>
      <c r="V67" s="1"/>
      <c r="W67" s="1"/>
      <c r="X67" s="1"/>
      <c r="Y67" s="3"/>
      <c r="Z67" s="4"/>
      <c r="AA67" s="4"/>
      <c r="AB67" s="4"/>
      <c r="AC67" s="4"/>
      <c r="AD67" s="4"/>
      <c r="AE67" s="4"/>
      <c r="AF67" s="4"/>
      <c r="AG67" s="4"/>
      <c r="AH67" s="4"/>
    </row>
    <row r="68" spans="1:34">
      <c r="A68" s="8">
        <f t="shared" si="3"/>
        <v>59754</v>
      </c>
      <c r="B68" s="14" t="str">
        <f t="shared" si="4"/>
        <v>2017210163554</v>
      </c>
      <c r="C68" s="8" t="str">
        <f t="shared" si="5"/>
        <v>2017210</v>
      </c>
      <c r="D68" s="4">
        <v>2017</v>
      </c>
      <c r="E68" s="4">
        <v>2</v>
      </c>
      <c r="F68" s="4">
        <v>10</v>
      </c>
      <c r="G68" s="4">
        <v>16</v>
      </c>
      <c r="H68" s="4">
        <v>35</v>
      </c>
      <c r="I68" s="4">
        <v>54</v>
      </c>
      <c r="J68" s="4">
        <v>475</v>
      </c>
      <c r="K68" s="4" t="s">
        <v>26</v>
      </c>
      <c r="L68" s="8" t="e">
        <f>IF(#REF!=#REF!,IF(K68="Stroke",IF(K69="Stroke",IF((J69-J68)&lt;0,1000+J69-J68,J69-J68),""),""),"")</f>
        <v>#REF!</v>
      </c>
      <c r="M68" s="4" t="s">
        <v>21</v>
      </c>
      <c r="N68" s="4" t="s">
        <v>27</v>
      </c>
      <c r="O68" s="4">
        <v>22</v>
      </c>
      <c r="P68" s="8" t="e">
        <f>IF(#REF!=#REF!,IF(K68="Stroke",IF(K69="Stroke",IF(#REF!=#REF!,IF(Q68=Q69,IF((J69-J68)&lt;0,1000+J69-J68-O68,J69-J68-O68),""),""),""),""),"")</f>
        <v>#REF!</v>
      </c>
      <c r="Q68" s="4">
        <v>2</v>
      </c>
      <c r="R68" s="8" t="e">
        <f>IF(#REF!&lt;&gt;#REF!,COUNTIFS($K$112:$K$1378,$K$112,#REF!,#REF!),"")</f>
        <v>#REF!</v>
      </c>
      <c r="S68" s="8" t="e">
        <f>IF(AND(#REF!&lt;&gt;#REF!,#REF!=#REF!,M68="positive",M69="negative"),1,"")</f>
        <v>#REF!</v>
      </c>
      <c r="T68" s="8" t="e">
        <f>IF(AND(#REF!=#REF!,K:K="stroke",M:M="positive",S68&lt;&gt;"1"),1,"")</f>
        <v>#REF!</v>
      </c>
      <c r="U68" s="8" t="e">
        <f>IF((AND(R68&lt;&gt;"",W68&lt;&gt;1,K:K="stroke",M:M="negative",#REF!=#REF!)),IF(W68&lt;&gt;0,"",1),"")</f>
        <v>#REF!</v>
      </c>
      <c r="V68" s="8" t="e">
        <f>IF(R68="","",(SUM(S68:U68)+W68))</f>
        <v>#REF!</v>
      </c>
      <c r="W68" s="8" t="e">
        <f>IF(#REF!&lt;&gt;#REF!,COUNTIFS($K$112:$K$1378,"up",#REF!,#REF!),"")</f>
        <v>#REF!</v>
      </c>
      <c r="X68" s="8" t="e">
        <f>IF(#REF!&lt;&gt;#REF!,COUNTIFS($K$112:$K$1378,"SRS",#REF!,#REF!),"")</f>
        <v>#REF!</v>
      </c>
      <c r="Y68" s="8" t="e">
        <f>IF(R68&lt;&gt;"",IF(R68=1,"",COUNTIFS($O$112:$O$1378,"&gt;40",#REF!,#REF!)),"")</f>
        <v>#REF!</v>
      </c>
    </row>
    <row r="69" spans="1:34">
      <c r="A69" s="1">
        <f t="shared" si="3"/>
        <v>59754</v>
      </c>
      <c r="B69" s="2" t="str">
        <f t="shared" si="4"/>
        <v>2017210163554</v>
      </c>
      <c r="C69" s="8" t="str">
        <f t="shared" si="5"/>
        <v>2017210</v>
      </c>
      <c r="D69" s="4">
        <v>2017</v>
      </c>
      <c r="E69" s="4">
        <v>2</v>
      </c>
      <c r="F69" s="4">
        <v>10</v>
      </c>
      <c r="G69" s="4">
        <v>16</v>
      </c>
      <c r="H69" s="4">
        <v>35</v>
      </c>
      <c r="I69" s="4">
        <v>54</v>
      </c>
      <c r="J69" s="4">
        <v>604</v>
      </c>
      <c r="K69" s="4" t="s">
        <v>26</v>
      </c>
      <c r="L69" s="4" t="e">
        <f>IF(#REF!=#REF!,IF(K69="Stroke",IF(K70="Stroke",IF((J70-J69)&lt;0,1000+J70-J69,J70-J69),""),""),"")</f>
        <v>#REF!</v>
      </c>
      <c r="M69" s="4" t="s">
        <v>21</v>
      </c>
      <c r="N69" s="4" t="s">
        <v>27</v>
      </c>
      <c r="O69" s="4">
        <v>10</v>
      </c>
      <c r="P69" s="4" t="e">
        <f>IF(#REF!=#REF!,IF(K69="Stroke",IF(K70="Stroke",IF(#REF!=#REF!,IF(Q69=Q70,IF((J70-J69)&lt;0,1000+J70-J69-O69,J70-J69-O69),""),""),""),""),"")</f>
        <v>#REF!</v>
      </c>
      <c r="Q69" s="4">
        <v>2</v>
      </c>
      <c r="R69" s="8" t="e">
        <f>IF(#REF!&lt;&gt;#REF!,COUNTIFS($M$2:$M$988,$M$2,$C$2:$C$988,#REF!),"")</f>
        <v>#REF!</v>
      </c>
      <c r="S69" s="8" t="e">
        <f>IF(R69&lt;&gt;"",IF(R69=1,"",COUNTIFS($Q$2:$Q$988,"&gt;40",$C$2:$C$988,#REF!)),"")</f>
        <v>#REF!</v>
      </c>
      <c r="V69" s="1"/>
      <c r="W69" s="1"/>
      <c r="X69" s="1"/>
      <c r="Y69" s="3"/>
    </row>
    <row r="70" spans="1:34">
      <c r="A70" s="8">
        <f t="shared" si="3"/>
        <v>59754</v>
      </c>
      <c r="B70" s="14" t="str">
        <f t="shared" si="4"/>
        <v>2017210163554</v>
      </c>
      <c r="C70" s="8" t="str">
        <f t="shared" si="5"/>
        <v>2017210</v>
      </c>
      <c r="D70" s="4">
        <v>2017</v>
      </c>
      <c r="E70" s="4">
        <v>2</v>
      </c>
      <c r="F70" s="4">
        <v>10</v>
      </c>
      <c r="G70" s="4">
        <v>16</v>
      </c>
      <c r="H70" s="4">
        <v>35</v>
      </c>
      <c r="I70" s="4">
        <v>54</v>
      </c>
      <c r="J70" s="4">
        <v>604</v>
      </c>
      <c r="K70" s="4" t="s">
        <v>26</v>
      </c>
      <c r="L70" s="8" t="e">
        <f>IF(#REF!=#REF!,IF(K70="Stroke",IF(K71="Stroke",IF((J71-J70)&lt;0,1000+J71-J70,J71-J70),""),""),"")</f>
        <v>#REF!</v>
      </c>
      <c r="M70" s="4" t="s">
        <v>21</v>
      </c>
      <c r="N70" s="4" t="s">
        <v>27</v>
      </c>
      <c r="O70" s="4">
        <v>10</v>
      </c>
      <c r="P70" s="8" t="e">
        <f>IF(#REF!=#REF!,IF(K70="Stroke",IF(K71="Stroke",IF(#REF!=#REF!,IF(Q70=Q71,IF((J71-J70)&lt;0,1000+J71-J70-O70,J71-J70-O70),""),""),""),""),"")</f>
        <v>#REF!</v>
      </c>
      <c r="Q70" s="4">
        <v>2</v>
      </c>
      <c r="R70" s="8" t="e">
        <f>IF(#REF!&lt;&gt;#REF!,COUNTIFS($K$112:$K$1378,$K$112,#REF!,#REF!),"")</f>
        <v>#REF!</v>
      </c>
      <c r="S70" s="8" t="e">
        <f>IF(AND(#REF!&lt;&gt;#REF!,#REF!=#REF!,M70="positive",M71="negative"),1,"")</f>
        <v>#REF!</v>
      </c>
      <c r="T70" s="8" t="e">
        <f>IF(AND(#REF!=#REF!,K:K="stroke",M:M="positive",S70&lt;&gt;"1"),1,"")</f>
        <v>#REF!</v>
      </c>
      <c r="U70" s="8" t="e">
        <f>IF((AND(R70&lt;&gt;"",W70&lt;&gt;1,K:K="stroke",M:M="negative",#REF!=#REF!)),IF(W70&lt;&gt;0,"",1),"")</f>
        <v>#REF!</v>
      </c>
      <c r="V70" s="8" t="e">
        <f>IF(R70="","",(SUM(S70:U70)+W70))</f>
        <v>#REF!</v>
      </c>
      <c r="W70" s="8" t="e">
        <f>IF(#REF!&lt;&gt;#REF!,COUNTIFS($K$112:$K$1378,"up",#REF!,#REF!),"")</f>
        <v>#REF!</v>
      </c>
      <c r="X70" s="8" t="e">
        <f>IF(#REF!&lt;&gt;#REF!,COUNTIFS($K$112:$K$1378,"SRS",#REF!,#REF!),"")</f>
        <v>#REF!</v>
      </c>
      <c r="Y70" s="8" t="e">
        <f>IF(R70&lt;&gt;"",IF(R70=1,"",COUNTIFS($O$112:$O$1378,"&gt;40",#REF!,#REF!)),"")</f>
        <v>#REF!</v>
      </c>
    </row>
    <row r="71" spans="1:34" s="7" customFormat="1">
      <c r="A71" s="1">
        <f t="shared" si="3"/>
        <v>59754</v>
      </c>
      <c r="B71" s="2" t="str">
        <f t="shared" si="4"/>
        <v>2017210163554</v>
      </c>
      <c r="C71" s="8" t="str">
        <f t="shared" si="5"/>
        <v>2017210</v>
      </c>
      <c r="D71" s="4">
        <v>2017</v>
      </c>
      <c r="E71" s="4">
        <v>2</v>
      </c>
      <c r="F71" s="4">
        <v>10</v>
      </c>
      <c r="G71" s="4">
        <v>16</v>
      </c>
      <c r="H71" s="4">
        <v>35</v>
      </c>
      <c r="I71" s="4">
        <v>54</v>
      </c>
      <c r="J71" s="4">
        <v>675</v>
      </c>
      <c r="K71" s="4" t="s">
        <v>26</v>
      </c>
      <c r="L71" s="4" t="e">
        <f>IF(#REF!=#REF!,IF(K71="Stroke",IF(K72="Stroke",IF((J72-J71)&lt;0,1000+J72-J71,J72-J71),""),""),"")</f>
        <v>#REF!</v>
      </c>
      <c r="M71" s="4" t="s">
        <v>21</v>
      </c>
      <c r="N71" s="4" t="s">
        <v>27</v>
      </c>
      <c r="O71" s="4">
        <v>51</v>
      </c>
      <c r="P71" s="4" t="e">
        <f>IF(#REF!=#REF!,IF(K71="Stroke",IF(K72="Stroke",IF(#REF!=#REF!,IF(Q71=Q72,IF((J72-J71)&lt;0,1000+J72-J71-O71,J72-J71-O71),""),""),""),""),"")</f>
        <v>#REF!</v>
      </c>
      <c r="Q71" s="4">
        <v>2</v>
      </c>
      <c r="R71" s="8" t="e">
        <f>IF(#REF!&lt;&gt;#REF!,COUNTIFS($M$2:$M$988,$M$2,$C$2:$C$988,#REF!),"")</f>
        <v>#REF!</v>
      </c>
      <c r="S71" s="8" t="e">
        <f>IF(R71&lt;&gt;"",IF(R71=1,"",COUNTIFS($Q$2:$Q$988,"&gt;40",$C$2:$C$988,#REF!)),"")</f>
        <v>#REF!</v>
      </c>
      <c r="T71" s="4"/>
      <c r="U71" s="4"/>
      <c r="V71" s="1"/>
      <c r="W71" s="1"/>
      <c r="X71" s="1"/>
      <c r="Y71" s="3"/>
      <c r="Z71" s="4"/>
      <c r="AA71" s="4"/>
      <c r="AB71" s="4"/>
      <c r="AC71" s="4"/>
      <c r="AD71" s="4"/>
      <c r="AE71" s="4"/>
      <c r="AF71" s="4"/>
      <c r="AG71" s="4"/>
      <c r="AH71" s="4"/>
    </row>
    <row r="72" spans="1:34">
      <c r="A72" s="8">
        <f t="shared" si="3"/>
        <v>59754</v>
      </c>
      <c r="B72" s="14" t="str">
        <f t="shared" si="4"/>
        <v>2017210163554</v>
      </c>
      <c r="C72" s="8" t="str">
        <f t="shared" si="5"/>
        <v>2017210</v>
      </c>
      <c r="D72" s="4">
        <v>2017</v>
      </c>
      <c r="E72" s="4">
        <v>2</v>
      </c>
      <c r="F72" s="4">
        <v>10</v>
      </c>
      <c r="G72" s="4">
        <v>16</v>
      </c>
      <c r="H72" s="4">
        <v>35</v>
      </c>
      <c r="I72" s="4">
        <v>54</v>
      </c>
      <c r="J72" s="4">
        <v>675</v>
      </c>
      <c r="K72" s="4" t="s">
        <v>26</v>
      </c>
      <c r="L72" s="8" t="e">
        <f>IF(#REF!=#REF!,IF(K72="Stroke",IF(K73="Stroke",IF((J73-J72)&lt;0,1000+J73-J72,J73-J72),""),""),"")</f>
        <v>#REF!</v>
      </c>
      <c r="M72" s="4" t="s">
        <v>21</v>
      </c>
      <c r="N72" s="4" t="s">
        <v>27</v>
      </c>
      <c r="O72" s="4">
        <v>51</v>
      </c>
      <c r="P72" s="8" t="e">
        <f>IF(#REF!=#REF!,IF(K72="Stroke",IF(K73="Stroke",IF(#REF!=#REF!,IF(Q72=Q73,IF((J73-J72)&lt;0,1000+J73-J72-O72,J73-J72-O72),""),""),""),""),"")</f>
        <v>#REF!</v>
      </c>
      <c r="Q72" s="4">
        <v>2</v>
      </c>
      <c r="R72" s="8" t="e">
        <f>IF(#REF!&lt;&gt;#REF!,COUNTIFS($K$112:$K$1378,$K$112,#REF!,#REF!),"")</f>
        <v>#REF!</v>
      </c>
      <c r="S72" s="8" t="e">
        <f>IF(AND(#REF!&lt;&gt;#REF!,#REF!=#REF!,M72="positive",M73="negative"),1,"")</f>
        <v>#REF!</v>
      </c>
      <c r="T72" s="8" t="e">
        <f>IF(AND(#REF!=#REF!,K:K="stroke",M:M="positive",S72&lt;&gt;"1"),1,"")</f>
        <v>#REF!</v>
      </c>
      <c r="U72" s="8" t="e">
        <f>IF((AND(R72&lt;&gt;"",W72&lt;&gt;1,K:K="stroke",M:M="negative",#REF!=#REF!)),IF(W72&lt;&gt;0,"",1),"")</f>
        <v>#REF!</v>
      </c>
      <c r="V72" s="8" t="e">
        <f>IF(R72="","",(SUM(S72:U72)+W72))</f>
        <v>#REF!</v>
      </c>
      <c r="W72" s="8" t="e">
        <f>IF(#REF!&lt;&gt;#REF!,COUNTIFS($K$112:$K$1378,"up",#REF!,#REF!),"")</f>
        <v>#REF!</v>
      </c>
      <c r="X72" s="8" t="e">
        <f>IF(#REF!&lt;&gt;#REF!,COUNTIFS($K$112:$K$1378,"SRS",#REF!,#REF!),"")</f>
        <v>#REF!</v>
      </c>
      <c r="Y72" s="8" t="e">
        <f>IF(R72&lt;&gt;"",IF(R72=1,"",COUNTIFS($O$112:$O$1378,"&gt;40",#REF!,#REF!)),"")</f>
        <v>#REF!</v>
      </c>
    </row>
    <row r="73" spans="1:34">
      <c r="A73" s="5">
        <f t="shared" si="3"/>
        <v>59947</v>
      </c>
      <c r="B73" s="6" t="str">
        <f t="shared" si="4"/>
        <v>201721016397</v>
      </c>
      <c r="C73" s="7" t="str">
        <f t="shared" si="5"/>
        <v>2017210</v>
      </c>
      <c r="D73" s="7">
        <v>2017</v>
      </c>
      <c r="E73" s="7">
        <v>2</v>
      </c>
      <c r="F73" s="7">
        <v>10</v>
      </c>
      <c r="G73" s="7">
        <v>16</v>
      </c>
      <c r="H73" s="7">
        <v>39</v>
      </c>
      <c r="I73" s="7">
        <v>7</v>
      </c>
      <c r="J73" s="7">
        <v>752</v>
      </c>
      <c r="K73" s="7" t="s">
        <v>26</v>
      </c>
      <c r="L73" s="7" t="e">
        <f>IF(#REF!=#REF!,IF(K73="Stroke",IF(K74="Stroke",IF((J74-J73)&lt;0,1000+J74-J73,J74-J73),""),""),"")</f>
        <v>#REF!</v>
      </c>
      <c r="M73" s="7" t="s">
        <v>21</v>
      </c>
      <c r="N73" s="7" t="s">
        <v>27</v>
      </c>
      <c r="O73" s="7">
        <v>2</v>
      </c>
      <c r="P73" s="7" t="e">
        <f>IF(#REF!=#REF!,IF(K73="Stroke",IF(K74="Stroke",IF(#REF!=#REF!,IF(Q73=Q74,IF((J74-J73)&lt;0,1000+J74-J73-O73,J74-J73-O73),""),""),""),""),"")</f>
        <v>#REF!</v>
      </c>
      <c r="Q73" s="7">
        <v>1</v>
      </c>
      <c r="R73" s="7" t="e">
        <f>IF(#REF!&lt;&gt;#REF!,COUNTIFS($M$2:$M$988,$M$2,$C$2:$C$988,#REF!),"")</f>
        <v>#REF!</v>
      </c>
      <c r="S73" s="7" t="e">
        <f>IF(R73&lt;&gt;"",IF(R73=1,"",COUNTIFS($Q$2:$Q$988,"&gt;40",$C$2:$C$988,#REF!)),"")</f>
        <v>#REF!</v>
      </c>
      <c r="T73" s="7"/>
      <c r="U73" s="7"/>
      <c r="V73" s="5"/>
      <c r="W73" s="5"/>
      <c r="X73" s="5"/>
      <c r="Y73" s="5"/>
      <c r="Z73" s="7"/>
      <c r="AA73" s="7"/>
      <c r="AB73" s="7"/>
      <c r="AC73" s="7"/>
      <c r="AD73" s="7"/>
      <c r="AE73" s="7"/>
      <c r="AF73" s="7"/>
      <c r="AG73" s="7"/>
      <c r="AH73" s="7"/>
    </row>
    <row r="74" spans="1:34">
      <c r="A74" s="7">
        <f t="shared" si="3"/>
        <v>59947</v>
      </c>
      <c r="B74" s="11" t="str">
        <f t="shared" si="4"/>
        <v>201721016397</v>
      </c>
      <c r="C74" s="7" t="str">
        <f t="shared" si="5"/>
        <v>2017210</v>
      </c>
      <c r="D74" s="7">
        <v>2017</v>
      </c>
      <c r="E74" s="7">
        <v>2</v>
      </c>
      <c r="F74" s="7">
        <v>10</v>
      </c>
      <c r="G74" s="7">
        <v>16</v>
      </c>
      <c r="H74" s="7">
        <v>39</v>
      </c>
      <c r="I74" s="7">
        <v>7</v>
      </c>
      <c r="J74" s="7">
        <v>752</v>
      </c>
      <c r="K74" s="7" t="s">
        <v>26</v>
      </c>
      <c r="L74" s="7" t="e">
        <f>IF(#REF!=#REF!,IF(K74="Stroke",IF(K75="Stroke",IF((J75-J74)&lt;0,1000+J75-J74,J75-J74),""),""),"")</f>
        <v>#REF!</v>
      </c>
      <c r="M74" s="7" t="s">
        <v>21</v>
      </c>
      <c r="N74" s="7" t="s">
        <v>27</v>
      </c>
      <c r="O74" s="7">
        <v>2</v>
      </c>
      <c r="P74" s="7" t="e">
        <f>IF(#REF!=#REF!,IF(K74="Stroke",IF(K75="Stroke",IF(#REF!=#REF!,IF(Q74=Q75,IF((J75-J74)&lt;0,1000+J75-J74-O74,J75-J74-O74),""),""),""),""),"")</f>
        <v>#REF!</v>
      </c>
      <c r="Q74" s="7">
        <v>1</v>
      </c>
      <c r="R74" s="7" t="e">
        <f>IF(#REF!&lt;&gt;#REF!,COUNTIFS($K$112:$K$1378,$K$112,#REF!,#REF!),"")</f>
        <v>#REF!</v>
      </c>
      <c r="S74" s="7" t="e">
        <f>IF(AND(#REF!&lt;&gt;#REF!,#REF!=#REF!,M74="positive",M75="negative"),1,"")</f>
        <v>#REF!</v>
      </c>
      <c r="T74" s="7" t="e">
        <f>IF(AND(#REF!=#REF!,K:K="stroke",M:M="positive",S74&lt;&gt;"1"),1,"")</f>
        <v>#REF!</v>
      </c>
      <c r="U74" s="7" t="e">
        <f>IF((AND(R74&lt;&gt;"",W74&lt;&gt;1,K:K="stroke",M:M="negative",#REF!=#REF!)),IF(W74&lt;&gt;0,"",1),"")</f>
        <v>#REF!</v>
      </c>
      <c r="V74" s="7" t="e">
        <f>IF(R74="","",(SUM(S74:U74)+W74))</f>
        <v>#REF!</v>
      </c>
      <c r="W74" s="7" t="e">
        <f>IF(#REF!&lt;&gt;#REF!,COUNTIFS($K$112:$K$1378,"up",#REF!,#REF!),"")</f>
        <v>#REF!</v>
      </c>
      <c r="X74" s="7" t="e">
        <f>IF(#REF!&lt;&gt;#REF!,COUNTIFS($K$112:$K$1378,"SRS",#REF!,#REF!),"")</f>
        <v>#REF!</v>
      </c>
      <c r="Y74" s="7" t="e">
        <f>IF(R74&lt;&gt;"",IF(R74=1,"",COUNTIFS($O$112:$O$1378,"&gt;40",#REF!,#REF!)),"")</f>
        <v>#REF!</v>
      </c>
      <c r="Z74" s="7"/>
      <c r="AA74" s="7"/>
      <c r="AB74" s="7"/>
      <c r="AC74" s="7"/>
      <c r="AD74" s="7"/>
      <c r="AE74" s="7"/>
      <c r="AF74" s="7"/>
      <c r="AG74" s="7"/>
      <c r="AH74" s="7"/>
    </row>
    <row r="75" spans="1:34">
      <c r="A75" s="1">
        <f t="shared" si="3"/>
        <v>59947</v>
      </c>
      <c r="B75" s="2" t="str">
        <f t="shared" si="4"/>
        <v>201721016397</v>
      </c>
      <c r="C75" s="8" t="str">
        <f t="shared" si="5"/>
        <v>2017210</v>
      </c>
      <c r="D75" s="4">
        <v>2017</v>
      </c>
      <c r="E75" s="4">
        <v>2</v>
      </c>
      <c r="F75" s="4">
        <v>10</v>
      </c>
      <c r="G75" s="4">
        <v>16</v>
      </c>
      <c r="H75" s="4">
        <v>39</v>
      </c>
      <c r="I75" s="4">
        <v>7</v>
      </c>
      <c r="J75" s="4">
        <v>989</v>
      </c>
      <c r="K75" s="4" t="s">
        <v>26</v>
      </c>
      <c r="L75" s="4" t="e">
        <f>IF(#REF!=#REF!,IF(K75="Stroke",IF(K76="Stroke",IF((J76-J75)&lt;0,1000+J76-J75,J76-J75),""),""),"")</f>
        <v>#REF!</v>
      </c>
      <c r="M75" s="4" t="s">
        <v>21</v>
      </c>
      <c r="N75" s="4" t="s">
        <v>27</v>
      </c>
      <c r="O75" s="4">
        <v>11</v>
      </c>
      <c r="P75" s="4" t="e">
        <f>IF(#REF!=#REF!,IF(K75="Stroke",IF(K76="Stroke",IF(#REF!=#REF!,IF(Q75=Q76,IF((J76-J75)&lt;0,1000+J76-J75-O75,J76-J75-O75),""),""),""),""),"")</f>
        <v>#REF!</v>
      </c>
      <c r="Q75" s="4">
        <v>2</v>
      </c>
      <c r="R75" s="8" t="e">
        <f>IF(#REF!&lt;&gt;#REF!,COUNTIFS($M$2:$M$988,$M$2,$C$2:$C$988,#REF!),"")</f>
        <v>#REF!</v>
      </c>
      <c r="S75" s="8" t="e">
        <f>IF(R75&lt;&gt;"",IF(R75=1,"",COUNTIFS($Q$2:$Q$988,"&gt;40",$C$2:$C$988,#REF!)),"")</f>
        <v>#REF!</v>
      </c>
      <c r="V75" s="1"/>
      <c r="W75" s="1"/>
      <c r="X75" s="1"/>
      <c r="Y75" s="3"/>
    </row>
    <row r="76" spans="1:34">
      <c r="A76" s="8">
        <f t="shared" si="3"/>
        <v>59947</v>
      </c>
      <c r="B76" s="14" t="str">
        <f t="shared" si="4"/>
        <v>201721016397</v>
      </c>
      <c r="C76" s="8" t="str">
        <f t="shared" si="5"/>
        <v>2017210</v>
      </c>
      <c r="D76" s="4">
        <v>2017</v>
      </c>
      <c r="E76" s="4">
        <v>2</v>
      </c>
      <c r="F76" s="4">
        <v>10</v>
      </c>
      <c r="G76" s="4">
        <v>16</v>
      </c>
      <c r="H76" s="4">
        <v>39</v>
      </c>
      <c r="I76" s="4">
        <v>7</v>
      </c>
      <c r="J76" s="4">
        <v>989</v>
      </c>
      <c r="K76" s="4" t="s">
        <v>26</v>
      </c>
      <c r="L76" s="8" t="e">
        <f>IF(#REF!=#REF!,IF(K76="Stroke",IF(K77="Stroke",IF((J77-J76)&lt;0,1000+J77-J76,J77-J76),""),""),"")</f>
        <v>#REF!</v>
      </c>
      <c r="M76" s="4" t="s">
        <v>21</v>
      </c>
      <c r="N76" s="4" t="s">
        <v>27</v>
      </c>
      <c r="O76" s="4">
        <v>11</v>
      </c>
      <c r="P76" s="8" t="e">
        <f>IF(#REF!=#REF!,IF(K76="Stroke",IF(K77="Stroke",IF(#REF!=#REF!,IF(Q76=Q77,IF((J77-J76)&lt;0,1000+J77-J76-O76,J77-J76-O76),""),""),""),""),"")</f>
        <v>#REF!</v>
      </c>
      <c r="Q76" s="4">
        <v>2</v>
      </c>
      <c r="R76" s="8" t="e">
        <f>IF(#REF!&lt;&gt;#REF!,COUNTIFS($K$112:$K$1378,$K$112,#REF!,#REF!),"")</f>
        <v>#REF!</v>
      </c>
      <c r="S76" s="8" t="e">
        <f>IF(AND(#REF!&lt;&gt;#REF!,#REF!=#REF!,M76="positive",M77="negative"),1,"")</f>
        <v>#REF!</v>
      </c>
      <c r="T76" s="8" t="e">
        <f>IF(AND(#REF!=#REF!,K:K="stroke",M:M="positive",S76&lt;&gt;"1"),1,"")</f>
        <v>#REF!</v>
      </c>
      <c r="U76" s="8" t="e">
        <f>IF((AND(R76&lt;&gt;"",W76&lt;&gt;1,K:K="stroke",M:M="negative",#REF!=#REF!)),IF(W76&lt;&gt;0,"",1),"")</f>
        <v>#REF!</v>
      </c>
      <c r="V76" s="8" t="e">
        <f>IF(R76="","",(SUM(S76:U76)+W76))</f>
        <v>#REF!</v>
      </c>
      <c r="W76" s="8" t="e">
        <f>IF(#REF!&lt;&gt;#REF!,COUNTIFS($K$112:$K$1378,"up",#REF!,#REF!),"")</f>
        <v>#REF!</v>
      </c>
      <c r="X76" s="8" t="e">
        <f>IF(#REF!&lt;&gt;#REF!,COUNTIFS($K$112:$K$1378,"SRS",#REF!,#REF!),"")</f>
        <v>#REF!</v>
      </c>
      <c r="Y76" s="8" t="e">
        <f>IF(R76&lt;&gt;"",IF(R76=1,"",COUNTIFS($O$112:$O$1378,"&gt;40",#REF!,#REF!)),"")</f>
        <v>#REF!</v>
      </c>
    </row>
    <row r="77" spans="1:34">
      <c r="A77" s="1">
        <f t="shared" si="3"/>
        <v>59948</v>
      </c>
      <c r="B77" s="2" t="str">
        <f t="shared" si="4"/>
        <v>201721016398</v>
      </c>
      <c r="C77" s="8" t="str">
        <f t="shared" si="5"/>
        <v>2017210</v>
      </c>
      <c r="D77" s="4">
        <v>2017</v>
      </c>
      <c r="E77" s="4">
        <v>2</v>
      </c>
      <c r="F77" s="4">
        <v>10</v>
      </c>
      <c r="G77" s="4">
        <v>16</v>
      </c>
      <c r="H77" s="4">
        <v>39</v>
      </c>
      <c r="I77" s="4">
        <v>8</v>
      </c>
      <c r="J77" s="4">
        <v>30</v>
      </c>
      <c r="K77" s="4" t="s">
        <v>30</v>
      </c>
      <c r="L77" s="4" t="e">
        <f>IF(#REF!=#REF!,IF(K77="Stroke",IF(K78="Stroke",IF((J78-J77)&lt;0,1000+J78-J77,J78-J77),""),""),"")</f>
        <v>#REF!</v>
      </c>
      <c r="M77" s="4" t="s">
        <v>21</v>
      </c>
      <c r="N77" s="4" t="s">
        <v>27</v>
      </c>
      <c r="O77" s="4">
        <v>0</v>
      </c>
      <c r="P77" s="4" t="e">
        <f>IF(#REF!=#REF!,IF(K77="Stroke",IF(K78="Stroke",IF(#REF!=#REF!,IF(Q77=Q78,IF((J78-J77)&lt;0,1000+J78-J77-O77,J78-J77-O77),""),""),""),""),"")</f>
        <v>#REF!</v>
      </c>
      <c r="Q77" s="4">
        <v>2</v>
      </c>
      <c r="R77" s="8" t="e">
        <f>IF(#REF!&lt;&gt;#REF!,COUNTIFS($M$2:$M$988,$M$2,$C$2:$C$988,#REF!),"")</f>
        <v>#REF!</v>
      </c>
      <c r="S77" s="8" t="e">
        <f>IF(R77&lt;&gt;"",IF(R77=1,"",COUNTIFS($Q$2:$Q$988,"&gt;40",$C$2:$C$988,#REF!)),"")</f>
        <v>#REF!</v>
      </c>
      <c r="V77" s="1"/>
      <c r="W77" s="1"/>
      <c r="X77" s="1"/>
      <c r="Y77" s="3"/>
    </row>
    <row r="78" spans="1:34">
      <c r="A78" s="8">
        <f t="shared" si="3"/>
        <v>59948</v>
      </c>
      <c r="B78" s="14" t="str">
        <f t="shared" si="4"/>
        <v>201721016398</v>
      </c>
      <c r="C78" s="8" t="str">
        <f t="shared" si="5"/>
        <v>2017210</v>
      </c>
      <c r="D78" s="4">
        <v>2017</v>
      </c>
      <c r="E78" s="4">
        <v>2</v>
      </c>
      <c r="F78" s="4">
        <v>10</v>
      </c>
      <c r="G78" s="4">
        <v>16</v>
      </c>
      <c r="H78" s="4">
        <v>39</v>
      </c>
      <c r="I78" s="4">
        <v>8</v>
      </c>
      <c r="J78" s="4">
        <v>30</v>
      </c>
      <c r="K78" s="4" t="s">
        <v>30</v>
      </c>
      <c r="L78" s="8" t="e">
        <f>IF(#REF!=#REF!,IF(K78="Stroke",IF(K79="Stroke",IF((J79-J78)&lt;0,1000+J79-J78,J79-J78),""),""),"")</f>
        <v>#REF!</v>
      </c>
      <c r="M78" s="4" t="s">
        <v>21</v>
      </c>
      <c r="N78" s="4" t="s">
        <v>27</v>
      </c>
      <c r="O78" s="4">
        <v>0</v>
      </c>
      <c r="P78" s="8" t="e">
        <f>IF(#REF!=#REF!,IF(K78="Stroke",IF(K79="Stroke",IF(#REF!=#REF!,IF(Q78=Q79,IF((J79-J78)&lt;0,1000+J79-J78-O78,J79-J78-O78),""),""),""),""),"")</f>
        <v>#REF!</v>
      </c>
      <c r="Q78" s="4">
        <v>2</v>
      </c>
      <c r="R78" s="8" t="e">
        <f>IF(#REF!&lt;&gt;#REF!,COUNTIFS($K$112:$K$1378,$K$112,#REF!,#REF!),"")</f>
        <v>#REF!</v>
      </c>
      <c r="S78" s="8" t="e">
        <f>IF(AND(#REF!&lt;&gt;#REF!,#REF!=#REF!,M78="positive",M79="negative"),1,"")</f>
        <v>#REF!</v>
      </c>
      <c r="T78" s="8" t="e">
        <f>IF(AND(#REF!=#REF!,K:K="stroke",M:M="positive",S78&lt;&gt;"1"),1,"")</f>
        <v>#REF!</v>
      </c>
      <c r="U78" s="8" t="e">
        <f>IF((AND(R78&lt;&gt;"",W78&lt;&gt;1,K:K="stroke",M:M="negative",#REF!=#REF!)),IF(W78&lt;&gt;0,"",1),"")</f>
        <v>#REF!</v>
      </c>
      <c r="V78" s="8" t="e">
        <f>IF(R78="","",(SUM(S78:U78)+W78))</f>
        <v>#REF!</v>
      </c>
      <c r="W78" s="8" t="e">
        <f>IF(#REF!&lt;&gt;#REF!,COUNTIFS($K$112:$K$1378,"up",#REF!,#REF!),"")</f>
        <v>#REF!</v>
      </c>
      <c r="X78" s="8" t="e">
        <f>IF(#REF!&lt;&gt;#REF!,COUNTIFS($K$112:$K$1378,"SRS",#REF!,#REF!),"")</f>
        <v>#REF!</v>
      </c>
      <c r="Y78" s="8" t="e">
        <f>IF(R78&lt;&gt;"",IF(R78=1,"",COUNTIFS($O$112:$O$1378,"&gt;40",#REF!,#REF!)),"")</f>
        <v>#REF!</v>
      </c>
    </row>
    <row r="79" spans="1:34">
      <c r="A79" s="1">
        <f t="shared" si="3"/>
        <v>59948</v>
      </c>
      <c r="B79" s="2" t="str">
        <f t="shared" si="4"/>
        <v>201721016398</v>
      </c>
      <c r="C79" s="8" t="str">
        <f t="shared" si="5"/>
        <v>2017210</v>
      </c>
      <c r="D79" s="4">
        <v>2017</v>
      </c>
      <c r="E79" s="4">
        <v>2</v>
      </c>
      <c r="F79" s="4">
        <v>10</v>
      </c>
      <c r="G79" s="4">
        <v>16</v>
      </c>
      <c r="H79" s="4">
        <v>39</v>
      </c>
      <c r="I79" s="4">
        <v>8</v>
      </c>
      <c r="J79" s="4">
        <v>136</v>
      </c>
      <c r="K79" s="4" t="s">
        <v>26</v>
      </c>
      <c r="L79" s="4" t="e">
        <f>IF(#REF!=#REF!,IF(K79="Stroke",IF(K80="Stroke",IF((J80-J79)&lt;0,1000+J80-J79,J80-J79),""),""),"")</f>
        <v>#REF!</v>
      </c>
      <c r="M79" s="4" t="s">
        <v>21</v>
      </c>
      <c r="N79" s="4" t="s">
        <v>27</v>
      </c>
      <c r="O79" s="4">
        <v>17</v>
      </c>
      <c r="P79" s="4" t="e">
        <f>IF(#REF!=#REF!,IF(K79="Stroke",IF(K80="Stroke",IF(#REF!=#REF!,IF(Q79=Q80,IF((J80-J79)&lt;0,1000+J80-J79-O79,J80-J79-O79),""),""),""),""),"")</f>
        <v>#REF!</v>
      </c>
      <c r="Q79" s="4">
        <v>2</v>
      </c>
      <c r="R79" s="8" t="e">
        <f>IF(#REF!&lt;&gt;#REF!,COUNTIFS($M$2:$M$988,$M$2,$C$2:$C$988,#REF!),"")</f>
        <v>#REF!</v>
      </c>
      <c r="S79" s="8" t="e">
        <f>IF(R79&lt;&gt;"",IF(R79=1,"",COUNTIFS($Q$2:$Q$988,"&gt;40",$C$2:$C$988,#REF!)),"")</f>
        <v>#REF!</v>
      </c>
      <c r="V79" s="1"/>
      <c r="W79" s="1"/>
      <c r="X79" s="1"/>
      <c r="Y79" s="3"/>
    </row>
    <row r="80" spans="1:34">
      <c r="A80" s="8">
        <f t="shared" si="3"/>
        <v>59948</v>
      </c>
      <c r="B80" s="14" t="str">
        <f t="shared" si="4"/>
        <v>201721016398</v>
      </c>
      <c r="C80" s="8" t="str">
        <f t="shared" si="5"/>
        <v>2017210</v>
      </c>
      <c r="D80" s="4">
        <v>2017</v>
      </c>
      <c r="E80" s="4">
        <v>2</v>
      </c>
      <c r="F80" s="4">
        <v>10</v>
      </c>
      <c r="G80" s="4">
        <v>16</v>
      </c>
      <c r="H80" s="4">
        <v>39</v>
      </c>
      <c r="I80" s="4">
        <v>8</v>
      </c>
      <c r="J80" s="4">
        <v>136</v>
      </c>
      <c r="K80" s="4" t="s">
        <v>26</v>
      </c>
      <c r="L80" s="8" t="e">
        <f>IF(#REF!=#REF!,IF(K80="Stroke",IF(K81="Stroke",IF((J81-J80)&lt;0,1000+J81-J80,J81-J80),""),""),"")</f>
        <v>#REF!</v>
      </c>
      <c r="M80" s="4" t="s">
        <v>21</v>
      </c>
      <c r="N80" s="4" t="s">
        <v>27</v>
      </c>
      <c r="O80" s="4">
        <v>17</v>
      </c>
      <c r="P80" s="8" t="e">
        <f>IF(#REF!=#REF!,IF(K80="Stroke",IF(K81="Stroke",IF(#REF!=#REF!,IF(Q80=Q81,IF((J81-J80)&lt;0,1000+J81-J80-O80,J81-J80-O80),""),""),""),""),"")</f>
        <v>#REF!</v>
      </c>
      <c r="Q80" s="4">
        <v>2</v>
      </c>
      <c r="R80" s="8" t="e">
        <f>IF(#REF!&lt;&gt;#REF!,COUNTIFS($K$112:$K$1378,$K$112,#REF!,#REF!),"")</f>
        <v>#REF!</v>
      </c>
      <c r="S80" s="8" t="e">
        <f>IF(AND(#REF!&lt;&gt;#REF!,#REF!=#REF!,M80="positive",M81="negative"),1,"")</f>
        <v>#REF!</v>
      </c>
      <c r="T80" s="8" t="e">
        <f>IF(AND(#REF!=#REF!,K:K="stroke",M:M="positive",S80&lt;&gt;"1"),1,"")</f>
        <v>#REF!</v>
      </c>
      <c r="U80" s="8" t="e">
        <f>IF((AND(R80&lt;&gt;"",W80&lt;&gt;1,K:K="stroke",M:M="negative",#REF!=#REF!)),IF(W80&lt;&gt;0,"",1),"")</f>
        <v>#REF!</v>
      </c>
      <c r="V80" s="8" t="e">
        <f>IF(R80="","",(SUM(S80:U80)+W80))</f>
        <v>#REF!</v>
      </c>
      <c r="W80" s="8" t="e">
        <f>IF(#REF!&lt;&gt;#REF!,COUNTIFS($K$112:$K$1378,"up",#REF!,#REF!),"")</f>
        <v>#REF!</v>
      </c>
      <c r="X80" s="8" t="e">
        <f>IF(#REF!&lt;&gt;#REF!,COUNTIFS($K$112:$K$1378,"SRS",#REF!,#REF!),"")</f>
        <v>#REF!</v>
      </c>
      <c r="Y80" s="8" t="e">
        <f>IF(R80&lt;&gt;"",IF(R80=1,"",COUNTIFS($O$112:$O$1378,"&gt;40",#REF!,#REF!)),"")</f>
        <v>#REF!</v>
      </c>
    </row>
    <row r="81" spans="1:34">
      <c r="A81" s="1">
        <f t="shared" si="3"/>
        <v>59948</v>
      </c>
      <c r="B81" s="2" t="str">
        <f t="shared" si="4"/>
        <v>201721016398</v>
      </c>
      <c r="C81" s="8" t="str">
        <f t="shared" si="5"/>
        <v>2017210</v>
      </c>
      <c r="D81" s="4">
        <v>2017</v>
      </c>
      <c r="E81" s="4">
        <v>2</v>
      </c>
      <c r="F81" s="4">
        <v>10</v>
      </c>
      <c r="G81" s="4">
        <v>16</v>
      </c>
      <c r="H81" s="4">
        <v>39</v>
      </c>
      <c r="I81" s="4">
        <v>8</v>
      </c>
      <c r="J81" s="4">
        <v>218</v>
      </c>
      <c r="K81" s="4" t="s">
        <v>26</v>
      </c>
      <c r="L81" s="4" t="e">
        <f>IF(#REF!=#REF!,IF(K81="Stroke",IF(K82="Stroke",IF((J82-J81)&lt;0,1000+J82-J81,J82-J81),""),""),"")</f>
        <v>#REF!</v>
      </c>
      <c r="M81" s="4" t="s">
        <v>21</v>
      </c>
      <c r="N81" s="4" t="s">
        <v>27</v>
      </c>
      <c r="O81" s="4">
        <v>44</v>
      </c>
      <c r="P81" s="4" t="e">
        <f>IF(#REF!=#REF!,IF(K81="Stroke",IF(K82="Stroke",IF(#REF!=#REF!,IF(Q81=Q82,IF((J82-J81)&lt;0,1000+J82-J81-O81,J82-J81-O81),""),""),""),""),"")</f>
        <v>#REF!</v>
      </c>
      <c r="Q81" s="4">
        <v>2</v>
      </c>
      <c r="R81" s="8" t="e">
        <f>IF(#REF!&lt;&gt;#REF!,COUNTIFS($M$2:$M$988,$M$2,$C$2:$C$988,#REF!),"")</f>
        <v>#REF!</v>
      </c>
      <c r="S81" s="8" t="e">
        <f>IF(R81&lt;&gt;"",IF(R81=1,"",COUNTIFS($Q$2:$Q$988,"&gt;40",$C$2:$C$988,#REF!)),"")</f>
        <v>#REF!</v>
      </c>
      <c r="V81" s="1"/>
      <c r="W81" s="1"/>
      <c r="X81" s="1"/>
      <c r="Y81" s="3"/>
    </row>
    <row r="82" spans="1:34">
      <c r="A82" s="8">
        <f t="shared" si="3"/>
        <v>59948</v>
      </c>
      <c r="B82" s="14" t="str">
        <f t="shared" si="4"/>
        <v>201721016398</v>
      </c>
      <c r="C82" s="8" t="str">
        <f t="shared" si="5"/>
        <v>2017210</v>
      </c>
      <c r="D82" s="4">
        <v>2017</v>
      </c>
      <c r="E82" s="4">
        <v>2</v>
      </c>
      <c r="F82" s="4">
        <v>10</v>
      </c>
      <c r="G82" s="4">
        <v>16</v>
      </c>
      <c r="H82" s="4">
        <v>39</v>
      </c>
      <c r="I82" s="4">
        <v>8</v>
      </c>
      <c r="J82" s="4">
        <v>218</v>
      </c>
      <c r="K82" s="4" t="s">
        <v>26</v>
      </c>
      <c r="L82" s="8" t="e">
        <f>IF(#REF!=#REF!,IF(K82="Stroke",IF(K83="Stroke",IF((J83-J82)&lt;0,1000+J83-J82,J83-J82),""),""),"")</f>
        <v>#REF!</v>
      </c>
      <c r="M82" s="4" t="s">
        <v>21</v>
      </c>
      <c r="N82" s="4" t="s">
        <v>27</v>
      </c>
      <c r="O82" s="4">
        <v>44</v>
      </c>
      <c r="P82" s="8" t="e">
        <f>IF(#REF!=#REF!,IF(K82="Stroke",IF(K83="Stroke",IF(#REF!=#REF!,IF(Q82=Q83,IF((J83-J82)&lt;0,1000+J83-J82-O82,J83-J82-O82),""),""),""),""),"")</f>
        <v>#REF!</v>
      </c>
      <c r="Q82" s="4">
        <v>2</v>
      </c>
      <c r="R82" s="8" t="e">
        <f>IF(#REF!&lt;&gt;#REF!,COUNTIFS($K$112:$K$1378,$K$112,#REF!,#REF!),"")</f>
        <v>#REF!</v>
      </c>
      <c r="S82" s="8" t="e">
        <f>IF(AND(#REF!&lt;&gt;#REF!,#REF!=#REF!,M82="positive",M83="negative"),1,"")</f>
        <v>#REF!</v>
      </c>
      <c r="T82" s="8" t="e">
        <f>IF(AND(#REF!=#REF!,K:K="stroke",M:M="positive",S82&lt;&gt;"1"),1,"")</f>
        <v>#REF!</v>
      </c>
      <c r="U82" s="8" t="e">
        <f>IF((AND(R82&lt;&gt;"",W82&lt;&gt;1,K:K="stroke",M:M="negative",#REF!=#REF!)),IF(W82&lt;&gt;0,"",1),"")</f>
        <v>#REF!</v>
      </c>
      <c r="V82" s="8" t="e">
        <f>IF(R82="","",(SUM(S82:U82)+W82))</f>
        <v>#REF!</v>
      </c>
      <c r="W82" s="8" t="e">
        <f>IF(#REF!&lt;&gt;#REF!,COUNTIFS($K$112:$K$1378,"up",#REF!,#REF!),"")</f>
        <v>#REF!</v>
      </c>
      <c r="X82" s="8" t="e">
        <f>IF(#REF!&lt;&gt;#REF!,COUNTIFS($K$112:$K$1378,"SRS",#REF!,#REF!),"")</f>
        <v>#REF!</v>
      </c>
      <c r="Y82" s="8" t="e">
        <f>IF(R82&lt;&gt;"",IF(R82=1,"",COUNTIFS($O$112:$O$1378,"&gt;40",#REF!,#REF!)),"")</f>
        <v>#REF!</v>
      </c>
    </row>
    <row r="83" spans="1:34">
      <c r="A83" s="5">
        <f t="shared" si="3"/>
        <v>59948</v>
      </c>
      <c r="B83" s="6" t="str">
        <f t="shared" si="4"/>
        <v>201721016398</v>
      </c>
      <c r="C83" s="7" t="str">
        <f t="shared" si="5"/>
        <v>2017210</v>
      </c>
      <c r="D83" s="7">
        <v>2017</v>
      </c>
      <c r="E83" s="7">
        <v>2</v>
      </c>
      <c r="F83" s="7">
        <v>10</v>
      </c>
      <c r="G83" s="7">
        <v>16</v>
      </c>
      <c r="H83" s="7">
        <v>39</v>
      </c>
      <c r="I83" s="7">
        <v>8</v>
      </c>
      <c r="J83" s="7">
        <v>223</v>
      </c>
      <c r="K83" s="7" t="s">
        <v>29</v>
      </c>
      <c r="L83" s="7" t="e">
        <f>IF(#REF!=#REF!,IF(K83="Stroke",IF(K84="Stroke",IF((J84-J83)&lt;0,1000+J84-J83,J84-J83),""),""),"")</f>
        <v>#REF!</v>
      </c>
      <c r="M83" s="7" t="s">
        <v>21</v>
      </c>
      <c r="N83" s="7" t="s">
        <v>27</v>
      </c>
      <c r="O83" s="7">
        <v>0</v>
      </c>
      <c r="P83" s="7" t="e">
        <f>IF(#REF!=#REF!,IF(K83="Stroke",IF(K84="Stroke",IF(#REF!=#REF!,IF(Q83=Q84,IF((J84-J83)&lt;0,1000+J84-J83-O83,J84-J83-O83),""),""),""),""),"")</f>
        <v>#REF!</v>
      </c>
      <c r="Q83" s="7">
        <v>2</v>
      </c>
      <c r="R83" s="7" t="e">
        <f>IF(#REF!&lt;&gt;#REF!,COUNTIFS($M$2:$M$988,$M$2,$C$2:$C$988,#REF!),"")</f>
        <v>#REF!</v>
      </c>
      <c r="S83" s="7" t="e">
        <f>IF(R83&lt;&gt;"",IF(R83=1,"",COUNTIFS($Q$2:$Q$988,"&gt;40",$C$2:$C$988,#REF!)),"")</f>
        <v>#REF!</v>
      </c>
      <c r="T83" s="7"/>
      <c r="U83" s="7"/>
      <c r="V83" s="5"/>
      <c r="W83" s="5"/>
      <c r="X83" s="5"/>
      <c r="Y83" s="5"/>
      <c r="Z83" s="7"/>
      <c r="AA83" s="7"/>
      <c r="AB83" s="7"/>
      <c r="AC83" s="7"/>
      <c r="AD83" s="7"/>
      <c r="AE83" s="7"/>
      <c r="AF83" s="7"/>
      <c r="AG83" s="7"/>
      <c r="AH83" s="7"/>
    </row>
    <row r="84" spans="1:34" s="7" customFormat="1">
      <c r="A84" s="8">
        <f t="shared" si="3"/>
        <v>59948</v>
      </c>
      <c r="B84" s="14" t="str">
        <f t="shared" si="4"/>
        <v>201721016398</v>
      </c>
      <c r="C84" s="8" t="str">
        <f t="shared" si="5"/>
        <v>2017210</v>
      </c>
      <c r="D84" s="4">
        <v>2017</v>
      </c>
      <c r="E84" s="4">
        <v>2</v>
      </c>
      <c r="F84" s="4">
        <v>10</v>
      </c>
      <c r="G84" s="4">
        <v>16</v>
      </c>
      <c r="H84" s="4">
        <v>39</v>
      </c>
      <c r="I84" s="4">
        <v>8</v>
      </c>
      <c r="J84" s="4">
        <v>223</v>
      </c>
      <c r="K84" s="4" t="s">
        <v>29</v>
      </c>
      <c r="L84" s="8" t="e">
        <f>IF(#REF!=#REF!,IF(K84="Stroke",IF(K85="Stroke",IF((J85-J84)&lt;0,1000+J85-J84,J85-J84),""),""),"")</f>
        <v>#REF!</v>
      </c>
      <c r="M84" s="4" t="s">
        <v>21</v>
      </c>
      <c r="N84" s="4" t="s">
        <v>27</v>
      </c>
      <c r="O84" s="4">
        <v>0</v>
      </c>
      <c r="P84" s="8" t="e">
        <f>IF(#REF!=#REF!,IF(K84="Stroke",IF(K85="Stroke",IF(#REF!=#REF!,IF(Q84=Q85,IF((J85-J84)&lt;0,1000+J85-J84-O84,J85-J84-O84),""),""),""),""),"")</f>
        <v>#REF!</v>
      </c>
      <c r="Q84" s="4">
        <v>2</v>
      </c>
      <c r="R84" s="8" t="e">
        <f>IF(#REF!&lt;&gt;#REF!,COUNTIFS($K$112:$K$1378,$K$112,#REF!,#REF!),"")</f>
        <v>#REF!</v>
      </c>
      <c r="S84" s="8" t="e">
        <f>IF(AND(#REF!&lt;&gt;#REF!,#REF!=#REF!,M84="positive",M85="negative"),1,"")</f>
        <v>#REF!</v>
      </c>
      <c r="T84" s="8" t="e">
        <f>IF(AND(#REF!=#REF!,K:K="stroke",M:M="positive",S84&lt;&gt;"1"),1,"")</f>
        <v>#REF!</v>
      </c>
      <c r="U84" s="8" t="e">
        <f>IF((AND(R84&lt;&gt;"",W84&lt;&gt;1,K:K="stroke",M:M="negative",#REF!=#REF!)),IF(W84&lt;&gt;0,"",1),"")</f>
        <v>#REF!</v>
      </c>
      <c r="V84" s="8" t="e">
        <f>IF(R84="","",(SUM(S84:U84)+W84))</f>
        <v>#REF!</v>
      </c>
      <c r="W84" s="8" t="e">
        <f>IF(#REF!&lt;&gt;#REF!,COUNTIFS($K$112:$K$1378,"up",#REF!,#REF!),"")</f>
        <v>#REF!</v>
      </c>
      <c r="X84" s="8" t="e">
        <f>IF(#REF!&lt;&gt;#REF!,COUNTIFS($K$112:$K$1378,"SRS",#REF!,#REF!),"")</f>
        <v>#REF!</v>
      </c>
      <c r="Y84" s="8" t="e">
        <f>IF(R84&lt;&gt;"",IF(R84=1,"",COUNTIFS($O$112:$O$1378,"&gt;40",#REF!,#REF!)),"")</f>
        <v>#REF!</v>
      </c>
      <c r="Z84" s="4"/>
      <c r="AA84" s="4"/>
      <c r="AB84" s="4"/>
      <c r="AC84" s="4"/>
      <c r="AD84" s="4"/>
      <c r="AE84" s="4"/>
      <c r="AF84" s="4"/>
      <c r="AG84" s="4"/>
      <c r="AH84" s="4"/>
    </row>
    <row r="85" spans="1:34">
      <c r="A85" s="5">
        <f t="shared" si="3"/>
        <v>59955</v>
      </c>
      <c r="B85" s="6" t="str">
        <f t="shared" si="4"/>
        <v>2017210163915</v>
      </c>
      <c r="C85" s="7" t="str">
        <f t="shared" si="5"/>
        <v>2017210</v>
      </c>
      <c r="D85" s="7">
        <v>2017</v>
      </c>
      <c r="E85" s="7">
        <v>2</v>
      </c>
      <c r="F85" s="7">
        <v>10</v>
      </c>
      <c r="G85" s="7">
        <v>16</v>
      </c>
      <c r="H85" s="7">
        <v>39</v>
      </c>
      <c r="I85" s="7">
        <v>15</v>
      </c>
      <c r="J85" s="7">
        <v>633</v>
      </c>
      <c r="K85" s="7" t="s">
        <v>26</v>
      </c>
      <c r="L85" s="7" t="e">
        <f>IF(#REF!=#REF!,IF(K85="Stroke",IF(K86="Stroke",IF((J86-J85)&lt;0,1000+J86-J85,J86-J85),""),""),"")</f>
        <v>#REF!</v>
      </c>
      <c r="M85" s="7" t="s">
        <v>21</v>
      </c>
      <c r="N85" s="7" t="s">
        <v>27</v>
      </c>
      <c r="O85" s="7">
        <v>3</v>
      </c>
      <c r="P85" s="7" t="e">
        <f>IF(#REF!=#REF!,IF(K85="Stroke",IF(K86="Stroke",IF(#REF!=#REF!,IF(Q85=Q86,IF((J86-J85)&lt;0,1000+J86-J85-O85,J86-J85-O85),""),""),""),""),"")</f>
        <v>#REF!</v>
      </c>
      <c r="Q85" s="7">
        <v>1</v>
      </c>
      <c r="R85" s="7" t="e">
        <f>IF(#REF!&lt;&gt;#REF!,COUNTIFS($M$2:$M$988,$M$2,$C$2:$C$988,#REF!),"")</f>
        <v>#REF!</v>
      </c>
      <c r="S85" s="7" t="e">
        <f>IF(R85&lt;&gt;"",IF(R85=1,"",COUNTIFS($Q$2:$Q$988,"&gt;40",$C$2:$C$988,#REF!)),"")</f>
        <v>#REF!</v>
      </c>
      <c r="T85" s="7"/>
      <c r="U85" s="7"/>
      <c r="V85" s="5"/>
      <c r="W85" s="5"/>
      <c r="X85" s="5"/>
      <c r="Y85" s="5"/>
      <c r="Z85" s="7"/>
      <c r="AA85" s="7"/>
      <c r="AB85" s="7"/>
      <c r="AC85" s="7"/>
      <c r="AD85" s="7"/>
      <c r="AE85" s="7"/>
      <c r="AF85" s="7"/>
      <c r="AG85" s="7"/>
      <c r="AH85" s="7"/>
    </row>
    <row r="86" spans="1:34">
      <c r="A86" s="7">
        <f t="shared" si="3"/>
        <v>59955</v>
      </c>
      <c r="B86" s="11" t="str">
        <f t="shared" si="4"/>
        <v>2017210163915</v>
      </c>
      <c r="C86" s="7" t="str">
        <f t="shared" si="5"/>
        <v>2017210</v>
      </c>
      <c r="D86" s="7">
        <v>2017</v>
      </c>
      <c r="E86" s="7">
        <v>2</v>
      </c>
      <c r="F86" s="7">
        <v>10</v>
      </c>
      <c r="G86" s="7">
        <v>16</v>
      </c>
      <c r="H86" s="7">
        <v>39</v>
      </c>
      <c r="I86" s="7">
        <v>15</v>
      </c>
      <c r="J86" s="7">
        <v>633</v>
      </c>
      <c r="K86" s="7" t="s">
        <v>26</v>
      </c>
      <c r="L86" s="7" t="e">
        <f>IF(#REF!=#REF!,IF(K86="Stroke",IF(K87="Stroke",IF((J87-J86)&lt;0,1000+J87-J86,J87-J86),""),""),"")</f>
        <v>#REF!</v>
      </c>
      <c r="M86" s="7" t="s">
        <v>21</v>
      </c>
      <c r="N86" s="7" t="s">
        <v>27</v>
      </c>
      <c r="O86" s="7">
        <v>3</v>
      </c>
      <c r="P86" s="7" t="e">
        <f>IF(#REF!=#REF!,IF(K86="Stroke",IF(K87="Stroke",IF(#REF!=#REF!,IF(Q86=Q87,IF((J87-J86)&lt;0,1000+J87-J86-O86,J87-J86-O86),""),""),""),""),"")</f>
        <v>#REF!</v>
      </c>
      <c r="Q86" s="7">
        <v>1</v>
      </c>
      <c r="R86" s="7" t="e">
        <f>IF(#REF!&lt;&gt;#REF!,COUNTIFS($K$112:$K$1378,$K$112,#REF!,#REF!),"")</f>
        <v>#REF!</v>
      </c>
      <c r="S86" s="7" t="e">
        <f>IF(AND(#REF!&lt;&gt;#REF!,#REF!=#REF!,M86="positive",M87="negative"),1,"")</f>
        <v>#REF!</v>
      </c>
      <c r="T86" s="7" t="e">
        <f>IF(AND(#REF!=#REF!,K:K="stroke",M:M="positive",S86&lt;&gt;"1"),1,"")</f>
        <v>#REF!</v>
      </c>
      <c r="U86" s="7" t="e">
        <f>IF((AND(R86&lt;&gt;"",W86&lt;&gt;1,K:K="stroke",M:M="negative",#REF!=#REF!)),IF(W86&lt;&gt;0,"",1),"")</f>
        <v>#REF!</v>
      </c>
      <c r="V86" s="7" t="e">
        <f>IF(R86="","",(SUM(S86:U86)+W86))</f>
        <v>#REF!</v>
      </c>
      <c r="W86" s="7" t="e">
        <f>IF(#REF!&lt;&gt;#REF!,COUNTIFS($K$112:$K$1378,"up",#REF!,#REF!),"")</f>
        <v>#REF!</v>
      </c>
      <c r="X86" s="7" t="e">
        <f>IF(#REF!&lt;&gt;#REF!,COUNTIFS($K$112:$K$1378,"SRS",#REF!,#REF!),"")</f>
        <v>#REF!</v>
      </c>
      <c r="Y86" s="7" t="e">
        <f>IF(R86&lt;&gt;"",IF(R86=1,"",COUNTIFS($O$112:$O$1378,"&gt;40",#REF!,#REF!)),"")</f>
        <v>#REF!</v>
      </c>
      <c r="Z86" s="7"/>
      <c r="AA86" s="7"/>
      <c r="AB86" s="7"/>
      <c r="AC86" s="7"/>
      <c r="AD86" s="7"/>
      <c r="AE86" s="7"/>
      <c r="AF86" s="7"/>
      <c r="AG86" s="7"/>
      <c r="AH86" s="7"/>
    </row>
    <row r="87" spans="1:34">
      <c r="A87" s="1">
        <f t="shared" si="3"/>
        <v>59955</v>
      </c>
      <c r="B87" s="2" t="str">
        <f t="shared" si="4"/>
        <v>2017210163915</v>
      </c>
      <c r="C87" s="8" t="str">
        <f t="shared" si="5"/>
        <v>2017210</v>
      </c>
      <c r="D87" s="4">
        <v>2017</v>
      </c>
      <c r="E87" s="4">
        <v>2</v>
      </c>
      <c r="F87" s="4">
        <v>10</v>
      </c>
      <c r="G87" s="4">
        <v>16</v>
      </c>
      <c r="H87" s="4">
        <v>39</v>
      </c>
      <c r="I87" s="4">
        <v>15</v>
      </c>
      <c r="J87" s="4">
        <v>662</v>
      </c>
      <c r="K87" s="4" t="s">
        <v>26</v>
      </c>
      <c r="L87" s="4" t="e">
        <f>IF(#REF!=#REF!,IF(K87="Stroke",IF(K88="Stroke",IF((J88-J87)&lt;0,1000+J88-J87,J88-J87),""),""),"")</f>
        <v>#REF!</v>
      </c>
      <c r="M87" s="4" t="s">
        <v>21</v>
      </c>
      <c r="N87" s="4" t="s">
        <v>27</v>
      </c>
      <c r="O87" s="4">
        <v>246</v>
      </c>
      <c r="P87" s="4" t="e">
        <f>IF(#REF!=#REF!,IF(K87="Stroke",IF(K88="Stroke",IF(#REF!=#REF!,IF(Q87=Q88,IF((J88-J87)&lt;0,1000+J88-J87-O87,J88-J87-O87),""),""),""),""),"")</f>
        <v>#REF!</v>
      </c>
      <c r="Q87" s="4">
        <v>1</v>
      </c>
      <c r="R87" s="8" t="e">
        <f>IF(#REF!&lt;&gt;#REF!,COUNTIFS($M$2:$M$988,$M$2,$C$2:$C$988,#REF!),"")</f>
        <v>#REF!</v>
      </c>
      <c r="S87" s="8" t="e">
        <f>IF(R87&lt;&gt;"",IF(R87=1,"",COUNTIFS($Q$2:$Q$988,"&gt;40",$C$2:$C$988,#REF!)),"")</f>
        <v>#REF!</v>
      </c>
      <c r="V87" s="1"/>
      <c r="W87" s="1"/>
      <c r="X87" s="1"/>
      <c r="Y87" s="3"/>
    </row>
    <row r="88" spans="1:34">
      <c r="A88" s="8">
        <f t="shared" si="3"/>
        <v>59955</v>
      </c>
      <c r="B88" s="14" t="str">
        <f t="shared" si="4"/>
        <v>2017210163915</v>
      </c>
      <c r="C88" s="8" t="str">
        <f t="shared" si="5"/>
        <v>2017210</v>
      </c>
      <c r="D88" s="4">
        <v>2017</v>
      </c>
      <c r="E88" s="4">
        <v>2</v>
      </c>
      <c r="F88" s="4">
        <v>10</v>
      </c>
      <c r="G88" s="4">
        <v>16</v>
      </c>
      <c r="H88" s="4">
        <v>39</v>
      </c>
      <c r="I88" s="4">
        <v>15</v>
      </c>
      <c r="J88" s="4">
        <v>662</v>
      </c>
      <c r="K88" s="4" t="s">
        <v>26</v>
      </c>
      <c r="L88" s="8" t="e">
        <f>IF(#REF!=#REF!,IF(K88="Stroke",IF(K89="Stroke",IF((J89-J88)&lt;0,1000+J89-J88,J89-J88),""),""),"")</f>
        <v>#REF!</v>
      </c>
      <c r="M88" s="4" t="s">
        <v>21</v>
      </c>
      <c r="N88" s="4" t="s">
        <v>27</v>
      </c>
      <c r="O88" s="4">
        <v>246</v>
      </c>
      <c r="P88" s="8" t="e">
        <f>IF(#REF!=#REF!,IF(K88="Stroke",IF(K89="Stroke",IF(#REF!=#REF!,IF(Q88=Q89,IF((J89-J88)&lt;0,1000+J89-J88-O88,J89-J88-O88),""),""),""),""),"")</f>
        <v>#REF!</v>
      </c>
      <c r="Q88" s="4">
        <v>1</v>
      </c>
      <c r="R88" s="8" t="e">
        <f>IF(#REF!&lt;&gt;#REF!,COUNTIFS($K$112:$K$1378,$K$112,#REF!,#REF!),"")</f>
        <v>#REF!</v>
      </c>
      <c r="S88" s="8" t="e">
        <f>IF(AND(#REF!&lt;&gt;#REF!,#REF!=#REF!,M88="positive",M89="negative"),1,"")</f>
        <v>#REF!</v>
      </c>
      <c r="T88" s="8" t="e">
        <f>IF(AND(#REF!=#REF!,K:K="stroke",M:M="positive",S88&lt;&gt;"1"),1,"")</f>
        <v>#REF!</v>
      </c>
      <c r="U88" s="8" t="e">
        <f>IF((AND(R88&lt;&gt;"",W88&lt;&gt;1,K:K="stroke",M:M="negative",#REF!=#REF!)),IF(W88&lt;&gt;0,"",1),"")</f>
        <v>#REF!</v>
      </c>
      <c r="V88" s="8" t="e">
        <f>IF(R88="","",(SUM(S88:U88)+W88))</f>
        <v>#REF!</v>
      </c>
      <c r="W88" s="8" t="e">
        <f>IF(#REF!&lt;&gt;#REF!,COUNTIFS($K$112:$K$1378,"up",#REF!,#REF!),"")</f>
        <v>#REF!</v>
      </c>
      <c r="X88" s="8" t="e">
        <f>IF(#REF!&lt;&gt;#REF!,COUNTIFS($K$112:$K$1378,"SRS",#REF!,#REF!),"")</f>
        <v>#REF!</v>
      </c>
      <c r="Y88" s="8" t="e">
        <f>IF(R88&lt;&gt;"",IF(R88=1,"",COUNTIFS($O$112:$O$1378,"&gt;40",#REF!,#REF!)),"")</f>
        <v>#REF!</v>
      </c>
    </row>
    <row r="89" spans="1:34">
      <c r="A89" s="5">
        <f t="shared" si="3"/>
        <v>60072</v>
      </c>
      <c r="B89" s="6" t="str">
        <f t="shared" si="4"/>
        <v>2017210164112</v>
      </c>
      <c r="C89" s="7" t="str">
        <f t="shared" si="5"/>
        <v>2017210</v>
      </c>
      <c r="D89" s="7">
        <v>2017</v>
      </c>
      <c r="E89" s="7">
        <v>2</v>
      </c>
      <c r="F89" s="7">
        <v>10</v>
      </c>
      <c r="G89" s="7">
        <v>16</v>
      </c>
      <c r="H89" s="7">
        <v>41</v>
      </c>
      <c r="I89" s="7">
        <v>12</v>
      </c>
      <c r="J89" s="7">
        <v>881</v>
      </c>
      <c r="K89" s="7" t="s">
        <v>26</v>
      </c>
      <c r="L89" s="7" t="e">
        <f>IF(#REF!=#REF!,IF(K89="Stroke",IF(K90="Stroke",IF((J90-J89)&lt;0,1000+J90-J89,J90-J89),""),""),"")</f>
        <v>#REF!</v>
      </c>
      <c r="M89" s="7" t="s">
        <v>21</v>
      </c>
      <c r="N89" s="7" t="s">
        <v>27</v>
      </c>
      <c r="O89" s="7">
        <v>25</v>
      </c>
      <c r="P89" s="7" t="e">
        <f>IF(#REF!=#REF!,IF(K89="Stroke",IF(K90="Stroke",IF(#REF!=#REF!,IF(Q89=Q90,IF((J90-J89)&lt;0,1000+J90-J89-O89,J90-J89-O89),""),""),""),""),"")</f>
        <v>#REF!</v>
      </c>
      <c r="Q89" s="7">
        <v>1</v>
      </c>
      <c r="R89" s="7" t="e">
        <f>IF(#REF!&lt;&gt;#REF!,COUNTIFS($M$2:$M$988,$M$2,$C$2:$C$988,#REF!),"")</f>
        <v>#REF!</v>
      </c>
      <c r="S89" s="7" t="e">
        <f>IF(R89&lt;&gt;"",IF(R89=1,"",COUNTIFS($Q$2:$Q$988,"&gt;40",$C$2:$C$988,#REF!)),"")</f>
        <v>#REF!</v>
      </c>
      <c r="T89" s="7"/>
      <c r="U89" s="7"/>
      <c r="V89" s="5"/>
      <c r="W89" s="5"/>
      <c r="X89" s="5"/>
      <c r="Y89" s="5"/>
      <c r="Z89" s="7"/>
      <c r="AA89" s="7"/>
      <c r="AB89" s="7"/>
      <c r="AC89" s="7"/>
      <c r="AD89" s="7"/>
      <c r="AE89" s="7"/>
      <c r="AF89" s="7"/>
      <c r="AG89" s="7"/>
      <c r="AH89" s="7"/>
    </row>
    <row r="90" spans="1:34">
      <c r="A90" s="7">
        <f t="shared" si="3"/>
        <v>60072</v>
      </c>
      <c r="B90" s="11" t="str">
        <f t="shared" si="4"/>
        <v>2017210164112</v>
      </c>
      <c r="C90" s="7" t="str">
        <f t="shared" si="5"/>
        <v>2017210</v>
      </c>
      <c r="D90" s="7">
        <v>2017</v>
      </c>
      <c r="E90" s="7">
        <v>2</v>
      </c>
      <c r="F90" s="7">
        <v>10</v>
      </c>
      <c r="G90" s="7">
        <v>16</v>
      </c>
      <c r="H90" s="7">
        <v>41</v>
      </c>
      <c r="I90" s="7">
        <v>12</v>
      </c>
      <c r="J90" s="7">
        <v>881</v>
      </c>
      <c r="K90" s="7" t="s">
        <v>26</v>
      </c>
      <c r="L90" s="7" t="e">
        <f>IF(#REF!=#REF!,IF(K90="Stroke",IF(K91="Stroke",IF((J91-J90)&lt;0,1000+J91-J90,J91-J90),""),""),"")</f>
        <v>#REF!</v>
      </c>
      <c r="M90" s="7" t="s">
        <v>21</v>
      </c>
      <c r="N90" s="7" t="s">
        <v>27</v>
      </c>
      <c r="O90" s="7">
        <v>25</v>
      </c>
      <c r="P90" s="7" t="e">
        <f>IF(#REF!=#REF!,IF(K90="Stroke",IF(K91="Stroke",IF(#REF!=#REF!,IF(Q90=Q91,IF((J91-J90)&lt;0,1000+J91-J90-O90,J91-J90-O90),""),""),""),""),"")</f>
        <v>#REF!</v>
      </c>
      <c r="Q90" s="7">
        <v>1</v>
      </c>
      <c r="R90" s="7" t="e">
        <f>IF(#REF!&lt;&gt;#REF!,COUNTIFS($K$112:$K$1378,$K$112,#REF!,#REF!),"")</f>
        <v>#REF!</v>
      </c>
      <c r="S90" s="7" t="e">
        <f>IF(AND(#REF!&lt;&gt;#REF!,#REF!=#REF!,M90="positive",M91="negative"),1,"")</f>
        <v>#REF!</v>
      </c>
      <c r="T90" s="7" t="e">
        <f>IF(AND(#REF!=#REF!,K:K="stroke",M:M="positive",S90&lt;&gt;"1"),1,"")</f>
        <v>#REF!</v>
      </c>
      <c r="U90" s="7" t="e">
        <f>IF((AND(R90&lt;&gt;"",W90&lt;&gt;1,K:K="stroke",M:M="negative",#REF!=#REF!)),IF(W90&lt;&gt;0,"",1),"")</f>
        <v>#REF!</v>
      </c>
      <c r="V90" s="7" t="e">
        <f>IF(R90="","",(SUM(S90:U90)+W90))</f>
        <v>#REF!</v>
      </c>
      <c r="W90" s="7" t="e">
        <f>IF(#REF!&lt;&gt;#REF!,COUNTIFS($K$112:$K$1378,"up",#REF!,#REF!),"")</f>
        <v>#REF!</v>
      </c>
      <c r="X90" s="7" t="e">
        <f>IF(#REF!&lt;&gt;#REF!,COUNTIFS($K$112:$K$1378,"SRS",#REF!,#REF!),"")</f>
        <v>#REF!</v>
      </c>
      <c r="Y90" s="7" t="e">
        <f>IF(R90&lt;&gt;"",IF(R90=1,"",COUNTIFS($O$112:$O$1378,"&gt;40",#REF!,#REF!)),"")</f>
        <v>#REF!</v>
      </c>
      <c r="Z90" s="7"/>
      <c r="AA90" s="7"/>
      <c r="AB90" s="7"/>
      <c r="AC90" s="7"/>
      <c r="AD90" s="7"/>
      <c r="AE90" s="7"/>
      <c r="AF90" s="7"/>
      <c r="AG90" s="7"/>
      <c r="AH90" s="7"/>
    </row>
    <row r="91" spans="1:34">
      <c r="A91" s="1">
        <f t="shared" si="3"/>
        <v>60072</v>
      </c>
      <c r="B91" s="2" t="str">
        <f t="shared" si="4"/>
        <v>2017210164112</v>
      </c>
      <c r="C91" s="8" t="str">
        <f t="shared" si="5"/>
        <v>2017210</v>
      </c>
      <c r="D91" s="8">
        <v>2017</v>
      </c>
      <c r="E91" s="8">
        <v>2</v>
      </c>
      <c r="F91" s="8">
        <v>10</v>
      </c>
      <c r="G91" s="8">
        <v>16</v>
      </c>
      <c r="H91" s="8">
        <v>41</v>
      </c>
      <c r="I91" s="4">
        <v>12</v>
      </c>
      <c r="J91" s="8">
        <v>955</v>
      </c>
      <c r="K91" s="8" t="s">
        <v>26</v>
      </c>
      <c r="L91" s="8" t="e">
        <f>IF(#REF!=#REF!,IF(K91="Stroke",IF(K92="Stroke",IF((J92-J91)&lt;0,1000+J92-J91,J92-J91),""),""),"")</f>
        <v>#REF!</v>
      </c>
      <c r="M91" s="8" t="s">
        <v>21</v>
      </c>
      <c r="N91" s="4" t="s">
        <v>27</v>
      </c>
      <c r="O91" s="4">
        <v>97</v>
      </c>
      <c r="P91" s="4" t="e">
        <f>IF(#REF!=#REF!,IF(K91="Stroke",IF(K92="Stroke",IF(#REF!=#REF!,IF(Q91=Q92,IF((J92-J91)&lt;0,1000+J92-J91-O91,J92-J91-O91),""),""),""),""),"")</f>
        <v>#REF!</v>
      </c>
      <c r="Q91" s="4">
        <v>1</v>
      </c>
      <c r="R91" s="8" t="e">
        <f>IF(#REF!&lt;&gt;#REF!,COUNTIFS($M$2:$M$988,$M$2,$C$2:$C$988,#REF!),"")</f>
        <v>#REF!</v>
      </c>
      <c r="S91" s="8" t="e">
        <f>IF(R91&lt;&gt;"",IF(R91=1,"",COUNTIFS($Q$2:$Q$988,"&gt;40",$C$2:$C$988,#REF!)),"")</f>
        <v>#REF!</v>
      </c>
      <c r="V91" s="1"/>
      <c r="W91" s="1"/>
      <c r="X91" s="1"/>
      <c r="Y91" s="3"/>
    </row>
    <row r="92" spans="1:34">
      <c r="A92" s="8">
        <f t="shared" si="3"/>
        <v>60072</v>
      </c>
      <c r="B92" s="14" t="str">
        <f t="shared" si="4"/>
        <v>2017210164112</v>
      </c>
      <c r="C92" s="8" t="str">
        <f t="shared" si="5"/>
        <v>2017210</v>
      </c>
      <c r="D92" s="8">
        <v>2017</v>
      </c>
      <c r="E92" s="8">
        <v>2</v>
      </c>
      <c r="F92" s="8">
        <v>10</v>
      </c>
      <c r="G92" s="8">
        <v>16</v>
      </c>
      <c r="H92" s="8">
        <v>41</v>
      </c>
      <c r="I92" s="4">
        <v>12</v>
      </c>
      <c r="J92" s="8">
        <v>955</v>
      </c>
      <c r="K92" s="8" t="s">
        <v>26</v>
      </c>
      <c r="L92" s="8" t="e">
        <f>IF(#REF!=#REF!,IF(K92="Stroke",IF(K93="Stroke",IF((J93-J92)&lt;0,1000+J93-J92,J93-J92),""),""),"")</f>
        <v>#REF!</v>
      </c>
      <c r="M92" s="8" t="s">
        <v>21</v>
      </c>
      <c r="N92" s="4" t="s">
        <v>27</v>
      </c>
      <c r="O92" s="4">
        <v>97</v>
      </c>
      <c r="P92" s="8" t="e">
        <f>IF(#REF!=#REF!,IF(K92="Stroke",IF(K93="Stroke",IF(#REF!=#REF!,IF(Q92=Q93,IF((J93-J92)&lt;0,1000+J93-J92-O92,J93-J92-O92),""),""),""),""),"")</f>
        <v>#REF!</v>
      </c>
      <c r="Q92" s="4">
        <v>1</v>
      </c>
      <c r="R92" s="8" t="e">
        <f>IF(#REF!&lt;&gt;#REF!,COUNTIFS($K$112:$K$1378,$K$112,#REF!,#REF!),"")</f>
        <v>#REF!</v>
      </c>
      <c r="S92" s="8" t="e">
        <f>IF(AND(#REF!&lt;&gt;#REF!,#REF!=#REF!,M92="positive",M93="negative"),1,"")</f>
        <v>#REF!</v>
      </c>
      <c r="T92" s="8" t="e">
        <f>IF(AND(#REF!=#REF!,K:K="stroke",M:M="positive",S92&lt;&gt;"1"),1,"")</f>
        <v>#REF!</v>
      </c>
      <c r="U92" s="8" t="e">
        <f>IF((AND(R92&lt;&gt;"",W92&lt;&gt;1,K:K="stroke",M:M="negative",#REF!=#REF!)),IF(W92&lt;&gt;0,"",1),"")</f>
        <v>#REF!</v>
      </c>
      <c r="V92" s="8" t="e">
        <f>IF(R92="","",(SUM(S92:U92)+W92))</f>
        <v>#REF!</v>
      </c>
      <c r="W92" s="8" t="e">
        <f>IF(#REF!&lt;&gt;#REF!,COUNTIFS($K$112:$K$1378,"up",#REF!,#REF!),"")</f>
        <v>#REF!</v>
      </c>
      <c r="X92" s="8" t="e">
        <f>IF(#REF!&lt;&gt;#REF!,COUNTIFS($K$112:$K$1378,"SRS",#REF!,#REF!),"")</f>
        <v>#REF!</v>
      </c>
      <c r="Y92" s="8" t="e">
        <f>IF(R92&lt;&gt;"",IF(R92=1,"",COUNTIFS($O$112:$O$1378,"&gt;40",#REF!,#REF!)),"")</f>
        <v>#REF!</v>
      </c>
    </row>
    <row r="93" spans="1:34" s="7" customFormat="1">
      <c r="A93" s="1">
        <f t="shared" si="3"/>
        <v>60072</v>
      </c>
      <c r="B93" s="2" t="str">
        <f t="shared" si="4"/>
        <v>2017210164112</v>
      </c>
      <c r="C93" s="8" t="str">
        <f t="shared" si="5"/>
        <v>2017210</v>
      </c>
      <c r="D93" s="8">
        <v>2017</v>
      </c>
      <c r="E93" s="8">
        <v>2</v>
      </c>
      <c r="F93" s="8">
        <v>10</v>
      </c>
      <c r="G93" s="8">
        <v>16</v>
      </c>
      <c r="H93" s="8">
        <v>41</v>
      </c>
      <c r="I93" s="8">
        <v>12</v>
      </c>
      <c r="J93" s="8">
        <v>960</v>
      </c>
      <c r="K93" s="8" t="s">
        <v>29</v>
      </c>
      <c r="L93" s="8" t="e">
        <f>IF(#REF!=#REF!,IF(K93="Stroke",IF(K94="Stroke",IF((J94-J93)&lt;0,1000+J94-J93,J94-J93),""),""),"")</f>
        <v>#REF!</v>
      </c>
      <c r="M93" s="8" t="s">
        <v>21</v>
      </c>
      <c r="N93" s="4" t="s">
        <v>27</v>
      </c>
      <c r="O93" s="8">
        <v>0</v>
      </c>
      <c r="P93" s="8" t="e">
        <f>IF(#REF!=#REF!,IF(K93="Stroke",IF(K94="Stroke",IF(#REF!=#REF!,IF(Q93=Q94,IF((J94-J93)&lt;0,1000+J94-J93-O93,J94-J93-O93),""),""),""),""),"")</f>
        <v>#REF!</v>
      </c>
      <c r="Q93" s="8">
        <v>1</v>
      </c>
      <c r="R93" s="8" t="e">
        <f>IF(#REF!&lt;&gt;#REF!,COUNTIFS($M$2:$M$988,$M$2,$C$2:$C$988,#REF!),"")</f>
        <v>#REF!</v>
      </c>
      <c r="S93" s="8" t="e">
        <f>IF(R93&lt;&gt;"",IF(R93=1,"",COUNTIFS($Q$2:$Q$988,"&gt;40",$C$2:$C$988,#REF!)),"")</f>
        <v>#REF!</v>
      </c>
      <c r="T93" s="4"/>
      <c r="U93" s="9" t="s">
        <v>31</v>
      </c>
      <c r="V93" s="1"/>
      <c r="W93" s="1"/>
      <c r="X93" s="1"/>
      <c r="Y93" s="3"/>
      <c r="Z93" s="4"/>
      <c r="AA93" s="4"/>
      <c r="AB93" s="4"/>
      <c r="AC93" s="4"/>
      <c r="AD93" s="4"/>
      <c r="AE93" s="4"/>
      <c r="AF93" s="4"/>
      <c r="AG93" s="4"/>
      <c r="AH93" s="4"/>
    </row>
    <row r="94" spans="1:34">
      <c r="A94" s="8">
        <f t="shared" si="3"/>
        <v>60072</v>
      </c>
      <c r="B94" s="14" t="str">
        <f t="shared" si="4"/>
        <v>2017210164112</v>
      </c>
      <c r="C94" s="8" t="str">
        <f t="shared" si="5"/>
        <v>2017210</v>
      </c>
      <c r="D94" s="8">
        <v>2017</v>
      </c>
      <c r="E94" s="8">
        <v>2</v>
      </c>
      <c r="F94" s="8">
        <v>10</v>
      </c>
      <c r="G94" s="8">
        <v>16</v>
      </c>
      <c r="H94" s="8">
        <v>41</v>
      </c>
      <c r="I94" s="8">
        <v>12</v>
      </c>
      <c r="J94" s="8">
        <v>960</v>
      </c>
      <c r="K94" s="8" t="s">
        <v>29</v>
      </c>
      <c r="L94" s="8" t="e">
        <f>IF(#REF!=#REF!,IF(K94="Stroke",IF(K95="Stroke",IF((J95-J94)&lt;0,1000+J95-J94,J95-J94),""),""),"")</f>
        <v>#REF!</v>
      </c>
      <c r="M94" s="8" t="s">
        <v>21</v>
      </c>
      <c r="N94" s="4" t="s">
        <v>27</v>
      </c>
      <c r="O94" s="8">
        <v>0</v>
      </c>
      <c r="P94" s="8" t="e">
        <f>IF(#REF!=#REF!,IF(K94="Stroke",IF(K95="Stroke",IF(#REF!=#REF!,IF(Q94=Q95,IF((J95-J94)&lt;0,1000+J95-J94-O94,J95-J94-O94),""),""),""),""),"")</f>
        <v>#REF!</v>
      </c>
      <c r="Q94" s="8">
        <v>1</v>
      </c>
      <c r="R94" s="8" t="e">
        <f>IF(#REF!&lt;&gt;#REF!,COUNTIFS($K$112:$K$1378,$K$112,#REF!,#REF!),"")</f>
        <v>#REF!</v>
      </c>
      <c r="S94" s="8" t="e">
        <f>IF(AND(#REF!&lt;&gt;#REF!,#REF!=#REF!,M94="positive",M95="negative"),1,"")</f>
        <v>#REF!</v>
      </c>
      <c r="T94" s="8" t="e">
        <f>IF(AND(#REF!=#REF!,K:K="stroke",M:M="positive",S94&lt;&gt;"1"),1,"")</f>
        <v>#REF!</v>
      </c>
      <c r="U94" s="8" t="e">
        <f>IF((AND(R94&lt;&gt;"",W94&lt;&gt;1,K:K="stroke",M:M="negative",#REF!=#REF!)),IF(W94&lt;&gt;0,"",1),"")</f>
        <v>#REF!</v>
      </c>
      <c r="V94" s="8" t="e">
        <f>IF(R94="","",(SUM(S94:U94)+W94))</f>
        <v>#REF!</v>
      </c>
      <c r="W94" s="8" t="e">
        <f>IF(#REF!&lt;&gt;#REF!,COUNTIFS($K$112:$K$1378,"up",#REF!,#REF!),"")</f>
        <v>#REF!</v>
      </c>
      <c r="X94" s="8" t="e">
        <f>IF(#REF!&lt;&gt;#REF!,COUNTIFS($K$112:$K$1378,"SRS",#REF!,#REF!),"")</f>
        <v>#REF!</v>
      </c>
      <c r="Y94" s="8" t="e">
        <f>IF(R94&lt;&gt;"",IF(R94=1,"",COUNTIFS($O$112:$O$1378,"&gt;40",#REF!,#REF!)),"")</f>
        <v>#REF!</v>
      </c>
      <c r="AA94" s="9" t="s">
        <v>31</v>
      </c>
    </row>
    <row r="95" spans="1:34" s="7" customFormat="1">
      <c r="A95" s="1">
        <f t="shared" si="3"/>
        <v>60072</v>
      </c>
      <c r="B95" s="2" t="str">
        <f t="shared" si="4"/>
        <v>2017210164112</v>
      </c>
      <c r="C95" s="8" t="str">
        <f t="shared" si="5"/>
        <v>2017210</v>
      </c>
      <c r="D95" s="8">
        <v>2017</v>
      </c>
      <c r="E95" s="8">
        <v>2</v>
      </c>
      <c r="F95" s="8">
        <v>10</v>
      </c>
      <c r="G95" s="8">
        <v>16</v>
      </c>
      <c r="H95" s="8">
        <v>41</v>
      </c>
      <c r="I95" s="8">
        <v>12</v>
      </c>
      <c r="J95" s="8">
        <v>967</v>
      </c>
      <c r="K95" s="8" t="s">
        <v>29</v>
      </c>
      <c r="L95" s="8" t="e">
        <f>IF(#REF!=#REF!,IF(K95="Stroke",IF(K96="Stroke",IF((J96-J95)&lt;0,1000+J96-J95,J96-J95),""),""),"")</f>
        <v>#REF!</v>
      </c>
      <c r="M95" s="8" t="s">
        <v>21</v>
      </c>
      <c r="N95" s="4" t="s">
        <v>27</v>
      </c>
      <c r="O95" s="8">
        <v>0</v>
      </c>
      <c r="P95" s="8" t="e">
        <f>IF(#REF!=#REF!,IF(K95="Stroke",IF(K96="Stroke",IF(#REF!=#REF!,IF(Q95=Q96,IF((J96-J95)&lt;0,1000+J96-J95-O95,J96-J95-O95),""),""),""),""),"")</f>
        <v>#REF!</v>
      </c>
      <c r="Q95" s="8">
        <v>1</v>
      </c>
      <c r="R95" s="8" t="e">
        <f>IF(#REF!&lt;&gt;#REF!,COUNTIFS($M$2:$M$988,$M$2,$C$2:$C$988,#REF!),"")</f>
        <v>#REF!</v>
      </c>
      <c r="S95" s="8" t="e">
        <f>IF(R95&lt;&gt;"",IF(R95=1,"",COUNTIFS($Q$2:$Q$988,"&gt;40",$C$2:$C$988,#REF!)),"")</f>
        <v>#REF!</v>
      </c>
      <c r="T95" s="4"/>
      <c r="U95" s="9"/>
      <c r="V95" s="1"/>
      <c r="W95" s="1"/>
      <c r="X95" s="1"/>
      <c r="Y95" s="3"/>
      <c r="Z95" s="4"/>
      <c r="AA95" s="4"/>
      <c r="AB95" s="4"/>
      <c r="AC95" s="4"/>
      <c r="AD95" s="4"/>
      <c r="AE95" s="4"/>
      <c r="AF95" s="4"/>
      <c r="AG95" s="4"/>
      <c r="AH95" s="4"/>
    </row>
    <row r="96" spans="1:34">
      <c r="A96" s="8">
        <f t="shared" si="3"/>
        <v>60072</v>
      </c>
      <c r="B96" s="14" t="str">
        <f t="shared" si="4"/>
        <v>2017210164112</v>
      </c>
      <c r="C96" s="8" t="str">
        <f t="shared" si="5"/>
        <v>2017210</v>
      </c>
      <c r="D96" s="8">
        <v>2017</v>
      </c>
      <c r="E96" s="8">
        <v>2</v>
      </c>
      <c r="F96" s="8">
        <v>10</v>
      </c>
      <c r="G96" s="8">
        <v>16</v>
      </c>
      <c r="H96" s="8">
        <v>41</v>
      </c>
      <c r="I96" s="8">
        <v>12</v>
      </c>
      <c r="J96" s="8">
        <v>967</v>
      </c>
      <c r="K96" s="8" t="s">
        <v>29</v>
      </c>
      <c r="L96" s="8" t="e">
        <f>IF(#REF!=#REF!,IF(K96="Stroke",IF(K97="Stroke",IF((J97-J96)&lt;0,1000+J97-J96,J97-J96),""),""),"")</f>
        <v>#REF!</v>
      </c>
      <c r="M96" s="8" t="s">
        <v>21</v>
      </c>
      <c r="N96" s="4" t="s">
        <v>27</v>
      </c>
      <c r="O96" s="8">
        <v>0</v>
      </c>
      <c r="P96" s="8" t="e">
        <f>IF(#REF!=#REF!,IF(K96="Stroke",IF(K97="Stroke",IF(#REF!=#REF!,IF(Q96=Q97,IF((J97-J96)&lt;0,1000+J97-J96-O96,J97-J96-O96),""),""),""),""),"")</f>
        <v>#REF!</v>
      </c>
      <c r="Q96" s="8">
        <v>1</v>
      </c>
      <c r="R96" s="8" t="e">
        <f>IF(#REF!&lt;&gt;#REF!,COUNTIFS($K$112:$K$1378,$K$112,#REF!,#REF!),"")</f>
        <v>#REF!</v>
      </c>
      <c r="S96" s="8" t="e">
        <f>IF(AND(#REF!&lt;&gt;#REF!,#REF!=#REF!,M96="positive",M97="negative"),1,"")</f>
        <v>#REF!</v>
      </c>
      <c r="T96" s="8" t="e">
        <f>IF(AND(#REF!=#REF!,K:K="stroke",M:M="positive",S96&lt;&gt;"1"),1,"")</f>
        <v>#REF!</v>
      </c>
      <c r="U96" s="8" t="e">
        <f>IF((AND(R96&lt;&gt;"",W96&lt;&gt;1,K:K="stroke",M:M="negative",#REF!=#REF!)),IF(W96&lt;&gt;0,"",1),"")</f>
        <v>#REF!</v>
      </c>
      <c r="V96" s="8" t="e">
        <f>IF(R96="","",(SUM(S96:U96)+W96))</f>
        <v>#REF!</v>
      </c>
      <c r="W96" s="8" t="e">
        <f>IF(#REF!&lt;&gt;#REF!,COUNTIFS($K$112:$K$1378,"up",#REF!,#REF!),"")</f>
        <v>#REF!</v>
      </c>
      <c r="X96" s="8" t="e">
        <f>IF(#REF!&lt;&gt;#REF!,COUNTIFS($K$112:$K$1378,"SRS",#REF!,#REF!),"")</f>
        <v>#REF!</v>
      </c>
      <c r="Y96" s="8" t="e">
        <f>IF(R96&lt;&gt;"",IF(R96=1,"",COUNTIFS($O$112:$O$1378,"&gt;40",#REF!,#REF!)),"")</f>
        <v>#REF!</v>
      </c>
      <c r="AA96" s="9"/>
    </row>
    <row r="97" spans="1:34">
      <c r="A97" s="1">
        <f t="shared" si="3"/>
        <v>60072</v>
      </c>
      <c r="B97" s="2" t="str">
        <f t="shared" si="4"/>
        <v>2017210164112</v>
      </c>
      <c r="C97" s="8" t="str">
        <f t="shared" si="5"/>
        <v>2017210</v>
      </c>
      <c r="D97" s="8">
        <v>2017</v>
      </c>
      <c r="E97" s="8">
        <v>2</v>
      </c>
      <c r="F97" s="8">
        <v>10</v>
      </c>
      <c r="G97" s="8">
        <v>16</v>
      </c>
      <c r="H97" s="8">
        <v>41</v>
      </c>
      <c r="I97" s="8">
        <v>12</v>
      </c>
      <c r="J97" s="8">
        <v>978</v>
      </c>
      <c r="K97" s="8" t="s">
        <v>29</v>
      </c>
      <c r="L97" s="8" t="e">
        <f>IF(#REF!=#REF!,IF(K97="Stroke",IF(K98="Stroke",IF((J98-J97)&lt;0,1000+J98-J97,J98-J97),""),""),"")</f>
        <v>#REF!</v>
      </c>
      <c r="M97" s="8" t="s">
        <v>21</v>
      </c>
      <c r="N97" s="4" t="s">
        <v>27</v>
      </c>
      <c r="O97" s="8">
        <v>0</v>
      </c>
      <c r="P97" s="8" t="e">
        <f>IF(#REF!=#REF!,IF(K97="Stroke",IF(K98="Stroke",IF(#REF!=#REF!,IF(Q97=Q98,IF((J98-J97)&lt;0,1000+J98-J97-O97,J98-J97-O97),""),""),""),""),"")</f>
        <v>#REF!</v>
      </c>
      <c r="Q97" s="8">
        <v>1</v>
      </c>
      <c r="R97" s="8" t="e">
        <f>IF(#REF!&lt;&gt;#REF!,COUNTIFS($M$2:$M$988,$M$2,$C$2:$C$988,#REF!),"")</f>
        <v>#REF!</v>
      </c>
      <c r="S97" s="8" t="e">
        <f>IF(R97&lt;&gt;"",IF(R97=1,"",COUNTIFS($Q$2:$Q$988,"&gt;40",$C$2:$C$988,#REF!)),"")</f>
        <v>#REF!</v>
      </c>
      <c r="U97" s="9"/>
      <c r="V97" s="1"/>
      <c r="W97" s="1"/>
      <c r="X97" s="1"/>
      <c r="Y97" s="3"/>
    </row>
    <row r="98" spans="1:34">
      <c r="A98" s="8">
        <f t="shared" si="3"/>
        <v>60072</v>
      </c>
      <c r="B98" s="14" t="str">
        <f t="shared" si="4"/>
        <v>2017210164112</v>
      </c>
      <c r="C98" s="8" t="str">
        <f t="shared" si="5"/>
        <v>2017210</v>
      </c>
      <c r="D98" s="8">
        <v>2017</v>
      </c>
      <c r="E98" s="8">
        <v>2</v>
      </c>
      <c r="F98" s="8">
        <v>10</v>
      </c>
      <c r="G98" s="8">
        <v>16</v>
      </c>
      <c r="H98" s="8">
        <v>41</v>
      </c>
      <c r="I98" s="8">
        <v>12</v>
      </c>
      <c r="J98" s="8">
        <v>978</v>
      </c>
      <c r="K98" s="8" t="s">
        <v>29</v>
      </c>
      <c r="L98" s="8" t="e">
        <f>IF(#REF!=#REF!,IF(K98="Stroke",IF(K99="Stroke",IF((J99-J98)&lt;0,1000+J99-J98,J99-J98),""),""),"")</f>
        <v>#REF!</v>
      </c>
      <c r="M98" s="8" t="s">
        <v>21</v>
      </c>
      <c r="N98" s="4" t="s">
        <v>27</v>
      </c>
      <c r="O98" s="8">
        <v>0</v>
      </c>
      <c r="P98" s="8" t="e">
        <f>IF(#REF!=#REF!,IF(K98="Stroke",IF(K99="Stroke",IF(#REF!=#REF!,IF(Q98=Q99,IF((J99-J98)&lt;0,1000+J99-J98-O98,J99-J98-O98),""),""),""),""),"")</f>
        <v>#REF!</v>
      </c>
      <c r="Q98" s="8">
        <v>1</v>
      </c>
      <c r="R98" s="8" t="e">
        <f>IF(#REF!&lt;&gt;#REF!,COUNTIFS($K$112:$K$1378,$K$112,#REF!,#REF!),"")</f>
        <v>#REF!</v>
      </c>
      <c r="S98" s="8" t="e">
        <f>IF(AND(#REF!&lt;&gt;#REF!,#REF!=#REF!,M98="positive",M99="negative"),1,"")</f>
        <v>#REF!</v>
      </c>
      <c r="T98" s="8" t="e">
        <f>IF(AND(#REF!=#REF!,K:K="stroke",M:M="positive",S98&lt;&gt;"1"),1,"")</f>
        <v>#REF!</v>
      </c>
      <c r="U98" s="8" t="e">
        <f>IF((AND(R98&lt;&gt;"",W98&lt;&gt;1,K:K="stroke",M:M="negative",#REF!=#REF!)),IF(W98&lt;&gt;0,"",1),"")</f>
        <v>#REF!</v>
      </c>
      <c r="V98" s="8" t="e">
        <f>IF(R98="","",(SUM(S98:U98)+W98))</f>
        <v>#REF!</v>
      </c>
      <c r="W98" s="8" t="e">
        <f>IF(#REF!&lt;&gt;#REF!,COUNTIFS($K$112:$K$1378,"up",#REF!,#REF!),"")</f>
        <v>#REF!</v>
      </c>
      <c r="X98" s="8" t="e">
        <f>IF(#REF!&lt;&gt;#REF!,COUNTIFS($K$112:$K$1378,"SRS",#REF!,#REF!),"")</f>
        <v>#REF!</v>
      </c>
      <c r="Y98" s="8" t="e">
        <f>IF(R98&lt;&gt;"",IF(R98=1,"",COUNTIFS($O$112:$O$1378,"&gt;40",#REF!,#REF!)),"")</f>
        <v>#REF!</v>
      </c>
      <c r="AA98" s="9"/>
    </row>
    <row r="99" spans="1:34">
      <c r="A99" s="1">
        <f t="shared" si="3"/>
        <v>60073</v>
      </c>
      <c r="B99" s="2" t="str">
        <f t="shared" si="4"/>
        <v>2017210164113</v>
      </c>
      <c r="C99" s="8" t="str">
        <f t="shared" si="5"/>
        <v>2017210</v>
      </c>
      <c r="D99" s="8">
        <v>2017</v>
      </c>
      <c r="E99" s="8">
        <v>2</v>
      </c>
      <c r="F99" s="8">
        <v>10</v>
      </c>
      <c r="G99" s="8">
        <v>16</v>
      </c>
      <c r="H99" s="8">
        <v>41</v>
      </c>
      <c r="I99" s="4">
        <v>13</v>
      </c>
      <c r="J99" s="8">
        <v>100</v>
      </c>
      <c r="K99" s="8" t="s">
        <v>26</v>
      </c>
      <c r="L99" s="8" t="e">
        <f>IF(#REF!=#REF!,IF(K99="Stroke",IF(K100="Stroke",IF((J100-J99)&lt;0,1000+J100-J99,J100-J99),""),""),"")</f>
        <v>#REF!</v>
      </c>
      <c r="M99" s="8" t="s">
        <v>21</v>
      </c>
      <c r="N99" s="4" t="s">
        <v>27</v>
      </c>
      <c r="O99" s="8">
        <v>4</v>
      </c>
      <c r="P99" s="8" t="e">
        <f>IF(#REF!=#REF!,IF(K99="Stroke",IF(K100="Stroke",IF(#REF!=#REF!,IF(Q99=Q100,IF((J100-J99)&lt;0,1000+J100-J99-O99,J100-J99-O99),""),""),""),""),"")</f>
        <v>#REF!</v>
      </c>
      <c r="Q99" s="8">
        <v>1</v>
      </c>
      <c r="R99" s="8" t="e">
        <f>IF(#REF!&lt;&gt;#REF!,COUNTIFS($M$2:$M$988,$M$2,$C$2:$C$988,#REF!),"")</f>
        <v>#REF!</v>
      </c>
      <c r="S99" s="8" t="e">
        <f>IF(R99&lt;&gt;"",IF(R99=1,"",COUNTIFS($Q$2:$Q$988,"&gt;40",$C$2:$C$988,#REF!)),"")</f>
        <v>#REF!</v>
      </c>
      <c r="U99" s="9"/>
      <c r="V99" s="1"/>
      <c r="W99" s="1"/>
      <c r="X99" s="1"/>
      <c r="Y99" s="3"/>
    </row>
    <row r="100" spans="1:34" s="7" customFormat="1">
      <c r="A100" s="8">
        <f t="shared" si="3"/>
        <v>60073</v>
      </c>
      <c r="B100" s="14" t="str">
        <f t="shared" si="4"/>
        <v>2017210164113</v>
      </c>
      <c r="C100" s="8" t="str">
        <f t="shared" si="5"/>
        <v>2017210</v>
      </c>
      <c r="D100" s="8">
        <v>2017</v>
      </c>
      <c r="E100" s="8">
        <v>2</v>
      </c>
      <c r="F100" s="8">
        <v>10</v>
      </c>
      <c r="G100" s="8">
        <v>16</v>
      </c>
      <c r="H100" s="8">
        <v>41</v>
      </c>
      <c r="I100" s="4">
        <v>13</v>
      </c>
      <c r="J100" s="8">
        <v>100</v>
      </c>
      <c r="K100" s="8" t="s">
        <v>26</v>
      </c>
      <c r="L100" s="8" t="e">
        <f>IF(#REF!=#REF!,IF(K100="Stroke",IF(K101="Stroke",IF((J101-J100)&lt;0,1000+J101-J100,J101-J100),""),""),"")</f>
        <v>#REF!</v>
      </c>
      <c r="M100" s="8" t="s">
        <v>21</v>
      </c>
      <c r="N100" s="4" t="s">
        <v>27</v>
      </c>
      <c r="O100" s="8">
        <v>4</v>
      </c>
      <c r="P100" s="8" t="e">
        <f>IF(#REF!=#REF!,IF(K100="Stroke",IF(K101="Stroke",IF(#REF!=#REF!,IF(Q100=Q101,IF((J101-J100)&lt;0,1000+J101-J100-O100,J101-J100-O100),""),""),""),""),"")</f>
        <v>#REF!</v>
      </c>
      <c r="Q100" s="8">
        <v>1</v>
      </c>
      <c r="R100" s="8" t="e">
        <f>IF(#REF!&lt;&gt;#REF!,COUNTIFS($K$112:$K$1378,$K$112,#REF!,#REF!),"")</f>
        <v>#REF!</v>
      </c>
      <c r="S100" s="8" t="e">
        <f>IF(AND(#REF!&lt;&gt;#REF!,#REF!=#REF!,M100="positive",M101="negative"),1,"")</f>
        <v>#REF!</v>
      </c>
      <c r="T100" s="8" t="e">
        <f>IF(AND(#REF!=#REF!,K:K="stroke",M:M="positive",S100&lt;&gt;"1"),1,"")</f>
        <v>#REF!</v>
      </c>
      <c r="U100" s="8" t="e">
        <f>IF((AND(R100&lt;&gt;"",W100&lt;&gt;1,K:K="stroke",M:M="negative",#REF!=#REF!)),IF(W100&lt;&gt;0,"",1),"")</f>
        <v>#REF!</v>
      </c>
      <c r="V100" s="8" t="e">
        <f>IF(R100="","",(SUM(S100:U100)+W100))</f>
        <v>#REF!</v>
      </c>
      <c r="W100" s="8" t="e">
        <f>IF(#REF!&lt;&gt;#REF!,COUNTIFS($K$112:$K$1378,"up",#REF!,#REF!),"")</f>
        <v>#REF!</v>
      </c>
      <c r="X100" s="8" t="e">
        <f>IF(#REF!&lt;&gt;#REF!,COUNTIFS($K$112:$K$1378,"SRS",#REF!,#REF!),"")</f>
        <v>#REF!</v>
      </c>
      <c r="Y100" s="8" t="e">
        <f>IF(R100&lt;&gt;"",IF(R100=1,"",COUNTIFS($O$112:$O$1378,"&gt;40",#REF!,#REF!)),"")</f>
        <v>#REF!</v>
      </c>
      <c r="Z100" s="4"/>
      <c r="AA100" s="9"/>
      <c r="AB100" s="4"/>
      <c r="AC100" s="4"/>
      <c r="AD100" s="4"/>
      <c r="AE100" s="4"/>
      <c r="AF100" s="4"/>
      <c r="AG100" s="4"/>
      <c r="AH100" s="4"/>
    </row>
    <row r="101" spans="1:34">
      <c r="A101" s="1">
        <f t="shared" si="3"/>
        <v>60073</v>
      </c>
      <c r="B101" s="2" t="str">
        <f t="shared" si="4"/>
        <v>2017210164113</v>
      </c>
      <c r="C101" s="8" t="str">
        <f t="shared" si="5"/>
        <v>2017210</v>
      </c>
      <c r="D101" s="8">
        <v>2017</v>
      </c>
      <c r="E101" s="8">
        <v>2</v>
      </c>
      <c r="F101" s="8">
        <v>10</v>
      </c>
      <c r="G101" s="8">
        <v>16</v>
      </c>
      <c r="H101" s="8">
        <v>41</v>
      </c>
      <c r="I101" s="4">
        <v>13</v>
      </c>
      <c r="J101" s="8">
        <v>239</v>
      </c>
      <c r="K101" s="8" t="s">
        <v>26</v>
      </c>
      <c r="L101" s="8" t="e">
        <f>IF(#REF!=#REF!,IF(K101="Stroke",IF(K102="Stroke",IF((J102-J101)&lt;0,1000+J102-J101,J102-J101),""),""),"")</f>
        <v>#REF!</v>
      </c>
      <c r="M101" s="8" t="s">
        <v>21</v>
      </c>
      <c r="N101" s="4" t="s">
        <v>27</v>
      </c>
      <c r="O101" s="8">
        <v>16</v>
      </c>
      <c r="P101" s="8" t="e">
        <f>IF(#REF!=#REF!,IF(K101="Stroke",IF(K102="Stroke",IF(#REF!=#REF!,IF(Q101=Q102,IF((J102-J101)&lt;0,1000+J102-J101-O101,J102-J101-O101),""),""),""),""),"")</f>
        <v>#REF!</v>
      </c>
      <c r="Q101" s="8">
        <v>1</v>
      </c>
      <c r="R101" s="8" t="e">
        <f>IF(#REF!&lt;&gt;#REF!,COUNTIFS($M$2:$M$988,$M$2,$C$2:$C$988,#REF!),"")</f>
        <v>#REF!</v>
      </c>
      <c r="S101" s="8" t="e">
        <f>IF(R101&lt;&gt;"",IF(R101=1,"",COUNTIFS($Q$2:$Q$988,"&gt;40",$C$2:$C$988,#REF!)),"")</f>
        <v>#REF!</v>
      </c>
      <c r="U101" s="9"/>
      <c r="V101" s="1"/>
      <c r="W101" s="1"/>
      <c r="X101" s="1"/>
      <c r="Y101" s="3"/>
    </row>
    <row r="102" spans="1:34">
      <c r="A102" s="8">
        <f t="shared" si="3"/>
        <v>60073</v>
      </c>
      <c r="B102" s="14" t="str">
        <f t="shared" si="4"/>
        <v>2017210164113</v>
      </c>
      <c r="C102" s="8" t="str">
        <f t="shared" si="5"/>
        <v>2017210</v>
      </c>
      <c r="D102" s="8">
        <v>2017</v>
      </c>
      <c r="E102" s="8">
        <v>2</v>
      </c>
      <c r="F102" s="8">
        <v>10</v>
      </c>
      <c r="G102" s="8">
        <v>16</v>
      </c>
      <c r="H102" s="8">
        <v>41</v>
      </c>
      <c r="I102" s="4">
        <v>13</v>
      </c>
      <c r="J102" s="8">
        <v>239</v>
      </c>
      <c r="K102" s="8" t="s">
        <v>26</v>
      </c>
      <c r="L102" s="8" t="e">
        <f>IF(#REF!=#REF!,IF(K102="Stroke",IF(K103="Stroke",IF((J103-J102)&lt;0,1000+J103-J102,J103-J102),""),""),"")</f>
        <v>#REF!</v>
      </c>
      <c r="M102" s="8" t="s">
        <v>21</v>
      </c>
      <c r="N102" s="4" t="s">
        <v>27</v>
      </c>
      <c r="O102" s="8">
        <v>16</v>
      </c>
      <c r="P102" s="8" t="e">
        <f>IF(#REF!=#REF!,IF(K102="Stroke",IF(K103="Stroke",IF(#REF!=#REF!,IF(Q102=Q103,IF((J103-J102)&lt;0,1000+J103-J102-O102,J103-J102-O102),""),""),""),""),"")</f>
        <v>#REF!</v>
      </c>
      <c r="Q102" s="8">
        <v>1</v>
      </c>
      <c r="R102" s="8" t="e">
        <f>IF(#REF!&lt;&gt;#REF!,COUNTIFS($K$112:$K$1378,$K$112,#REF!,#REF!),"")</f>
        <v>#REF!</v>
      </c>
      <c r="S102" s="8" t="e">
        <f>IF(AND(#REF!&lt;&gt;#REF!,#REF!=#REF!,M102="positive",M103="negative"),1,"")</f>
        <v>#REF!</v>
      </c>
      <c r="T102" s="8" t="e">
        <f>IF(AND(#REF!=#REF!,K:K="stroke",M:M="positive",S102&lt;&gt;"1"),1,"")</f>
        <v>#REF!</v>
      </c>
      <c r="U102" s="8" t="e">
        <f>IF((AND(R102&lt;&gt;"",W102&lt;&gt;1,K:K="stroke",M:M="negative",#REF!=#REF!)),IF(W102&lt;&gt;0,"",1),"")</f>
        <v>#REF!</v>
      </c>
      <c r="V102" s="8" t="e">
        <f>IF(R102="","",(SUM(S102:U102)+W102))</f>
        <v>#REF!</v>
      </c>
      <c r="W102" s="8" t="e">
        <f>IF(#REF!&lt;&gt;#REF!,COUNTIFS($K$112:$K$1378,"up",#REF!,#REF!),"")</f>
        <v>#REF!</v>
      </c>
      <c r="X102" s="8" t="e">
        <f>IF(#REF!&lt;&gt;#REF!,COUNTIFS($K$112:$K$1378,"SRS",#REF!,#REF!),"")</f>
        <v>#REF!</v>
      </c>
      <c r="Y102" s="8" t="e">
        <f>IF(R102&lt;&gt;"",IF(R102=1,"",COUNTIFS($O$112:$O$1378,"&gt;40",#REF!,#REF!)),"")</f>
        <v>#REF!</v>
      </c>
      <c r="AA102" s="9"/>
    </row>
    <row r="103" spans="1:34" s="7" customFormat="1">
      <c r="A103" s="1">
        <f t="shared" si="3"/>
        <v>60073</v>
      </c>
      <c r="B103" s="2" t="str">
        <f t="shared" si="4"/>
        <v>2017210164113</v>
      </c>
      <c r="C103" s="8" t="str">
        <f t="shared" si="5"/>
        <v>2017210</v>
      </c>
      <c r="D103" s="8">
        <v>2017</v>
      </c>
      <c r="E103" s="8">
        <v>2</v>
      </c>
      <c r="F103" s="8">
        <v>10</v>
      </c>
      <c r="G103" s="8">
        <v>16</v>
      </c>
      <c r="H103" s="8">
        <v>41</v>
      </c>
      <c r="I103" s="4">
        <v>13</v>
      </c>
      <c r="J103" s="8">
        <v>294</v>
      </c>
      <c r="K103" s="8" t="s">
        <v>26</v>
      </c>
      <c r="L103" s="8" t="e">
        <f>IF(#REF!=#REF!,IF(K103="Stroke",IF(K104="Stroke",IF((J104-J103)&lt;0,1000+J104-J103,J104-J103),""),""),"")</f>
        <v>#REF!</v>
      </c>
      <c r="M103" s="8" t="s">
        <v>21</v>
      </c>
      <c r="N103" s="4" t="s">
        <v>27</v>
      </c>
      <c r="O103" s="8">
        <v>4</v>
      </c>
      <c r="P103" s="8" t="e">
        <f>IF(#REF!=#REF!,IF(K103="Stroke",IF(K104="Stroke",IF(#REF!=#REF!,IF(Q103=Q104,IF((J104-J103)&lt;0,1000+J104-J103-O103,J104-J103-O103),""),""),""),""),"")</f>
        <v>#REF!</v>
      </c>
      <c r="Q103" s="8">
        <v>1</v>
      </c>
      <c r="R103" s="8" t="e">
        <f>IF(#REF!&lt;&gt;#REF!,COUNTIFS($M$2:$M$988,$M$2,$C$2:$C$988,#REF!),"")</f>
        <v>#REF!</v>
      </c>
      <c r="S103" s="8" t="e">
        <f>IF(R103&lt;&gt;"",IF(R103=1,"",COUNTIFS($Q$2:$Q$988,"&gt;40",$C$2:$C$988,#REF!)),"")</f>
        <v>#REF!</v>
      </c>
      <c r="T103" s="4"/>
      <c r="U103" s="9"/>
      <c r="V103" s="1"/>
      <c r="W103" s="1"/>
      <c r="X103" s="1"/>
      <c r="Y103" s="3"/>
      <c r="Z103" s="4"/>
      <c r="AA103" s="4"/>
      <c r="AB103" s="4"/>
      <c r="AC103" s="4"/>
      <c r="AD103" s="4"/>
      <c r="AE103" s="4"/>
      <c r="AF103" s="4"/>
      <c r="AG103" s="4"/>
      <c r="AH103" s="4"/>
    </row>
    <row r="104" spans="1:34">
      <c r="A104" s="8">
        <f t="shared" si="3"/>
        <v>60073</v>
      </c>
      <c r="B104" s="14" t="str">
        <f t="shared" si="4"/>
        <v>2017210164113</v>
      </c>
      <c r="C104" s="8" t="str">
        <f t="shared" si="5"/>
        <v>2017210</v>
      </c>
      <c r="D104" s="8">
        <v>2017</v>
      </c>
      <c r="E104" s="8">
        <v>2</v>
      </c>
      <c r="F104" s="8">
        <v>10</v>
      </c>
      <c r="G104" s="8">
        <v>16</v>
      </c>
      <c r="H104" s="8">
        <v>41</v>
      </c>
      <c r="I104" s="4">
        <v>13</v>
      </c>
      <c r="J104" s="8">
        <v>294</v>
      </c>
      <c r="K104" s="8" t="s">
        <v>26</v>
      </c>
      <c r="L104" s="8" t="e">
        <f>IF(#REF!=#REF!,IF(K104="Stroke",IF(K105="Stroke",IF((J105-J104)&lt;0,1000+J105-J104,J105-J104),""),""),"")</f>
        <v>#REF!</v>
      </c>
      <c r="M104" s="8" t="s">
        <v>21</v>
      </c>
      <c r="N104" s="4" t="s">
        <v>27</v>
      </c>
      <c r="O104" s="8">
        <v>4</v>
      </c>
      <c r="P104" s="8" t="e">
        <f>IF(#REF!=#REF!,IF(K104="Stroke",IF(K105="Stroke",IF(#REF!=#REF!,IF(Q104=Q105,IF((J105-J104)&lt;0,1000+J105-J104-O104,J105-J104-O104),""),""),""),""),"")</f>
        <v>#REF!</v>
      </c>
      <c r="Q104" s="8">
        <v>1</v>
      </c>
      <c r="R104" s="8" t="e">
        <f>IF(#REF!&lt;&gt;#REF!,COUNTIFS($K$112:$K$1378,$K$112,#REF!,#REF!),"")</f>
        <v>#REF!</v>
      </c>
      <c r="S104" s="8" t="e">
        <f>IF(AND(#REF!&lt;&gt;#REF!,#REF!=#REF!,M104="positive",M105="negative"),1,"")</f>
        <v>#REF!</v>
      </c>
      <c r="T104" s="8" t="e">
        <f>IF(AND(#REF!=#REF!,K:K="stroke",M:M="positive",S104&lt;&gt;"1"),1,"")</f>
        <v>#REF!</v>
      </c>
      <c r="U104" s="8" t="e">
        <f>IF((AND(R104&lt;&gt;"",W104&lt;&gt;1,K:K="stroke",M:M="negative",#REF!=#REF!)),IF(W104&lt;&gt;0,"",1),"")</f>
        <v>#REF!</v>
      </c>
      <c r="V104" s="8" t="e">
        <f>IF(R104="","",(SUM(S104:U104)+W104))</f>
        <v>#REF!</v>
      </c>
      <c r="W104" s="8" t="e">
        <f>IF(#REF!&lt;&gt;#REF!,COUNTIFS($K$112:$K$1378,"up",#REF!,#REF!),"")</f>
        <v>#REF!</v>
      </c>
      <c r="X104" s="8" t="e">
        <f>IF(#REF!&lt;&gt;#REF!,COUNTIFS($K$112:$K$1378,"SRS",#REF!,#REF!),"")</f>
        <v>#REF!</v>
      </c>
      <c r="Y104" s="8" t="e">
        <f>IF(R104&lt;&gt;"",IF(R104=1,"",COUNTIFS($O$112:$O$1378,"&gt;40",#REF!,#REF!)),"")</f>
        <v>#REF!</v>
      </c>
      <c r="AA104" s="9"/>
    </row>
    <row r="105" spans="1:34">
      <c r="A105" s="1">
        <f t="shared" si="3"/>
        <v>60073</v>
      </c>
      <c r="B105" s="2" t="str">
        <f t="shared" si="4"/>
        <v>2017210164113</v>
      </c>
      <c r="C105" s="8" t="str">
        <f t="shared" si="5"/>
        <v>2017210</v>
      </c>
      <c r="D105" s="8">
        <v>2017</v>
      </c>
      <c r="E105" s="8">
        <v>2</v>
      </c>
      <c r="F105" s="8">
        <v>10</v>
      </c>
      <c r="G105" s="8">
        <v>16</v>
      </c>
      <c r="H105" s="8">
        <v>41</v>
      </c>
      <c r="I105" s="4">
        <v>13</v>
      </c>
      <c r="J105" s="8">
        <v>328</v>
      </c>
      <c r="K105" s="8" t="s">
        <v>26</v>
      </c>
      <c r="L105" s="8" t="e">
        <f>IF(#REF!=#REF!,IF(K105="Stroke",IF(K106="Stroke",IF((J106-J105)&lt;0,1000+J106-J105,J106-J105),""),""),"")</f>
        <v>#REF!</v>
      </c>
      <c r="M105" s="8" t="s">
        <v>21</v>
      </c>
      <c r="N105" s="4" t="s">
        <v>27</v>
      </c>
      <c r="O105" s="8">
        <v>66</v>
      </c>
      <c r="P105" s="8" t="e">
        <f>IF(#REF!=#REF!,IF(K105="Stroke",IF(K106="Stroke",IF(#REF!=#REF!,IF(Q105=Q106,IF((J106-J105)&lt;0,1000+J106-J105-O105,J106-J105-O105),""),""),""),""),"")</f>
        <v>#REF!</v>
      </c>
      <c r="Q105" s="8">
        <v>1</v>
      </c>
      <c r="R105" s="8" t="e">
        <f>IF(#REF!&lt;&gt;#REF!,COUNTIFS($M$2:$M$988,$M$2,$C$2:$C$988,#REF!),"")</f>
        <v>#REF!</v>
      </c>
      <c r="S105" s="8" t="e">
        <f>IF(R105&lt;&gt;"",IF(R105=1,"",COUNTIFS($Q$2:$Q$988,"&gt;40",$C$2:$C$988,#REF!)),"")</f>
        <v>#REF!</v>
      </c>
      <c r="U105" s="9"/>
      <c r="V105" s="1"/>
      <c r="W105" s="1"/>
      <c r="X105" s="1"/>
      <c r="Y105" s="3"/>
    </row>
    <row r="106" spans="1:34">
      <c r="A106" s="8">
        <f t="shared" si="3"/>
        <v>60073</v>
      </c>
      <c r="B106" s="14" t="str">
        <f t="shared" si="4"/>
        <v>2017210164113</v>
      </c>
      <c r="C106" s="8" t="str">
        <f t="shared" si="5"/>
        <v>2017210</v>
      </c>
      <c r="D106" s="8">
        <v>2017</v>
      </c>
      <c r="E106" s="8">
        <v>2</v>
      </c>
      <c r="F106" s="8">
        <v>10</v>
      </c>
      <c r="G106" s="8">
        <v>16</v>
      </c>
      <c r="H106" s="8">
        <v>41</v>
      </c>
      <c r="I106" s="4">
        <v>13</v>
      </c>
      <c r="J106" s="8">
        <v>328</v>
      </c>
      <c r="K106" s="8" t="s">
        <v>26</v>
      </c>
      <c r="L106" s="8" t="e">
        <f>IF(#REF!=#REF!,IF(K106="Stroke",IF(K107="Stroke",IF((J107-J106)&lt;0,1000+J107-J106,J107-J106),""),""),"")</f>
        <v>#REF!</v>
      </c>
      <c r="M106" s="8" t="s">
        <v>21</v>
      </c>
      <c r="N106" s="4" t="s">
        <v>27</v>
      </c>
      <c r="O106" s="8">
        <v>66</v>
      </c>
      <c r="P106" s="8" t="e">
        <f>IF(#REF!=#REF!,IF(K106="Stroke",IF(K107="Stroke",IF(#REF!=#REF!,IF(Q106=Q107,IF((J107-J106)&lt;0,1000+J107-J106-O106,J107-J106-O106),""),""),""),""),"")</f>
        <v>#REF!</v>
      </c>
      <c r="Q106" s="8">
        <v>1</v>
      </c>
      <c r="R106" s="8" t="e">
        <f>IF(#REF!&lt;&gt;#REF!,COUNTIFS($K$112:$K$1378,$K$112,#REF!,#REF!),"")</f>
        <v>#REF!</v>
      </c>
      <c r="S106" s="8" t="e">
        <f>IF(AND(#REF!&lt;&gt;#REF!,#REF!=#REF!,M106="positive",M107="negative"),1,"")</f>
        <v>#REF!</v>
      </c>
      <c r="T106" s="8" t="e">
        <f>IF(AND(#REF!=#REF!,K:K="stroke",M:M="positive",S106&lt;&gt;"1"),1,"")</f>
        <v>#REF!</v>
      </c>
      <c r="U106" s="8" t="e">
        <f>IF((AND(R106&lt;&gt;"",W106&lt;&gt;1,K:K="stroke",M:M="negative",#REF!=#REF!)),IF(W106&lt;&gt;0,"",1),"")</f>
        <v>#REF!</v>
      </c>
      <c r="V106" s="8" t="e">
        <f>IF(R106="","",(SUM(S106:U106)+W106))</f>
        <v>#REF!</v>
      </c>
      <c r="W106" s="8" t="e">
        <f>IF(#REF!&lt;&gt;#REF!,COUNTIFS($K$112:$K$1378,"up",#REF!,#REF!),"")</f>
        <v>#REF!</v>
      </c>
      <c r="X106" s="8" t="e">
        <f>IF(#REF!&lt;&gt;#REF!,COUNTIFS($K$112:$K$1378,"SRS",#REF!,#REF!),"")</f>
        <v>#REF!</v>
      </c>
      <c r="Y106" s="8" t="e">
        <f>IF(R106&lt;&gt;"",IF(R106=1,"",COUNTIFS($O$112:$O$1378,"&gt;40",#REF!,#REF!)),"")</f>
        <v>#REF!</v>
      </c>
      <c r="AA106" s="9"/>
    </row>
    <row r="107" spans="1:34" s="7" customFormat="1">
      <c r="A107" s="1">
        <f t="shared" si="3"/>
        <v>60073</v>
      </c>
      <c r="B107" s="2" t="str">
        <f t="shared" si="4"/>
        <v>2017210164113</v>
      </c>
      <c r="C107" s="8" t="str">
        <f t="shared" si="5"/>
        <v>2017210</v>
      </c>
      <c r="D107" s="8">
        <v>2017</v>
      </c>
      <c r="E107" s="8">
        <v>2</v>
      </c>
      <c r="F107" s="8">
        <v>10</v>
      </c>
      <c r="G107" s="8">
        <v>16</v>
      </c>
      <c r="H107" s="8">
        <v>41</v>
      </c>
      <c r="I107" s="4">
        <v>13</v>
      </c>
      <c r="J107" s="8">
        <v>451</v>
      </c>
      <c r="K107" s="8" t="s">
        <v>26</v>
      </c>
      <c r="L107" s="8" t="e">
        <f>IF(#REF!=#REF!,IF(K107="Stroke",IF(K108="Stroke",IF((J108-J107)&lt;0,1000+J108-J107,J108-J107),""),""),"")</f>
        <v>#REF!</v>
      </c>
      <c r="M107" s="8" t="s">
        <v>21</v>
      </c>
      <c r="N107" s="4" t="s">
        <v>27</v>
      </c>
      <c r="O107" s="8">
        <v>3</v>
      </c>
      <c r="P107" s="8" t="e">
        <f>IF(#REF!=#REF!,IF(K107="Stroke",IF(K108="Stroke",IF(#REF!=#REF!,IF(Q107=Q108,IF((J108-J107)&lt;0,1000+J108-J107-O107,J108-J107-O107),""),""),""),""),"")</f>
        <v>#REF!</v>
      </c>
      <c r="Q107" s="8">
        <v>1</v>
      </c>
      <c r="R107" s="8" t="e">
        <f>IF(#REF!&lt;&gt;#REF!,COUNTIFS($M$2:$M$988,$M$2,$C$2:$C$988,#REF!),"")</f>
        <v>#REF!</v>
      </c>
      <c r="S107" s="8" t="e">
        <f>IF(R107&lt;&gt;"",IF(R107=1,"",COUNTIFS($Q$2:$Q$988,"&gt;40",$C$2:$C$988,#REF!)),"")</f>
        <v>#REF!</v>
      </c>
      <c r="T107" s="4"/>
      <c r="U107" s="9"/>
      <c r="V107" s="1"/>
      <c r="W107" s="1"/>
      <c r="X107" s="1"/>
      <c r="Y107" s="3"/>
      <c r="Z107" s="4"/>
      <c r="AA107" s="4"/>
      <c r="AB107" s="4"/>
      <c r="AC107" s="4"/>
      <c r="AD107" s="4"/>
      <c r="AE107" s="4"/>
      <c r="AF107" s="4"/>
      <c r="AG107" s="4"/>
      <c r="AH107" s="4"/>
    </row>
    <row r="108" spans="1:34">
      <c r="A108" s="8">
        <f t="shared" si="3"/>
        <v>60073</v>
      </c>
      <c r="B108" s="14" t="str">
        <f t="shared" si="4"/>
        <v>2017210164113</v>
      </c>
      <c r="C108" s="8" t="str">
        <f t="shared" si="5"/>
        <v>2017210</v>
      </c>
      <c r="D108" s="8">
        <v>2017</v>
      </c>
      <c r="E108" s="8">
        <v>2</v>
      </c>
      <c r="F108" s="8">
        <v>10</v>
      </c>
      <c r="G108" s="8">
        <v>16</v>
      </c>
      <c r="H108" s="8">
        <v>41</v>
      </c>
      <c r="I108" s="4">
        <v>13</v>
      </c>
      <c r="J108" s="8">
        <v>451</v>
      </c>
      <c r="K108" s="8" t="s">
        <v>26</v>
      </c>
      <c r="L108" s="8" t="e">
        <f>IF(#REF!=#REF!,IF(K108="Stroke",IF(K109="Stroke",IF((J109-J108)&lt;0,1000+J109-J108,J109-J108),""),""),"")</f>
        <v>#REF!</v>
      </c>
      <c r="M108" s="8" t="s">
        <v>21</v>
      </c>
      <c r="N108" s="4" t="s">
        <v>27</v>
      </c>
      <c r="O108" s="8">
        <v>3</v>
      </c>
      <c r="P108" s="8" t="e">
        <f>IF(#REF!=#REF!,IF(K108="Stroke",IF(K109="Stroke",IF(#REF!=#REF!,IF(Q108=Q109,IF((J109-J108)&lt;0,1000+J109-J108-O108,J109-J108-O108),""),""),""),""),"")</f>
        <v>#REF!</v>
      </c>
      <c r="Q108" s="8">
        <v>1</v>
      </c>
      <c r="R108" s="8" t="e">
        <f>IF(#REF!&lt;&gt;#REF!,COUNTIFS($K$112:$K$1378,$K$112,#REF!,#REF!),"")</f>
        <v>#REF!</v>
      </c>
      <c r="S108" s="8" t="e">
        <f>IF(AND(#REF!&lt;&gt;#REF!,#REF!=#REF!,M108="positive",M109="negative"),1,"")</f>
        <v>#REF!</v>
      </c>
      <c r="T108" s="8" t="e">
        <f>IF(AND(#REF!=#REF!,K:K="stroke",M:M="positive",S108&lt;&gt;"1"),1,"")</f>
        <v>#REF!</v>
      </c>
      <c r="U108" s="8" t="e">
        <f>IF((AND(R108&lt;&gt;"",W108&lt;&gt;1,K:K="stroke",M:M="negative",#REF!=#REF!)),IF(W108&lt;&gt;0,"",1),"")</f>
        <v>#REF!</v>
      </c>
      <c r="V108" s="8" t="e">
        <f>IF(R108="","",(SUM(S108:U108)+W108))</f>
        <v>#REF!</v>
      </c>
      <c r="W108" s="8" t="e">
        <f>IF(#REF!&lt;&gt;#REF!,COUNTIFS($K$112:$K$1378,"up",#REF!,#REF!),"")</f>
        <v>#REF!</v>
      </c>
      <c r="X108" s="8" t="e">
        <f>IF(#REF!&lt;&gt;#REF!,COUNTIFS($K$112:$K$1378,"SRS",#REF!,#REF!),"")</f>
        <v>#REF!</v>
      </c>
      <c r="Y108" s="8" t="e">
        <f>IF(R108&lt;&gt;"",IF(R108=1,"",COUNTIFS($O$112:$O$1378,"&gt;40",#REF!,#REF!)),"")</f>
        <v>#REF!</v>
      </c>
      <c r="AA108" s="9"/>
    </row>
    <row r="109" spans="1:34" s="7" customFormat="1">
      <c r="A109" s="1">
        <f t="shared" si="3"/>
        <v>60073</v>
      </c>
      <c r="B109" s="2" t="str">
        <f t="shared" si="4"/>
        <v>2017210164113</v>
      </c>
      <c r="C109" s="8" t="str">
        <f t="shared" si="5"/>
        <v>2017210</v>
      </c>
      <c r="D109" s="8">
        <v>2017</v>
      </c>
      <c r="E109" s="8">
        <v>2</v>
      </c>
      <c r="F109" s="8">
        <v>10</v>
      </c>
      <c r="G109" s="8">
        <v>16</v>
      </c>
      <c r="H109" s="8">
        <v>41</v>
      </c>
      <c r="I109" s="4">
        <v>13</v>
      </c>
      <c r="J109" s="8">
        <v>603</v>
      </c>
      <c r="K109" s="8" t="s">
        <v>26</v>
      </c>
      <c r="L109" s="8" t="e">
        <f>IF(#REF!=#REF!,IF(K109="Stroke",IF(K110="Stroke",IF((J110-J109)&lt;0,1000+J110-J109,J110-J109),""),""),"")</f>
        <v>#REF!</v>
      </c>
      <c r="M109" s="8" t="s">
        <v>21</v>
      </c>
      <c r="N109" s="4" t="s">
        <v>27</v>
      </c>
      <c r="O109" s="8">
        <v>65</v>
      </c>
      <c r="P109" s="8" t="e">
        <f>IF(#REF!=#REF!,IF(K109="Stroke",IF(K110="Stroke",IF(#REF!=#REF!,IF(Q109=Q110,IF((J110-J109)&lt;0,1000+J110-J109-O109,J110-J109-O109),""),""),""),""),"")</f>
        <v>#REF!</v>
      </c>
      <c r="Q109" s="8">
        <v>1</v>
      </c>
      <c r="R109" s="8" t="e">
        <f>IF(#REF!&lt;&gt;#REF!,COUNTIFS($M$2:$M$988,$M$2,$C$2:$C$988,#REF!),"")</f>
        <v>#REF!</v>
      </c>
      <c r="S109" s="8" t="e">
        <f>IF(R109&lt;&gt;"",IF(R109=1,"",COUNTIFS($Q$2:$Q$988,"&gt;40",$C$2:$C$988,#REF!)),"")</f>
        <v>#REF!</v>
      </c>
      <c r="T109" s="4"/>
      <c r="U109" s="9"/>
      <c r="V109" s="1"/>
      <c r="W109" s="1"/>
      <c r="X109" s="1"/>
      <c r="Y109" s="3"/>
      <c r="Z109" s="4"/>
      <c r="AA109" s="4"/>
      <c r="AB109" s="4"/>
      <c r="AC109" s="4"/>
      <c r="AD109" s="4"/>
      <c r="AE109" s="4"/>
      <c r="AF109" s="4"/>
      <c r="AG109" s="4"/>
      <c r="AH109" s="4"/>
    </row>
    <row r="110" spans="1:34" s="7" customFormat="1">
      <c r="A110" s="8">
        <f t="shared" si="3"/>
        <v>60073</v>
      </c>
      <c r="B110" s="14" t="str">
        <f t="shared" si="4"/>
        <v>2017210164113</v>
      </c>
      <c r="C110" s="8" t="str">
        <f t="shared" si="5"/>
        <v>2017210</v>
      </c>
      <c r="D110" s="8">
        <v>2017</v>
      </c>
      <c r="E110" s="8">
        <v>2</v>
      </c>
      <c r="F110" s="8">
        <v>10</v>
      </c>
      <c r="G110" s="8">
        <v>16</v>
      </c>
      <c r="H110" s="8">
        <v>41</v>
      </c>
      <c r="I110" s="4">
        <v>13</v>
      </c>
      <c r="J110" s="8">
        <v>603</v>
      </c>
      <c r="K110" s="8" t="s">
        <v>26</v>
      </c>
      <c r="L110" s="8" t="e">
        <f>IF(#REF!=#REF!,IF(K110="Stroke",IF(K111="Stroke",IF((J111-J110)&lt;0,1000+J111-J110,J111-J110),""),""),"")</f>
        <v>#REF!</v>
      </c>
      <c r="M110" s="8" t="s">
        <v>21</v>
      </c>
      <c r="N110" s="4" t="s">
        <v>27</v>
      </c>
      <c r="O110" s="8">
        <v>65</v>
      </c>
      <c r="P110" s="8" t="e">
        <f>IF(#REF!=#REF!,IF(K110="Stroke",IF(K111="Stroke",IF(#REF!=#REF!,IF(Q110=Q111,IF((J111-J110)&lt;0,1000+J111-J110-O110,J111-J110-O110),""),""),""),""),"")</f>
        <v>#REF!</v>
      </c>
      <c r="Q110" s="8">
        <v>1</v>
      </c>
      <c r="R110" s="8" t="e">
        <f>IF(#REF!&lt;&gt;#REF!,COUNTIFS($K$112:$K$1378,$K$112,#REF!,#REF!),"")</f>
        <v>#REF!</v>
      </c>
      <c r="S110" s="8" t="e">
        <f>IF(AND(#REF!&lt;&gt;#REF!,#REF!=#REF!,M110="positive",M111="negative"),1,"")</f>
        <v>#REF!</v>
      </c>
      <c r="T110" s="8" t="e">
        <f>IF(AND(#REF!=#REF!,K:K="stroke",M:M="positive",S110&lt;&gt;"1"),1,"")</f>
        <v>#REF!</v>
      </c>
      <c r="U110" s="8" t="e">
        <f>IF((AND(R110&lt;&gt;"",W110&lt;&gt;1,K:K="stroke",M:M="negative",#REF!=#REF!)),IF(W110&lt;&gt;0,"",1),"")</f>
        <v>#REF!</v>
      </c>
      <c r="V110" s="8" t="e">
        <f>IF(R110="","",(SUM(S110:U110)+W110))</f>
        <v>#REF!</v>
      </c>
      <c r="W110" s="8" t="e">
        <f>IF(#REF!&lt;&gt;#REF!,COUNTIFS($K$112:$K$1378,"up",#REF!,#REF!),"")</f>
        <v>#REF!</v>
      </c>
      <c r="X110" s="8" t="e">
        <f>IF(#REF!&lt;&gt;#REF!,COUNTIFS($K$112:$K$1378,"SRS",#REF!,#REF!),"")</f>
        <v>#REF!</v>
      </c>
      <c r="Y110" s="8" t="e">
        <f>IF(R110&lt;&gt;"",IF(R110=1,"",COUNTIFS($O$112:$O$1378,"&gt;40",#REF!,#REF!)),"")</f>
        <v>#REF!</v>
      </c>
      <c r="Z110" s="4"/>
      <c r="AA110" s="9"/>
      <c r="AB110" s="4"/>
      <c r="AC110" s="4"/>
      <c r="AD110" s="4"/>
      <c r="AE110" s="4"/>
      <c r="AF110" s="4"/>
      <c r="AG110" s="4"/>
      <c r="AH110" s="4"/>
    </row>
    <row r="111" spans="1:34" s="7" customFormat="1">
      <c r="A111" s="1">
        <f t="shared" si="3"/>
        <v>60073</v>
      </c>
      <c r="B111" s="2" t="str">
        <f t="shared" si="4"/>
        <v>2017210164113</v>
      </c>
      <c r="C111" s="8" t="str">
        <f t="shared" si="5"/>
        <v>2017210</v>
      </c>
      <c r="D111" s="8">
        <v>2017</v>
      </c>
      <c r="E111" s="8">
        <v>2</v>
      </c>
      <c r="F111" s="8">
        <v>10</v>
      </c>
      <c r="G111" s="8">
        <v>16</v>
      </c>
      <c r="H111" s="8">
        <v>41</v>
      </c>
      <c r="I111" s="4">
        <v>13</v>
      </c>
      <c r="J111" s="8">
        <v>724</v>
      </c>
      <c r="K111" s="8" t="s">
        <v>26</v>
      </c>
      <c r="L111" s="8" t="e">
        <f>IF(#REF!=#REF!,IF(K111="Stroke",IF(K112="Stroke",IF((J112-J111)&lt;0,1000+J112-J111,J112-J111),""),""),"")</f>
        <v>#REF!</v>
      </c>
      <c r="M111" s="8" t="s">
        <v>21</v>
      </c>
      <c r="N111" s="4" t="s">
        <v>27</v>
      </c>
      <c r="O111" s="8">
        <v>104</v>
      </c>
      <c r="P111" s="8" t="e">
        <f>IF(#REF!=#REF!,IF(K111="Stroke",IF(K112="Stroke",IF(#REF!=#REF!,IF(Q111=Q112,IF((J112-J111)&lt;0,1000+J112-J111-O111,J112-J111-O111),""),""),""),""),"")</f>
        <v>#REF!</v>
      </c>
      <c r="Q111" s="8">
        <v>1</v>
      </c>
      <c r="R111" s="8" t="e">
        <f>IF(#REF!&lt;&gt;#REF!,COUNTIFS($M$2:$M$988,$M$2,$C$2:$C$988,#REF!),"")</f>
        <v>#REF!</v>
      </c>
      <c r="S111" s="8" t="e">
        <f>IF(R111&lt;&gt;"",IF(R111=1,"",COUNTIFS($Q$2:$Q$988,"&gt;40",$C$2:$C$988,#REF!)),"")</f>
        <v>#REF!</v>
      </c>
      <c r="T111" s="4"/>
      <c r="U111" s="9"/>
      <c r="V111" s="1"/>
      <c r="W111" s="1"/>
      <c r="X111" s="1"/>
      <c r="Y111" s="3"/>
      <c r="Z111" s="4"/>
      <c r="AA111" s="4"/>
      <c r="AB111" s="4"/>
      <c r="AC111" s="4"/>
      <c r="AD111" s="4"/>
      <c r="AE111" s="4"/>
      <c r="AF111" s="4"/>
      <c r="AG111" s="4"/>
      <c r="AH111" s="4"/>
    </row>
    <row r="112" spans="1:34" s="7" customFormat="1">
      <c r="A112" s="8">
        <f t="shared" si="3"/>
        <v>60073</v>
      </c>
      <c r="B112" s="14" t="str">
        <f t="shared" si="4"/>
        <v>2017210164113</v>
      </c>
      <c r="C112" s="8" t="str">
        <f t="shared" si="5"/>
        <v>2017210</v>
      </c>
      <c r="D112" s="8">
        <v>2017</v>
      </c>
      <c r="E112" s="8">
        <v>2</v>
      </c>
      <c r="F112" s="8">
        <v>10</v>
      </c>
      <c r="G112" s="8">
        <v>16</v>
      </c>
      <c r="H112" s="8">
        <v>41</v>
      </c>
      <c r="I112" s="4">
        <v>13</v>
      </c>
      <c r="J112" s="8">
        <v>724</v>
      </c>
      <c r="K112" s="8" t="s">
        <v>26</v>
      </c>
      <c r="L112" s="8" t="e">
        <f>IF(#REF!=#REF!,IF(K112="Stroke",IF(K113="Stroke",IF((J113-J112)&lt;0,1000+J113-J112,J113-J112),""),""),"")</f>
        <v>#REF!</v>
      </c>
      <c r="M112" s="8" t="s">
        <v>21</v>
      </c>
      <c r="N112" s="4" t="s">
        <v>27</v>
      </c>
      <c r="O112" s="8">
        <v>104</v>
      </c>
      <c r="P112" s="8" t="e">
        <f>IF(#REF!=#REF!,IF(K112="Stroke",IF(K113="Stroke",IF(#REF!=#REF!,IF(Q112=Q113,IF((J113-J112)&lt;0,1000+J113-J112-O112,J113-J112-O112),""),""),""),""),"")</f>
        <v>#REF!</v>
      </c>
      <c r="Q112" s="8">
        <v>1</v>
      </c>
      <c r="R112" s="8" t="e">
        <f>IF(#REF!&lt;&gt;#REF!,COUNTIFS($K$112:$K$1378,$K$112,#REF!,#REF!),"")</f>
        <v>#REF!</v>
      </c>
      <c r="S112" s="8" t="e">
        <f>IF(AND(#REF!&lt;&gt;#REF!,#REF!=#REF!,M112="positive",M113="negative"),1,"")</f>
        <v>#REF!</v>
      </c>
      <c r="T112" s="8" t="e">
        <f>IF(AND(#REF!=#REF!,K:K="stroke",M:M="positive",S112&lt;&gt;"1"),1,"")</f>
        <v>#REF!</v>
      </c>
      <c r="U112" s="8" t="e">
        <f>IF((AND(R112&lt;&gt;"",W112&lt;&gt;1,K:K="stroke",M:M="negative",#REF!=#REF!)),IF(W112&lt;&gt;0,"",1),"")</f>
        <v>#REF!</v>
      </c>
      <c r="V112" s="8" t="e">
        <f>IF(R112="","",(SUM(S112:U112)+W112))</f>
        <v>#REF!</v>
      </c>
      <c r="W112" s="8" t="e">
        <f>IF(#REF!&lt;&gt;#REF!,COUNTIFS($K$112:$K$1378,"up",#REF!,#REF!),"")</f>
        <v>#REF!</v>
      </c>
      <c r="X112" s="8" t="e">
        <f>IF(#REF!&lt;&gt;#REF!,COUNTIFS($K$112:$K$1378,"SRS",#REF!,#REF!),"")</f>
        <v>#REF!</v>
      </c>
      <c r="Y112" s="8" t="e">
        <f>IF(R112&lt;&gt;"",IF(R112=1,"",COUNTIFS($O$112:$O$1378,"&gt;40",#REF!,#REF!)),"")</f>
        <v>#REF!</v>
      </c>
      <c r="Z112" s="4"/>
      <c r="AA112" s="9"/>
      <c r="AB112" s="4"/>
      <c r="AC112" s="4"/>
      <c r="AD112" s="4"/>
      <c r="AE112" s="4"/>
      <c r="AF112" s="4"/>
      <c r="AG112" s="4"/>
      <c r="AH112" s="4"/>
    </row>
    <row r="113" spans="1:34" s="8" customFormat="1">
      <c r="A113" s="1">
        <f t="shared" si="3"/>
        <v>60073</v>
      </c>
      <c r="B113" s="2" t="str">
        <f t="shared" si="4"/>
        <v>2017210164113</v>
      </c>
      <c r="C113" s="8" t="str">
        <f t="shared" si="5"/>
        <v>2017210</v>
      </c>
      <c r="D113" s="8">
        <v>2017</v>
      </c>
      <c r="E113" s="8">
        <v>2</v>
      </c>
      <c r="F113" s="8">
        <v>10</v>
      </c>
      <c r="G113" s="8">
        <v>16</v>
      </c>
      <c r="H113" s="8">
        <v>41</v>
      </c>
      <c r="I113" s="4">
        <v>13</v>
      </c>
      <c r="J113" s="8">
        <v>747</v>
      </c>
      <c r="K113" s="8" t="s">
        <v>29</v>
      </c>
      <c r="L113" s="8" t="e">
        <f>IF(#REF!=#REF!,IF(K113="Stroke",IF(K114="Stroke",IF((J114-J113)&lt;0,1000+J114-J113,J114-J113),""),""),"")</f>
        <v>#REF!</v>
      </c>
      <c r="M113" s="8" t="s">
        <v>21</v>
      </c>
      <c r="N113" s="4" t="s">
        <v>27</v>
      </c>
      <c r="O113" s="8">
        <v>0</v>
      </c>
      <c r="P113" s="8" t="e">
        <f>IF(#REF!=#REF!,IF(K113="Stroke",IF(K114="Stroke",IF(#REF!=#REF!,IF(Q113=Q114,IF((J114-J113)&lt;0,1000+J114-J113-O113,J114-J113-O113),""),""),""),""),"")</f>
        <v>#REF!</v>
      </c>
      <c r="Q113" s="8">
        <v>1</v>
      </c>
      <c r="R113" s="8" t="e">
        <f>IF(#REF!&lt;&gt;#REF!,COUNTIFS($M$2:$M$988,$M$2,$C$2:$C$988,#REF!),"")</f>
        <v>#REF!</v>
      </c>
      <c r="S113" s="8" t="e">
        <f>IF(R113&lt;&gt;"",IF(R113=1,"",COUNTIFS($Q$2:$Q$988,"&gt;40",$C$2:$C$988,#REF!)),"")</f>
        <v>#REF!</v>
      </c>
      <c r="T113" s="4"/>
      <c r="U113" s="9"/>
      <c r="V113" s="1"/>
      <c r="W113" s="1"/>
      <c r="X113" s="1"/>
      <c r="Y113" s="3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s="8" customFormat="1">
      <c r="A114" s="8">
        <f t="shared" si="3"/>
        <v>60073</v>
      </c>
      <c r="B114" s="14" t="str">
        <f t="shared" si="4"/>
        <v>2017210164113</v>
      </c>
      <c r="C114" s="8" t="str">
        <f t="shared" si="5"/>
        <v>2017210</v>
      </c>
      <c r="D114" s="8">
        <v>2017</v>
      </c>
      <c r="E114" s="8">
        <v>2</v>
      </c>
      <c r="F114" s="8">
        <v>10</v>
      </c>
      <c r="G114" s="8">
        <v>16</v>
      </c>
      <c r="H114" s="8">
        <v>41</v>
      </c>
      <c r="I114" s="4">
        <v>13</v>
      </c>
      <c r="J114" s="8">
        <v>747</v>
      </c>
      <c r="K114" s="8" t="s">
        <v>29</v>
      </c>
      <c r="L114" s="8" t="e">
        <f>IF(#REF!=#REF!,IF(K114="Stroke",IF(K115="Stroke",IF((J115-J114)&lt;0,1000+J115-J114,J115-J114),""),""),"")</f>
        <v>#REF!</v>
      </c>
      <c r="M114" s="8" t="s">
        <v>21</v>
      </c>
      <c r="N114" s="4" t="s">
        <v>27</v>
      </c>
      <c r="O114" s="8">
        <v>0</v>
      </c>
      <c r="P114" s="8" t="e">
        <f>IF(#REF!=#REF!,IF(K114="Stroke",IF(K115="Stroke",IF(#REF!=#REF!,IF(Q114=Q115,IF((J115-J114)&lt;0,1000+J115-J114-O114,J115-J114-O114),""),""),""),""),"")</f>
        <v>#REF!</v>
      </c>
      <c r="Q114" s="8">
        <v>1</v>
      </c>
      <c r="R114" s="8" t="e">
        <f>IF(#REF!&lt;&gt;#REF!,COUNTIFS($K$112:$K$1378,$K$112,#REF!,#REF!),"")</f>
        <v>#REF!</v>
      </c>
      <c r="S114" s="8" t="e">
        <f>IF(AND(#REF!&lt;&gt;#REF!,#REF!=#REF!,M114="positive",M115="negative"),1,"")</f>
        <v>#REF!</v>
      </c>
      <c r="T114" s="8" t="e">
        <f>IF(AND(#REF!=#REF!,K:K="stroke",M:M="positive",S114&lt;&gt;"1"),1,"")</f>
        <v>#REF!</v>
      </c>
      <c r="U114" s="8" t="e">
        <f>IF((AND(R114&lt;&gt;"",W114&lt;&gt;1,K:K="stroke",M:M="negative",#REF!=#REF!)),IF(W114&lt;&gt;0,"",1),"")</f>
        <v>#REF!</v>
      </c>
      <c r="V114" s="8" t="e">
        <f>IF(R114="","",(SUM(S114:U114)+W114))</f>
        <v>#REF!</v>
      </c>
      <c r="W114" s="8" t="e">
        <f>IF(#REF!&lt;&gt;#REF!,COUNTIFS($K$112:$K$1378,"up",#REF!,#REF!),"")</f>
        <v>#REF!</v>
      </c>
      <c r="X114" s="8" t="e">
        <f>IF(#REF!&lt;&gt;#REF!,COUNTIFS($K$112:$K$1378,"SRS",#REF!,#REF!),"")</f>
        <v>#REF!</v>
      </c>
      <c r="Y114" s="8" t="e">
        <f>IF(R114&lt;&gt;"",IF(R114=1,"",COUNTIFS($O$112:$O$1378,"&gt;40",#REF!,#REF!)),"")</f>
        <v>#REF!</v>
      </c>
      <c r="Z114" s="4"/>
      <c r="AA114" s="9"/>
      <c r="AB114" s="4"/>
      <c r="AC114" s="4"/>
      <c r="AD114" s="4"/>
      <c r="AE114" s="4"/>
      <c r="AF114" s="4"/>
      <c r="AG114" s="4"/>
      <c r="AH114" s="4"/>
    </row>
    <row r="115" spans="1:34" s="8" customFormat="1">
      <c r="A115" s="5">
        <f t="shared" si="3"/>
        <v>60101</v>
      </c>
      <c r="B115" s="6" t="str">
        <f t="shared" si="4"/>
        <v>2017210164141</v>
      </c>
      <c r="C115" s="7" t="str">
        <f t="shared" si="5"/>
        <v>2017210</v>
      </c>
      <c r="D115" s="7">
        <v>2017</v>
      </c>
      <c r="E115" s="7">
        <v>2</v>
      </c>
      <c r="F115" s="7">
        <v>10</v>
      </c>
      <c r="G115" s="7">
        <v>16</v>
      </c>
      <c r="H115" s="7">
        <v>41</v>
      </c>
      <c r="I115" s="7">
        <v>41</v>
      </c>
      <c r="J115" s="7">
        <v>54</v>
      </c>
      <c r="K115" s="7" t="s">
        <v>26</v>
      </c>
      <c r="L115" s="7" t="e">
        <f>IF(#REF!=#REF!,IF(K115="Stroke",IF(K116="Stroke",IF((J116-J115)&lt;0,1000+J116-J115,J116-J115),""),""),"")</f>
        <v>#REF!</v>
      </c>
      <c r="M115" s="7" t="s">
        <v>21</v>
      </c>
      <c r="N115" s="7" t="s">
        <v>27</v>
      </c>
      <c r="O115" s="7">
        <v>23</v>
      </c>
      <c r="P115" s="7" t="e">
        <f>IF(#REF!=#REF!,IF(K115="Stroke",IF(K116="Stroke",IF(#REF!=#REF!,IF(Q115=Q116,IF((J116-J115)&lt;0,1000+J116-J115-O115,J116-J115-O115),""),""),""),""),"")</f>
        <v>#REF!</v>
      </c>
      <c r="Q115" s="7">
        <v>1</v>
      </c>
      <c r="R115" s="7" t="e">
        <f>IF(#REF!&lt;&gt;#REF!,COUNTIFS($M$2:$M$988,$M$2,$C$2:$C$988,#REF!),"")</f>
        <v>#REF!</v>
      </c>
      <c r="S115" s="7" t="e">
        <f>IF(R115&lt;&gt;"",IF(R115=1,"",COUNTIFS($Q$2:$Q$988,"&gt;40",$C$2:$C$988,#REF!)),"")</f>
        <v>#REF!</v>
      </c>
      <c r="T115" s="7"/>
      <c r="U115" s="10"/>
      <c r="V115" s="5"/>
      <c r="W115" s="5"/>
      <c r="X115" s="5"/>
      <c r="Y115" s="5"/>
      <c r="Z115" s="7"/>
      <c r="AA115" s="7"/>
      <c r="AB115" s="7"/>
      <c r="AC115" s="7"/>
      <c r="AD115" s="7"/>
      <c r="AE115" s="7"/>
      <c r="AF115" s="7"/>
      <c r="AG115" s="7"/>
      <c r="AH115" s="7"/>
    </row>
    <row r="116" spans="1:34" s="8" customFormat="1">
      <c r="A116" s="7">
        <f t="shared" si="3"/>
        <v>60101</v>
      </c>
      <c r="B116" s="11" t="str">
        <f t="shared" si="4"/>
        <v>2017210164141</v>
      </c>
      <c r="C116" s="7" t="str">
        <f t="shared" si="5"/>
        <v>2017210</v>
      </c>
      <c r="D116" s="7">
        <v>2017</v>
      </c>
      <c r="E116" s="7">
        <v>2</v>
      </c>
      <c r="F116" s="7">
        <v>10</v>
      </c>
      <c r="G116" s="7">
        <v>16</v>
      </c>
      <c r="H116" s="7">
        <v>41</v>
      </c>
      <c r="I116" s="7">
        <v>41</v>
      </c>
      <c r="J116" s="7">
        <v>54</v>
      </c>
      <c r="K116" s="7" t="s">
        <v>26</v>
      </c>
      <c r="L116" s="7" t="e">
        <f>IF(#REF!=#REF!,IF(K116="Stroke",IF(K117="Stroke",IF((J117-J116)&lt;0,1000+J117-J116,J117-J116),""),""),"")</f>
        <v>#REF!</v>
      </c>
      <c r="M116" s="7" t="s">
        <v>21</v>
      </c>
      <c r="N116" s="7" t="s">
        <v>27</v>
      </c>
      <c r="O116" s="7">
        <v>23</v>
      </c>
      <c r="P116" s="7" t="e">
        <f>IF(#REF!=#REF!,IF(K116="Stroke",IF(K117="Stroke",IF(#REF!=#REF!,IF(Q116=Q117,IF((J117-J116)&lt;0,1000+J117-J116-O116,J117-J116-O116),""),""),""),""),"")</f>
        <v>#REF!</v>
      </c>
      <c r="Q116" s="7">
        <v>1</v>
      </c>
      <c r="R116" s="7" t="e">
        <f>IF(#REF!&lt;&gt;#REF!,COUNTIFS($K$112:$K$1378,$K$112,#REF!,#REF!),"")</f>
        <v>#REF!</v>
      </c>
      <c r="S116" s="7" t="e">
        <f>IF(AND(#REF!&lt;&gt;#REF!,#REF!=#REF!,M116="positive",M117="negative"),1,"")</f>
        <v>#REF!</v>
      </c>
      <c r="T116" s="7" t="e">
        <f>IF(AND(#REF!=#REF!,K:K="stroke",M:M="positive",S116&lt;&gt;"1"),1,"")</f>
        <v>#REF!</v>
      </c>
      <c r="U116" s="7" t="e">
        <f>IF((AND(R116&lt;&gt;"",W116&lt;&gt;1,K:K="stroke",M:M="negative",#REF!=#REF!)),IF(W116&lt;&gt;0,"",1),"")</f>
        <v>#REF!</v>
      </c>
      <c r="V116" s="7" t="e">
        <f>IF(R116="","",(SUM(S116:U116)+W116))</f>
        <v>#REF!</v>
      </c>
      <c r="W116" s="7" t="e">
        <f>IF(#REF!&lt;&gt;#REF!,COUNTIFS($K$112:$K$1378,"up",#REF!,#REF!),"")</f>
        <v>#REF!</v>
      </c>
      <c r="X116" s="7" t="e">
        <f>IF(#REF!&lt;&gt;#REF!,COUNTIFS($K$112:$K$1378,"SRS",#REF!,#REF!),"")</f>
        <v>#REF!</v>
      </c>
      <c r="Y116" s="7" t="e">
        <f>IF(R116&lt;&gt;"",IF(R116=1,"",COUNTIFS($O$112:$O$1378,"&gt;40",#REF!,#REF!)),"")</f>
        <v>#REF!</v>
      </c>
      <c r="Z116" s="7"/>
      <c r="AA116" s="10"/>
      <c r="AB116" s="7"/>
      <c r="AC116" s="7"/>
      <c r="AD116" s="7"/>
      <c r="AE116" s="7"/>
      <c r="AF116" s="7"/>
      <c r="AG116" s="7"/>
      <c r="AH116" s="7"/>
    </row>
    <row r="117" spans="1:34" s="8" customFormat="1">
      <c r="A117" s="1">
        <f t="shared" si="3"/>
        <v>60101</v>
      </c>
      <c r="B117" s="2" t="str">
        <f t="shared" si="4"/>
        <v>2017210164141</v>
      </c>
      <c r="C117" s="8" t="str">
        <f t="shared" si="5"/>
        <v>2017210</v>
      </c>
      <c r="D117" s="4">
        <v>2017</v>
      </c>
      <c r="E117" s="4">
        <v>2</v>
      </c>
      <c r="F117" s="4">
        <v>10</v>
      </c>
      <c r="G117" s="4">
        <v>16</v>
      </c>
      <c r="H117" s="4">
        <v>41</v>
      </c>
      <c r="I117" s="4">
        <v>41</v>
      </c>
      <c r="J117" s="8">
        <v>206</v>
      </c>
      <c r="K117" s="8" t="s">
        <v>26</v>
      </c>
      <c r="L117" s="8" t="e">
        <f>IF(#REF!=#REF!,IF(K117="Stroke",IF(K118="Stroke",IF((J118-J117)&lt;0,1000+J118-J117,J118-J117),""),""),"")</f>
        <v>#REF!</v>
      </c>
      <c r="M117" s="8" t="s">
        <v>21</v>
      </c>
      <c r="N117" s="4" t="s">
        <v>27</v>
      </c>
      <c r="O117" s="8">
        <v>47</v>
      </c>
      <c r="P117" s="8" t="e">
        <f>IF(#REF!=#REF!,IF(K117="Stroke",IF(K118="Stroke",IF(#REF!=#REF!,IF(Q117=Q118,IF((J118-J117)&lt;0,1000+J118-J117-O117,J118-J117-O117),""),""),""),""),"")</f>
        <v>#REF!</v>
      </c>
      <c r="Q117" s="8">
        <v>1</v>
      </c>
      <c r="R117" s="8" t="e">
        <f>IF(#REF!&lt;&gt;#REF!,COUNTIFS($M$2:$M$988,$M$2,$C$2:$C$988,#REF!),"")</f>
        <v>#REF!</v>
      </c>
      <c r="S117" s="8" t="e">
        <f>IF(R117&lt;&gt;"",IF(R117=1,"",COUNTIFS($Q$2:$Q$988,"&gt;40",$C$2:$C$988,#REF!)),"")</f>
        <v>#REF!</v>
      </c>
      <c r="T117" s="4"/>
      <c r="U117" s="9"/>
      <c r="V117" s="1"/>
      <c r="W117" s="1"/>
      <c r="X117" s="1"/>
      <c r="Y117" s="3"/>
      <c r="Z117" s="4"/>
      <c r="AA117" s="4"/>
      <c r="AB117" s="4"/>
      <c r="AC117" s="4"/>
      <c r="AD117" s="4"/>
      <c r="AE117" s="4"/>
      <c r="AF117" s="4"/>
      <c r="AG117" s="4"/>
      <c r="AH117" s="4"/>
    </row>
    <row r="118" spans="1:34" s="8" customFormat="1">
      <c r="A118" s="8">
        <f t="shared" si="3"/>
        <v>60101</v>
      </c>
      <c r="B118" s="14" t="str">
        <f t="shared" si="4"/>
        <v>2017210164141</v>
      </c>
      <c r="C118" s="8" t="str">
        <f t="shared" si="5"/>
        <v>2017210</v>
      </c>
      <c r="D118" s="4">
        <v>2017</v>
      </c>
      <c r="E118" s="4">
        <v>2</v>
      </c>
      <c r="F118" s="4">
        <v>10</v>
      </c>
      <c r="G118" s="4">
        <v>16</v>
      </c>
      <c r="H118" s="4">
        <v>41</v>
      </c>
      <c r="I118" s="4">
        <v>41</v>
      </c>
      <c r="J118" s="8">
        <v>206</v>
      </c>
      <c r="K118" s="8" t="s">
        <v>26</v>
      </c>
      <c r="L118" s="8" t="e">
        <f>IF(#REF!=#REF!,IF(K118="Stroke",IF(K119="Stroke",IF((J119-J118)&lt;0,1000+J119-J118,J119-J118),""),""),"")</f>
        <v>#REF!</v>
      </c>
      <c r="M118" s="8" t="s">
        <v>21</v>
      </c>
      <c r="N118" s="4" t="s">
        <v>27</v>
      </c>
      <c r="O118" s="8">
        <v>47</v>
      </c>
      <c r="P118" s="8" t="e">
        <f>IF(#REF!=#REF!,IF(K118="Stroke",IF(K119="Stroke",IF(#REF!=#REF!,IF(Q118=Q119,IF((J119-J118)&lt;0,1000+J119-J118-O118,J119-J118-O118),""),""),""),""),"")</f>
        <v>#REF!</v>
      </c>
      <c r="Q118" s="8">
        <v>1</v>
      </c>
      <c r="R118" s="8" t="e">
        <f>IF(#REF!&lt;&gt;#REF!,COUNTIFS($K$112:$K$1378,$K$112,#REF!,#REF!),"")</f>
        <v>#REF!</v>
      </c>
      <c r="S118" s="8" t="e">
        <f>IF(AND(#REF!&lt;&gt;#REF!,#REF!=#REF!,M118="positive",M119="negative"),1,"")</f>
        <v>#REF!</v>
      </c>
      <c r="T118" s="8" t="e">
        <f>IF(AND(#REF!=#REF!,K:K="stroke",M:M="positive",S118&lt;&gt;"1"),1,"")</f>
        <v>#REF!</v>
      </c>
      <c r="U118" s="8" t="e">
        <f>IF((AND(R118&lt;&gt;"",W118&lt;&gt;1,K:K="stroke",M:M="negative",#REF!=#REF!)),IF(W118&lt;&gt;0,"",1),"")</f>
        <v>#REF!</v>
      </c>
      <c r="V118" s="8" t="e">
        <f>IF(R118="","",(SUM(S118:U118)+W118))</f>
        <v>#REF!</v>
      </c>
      <c r="W118" s="8" t="e">
        <f>IF(#REF!&lt;&gt;#REF!,COUNTIFS($K$112:$K$1378,"up",#REF!,#REF!),"")</f>
        <v>#REF!</v>
      </c>
      <c r="X118" s="8" t="e">
        <f>IF(#REF!&lt;&gt;#REF!,COUNTIFS($K$112:$K$1378,"SRS",#REF!,#REF!),"")</f>
        <v>#REF!</v>
      </c>
      <c r="Y118" s="8" t="e">
        <f>IF(R118&lt;&gt;"",IF(R118=1,"",COUNTIFS($O$112:$O$1378,"&gt;40",#REF!,#REF!)),"")</f>
        <v>#REF!</v>
      </c>
      <c r="Z118" s="4"/>
      <c r="AA118" s="9"/>
      <c r="AB118" s="4"/>
      <c r="AC118" s="4"/>
      <c r="AD118" s="4"/>
      <c r="AE118" s="4"/>
      <c r="AF118" s="4"/>
      <c r="AG118" s="4"/>
      <c r="AH118" s="4"/>
    </row>
    <row r="119" spans="1:34" s="7" customFormat="1">
      <c r="A119" s="1">
        <f t="shared" si="3"/>
        <v>60101</v>
      </c>
      <c r="B119" s="2" t="str">
        <f t="shared" si="4"/>
        <v>2017210164141</v>
      </c>
      <c r="C119" s="8" t="str">
        <f t="shared" si="5"/>
        <v>2017210</v>
      </c>
      <c r="D119" s="4">
        <v>2017</v>
      </c>
      <c r="E119" s="4">
        <v>2</v>
      </c>
      <c r="F119" s="4">
        <v>10</v>
      </c>
      <c r="G119" s="4">
        <v>16</v>
      </c>
      <c r="H119" s="4">
        <v>41</v>
      </c>
      <c r="I119" s="4">
        <v>41</v>
      </c>
      <c r="J119" s="8">
        <v>310</v>
      </c>
      <c r="K119" s="8" t="s">
        <v>26</v>
      </c>
      <c r="L119" s="8" t="e">
        <f>IF(#REF!=#REF!,IF(K119="Stroke",IF(K120="Stroke",IF((J120-J119)&lt;0,1000+J120-J119,J120-J119),""),""),"")</f>
        <v>#REF!</v>
      </c>
      <c r="M119" s="8" t="s">
        <v>21</v>
      </c>
      <c r="N119" s="4" t="s">
        <v>27</v>
      </c>
      <c r="O119" s="8">
        <v>3</v>
      </c>
      <c r="P119" s="8" t="e">
        <f>IF(#REF!=#REF!,IF(K119="Stroke",IF(K120="Stroke",IF(#REF!=#REF!,IF(Q119=Q120,IF((J120-J119)&lt;0,1000+J120-J119-O119,J120-J119-O119),""),""),""),""),"")</f>
        <v>#REF!</v>
      </c>
      <c r="Q119" s="8">
        <v>1</v>
      </c>
      <c r="R119" s="8" t="e">
        <f>IF(#REF!&lt;&gt;#REF!,COUNTIFS($M$2:$M$988,$M$2,$C$2:$C$988,#REF!),"")</f>
        <v>#REF!</v>
      </c>
      <c r="S119" s="8" t="e">
        <f>IF(R119&lt;&gt;"",IF(R119=1,"",COUNTIFS($Q$2:$Q$988,"&gt;40",$C$2:$C$988,#REF!)),"")</f>
        <v>#REF!</v>
      </c>
      <c r="T119" s="4"/>
      <c r="U119" s="9"/>
      <c r="V119" s="1"/>
      <c r="W119" s="1"/>
      <c r="X119" s="1"/>
      <c r="Y119" s="3"/>
      <c r="Z119" s="4"/>
      <c r="AA119" s="4"/>
      <c r="AB119" s="4"/>
      <c r="AC119" s="4"/>
      <c r="AD119" s="4"/>
      <c r="AE119" s="4"/>
      <c r="AF119" s="4"/>
      <c r="AG119" s="4"/>
      <c r="AH119" s="4"/>
    </row>
    <row r="120" spans="1:34" s="8" customFormat="1">
      <c r="A120" s="8">
        <f t="shared" si="3"/>
        <v>60101</v>
      </c>
      <c r="B120" s="14" t="str">
        <f t="shared" si="4"/>
        <v>2017210164141</v>
      </c>
      <c r="C120" s="8" t="str">
        <f t="shared" si="5"/>
        <v>2017210</v>
      </c>
      <c r="D120" s="4">
        <v>2017</v>
      </c>
      <c r="E120" s="4">
        <v>2</v>
      </c>
      <c r="F120" s="4">
        <v>10</v>
      </c>
      <c r="G120" s="4">
        <v>16</v>
      </c>
      <c r="H120" s="4">
        <v>41</v>
      </c>
      <c r="I120" s="4">
        <v>41</v>
      </c>
      <c r="J120" s="8">
        <v>310</v>
      </c>
      <c r="K120" s="8" t="s">
        <v>26</v>
      </c>
      <c r="L120" s="8" t="e">
        <f>IF(#REF!=#REF!,IF(K120="Stroke",IF(K121="Stroke",IF((J121-J120)&lt;0,1000+J121-J120,J121-J120),""),""),"")</f>
        <v>#REF!</v>
      </c>
      <c r="M120" s="8" t="s">
        <v>21</v>
      </c>
      <c r="N120" s="4" t="s">
        <v>27</v>
      </c>
      <c r="O120" s="8">
        <v>3</v>
      </c>
      <c r="P120" s="8" t="e">
        <f>IF(#REF!=#REF!,IF(K120="Stroke",IF(K121="Stroke",IF(#REF!=#REF!,IF(Q120=Q121,IF((J121-J120)&lt;0,1000+J121-J120-O120,J121-J120-O120),""),""),""),""),"")</f>
        <v>#REF!</v>
      </c>
      <c r="Q120" s="8">
        <v>1</v>
      </c>
      <c r="R120" s="8" t="e">
        <f>IF(#REF!&lt;&gt;#REF!,COUNTIFS($K$112:$K$1378,$K$112,#REF!,#REF!),"")</f>
        <v>#REF!</v>
      </c>
      <c r="S120" s="8" t="e">
        <f>IF(AND(#REF!&lt;&gt;#REF!,#REF!=#REF!,M120="positive",M121="negative"),1,"")</f>
        <v>#REF!</v>
      </c>
      <c r="T120" s="8" t="e">
        <f>IF(AND(#REF!=#REF!,K:K="stroke",M:M="positive",S120&lt;&gt;"1"),1,"")</f>
        <v>#REF!</v>
      </c>
      <c r="U120" s="8" t="e">
        <f>IF((AND(R120&lt;&gt;"",W120&lt;&gt;1,K:K="stroke",M:M="negative",#REF!=#REF!)),IF(W120&lt;&gt;0,"",1),"")</f>
        <v>#REF!</v>
      </c>
      <c r="V120" s="8" t="e">
        <f>IF(R120="","",(SUM(S120:U120)+W120))</f>
        <v>#REF!</v>
      </c>
      <c r="W120" s="8" t="e">
        <f>IF(#REF!&lt;&gt;#REF!,COUNTIFS($K$112:$K$1378,"up",#REF!,#REF!),"")</f>
        <v>#REF!</v>
      </c>
      <c r="X120" s="8" t="e">
        <f>IF(#REF!&lt;&gt;#REF!,COUNTIFS($K$112:$K$1378,"SRS",#REF!,#REF!),"")</f>
        <v>#REF!</v>
      </c>
      <c r="Y120" s="8" t="e">
        <f>IF(R120&lt;&gt;"",IF(R120=1,"",COUNTIFS($O$112:$O$1378,"&gt;40",#REF!,#REF!)),"")</f>
        <v>#REF!</v>
      </c>
      <c r="Z120" s="4"/>
      <c r="AA120" s="9"/>
      <c r="AB120" s="4"/>
      <c r="AC120" s="4"/>
      <c r="AD120" s="4"/>
      <c r="AE120" s="4"/>
      <c r="AF120" s="4"/>
      <c r="AG120" s="4"/>
      <c r="AH120" s="4"/>
    </row>
    <row r="121" spans="1:34" s="7" customFormat="1">
      <c r="A121" s="1">
        <f t="shared" si="3"/>
        <v>60101</v>
      </c>
      <c r="B121" s="2" t="str">
        <f t="shared" si="4"/>
        <v>2017210164141</v>
      </c>
      <c r="C121" s="8" t="str">
        <f t="shared" si="5"/>
        <v>2017210</v>
      </c>
      <c r="D121" s="4">
        <v>2017</v>
      </c>
      <c r="E121" s="4">
        <v>2</v>
      </c>
      <c r="F121" s="4">
        <v>10</v>
      </c>
      <c r="G121" s="4">
        <v>16</v>
      </c>
      <c r="H121" s="4">
        <v>41</v>
      </c>
      <c r="I121" s="4">
        <v>41</v>
      </c>
      <c r="J121" s="8">
        <v>394</v>
      </c>
      <c r="K121" s="8" t="s">
        <v>26</v>
      </c>
      <c r="L121" s="8" t="e">
        <f>IF(#REF!=#REF!,IF(K121="Stroke",IF(K122="Stroke",IF((J122-J121)&lt;0,1000+J122-J121,J122-J121),""),""),"")</f>
        <v>#REF!</v>
      </c>
      <c r="M121" s="8" t="s">
        <v>21</v>
      </c>
      <c r="N121" s="4" t="s">
        <v>27</v>
      </c>
      <c r="O121" s="8">
        <v>6</v>
      </c>
      <c r="P121" s="8" t="e">
        <f>IF(#REF!=#REF!,IF(K121="Stroke",IF(K122="Stroke",IF(#REF!=#REF!,IF(Q121=Q122,IF((J122-J121)&lt;0,1000+J122-J121-O121,J122-J121-O121),""),""),""),""),"")</f>
        <v>#REF!</v>
      </c>
      <c r="Q121" s="8">
        <v>1</v>
      </c>
      <c r="R121" s="8" t="e">
        <f>IF(#REF!&lt;&gt;#REF!,COUNTIFS($M$2:$M$988,$M$2,$C$2:$C$988,#REF!),"")</f>
        <v>#REF!</v>
      </c>
      <c r="S121" s="8" t="e">
        <f>IF(R121&lt;&gt;"",IF(R121=1,"",COUNTIFS($Q$2:$Q$988,"&gt;40",$C$2:$C$988,#REF!)),"")</f>
        <v>#REF!</v>
      </c>
      <c r="T121" s="4"/>
      <c r="U121" s="9"/>
      <c r="V121" s="1"/>
      <c r="W121" s="1"/>
      <c r="X121" s="1"/>
      <c r="Y121" s="3"/>
      <c r="Z121" s="4"/>
      <c r="AA121" s="4"/>
      <c r="AB121" s="4"/>
      <c r="AC121" s="4"/>
      <c r="AD121" s="4"/>
      <c r="AE121" s="4"/>
      <c r="AF121" s="4"/>
      <c r="AG121" s="4"/>
      <c r="AH121" s="4"/>
    </row>
    <row r="122" spans="1:34" s="8" customFormat="1">
      <c r="A122" s="8">
        <f t="shared" si="3"/>
        <v>60101</v>
      </c>
      <c r="B122" s="14" t="str">
        <f t="shared" si="4"/>
        <v>2017210164141</v>
      </c>
      <c r="C122" s="8" t="str">
        <f t="shared" si="5"/>
        <v>2017210</v>
      </c>
      <c r="D122" s="4">
        <v>2017</v>
      </c>
      <c r="E122" s="4">
        <v>2</v>
      </c>
      <c r="F122" s="4">
        <v>10</v>
      </c>
      <c r="G122" s="4">
        <v>16</v>
      </c>
      <c r="H122" s="4">
        <v>41</v>
      </c>
      <c r="I122" s="4">
        <v>41</v>
      </c>
      <c r="J122" s="8">
        <v>394</v>
      </c>
      <c r="K122" s="8" t="s">
        <v>26</v>
      </c>
      <c r="L122" s="8" t="e">
        <f>IF(#REF!=#REF!,IF(K122="Stroke",IF(K123="Stroke",IF((J123-J122)&lt;0,1000+J123-J122,J123-J122),""),""),"")</f>
        <v>#REF!</v>
      </c>
      <c r="M122" s="8" t="s">
        <v>21</v>
      </c>
      <c r="N122" s="4" t="s">
        <v>27</v>
      </c>
      <c r="O122" s="8">
        <v>6</v>
      </c>
      <c r="P122" s="8" t="e">
        <f>IF(#REF!=#REF!,IF(K122="Stroke",IF(K123="Stroke",IF(#REF!=#REF!,IF(Q122=Q123,IF((J123-J122)&lt;0,1000+J123-J122-O122,J123-J122-O122),""),""),""),""),"")</f>
        <v>#REF!</v>
      </c>
      <c r="Q122" s="8">
        <v>1</v>
      </c>
      <c r="R122" s="8" t="e">
        <f>IF(#REF!&lt;&gt;#REF!,COUNTIFS($K$112:$K$1378,$K$112,#REF!,#REF!),"")</f>
        <v>#REF!</v>
      </c>
      <c r="S122" s="8" t="e">
        <f>IF(AND(#REF!&lt;&gt;#REF!,#REF!=#REF!,M122="positive",M123="negative"),1,"")</f>
        <v>#REF!</v>
      </c>
      <c r="T122" s="8" t="e">
        <f>IF(AND(#REF!=#REF!,K:K="stroke",M:M="positive",S122&lt;&gt;"1"),1,"")</f>
        <v>#REF!</v>
      </c>
      <c r="U122" s="8" t="e">
        <f>IF((AND(R122&lt;&gt;"",W122&lt;&gt;1,K:K="stroke",M:M="negative",#REF!=#REF!)),IF(W122&lt;&gt;0,"",1),"")</f>
        <v>#REF!</v>
      </c>
      <c r="V122" s="8" t="e">
        <f>IF(R122="","",(SUM(S122:U122)+W122))</f>
        <v>#REF!</v>
      </c>
      <c r="W122" s="8" t="e">
        <f>IF(#REF!&lt;&gt;#REF!,COUNTIFS($K$112:$K$1378,"up",#REF!,#REF!),"")</f>
        <v>#REF!</v>
      </c>
      <c r="X122" s="8" t="e">
        <f>IF(#REF!&lt;&gt;#REF!,COUNTIFS($K$112:$K$1378,"SRS",#REF!,#REF!),"")</f>
        <v>#REF!</v>
      </c>
      <c r="Y122" s="8" t="e">
        <f>IF(R122&lt;&gt;"",IF(R122=1,"",COUNTIFS($O$112:$O$1378,"&gt;40",#REF!,#REF!)),"")</f>
        <v>#REF!</v>
      </c>
      <c r="Z122" s="4"/>
      <c r="AA122" s="9"/>
      <c r="AB122" s="4"/>
      <c r="AC122" s="4"/>
      <c r="AD122" s="4"/>
      <c r="AE122" s="4"/>
      <c r="AF122" s="4"/>
      <c r="AG122" s="4"/>
      <c r="AH122" s="4"/>
    </row>
    <row r="123" spans="1:34" s="8" customFormat="1">
      <c r="A123" s="1">
        <f t="shared" si="3"/>
        <v>60101</v>
      </c>
      <c r="B123" s="2" t="str">
        <f t="shared" si="4"/>
        <v>2017210164141</v>
      </c>
      <c r="C123" s="8" t="str">
        <f t="shared" si="5"/>
        <v>2017210</v>
      </c>
      <c r="D123" s="4">
        <v>2017</v>
      </c>
      <c r="E123" s="4">
        <v>2</v>
      </c>
      <c r="F123" s="4">
        <v>10</v>
      </c>
      <c r="G123" s="4">
        <v>16</v>
      </c>
      <c r="H123" s="4">
        <v>41</v>
      </c>
      <c r="I123" s="4">
        <v>41</v>
      </c>
      <c r="J123" s="8">
        <v>414</v>
      </c>
      <c r="K123" s="8" t="s">
        <v>26</v>
      </c>
      <c r="L123" s="8" t="e">
        <f>IF(#REF!=#REF!,IF(K123="Stroke",IF(K124="Stroke",IF((J124-J123)&lt;0,1000+J124-J123,J124-J123),""),""),"")</f>
        <v>#REF!</v>
      </c>
      <c r="M123" s="8" t="s">
        <v>21</v>
      </c>
      <c r="N123" s="4" t="s">
        <v>27</v>
      </c>
      <c r="O123" s="8">
        <v>5</v>
      </c>
      <c r="P123" s="8" t="e">
        <f>IF(#REF!=#REF!,IF(K123="Stroke",IF(K124="Stroke",IF(#REF!=#REF!,IF(Q123=Q124,IF((J124-J123)&lt;0,1000+J124-J123-O123,J124-J123-O123),""),""),""),""),"")</f>
        <v>#REF!</v>
      </c>
      <c r="Q123" s="8">
        <v>1</v>
      </c>
      <c r="R123" s="8" t="e">
        <f>IF(#REF!&lt;&gt;#REF!,COUNTIFS($M$2:$M$988,$M$2,$C$2:$C$988,#REF!),"")</f>
        <v>#REF!</v>
      </c>
      <c r="S123" s="8" t="e">
        <f>IF(R123&lt;&gt;"",IF(R123=1,"",COUNTIFS($Q$2:$Q$988,"&gt;40",$C$2:$C$988,#REF!)),"")</f>
        <v>#REF!</v>
      </c>
      <c r="T123" s="4"/>
      <c r="U123" s="9"/>
      <c r="V123" s="1"/>
      <c r="W123" s="1"/>
      <c r="X123" s="1"/>
      <c r="Y123" s="3"/>
      <c r="Z123" s="4"/>
      <c r="AA123" s="4"/>
      <c r="AB123" s="4"/>
      <c r="AC123" s="4"/>
      <c r="AD123" s="4"/>
      <c r="AE123" s="4"/>
      <c r="AF123" s="4"/>
      <c r="AG123" s="4"/>
      <c r="AH123" s="4"/>
    </row>
    <row r="124" spans="1:34" s="8" customFormat="1">
      <c r="A124" s="8">
        <f t="shared" si="3"/>
        <v>60101</v>
      </c>
      <c r="B124" s="14" t="str">
        <f t="shared" si="4"/>
        <v>2017210164141</v>
      </c>
      <c r="C124" s="8" t="str">
        <f t="shared" si="5"/>
        <v>2017210</v>
      </c>
      <c r="D124" s="4">
        <v>2017</v>
      </c>
      <c r="E124" s="4">
        <v>2</v>
      </c>
      <c r="F124" s="4">
        <v>10</v>
      </c>
      <c r="G124" s="4">
        <v>16</v>
      </c>
      <c r="H124" s="4">
        <v>41</v>
      </c>
      <c r="I124" s="4">
        <v>41</v>
      </c>
      <c r="J124" s="8">
        <v>414</v>
      </c>
      <c r="K124" s="8" t="s">
        <v>26</v>
      </c>
      <c r="L124" s="8" t="e">
        <f>IF(#REF!=#REF!,IF(K124="Stroke",IF(K125="Stroke",IF((J125-J124)&lt;0,1000+J125-J124,J125-J124),""),""),"")</f>
        <v>#REF!</v>
      </c>
      <c r="M124" s="8" t="s">
        <v>21</v>
      </c>
      <c r="N124" s="4" t="s">
        <v>27</v>
      </c>
      <c r="O124" s="8">
        <v>5</v>
      </c>
      <c r="P124" s="8" t="e">
        <f>IF(#REF!=#REF!,IF(K124="Stroke",IF(K125="Stroke",IF(#REF!=#REF!,IF(Q124=Q125,IF((J125-J124)&lt;0,1000+J125-J124-O124,J125-J124-O124),""),""),""),""),"")</f>
        <v>#REF!</v>
      </c>
      <c r="Q124" s="8">
        <v>1</v>
      </c>
      <c r="R124" s="8" t="e">
        <f>IF(#REF!&lt;&gt;#REF!,COUNTIFS($K$112:$K$1378,$K$112,#REF!,#REF!),"")</f>
        <v>#REF!</v>
      </c>
      <c r="S124" s="8" t="e">
        <f>IF(AND(#REF!&lt;&gt;#REF!,#REF!=#REF!,M124="positive",M125="negative"),1,"")</f>
        <v>#REF!</v>
      </c>
      <c r="T124" s="8" t="e">
        <f>IF(AND(#REF!=#REF!,K:K="stroke",M:M="positive",S124&lt;&gt;"1"),1,"")</f>
        <v>#REF!</v>
      </c>
      <c r="U124" s="8" t="e">
        <f>IF((AND(R124&lt;&gt;"",W124&lt;&gt;1,K:K="stroke",M:M="negative",#REF!=#REF!)),IF(W124&lt;&gt;0,"",1),"")</f>
        <v>#REF!</v>
      </c>
      <c r="V124" s="8" t="e">
        <f>IF(R124="","",(SUM(S124:U124)+W124))</f>
        <v>#REF!</v>
      </c>
      <c r="W124" s="8" t="e">
        <f>IF(#REF!&lt;&gt;#REF!,COUNTIFS($K$112:$K$1378,"up",#REF!,#REF!),"")</f>
        <v>#REF!</v>
      </c>
      <c r="X124" s="8" t="e">
        <f>IF(#REF!&lt;&gt;#REF!,COUNTIFS($K$112:$K$1378,"SRS",#REF!,#REF!),"")</f>
        <v>#REF!</v>
      </c>
      <c r="Y124" s="8" t="e">
        <f>IF(R124&lt;&gt;"",IF(R124=1,"",COUNTIFS($O$112:$O$1378,"&gt;40",#REF!,#REF!)),"")</f>
        <v>#REF!</v>
      </c>
      <c r="Z124" s="4"/>
      <c r="AA124" s="9"/>
      <c r="AB124" s="4"/>
      <c r="AC124" s="4"/>
      <c r="AD124" s="4"/>
      <c r="AE124" s="4"/>
      <c r="AF124" s="4"/>
      <c r="AG124" s="4"/>
      <c r="AH124" s="4"/>
    </row>
    <row r="125" spans="1:34" s="7" customFormat="1">
      <c r="A125" s="5">
        <f t="shared" si="3"/>
        <v>60298</v>
      </c>
      <c r="B125" s="6" t="str">
        <f t="shared" si="4"/>
        <v>2017210164458</v>
      </c>
      <c r="C125" s="7" t="str">
        <f t="shared" si="5"/>
        <v>2017210</v>
      </c>
      <c r="D125" s="7">
        <v>2017</v>
      </c>
      <c r="E125" s="7">
        <v>2</v>
      </c>
      <c r="F125" s="7">
        <v>10</v>
      </c>
      <c r="G125" s="7">
        <v>16</v>
      </c>
      <c r="H125" s="7">
        <v>44</v>
      </c>
      <c r="I125" s="7">
        <v>58</v>
      </c>
      <c r="J125" s="7">
        <v>176</v>
      </c>
      <c r="K125" s="7" t="s">
        <v>26</v>
      </c>
      <c r="L125" s="7" t="e">
        <f>IF(#REF!=#REF!,IF(K125="Stroke",IF(K126="Stroke",IF((J126-J125)&lt;0,1000+J126-J125,J126-J125),""),""),"")</f>
        <v>#REF!</v>
      </c>
      <c r="M125" s="7" t="s">
        <v>21</v>
      </c>
      <c r="N125" s="7" t="s">
        <v>27</v>
      </c>
      <c r="O125" s="7">
        <v>3</v>
      </c>
      <c r="P125" s="7" t="e">
        <f>IF(#REF!=#REF!,IF(K125="Stroke",IF(K126="Stroke",IF(#REF!=#REF!,IF(Q125=Q126,IF((J126-J125)&lt;0,1000+J126-J125-O125,J126-J125-O125),""),""),""),""),"")</f>
        <v>#REF!</v>
      </c>
      <c r="Q125" s="7">
        <v>1</v>
      </c>
      <c r="R125" s="7" t="e">
        <f>IF(#REF!&lt;&gt;#REF!,COUNTIFS($M$2:$M$988,$M$2,$C$2:$C$988,#REF!),"")</f>
        <v>#REF!</v>
      </c>
      <c r="S125" s="7" t="e">
        <f>IF(R125&lt;&gt;"",IF(R125=1,"",COUNTIFS($Q$2:$Q$988,"&gt;40",$C$2:$C$988,#REF!)),"")</f>
        <v>#REF!</v>
      </c>
      <c r="U125" s="10"/>
      <c r="V125" s="5"/>
      <c r="W125" s="5"/>
      <c r="X125" s="5"/>
      <c r="Y125" s="5"/>
    </row>
    <row r="126" spans="1:34" s="8" customFormat="1">
      <c r="A126" s="7">
        <f t="shared" si="3"/>
        <v>60298</v>
      </c>
      <c r="B126" s="11" t="str">
        <f t="shared" si="4"/>
        <v>2017210164458</v>
      </c>
      <c r="C126" s="7" t="str">
        <f t="shared" si="5"/>
        <v>2017210</v>
      </c>
      <c r="D126" s="7">
        <v>2017</v>
      </c>
      <c r="E126" s="7">
        <v>2</v>
      </c>
      <c r="F126" s="7">
        <v>10</v>
      </c>
      <c r="G126" s="7">
        <v>16</v>
      </c>
      <c r="H126" s="7">
        <v>44</v>
      </c>
      <c r="I126" s="7">
        <v>58</v>
      </c>
      <c r="J126" s="7">
        <v>176</v>
      </c>
      <c r="K126" s="7" t="s">
        <v>26</v>
      </c>
      <c r="L126" s="7" t="e">
        <f>IF(#REF!=#REF!,IF(K126="Stroke",IF(K127="Stroke",IF((J127-J126)&lt;0,1000+J127-J126,J127-J126),""),""),"")</f>
        <v>#REF!</v>
      </c>
      <c r="M126" s="7" t="s">
        <v>21</v>
      </c>
      <c r="N126" s="7" t="s">
        <v>27</v>
      </c>
      <c r="O126" s="7">
        <v>3</v>
      </c>
      <c r="P126" s="7" t="e">
        <f>IF(#REF!=#REF!,IF(K126="Stroke",IF(K127="Stroke",IF(#REF!=#REF!,IF(Q126=Q127,IF((J127-J126)&lt;0,1000+J127-J126-O126,J127-J126-O126),""),""),""),""),"")</f>
        <v>#REF!</v>
      </c>
      <c r="Q126" s="7">
        <v>1</v>
      </c>
      <c r="R126" s="7" t="e">
        <f>IF(#REF!&lt;&gt;#REF!,COUNTIFS($K$112:$K$1378,$K$112,#REF!,#REF!),"")</f>
        <v>#REF!</v>
      </c>
      <c r="S126" s="7" t="e">
        <f>IF(AND(#REF!&lt;&gt;#REF!,#REF!=#REF!,M126="positive",M127="negative"),1,"")</f>
        <v>#REF!</v>
      </c>
      <c r="T126" s="7" t="e">
        <f>IF(AND(#REF!=#REF!,K:K="stroke",M:M="positive",S126&lt;&gt;"1"),1,"")</f>
        <v>#REF!</v>
      </c>
      <c r="U126" s="7" t="e">
        <f>IF((AND(R126&lt;&gt;"",W126&lt;&gt;1,K:K="stroke",M:M="negative",#REF!=#REF!)),IF(W126&lt;&gt;0,"",1),"")</f>
        <v>#REF!</v>
      </c>
      <c r="V126" s="7" t="e">
        <f>IF(R126="","",(SUM(S126:U126)+W126))</f>
        <v>#REF!</v>
      </c>
      <c r="W126" s="7" t="e">
        <f>IF(#REF!&lt;&gt;#REF!,COUNTIFS($K$112:$K$1378,"up",#REF!,#REF!),"")</f>
        <v>#REF!</v>
      </c>
      <c r="X126" s="7" t="e">
        <f>IF(#REF!&lt;&gt;#REF!,COUNTIFS($K$112:$K$1378,"SRS",#REF!,#REF!),"")</f>
        <v>#REF!</v>
      </c>
      <c r="Y126" s="7" t="e">
        <f>IF(R126&lt;&gt;"",IF(R126=1,"",COUNTIFS($O$112:$O$1378,"&gt;40",#REF!,#REF!)),"")</f>
        <v>#REF!</v>
      </c>
      <c r="Z126" s="7"/>
      <c r="AA126" s="10"/>
      <c r="AB126" s="7"/>
      <c r="AC126" s="7"/>
      <c r="AD126" s="7"/>
      <c r="AE126" s="7"/>
      <c r="AF126" s="7"/>
      <c r="AG126" s="7"/>
      <c r="AH126" s="7"/>
    </row>
    <row r="127" spans="1:34" s="8" customFormat="1">
      <c r="A127" s="1">
        <f t="shared" si="3"/>
        <v>60298</v>
      </c>
      <c r="B127" s="2" t="str">
        <f t="shared" si="4"/>
        <v>2017210164458</v>
      </c>
      <c r="C127" s="8" t="str">
        <f t="shared" si="5"/>
        <v>2017210</v>
      </c>
      <c r="D127" s="4">
        <v>2017</v>
      </c>
      <c r="E127" s="4">
        <v>2</v>
      </c>
      <c r="F127" s="4">
        <v>10</v>
      </c>
      <c r="G127" s="4">
        <v>16</v>
      </c>
      <c r="H127" s="4">
        <v>44</v>
      </c>
      <c r="I127" s="4">
        <v>58</v>
      </c>
      <c r="J127" s="8">
        <v>244</v>
      </c>
      <c r="K127" s="8" t="s">
        <v>26</v>
      </c>
      <c r="L127" s="8" t="e">
        <f>IF(#REF!=#REF!,IF(K127="Stroke",IF(K128="Stroke",IF((J128-J127)&lt;0,1000+J128-J127,J128-J127),""),""),"")</f>
        <v>#REF!</v>
      </c>
      <c r="M127" s="8" t="s">
        <v>21</v>
      </c>
      <c r="N127" s="4" t="s">
        <v>27</v>
      </c>
      <c r="O127" s="8">
        <v>2</v>
      </c>
      <c r="P127" s="8" t="e">
        <f>IF(#REF!=#REF!,IF(K127="Stroke",IF(K128="Stroke",IF(#REF!=#REF!,IF(Q127=Q128,IF((J128-J127)&lt;0,1000+J128-J127-O127,J128-J127-O127),""),""),""),""),"")</f>
        <v>#REF!</v>
      </c>
      <c r="Q127" s="8">
        <v>2</v>
      </c>
      <c r="R127" s="8" t="e">
        <f>IF(#REF!&lt;&gt;#REF!,COUNTIFS($M$2:$M$988,$M$2,$C$2:$C$988,#REF!),"")</f>
        <v>#REF!</v>
      </c>
      <c r="S127" s="8" t="e">
        <f>IF(R127&lt;&gt;"",IF(R127=1,"",COUNTIFS($Q$2:$Q$988,"&gt;40",$C$2:$C$988,#REF!)),"")</f>
        <v>#REF!</v>
      </c>
      <c r="T127" s="4"/>
      <c r="U127" s="9"/>
      <c r="V127" s="1"/>
      <c r="W127" s="1"/>
      <c r="X127" s="1"/>
      <c r="Y127" s="3"/>
      <c r="Z127" s="4"/>
      <c r="AA127" s="4"/>
      <c r="AB127" s="4"/>
      <c r="AC127" s="4"/>
      <c r="AD127" s="4"/>
      <c r="AE127" s="4"/>
      <c r="AF127" s="4"/>
      <c r="AG127" s="4"/>
      <c r="AH127" s="4"/>
    </row>
    <row r="128" spans="1:34" s="8" customFormat="1">
      <c r="A128" s="8">
        <f t="shared" si="3"/>
        <v>60298</v>
      </c>
      <c r="B128" s="14" t="str">
        <f t="shared" si="4"/>
        <v>2017210164458</v>
      </c>
      <c r="C128" s="8" t="str">
        <f t="shared" si="5"/>
        <v>2017210</v>
      </c>
      <c r="D128" s="4">
        <v>2017</v>
      </c>
      <c r="E128" s="4">
        <v>2</v>
      </c>
      <c r="F128" s="4">
        <v>10</v>
      </c>
      <c r="G128" s="4">
        <v>16</v>
      </c>
      <c r="H128" s="4">
        <v>44</v>
      </c>
      <c r="I128" s="4">
        <v>58</v>
      </c>
      <c r="J128" s="8">
        <v>244</v>
      </c>
      <c r="K128" s="8" t="s">
        <v>26</v>
      </c>
      <c r="L128" s="8" t="e">
        <f>IF(#REF!=#REF!,IF(K128="Stroke",IF(K129="Stroke",IF((J129-J128)&lt;0,1000+J129-J128,J129-J128),""),""),"")</f>
        <v>#REF!</v>
      </c>
      <c r="M128" s="8" t="s">
        <v>21</v>
      </c>
      <c r="N128" s="4" t="s">
        <v>27</v>
      </c>
      <c r="O128" s="8">
        <v>2</v>
      </c>
      <c r="P128" s="8" t="e">
        <f>IF(#REF!=#REF!,IF(K128="Stroke",IF(K129="Stroke",IF(#REF!=#REF!,IF(Q128=Q129,IF((J129-J128)&lt;0,1000+J129-J128-O128,J129-J128-O128),""),""),""),""),"")</f>
        <v>#REF!</v>
      </c>
      <c r="Q128" s="8">
        <v>2</v>
      </c>
      <c r="R128" s="8" t="e">
        <f>IF(#REF!&lt;&gt;#REF!,COUNTIFS($K$112:$K$1378,$K$112,#REF!,#REF!),"")</f>
        <v>#REF!</v>
      </c>
      <c r="S128" s="8" t="e">
        <f>IF(AND(#REF!&lt;&gt;#REF!,#REF!=#REF!,M128="positive",M129="negative"),1,"")</f>
        <v>#REF!</v>
      </c>
      <c r="T128" s="8" t="e">
        <f>IF(AND(#REF!=#REF!,K:K="stroke",M:M="positive",S128&lt;&gt;"1"),1,"")</f>
        <v>#REF!</v>
      </c>
      <c r="U128" s="8" t="e">
        <f>IF((AND(R128&lt;&gt;"",W128&lt;&gt;1,K:K="stroke",M:M="negative",#REF!=#REF!)),IF(W128&lt;&gt;0,"",1),"")</f>
        <v>#REF!</v>
      </c>
      <c r="V128" s="8" t="e">
        <f>IF(R128="","",(SUM(S128:U128)+W128))</f>
        <v>#REF!</v>
      </c>
      <c r="W128" s="8" t="e">
        <f>IF(#REF!&lt;&gt;#REF!,COUNTIFS($K$112:$K$1378,"up",#REF!,#REF!),"")</f>
        <v>#REF!</v>
      </c>
      <c r="X128" s="8" t="e">
        <f>IF(#REF!&lt;&gt;#REF!,COUNTIFS($K$112:$K$1378,"SRS",#REF!,#REF!),"")</f>
        <v>#REF!</v>
      </c>
      <c r="Y128" s="8" t="e">
        <f>IF(R128&lt;&gt;"",IF(R128=1,"",COUNTIFS($O$112:$O$1378,"&gt;40",#REF!,#REF!)),"")</f>
        <v>#REF!</v>
      </c>
      <c r="Z128" s="4"/>
      <c r="AA128" s="9"/>
      <c r="AB128" s="4"/>
      <c r="AC128" s="4"/>
      <c r="AD128" s="4"/>
      <c r="AE128" s="4"/>
      <c r="AF128" s="4"/>
      <c r="AG128" s="4"/>
      <c r="AH128" s="4"/>
    </row>
    <row r="129" spans="1:34" s="7" customFormat="1">
      <c r="A129" s="1">
        <f t="shared" ref="A129:A192" si="6">I129+(H129*60)+(G129*3600)</f>
        <v>60298</v>
      </c>
      <c r="B129" s="2" t="str">
        <f t="shared" ref="B129:B192" si="7">CONCATENATE(D129,E129,F129,G129,H129,I129)</f>
        <v>2017210164458</v>
      </c>
      <c r="C129" s="8" t="str">
        <f t="shared" ref="C129:C192" si="8">CONCATENATE(D129,E129,F129)</f>
        <v>2017210</v>
      </c>
      <c r="D129" s="4">
        <v>2017</v>
      </c>
      <c r="E129" s="4">
        <v>2</v>
      </c>
      <c r="F129" s="4">
        <v>10</v>
      </c>
      <c r="G129" s="4">
        <v>16</v>
      </c>
      <c r="H129" s="4">
        <v>44</v>
      </c>
      <c r="I129" s="4">
        <v>58</v>
      </c>
      <c r="J129" s="8">
        <v>293</v>
      </c>
      <c r="K129" s="4" t="s">
        <v>30</v>
      </c>
      <c r="L129" s="4" t="e">
        <f>IF(#REF!=#REF!,IF(K129="Stroke",IF(K130="Stroke",IF((J130-J129)&lt;0,1000+J130-J129,J130-J129),""),""),"")</f>
        <v>#REF!</v>
      </c>
      <c r="M129" s="4" t="s">
        <v>21</v>
      </c>
      <c r="N129" s="4" t="s">
        <v>27</v>
      </c>
      <c r="O129" s="4">
        <v>0</v>
      </c>
      <c r="P129" s="4" t="e">
        <f>IF(#REF!=#REF!,IF(K129="Stroke",IF(K130="Stroke",IF(#REF!=#REF!,IF(Q129=Q130,IF((J130-J129)&lt;0,1000+J130-J129-O129,J130-J129-O129),""),""),""),""),"")</f>
        <v>#REF!</v>
      </c>
      <c r="Q129" s="4">
        <v>2</v>
      </c>
      <c r="R129" s="8" t="e">
        <f>IF(#REF!&lt;&gt;#REF!,COUNTIFS($M$2:$M$988,$M$2,$C$2:$C$988,#REF!),"")</f>
        <v>#REF!</v>
      </c>
      <c r="S129" s="8" t="e">
        <f>IF(R129&lt;&gt;"",IF(R129=1,"",COUNTIFS($Q$2:$Q$988,"&gt;40",$C$2:$C$988,#REF!)),"")</f>
        <v>#REF!</v>
      </c>
      <c r="T129" s="4"/>
      <c r="U129" s="9"/>
      <c r="V129" s="1"/>
      <c r="W129" s="1"/>
      <c r="X129" s="1"/>
      <c r="Y129" s="3"/>
      <c r="Z129" s="4"/>
      <c r="AA129" s="4"/>
      <c r="AB129" s="4"/>
      <c r="AC129" s="4"/>
      <c r="AD129" s="4"/>
      <c r="AE129" s="4"/>
      <c r="AF129" s="4"/>
      <c r="AG129" s="4"/>
      <c r="AH129" s="4"/>
    </row>
    <row r="130" spans="1:34" s="8" customFormat="1">
      <c r="A130" s="8">
        <f t="shared" si="6"/>
        <v>60298</v>
      </c>
      <c r="B130" s="14" t="str">
        <f t="shared" si="7"/>
        <v>2017210164458</v>
      </c>
      <c r="C130" s="8" t="str">
        <f t="shared" si="8"/>
        <v>2017210</v>
      </c>
      <c r="D130" s="4">
        <v>2017</v>
      </c>
      <c r="E130" s="4">
        <v>2</v>
      </c>
      <c r="F130" s="4">
        <v>10</v>
      </c>
      <c r="G130" s="4">
        <v>16</v>
      </c>
      <c r="H130" s="4">
        <v>44</v>
      </c>
      <c r="I130" s="4">
        <v>58</v>
      </c>
      <c r="J130" s="8">
        <v>293</v>
      </c>
      <c r="K130" s="4" t="s">
        <v>30</v>
      </c>
      <c r="L130" s="8" t="e">
        <f>IF(#REF!=#REF!,IF(K130="Stroke",IF(K131="Stroke",IF((J131-J130)&lt;0,1000+J131-J130,J131-J130),""),""),"")</f>
        <v>#REF!</v>
      </c>
      <c r="M130" s="4" t="s">
        <v>21</v>
      </c>
      <c r="N130" s="4" t="s">
        <v>27</v>
      </c>
      <c r="O130" s="4">
        <v>0</v>
      </c>
      <c r="P130" s="8" t="e">
        <f>IF(#REF!=#REF!,IF(K130="Stroke",IF(K131="Stroke",IF(#REF!=#REF!,IF(Q130=Q131,IF((J131-J130)&lt;0,1000+J131-J130-O130,J131-J130-O130),""),""),""),""),"")</f>
        <v>#REF!</v>
      </c>
      <c r="Q130" s="4">
        <v>2</v>
      </c>
      <c r="R130" s="8" t="e">
        <f>IF(#REF!&lt;&gt;#REF!,COUNTIFS($K$112:$K$1378,$K$112,#REF!,#REF!),"")</f>
        <v>#REF!</v>
      </c>
      <c r="S130" s="8" t="e">
        <f>IF(AND(#REF!&lt;&gt;#REF!,#REF!=#REF!,M130="positive",M131="negative"),1,"")</f>
        <v>#REF!</v>
      </c>
      <c r="T130" s="8" t="e">
        <f>IF(AND(#REF!=#REF!,K:K="stroke",M:M="positive",S130&lt;&gt;"1"),1,"")</f>
        <v>#REF!</v>
      </c>
      <c r="U130" s="8" t="e">
        <f>IF((AND(R130&lt;&gt;"",W130&lt;&gt;1,K:K="stroke",M:M="negative",#REF!=#REF!)),IF(W130&lt;&gt;0,"",1),"")</f>
        <v>#REF!</v>
      </c>
      <c r="V130" s="8" t="e">
        <f>IF(R130="","",(SUM(S130:U130)+W130))</f>
        <v>#REF!</v>
      </c>
      <c r="W130" s="8" t="e">
        <f>IF(#REF!&lt;&gt;#REF!,COUNTIFS($K$112:$K$1378,"up",#REF!,#REF!),"")</f>
        <v>#REF!</v>
      </c>
      <c r="X130" s="8" t="e">
        <f>IF(#REF!&lt;&gt;#REF!,COUNTIFS($K$112:$K$1378,"SRS",#REF!,#REF!),"")</f>
        <v>#REF!</v>
      </c>
      <c r="Y130" s="8" t="e">
        <f>IF(R130&lt;&gt;"",IF(R130=1,"",COUNTIFS($O$112:$O$1378,"&gt;40",#REF!,#REF!)),"")</f>
        <v>#REF!</v>
      </c>
      <c r="Z130" s="4"/>
      <c r="AA130" s="9"/>
      <c r="AB130" s="4"/>
      <c r="AC130" s="4"/>
      <c r="AD130" s="4"/>
      <c r="AE130" s="4"/>
      <c r="AF130" s="4"/>
      <c r="AG130" s="4"/>
      <c r="AH130" s="4"/>
    </row>
    <row r="131" spans="1:34" s="7" customFormat="1">
      <c r="A131" s="5">
        <f t="shared" si="6"/>
        <v>60549</v>
      </c>
      <c r="B131" s="6" t="str">
        <f t="shared" si="7"/>
        <v>201721016499</v>
      </c>
      <c r="C131" s="7" t="str">
        <f t="shared" si="8"/>
        <v>2017210</v>
      </c>
      <c r="D131" s="7">
        <v>2017</v>
      </c>
      <c r="E131" s="7">
        <v>2</v>
      </c>
      <c r="F131" s="7">
        <v>10</v>
      </c>
      <c r="G131" s="7">
        <v>16</v>
      </c>
      <c r="H131" s="7">
        <v>49</v>
      </c>
      <c r="I131" s="7">
        <v>9</v>
      </c>
      <c r="J131" s="7">
        <v>775</v>
      </c>
      <c r="K131" s="7" t="s">
        <v>26</v>
      </c>
      <c r="L131" s="7" t="e">
        <f>IF(#REF!=#REF!,IF(K131="Stroke",IF(K132="Stroke",IF((J132-J131)&lt;0,1000+J132-J131,J132-J131),""),""),"")</f>
        <v>#REF!</v>
      </c>
      <c r="M131" s="7" t="s">
        <v>21</v>
      </c>
      <c r="N131" s="7" t="s">
        <v>27</v>
      </c>
      <c r="O131" s="7">
        <v>4</v>
      </c>
      <c r="P131" s="7" t="e">
        <f>IF(#REF!=#REF!,IF(K131="Stroke",IF(K132="Stroke",IF(#REF!=#REF!,IF(Q131=Q132,IF((J132-J131)&lt;0,1000+J132-J131-O131,J132-J131-O131),""),""),""),""),"")</f>
        <v>#REF!</v>
      </c>
      <c r="Q131" s="7">
        <v>1</v>
      </c>
      <c r="R131" s="7" t="e">
        <f>IF(#REF!&lt;&gt;#REF!,COUNTIFS($M$2:$M$988,$M$2,$C$2:$C$988,#REF!),"")</f>
        <v>#REF!</v>
      </c>
      <c r="S131" s="7" t="e">
        <f>IF(R131&lt;&gt;"",IF(R131=1,"",COUNTIFS($Q$2:$Q$988,"&gt;40",$C$2:$C$988,#REF!)),"")</f>
        <v>#REF!</v>
      </c>
      <c r="U131" s="10"/>
      <c r="V131" s="5"/>
      <c r="W131" s="5"/>
      <c r="X131" s="5"/>
      <c r="Y131" s="5"/>
    </row>
    <row r="132" spans="1:34" s="7" customFormat="1">
      <c r="A132" s="7">
        <f t="shared" si="6"/>
        <v>60549</v>
      </c>
      <c r="B132" s="11" t="str">
        <f t="shared" si="7"/>
        <v>201721016499</v>
      </c>
      <c r="C132" s="7" t="str">
        <f t="shared" si="8"/>
        <v>2017210</v>
      </c>
      <c r="D132" s="7">
        <v>2017</v>
      </c>
      <c r="E132" s="7">
        <v>2</v>
      </c>
      <c r="F132" s="7">
        <v>10</v>
      </c>
      <c r="G132" s="7">
        <v>16</v>
      </c>
      <c r="H132" s="7">
        <v>49</v>
      </c>
      <c r="I132" s="7">
        <v>9</v>
      </c>
      <c r="J132" s="7">
        <v>775</v>
      </c>
      <c r="K132" s="7" t="s">
        <v>26</v>
      </c>
      <c r="L132" s="7" t="e">
        <f>IF(#REF!=#REF!,IF(K132="Stroke",IF(K133="Stroke",IF((J133-J132)&lt;0,1000+J133-J132,J133-J132),""),""),"")</f>
        <v>#REF!</v>
      </c>
      <c r="M132" s="7" t="s">
        <v>21</v>
      </c>
      <c r="N132" s="7" t="s">
        <v>27</v>
      </c>
      <c r="O132" s="7">
        <v>4</v>
      </c>
      <c r="P132" s="7" t="e">
        <f>IF(#REF!=#REF!,IF(K132="Stroke",IF(K133="Stroke",IF(#REF!=#REF!,IF(Q132=Q133,IF((J133-J132)&lt;0,1000+J133-J132-O132,J133-J132-O132),""),""),""),""),"")</f>
        <v>#REF!</v>
      </c>
      <c r="Q132" s="7">
        <v>1</v>
      </c>
      <c r="R132" s="7" t="e">
        <f>IF(#REF!&lt;&gt;#REF!,COUNTIFS($K$112:$K$1378,$K$112,#REF!,#REF!),"")</f>
        <v>#REF!</v>
      </c>
      <c r="S132" s="7" t="e">
        <f>IF(AND(#REF!&lt;&gt;#REF!,#REF!=#REF!,M132="positive",M133="negative"),1,"")</f>
        <v>#REF!</v>
      </c>
      <c r="T132" s="7" t="e">
        <f>IF(AND(#REF!=#REF!,K:K="stroke",M:M="positive",S132&lt;&gt;"1"),1,"")</f>
        <v>#REF!</v>
      </c>
      <c r="U132" s="7" t="e">
        <f>IF((AND(R132&lt;&gt;"",W132&lt;&gt;1,K:K="stroke",M:M="negative",#REF!=#REF!)),IF(W132&lt;&gt;0,"",1),"")</f>
        <v>#REF!</v>
      </c>
      <c r="V132" s="7" t="e">
        <f>IF(R132="","",(SUM(S132:U132)+W132))</f>
        <v>#REF!</v>
      </c>
      <c r="W132" s="7" t="e">
        <f>IF(#REF!&lt;&gt;#REF!,COUNTIFS($K$112:$K$1378,"up",#REF!,#REF!),"")</f>
        <v>#REF!</v>
      </c>
      <c r="X132" s="7" t="e">
        <f>IF(#REF!&lt;&gt;#REF!,COUNTIFS($K$112:$K$1378,"SRS",#REF!,#REF!),"")</f>
        <v>#REF!</v>
      </c>
      <c r="Y132" s="7" t="e">
        <f>IF(R132&lt;&gt;"",IF(R132=1,"",COUNTIFS($O$112:$O$1378,"&gt;40",#REF!,#REF!)),"")</f>
        <v>#REF!</v>
      </c>
      <c r="AA132" s="10"/>
    </row>
    <row r="133" spans="1:34" s="7" customFormat="1">
      <c r="A133" s="1">
        <f t="shared" si="6"/>
        <v>60549</v>
      </c>
      <c r="B133" s="2" t="str">
        <f t="shared" si="7"/>
        <v>201721016499</v>
      </c>
      <c r="C133" s="8" t="str">
        <f t="shared" si="8"/>
        <v>2017210</v>
      </c>
      <c r="D133" s="4">
        <v>2017</v>
      </c>
      <c r="E133" s="4">
        <v>2</v>
      </c>
      <c r="F133" s="4">
        <v>10</v>
      </c>
      <c r="G133" s="4">
        <v>16</v>
      </c>
      <c r="H133" s="4">
        <v>49</v>
      </c>
      <c r="I133" s="4">
        <v>9</v>
      </c>
      <c r="J133" s="8">
        <v>957</v>
      </c>
      <c r="K133" s="4" t="s">
        <v>26</v>
      </c>
      <c r="L133" s="4" t="e">
        <f>IF(#REF!=#REF!,IF(K133="Stroke",IF(K134="Stroke",IF((J134-J133)&lt;0,1000+J134-J133,J134-J133),""),""),"")</f>
        <v>#REF!</v>
      </c>
      <c r="M133" s="4" t="s">
        <v>21</v>
      </c>
      <c r="N133" s="4" t="s">
        <v>27</v>
      </c>
      <c r="O133" s="4">
        <v>3</v>
      </c>
      <c r="P133" s="4" t="e">
        <f>IF(#REF!=#REF!,IF(K133="Stroke",IF(K134="Stroke",IF(#REF!=#REF!,IF(Q133=Q134,IF((J134-J133)&lt;0,1000+J134-J133-O133,J134-J133-O133),""),""),""),""),"")</f>
        <v>#REF!</v>
      </c>
      <c r="Q133" s="4">
        <v>2</v>
      </c>
      <c r="R133" s="8" t="e">
        <f>IF(#REF!&lt;&gt;#REF!,COUNTIFS($M$2:$M$988,$M$2,$C$2:$C$988,#REF!),"")</f>
        <v>#REF!</v>
      </c>
      <c r="S133" s="8" t="e">
        <f>IF(R133&lt;&gt;"",IF(R133=1,"",COUNTIFS($Q$2:$Q$988,"&gt;40",$C$2:$C$988,#REF!)),"")</f>
        <v>#REF!</v>
      </c>
      <c r="T133" s="4"/>
      <c r="U133" s="9"/>
      <c r="V133" s="1"/>
      <c r="W133" s="1"/>
      <c r="X133" s="1"/>
      <c r="Y133" s="3"/>
      <c r="Z133" s="4"/>
      <c r="AA133" s="4"/>
      <c r="AB133" s="4"/>
      <c r="AC133" s="4"/>
      <c r="AD133" s="4"/>
      <c r="AE133" s="4"/>
      <c r="AF133" s="4"/>
      <c r="AG133" s="4"/>
      <c r="AH133" s="4"/>
    </row>
    <row r="134" spans="1:34" s="7" customFormat="1">
      <c r="A134" s="8">
        <f t="shared" si="6"/>
        <v>60549</v>
      </c>
      <c r="B134" s="14" t="str">
        <f t="shared" si="7"/>
        <v>201721016499</v>
      </c>
      <c r="C134" s="8" t="str">
        <f t="shared" si="8"/>
        <v>2017210</v>
      </c>
      <c r="D134" s="4">
        <v>2017</v>
      </c>
      <c r="E134" s="4">
        <v>2</v>
      </c>
      <c r="F134" s="4">
        <v>10</v>
      </c>
      <c r="G134" s="4">
        <v>16</v>
      </c>
      <c r="H134" s="4">
        <v>49</v>
      </c>
      <c r="I134" s="4">
        <v>9</v>
      </c>
      <c r="J134" s="8">
        <v>957</v>
      </c>
      <c r="K134" s="4" t="s">
        <v>26</v>
      </c>
      <c r="L134" s="8" t="e">
        <f>IF(#REF!=#REF!,IF(K134="Stroke",IF(K135="Stroke",IF((J135-J134)&lt;0,1000+J135-J134,J135-J134),""),""),"")</f>
        <v>#REF!</v>
      </c>
      <c r="M134" s="4" t="s">
        <v>21</v>
      </c>
      <c r="N134" s="4" t="s">
        <v>27</v>
      </c>
      <c r="O134" s="4">
        <v>3</v>
      </c>
      <c r="P134" s="8" t="e">
        <f>IF(#REF!=#REF!,IF(K134="Stroke",IF(K135="Stroke",IF(#REF!=#REF!,IF(Q134=Q135,IF((J135-J134)&lt;0,1000+J135-J134-O134,J135-J134-O134),""),""),""),""),"")</f>
        <v>#REF!</v>
      </c>
      <c r="Q134" s="4">
        <v>2</v>
      </c>
      <c r="R134" s="8" t="e">
        <f>IF(#REF!&lt;&gt;#REF!,COUNTIFS($K$112:$K$1378,$K$112,#REF!,#REF!),"")</f>
        <v>#REF!</v>
      </c>
      <c r="S134" s="8" t="e">
        <f>IF(AND(#REF!&lt;&gt;#REF!,#REF!=#REF!,M134="positive",M135="negative"),1,"")</f>
        <v>#REF!</v>
      </c>
      <c r="T134" s="8" t="e">
        <f>IF(AND(#REF!=#REF!,K:K="stroke",M:M="positive",S134&lt;&gt;"1"),1,"")</f>
        <v>#REF!</v>
      </c>
      <c r="U134" s="8" t="e">
        <f>IF((AND(R134&lt;&gt;"",W134&lt;&gt;1,K:K="stroke",M:M="negative",#REF!=#REF!)),IF(W134&lt;&gt;0,"",1),"")</f>
        <v>#REF!</v>
      </c>
      <c r="V134" s="8" t="e">
        <f>IF(R134="","",(SUM(S134:U134)+W134))</f>
        <v>#REF!</v>
      </c>
      <c r="W134" s="8" t="e">
        <f>IF(#REF!&lt;&gt;#REF!,COUNTIFS($K$112:$K$1378,"up",#REF!,#REF!),"")</f>
        <v>#REF!</v>
      </c>
      <c r="X134" s="8" t="e">
        <f>IF(#REF!&lt;&gt;#REF!,COUNTIFS($K$112:$K$1378,"SRS",#REF!,#REF!),"")</f>
        <v>#REF!</v>
      </c>
      <c r="Y134" s="8" t="e">
        <f>IF(R134&lt;&gt;"",IF(R134=1,"",COUNTIFS($O$112:$O$1378,"&gt;40",#REF!,#REF!)),"")</f>
        <v>#REF!</v>
      </c>
      <c r="Z134" s="4"/>
      <c r="AA134" s="9"/>
      <c r="AB134" s="4"/>
      <c r="AC134" s="4"/>
      <c r="AD134" s="4"/>
      <c r="AE134" s="4"/>
      <c r="AF134" s="4"/>
      <c r="AG134" s="4"/>
      <c r="AH134" s="4"/>
    </row>
    <row r="135" spans="1:34" s="8" customFormat="1">
      <c r="A135" s="1">
        <f t="shared" si="6"/>
        <v>60550</v>
      </c>
      <c r="B135" s="2" t="str">
        <f t="shared" si="7"/>
        <v>2017210164910</v>
      </c>
      <c r="C135" s="8" t="str">
        <f t="shared" si="8"/>
        <v>2017210</v>
      </c>
      <c r="D135" s="4">
        <v>2017</v>
      </c>
      <c r="E135" s="4">
        <v>2</v>
      </c>
      <c r="F135" s="4">
        <v>10</v>
      </c>
      <c r="G135" s="4">
        <v>16</v>
      </c>
      <c r="H135" s="4">
        <v>49</v>
      </c>
      <c r="I135" s="4">
        <v>10</v>
      </c>
      <c r="J135" s="8">
        <v>13</v>
      </c>
      <c r="K135" s="4" t="s">
        <v>26</v>
      </c>
      <c r="L135" s="4" t="e">
        <f>IF(#REF!=#REF!,IF(K135="Stroke",IF(K136="Stroke",IF((J136-J135)&lt;0,1000+J136-J135,J136-J135),""),""),"")</f>
        <v>#REF!</v>
      </c>
      <c r="M135" s="4" t="s">
        <v>21</v>
      </c>
      <c r="N135" s="4" t="s">
        <v>27</v>
      </c>
      <c r="O135" s="4">
        <v>10</v>
      </c>
      <c r="P135" s="4" t="e">
        <f>IF(#REF!=#REF!,IF(K135="Stroke",IF(K136="Stroke",IF(#REF!=#REF!,IF(Q135=Q136,IF((J136-J135)&lt;0,1000+J136-J135-O135,J136-J135-O135),""),""),""),""),"")</f>
        <v>#REF!</v>
      </c>
      <c r="Q135" s="4">
        <v>2</v>
      </c>
      <c r="R135" s="8" t="e">
        <f>IF(#REF!&lt;&gt;#REF!,COUNTIFS($M$2:$M$988,$M$2,$C$2:$C$988,#REF!),"")</f>
        <v>#REF!</v>
      </c>
      <c r="S135" s="8" t="e">
        <f>IF(R135&lt;&gt;"",IF(R135=1,"",COUNTIFS($Q$2:$Q$988,"&gt;40",$C$2:$C$988,#REF!)),"")</f>
        <v>#REF!</v>
      </c>
      <c r="T135" s="4"/>
      <c r="U135" s="9"/>
      <c r="V135" s="1"/>
      <c r="W135" s="1"/>
      <c r="X135" s="1"/>
      <c r="Y135" s="3"/>
      <c r="Z135" s="4"/>
      <c r="AA135" s="4"/>
      <c r="AB135" s="4"/>
      <c r="AC135" s="4"/>
      <c r="AD135" s="4"/>
      <c r="AE135" s="4"/>
      <c r="AF135" s="4"/>
      <c r="AG135" s="4"/>
      <c r="AH135" s="4"/>
    </row>
    <row r="136" spans="1:34" s="8" customFormat="1">
      <c r="A136" s="8">
        <f t="shared" si="6"/>
        <v>60550</v>
      </c>
      <c r="B136" s="14" t="str">
        <f t="shared" si="7"/>
        <v>2017210164910</v>
      </c>
      <c r="C136" s="8" t="str">
        <f t="shared" si="8"/>
        <v>2017210</v>
      </c>
      <c r="D136" s="4">
        <v>2017</v>
      </c>
      <c r="E136" s="4">
        <v>2</v>
      </c>
      <c r="F136" s="4">
        <v>10</v>
      </c>
      <c r="G136" s="4">
        <v>16</v>
      </c>
      <c r="H136" s="4">
        <v>49</v>
      </c>
      <c r="I136" s="4">
        <v>10</v>
      </c>
      <c r="J136" s="8">
        <v>13</v>
      </c>
      <c r="K136" s="4" t="s">
        <v>26</v>
      </c>
      <c r="L136" s="8" t="e">
        <f>IF(#REF!=#REF!,IF(K136="Stroke",IF(K137="Stroke",IF((J137-J136)&lt;0,1000+J137-J136,J137-J136),""),""),"")</f>
        <v>#REF!</v>
      </c>
      <c r="M136" s="4" t="s">
        <v>21</v>
      </c>
      <c r="N136" s="4" t="s">
        <v>27</v>
      </c>
      <c r="O136" s="4">
        <v>10</v>
      </c>
      <c r="P136" s="8" t="e">
        <f>IF(#REF!=#REF!,IF(K136="Stroke",IF(K137="Stroke",IF(#REF!=#REF!,IF(Q136=Q137,IF((J137-J136)&lt;0,1000+J137-J136-O136,J137-J136-O136),""),""),""),""),"")</f>
        <v>#REF!</v>
      </c>
      <c r="Q136" s="4">
        <v>2</v>
      </c>
      <c r="R136" s="8" t="e">
        <f>IF(#REF!&lt;&gt;#REF!,COUNTIFS($K$112:$K$1378,$K$112,#REF!,#REF!),"")</f>
        <v>#REF!</v>
      </c>
      <c r="S136" s="8" t="e">
        <f>IF(AND(#REF!&lt;&gt;#REF!,#REF!=#REF!,M136="positive",M137="negative"),1,"")</f>
        <v>#REF!</v>
      </c>
      <c r="T136" s="8" t="e">
        <f>IF(AND(#REF!=#REF!,K:K="stroke",M:M="positive",S136&lt;&gt;"1"),1,"")</f>
        <v>#REF!</v>
      </c>
      <c r="U136" s="8" t="e">
        <f>IF((AND(R136&lt;&gt;"",W136&lt;&gt;1,K:K="stroke",M:M="negative",#REF!=#REF!)),IF(W136&lt;&gt;0,"",1),"")</f>
        <v>#REF!</v>
      </c>
      <c r="V136" s="8" t="e">
        <f>IF(R136="","",(SUM(S136:U136)+W136))</f>
        <v>#REF!</v>
      </c>
      <c r="W136" s="8" t="e">
        <f>IF(#REF!&lt;&gt;#REF!,COUNTIFS($K$112:$K$1378,"up",#REF!,#REF!),"")</f>
        <v>#REF!</v>
      </c>
      <c r="X136" s="8" t="e">
        <f>IF(#REF!&lt;&gt;#REF!,COUNTIFS($K$112:$K$1378,"SRS",#REF!,#REF!),"")</f>
        <v>#REF!</v>
      </c>
      <c r="Y136" s="8" t="e">
        <f>IF(R136&lt;&gt;"",IF(R136=1,"",COUNTIFS($O$112:$O$1378,"&gt;40",#REF!,#REF!)),"")</f>
        <v>#REF!</v>
      </c>
      <c r="Z136" s="4"/>
      <c r="AA136" s="9"/>
      <c r="AB136" s="4"/>
      <c r="AC136" s="4"/>
      <c r="AD136" s="4"/>
      <c r="AE136" s="4"/>
      <c r="AF136" s="4"/>
      <c r="AG136" s="4"/>
      <c r="AH136" s="4"/>
    </row>
    <row r="137" spans="1:34" s="8" customFormat="1">
      <c r="A137" s="1">
        <f t="shared" si="6"/>
        <v>60550</v>
      </c>
      <c r="B137" s="2" t="str">
        <f t="shared" si="7"/>
        <v>2017210164910</v>
      </c>
      <c r="C137" s="8" t="str">
        <f t="shared" si="8"/>
        <v>2017210</v>
      </c>
      <c r="D137" s="4">
        <v>2017</v>
      </c>
      <c r="E137" s="4">
        <v>2</v>
      </c>
      <c r="F137" s="4">
        <v>10</v>
      </c>
      <c r="G137" s="4">
        <v>16</v>
      </c>
      <c r="H137" s="4">
        <v>49</v>
      </c>
      <c r="I137" s="4">
        <v>10</v>
      </c>
      <c r="J137" s="8">
        <v>146</v>
      </c>
      <c r="K137" s="4" t="s">
        <v>26</v>
      </c>
      <c r="L137" s="4" t="e">
        <f>IF(#REF!=#REF!,IF(K137="Stroke",IF(K138="Stroke",IF((J138-J137)&lt;0,1000+J138-J137,J138-J137),""),""),"")</f>
        <v>#REF!</v>
      </c>
      <c r="M137" s="4" t="s">
        <v>21</v>
      </c>
      <c r="N137" s="4" t="s">
        <v>27</v>
      </c>
      <c r="O137" s="4">
        <v>1</v>
      </c>
      <c r="P137" s="4" t="e">
        <f>IF(#REF!=#REF!,IF(K137="Stroke",IF(K138="Stroke",IF(#REF!=#REF!,IF(Q137=Q138,IF((J138-J137)&lt;0,1000+J138-J137-O137,J138-J137-O137),""),""),""),""),"")</f>
        <v>#REF!</v>
      </c>
      <c r="Q137" s="4">
        <v>2</v>
      </c>
      <c r="R137" s="8" t="e">
        <f>IF(#REF!&lt;&gt;#REF!,COUNTIFS($M$2:$M$988,$M$2,$C$2:$C$988,#REF!),"")</f>
        <v>#REF!</v>
      </c>
      <c r="S137" s="8" t="e">
        <f>IF(R137&lt;&gt;"",IF(R137=1,"",COUNTIFS($Q$2:$Q$988,"&gt;40",$C$2:$C$988,#REF!)),"")</f>
        <v>#REF!</v>
      </c>
      <c r="T137" s="4"/>
      <c r="U137" s="9"/>
      <c r="V137" s="1"/>
      <c r="W137" s="1"/>
      <c r="X137" s="1"/>
      <c r="Y137" s="3"/>
      <c r="Z137" s="4"/>
      <c r="AA137" s="4"/>
      <c r="AB137" s="4"/>
      <c r="AC137" s="4"/>
      <c r="AD137" s="4"/>
      <c r="AE137" s="4"/>
      <c r="AF137" s="4"/>
      <c r="AG137" s="4"/>
      <c r="AH137" s="4"/>
    </row>
    <row r="138" spans="1:34" s="8" customFormat="1">
      <c r="A138" s="8">
        <f t="shared" si="6"/>
        <v>60550</v>
      </c>
      <c r="B138" s="14" t="str">
        <f t="shared" si="7"/>
        <v>2017210164910</v>
      </c>
      <c r="C138" s="8" t="str">
        <f t="shared" si="8"/>
        <v>2017210</v>
      </c>
      <c r="D138" s="4">
        <v>2017</v>
      </c>
      <c r="E138" s="4">
        <v>2</v>
      </c>
      <c r="F138" s="4">
        <v>10</v>
      </c>
      <c r="G138" s="4">
        <v>16</v>
      </c>
      <c r="H138" s="4">
        <v>49</v>
      </c>
      <c r="I138" s="4">
        <v>10</v>
      </c>
      <c r="J138" s="8">
        <v>146</v>
      </c>
      <c r="K138" s="4" t="s">
        <v>26</v>
      </c>
      <c r="L138" s="8" t="e">
        <f>IF(#REF!=#REF!,IF(K138="Stroke",IF(K139="Stroke",IF((J139-J138)&lt;0,1000+J139-J138,J139-J138),""),""),"")</f>
        <v>#REF!</v>
      </c>
      <c r="M138" s="4" t="s">
        <v>21</v>
      </c>
      <c r="N138" s="4" t="s">
        <v>27</v>
      </c>
      <c r="O138" s="4">
        <v>1</v>
      </c>
      <c r="P138" s="8" t="e">
        <f>IF(#REF!=#REF!,IF(K138="Stroke",IF(K139="Stroke",IF(#REF!=#REF!,IF(Q138=Q139,IF((J139-J138)&lt;0,1000+J139-J138-O138,J139-J138-O138),""),""),""),""),"")</f>
        <v>#REF!</v>
      </c>
      <c r="Q138" s="4">
        <v>2</v>
      </c>
      <c r="R138" s="8" t="e">
        <f>IF(#REF!&lt;&gt;#REF!,COUNTIFS($K$112:$K$1378,$K$112,#REF!,#REF!),"")</f>
        <v>#REF!</v>
      </c>
      <c r="S138" s="8" t="e">
        <f>IF(AND(#REF!&lt;&gt;#REF!,#REF!=#REF!,M138="positive",M139="negative"),1,"")</f>
        <v>#REF!</v>
      </c>
      <c r="T138" s="8" t="e">
        <f>IF(AND(#REF!=#REF!,K:K="stroke",M:M="positive",S138&lt;&gt;"1"),1,"")</f>
        <v>#REF!</v>
      </c>
      <c r="U138" s="8" t="e">
        <f>IF((AND(R138&lt;&gt;"",W138&lt;&gt;1,K:K="stroke",M:M="negative",#REF!=#REF!)),IF(W138&lt;&gt;0,"",1),"")</f>
        <v>#REF!</v>
      </c>
      <c r="V138" s="8" t="e">
        <f>IF(R138="","",(SUM(S138:U138)+W138))</f>
        <v>#REF!</v>
      </c>
      <c r="W138" s="8" t="e">
        <f>IF(#REF!&lt;&gt;#REF!,COUNTIFS($K$112:$K$1378,"up",#REF!,#REF!),"")</f>
        <v>#REF!</v>
      </c>
      <c r="X138" s="8" t="e">
        <f>IF(#REF!&lt;&gt;#REF!,COUNTIFS($K$112:$K$1378,"SRS",#REF!,#REF!),"")</f>
        <v>#REF!</v>
      </c>
      <c r="Y138" s="8" t="e">
        <f>IF(R138&lt;&gt;"",IF(R138=1,"",COUNTIFS($O$112:$O$1378,"&gt;40",#REF!,#REF!)),"")</f>
        <v>#REF!</v>
      </c>
      <c r="Z138" s="4"/>
      <c r="AA138" s="9"/>
      <c r="AB138" s="4"/>
      <c r="AC138" s="4"/>
      <c r="AD138" s="4"/>
      <c r="AE138" s="4"/>
      <c r="AF138" s="4"/>
      <c r="AG138" s="4"/>
      <c r="AH138" s="4"/>
    </row>
    <row r="139" spans="1:34" s="8" customFormat="1">
      <c r="A139" s="5">
        <f t="shared" si="6"/>
        <v>60594</v>
      </c>
      <c r="B139" s="6" t="str">
        <f t="shared" si="7"/>
        <v>2017210164954</v>
      </c>
      <c r="C139" s="7" t="str">
        <f t="shared" si="8"/>
        <v>2017210</v>
      </c>
      <c r="D139" s="7">
        <v>2017</v>
      </c>
      <c r="E139" s="7">
        <v>2</v>
      </c>
      <c r="F139" s="7">
        <v>10</v>
      </c>
      <c r="G139" s="7">
        <v>16</v>
      </c>
      <c r="H139" s="7">
        <v>49</v>
      </c>
      <c r="I139" s="7">
        <v>54</v>
      </c>
      <c r="J139" s="7">
        <v>916</v>
      </c>
      <c r="K139" s="7" t="s">
        <v>26</v>
      </c>
      <c r="L139" s="7" t="e">
        <f>IF(#REF!=#REF!,IF(K139="Stroke",IF(K140="Stroke",IF((J140-J139)&lt;0,1000+J140-J139,J140-J139),""),""),"")</f>
        <v>#REF!</v>
      </c>
      <c r="M139" s="7" t="s">
        <v>21</v>
      </c>
      <c r="N139" s="7" t="s">
        <v>27</v>
      </c>
      <c r="O139" s="7">
        <v>6</v>
      </c>
      <c r="P139" s="7" t="e">
        <f>IF(#REF!=#REF!,IF(K139="Stroke",IF(K140="Stroke",IF(#REF!=#REF!,IF(Q139=Q140,IF((J140-J139)&lt;0,1000+J140-J139-O139,J140-J139-O139),""),""),""),""),"")</f>
        <v>#REF!</v>
      </c>
      <c r="Q139" s="7">
        <v>1</v>
      </c>
      <c r="R139" s="7" t="e">
        <f>IF(#REF!&lt;&gt;#REF!,COUNTIFS($M$2:$M$988,$M$2,$C$2:$C$988,#REF!),"")</f>
        <v>#REF!</v>
      </c>
      <c r="S139" s="7" t="e">
        <f>IF(R139&lt;&gt;"",IF(R139=1,"",COUNTIFS($Q$2:$Q$988,"&gt;40",$C$2:$C$988,#REF!)),"")</f>
        <v>#REF!</v>
      </c>
      <c r="T139" s="7"/>
      <c r="U139" s="10"/>
      <c r="V139" s="5"/>
      <c r="W139" s="5"/>
      <c r="X139" s="5"/>
      <c r="Y139" s="5"/>
      <c r="Z139" s="7"/>
      <c r="AA139" s="7"/>
      <c r="AB139" s="7"/>
      <c r="AC139" s="7"/>
      <c r="AD139" s="7"/>
      <c r="AE139" s="7"/>
      <c r="AF139" s="7"/>
      <c r="AG139" s="7"/>
      <c r="AH139" s="7"/>
    </row>
    <row r="140" spans="1:34" s="8" customFormat="1">
      <c r="A140" s="7">
        <f t="shared" si="6"/>
        <v>60594</v>
      </c>
      <c r="B140" s="11" t="str">
        <f t="shared" si="7"/>
        <v>2017210164954</v>
      </c>
      <c r="C140" s="7" t="str">
        <f t="shared" si="8"/>
        <v>2017210</v>
      </c>
      <c r="D140" s="7">
        <v>2017</v>
      </c>
      <c r="E140" s="7">
        <v>2</v>
      </c>
      <c r="F140" s="7">
        <v>10</v>
      </c>
      <c r="G140" s="7">
        <v>16</v>
      </c>
      <c r="H140" s="7">
        <v>49</v>
      </c>
      <c r="I140" s="7">
        <v>54</v>
      </c>
      <c r="J140" s="7">
        <v>916</v>
      </c>
      <c r="K140" s="7" t="s">
        <v>26</v>
      </c>
      <c r="L140" s="7" t="e">
        <f>IF(#REF!=#REF!,IF(K140="Stroke",IF(K141="Stroke",IF((J141-J140)&lt;0,1000+J141-J140,J141-J140),""),""),"")</f>
        <v>#REF!</v>
      </c>
      <c r="M140" s="7" t="s">
        <v>21</v>
      </c>
      <c r="N140" s="7" t="s">
        <v>27</v>
      </c>
      <c r="O140" s="7">
        <v>6</v>
      </c>
      <c r="P140" s="7" t="e">
        <f>IF(#REF!=#REF!,IF(K140="Stroke",IF(K141="Stroke",IF(#REF!=#REF!,IF(Q140=Q141,IF((J141-J140)&lt;0,1000+J141-J140-O140,J141-J140-O140),""),""),""),""),"")</f>
        <v>#REF!</v>
      </c>
      <c r="Q140" s="7">
        <v>1</v>
      </c>
      <c r="R140" s="7" t="e">
        <f>IF(#REF!&lt;&gt;#REF!,COUNTIFS($K$112:$K$1378,$K$112,#REF!,#REF!),"")</f>
        <v>#REF!</v>
      </c>
      <c r="S140" s="7" t="e">
        <f>IF(AND(#REF!&lt;&gt;#REF!,#REF!=#REF!,M140="positive",M141="negative"),1,"")</f>
        <v>#REF!</v>
      </c>
      <c r="T140" s="7" t="e">
        <f>IF(AND(#REF!=#REF!,K:K="stroke",M:M="positive",S140&lt;&gt;"1"),1,"")</f>
        <v>#REF!</v>
      </c>
      <c r="U140" s="7" t="e">
        <f>IF((AND(R140&lt;&gt;"",W140&lt;&gt;1,K:K="stroke",M:M="negative",#REF!=#REF!)),IF(W140&lt;&gt;0,"",1),"")</f>
        <v>#REF!</v>
      </c>
      <c r="V140" s="7" t="e">
        <f>IF(R140="","",(SUM(S140:U140)+W140))</f>
        <v>#REF!</v>
      </c>
      <c r="W140" s="7" t="e">
        <f>IF(#REF!&lt;&gt;#REF!,COUNTIFS($K$112:$K$1378,"up",#REF!,#REF!),"")</f>
        <v>#REF!</v>
      </c>
      <c r="X140" s="7" t="e">
        <f>IF(#REF!&lt;&gt;#REF!,COUNTIFS($K$112:$K$1378,"SRS",#REF!,#REF!),"")</f>
        <v>#REF!</v>
      </c>
      <c r="Y140" s="7" t="e">
        <f>IF(R140&lt;&gt;"",IF(R140=1,"",COUNTIFS($O$112:$O$1378,"&gt;40",#REF!,#REF!)),"")</f>
        <v>#REF!</v>
      </c>
      <c r="Z140" s="7"/>
      <c r="AA140" s="10"/>
      <c r="AB140" s="7"/>
      <c r="AC140" s="7"/>
      <c r="AD140" s="7"/>
      <c r="AE140" s="7"/>
      <c r="AF140" s="7"/>
      <c r="AG140" s="7"/>
      <c r="AH140" s="7"/>
    </row>
    <row r="141" spans="1:34" s="8" customFormat="1">
      <c r="A141" s="1">
        <f t="shared" si="6"/>
        <v>60594</v>
      </c>
      <c r="B141" s="2" t="str">
        <f t="shared" si="7"/>
        <v>2017210164954</v>
      </c>
      <c r="C141" s="8" t="str">
        <f t="shared" si="8"/>
        <v>2017210</v>
      </c>
      <c r="D141" s="4">
        <v>2017</v>
      </c>
      <c r="E141" s="4">
        <v>2</v>
      </c>
      <c r="F141" s="4">
        <v>10</v>
      </c>
      <c r="G141" s="4">
        <v>16</v>
      </c>
      <c r="H141" s="4">
        <v>49</v>
      </c>
      <c r="I141" s="4">
        <v>54</v>
      </c>
      <c r="J141" s="8">
        <v>973</v>
      </c>
      <c r="K141" s="4" t="s">
        <v>26</v>
      </c>
      <c r="L141" s="4" t="e">
        <f>IF(#REF!=#REF!,IF(K141="Stroke",IF(K142="Stroke",IF((J142-J141)&lt;0,1000+J142-J141,J142-J141),""),""),"")</f>
        <v>#REF!</v>
      </c>
      <c r="M141" s="4" t="s">
        <v>21</v>
      </c>
      <c r="N141" s="4" t="s">
        <v>27</v>
      </c>
      <c r="O141" s="4">
        <v>5</v>
      </c>
      <c r="P141" s="4" t="e">
        <f>IF(#REF!=#REF!,IF(K141="Stroke",IF(K142="Stroke",IF(#REF!=#REF!,IF(Q141=Q142,IF((J142-J141)&lt;0,1000+J142-J141-O141,J142-J141-O141),""),""),""),""),"")</f>
        <v>#REF!</v>
      </c>
      <c r="Q141" s="4">
        <v>1</v>
      </c>
      <c r="R141" s="8" t="e">
        <f>IF(#REF!&lt;&gt;#REF!,COUNTIFS($M$2:$M$988,$M$2,$C$2:$C$988,#REF!),"")</f>
        <v>#REF!</v>
      </c>
      <c r="S141" s="8" t="e">
        <f>IF(R141&lt;&gt;"",IF(R141=1,"",COUNTIFS($Q$2:$Q$988,"&gt;40",$C$2:$C$988,#REF!)),"")</f>
        <v>#REF!</v>
      </c>
      <c r="T141" s="4"/>
      <c r="U141" s="9"/>
      <c r="V141" s="1"/>
      <c r="W141" s="1"/>
      <c r="X141" s="1"/>
      <c r="Y141" s="3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 s="8" customFormat="1">
      <c r="A142" s="8">
        <f t="shared" si="6"/>
        <v>60594</v>
      </c>
      <c r="B142" s="14" t="str">
        <f t="shared" si="7"/>
        <v>2017210164954</v>
      </c>
      <c r="C142" s="8" t="str">
        <f t="shared" si="8"/>
        <v>2017210</v>
      </c>
      <c r="D142" s="4">
        <v>2017</v>
      </c>
      <c r="E142" s="4">
        <v>2</v>
      </c>
      <c r="F142" s="4">
        <v>10</v>
      </c>
      <c r="G142" s="4">
        <v>16</v>
      </c>
      <c r="H142" s="4">
        <v>49</v>
      </c>
      <c r="I142" s="4">
        <v>54</v>
      </c>
      <c r="J142" s="8">
        <v>973</v>
      </c>
      <c r="K142" s="4" t="s">
        <v>26</v>
      </c>
      <c r="L142" s="8" t="e">
        <f>IF(#REF!=#REF!,IF(K142="Stroke",IF(K143="Stroke",IF((J143-J142)&lt;0,1000+J143-J142,J143-J142),""),""),"")</f>
        <v>#REF!</v>
      </c>
      <c r="M142" s="4" t="s">
        <v>21</v>
      </c>
      <c r="N142" s="4" t="s">
        <v>27</v>
      </c>
      <c r="O142" s="4">
        <v>5</v>
      </c>
      <c r="P142" s="8" t="e">
        <f>IF(#REF!=#REF!,IF(K142="Stroke",IF(K143="Stroke",IF(#REF!=#REF!,IF(Q142=Q143,IF((J143-J142)&lt;0,1000+J143-J142-O142,J143-J142-O142),""),""),""),""),"")</f>
        <v>#REF!</v>
      </c>
      <c r="Q142" s="4">
        <v>1</v>
      </c>
      <c r="R142" s="8" t="e">
        <f>IF(#REF!&lt;&gt;#REF!,COUNTIFS($K$112:$K$1378,$K$112,#REF!,#REF!),"")</f>
        <v>#REF!</v>
      </c>
      <c r="S142" s="8" t="e">
        <f>IF(AND(#REF!&lt;&gt;#REF!,#REF!=#REF!,M142="positive",M143="negative"),1,"")</f>
        <v>#REF!</v>
      </c>
      <c r="T142" s="8" t="e">
        <f>IF(AND(#REF!=#REF!,K:K="stroke",M:M="positive",S142&lt;&gt;"1"),1,"")</f>
        <v>#REF!</v>
      </c>
      <c r="U142" s="8" t="e">
        <f>IF((AND(R142&lt;&gt;"",W142&lt;&gt;1,K:K="stroke",M:M="negative",#REF!=#REF!)),IF(W142&lt;&gt;0,"",1),"")</f>
        <v>#REF!</v>
      </c>
      <c r="V142" s="8" t="e">
        <f>IF(R142="","",(SUM(S142:U142)+W142))</f>
        <v>#REF!</v>
      </c>
      <c r="W142" s="8" t="e">
        <f>IF(#REF!&lt;&gt;#REF!,COUNTIFS($K$112:$K$1378,"up",#REF!,#REF!),"")</f>
        <v>#REF!</v>
      </c>
      <c r="X142" s="8" t="e">
        <f>IF(#REF!&lt;&gt;#REF!,COUNTIFS($K$112:$K$1378,"SRS",#REF!,#REF!),"")</f>
        <v>#REF!</v>
      </c>
      <c r="Y142" s="8" t="e">
        <f>IF(R142&lt;&gt;"",IF(R142=1,"",COUNTIFS($O$112:$O$1378,"&gt;40",#REF!,#REF!)),"")</f>
        <v>#REF!</v>
      </c>
      <c r="Z142" s="4"/>
      <c r="AA142" s="9"/>
      <c r="AB142" s="4"/>
      <c r="AC142" s="4"/>
      <c r="AD142" s="4"/>
      <c r="AE142" s="4"/>
      <c r="AF142" s="4"/>
      <c r="AG142" s="4"/>
      <c r="AH142" s="4"/>
    </row>
    <row r="143" spans="1:34" s="8" customFormat="1">
      <c r="A143" s="1">
        <f t="shared" si="6"/>
        <v>60595</v>
      </c>
      <c r="B143" s="2" t="str">
        <f t="shared" si="7"/>
        <v>2017210164955</v>
      </c>
      <c r="C143" s="8" t="str">
        <f t="shared" si="8"/>
        <v>2017210</v>
      </c>
      <c r="D143" s="4">
        <v>2017</v>
      </c>
      <c r="E143" s="4">
        <v>2</v>
      </c>
      <c r="F143" s="4">
        <v>10</v>
      </c>
      <c r="G143" s="4">
        <v>16</v>
      </c>
      <c r="H143" s="4">
        <v>49</v>
      </c>
      <c r="I143" s="4">
        <v>55</v>
      </c>
      <c r="J143" s="8">
        <v>45</v>
      </c>
      <c r="K143" s="4" t="s">
        <v>26</v>
      </c>
      <c r="L143" s="4" t="e">
        <f>IF(#REF!=#REF!,IF(K143="Stroke",IF(K144="Stroke",IF((J144-J143)&lt;0,1000+J144-J143,J144-J143),""),""),"")</f>
        <v>#REF!</v>
      </c>
      <c r="M143" s="4" t="s">
        <v>21</v>
      </c>
      <c r="N143" s="4" t="s">
        <v>27</v>
      </c>
      <c r="O143" s="4">
        <v>4</v>
      </c>
      <c r="P143" s="4" t="e">
        <f>IF(#REF!=#REF!,IF(K143="Stroke",IF(K144="Stroke",IF(#REF!=#REF!,IF(Q143=Q144,IF((J144-J143)&lt;0,1000+J144-J143-O143,J144-J143-O143),""),""),""),""),"")</f>
        <v>#REF!</v>
      </c>
      <c r="Q143" s="4">
        <v>1</v>
      </c>
      <c r="R143" s="8" t="e">
        <f>IF(#REF!&lt;&gt;#REF!,COUNTIFS($M$2:$M$988,$M$2,$C$2:$C$988,#REF!),"")</f>
        <v>#REF!</v>
      </c>
      <c r="S143" s="8" t="e">
        <f>IF(R143&lt;&gt;"",IF(R143=1,"",COUNTIFS($Q$2:$Q$988,"&gt;40",$C$2:$C$988,#REF!)),"")</f>
        <v>#REF!</v>
      </c>
      <c r="T143" s="4"/>
      <c r="U143" s="9"/>
      <c r="V143" s="1"/>
      <c r="W143" s="1"/>
      <c r="X143" s="1"/>
      <c r="Y143" s="3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 s="8" customFormat="1">
      <c r="A144" s="8">
        <f t="shared" si="6"/>
        <v>60595</v>
      </c>
      <c r="B144" s="14" t="str">
        <f t="shared" si="7"/>
        <v>2017210164955</v>
      </c>
      <c r="C144" s="8" t="str">
        <f t="shared" si="8"/>
        <v>2017210</v>
      </c>
      <c r="D144" s="4">
        <v>2017</v>
      </c>
      <c r="E144" s="4">
        <v>2</v>
      </c>
      <c r="F144" s="4">
        <v>10</v>
      </c>
      <c r="G144" s="4">
        <v>16</v>
      </c>
      <c r="H144" s="4">
        <v>49</v>
      </c>
      <c r="I144" s="4">
        <v>55</v>
      </c>
      <c r="J144" s="8">
        <v>45</v>
      </c>
      <c r="K144" s="4" t="s">
        <v>26</v>
      </c>
      <c r="L144" s="8" t="e">
        <f>IF(#REF!=#REF!,IF(K144="Stroke",IF(K145="Stroke",IF((J145-J144)&lt;0,1000+J145-J144,J145-J144),""),""),"")</f>
        <v>#REF!</v>
      </c>
      <c r="M144" s="4" t="s">
        <v>21</v>
      </c>
      <c r="N144" s="4" t="s">
        <v>27</v>
      </c>
      <c r="O144" s="4">
        <v>4</v>
      </c>
      <c r="P144" s="8" t="e">
        <f>IF(#REF!=#REF!,IF(K144="Stroke",IF(K145="Stroke",IF(#REF!=#REF!,IF(Q144=Q145,IF((J145-J144)&lt;0,1000+J145-J144-O144,J145-J144-O144),""),""),""),""),"")</f>
        <v>#REF!</v>
      </c>
      <c r="Q144" s="4">
        <v>1</v>
      </c>
      <c r="R144" s="8" t="e">
        <f>IF(#REF!&lt;&gt;#REF!,COUNTIFS($K$112:$K$1378,$K$112,#REF!,#REF!),"")</f>
        <v>#REF!</v>
      </c>
      <c r="S144" s="8" t="e">
        <f>IF(AND(#REF!&lt;&gt;#REF!,#REF!=#REF!,M144="positive",M145="negative"),1,"")</f>
        <v>#REF!</v>
      </c>
      <c r="T144" s="8" t="e">
        <f>IF(AND(#REF!=#REF!,K:K="stroke",M:M="positive",S144&lt;&gt;"1"),1,"")</f>
        <v>#REF!</v>
      </c>
      <c r="U144" s="8" t="e">
        <f>IF((AND(R144&lt;&gt;"",W144&lt;&gt;1,K:K="stroke",M:M="negative",#REF!=#REF!)),IF(W144&lt;&gt;0,"",1),"")</f>
        <v>#REF!</v>
      </c>
      <c r="V144" s="8" t="e">
        <f>IF(R144="","",(SUM(S144:U144)+W144))</f>
        <v>#REF!</v>
      </c>
      <c r="W144" s="8" t="e">
        <f>IF(#REF!&lt;&gt;#REF!,COUNTIFS($K$112:$K$1378,"up",#REF!,#REF!),"")</f>
        <v>#REF!</v>
      </c>
      <c r="X144" s="8" t="e">
        <f>IF(#REF!&lt;&gt;#REF!,COUNTIFS($K$112:$K$1378,"SRS",#REF!,#REF!),"")</f>
        <v>#REF!</v>
      </c>
      <c r="Y144" s="8" t="e">
        <f>IF(R144&lt;&gt;"",IF(R144=1,"",COUNTIFS($O$112:$O$1378,"&gt;40",#REF!,#REF!)),"")</f>
        <v>#REF!</v>
      </c>
      <c r="Z144" s="4"/>
      <c r="AA144" s="9"/>
      <c r="AB144" s="4"/>
      <c r="AC144" s="4"/>
      <c r="AD144" s="4"/>
      <c r="AE144" s="4"/>
      <c r="AF144" s="4"/>
      <c r="AG144" s="4"/>
      <c r="AH144" s="4"/>
    </row>
    <row r="145" spans="1:34" s="8" customFormat="1">
      <c r="A145" s="1">
        <f t="shared" si="6"/>
        <v>60595</v>
      </c>
      <c r="B145" s="2" t="str">
        <f t="shared" si="7"/>
        <v>2017210164955</v>
      </c>
      <c r="C145" s="8" t="str">
        <f t="shared" si="8"/>
        <v>2017210</v>
      </c>
      <c r="D145" s="4">
        <v>2017</v>
      </c>
      <c r="E145" s="4">
        <v>2</v>
      </c>
      <c r="F145" s="4">
        <v>10</v>
      </c>
      <c r="G145" s="4">
        <v>16</v>
      </c>
      <c r="H145" s="4">
        <v>49</v>
      </c>
      <c r="I145" s="4">
        <v>55</v>
      </c>
      <c r="J145" s="8">
        <v>123</v>
      </c>
      <c r="K145" s="4" t="s">
        <v>26</v>
      </c>
      <c r="L145" s="4" t="e">
        <f>IF(#REF!=#REF!,IF(K145="Stroke",IF(K146="Stroke",IF((J146-J145)&lt;0,1000+J146-J145,J146-J145),""),""),"")</f>
        <v>#REF!</v>
      </c>
      <c r="M145" s="4" t="s">
        <v>21</v>
      </c>
      <c r="N145" s="4" t="s">
        <v>27</v>
      </c>
      <c r="O145" s="4">
        <v>6</v>
      </c>
      <c r="P145" s="4" t="e">
        <f>IF(#REF!=#REF!,IF(K145="Stroke",IF(K146="Stroke",IF(#REF!=#REF!,IF(Q145=Q146,IF((J146-J145)&lt;0,1000+J146-J145-O145,J146-J145-O145),""),""),""),""),"")</f>
        <v>#REF!</v>
      </c>
      <c r="Q145" s="4">
        <v>1</v>
      </c>
      <c r="R145" s="8" t="e">
        <f>IF(#REF!&lt;&gt;#REF!,COUNTIFS($M$2:$M$988,$M$2,$C$2:$C$988,#REF!),"")</f>
        <v>#REF!</v>
      </c>
      <c r="S145" s="8" t="e">
        <f>IF(R145&lt;&gt;"",IF(R145=1,"",COUNTIFS($Q$2:$Q$988,"&gt;40",$C$2:$C$988,#REF!)),"")</f>
        <v>#REF!</v>
      </c>
      <c r="T145" s="4"/>
      <c r="U145" s="9"/>
      <c r="V145" s="1"/>
      <c r="W145" s="1"/>
      <c r="X145" s="1"/>
      <c r="Y145" s="3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1:34" s="8" customFormat="1">
      <c r="A146" s="8">
        <f t="shared" si="6"/>
        <v>60595</v>
      </c>
      <c r="B146" s="14" t="str">
        <f t="shared" si="7"/>
        <v>2017210164955</v>
      </c>
      <c r="C146" s="8" t="str">
        <f t="shared" si="8"/>
        <v>2017210</v>
      </c>
      <c r="D146" s="4">
        <v>2017</v>
      </c>
      <c r="E146" s="4">
        <v>2</v>
      </c>
      <c r="F146" s="4">
        <v>10</v>
      </c>
      <c r="G146" s="4">
        <v>16</v>
      </c>
      <c r="H146" s="4">
        <v>49</v>
      </c>
      <c r="I146" s="4">
        <v>55</v>
      </c>
      <c r="J146" s="8">
        <v>123</v>
      </c>
      <c r="K146" s="4" t="s">
        <v>26</v>
      </c>
      <c r="L146" s="8" t="e">
        <f>IF(#REF!=#REF!,IF(K146="Stroke",IF(K147="Stroke",IF((J147-J146)&lt;0,1000+J147-J146,J147-J146),""),""),"")</f>
        <v>#REF!</v>
      </c>
      <c r="M146" s="4" t="s">
        <v>21</v>
      </c>
      <c r="N146" s="4" t="s">
        <v>27</v>
      </c>
      <c r="O146" s="4">
        <v>6</v>
      </c>
      <c r="P146" s="8" t="e">
        <f>IF(#REF!=#REF!,IF(K146="Stroke",IF(K147="Stroke",IF(#REF!=#REF!,IF(Q146=Q147,IF((J147-J146)&lt;0,1000+J147-J146-O146,J147-J146-O146),""),""),""),""),"")</f>
        <v>#REF!</v>
      </c>
      <c r="Q146" s="4">
        <v>1</v>
      </c>
      <c r="R146" s="8" t="e">
        <f>IF(#REF!&lt;&gt;#REF!,COUNTIFS($K$112:$K$1378,$K$112,#REF!,#REF!),"")</f>
        <v>#REF!</v>
      </c>
      <c r="S146" s="8" t="e">
        <f>IF(AND(#REF!&lt;&gt;#REF!,#REF!=#REF!,M146="positive",M147="negative"),1,"")</f>
        <v>#REF!</v>
      </c>
      <c r="T146" s="8" t="e">
        <f>IF(AND(#REF!=#REF!,K:K="stroke",M:M="positive",S146&lt;&gt;"1"),1,"")</f>
        <v>#REF!</v>
      </c>
      <c r="U146" s="8" t="e">
        <f>IF((AND(R146&lt;&gt;"",W146&lt;&gt;1,K:K="stroke",M:M="negative",#REF!=#REF!)),IF(W146&lt;&gt;0,"",1),"")</f>
        <v>#REF!</v>
      </c>
      <c r="V146" s="8" t="e">
        <f>IF(R146="","",(SUM(S146:U146)+W146))</f>
        <v>#REF!</v>
      </c>
      <c r="W146" s="8" t="e">
        <f>IF(#REF!&lt;&gt;#REF!,COUNTIFS($K$112:$K$1378,"up",#REF!,#REF!),"")</f>
        <v>#REF!</v>
      </c>
      <c r="X146" s="8" t="e">
        <f>IF(#REF!&lt;&gt;#REF!,COUNTIFS($K$112:$K$1378,"SRS",#REF!,#REF!),"")</f>
        <v>#REF!</v>
      </c>
      <c r="Y146" s="8" t="e">
        <f>IF(R146&lt;&gt;"",IF(R146=1,"",COUNTIFS($O$112:$O$1378,"&gt;40",#REF!,#REF!)),"")</f>
        <v>#REF!</v>
      </c>
      <c r="Z146" s="4"/>
      <c r="AA146" s="9"/>
      <c r="AB146" s="4"/>
      <c r="AC146" s="4"/>
      <c r="AD146" s="4"/>
      <c r="AE146" s="4"/>
      <c r="AF146" s="4"/>
      <c r="AG146" s="4"/>
      <c r="AH146" s="4"/>
    </row>
    <row r="147" spans="1:34" s="8" customFormat="1">
      <c r="A147" s="1">
        <f t="shared" si="6"/>
        <v>60595</v>
      </c>
      <c r="B147" s="2" t="str">
        <f t="shared" si="7"/>
        <v>2017210164955</v>
      </c>
      <c r="C147" s="8" t="str">
        <f t="shared" si="8"/>
        <v>2017210</v>
      </c>
      <c r="D147" s="4">
        <v>2017</v>
      </c>
      <c r="E147" s="4">
        <v>2</v>
      </c>
      <c r="F147" s="4">
        <v>10</v>
      </c>
      <c r="G147" s="4">
        <v>16</v>
      </c>
      <c r="H147" s="4">
        <v>49</v>
      </c>
      <c r="I147" s="4">
        <v>55</v>
      </c>
      <c r="J147" s="8">
        <v>193</v>
      </c>
      <c r="K147" s="4" t="s">
        <v>26</v>
      </c>
      <c r="L147" s="4" t="e">
        <f>IF(#REF!=#REF!,IF(K147="Stroke",IF(K148="Stroke",IF((J148-J147)&lt;0,1000+J148-J147,J148-J147),""),""),"")</f>
        <v>#REF!</v>
      </c>
      <c r="M147" s="4" t="s">
        <v>21</v>
      </c>
      <c r="N147" s="4" t="s">
        <v>27</v>
      </c>
      <c r="O147" s="4">
        <v>3</v>
      </c>
      <c r="P147" s="4" t="e">
        <f>IF(#REF!=#REF!,IF(K147="Stroke",IF(K148="Stroke",IF(#REF!=#REF!,IF(Q147=Q148,IF((J148-J147)&lt;0,1000+J148-J147-O147,J148-J147-O147),""),""),""),""),"")</f>
        <v>#REF!</v>
      </c>
      <c r="Q147" s="4">
        <v>1</v>
      </c>
      <c r="R147" s="8" t="e">
        <f>IF(#REF!&lt;&gt;#REF!,COUNTIFS($M$2:$M$988,$M$2,$C$2:$C$988,#REF!),"")</f>
        <v>#REF!</v>
      </c>
      <c r="S147" s="8" t="e">
        <f>IF(R147&lt;&gt;"",IF(R147=1,"",COUNTIFS($Q$2:$Q$988,"&gt;40",$C$2:$C$988,#REF!)),"")</f>
        <v>#REF!</v>
      </c>
      <c r="T147" s="4"/>
      <c r="U147" s="9"/>
      <c r="V147" s="1"/>
      <c r="W147" s="1"/>
      <c r="X147" s="1"/>
      <c r="Y147" s="3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1:34" s="7" customFormat="1">
      <c r="A148" s="8">
        <f t="shared" si="6"/>
        <v>60595</v>
      </c>
      <c r="B148" s="14" t="str">
        <f t="shared" si="7"/>
        <v>2017210164955</v>
      </c>
      <c r="C148" s="8" t="str">
        <f t="shared" si="8"/>
        <v>2017210</v>
      </c>
      <c r="D148" s="4">
        <v>2017</v>
      </c>
      <c r="E148" s="4">
        <v>2</v>
      </c>
      <c r="F148" s="4">
        <v>10</v>
      </c>
      <c r="G148" s="4">
        <v>16</v>
      </c>
      <c r="H148" s="4">
        <v>49</v>
      </c>
      <c r="I148" s="4">
        <v>55</v>
      </c>
      <c r="J148" s="8">
        <v>193</v>
      </c>
      <c r="K148" s="4" t="s">
        <v>26</v>
      </c>
      <c r="L148" s="8" t="e">
        <f>IF(#REF!=#REF!,IF(K148="Stroke",IF(K149="Stroke",IF((J149-J148)&lt;0,1000+J149-J148,J149-J148),""),""),"")</f>
        <v>#REF!</v>
      </c>
      <c r="M148" s="4" t="s">
        <v>21</v>
      </c>
      <c r="N148" s="4" t="s">
        <v>27</v>
      </c>
      <c r="O148" s="4">
        <v>3</v>
      </c>
      <c r="P148" s="8" t="e">
        <f>IF(#REF!=#REF!,IF(K148="Stroke",IF(K149="Stroke",IF(#REF!=#REF!,IF(Q148=Q149,IF((J149-J148)&lt;0,1000+J149-J148-O148,J149-J148-O148),""),""),""),""),"")</f>
        <v>#REF!</v>
      </c>
      <c r="Q148" s="4">
        <v>1</v>
      </c>
      <c r="R148" s="8" t="e">
        <f>IF(#REF!&lt;&gt;#REF!,COUNTIFS($K$112:$K$1378,$K$112,#REF!,#REF!),"")</f>
        <v>#REF!</v>
      </c>
      <c r="S148" s="8" t="e">
        <f>IF(AND(#REF!&lt;&gt;#REF!,#REF!=#REF!,M148="positive",M149="negative"),1,"")</f>
        <v>#REF!</v>
      </c>
      <c r="T148" s="8" t="e">
        <f>IF(AND(#REF!=#REF!,K:K="stroke",M:M="positive",S148&lt;&gt;"1"),1,"")</f>
        <v>#REF!</v>
      </c>
      <c r="U148" s="8" t="e">
        <f>IF((AND(R148&lt;&gt;"",W148&lt;&gt;1,K:K="stroke",M:M="negative",#REF!=#REF!)),IF(W148&lt;&gt;0,"",1),"")</f>
        <v>#REF!</v>
      </c>
      <c r="V148" s="8" t="e">
        <f>IF(R148="","",(SUM(S148:U148)+W148))</f>
        <v>#REF!</v>
      </c>
      <c r="W148" s="8" t="e">
        <f>IF(#REF!&lt;&gt;#REF!,COUNTIFS($K$112:$K$1378,"up",#REF!,#REF!),"")</f>
        <v>#REF!</v>
      </c>
      <c r="X148" s="8" t="e">
        <f>IF(#REF!&lt;&gt;#REF!,COUNTIFS($K$112:$K$1378,"SRS",#REF!,#REF!),"")</f>
        <v>#REF!</v>
      </c>
      <c r="Y148" s="8" t="e">
        <f>IF(R148&lt;&gt;"",IF(R148=1,"",COUNTIFS($O$112:$O$1378,"&gt;40",#REF!,#REF!)),"")</f>
        <v>#REF!</v>
      </c>
      <c r="Z148" s="4"/>
      <c r="AA148" s="9"/>
      <c r="AB148" s="4"/>
      <c r="AC148" s="4"/>
      <c r="AD148" s="4"/>
      <c r="AE148" s="4"/>
      <c r="AF148" s="4"/>
      <c r="AG148" s="4"/>
      <c r="AH148" s="4"/>
    </row>
    <row r="149" spans="1:34" s="8" customFormat="1">
      <c r="A149" s="1">
        <f t="shared" si="6"/>
        <v>60595</v>
      </c>
      <c r="B149" s="2" t="str">
        <f t="shared" si="7"/>
        <v>2017210164955</v>
      </c>
      <c r="C149" s="8" t="str">
        <f t="shared" si="8"/>
        <v>2017210</v>
      </c>
      <c r="D149" s="4">
        <v>2017</v>
      </c>
      <c r="E149" s="4">
        <v>2</v>
      </c>
      <c r="F149" s="4">
        <v>10</v>
      </c>
      <c r="G149" s="4">
        <v>16</v>
      </c>
      <c r="H149" s="4">
        <v>49</v>
      </c>
      <c r="I149" s="4">
        <v>55</v>
      </c>
      <c r="J149" s="8">
        <v>248</v>
      </c>
      <c r="K149" s="4" t="s">
        <v>26</v>
      </c>
      <c r="L149" s="4" t="e">
        <f>IF(#REF!=#REF!,IF(K149="Stroke",IF(K150="Stroke",IF((J150-J149)&lt;0,1000+J150-J149,J150-J149),""),""),"")</f>
        <v>#REF!</v>
      </c>
      <c r="M149" s="4" t="s">
        <v>21</v>
      </c>
      <c r="N149" s="4" t="s">
        <v>27</v>
      </c>
      <c r="O149" s="4">
        <v>15</v>
      </c>
      <c r="P149" s="4" t="e">
        <f>IF(#REF!=#REF!,IF(K149="Stroke",IF(K150="Stroke",IF(#REF!=#REF!,IF(Q149=Q150,IF((J150-J149)&lt;0,1000+J150-J149-O149,J150-J149-O149),""),""),""),""),"")</f>
        <v>#REF!</v>
      </c>
      <c r="Q149" s="4">
        <v>1</v>
      </c>
      <c r="R149" s="8" t="e">
        <f>IF(#REF!&lt;&gt;#REF!,COUNTIFS($M$2:$M$988,$M$2,$C$2:$C$988,#REF!),"")</f>
        <v>#REF!</v>
      </c>
      <c r="S149" s="8" t="e">
        <f>IF(R149&lt;&gt;"",IF(R149=1,"",COUNTIFS($Q$2:$Q$988,"&gt;40",$C$2:$C$988,#REF!)),"")</f>
        <v>#REF!</v>
      </c>
      <c r="T149" s="4"/>
      <c r="U149" s="9"/>
      <c r="V149" s="1"/>
      <c r="W149" s="1"/>
      <c r="X149" s="1"/>
      <c r="Y149" s="3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1:34" s="8" customFormat="1">
      <c r="A150" s="8">
        <f t="shared" si="6"/>
        <v>60595</v>
      </c>
      <c r="B150" s="14" t="str">
        <f t="shared" si="7"/>
        <v>2017210164955</v>
      </c>
      <c r="C150" s="8" t="str">
        <f t="shared" si="8"/>
        <v>2017210</v>
      </c>
      <c r="D150" s="4">
        <v>2017</v>
      </c>
      <c r="E150" s="4">
        <v>2</v>
      </c>
      <c r="F150" s="4">
        <v>10</v>
      </c>
      <c r="G150" s="4">
        <v>16</v>
      </c>
      <c r="H150" s="4">
        <v>49</v>
      </c>
      <c r="I150" s="4">
        <v>55</v>
      </c>
      <c r="J150" s="8">
        <v>248</v>
      </c>
      <c r="K150" s="4" t="s">
        <v>26</v>
      </c>
      <c r="L150" s="8" t="e">
        <f>IF(#REF!=#REF!,IF(K150="Stroke",IF(K151="Stroke",IF((J151-J150)&lt;0,1000+J151-J150,J151-J150),""),""),"")</f>
        <v>#REF!</v>
      </c>
      <c r="M150" s="4" t="s">
        <v>21</v>
      </c>
      <c r="N150" s="4" t="s">
        <v>27</v>
      </c>
      <c r="O150" s="4">
        <v>15</v>
      </c>
      <c r="P150" s="8" t="e">
        <f>IF(#REF!=#REF!,IF(K150="Stroke",IF(K151="Stroke",IF(#REF!=#REF!,IF(Q150=Q151,IF((J151-J150)&lt;0,1000+J151-J150-O150,J151-J150-O150),""),""),""),""),"")</f>
        <v>#REF!</v>
      </c>
      <c r="Q150" s="4">
        <v>1</v>
      </c>
      <c r="R150" s="8" t="e">
        <f>IF(#REF!&lt;&gt;#REF!,COUNTIFS($K$112:$K$1378,$K$112,#REF!,#REF!),"")</f>
        <v>#REF!</v>
      </c>
      <c r="S150" s="8" t="e">
        <f>IF(AND(#REF!&lt;&gt;#REF!,#REF!=#REF!,M150="positive",M151="negative"),1,"")</f>
        <v>#REF!</v>
      </c>
      <c r="T150" s="8" t="e">
        <f>IF(AND(#REF!=#REF!,K:K="stroke",M:M="positive",S150&lt;&gt;"1"),1,"")</f>
        <v>#REF!</v>
      </c>
      <c r="U150" s="8" t="e">
        <f>IF((AND(R150&lt;&gt;"",W150&lt;&gt;1,K:K="stroke",M:M="negative",#REF!=#REF!)),IF(W150&lt;&gt;0,"",1),"")</f>
        <v>#REF!</v>
      </c>
      <c r="V150" s="8" t="e">
        <f>IF(R150="","",(SUM(S150:U150)+W150))</f>
        <v>#REF!</v>
      </c>
      <c r="W150" s="8" t="e">
        <f>IF(#REF!&lt;&gt;#REF!,COUNTIFS($K$112:$K$1378,"up",#REF!,#REF!),"")</f>
        <v>#REF!</v>
      </c>
      <c r="X150" s="8" t="e">
        <f>IF(#REF!&lt;&gt;#REF!,COUNTIFS($K$112:$K$1378,"SRS",#REF!,#REF!),"")</f>
        <v>#REF!</v>
      </c>
      <c r="Y150" s="8" t="e">
        <f>IF(R150&lt;&gt;"",IF(R150=1,"",COUNTIFS($O$112:$O$1378,"&gt;40",#REF!,#REF!)),"")</f>
        <v>#REF!</v>
      </c>
      <c r="Z150" s="4"/>
      <c r="AA150" s="9"/>
      <c r="AB150" s="4"/>
      <c r="AC150" s="4"/>
      <c r="AD150" s="4"/>
      <c r="AE150" s="4"/>
      <c r="AF150" s="4"/>
      <c r="AG150" s="4"/>
      <c r="AH150" s="4"/>
    </row>
    <row r="151" spans="1:34" s="8" customFormat="1">
      <c r="A151" s="1">
        <f t="shared" si="6"/>
        <v>60595</v>
      </c>
      <c r="B151" s="2" t="str">
        <f t="shared" si="7"/>
        <v>2017210164955</v>
      </c>
      <c r="C151" s="8" t="str">
        <f t="shared" si="8"/>
        <v>2017210</v>
      </c>
      <c r="D151" s="4">
        <v>2017</v>
      </c>
      <c r="E151" s="4">
        <v>2</v>
      </c>
      <c r="F151" s="4">
        <v>10</v>
      </c>
      <c r="G151" s="4">
        <v>16</v>
      </c>
      <c r="H151" s="4">
        <v>49</v>
      </c>
      <c r="I151" s="4">
        <v>55</v>
      </c>
      <c r="J151" s="8">
        <v>253</v>
      </c>
      <c r="K151" s="4" t="s">
        <v>29</v>
      </c>
      <c r="L151" s="4" t="e">
        <f>IF(#REF!=#REF!,IF(K151="Stroke",IF(K152="Stroke",IF((J152-J151)&lt;0,1000+J152-J151,J152-J151),""),""),"")</f>
        <v>#REF!</v>
      </c>
      <c r="M151" s="4" t="s">
        <v>21</v>
      </c>
      <c r="N151" s="4" t="s">
        <v>27</v>
      </c>
      <c r="O151" s="4">
        <v>0</v>
      </c>
      <c r="P151" s="4" t="e">
        <f>IF(#REF!=#REF!,IF(K151="Stroke",IF(K152="Stroke",IF(#REF!=#REF!,IF(Q151=Q152,IF((J152-J151)&lt;0,1000+J152-J151-O151,J152-J151-O151),""),""),""),""),"")</f>
        <v>#REF!</v>
      </c>
      <c r="Q151" s="4">
        <v>1</v>
      </c>
      <c r="R151" s="8" t="e">
        <f>IF(#REF!&lt;&gt;#REF!,COUNTIFS($M$2:$M$988,$M$2,$C$2:$C$988,#REF!),"")</f>
        <v>#REF!</v>
      </c>
      <c r="S151" s="8" t="e">
        <f>IF(R151&lt;&gt;"",IF(R151=1,"",COUNTIFS($Q$2:$Q$988,"&gt;40",$C$2:$C$988,#REF!)),"")</f>
        <v>#REF!</v>
      </c>
      <c r="T151" s="4"/>
      <c r="U151" s="9"/>
      <c r="V151" s="1"/>
      <c r="W151" s="1"/>
      <c r="X151" s="1"/>
      <c r="Y151" s="3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1:34" s="8" customFormat="1">
      <c r="A152" s="8">
        <f t="shared" si="6"/>
        <v>60595</v>
      </c>
      <c r="B152" s="14" t="str">
        <f t="shared" si="7"/>
        <v>2017210164955</v>
      </c>
      <c r="C152" s="8" t="str">
        <f t="shared" si="8"/>
        <v>2017210</v>
      </c>
      <c r="D152" s="4">
        <v>2017</v>
      </c>
      <c r="E152" s="4">
        <v>2</v>
      </c>
      <c r="F152" s="4">
        <v>10</v>
      </c>
      <c r="G152" s="4">
        <v>16</v>
      </c>
      <c r="H152" s="4">
        <v>49</v>
      </c>
      <c r="I152" s="4">
        <v>55</v>
      </c>
      <c r="J152" s="8">
        <v>253</v>
      </c>
      <c r="K152" s="4" t="s">
        <v>29</v>
      </c>
      <c r="L152" s="8" t="e">
        <f>IF(#REF!=#REF!,IF(K152="Stroke",IF(K153="Stroke",IF((J153-J152)&lt;0,1000+J153-J152,J153-J152),""),""),"")</f>
        <v>#REF!</v>
      </c>
      <c r="M152" s="4" t="s">
        <v>21</v>
      </c>
      <c r="N152" s="4" t="s">
        <v>27</v>
      </c>
      <c r="O152" s="4">
        <v>0</v>
      </c>
      <c r="P152" s="8" t="e">
        <f>IF(#REF!=#REF!,IF(K152="Stroke",IF(K153="Stroke",IF(#REF!=#REF!,IF(Q152=Q153,IF((J153-J152)&lt;0,1000+J153-J152-O152,J153-J152-O152),""),""),""),""),"")</f>
        <v>#REF!</v>
      </c>
      <c r="Q152" s="4">
        <v>1</v>
      </c>
      <c r="R152" s="8" t="e">
        <f>IF(#REF!&lt;&gt;#REF!,COUNTIFS($K$112:$K$1378,$K$112,#REF!,#REF!),"")</f>
        <v>#REF!</v>
      </c>
      <c r="S152" s="8" t="e">
        <f>IF(AND(#REF!&lt;&gt;#REF!,#REF!=#REF!,M152="positive",M153="negative"),1,"")</f>
        <v>#REF!</v>
      </c>
      <c r="T152" s="8" t="e">
        <f>IF(AND(#REF!=#REF!,K:K="stroke",M:M="positive",S152&lt;&gt;"1"),1,"")</f>
        <v>#REF!</v>
      </c>
      <c r="U152" s="8" t="e">
        <f>IF((AND(R152&lt;&gt;"",W152&lt;&gt;1,K:K="stroke",M:M="negative",#REF!=#REF!)),IF(W152&lt;&gt;0,"",1),"")</f>
        <v>#REF!</v>
      </c>
      <c r="V152" s="8" t="e">
        <f>IF(R152="","",(SUM(S152:U152)+W152))</f>
        <v>#REF!</v>
      </c>
      <c r="W152" s="8" t="e">
        <f>IF(#REF!&lt;&gt;#REF!,COUNTIFS($K$112:$K$1378,"up",#REF!,#REF!),"")</f>
        <v>#REF!</v>
      </c>
      <c r="X152" s="8" t="e">
        <f>IF(#REF!&lt;&gt;#REF!,COUNTIFS($K$112:$K$1378,"SRS",#REF!,#REF!),"")</f>
        <v>#REF!</v>
      </c>
      <c r="Y152" s="8" t="e">
        <f>IF(R152&lt;&gt;"",IF(R152=1,"",COUNTIFS($O$112:$O$1378,"&gt;40",#REF!,#REF!)),"")</f>
        <v>#REF!</v>
      </c>
      <c r="Z152" s="4"/>
      <c r="AA152" s="9"/>
      <c r="AB152" s="4"/>
      <c r="AC152" s="4"/>
      <c r="AD152" s="4"/>
      <c r="AE152" s="4"/>
      <c r="AF152" s="4"/>
      <c r="AG152" s="4"/>
      <c r="AH152" s="4"/>
    </row>
    <row r="153" spans="1:34" s="8" customFormat="1">
      <c r="A153" s="1">
        <f t="shared" si="6"/>
        <v>60595</v>
      </c>
      <c r="B153" s="2" t="str">
        <f t="shared" si="7"/>
        <v>2017210164955</v>
      </c>
      <c r="C153" s="8" t="str">
        <f t="shared" si="8"/>
        <v>2017210</v>
      </c>
      <c r="D153" s="4">
        <v>2017</v>
      </c>
      <c r="E153" s="4">
        <v>2</v>
      </c>
      <c r="F153" s="4">
        <v>10</v>
      </c>
      <c r="G153" s="4">
        <v>16</v>
      </c>
      <c r="H153" s="4">
        <v>49</v>
      </c>
      <c r="I153" s="4">
        <v>55</v>
      </c>
      <c r="J153" s="8">
        <v>257</v>
      </c>
      <c r="K153" s="4" t="s">
        <v>29</v>
      </c>
      <c r="L153" s="4" t="e">
        <f>IF(#REF!=#REF!,IF(K153="Stroke",IF(K154="Stroke",IF((J154-J153)&lt;0,1000+J154-J153,J154-J153),""),""),"")</f>
        <v>#REF!</v>
      </c>
      <c r="M153" s="4" t="s">
        <v>21</v>
      </c>
      <c r="N153" s="4" t="s">
        <v>27</v>
      </c>
      <c r="O153" s="4">
        <v>0</v>
      </c>
      <c r="P153" s="4" t="e">
        <f>IF(#REF!=#REF!,IF(K153="Stroke",IF(K154="Stroke",IF(#REF!=#REF!,IF(Q153=Q154,IF((J154-J153)&lt;0,1000+J154-J153-O153,J154-J153-O153),""),""),""),""),"")</f>
        <v>#REF!</v>
      </c>
      <c r="Q153" s="4">
        <v>1</v>
      </c>
      <c r="R153" s="8" t="e">
        <f>IF(#REF!&lt;&gt;#REF!,COUNTIFS($M$2:$M$988,$M$2,$C$2:$C$988,#REF!),"")</f>
        <v>#REF!</v>
      </c>
      <c r="S153" s="8" t="e">
        <f>IF(R153&lt;&gt;"",IF(R153=1,"",COUNTIFS($Q$2:$Q$988,"&gt;40",$C$2:$C$988,#REF!)),"")</f>
        <v>#REF!</v>
      </c>
      <c r="T153" s="4"/>
      <c r="U153" s="9"/>
      <c r="V153" s="1"/>
      <c r="W153" s="1"/>
      <c r="X153" s="1"/>
      <c r="Y153" s="3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1:34" s="8" customFormat="1">
      <c r="A154" s="8">
        <f t="shared" si="6"/>
        <v>60595</v>
      </c>
      <c r="B154" s="14" t="str">
        <f t="shared" si="7"/>
        <v>2017210164955</v>
      </c>
      <c r="C154" s="8" t="str">
        <f t="shared" si="8"/>
        <v>2017210</v>
      </c>
      <c r="D154" s="4">
        <v>2017</v>
      </c>
      <c r="E154" s="4">
        <v>2</v>
      </c>
      <c r="F154" s="4">
        <v>10</v>
      </c>
      <c r="G154" s="4">
        <v>16</v>
      </c>
      <c r="H154" s="4">
        <v>49</v>
      </c>
      <c r="I154" s="4">
        <v>55</v>
      </c>
      <c r="J154" s="8">
        <v>257</v>
      </c>
      <c r="K154" s="4" t="s">
        <v>29</v>
      </c>
      <c r="L154" s="8" t="e">
        <f>IF(#REF!=#REF!,IF(K154="Stroke",IF(K155="Stroke",IF((J155-J154)&lt;0,1000+J155-J154,J155-J154),""),""),"")</f>
        <v>#REF!</v>
      </c>
      <c r="M154" s="4" t="s">
        <v>21</v>
      </c>
      <c r="N154" s="4" t="s">
        <v>27</v>
      </c>
      <c r="O154" s="4">
        <v>0</v>
      </c>
      <c r="P154" s="8" t="e">
        <f>IF(#REF!=#REF!,IF(K154="Stroke",IF(K155="Stroke",IF(#REF!=#REF!,IF(Q154=Q155,IF((J155-J154)&lt;0,1000+J155-J154-O154,J155-J154-O154),""),""),""),""),"")</f>
        <v>#REF!</v>
      </c>
      <c r="Q154" s="4">
        <v>1</v>
      </c>
      <c r="R154" s="8" t="e">
        <f>IF(#REF!&lt;&gt;#REF!,COUNTIFS($K$112:$K$1378,$K$112,#REF!,#REF!),"")</f>
        <v>#REF!</v>
      </c>
      <c r="S154" s="8" t="e">
        <f>IF(AND(#REF!&lt;&gt;#REF!,#REF!=#REF!,M154="positive",M155="negative"),1,"")</f>
        <v>#REF!</v>
      </c>
      <c r="T154" s="8" t="e">
        <f>IF(AND(#REF!=#REF!,K:K="stroke",M:M="positive",S154&lt;&gt;"1"),1,"")</f>
        <v>#REF!</v>
      </c>
      <c r="U154" s="8" t="e">
        <f>IF((AND(R154&lt;&gt;"",W154&lt;&gt;1,K:K="stroke",M:M="negative",#REF!=#REF!)),IF(W154&lt;&gt;0,"",1),"")</f>
        <v>#REF!</v>
      </c>
      <c r="V154" s="8" t="e">
        <f>IF(R154="","",(SUM(S154:U154)+W154))</f>
        <v>#REF!</v>
      </c>
      <c r="W154" s="8" t="e">
        <f>IF(#REF!&lt;&gt;#REF!,COUNTIFS($K$112:$K$1378,"up",#REF!,#REF!),"")</f>
        <v>#REF!</v>
      </c>
      <c r="X154" s="8" t="e">
        <f>IF(#REF!&lt;&gt;#REF!,COUNTIFS($K$112:$K$1378,"SRS",#REF!,#REF!),"")</f>
        <v>#REF!</v>
      </c>
      <c r="Y154" s="8" t="e">
        <f>IF(R154&lt;&gt;"",IF(R154=1,"",COUNTIFS($O$112:$O$1378,"&gt;40",#REF!,#REF!)),"")</f>
        <v>#REF!</v>
      </c>
      <c r="Z154" s="4"/>
      <c r="AA154" s="9"/>
      <c r="AB154" s="4"/>
      <c r="AC154" s="4"/>
      <c r="AD154" s="4"/>
      <c r="AE154" s="4"/>
      <c r="AF154" s="4"/>
      <c r="AG154" s="4"/>
      <c r="AH154" s="4"/>
    </row>
    <row r="155" spans="1:34" s="8" customFormat="1">
      <c r="A155" s="1">
        <f t="shared" si="6"/>
        <v>60595</v>
      </c>
      <c r="B155" s="2" t="str">
        <f t="shared" si="7"/>
        <v>2017210164955</v>
      </c>
      <c r="C155" s="8" t="str">
        <f t="shared" si="8"/>
        <v>2017210</v>
      </c>
      <c r="D155" s="4">
        <v>2017</v>
      </c>
      <c r="E155" s="4">
        <v>2</v>
      </c>
      <c r="F155" s="4">
        <v>10</v>
      </c>
      <c r="G155" s="4">
        <v>16</v>
      </c>
      <c r="H155" s="4">
        <v>49</v>
      </c>
      <c r="I155" s="4">
        <v>55</v>
      </c>
      <c r="J155" s="8">
        <v>316</v>
      </c>
      <c r="K155" s="4" t="s">
        <v>26</v>
      </c>
      <c r="L155" s="4" t="e">
        <f>IF(#REF!=#REF!,IF(K155="Stroke",IF(K156="Stroke",IF((J156-J155)&lt;0,1000+J156-J155,J156-J155),""),""),"")</f>
        <v>#REF!</v>
      </c>
      <c r="M155" s="4" t="s">
        <v>21</v>
      </c>
      <c r="N155" s="4" t="s">
        <v>27</v>
      </c>
      <c r="O155" s="4">
        <v>4</v>
      </c>
      <c r="P155" s="4" t="e">
        <f>IF(#REF!=#REF!,IF(K155="Stroke",IF(K156="Stroke",IF(#REF!=#REF!,IF(Q155=Q156,IF((J156-J155)&lt;0,1000+J156-J155-O155,J156-J155-O155),""),""),""),""),"")</f>
        <v>#REF!</v>
      </c>
      <c r="Q155" s="4">
        <v>1</v>
      </c>
      <c r="R155" s="8" t="e">
        <f>IF(#REF!&lt;&gt;#REF!,COUNTIFS($M$2:$M$988,$M$2,$C$2:$C$988,#REF!),"")</f>
        <v>#REF!</v>
      </c>
      <c r="S155" s="8" t="e">
        <f>IF(R155&lt;&gt;"",IF(R155=1,"",COUNTIFS($Q$2:$Q$988,"&gt;40",$C$2:$C$988,#REF!)),"")</f>
        <v>#REF!</v>
      </c>
      <c r="T155" s="4"/>
      <c r="U155" s="9"/>
      <c r="V155" s="1"/>
      <c r="W155" s="1"/>
      <c r="X155" s="1"/>
      <c r="Y155" s="3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1:34" s="8" customFormat="1">
      <c r="A156" s="8">
        <f t="shared" si="6"/>
        <v>60595</v>
      </c>
      <c r="B156" s="14" t="str">
        <f t="shared" si="7"/>
        <v>2017210164955</v>
      </c>
      <c r="C156" s="8" t="str">
        <f t="shared" si="8"/>
        <v>2017210</v>
      </c>
      <c r="D156" s="4">
        <v>2017</v>
      </c>
      <c r="E156" s="4">
        <v>2</v>
      </c>
      <c r="F156" s="4">
        <v>10</v>
      </c>
      <c r="G156" s="4">
        <v>16</v>
      </c>
      <c r="H156" s="4">
        <v>49</v>
      </c>
      <c r="I156" s="4">
        <v>55</v>
      </c>
      <c r="J156" s="8">
        <v>316</v>
      </c>
      <c r="K156" s="4" t="s">
        <v>26</v>
      </c>
      <c r="L156" s="8" t="e">
        <f>IF(#REF!=#REF!,IF(K156="Stroke",IF(K157="Stroke",IF((J157-J156)&lt;0,1000+J157-J156,J157-J156),""),""),"")</f>
        <v>#REF!</v>
      </c>
      <c r="M156" s="4" t="s">
        <v>21</v>
      </c>
      <c r="N156" s="4" t="s">
        <v>27</v>
      </c>
      <c r="O156" s="4">
        <v>4</v>
      </c>
      <c r="P156" s="8" t="e">
        <f>IF(#REF!=#REF!,IF(K156="Stroke",IF(K157="Stroke",IF(#REF!=#REF!,IF(Q156=Q157,IF((J157-J156)&lt;0,1000+J157-J156-O156,J157-J156-O156),""),""),""),""),"")</f>
        <v>#REF!</v>
      </c>
      <c r="Q156" s="4">
        <v>1</v>
      </c>
      <c r="R156" s="8" t="e">
        <f>IF(#REF!&lt;&gt;#REF!,COUNTIFS($K$112:$K$1378,$K$112,#REF!,#REF!),"")</f>
        <v>#REF!</v>
      </c>
      <c r="S156" s="8" t="e">
        <f>IF(AND(#REF!&lt;&gt;#REF!,#REF!=#REF!,M156="positive",M157="negative"),1,"")</f>
        <v>#REF!</v>
      </c>
      <c r="T156" s="8" t="e">
        <f>IF(AND(#REF!=#REF!,K:K="stroke",M:M="positive",S156&lt;&gt;"1"),1,"")</f>
        <v>#REF!</v>
      </c>
      <c r="U156" s="8" t="e">
        <f>IF((AND(R156&lt;&gt;"",W156&lt;&gt;1,K:K="stroke",M:M="negative",#REF!=#REF!)),IF(W156&lt;&gt;0,"",1),"")</f>
        <v>#REF!</v>
      </c>
      <c r="V156" s="8" t="e">
        <f>IF(R156="","",(SUM(S156:U156)+W156))</f>
        <v>#REF!</v>
      </c>
      <c r="W156" s="8" t="e">
        <f>IF(#REF!&lt;&gt;#REF!,COUNTIFS($K$112:$K$1378,"up",#REF!,#REF!),"")</f>
        <v>#REF!</v>
      </c>
      <c r="X156" s="8" t="e">
        <f>IF(#REF!&lt;&gt;#REF!,COUNTIFS($K$112:$K$1378,"SRS",#REF!,#REF!),"")</f>
        <v>#REF!</v>
      </c>
      <c r="Y156" s="8" t="e">
        <f>IF(R156&lt;&gt;"",IF(R156=1,"",COUNTIFS($O$112:$O$1378,"&gt;40",#REF!,#REF!)),"")</f>
        <v>#REF!</v>
      </c>
      <c r="Z156" s="4"/>
      <c r="AA156" s="9"/>
      <c r="AB156" s="4"/>
      <c r="AC156" s="4"/>
      <c r="AD156" s="4"/>
      <c r="AE156" s="4"/>
      <c r="AF156" s="4"/>
      <c r="AG156" s="4"/>
      <c r="AH156" s="4"/>
    </row>
    <row r="157" spans="1:34" s="7" customFormat="1">
      <c r="A157" s="1">
        <f t="shared" si="6"/>
        <v>60595</v>
      </c>
      <c r="B157" s="2" t="str">
        <f t="shared" si="7"/>
        <v>2017210164955</v>
      </c>
      <c r="C157" s="8" t="str">
        <f t="shared" si="8"/>
        <v>2017210</v>
      </c>
      <c r="D157" s="4">
        <v>2017</v>
      </c>
      <c r="E157" s="4">
        <v>2</v>
      </c>
      <c r="F157" s="4">
        <v>10</v>
      </c>
      <c r="G157" s="4">
        <v>16</v>
      </c>
      <c r="H157" s="4">
        <v>49</v>
      </c>
      <c r="I157" s="4">
        <v>55</v>
      </c>
      <c r="J157" s="8">
        <v>409</v>
      </c>
      <c r="K157" s="4" t="s">
        <v>26</v>
      </c>
      <c r="L157" s="4" t="e">
        <f>IF(#REF!=#REF!,IF(K157="Stroke",IF(K158="Stroke",IF((J158-J157)&lt;0,1000+J158-J157,J158-J157),""),""),"")</f>
        <v>#REF!</v>
      </c>
      <c r="M157" s="4" t="s">
        <v>21</v>
      </c>
      <c r="N157" s="4" t="s">
        <v>27</v>
      </c>
      <c r="O157" s="4">
        <v>11</v>
      </c>
      <c r="P157" s="4" t="e">
        <f>IF(#REF!=#REF!,IF(K157="Stroke",IF(K158="Stroke",IF(#REF!=#REF!,IF(Q157=Q158,IF((J158-J157)&lt;0,1000+J158-J157-O157,J158-J157-O157),""),""),""),""),"")</f>
        <v>#REF!</v>
      </c>
      <c r="Q157" s="4">
        <v>1</v>
      </c>
      <c r="R157" s="8" t="e">
        <f>IF(#REF!&lt;&gt;#REF!,COUNTIFS($M$2:$M$988,$M$2,$C$2:$C$988,#REF!),"")</f>
        <v>#REF!</v>
      </c>
      <c r="S157" s="8" t="e">
        <f>IF(R157&lt;&gt;"",IF(R157=1,"",COUNTIFS($Q$2:$Q$988,"&gt;40",$C$2:$C$988,#REF!)),"")</f>
        <v>#REF!</v>
      </c>
      <c r="T157" s="4"/>
      <c r="U157" s="9"/>
      <c r="V157" s="1"/>
      <c r="W157" s="1"/>
      <c r="X157" s="1"/>
      <c r="Y157" s="3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1:34" s="8" customFormat="1">
      <c r="A158" s="8">
        <f t="shared" si="6"/>
        <v>60595</v>
      </c>
      <c r="B158" s="14" t="str">
        <f t="shared" si="7"/>
        <v>2017210164955</v>
      </c>
      <c r="C158" s="8" t="str">
        <f t="shared" si="8"/>
        <v>2017210</v>
      </c>
      <c r="D158" s="4">
        <v>2017</v>
      </c>
      <c r="E158" s="4">
        <v>2</v>
      </c>
      <c r="F158" s="4">
        <v>10</v>
      </c>
      <c r="G158" s="4">
        <v>16</v>
      </c>
      <c r="H158" s="4">
        <v>49</v>
      </c>
      <c r="I158" s="4">
        <v>55</v>
      </c>
      <c r="J158" s="8">
        <v>409</v>
      </c>
      <c r="K158" s="4" t="s">
        <v>26</v>
      </c>
      <c r="L158" s="8" t="e">
        <f>IF(#REF!=#REF!,IF(K158="Stroke",IF(K159="Stroke",IF((J159-J158)&lt;0,1000+J159-J158,J159-J158),""),""),"")</f>
        <v>#REF!</v>
      </c>
      <c r="M158" s="4" t="s">
        <v>21</v>
      </c>
      <c r="N158" s="4" t="s">
        <v>27</v>
      </c>
      <c r="O158" s="4">
        <v>11</v>
      </c>
      <c r="P158" s="8" t="e">
        <f>IF(#REF!=#REF!,IF(K158="Stroke",IF(K159="Stroke",IF(#REF!=#REF!,IF(Q158=Q159,IF((J159-J158)&lt;0,1000+J159-J158-O158,J159-J158-O158),""),""),""),""),"")</f>
        <v>#REF!</v>
      </c>
      <c r="Q158" s="4">
        <v>1</v>
      </c>
      <c r="R158" s="8" t="e">
        <f>IF(#REF!&lt;&gt;#REF!,COUNTIFS($K$112:$K$1378,$K$112,#REF!,#REF!),"")</f>
        <v>#REF!</v>
      </c>
      <c r="S158" s="8" t="e">
        <f>IF(AND(#REF!&lt;&gt;#REF!,#REF!=#REF!,M158="positive",M159="negative"),1,"")</f>
        <v>#REF!</v>
      </c>
      <c r="T158" s="8" t="e">
        <f>IF(AND(#REF!=#REF!,K:K="stroke",M:M="positive",S158&lt;&gt;"1"),1,"")</f>
        <v>#REF!</v>
      </c>
      <c r="U158" s="8" t="e">
        <f>IF((AND(R158&lt;&gt;"",W158&lt;&gt;1,K:K="stroke",M:M="negative",#REF!=#REF!)),IF(W158&lt;&gt;0,"",1),"")</f>
        <v>#REF!</v>
      </c>
      <c r="V158" s="8" t="e">
        <f>IF(R158="","",(SUM(S158:U158)+W158))</f>
        <v>#REF!</v>
      </c>
      <c r="W158" s="8" t="e">
        <f>IF(#REF!&lt;&gt;#REF!,COUNTIFS($K$112:$K$1378,"up",#REF!,#REF!),"")</f>
        <v>#REF!</v>
      </c>
      <c r="X158" s="8" t="e">
        <f>IF(#REF!&lt;&gt;#REF!,COUNTIFS($K$112:$K$1378,"SRS",#REF!,#REF!),"")</f>
        <v>#REF!</v>
      </c>
      <c r="Y158" s="8" t="e">
        <f>IF(R158&lt;&gt;"",IF(R158=1,"",COUNTIFS($O$112:$O$1378,"&gt;40",#REF!,#REF!)),"")</f>
        <v>#REF!</v>
      </c>
      <c r="Z158" s="4"/>
      <c r="AA158" s="9"/>
      <c r="AB158" s="4"/>
      <c r="AC158" s="4"/>
      <c r="AD158" s="4"/>
      <c r="AE158" s="4"/>
      <c r="AF158" s="4"/>
      <c r="AG158" s="4"/>
      <c r="AH158" s="4"/>
    </row>
    <row r="159" spans="1:34" s="8" customFormat="1">
      <c r="A159" s="1">
        <f t="shared" si="6"/>
        <v>60595</v>
      </c>
      <c r="B159" s="2" t="str">
        <f t="shared" si="7"/>
        <v>2017210164955</v>
      </c>
      <c r="C159" s="8" t="str">
        <f t="shared" si="8"/>
        <v>2017210</v>
      </c>
      <c r="D159" s="4">
        <v>2017</v>
      </c>
      <c r="E159" s="4">
        <v>2</v>
      </c>
      <c r="F159" s="4">
        <v>10</v>
      </c>
      <c r="G159" s="4">
        <v>16</v>
      </c>
      <c r="H159" s="4">
        <v>49</v>
      </c>
      <c r="I159" s="4">
        <v>55</v>
      </c>
      <c r="J159" s="8">
        <v>465</v>
      </c>
      <c r="K159" s="4" t="s">
        <v>26</v>
      </c>
      <c r="L159" s="4" t="e">
        <f>IF(#REF!=#REF!,IF(K159="Stroke",IF(K160="Stroke",IF((J160-J159)&lt;0,1000+J160-J159,J160-J159),""),""),"")</f>
        <v>#REF!</v>
      </c>
      <c r="M159" s="4" t="s">
        <v>21</v>
      </c>
      <c r="N159" s="4" t="s">
        <v>27</v>
      </c>
      <c r="O159" s="4">
        <v>2</v>
      </c>
      <c r="P159" s="4" t="e">
        <f>IF(#REF!=#REF!,IF(K159="Stroke",IF(K160="Stroke",IF(#REF!=#REF!,IF(Q159=Q160,IF((J160-J159)&lt;0,1000+J160-J159-O159,J160-J159-O159),""),""),""),""),"")</f>
        <v>#REF!</v>
      </c>
      <c r="Q159" s="4">
        <v>1</v>
      </c>
      <c r="R159" s="8" t="e">
        <f>IF(#REF!&lt;&gt;#REF!,COUNTIFS($M$2:$M$988,$M$2,$C$2:$C$988,#REF!),"")</f>
        <v>#REF!</v>
      </c>
      <c r="S159" s="8" t="e">
        <f>IF(R159&lt;&gt;"",IF(R159=1,"",COUNTIFS($Q$2:$Q$988,"&gt;40",$C$2:$C$988,#REF!)),"")</f>
        <v>#REF!</v>
      </c>
      <c r="T159" s="4"/>
      <c r="U159" s="9"/>
      <c r="V159" s="1"/>
      <c r="W159" s="1"/>
      <c r="X159" s="1"/>
      <c r="Y159" s="3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1:34" s="8" customFormat="1">
      <c r="A160" s="8">
        <f t="shared" si="6"/>
        <v>60595</v>
      </c>
      <c r="B160" s="14" t="str">
        <f t="shared" si="7"/>
        <v>2017210164955</v>
      </c>
      <c r="C160" s="8" t="str">
        <f t="shared" si="8"/>
        <v>2017210</v>
      </c>
      <c r="D160" s="4">
        <v>2017</v>
      </c>
      <c r="E160" s="4">
        <v>2</v>
      </c>
      <c r="F160" s="4">
        <v>10</v>
      </c>
      <c r="G160" s="4">
        <v>16</v>
      </c>
      <c r="H160" s="4">
        <v>49</v>
      </c>
      <c r="I160" s="4">
        <v>55</v>
      </c>
      <c r="J160" s="8">
        <v>465</v>
      </c>
      <c r="K160" s="4" t="s">
        <v>26</v>
      </c>
      <c r="L160" s="8" t="e">
        <f>IF(#REF!=#REF!,IF(K160="Stroke",IF(K161="Stroke",IF((J161-J160)&lt;0,1000+J161-J160,J161-J160),""),""),"")</f>
        <v>#REF!</v>
      </c>
      <c r="M160" s="4" t="s">
        <v>21</v>
      </c>
      <c r="N160" s="4" t="s">
        <v>27</v>
      </c>
      <c r="O160" s="4">
        <v>2</v>
      </c>
      <c r="P160" s="8" t="e">
        <f>IF(#REF!=#REF!,IF(K160="Stroke",IF(K161="Stroke",IF(#REF!=#REF!,IF(Q160=Q161,IF((J161-J160)&lt;0,1000+J161-J160-O160,J161-J160-O160),""),""),""),""),"")</f>
        <v>#REF!</v>
      </c>
      <c r="Q160" s="4">
        <v>1</v>
      </c>
      <c r="R160" s="8" t="e">
        <f>IF(#REF!&lt;&gt;#REF!,COUNTIFS($K$112:$K$1378,$K$112,#REF!,#REF!),"")</f>
        <v>#REF!</v>
      </c>
      <c r="S160" s="8" t="e">
        <f>IF(AND(#REF!&lt;&gt;#REF!,#REF!=#REF!,M160="positive",M161="negative"),1,"")</f>
        <v>#REF!</v>
      </c>
      <c r="T160" s="8" t="e">
        <f>IF(AND(#REF!=#REF!,K:K="stroke",M:M="positive",S160&lt;&gt;"1"),1,"")</f>
        <v>#REF!</v>
      </c>
      <c r="U160" s="8" t="e">
        <f>IF((AND(R160&lt;&gt;"",W160&lt;&gt;1,K:K="stroke",M:M="negative",#REF!=#REF!)),IF(W160&lt;&gt;0,"",1),"")</f>
        <v>#REF!</v>
      </c>
      <c r="V160" s="8" t="e">
        <f>IF(R160="","",(SUM(S160:U160)+W160))</f>
        <v>#REF!</v>
      </c>
      <c r="W160" s="8" t="e">
        <f>IF(#REF!&lt;&gt;#REF!,COUNTIFS($K$112:$K$1378,"up",#REF!,#REF!),"")</f>
        <v>#REF!</v>
      </c>
      <c r="X160" s="8" t="e">
        <f>IF(#REF!&lt;&gt;#REF!,COUNTIFS($K$112:$K$1378,"SRS",#REF!,#REF!),"")</f>
        <v>#REF!</v>
      </c>
      <c r="Y160" s="8" t="e">
        <f>IF(R160&lt;&gt;"",IF(R160=1,"",COUNTIFS($O$112:$O$1378,"&gt;40",#REF!,#REF!)),"")</f>
        <v>#REF!</v>
      </c>
      <c r="Z160" s="4"/>
      <c r="AA160" s="9"/>
      <c r="AB160" s="4"/>
      <c r="AC160" s="4"/>
      <c r="AD160" s="4"/>
      <c r="AE160" s="4"/>
      <c r="AF160" s="4"/>
      <c r="AG160" s="4"/>
      <c r="AH160" s="4"/>
    </row>
    <row r="161" spans="1:34" s="8" customFormat="1">
      <c r="A161" s="1">
        <f t="shared" si="6"/>
        <v>60595</v>
      </c>
      <c r="B161" s="2" t="str">
        <f t="shared" si="7"/>
        <v>2017210164955</v>
      </c>
      <c r="C161" s="8" t="str">
        <f t="shared" si="8"/>
        <v>2017210</v>
      </c>
      <c r="D161" s="4">
        <v>2017</v>
      </c>
      <c r="E161" s="4">
        <v>2</v>
      </c>
      <c r="F161" s="4">
        <v>10</v>
      </c>
      <c r="G161" s="4">
        <v>16</v>
      </c>
      <c r="H161" s="4">
        <v>49</v>
      </c>
      <c r="I161" s="4">
        <v>55</v>
      </c>
      <c r="J161" s="8">
        <v>487</v>
      </c>
      <c r="K161" s="4" t="s">
        <v>26</v>
      </c>
      <c r="L161" s="4" t="e">
        <f>IF(#REF!=#REF!,IF(K161="Stroke",IF(K162="Stroke",IF((J162-J161)&lt;0,1000+J162-J161,J162-J161),""),""),"")</f>
        <v>#REF!</v>
      </c>
      <c r="M161" s="4" t="s">
        <v>21</v>
      </c>
      <c r="N161" s="4" t="s">
        <v>27</v>
      </c>
      <c r="O161" s="4">
        <v>1</v>
      </c>
      <c r="P161" s="4" t="e">
        <f>IF(#REF!=#REF!,IF(K161="Stroke",IF(K162="Stroke",IF(#REF!=#REF!,IF(Q161=Q162,IF((J162-J161)&lt;0,1000+J162-J161-O161,J162-J161-O161),""),""),""),""),"")</f>
        <v>#REF!</v>
      </c>
      <c r="Q161" s="4">
        <v>1</v>
      </c>
      <c r="R161" s="8" t="e">
        <f>IF(#REF!&lt;&gt;#REF!,COUNTIFS($M$2:$M$988,$M$2,$C$2:$C$988,#REF!),"")</f>
        <v>#REF!</v>
      </c>
      <c r="S161" s="8" t="e">
        <f>IF(R161&lt;&gt;"",IF(R161=1,"",COUNTIFS($Q$2:$Q$988,"&gt;40",$C$2:$C$988,#REF!)),"")</f>
        <v>#REF!</v>
      </c>
      <c r="T161" s="4"/>
      <c r="U161" s="9"/>
      <c r="V161" s="1"/>
      <c r="W161" s="1"/>
      <c r="X161" s="1"/>
      <c r="Y161" s="3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1:34" s="8" customFormat="1">
      <c r="A162" s="8">
        <f t="shared" si="6"/>
        <v>60595</v>
      </c>
      <c r="B162" s="14" t="str">
        <f t="shared" si="7"/>
        <v>2017210164955</v>
      </c>
      <c r="C162" s="8" t="str">
        <f t="shared" si="8"/>
        <v>2017210</v>
      </c>
      <c r="D162" s="4">
        <v>2017</v>
      </c>
      <c r="E162" s="4">
        <v>2</v>
      </c>
      <c r="F162" s="4">
        <v>10</v>
      </c>
      <c r="G162" s="4">
        <v>16</v>
      </c>
      <c r="H162" s="4">
        <v>49</v>
      </c>
      <c r="I162" s="4">
        <v>55</v>
      </c>
      <c r="J162" s="8">
        <v>487</v>
      </c>
      <c r="K162" s="4" t="s">
        <v>26</v>
      </c>
      <c r="L162" s="8" t="e">
        <f>IF(#REF!=#REF!,IF(K162="Stroke",IF(K163="Stroke",IF((J163-J162)&lt;0,1000+J163-J162,J163-J162),""),""),"")</f>
        <v>#REF!</v>
      </c>
      <c r="M162" s="4" t="s">
        <v>21</v>
      </c>
      <c r="N162" s="4" t="s">
        <v>27</v>
      </c>
      <c r="O162" s="4">
        <v>1</v>
      </c>
      <c r="P162" s="8" t="e">
        <f>IF(#REF!=#REF!,IF(K162="Stroke",IF(K163="Stroke",IF(#REF!=#REF!,IF(Q162=Q163,IF((J163-J162)&lt;0,1000+J163-J162-O162,J163-J162-O162),""),""),""),""),"")</f>
        <v>#REF!</v>
      </c>
      <c r="Q162" s="4">
        <v>1</v>
      </c>
      <c r="R162" s="8" t="e">
        <f>IF(#REF!&lt;&gt;#REF!,COUNTIFS($K$112:$K$1378,$K$112,#REF!,#REF!),"")</f>
        <v>#REF!</v>
      </c>
      <c r="S162" s="8" t="e">
        <f>IF(AND(#REF!&lt;&gt;#REF!,#REF!=#REF!,M162="positive",M163="negative"),1,"")</f>
        <v>#REF!</v>
      </c>
      <c r="T162" s="8" t="e">
        <f>IF(AND(#REF!=#REF!,K:K="stroke",M:M="positive",S162&lt;&gt;"1"),1,"")</f>
        <v>#REF!</v>
      </c>
      <c r="U162" s="8" t="e">
        <f>IF((AND(R162&lt;&gt;"",W162&lt;&gt;1,K:K="stroke",M:M="negative",#REF!=#REF!)),IF(W162&lt;&gt;0,"",1),"")</f>
        <v>#REF!</v>
      </c>
      <c r="V162" s="8" t="e">
        <f>IF(R162="","",(SUM(S162:U162)+W162))</f>
        <v>#REF!</v>
      </c>
      <c r="W162" s="8" t="e">
        <f>IF(#REF!&lt;&gt;#REF!,COUNTIFS($K$112:$K$1378,"up",#REF!,#REF!),"")</f>
        <v>#REF!</v>
      </c>
      <c r="X162" s="8" t="e">
        <f>IF(#REF!&lt;&gt;#REF!,COUNTIFS($K$112:$K$1378,"SRS",#REF!,#REF!),"")</f>
        <v>#REF!</v>
      </c>
      <c r="Y162" s="8" t="e">
        <f>IF(R162&lt;&gt;"",IF(R162=1,"",COUNTIFS($O$112:$O$1378,"&gt;40",#REF!,#REF!)),"")</f>
        <v>#REF!</v>
      </c>
      <c r="Z162" s="4"/>
      <c r="AA162" s="9"/>
      <c r="AB162" s="4"/>
      <c r="AC162" s="4"/>
      <c r="AD162" s="4"/>
      <c r="AE162" s="4"/>
      <c r="AF162" s="4"/>
      <c r="AG162" s="4"/>
      <c r="AH162" s="4"/>
    </row>
    <row r="163" spans="1:34" s="8" customFormat="1">
      <c r="A163" s="1">
        <f t="shared" si="6"/>
        <v>60595</v>
      </c>
      <c r="B163" s="2" t="str">
        <f t="shared" si="7"/>
        <v>2017210164955</v>
      </c>
      <c r="C163" s="8" t="str">
        <f t="shared" si="8"/>
        <v>2017210</v>
      </c>
      <c r="D163" s="4">
        <v>2017</v>
      </c>
      <c r="E163" s="4">
        <v>2</v>
      </c>
      <c r="F163" s="4">
        <v>10</v>
      </c>
      <c r="G163" s="4">
        <v>16</v>
      </c>
      <c r="H163" s="4">
        <v>49</v>
      </c>
      <c r="I163" s="4">
        <v>55</v>
      </c>
      <c r="J163" s="8">
        <v>517</v>
      </c>
      <c r="K163" s="4" t="s">
        <v>26</v>
      </c>
      <c r="L163" s="4" t="e">
        <f>IF(#REF!=#REF!,IF(K163="Stroke",IF(K164="Stroke",IF((J164-J163)&lt;0,1000+J164-J163,J164-J163),""),""),"")</f>
        <v>#REF!</v>
      </c>
      <c r="M163" s="4" t="s">
        <v>21</v>
      </c>
      <c r="N163" s="4" t="s">
        <v>27</v>
      </c>
      <c r="O163" s="4">
        <v>2</v>
      </c>
      <c r="P163" s="4" t="e">
        <f>IF(#REF!=#REF!,IF(K163="Stroke",IF(K164="Stroke",IF(#REF!=#REF!,IF(Q163=Q164,IF((J164-J163)&lt;0,1000+J164-J163-O163,J164-J163-O163),""),""),""),""),"")</f>
        <v>#REF!</v>
      </c>
      <c r="Q163" s="4">
        <v>1</v>
      </c>
      <c r="R163" s="8" t="e">
        <f>IF(#REF!&lt;&gt;#REF!,COUNTIFS($M$2:$M$988,$M$2,$C$2:$C$988,#REF!),"")</f>
        <v>#REF!</v>
      </c>
      <c r="S163" s="8" t="e">
        <f>IF(R163&lt;&gt;"",IF(R163=1,"",COUNTIFS($Q$2:$Q$988,"&gt;40",$C$2:$C$988,#REF!)),"")</f>
        <v>#REF!</v>
      </c>
      <c r="T163" s="4"/>
      <c r="U163" s="9"/>
      <c r="V163" s="1"/>
      <c r="W163" s="1"/>
      <c r="X163" s="1"/>
      <c r="Y163" s="3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1:34" s="8" customFormat="1">
      <c r="A164" s="8">
        <f t="shared" si="6"/>
        <v>60595</v>
      </c>
      <c r="B164" s="14" t="str">
        <f t="shared" si="7"/>
        <v>2017210164955</v>
      </c>
      <c r="C164" s="8" t="str">
        <f t="shared" si="8"/>
        <v>2017210</v>
      </c>
      <c r="D164" s="4">
        <v>2017</v>
      </c>
      <c r="E164" s="4">
        <v>2</v>
      </c>
      <c r="F164" s="4">
        <v>10</v>
      </c>
      <c r="G164" s="4">
        <v>16</v>
      </c>
      <c r="H164" s="4">
        <v>49</v>
      </c>
      <c r="I164" s="4">
        <v>55</v>
      </c>
      <c r="J164" s="8">
        <v>517</v>
      </c>
      <c r="K164" s="4" t="s">
        <v>26</v>
      </c>
      <c r="L164" s="8" t="e">
        <f>IF(#REF!=#REF!,IF(K164="Stroke",IF(K165="Stroke",IF((J165-J164)&lt;0,1000+J165-J164,J165-J164),""),""),"")</f>
        <v>#REF!</v>
      </c>
      <c r="M164" s="4" t="s">
        <v>21</v>
      </c>
      <c r="N164" s="4" t="s">
        <v>27</v>
      </c>
      <c r="O164" s="4">
        <v>2</v>
      </c>
      <c r="P164" s="8" t="e">
        <f>IF(#REF!=#REF!,IF(K164="Stroke",IF(K165="Stroke",IF(#REF!=#REF!,IF(Q164=Q165,IF((J165-J164)&lt;0,1000+J165-J164-O164,J165-J164-O164),""),""),""),""),"")</f>
        <v>#REF!</v>
      </c>
      <c r="Q164" s="4">
        <v>1</v>
      </c>
      <c r="R164" s="8" t="e">
        <f>IF(#REF!&lt;&gt;#REF!,COUNTIFS($K$112:$K$1378,$K$112,#REF!,#REF!),"")</f>
        <v>#REF!</v>
      </c>
      <c r="S164" s="8" t="e">
        <f>IF(AND(#REF!&lt;&gt;#REF!,#REF!=#REF!,M164="positive",M165="negative"),1,"")</f>
        <v>#REF!</v>
      </c>
      <c r="T164" s="8" t="e">
        <f>IF(AND(#REF!=#REF!,K:K="stroke",M:M="positive",S164&lt;&gt;"1"),1,"")</f>
        <v>#REF!</v>
      </c>
      <c r="U164" s="8" t="e">
        <f>IF((AND(R164&lt;&gt;"",W164&lt;&gt;1,K:K="stroke",M:M="negative",#REF!=#REF!)),IF(W164&lt;&gt;0,"",1),"")</f>
        <v>#REF!</v>
      </c>
      <c r="V164" s="8" t="e">
        <f>IF(R164="","",(SUM(S164:U164)+W164))</f>
        <v>#REF!</v>
      </c>
      <c r="W164" s="8" t="e">
        <f>IF(#REF!&lt;&gt;#REF!,COUNTIFS($K$112:$K$1378,"up",#REF!,#REF!),"")</f>
        <v>#REF!</v>
      </c>
      <c r="X164" s="8" t="e">
        <f>IF(#REF!&lt;&gt;#REF!,COUNTIFS($K$112:$K$1378,"SRS",#REF!,#REF!),"")</f>
        <v>#REF!</v>
      </c>
      <c r="Y164" s="8" t="e">
        <f>IF(R164&lt;&gt;"",IF(R164=1,"",COUNTIFS($O$112:$O$1378,"&gt;40",#REF!,#REF!)),"")</f>
        <v>#REF!</v>
      </c>
      <c r="Z164" s="4"/>
      <c r="AA164" s="9"/>
      <c r="AB164" s="4"/>
      <c r="AC164" s="4"/>
      <c r="AD164" s="4"/>
      <c r="AE164" s="4"/>
      <c r="AF164" s="4"/>
      <c r="AG164" s="4"/>
      <c r="AH164" s="4"/>
    </row>
    <row r="165" spans="1:34" s="8" customFormat="1">
      <c r="A165" s="5">
        <f t="shared" si="6"/>
        <v>60721</v>
      </c>
      <c r="B165" s="6" t="str">
        <f t="shared" si="7"/>
        <v>201721016521</v>
      </c>
      <c r="C165" s="7" t="str">
        <f t="shared" si="8"/>
        <v>2017210</v>
      </c>
      <c r="D165" s="7">
        <v>2017</v>
      </c>
      <c r="E165" s="7">
        <v>2</v>
      </c>
      <c r="F165" s="7">
        <v>10</v>
      </c>
      <c r="G165" s="7">
        <v>16</v>
      </c>
      <c r="H165" s="7">
        <v>52</v>
      </c>
      <c r="I165" s="7">
        <v>1</v>
      </c>
      <c r="J165" s="7">
        <v>443</v>
      </c>
      <c r="K165" s="7" t="s">
        <v>26</v>
      </c>
      <c r="L165" s="7" t="e">
        <f>IF(#REF!=#REF!,IF(K165="Stroke",IF(K166="Stroke",IF((J166-J165)&lt;0,1000+J166-J165,J166-J165),""),""),"")</f>
        <v>#REF!</v>
      </c>
      <c r="M165" s="7" t="s">
        <v>21</v>
      </c>
      <c r="N165" s="7" t="s">
        <v>27</v>
      </c>
      <c r="O165" s="7">
        <v>246</v>
      </c>
      <c r="P165" s="7" t="e">
        <f>IF(#REF!=#REF!,IF(K165="Stroke",IF(K166="Stroke",IF(#REF!=#REF!,IF(Q165=Q166,IF((J166-J165)&lt;0,1000+J166-J165-O165,J166-J165-O165),""),""),""),""),"")</f>
        <v>#REF!</v>
      </c>
      <c r="Q165" s="7">
        <v>1</v>
      </c>
      <c r="R165" s="7" t="e">
        <f>IF(#REF!&lt;&gt;#REF!,COUNTIFS($M$2:$M$988,$M$2,$C$2:$C$988,#REF!),"")</f>
        <v>#REF!</v>
      </c>
      <c r="S165" s="7" t="e">
        <f>IF(R165&lt;&gt;"",IF(R165=1,"",COUNTIFS($Q$2:$Q$988,"&gt;40",$C$2:$C$988,#REF!)),"")</f>
        <v>#REF!</v>
      </c>
      <c r="T165" s="7"/>
      <c r="U165" s="10"/>
      <c r="V165" s="5"/>
      <c r="W165" s="5"/>
      <c r="X165" s="5"/>
      <c r="Y165" s="5"/>
      <c r="Z165" s="7"/>
      <c r="AA165" s="7"/>
      <c r="AB165" s="7"/>
      <c r="AC165" s="7"/>
      <c r="AD165" s="7"/>
      <c r="AE165" s="7"/>
      <c r="AF165" s="7"/>
      <c r="AG165" s="7"/>
      <c r="AH165" s="7"/>
    </row>
    <row r="166" spans="1:34" s="8" customFormat="1">
      <c r="A166" s="7">
        <f t="shared" si="6"/>
        <v>60721</v>
      </c>
      <c r="B166" s="11" t="str">
        <f t="shared" si="7"/>
        <v>201721016521</v>
      </c>
      <c r="C166" s="7" t="str">
        <f t="shared" si="8"/>
        <v>2017210</v>
      </c>
      <c r="D166" s="7">
        <v>2017</v>
      </c>
      <c r="E166" s="7">
        <v>2</v>
      </c>
      <c r="F166" s="7">
        <v>10</v>
      </c>
      <c r="G166" s="7">
        <v>16</v>
      </c>
      <c r="H166" s="7">
        <v>52</v>
      </c>
      <c r="I166" s="7">
        <v>1</v>
      </c>
      <c r="J166" s="7">
        <v>443</v>
      </c>
      <c r="K166" s="7" t="s">
        <v>26</v>
      </c>
      <c r="L166" s="7" t="e">
        <f>IF(#REF!=#REF!,IF(K166="Stroke",IF(K167="Stroke",IF((J167-J166)&lt;0,1000+J167-J166,J167-J166),""),""),"")</f>
        <v>#REF!</v>
      </c>
      <c r="M166" s="7" t="s">
        <v>21</v>
      </c>
      <c r="N166" s="7" t="s">
        <v>27</v>
      </c>
      <c r="O166" s="7">
        <v>246</v>
      </c>
      <c r="P166" s="7" t="e">
        <f>IF(#REF!=#REF!,IF(K166="Stroke",IF(K167="Stroke",IF(#REF!=#REF!,IF(Q166=Q167,IF((J167-J166)&lt;0,1000+J167-J166-O166,J167-J166-O166),""),""),""),""),"")</f>
        <v>#REF!</v>
      </c>
      <c r="Q166" s="7">
        <v>1</v>
      </c>
      <c r="R166" s="7" t="e">
        <f>IF(#REF!&lt;&gt;#REF!,COUNTIFS($K$112:$K$1378,$K$112,#REF!,#REF!),"")</f>
        <v>#REF!</v>
      </c>
      <c r="S166" s="7" t="e">
        <f>IF(AND(#REF!&lt;&gt;#REF!,#REF!=#REF!,M166="positive",M167="negative"),1,"")</f>
        <v>#REF!</v>
      </c>
      <c r="T166" s="7" t="e">
        <f>IF(AND(#REF!=#REF!,K:K="stroke",M:M="positive",S166&lt;&gt;"1"),1,"")</f>
        <v>#REF!</v>
      </c>
      <c r="U166" s="7" t="e">
        <f>IF((AND(R166&lt;&gt;"",W166&lt;&gt;1,K:K="stroke",M:M="negative",#REF!=#REF!)),IF(W166&lt;&gt;0,"",1),"")</f>
        <v>#REF!</v>
      </c>
      <c r="V166" s="7" t="e">
        <f>IF(R166="","",(SUM(S166:U166)+W166))</f>
        <v>#REF!</v>
      </c>
      <c r="W166" s="7" t="e">
        <f>IF(#REF!&lt;&gt;#REF!,COUNTIFS($K$112:$K$1378,"up",#REF!,#REF!),"")</f>
        <v>#REF!</v>
      </c>
      <c r="X166" s="7" t="e">
        <f>IF(#REF!&lt;&gt;#REF!,COUNTIFS($K$112:$K$1378,"SRS",#REF!,#REF!),"")</f>
        <v>#REF!</v>
      </c>
      <c r="Y166" s="7" t="e">
        <f>IF(R166&lt;&gt;"",IF(R166=1,"",COUNTIFS($O$112:$O$1378,"&gt;40",#REF!,#REF!)),"")</f>
        <v>#REF!</v>
      </c>
      <c r="Z166" s="7"/>
      <c r="AA166" s="10"/>
      <c r="AB166" s="7"/>
      <c r="AC166" s="7"/>
      <c r="AD166" s="7"/>
      <c r="AE166" s="7"/>
      <c r="AF166" s="7"/>
      <c r="AG166" s="7"/>
      <c r="AH166" s="7"/>
    </row>
    <row r="167" spans="1:34" s="8" customFormat="1">
      <c r="A167" s="1">
        <f t="shared" si="6"/>
        <v>60721</v>
      </c>
      <c r="B167" s="2" t="str">
        <f t="shared" si="7"/>
        <v>201721016521</v>
      </c>
      <c r="C167" s="8" t="str">
        <f t="shared" si="8"/>
        <v>2017210</v>
      </c>
      <c r="D167" s="4">
        <v>2017</v>
      </c>
      <c r="E167" s="4">
        <v>2</v>
      </c>
      <c r="F167" s="4">
        <v>10</v>
      </c>
      <c r="G167" s="4">
        <v>16</v>
      </c>
      <c r="H167" s="4">
        <v>52</v>
      </c>
      <c r="I167" s="4">
        <v>1</v>
      </c>
      <c r="J167" s="8">
        <v>866</v>
      </c>
      <c r="K167" s="4" t="s">
        <v>26</v>
      </c>
      <c r="L167" s="4" t="e">
        <f>IF(#REF!=#REF!,IF(K167="Stroke",IF(K168="Stroke",IF((J168-J167)&lt;0,1000+J168-J167,J168-J167),""),""),"")</f>
        <v>#REF!</v>
      </c>
      <c r="M167" s="4" t="s">
        <v>21</v>
      </c>
      <c r="N167" s="4" t="s">
        <v>27</v>
      </c>
      <c r="O167" s="4">
        <v>21</v>
      </c>
      <c r="P167" s="4" t="e">
        <f>IF(#REF!=#REF!,IF(K167="Stroke",IF(K168="Stroke",IF(#REF!=#REF!,IF(Q167=Q168,IF((J168-J167)&lt;0,1000+J168-J167-O167,J168-J167-O167),""),""),""),""),"")</f>
        <v>#REF!</v>
      </c>
      <c r="Q167" s="4">
        <v>2</v>
      </c>
      <c r="R167" s="8" t="e">
        <f>IF(#REF!&lt;&gt;#REF!,COUNTIFS($M$2:$M$988,$M$2,$C$2:$C$988,#REF!),"")</f>
        <v>#REF!</v>
      </c>
      <c r="S167" s="8" t="e">
        <f>IF(R167&lt;&gt;"",IF(R167=1,"",COUNTIFS($Q$2:$Q$988,"&gt;40",$C$2:$C$988,#REF!)),"")</f>
        <v>#REF!</v>
      </c>
      <c r="T167" s="4"/>
      <c r="U167" s="9" t="s">
        <v>32</v>
      </c>
      <c r="V167" s="1"/>
      <c r="W167" s="1"/>
      <c r="X167" s="1"/>
      <c r="Y167" s="3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1:34" s="8" customFormat="1">
      <c r="A168" s="8">
        <f t="shared" si="6"/>
        <v>60721</v>
      </c>
      <c r="B168" s="14" t="str">
        <f t="shared" si="7"/>
        <v>201721016521</v>
      </c>
      <c r="C168" s="8" t="str">
        <f t="shared" si="8"/>
        <v>2017210</v>
      </c>
      <c r="D168" s="4">
        <v>2017</v>
      </c>
      <c r="E168" s="4">
        <v>2</v>
      </c>
      <c r="F168" s="4">
        <v>10</v>
      </c>
      <c r="G168" s="4">
        <v>16</v>
      </c>
      <c r="H168" s="4">
        <v>52</v>
      </c>
      <c r="I168" s="4">
        <v>1</v>
      </c>
      <c r="J168" s="8">
        <v>866</v>
      </c>
      <c r="K168" s="4" t="s">
        <v>26</v>
      </c>
      <c r="L168" s="8" t="e">
        <f>IF(#REF!=#REF!,IF(K168="Stroke",IF(K169="Stroke",IF((J169-J168)&lt;0,1000+J169-J168,J169-J168),""),""),"")</f>
        <v>#REF!</v>
      </c>
      <c r="M168" s="4" t="s">
        <v>21</v>
      </c>
      <c r="N168" s="4" t="s">
        <v>27</v>
      </c>
      <c r="O168" s="4">
        <v>21</v>
      </c>
      <c r="P168" s="8" t="e">
        <f>IF(#REF!=#REF!,IF(K168="Stroke",IF(K169="Stroke",IF(#REF!=#REF!,IF(Q168=Q169,IF((J169-J168)&lt;0,1000+J169-J168-O168,J169-J168-O168),""),""),""),""),"")</f>
        <v>#REF!</v>
      </c>
      <c r="Q168" s="4">
        <v>2</v>
      </c>
      <c r="R168" s="8" t="e">
        <f>IF(#REF!&lt;&gt;#REF!,COUNTIFS($K$112:$K$1378,$K$112,#REF!,#REF!),"")</f>
        <v>#REF!</v>
      </c>
      <c r="S168" s="8" t="e">
        <f>IF(AND(#REF!&lt;&gt;#REF!,#REF!=#REF!,M168="positive",M169="negative"),1,"")</f>
        <v>#REF!</v>
      </c>
      <c r="T168" s="8" t="e">
        <f>IF(AND(#REF!=#REF!,K:K="stroke",M:M="positive",S168&lt;&gt;"1"),1,"")</f>
        <v>#REF!</v>
      </c>
      <c r="U168" s="8" t="e">
        <f>IF((AND(R168&lt;&gt;"",W168&lt;&gt;1,K:K="stroke",M:M="negative",#REF!=#REF!)),IF(W168&lt;&gt;0,"",1),"")</f>
        <v>#REF!</v>
      </c>
      <c r="V168" s="8" t="e">
        <f>IF(R168="","",(SUM(S168:U168)+W168))</f>
        <v>#REF!</v>
      </c>
      <c r="W168" s="8" t="e">
        <f>IF(#REF!&lt;&gt;#REF!,COUNTIFS($K$112:$K$1378,"up",#REF!,#REF!),"")</f>
        <v>#REF!</v>
      </c>
      <c r="X168" s="8" t="e">
        <f>IF(#REF!&lt;&gt;#REF!,COUNTIFS($K$112:$K$1378,"SRS",#REF!,#REF!),"")</f>
        <v>#REF!</v>
      </c>
      <c r="Y168" s="8" t="e">
        <f>IF(R168&lt;&gt;"",IF(R168=1,"",COUNTIFS($O$112:$O$1378,"&gt;40",#REF!,#REF!)),"")</f>
        <v>#REF!</v>
      </c>
      <c r="Z168" s="4"/>
      <c r="AA168" s="9" t="s">
        <v>32</v>
      </c>
      <c r="AB168" s="4"/>
      <c r="AC168" s="4"/>
      <c r="AD168" s="4"/>
      <c r="AE168" s="4"/>
      <c r="AF168" s="4"/>
      <c r="AG168" s="4"/>
      <c r="AH168" s="4"/>
    </row>
    <row r="169" spans="1:34" s="8" customFormat="1">
      <c r="A169" s="1">
        <f t="shared" si="6"/>
        <v>60721</v>
      </c>
      <c r="B169" s="2" t="str">
        <f t="shared" si="7"/>
        <v>201721016521</v>
      </c>
      <c r="C169" s="8" t="str">
        <f t="shared" si="8"/>
        <v>2017210</v>
      </c>
      <c r="D169" s="4">
        <v>2017</v>
      </c>
      <c r="E169" s="4">
        <v>2</v>
      </c>
      <c r="F169" s="4">
        <v>10</v>
      </c>
      <c r="G169" s="4">
        <v>16</v>
      </c>
      <c r="H169" s="4">
        <v>52</v>
      </c>
      <c r="I169" s="4">
        <v>1</v>
      </c>
      <c r="J169" s="8">
        <v>873</v>
      </c>
      <c r="K169" s="4" t="s">
        <v>29</v>
      </c>
      <c r="L169" s="4" t="e">
        <f>IF(#REF!=#REF!,IF(K169="Stroke",IF(K170="Stroke",IF((J170-J169)&lt;0,1000+J170-J169,J170-J169),""),""),"")</f>
        <v>#REF!</v>
      </c>
      <c r="M169" s="4" t="s">
        <v>21</v>
      </c>
      <c r="N169" s="4" t="s">
        <v>27</v>
      </c>
      <c r="O169" s="4">
        <v>0</v>
      </c>
      <c r="P169" s="4" t="e">
        <f>IF(#REF!=#REF!,IF(K169="Stroke",IF(K170="Stroke",IF(#REF!=#REF!,IF(Q169=Q170,IF((J170-J169)&lt;0,1000+J170-J169-O169,J170-J169-O169),""),""),""),""),"")</f>
        <v>#REF!</v>
      </c>
      <c r="Q169" s="4">
        <v>2</v>
      </c>
      <c r="R169" s="8" t="e">
        <f>IF(#REF!&lt;&gt;#REF!,COUNTIFS($M$2:$M$988,$M$2,$C$2:$C$988,#REF!),"")</f>
        <v>#REF!</v>
      </c>
      <c r="S169" s="8" t="e">
        <f>IF(R169&lt;&gt;"",IF(R169=1,"",COUNTIFS($Q$2:$Q$988,"&gt;40",$C$2:$C$988,#REF!)),"")</f>
        <v>#REF!</v>
      </c>
      <c r="T169" s="4"/>
      <c r="U169" s="9"/>
      <c r="V169" s="1"/>
      <c r="W169" s="1"/>
      <c r="X169" s="1"/>
      <c r="Y169" s="3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1:34" s="8" customFormat="1">
      <c r="A170" s="8">
        <f t="shared" si="6"/>
        <v>60721</v>
      </c>
      <c r="B170" s="14" t="str">
        <f t="shared" si="7"/>
        <v>201721016521</v>
      </c>
      <c r="C170" s="8" t="str">
        <f t="shared" si="8"/>
        <v>2017210</v>
      </c>
      <c r="D170" s="4">
        <v>2017</v>
      </c>
      <c r="E170" s="4">
        <v>2</v>
      </c>
      <c r="F170" s="4">
        <v>10</v>
      </c>
      <c r="G170" s="4">
        <v>16</v>
      </c>
      <c r="H170" s="4">
        <v>52</v>
      </c>
      <c r="I170" s="4">
        <v>1</v>
      </c>
      <c r="J170" s="8">
        <v>873</v>
      </c>
      <c r="K170" s="4" t="s">
        <v>29</v>
      </c>
      <c r="L170" s="8" t="e">
        <f>IF(#REF!=#REF!,IF(K170="Stroke",IF(K171="Stroke",IF((J171-J170)&lt;0,1000+J171-J170,J171-J170),""),""),"")</f>
        <v>#REF!</v>
      </c>
      <c r="M170" s="4" t="s">
        <v>21</v>
      </c>
      <c r="N170" s="4" t="s">
        <v>27</v>
      </c>
      <c r="O170" s="4">
        <v>0</v>
      </c>
      <c r="P170" s="8" t="e">
        <f>IF(#REF!=#REF!,IF(K170="Stroke",IF(K171="Stroke",IF(#REF!=#REF!,IF(Q170=Q171,IF((J171-J170)&lt;0,1000+J171-J170-O170,J171-J170-O170),""),""),""),""),"")</f>
        <v>#REF!</v>
      </c>
      <c r="Q170" s="4">
        <v>2</v>
      </c>
      <c r="R170" s="8" t="e">
        <f>IF(#REF!&lt;&gt;#REF!,COUNTIFS($K$112:$K$1378,$K$112,#REF!,#REF!),"")</f>
        <v>#REF!</v>
      </c>
      <c r="S170" s="8" t="e">
        <f>IF(AND(#REF!&lt;&gt;#REF!,#REF!=#REF!,M170="positive",M171="negative"),1,"")</f>
        <v>#REF!</v>
      </c>
      <c r="T170" s="8" t="e">
        <f>IF(AND(#REF!=#REF!,K:K="stroke",M:M="positive",S170&lt;&gt;"1"),1,"")</f>
        <v>#REF!</v>
      </c>
      <c r="U170" s="8" t="e">
        <f>IF((AND(R170&lt;&gt;"",W170&lt;&gt;1,K:K="stroke",M:M="negative",#REF!=#REF!)),IF(W170&lt;&gt;0,"",1),"")</f>
        <v>#REF!</v>
      </c>
      <c r="V170" s="8" t="e">
        <f>IF(R170="","",(SUM(S170:U170)+W170))</f>
        <v>#REF!</v>
      </c>
      <c r="W170" s="8" t="e">
        <f>IF(#REF!&lt;&gt;#REF!,COUNTIFS($K$112:$K$1378,"up",#REF!,#REF!),"")</f>
        <v>#REF!</v>
      </c>
      <c r="X170" s="8" t="e">
        <f>IF(#REF!&lt;&gt;#REF!,COUNTIFS($K$112:$K$1378,"SRS",#REF!,#REF!),"")</f>
        <v>#REF!</v>
      </c>
      <c r="Y170" s="8" t="e">
        <f>IF(R170&lt;&gt;"",IF(R170=1,"",COUNTIFS($O$112:$O$1378,"&gt;40",#REF!,#REF!)),"")</f>
        <v>#REF!</v>
      </c>
      <c r="Z170" s="4"/>
      <c r="AA170" s="9"/>
      <c r="AB170" s="4"/>
      <c r="AC170" s="4"/>
      <c r="AD170" s="4"/>
      <c r="AE170" s="4"/>
      <c r="AF170" s="4"/>
      <c r="AG170" s="4"/>
      <c r="AH170" s="4"/>
    </row>
    <row r="171" spans="1:34" s="8" customFormat="1">
      <c r="A171" s="1">
        <f t="shared" si="6"/>
        <v>60721</v>
      </c>
      <c r="B171" s="2" t="str">
        <f t="shared" si="7"/>
        <v>201721016521</v>
      </c>
      <c r="C171" s="8" t="str">
        <f t="shared" si="8"/>
        <v>2017210</v>
      </c>
      <c r="D171" s="4">
        <v>2017</v>
      </c>
      <c r="E171" s="4">
        <v>2</v>
      </c>
      <c r="F171" s="4">
        <v>10</v>
      </c>
      <c r="G171" s="4">
        <v>16</v>
      </c>
      <c r="H171" s="4">
        <v>52</v>
      </c>
      <c r="I171" s="4">
        <v>1</v>
      </c>
      <c r="J171" s="8">
        <v>991</v>
      </c>
      <c r="K171" s="4" t="s">
        <v>26</v>
      </c>
      <c r="L171" s="4" t="e">
        <f>IF(#REF!=#REF!,IF(K171="Stroke",IF(K172="Stroke",IF((J172-J171)&lt;0,1000+J172-J171,J172-J171),""),""),"")</f>
        <v>#REF!</v>
      </c>
      <c r="M171" s="4" t="s">
        <v>21</v>
      </c>
      <c r="N171" s="4" t="s">
        <v>27</v>
      </c>
      <c r="O171" s="4">
        <v>7</v>
      </c>
      <c r="P171" s="4" t="e">
        <f>IF(#REF!=#REF!,IF(K171="Stroke",IF(K172="Stroke",IF(#REF!=#REF!,IF(Q171=Q172,IF((J172-J171)&lt;0,1000+J172-J171-O171,J172-J171-O171),""),""),""),""),"")</f>
        <v>#REF!</v>
      </c>
      <c r="Q171" s="4">
        <v>2</v>
      </c>
      <c r="R171" s="8" t="e">
        <f>IF(#REF!&lt;&gt;#REF!,COUNTIFS($M$2:$M$988,$M$2,$C$2:$C$988,#REF!),"")</f>
        <v>#REF!</v>
      </c>
      <c r="S171" s="8" t="e">
        <f>IF(R171&lt;&gt;"",IF(R171=1,"",COUNTIFS($Q$2:$Q$988,"&gt;40",$C$2:$C$988,#REF!)),"")</f>
        <v>#REF!</v>
      </c>
      <c r="T171" s="4"/>
      <c r="U171" s="9"/>
      <c r="V171" s="1"/>
      <c r="W171" s="1"/>
      <c r="X171" s="1"/>
      <c r="Y171" s="3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1:34" s="7" customFormat="1">
      <c r="A172" s="8">
        <f t="shared" si="6"/>
        <v>60721</v>
      </c>
      <c r="B172" s="14" t="str">
        <f t="shared" si="7"/>
        <v>201721016521</v>
      </c>
      <c r="C172" s="8" t="str">
        <f t="shared" si="8"/>
        <v>2017210</v>
      </c>
      <c r="D172" s="4">
        <v>2017</v>
      </c>
      <c r="E172" s="4">
        <v>2</v>
      </c>
      <c r="F172" s="4">
        <v>10</v>
      </c>
      <c r="G172" s="4">
        <v>16</v>
      </c>
      <c r="H172" s="4">
        <v>52</v>
      </c>
      <c r="I172" s="4">
        <v>1</v>
      </c>
      <c r="J172" s="8">
        <v>991</v>
      </c>
      <c r="K172" s="4" t="s">
        <v>26</v>
      </c>
      <c r="L172" s="8" t="e">
        <f>IF(#REF!=#REF!,IF(K172="Stroke",IF(K173="Stroke",IF((J173-J172)&lt;0,1000+J173-J172,J173-J172),""),""),"")</f>
        <v>#REF!</v>
      </c>
      <c r="M172" s="4" t="s">
        <v>21</v>
      </c>
      <c r="N172" s="4" t="s">
        <v>27</v>
      </c>
      <c r="O172" s="4">
        <v>7</v>
      </c>
      <c r="P172" s="8" t="e">
        <f>IF(#REF!=#REF!,IF(K172="Stroke",IF(K173="Stroke",IF(#REF!=#REF!,IF(Q172=Q173,IF((J173-J172)&lt;0,1000+J173-J172-O172,J173-J172-O172),""),""),""),""),"")</f>
        <v>#REF!</v>
      </c>
      <c r="Q172" s="4">
        <v>2</v>
      </c>
      <c r="R172" s="8" t="e">
        <f>IF(#REF!&lt;&gt;#REF!,COUNTIFS($K$112:$K$1378,$K$112,#REF!,#REF!),"")</f>
        <v>#REF!</v>
      </c>
      <c r="S172" s="8" t="e">
        <f>IF(AND(#REF!&lt;&gt;#REF!,#REF!=#REF!,M172="positive",M173="negative"),1,"")</f>
        <v>#REF!</v>
      </c>
      <c r="T172" s="8" t="e">
        <f>IF(AND(#REF!=#REF!,K:K="stroke",M:M="positive",S172&lt;&gt;"1"),1,"")</f>
        <v>#REF!</v>
      </c>
      <c r="U172" s="8" t="e">
        <f>IF((AND(R172&lt;&gt;"",W172&lt;&gt;1,K:K="stroke",M:M="negative",#REF!=#REF!)),IF(W172&lt;&gt;0,"",1),"")</f>
        <v>#REF!</v>
      </c>
      <c r="V172" s="8" t="e">
        <f>IF(R172="","",(SUM(S172:U172)+W172))</f>
        <v>#REF!</v>
      </c>
      <c r="W172" s="8" t="e">
        <f>IF(#REF!&lt;&gt;#REF!,COUNTIFS($K$112:$K$1378,"up",#REF!,#REF!),"")</f>
        <v>#REF!</v>
      </c>
      <c r="X172" s="8" t="e">
        <f>IF(#REF!&lt;&gt;#REF!,COUNTIFS($K$112:$K$1378,"SRS",#REF!,#REF!),"")</f>
        <v>#REF!</v>
      </c>
      <c r="Y172" s="8" t="e">
        <f>IF(R172&lt;&gt;"",IF(R172=1,"",COUNTIFS($O$112:$O$1378,"&gt;40",#REF!,#REF!)),"")</f>
        <v>#REF!</v>
      </c>
      <c r="Z172" s="4"/>
      <c r="AA172" s="9"/>
      <c r="AB172" s="4"/>
      <c r="AC172" s="4"/>
      <c r="AD172" s="4"/>
      <c r="AE172" s="4"/>
      <c r="AF172" s="4"/>
      <c r="AG172" s="4"/>
      <c r="AH172" s="4"/>
    </row>
    <row r="173" spans="1:34" s="7" customFormat="1">
      <c r="A173" s="1">
        <f t="shared" si="6"/>
        <v>60722</v>
      </c>
      <c r="B173" s="2" t="str">
        <f t="shared" si="7"/>
        <v>201721016522</v>
      </c>
      <c r="C173" s="8" t="str">
        <f t="shared" si="8"/>
        <v>2017210</v>
      </c>
      <c r="D173" s="4">
        <v>2017</v>
      </c>
      <c r="E173" s="4">
        <v>2</v>
      </c>
      <c r="F173" s="4">
        <v>10</v>
      </c>
      <c r="G173" s="4">
        <v>16</v>
      </c>
      <c r="H173" s="4">
        <v>52</v>
      </c>
      <c r="I173" s="4">
        <v>2</v>
      </c>
      <c r="J173" s="8">
        <v>35</v>
      </c>
      <c r="K173" s="4" t="s">
        <v>26</v>
      </c>
      <c r="L173" s="4" t="e">
        <f>IF(#REF!=#REF!,IF(K173="Stroke",IF(K174="Stroke",IF((J174-J173)&lt;0,1000+J174-J173,J174-J173),""),""),"")</f>
        <v>#REF!</v>
      </c>
      <c r="M173" s="4" t="s">
        <v>21</v>
      </c>
      <c r="N173" s="4" t="s">
        <v>27</v>
      </c>
      <c r="O173" s="4">
        <v>1</v>
      </c>
      <c r="P173" s="4" t="e">
        <f>IF(#REF!=#REF!,IF(K173="Stroke",IF(K174="Stroke",IF(#REF!=#REF!,IF(Q173=Q174,IF((J174-J173)&lt;0,1000+J174-J173-O173,J174-J173-O173),""),""),""),""),"")</f>
        <v>#REF!</v>
      </c>
      <c r="Q173" s="4">
        <v>2</v>
      </c>
      <c r="R173" s="8" t="e">
        <f>IF(#REF!&lt;&gt;#REF!,COUNTIFS($M$2:$M$988,$M$2,$C$2:$C$988,#REF!),"")</f>
        <v>#REF!</v>
      </c>
      <c r="S173" s="8" t="e">
        <f>IF(R173&lt;&gt;"",IF(R173=1,"",COUNTIFS($Q$2:$Q$988,"&gt;40",$C$2:$C$988,#REF!)),"")</f>
        <v>#REF!</v>
      </c>
      <c r="T173" s="4"/>
      <c r="U173" s="9"/>
      <c r="V173" s="1"/>
      <c r="W173" s="1"/>
      <c r="X173" s="1"/>
      <c r="Y173" s="3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1:34" s="8" customFormat="1">
      <c r="A174" s="8">
        <f t="shared" si="6"/>
        <v>60722</v>
      </c>
      <c r="B174" s="14" t="str">
        <f t="shared" si="7"/>
        <v>201721016522</v>
      </c>
      <c r="C174" s="8" t="str">
        <f t="shared" si="8"/>
        <v>2017210</v>
      </c>
      <c r="D174" s="4">
        <v>2017</v>
      </c>
      <c r="E174" s="4">
        <v>2</v>
      </c>
      <c r="F174" s="4">
        <v>10</v>
      </c>
      <c r="G174" s="4">
        <v>16</v>
      </c>
      <c r="H174" s="4">
        <v>52</v>
      </c>
      <c r="I174" s="4">
        <v>2</v>
      </c>
      <c r="J174" s="8">
        <v>35</v>
      </c>
      <c r="K174" s="4" t="s">
        <v>26</v>
      </c>
      <c r="L174" s="8" t="e">
        <f>IF(#REF!=#REF!,IF(K174="Stroke",IF(K175="Stroke",IF((J175-J174)&lt;0,1000+J175-J174,J175-J174),""),""),"")</f>
        <v>#REF!</v>
      </c>
      <c r="M174" s="4" t="s">
        <v>21</v>
      </c>
      <c r="N174" s="4" t="s">
        <v>27</v>
      </c>
      <c r="O174" s="4">
        <v>1</v>
      </c>
      <c r="P174" s="8" t="e">
        <f>IF(#REF!=#REF!,IF(K174="Stroke",IF(K175="Stroke",IF(#REF!=#REF!,IF(Q174=Q175,IF((J175-J174)&lt;0,1000+J175-J174-O174,J175-J174-O174),""),""),""),""),"")</f>
        <v>#REF!</v>
      </c>
      <c r="Q174" s="4">
        <v>2</v>
      </c>
      <c r="R174" s="8" t="e">
        <f>IF(#REF!&lt;&gt;#REF!,COUNTIFS($K$112:$K$1378,$K$112,#REF!,#REF!),"")</f>
        <v>#REF!</v>
      </c>
      <c r="S174" s="8" t="e">
        <f>IF(AND(#REF!&lt;&gt;#REF!,#REF!=#REF!,M174="positive",M175="negative"),1,"")</f>
        <v>#REF!</v>
      </c>
      <c r="T174" s="8" t="e">
        <f>IF(AND(#REF!=#REF!,K:K="stroke",M:M="positive",S174&lt;&gt;"1"),1,"")</f>
        <v>#REF!</v>
      </c>
      <c r="U174" s="8" t="e">
        <f>IF((AND(R174&lt;&gt;"",W174&lt;&gt;1,K:K="stroke",M:M="negative",#REF!=#REF!)),IF(W174&lt;&gt;0,"",1),"")</f>
        <v>#REF!</v>
      </c>
      <c r="V174" s="8" t="e">
        <f>IF(R174="","",(SUM(S174:U174)+W174))</f>
        <v>#REF!</v>
      </c>
      <c r="W174" s="8" t="e">
        <f>IF(#REF!&lt;&gt;#REF!,COUNTIFS($K$112:$K$1378,"up",#REF!,#REF!),"")</f>
        <v>#REF!</v>
      </c>
      <c r="X174" s="8" t="e">
        <f>IF(#REF!&lt;&gt;#REF!,COUNTIFS($K$112:$K$1378,"SRS",#REF!,#REF!),"")</f>
        <v>#REF!</v>
      </c>
      <c r="Y174" s="8" t="e">
        <f>IF(R174&lt;&gt;"",IF(R174=1,"",COUNTIFS($O$112:$O$1378,"&gt;40",#REF!,#REF!)),"")</f>
        <v>#REF!</v>
      </c>
      <c r="Z174" s="4"/>
      <c r="AA174" s="9"/>
      <c r="AB174" s="4"/>
      <c r="AC174" s="4"/>
      <c r="AD174" s="4"/>
      <c r="AE174" s="4"/>
      <c r="AF174" s="4"/>
      <c r="AG174" s="4"/>
      <c r="AH174" s="4"/>
    </row>
    <row r="175" spans="1:34" s="7" customFormat="1">
      <c r="A175" s="1">
        <f t="shared" si="6"/>
        <v>60722</v>
      </c>
      <c r="B175" s="2" t="str">
        <f t="shared" si="7"/>
        <v>201721016522</v>
      </c>
      <c r="C175" s="8" t="str">
        <f t="shared" si="8"/>
        <v>2017210</v>
      </c>
      <c r="D175" s="4">
        <v>2017</v>
      </c>
      <c r="E175" s="4">
        <v>2</v>
      </c>
      <c r="F175" s="4">
        <v>10</v>
      </c>
      <c r="G175" s="4">
        <v>16</v>
      </c>
      <c r="H175" s="4">
        <v>52</v>
      </c>
      <c r="I175" s="4">
        <v>2</v>
      </c>
      <c r="J175" s="8">
        <v>78</v>
      </c>
      <c r="K175" s="4" t="s">
        <v>26</v>
      </c>
      <c r="L175" s="4" t="e">
        <f>IF(#REF!=#REF!,IF(K175="Stroke",IF(K176="Stroke",IF((J176-J175)&lt;0,1000+J176-J175,J176-J175),""),""),"")</f>
        <v>#REF!</v>
      </c>
      <c r="M175" s="4" t="s">
        <v>21</v>
      </c>
      <c r="N175" s="4" t="s">
        <v>27</v>
      </c>
      <c r="O175" s="4">
        <v>24</v>
      </c>
      <c r="P175" s="4" t="e">
        <f>IF(#REF!=#REF!,IF(K175="Stroke",IF(K176="Stroke",IF(#REF!=#REF!,IF(Q175=Q176,IF((J176-J175)&lt;0,1000+J176-J175-O175,J176-J175-O175),""),""),""),""),"")</f>
        <v>#REF!</v>
      </c>
      <c r="Q175" s="4">
        <v>2</v>
      </c>
      <c r="R175" s="8" t="e">
        <f>IF(#REF!&lt;&gt;#REF!,COUNTIFS($M$2:$M$988,$M$2,$C$2:$C$988,#REF!),"")</f>
        <v>#REF!</v>
      </c>
      <c r="S175" s="8" t="e">
        <f>IF(R175&lt;&gt;"",IF(R175=1,"",COUNTIFS($Q$2:$Q$988,"&gt;40",$C$2:$C$988,#REF!)),"")</f>
        <v>#REF!</v>
      </c>
      <c r="T175" s="4"/>
      <c r="U175" s="9"/>
      <c r="V175" s="1"/>
      <c r="W175" s="1"/>
      <c r="X175" s="1"/>
      <c r="Y175" s="3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1:34" s="16" customFormat="1">
      <c r="A176" s="8">
        <f t="shared" si="6"/>
        <v>60722</v>
      </c>
      <c r="B176" s="14" t="str">
        <f t="shared" si="7"/>
        <v>201721016522</v>
      </c>
      <c r="C176" s="8" t="str">
        <f t="shared" si="8"/>
        <v>2017210</v>
      </c>
      <c r="D176" s="4">
        <v>2017</v>
      </c>
      <c r="E176" s="4">
        <v>2</v>
      </c>
      <c r="F176" s="4">
        <v>10</v>
      </c>
      <c r="G176" s="4">
        <v>16</v>
      </c>
      <c r="H176" s="4">
        <v>52</v>
      </c>
      <c r="I176" s="4">
        <v>2</v>
      </c>
      <c r="J176" s="8">
        <v>78</v>
      </c>
      <c r="K176" s="4" t="s">
        <v>26</v>
      </c>
      <c r="L176" s="8" t="e">
        <f>IF(#REF!=#REF!,IF(K176="Stroke",IF(K177="Stroke",IF((J177-J176)&lt;0,1000+J177-J176,J177-J176),""),""),"")</f>
        <v>#REF!</v>
      </c>
      <c r="M176" s="4" t="s">
        <v>21</v>
      </c>
      <c r="N176" s="4" t="s">
        <v>27</v>
      </c>
      <c r="O176" s="4">
        <v>24</v>
      </c>
      <c r="P176" s="8" t="e">
        <f>IF(#REF!=#REF!,IF(K176="Stroke",IF(K177="Stroke",IF(#REF!=#REF!,IF(Q176=Q177,IF((J177-J176)&lt;0,1000+J177-J176-O176,J177-J176-O176),""),""),""),""),"")</f>
        <v>#REF!</v>
      </c>
      <c r="Q176" s="4">
        <v>2</v>
      </c>
      <c r="R176" s="8" t="e">
        <f>IF(#REF!&lt;&gt;#REF!,COUNTIFS($K$112:$K$1378,$K$112,#REF!,#REF!),"")</f>
        <v>#REF!</v>
      </c>
      <c r="S176" s="8" t="e">
        <f>IF(AND(#REF!&lt;&gt;#REF!,#REF!=#REF!,M176="positive",M177="negative"),1,"")</f>
        <v>#REF!</v>
      </c>
      <c r="T176" s="8" t="e">
        <f>IF(AND(#REF!=#REF!,K:K="stroke",M:M="positive",S176&lt;&gt;"1"),1,"")</f>
        <v>#REF!</v>
      </c>
      <c r="U176" s="8" t="e">
        <f>IF((AND(R176&lt;&gt;"",W176&lt;&gt;1,K:K="stroke",M:M="negative",#REF!=#REF!)),IF(W176&lt;&gt;0,"",1),"")</f>
        <v>#REF!</v>
      </c>
      <c r="V176" s="8" t="e">
        <f>IF(R176="","",(SUM(S176:U176)+W176))</f>
        <v>#REF!</v>
      </c>
      <c r="W176" s="8" t="e">
        <f>IF(#REF!&lt;&gt;#REF!,COUNTIFS($K$112:$K$1378,"up",#REF!,#REF!),"")</f>
        <v>#REF!</v>
      </c>
      <c r="X176" s="8" t="e">
        <f>IF(#REF!&lt;&gt;#REF!,COUNTIFS($K$112:$K$1378,"SRS",#REF!,#REF!),"")</f>
        <v>#REF!</v>
      </c>
      <c r="Y176" s="8" t="e">
        <f>IF(R176&lt;&gt;"",IF(R176=1,"",COUNTIFS($O$112:$O$1378,"&gt;40",#REF!,#REF!)),"")</f>
        <v>#REF!</v>
      </c>
      <c r="Z176" s="4"/>
      <c r="AA176" s="9"/>
      <c r="AB176" s="4"/>
      <c r="AC176" s="4"/>
      <c r="AD176" s="4"/>
      <c r="AE176" s="4"/>
      <c r="AF176" s="4"/>
      <c r="AG176" s="4"/>
      <c r="AH176" s="4"/>
    </row>
    <row r="177" spans="1:34" s="16" customFormat="1">
      <c r="A177" s="1">
        <f t="shared" si="6"/>
        <v>60722</v>
      </c>
      <c r="B177" s="2" t="str">
        <f t="shared" si="7"/>
        <v>201721016522</v>
      </c>
      <c r="C177" s="8" t="str">
        <f t="shared" si="8"/>
        <v>2017210</v>
      </c>
      <c r="D177" s="4">
        <v>2017</v>
      </c>
      <c r="E177" s="4">
        <v>2</v>
      </c>
      <c r="F177" s="4">
        <v>10</v>
      </c>
      <c r="G177" s="4">
        <v>16</v>
      </c>
      <c r="H177" s="4">
        <v>52</v>
      </c>
      <c r="I177" s="4">
        <v>2</v>
      </c>
      <c r="J177" s="8">
        <v>175</v>
      </c>
      <c r="K177" s="4" t="s">
        <v>26</v>
      </c>
      <c r="L177" s="4" t="e">
        <f>IF(#REF!=#REF!,IF(K177="Stroke",IF(K178="Stroke",IF((J178-J177)&lt;0,1000+J178-J177,J178-J177),""),""),"")</f>
        <v>#REF!</v>
      </c>
      <c r="M177" s="4" t="s">
        <v>21</v>
      </c>
      <c r="N177" s="4" t="s">
        <v>27</v>
      </c>
      <c r="O177" s="4">
        <v>2</v>
      </c>
      <c r="P177" s="4" t="e">
        <f>IF(#REF!=#REF!,IF(K177="Stroke",IF(K178="Stroke",IF(#REF!=#REF!,IF(Q177=Q178,IF((J178-J177)&lt;0,1000+J178-J177-O177,J178-J177-O177),""),""),""),""),"")</f>
        <v>#REF!</v>
      </c>
      <c r="Q177" s="4">
        <v>2</v>
      </c>
      <c r="R177" s="8" t="e">
        <f>IF(#REF!&lt;&gt;#REF!,COUNTIFS($M$2:$M$988,$M$2,$C$2:$C$988,#REF!),"")</f>
        <v>#REF!</v>
      </c>
      <c r="S177" s="8" t="e">
        <f>IF(R177&lt;&gt;"",IF(R177=1,"",COUNTIFS($Q$2:$Q$988,"&gt;40",$C$2:$C$988,#REF!)),"")</f>
        <v>#REF!</v>
      </c>
      <c r="T177" s="4"/>
      <c r="U177" s="9"/>
      <c r="V177" s="1"/>
      <c r="W177" s="1"/>
      <c r="X177" s="1"/>
      <c r="Y177" s="3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 s="16" customFormat="1">
      <c r="A178" s="8">
        <f t="shared" si="6"/>
        <v>60722</v>
      </c>
      <c r="B178" s="14" t="str">
        <f t="shared" si="7"/>
        <v>201721016522</v>
      </c>
      <c r="C178" s="8" t="str">
        <f t="shared" si="8"/>
        <v>2017210</v>
      </c>
      <c r="D178" s="4">
        <v>2017</v>
      </c>
      <c r="E178" s="4">
        <v>2</v>
      </c>
      <c r="F178" s="4">
        <v>10</v>
      </c>
      <c r="G178" s="4">
        <v>16</v>
      </c>
      <c r="H178" s="4">
        <v>52</v>
      </c>
      <c r="I178" s="4">
        <v>2</v>
      </c>
      <c r="J178" s="8">
        <v>175</v>
      </c>
      <c r="K178" s="4" t="s">
        <v>26</v>
      </c>
      <c r="L178" s="8" t="e">
        <f>IF(#REF!=#REF!,IF(K178="Stroke",IF(K179="Stroke",IF((J179-J178)&lt;0,1000+J179-J178,J179-J178),""),""),"")</f>
        <v>#REF!</v>
      </c>
      <c r="M178" s="4" t="s">
        <v>21</v>
      </c>
      <c r="N178" s="4" t="s">
        <v>27</v>
      </c>
      <c r="O178" s="4">
        <v>2</v>
      </c>
      <c r="P178" s="8" t="e">
        <f>IF(#REF!=#REF!,IF(K178="Stroke",IF(K179="Stroke",IF(#REF!=#REF!,IF(Q178=Q179,IF((J179-J178)&lt;0,1000+J179-J178-O178,J179-J178-O178),""),""),""),""),"")</f>
        <v>#REF!</v>
      </c>
      <c r="Q178" s="4">
        <v>2</v>
      </c>
      <c r="R178" s="8" t="e">
        <f>IF(#REF!&lt;&gt;#REF!,COUNTIFS($K$112:$K$1378,$K$112,#REF!,#REF!),"")</f>
        <v>#REF!</v>
      </c>
      <c r="S178" s="8" t="e">
        <f>IF(AND(#REF!&lt;&gt;#REF!,#REF!=#REF!,M178="positive",M179="negative"),1,"")</f>
        <v>#REF!</v>
      </c>
      <c r="T178" s="8" t="e">
        <f>IF(AND(#REF!=#REF!,K:K="stroke",M:M="positive",S178&lt;&gt;"1"),1,"")</f>
        <v>#REF!</v>
      </c>
      <c r="U178" s="8" t="e">
        <f>IF((AND(R178&lt;&gt;"",W178&lt;&gt;1,K:K="stroke",M:M="negative",#REF!=#REF!)),IF(W178&lt;&gt;0,"",1),"")</f>
        <v>#REF!</v>
      </c>
      <c r="V178" s="8" t="e">
        <f>IF(R178="","",(SUM(S178:U178)+W178))</f>
        <v>#REF!</v>
      </c>
      <c r="W178" s="8" t="e">
        <f>IF(#REF!&lt;&gt;#REF!,COUNTIFS($K$112:$K$1378,"up",#REF!,#REF!),"")</f>
        <v>#REF!</v>
      </c>
      <c r="X178" s="8" t="e">
        <f>IF(#REF!&lt;&gt;#REF!,COUNTIFS($K$112:$K$1378,"SRS",#REF!,#REF!),"")</f>
        <v>#REF!</v>
      </c>
      <c r="Y178" s="8" t="e">
        <f>IF(R178&lt;&gt;"",IF(R178=1,"",COUNTIFS($O$112:$O$1378,"&gt;40",#REF!,#REF!)),"")</f>
        <v>#REF!</v>
      </c>
      <c r="Z178" s="4"/>
      <c r="AA178" s="9"/>
      <c r="AB178" s="4"/>
      <c r="AC178" s="4"/>
      <c r="AD178" s="4"/>
      <c r="AE178" s="4"/>
      <c r="AF178" s="4"/>
      <c r="AG178" s="4"/>
      <c r="AH178" s="4"/>
    </row>
    <row r="179" spans="1:34" s="7" customFormat="1">
      <c r="A179" s="1">
        <f t="shared" si="6"/>
        <v>60722</v>
      </c>
      <c r="B179" s="2" t="str">
        <f t="shared" si="7"/>
        <v>201721016522</v>
      </c>
      <c r="C179" s="8" t="str">
        <f t="shared" si="8"/>
        <v>2017210</v>
      </c>
      <c r="D179" s="4">
        <v>2017</v>
      </c>
      <c r="E179" s="4">
        <v>2</v>
      </c>
      <c r="F179" s="4">
        <v>10</v>
      </c>
      <c r="G179" s="4">
        <v>16</v>
      </c>
      <c r="H179" s="4">
        <v>52</v>
      </c>
      <c r="I179" s="4">
        <v>2</v>
      </c>
      <c r="J179" s="8">
        <v>247</v>
      </c>
      <c r="K179" s="4" t="s">
        <v>26</v>
      </c>
      <c r="L179" s="4" t="e">
        <f>IF(#REF!=#REF!,IF(K179="Stroke",IF(K180="Stroke",IF((J180-J179)&lt;0,1000+J180-J179,J180-J179),""),""),"")</f>
        <v>#REF!</v>
      </c>
      <c r="M179" s="4" t="s">
        <v>21</v>
      </c>
      <c r="N179" s="4" t="s">
        <v>27</v>
      </c>
      <c r="O179" s="4">
        <v>22</v>
      </c>
      <c r="P179" s="4" t="e">
        <f>IF(#REF!=#REF!,IF(K179="Stroke",IF(K180="Stroke",IF(#REF!=#REF!,IF(Q179=Q180,IF((J180-J179)&lt;0,1000+J180-J179-O179,J180-J179-O179),""),""),""),""),"")</f>
        <v>#REF!</v>
      </c>
      <c r="Q179" s="4">
        <v>2</v>
      </c>
      <c r="R179" s="8" t="e">
        <f>IF(#REF!&lt;&gt;#REF!,COUNTIFS($M$2:$M$988,$M$2,$C$2:$C$988,#REF!),"")</f>
        <v>#REF!</v>
      </c>
      <c r="S179" s="8" t="e">
        <f>IF(R179&lt;&gt;"",IF(R179=1,"",COUNTIFS($Q$2:$Q$988,"&gt;40",$C$2:$C$988,#REF!)),"")</f>
        <v>#REF!</v>
      </c>
      <c r="T179" s="4"/>
      <c r="U179" s="9"/>
      <c r="V179" s="1"/>
      <c r="W179" s="1"/>
      <c r="X179" s="1"/>
      <c r="Y179" s="3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 s="7" customFormat="1">
      <c r="A180" s="8">
        <f t="shared" si="6"/>
        <v>60722</v>
      </c>
      <c r="B180" s="14" t="str">
        <f t="shared" si="7"/>
        <v>201721016522</v>
      </c>
      <c r="C180" s="8" t="str">
        <f t="shared" si="8"/>
        <v>2017210</v>
      </c>
      <c r="D180" s="4">
        <v>2017</v>
      </c>
      <c r="E180" s="4">
        <v>2</v>
      </c>
      <c r="F180" s="4">
        <v>10</v>
      </c>
      <c r="G180" s="4">
        <v>16</v>
      </c>
      <c r="H180" s="4">
        <v>52</v>
      </c>
      <c r="I180" s="4">
        <v>2</v>
      </c>
      <c r="J180" s="8">
        <v>247</v>
      </c>
      <c r="K180" s="4" t="s">
        <v>26</v>
      </c>
      <c r="L180" s="8" t="e">
        <f>IF(#REF!=#REF!,IF(K180="Stroke",IF(K181="Stroke",IF((J181-J180)&lt;0,1000+J181-J180,J181-J180),""),""),"")</f>
        <v>#REF!</v>
      </c>
      <c r="M180" s="4" t="s">
        <v>21</v>
      </c>
      <c r="N180" s="4" t="s">
        <v>27</v>
      </c>
      <c r="O180" s="4">
        <v>22</v>
      </c>
      <c r="P180" s="8" t="e">
        <f>IF(#REF!=#REF!,IF(K180="Stroke",IF(K181="Stroke",IF(#REF!=#REF!,IF(Q180=Q181,IF((J181-J180)&lt;0,1000+J181-J180-O180,J181-J180-O180),""),""),""),""),"")</f>
        <v>#REF!</v>
      </c>
      <c r="Q180" s="4">
        <v>2</v>
      </c>
      <c r="R180" s="8" t="e">
        <f>IF(#REF!&lt;&gt;#REF!,COUNTIFS($K$112:$K$1378,$K$112,#REF!,#REF!),"")</f>
        <v>#REF!</v>
      </c>
      <c r="S180" s="8" t="e">
        <f>IF(AND(#REF!&lt;&gt;#REF!,#REF!=#REF!,M180="positive",M181="negative"),1,"")</f>
        <v>#REF!</v>
      </c>
      <c r="T180" s="8" t="e">
        <f>IF(AND(#REF!=#REF!,K:K="stroke",M:M="positive",S180&lt;&gt;"1"),1,"")</f>
        <v>#REF!</v>
      </c>
      <c r="U180" s="8" t="e">
        <f>IF((AND(R180&lt;&gt;"",W180&lt;&gt;1,K:K="stroke",M:M="negative",#REF!=#REF!)),IF(W180&lt;&gt;0,"",1),"")</f>
        <v>#REF!</v>
      </c>
      <c r="V180" s="8" t="e">
        <f>IF(R180="","",(SUM(S180:U180)+W180))</f>
        <v>#REF!</v>
      </c>
      <c r="W180" s="8" t="e">
        <f>IF(#REF!&lt;&gt;#REF!,COUNTIFS($K$112:$K$1378,"up",#REF!,#REF!),"")</f>
        <v>#REF!</v>
      </c>
      <c r="X180" s="8" t="e">
        <f>IF(#REF!&lt;&gt;#REF!,COUNTIFS($K$112:$K$1378,"SRS",#REF!,#REF!),"")</f>
        <v>#REF!</v>
      </c>
      <c r="Y180" s="8" t="e">
        <f>IF(R180&lt;&gt;"",IF(R180=1,"",COUNTIFS($O$112:$O$1378,"&gt;40",#REF!,#REF!)),"")</f>
        <v>#REF!</v>
      </c>
      <c r="Z180" s="4"/>
      <c r="AA180" s="9"/>
      <c r="AB180" s="4"/>
      <c r="AC180" s="4"/>
      <c r="AD180" s="4"/>
      <c r="AE180" s="4"/>
      <c r="AF180" s="4"/>
      <c r="AG180" s="4"/>
      <c r="AH180" s="4"/>
    </row>
    <row r="181" spans="1:34" s="16" customFormat="1">
      <c r="A181" s="1">
        <f t="shared" si="6"/>
        <v>60722</v>
      </c>
      <c r="B181" s="2" t="str">
        <f t="shared" si="7"/>
        <v>201721016522</v>
      </c>
      <c r="C181" s="8" t="str">
        <f t="shared" si="8"/>
        <v>2017210</v>
      </c>
      <c r="D181" s="4">
        <v>2017</v>
      </c>
      <c r="E181" s="4">
        <v>2</v>
      </c>
      <c r="F181" s="4">
        <v>10</v>
      </c>
      <c r="G181" s="4">
        <v>16</v>
      </c>
      <c r="H181" s="4">
        <v>52</v>
      </c>
      <c r="I181" s="4">
        <v>2</v>
      </c>
      <c r="J181" s="8">
        <v>363</v>
      </c>
      <c r="K181" s="4" t="s">
        <v>26</v>
      </c>
      <c r="L181" s="4" t="e">
        <f>IF(#REF!=#REF!,IF(K181="Stroke",IF(K182="Stroke",IF((J182-J181)&lt;0,1000+J182-J181,J182-J181),""),""),"")</f>
        <v>#REF!</v>
      </c>
      <c r="M181" s="4" t="s">
        <v>21</v>
      </c>
      <c r="N181" s="4" t="s">
        <v>27</v>
      </c>
      <c r="O181" s="4">
        <v>2</v>
      </c>
      <c r="P181" s="4" t="e">
        <f>IF(#REF!=#REF!,IF(K181="Stroke",IF(K182="Stroke",IF(#REF!=#REF!,IF(Q181=Q182,IF((J182-J181)&lt;0,1000+J182-J181-O181,J182-J181-O181),""),""),""),""),"")</f>
        <v>#REF!</v>
      </c>
      <c r="Q181" s="4">
        <v>2</v>
      </c>
      <c r="R181" s="8" t="e">
        <f>IF(#REF!&lt;&gt;#REF!,COUNTIFS($M$2:$M$988,$M$2,$C$2:$C$988,#REF!),"")</f>
        <v>#REF!</v>
      </c>
      <c r="S181" s="8" t="e">
        <f>IF(R181&lt;&gt;"",IF(R181=1,"",COUNTIFS($Q$2:$Q$988,"&gt;40",$C$2:$C$988,#REF!)),"")</f>
        <v>#REF!</v>
      </c>
      <c r="T181" s="4"/>
      <c r="U181" s="9"/>
      <c r="V181" s="1"/>
      <c r="W181" s="1"/>
      <c r="X181" s="1"/>
      <c r="Y181" s="3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 s="16" customFormat="1">
      <c r="A182" s="8">
        <f t="shared" si="6"/>
        <v>60722</v>
      </c>
      <c r="B182" s="14" t="str">
        <f t="shared" si="7"/>
        <v>201721016522</v>
      </c>
      <c r="C182" s="8" t="str">
        <f t="shared" si="8"/>
        <v>2017210</v>
      </c>
      <c r="D182" s="4">
        <v>2017</v>
      </c>
      <c r="E182" s="4">
        <v>2</v>
      </c>
      <c r="F182" s="4">
        <v>10</v>
      </c>
      <c r="G182" s="4">
        <v>16</v>
      </c>
      <c r="H182" s="4">
        <v>52</v>
      </c>
      <c r="I182" s="4">
        <v>2</v>
      </c>
      <c r="J182" s="8">
        <v>363</v>
      </c>
      <c r="K182" s="4" t="s">
        <v>26</v>
      </c>
      <c r="L182" s="8" t="e">
        <f>IF(#REF!=#REF!,IF(K182="Stroke",IF(K183="Stroke",IF((J183-J182)&lt;0,1000+J183-J182,J183-J182),""),""),"")</f>
        <v>#REF!</v>
      </c>
      <c r="M182" s="4" t="s">
        <v>21</v>
      </c>
      <c r="N182" s="4" t="s">
        <v>27</v>
      </c>
      <c r="O182" s="4">
        <v>2</v>
      </c>
      <c r="P182" s="8" t="e">
        <f>IF(#REF!=#REF!,IF(K182="Stroke",IF(K183="Stroke",IF(#REF!=#REF!,IF(Q182=Q183,IF((J183-J182)&lt;0,1000+J183-J182-O182,J183-J182-O182),""),""),""),""),"")</f>
        <v>#REF!</v>
      </c>
      <c r="Q182" s="4">
        <v>2</v>
      </c>
      <c r="R182" s="8" t="e">
        <f>IF(#REF!&lt;&gt;#REF!,COUNTIFS($K$112:$K$1378,$K$112,#REF!,#REF!),"")</f>
        <v>#REF!</v>
      </c>
      <c r="S182" s="8" t="e">
        <f>IF(AND(#REF!&lt;&gt;#REF!,#REF!=#REF!,M182="positive",M183="negative"),1,"")</f>
        <v>#REF!</v>
      </c>
      <c r="T182" s="8" t="e">
        <f>IF(AND(#REF!=#REF!,K:K="stroke",M:M="positive",S182&lt;&gt;"1"),1,"")</f>
        <v>#REF!</v>
      </c>
      <c r="U182" s="8" t="e">
        <f>IF((AND(R182&lt;&gt;"",W182&lt;&gt;1,K:K="stroke",M:M="negative",#REF!=#REF!)),IF(W182&lt;&gt;0,"",1),"")</f>
        <v>#REF!</v>
      </c>
      <c r="V182" s="8" t="e">
        <f>IF(R182="","",(SUM(S182:U182)+W182))</f>
        <v>#REF!</v>
      </c>
      <c r="W182" s="8" t="e">
        <f>IF(#REF!&lt;&gt;#REF!,COUNTIFS($K$112:$K$1378,"up",#REF!,#REF!),"")</f>
        <v>#REF!</v>
      </c>
      <c r="X182" s="8" t="e">
        <f>IF(#REF!&lt;&gt;#REF!,COUNTIFS($K$112:$K$1378,"SRS",#REF!,#REF!),"")</f>
        <v>#REF!</v>
      </c>
      <c r="Y182" s="8" t="e">
        <f>IF(R182&lt;&gt;"",IF(R182=1,"",COUNTIFS($O$112:$O$1378,"&gt;40",#REF!,#REF!)),"")</f>
        <v>#REF!</v>
      </c>
      <c r="Z182" s="4"/>
      <c r="AA182" s="9"/>
      <c r="AB182" s="4"/>
      <c r="AC182" s="4"/>
      <c r="AD182" s="4"/>
      <c r="AE182" s="4"/>
      <c r="AF182" s="4"/>
      <c r="AG182" s="4"/>
      <c r="AH182" s="4"/>
    </row>
    <row r="183" spans="1:34" s="16" customFormat="1">
      <c r="A183" s="5">
        <f t="shared" si="6"/>
        <v>60832</v>
      </c>
      <c r="B183" s="6" t="str">
        <f t="shared" si="7"/>
        <v>2017210165352</v>
      </c>
      <c r="C183" s="7" t="str">
        <f t="shared" si="8"/>
        <v>2017210</v>
      </c>
      <c r="D183" s="7">
        <v>2017</v>
      </c>
      <c r="E183" s="7">
        <v>2</v>
      </c>
      <c r="F183" s="7">
        <v>10</v>
      </c>
      <c r="G183" s="7">
        <v>16</v>
      </c>
      <c r="H183" s="7">
        <v>53</v>
      </c>
      <c r="I183" s="7">
        <v>52</v>
      </c>
      <c r="J183" s="7">
        <v>495</v>
      </c>
      <c r="K183" s="7" t="s">
        <v>26</v>
      </c>
      <c r="L183" s="7" t="e">
        <f>IF(#REF!=#REF!,IF(K183="Stroke",IF(K184="Stroke",IF((J184-J183)&lt;0,1000+J184-J183,J184-J183),""),""),"")</f>
        <v>#REF!</v>
      </c>
      <c r="M183" s="7" t="s">
        <v>21</v>
      </c>
      <c r="N183" s="7" t="s">
        <v>27</v>
      </c>
      <c r="O183" s="7">
        <v>5</v>
      </c>
      <c r="P183" s="7" t="e">
        <f>IF(#REF!=#REF!,IF(K183="Stroke",IF(K184="Stroke",IF(#REF!=#REF!,IF(Q183=Q184,IF((J184-J183)&lt;0,1000+J184-J183-O183,J184-J183-O183),""),""),""),""),"")</f>
        <v>#REF!</v>
      </c>
      <c r="Q183" s="7">
        <v>1</v>
      </c>
      <c r="R183" s="7" t="e">
        <f>IF(#REF!&lt;&gt;#REF!,COUNTIFS($M$2:$M$988,$M$2,$C$2:$C$988,#REF!),"")</f>
        <v>#REF!</v>
      </c>
      <c r="S183" s="7" t="e">
        <f>IF(R183&lt;&gt;"",IF(R183=1,"",COUNTIFS($Q$2:$Q$988,"&gt;40",$C$2:$C$988,#REF!)),"")</f>
        <v>#REF!</v>
      </c>
      <c r="T183" s="7"/>
      <c r="U183" s="10"/>
      <c r="V183" s="5"/>
      <c r="W183" s="5"/>
      <c r="X183" s="5"/>
      <c r="Y183" s="5"/>
      <c r="Z183" s="7"/>
      <c r="AA183" s="7"/>
      <c r="AB183" s="7"/>
      <c r="AC183" s="7"/>
      <c r="AD183" s="7"/>
      <c r="AE183" s="7"/>
      <c r="AF183" s="7"/>
      <c r="AG183" s="7"/>
      <c r="AH183" s="7"/>
    </row>
    <row r="184" spans="1:34" s="16" customFormat="1">
      <c r="A184" s="7">
        <f t="shared" si="6"/>
        <v>60832</v>
      </c>
      <c r="B184" s="11" t="str">
        <f t="shared" si="7"/>
        <v>2017210165352</v>
      </c>
      <c r="C184" s="7" t="str">
        <f t="shared" si="8"/>
        <v>2017210</v>
      </c>
      <c r="D184" s="7">
        <v>2017</v>
      </c>
      <c r="E184" s="7">
        <v>2</v>
      </c>
      <c r="F184" s="7">
        <v>10</v>
      </c>
      <c r="G184" s="7">
        <v>16</v>
      </c>
      <c r="H184" s="7">
        <v>53</v>
      </c>
      <c r="I184" s="7">
        <v>52</v>
      </c>
      <c r="J184" s="7">
        <v>495</v>
      </c>
      <c r="K184" s="7" t="s">
        <v>26</v>
      </c>
      <c r="L184" s="7" t="e">
        <f>IF(#REF!=#REF!,IF(K184="Stroke",IF(K185="Stroke",IF((J185-J184)&lt;0,1000+J185-J184,J185-J184),""),""),"")</f>
        <v>#REF!</v>
      </c>
      <c r="M184" s="7" t="s">
        <v>21</v>
      </c>
      <c r="N184" s="7" t="s">
        <v>27</v>
      </c>
      <c r="O184" s="7">
        <v>5</v>
      </c>
      <c r="P184" s="7" t="e">
        <f>IF(#REF!=#REF!,IF(K184="Stroke",IF(K185="Stroke",IF(#REF!=#REF!,IF(Q184=Q185,IF((J185-J184)&lt;0,1000+J185-J184-O184,J185-J184-O184),""),""),""),""),"")</f>
        <v>#REF!</v>
      </c>
      <c r="Q184" s="7">
        <v>1</v>
      </c>
      <c r="R184" s="7" t="e">
        <f>IF(#REF!&lt;&gt;#REF!,COUNTIFS($K$112:$K$1378,$K$112,#REF!,#REF!),"")</f>
        <v>#REF!</v>
      </c>
      <c r="S184" s="7" t="e">
        <f>IF(AND(#REF!&lt;&gt;#REF!,#REF!=#REF!,M184="positive",M185="negative"),1,"")</f>
        <v>#REF!</v>
      </c>
      <c r="T184" s="7" t="e">
        <f>IF(AND(#REF!=#REF!,K:K="stroke",M:M="positive",S184&lt;&gt;"1"),1,"")</f>
        <v>#REF!</v>
      </c>
      <c r="U184" s="7" t="e">
        <f>IF((AND(R184&lt;&gt;"",W184&lt;&gt;1,K:K="stroke",M:M="negative",#REF!=#REF!)),IF(W184&lt;&gt;0,"",1),"")</f>
        <v>#REF!</v>
      </c>
      <c r="V184" s="7" t="e">
        <f>IF(R184="","",(SUM(S184:U184)+W184))</f>
        <v>#REF!</v>
      </c>
      <c r="W184" s="7" t="e">
        <f>IF(#REF!&lt;&gt;#REF!,COUNTIFS($K$112:$K$1378,"up",#REF!,#REF!),"")</f>
        <v>#REF!</v>
      </c>
      <c r="X184" s="7" t="e">
        <f>IF(#REF!&lt;&gt;#REF!,COUNTIFS($K$112:$K$1378,"SRS",#REF!,#REF!),"")</f>
        <v>#REF!</v>
      </c>
      <c r="Y184" s="7" t="e">
        <f>IF(R184&lt;&gt;"",IF(R184=1,"",COUNTIFS($O$112:$O$1378,"&gt;40",#REF!,#REF!)),"")</f>
        <v>#REF!</v>
      </c>
      <c r="Z184" s="7"/>
      <c r="AA184" s="10"/>
      <c r="AB184" s="7"/>
      <c r="AC184" s="7"/>
      <c r="AD184" s="7"/>
      <c r="AE184" s="7"/>
      <c r="AF184" s="7"/>
      <c r="AG184" s="7"/>
      <c r="AH184" s="7"/>
    </row>
    <row r="185" spans="1:34" s="16" customFormat="1">
      <c r="A185" s="1">
        <f t="shared" si="6"/>
        <v>60833</v>
      </c>
      <c r="B185" s="2" t="str">
        <f t="shared" si="7"/>
        <v>2017210165353</v>
      </c>
      <c r="C185" s="8" t="str">
        <f t="shared" si="8"/>
        <v>2017210</v>
      </c>
      <c r="D185" s="4">
        <v>2017</v>
      </c>
      <c r="E185" s="4">
        <v>2</v>
      </c>
      <c r="F185" s="4">
        <v>10</v>
      </c>
      <c r="G185" s="4">
        <v>16</v>
      </c>
      <c r="H185" s="4">
        <v>53</v>
      </c>
      <c r="I185" s="4">
        <v>53</v>
      </c>
      <c r="J185" s="8">
        <v>556</v>
      </c>
      <c r="K185" s="4" t="s">
        <v>26</v>
      </c>
      <c r="L185" s="4" t="e">
        <f>IF(#REF!=#REF!,IF(K185="Stroke",IF(K186="Stroke",IF((J186-J185)&lt;0,1000+J186-J185,J186-J185),""),""),"")</f>
        <v>#REF!</v>
      </c>
      <c r="M185" s="4" t="s">
        <v>21</v>
      </c>
      <c r="N185" s="4" t="s">
        <v>27</v>
      </c>
      <c r="O185" s="4">
        <v>10</v>
      </c>
      <c r="P185" s="4" t="e">
        <f>IF(#REF!=#REF!,IF(K185="Stroke",IF(K186="Stroke",IF(#REF!=#REF!,IF(Q185=Q186,IF((J186-J185)&lt;0,1000+J186-J185-O185,J186-J185-O185),""),""),""),""),"")</f>
        <v>#REF!</v>
      </c>
      <c r="Q185" s="4">
        <v>2</v>
      </c>
      <c r="R185" s="8" t="e">
        <f>IF(#REF!&lt;&gt;#REF!,COUNTIFS($M$2:$M$988,$M$2,$C$2:$C$988,#REF!),"")</f>
        <v>#REF!</v>
      </c>
      <c r="S185" s="8" t="e">
        <f>IF(R185&lt;&gt;"",IF(R185=1,"",COUNTIFS($Q$2:$Q$988,"&gt;40",$C$2:$C$988,#REF!)),"")</f>
        <v>#REF!</v>
      </c>
      <c r="T185" s="4"/>
      <c r="U185" s="9"/>
      <c r="V185" s="1"/>
      <c r="W185" s="1"/>
      <c r="X185" s="1"/>
      <c r="Y185" s="3"/>
      <c r="Z185" s="4"/>
      <c r="AA185" s="4"/>
      <c r="AB185" s="4"/>
      <c r="AC185" s="4"/>
      <c r="AD185" s="4"/>
      <c r="AE185" s="4"/>
      <c r="AF185" s="4"/>
      <c r="AG185" s="4"/>
      <c r="AH185" s="4"/>
    </row>
    <row r="186" spans="1:34" s="16" customFormat="1">
      <c r="A186" s="8">
        <f t="shared" si="6"/>
        <v>60833</v>
      </c>
      <c r="B186" s="14" t="str">
        <f t="shared" si="7"/>
        <v>2017210165353</v>
      </c>
      <c r="C186" s="8" t="str">
        <f t="shared" si="8"/>
        <v>2017210</v>
      </c>
      <c r="D186" s="4">
        <v>2017</v>
      </c>
      <c r="E186" s="4">
        <v>2</v>
      </c>
      <c r="F186" s="4">
        <v>10</v>
      </c>
      <c r="G186" s="4">
        <v>16</v>
      </c>
      <c r="H186" s="4">
        <v>53</v>
      </c>
      <c r="I186" s="4">
        <v>53</v>
      </c>
      <c r="J186" s="8">
        <v>556</v>
      </c>
      <c r="K186" s="4" t="s">
        <v>26</v>
      </c>
      <c r="L186" s="8" t="e">
        <f>IF(#REF!=#REF!,IF(K186="Stroke",IF(K187="Stroke",IF((J187-J186)&lt;0,1000+J187-J186,J187-J186),""),""),"")</f>
        <v>#REF!</v>
      </c>
      <c r="M186" s="4" t="s">
        <v>21</v>
      </c>
      <c r="N186" s="4" t="s">
        <v>27</v>
      </c>
      <c r="O186" s="4">
        <v>10</v>
      </c>
      <c r="P186" s="8" t="e">
        <f>IF(#REF!=#REF!,IF(K186="Stroke",IF(K187="Stroke",IF(#REF!=#REF!,IF(Q186=Q187,IF((J187-J186)&lt;0,1000+J187-J186-O186,J187-J186-O186),""),""),""),""),"")</f>
        <v>#REF!</v>
      </c>
      <c r="Q186" s="4">
        <v>2</v>
      </c>
      <c r="R186" s="8" t="e">
        <f>IF(#REF!&lt;&gt;#REF!,COUNTIFS($K$112:$K$1378,$K$112,#REF!,#REF!),"")</f>
        <v>#REF!</v>
      </c>
      <c r="S186" s="8" t="e">
        <f>IF(AND(#REF!&lt;&gt;#REF!,#REF!=#REF!,M186="positive",M187="negative"),1,"")</f>
        <v>#REF!</v>
      </c>
      <c r="T186" s="8" t="e">
        <f>IF(AND(#REF!=#REF!,K:K="stroke",M:M="positive",S186&lt;&gt;"1"),1,"")</f>
        <v>#REF!</v>
      </c>
      <c r="U186" s="8" t="e">
        <f>IF((AND(R186&lt;&gt;"",W186&lt;&gt;1,K:K="stroke",M:M="negative",#REF!=#REF!)),IF(W186&lt;&gt;0,"",1),"")</f>
        <v>#REF!</v>
      </c>
      <c r="V186" s="8" t="e">
        <f>IF(R186="","",(SUM(S186:U186)+W186))</f>
        <v>#REF!</v>
      </c>
      <c r="W186" s="8" t="e">
        <f>IF(#REF!&lt;&gt;#REF!,COUNTIFS($K$112:$K$1378,"up",#REF!,#REF!),"")</f>
        <v>#REF!</v>
      </c>
      <c r="X186" s="8" t="e">
        <f>IF(#REF!&lt;&gt;#REF!,COUNTIFS($K$112:$K$1378,"SRS",#REF!,#REF!),"")</f>
        <v>#REF!</v>
      </c>
      <c r="Y186" s="8" t="e">
        <f>IF(R186&lt;&gt;"",IF(R186=1,"",COUNTIFS($O$112:$O$1378,"&gt;40",#REF!,#REF!)),"")</f>
        <v>#REF!</v>
      </c>
      <c r="Z186" s="4"/>
      <c r="AA186" s="9"/>
      <c r="AB186" s="4"/>
      <c r="AC186" s="4"/>
      <c r="AD186" s="4"/>
      <c r="AE186" s="4"/>
      <c r="AF186" s="4"/>
      <c r="AG186" s="4"/>
      <c r="AH186" s="4"/>
    </row>
    <row r="187" spans="1:34" s="16" customFormat="1">
      <c r="A187" s="5">
        <f t="shared" si="6"/>
        <v>61032</v>
      </c>
      <c r="B187" s="6" t="str">
        <f t="shared" si="7"/>
        <v>2017210165712</v>
      </c>
      <c r="C187" s="7" t="str">
        <f t="shared" si="8"/>
        <v>2017210</v>
      </c>
      <c r="D187" s="7">
        <v>2017</v>
      </c>
      <c r="E187" s="7">
        <v>2</v>
      </c>
      <c r="F187" s="7">
        <v>10</v>
      </c>
      <c r="G187" s="7">
        <v>16</v>
      </c>
      <c r="H187" s="7">
        <v>57</v>
      </c>
      <c r="I187" s="7">
        <v>12</v>
      </c>
      <c r="J187" s="7">
        <v>857</v>
      </c>
      <c r="K187" s="7" t="s">
        <v>26</v>
      </c>
      <c r="L187" s="7" t="e">
        <f>IF(#REF!=#REF!,IF(K187="Stroke",IF(K188="Stroke",IF((J188-J187)&lt;0,1000+J188-J187,J188-J187),""),""),"")</f>
        <v>#REF!</v>
      </c>
      <c r="M187" s="7" t="s">
        <v>21</v>
      </c>
      <c r="N187" s="7" t="s">
        <v>27</v>
      </c>
      <c r="O187" s="7">
        <v>10</v>
      </c>
      <c r="P187" s="7" t="e">
        <f>IF(#REF!=#REF!,IF(K187="Stroke",IF(K188="Stroke",IF(#REF!=#REF!,IF(Q187=Q188,IF((J188-J187)&lt;0,1000+J188-J187-O187,J188-J187-O187),""),""),""),""),"")</f>
        <v>#REF!</v>
      </c>
      <c r="Q187" s="7">
        <v>1</v>
      </c>
      <c r="R187" s="7" t="e">
        <f>IF(#REF!&lt;&gt;#REF!,COUNTIFS($M$2:$M$988,$M$2,$C$2:$C$988,#REF!),"")</f>
        <v>#REF!</v>
      </c>
      <c r="S187" s="7" t="e">
        <f>IF(R187&lt;&gt;"",IF(R187=1,"",COUNTIFS($Q$2:$Q$988,"&gt;40",$C$2:$C$988,#REF!)),"")</f>
        <v>#REF!</v>
      </c>
      <c r="T187" s="7"/>
      <c r="U187" s="10"/>
      <c r="V187" s="5"/>
      <c r="W187" s="5"/>
      <c r="X187" s="5"/>
      <c r="Y187" s="5"/>
      <c r="Z187" s="7"/>
      <c r="AA187" s="7"/>
      <c r="AB187" s="7"/>
      <c r="AC187" s="7"/>
      <c r="AD187" s="7"/>
      <c r="AE187" s="7"/>
      <c r="AF187" s="7"/>
      <c r="AG187" s="7"/>
      <c r="AH187" s="7"/>
    </row>
    <row r="188" spans="1:34" s="16" customFormat="1">
      <c r="A188" s="7">
        <f t="shared" si="6"/>
        <v>61032</v>
      </c>
      <c r="B188" s="11" t="str">
        <f t="shared" si="7"/>
        <v>2017210165712</v>
      </c>
      <c r="C188" s="7" t="str">
        <f t="shared" si="8"/>
        <v>2017210</v>
      </c>
      <c r="D188" s="7">
        <v>2017</v>
      </c>
      <c r="E188" s="7">
        <v>2</v>
      </c>
      <c r="F188" s="7">
        <v>10</v>
      </c>
      <c r="G188" s="7">
        <v>16</v>
      </c>
      <c r="H188" s="7">
        <v>57</v>
      </c>
      <c r="I188" s="7">
        <v>12</v>
      </c>
      <c r="J188" s="7">
        <v>857</v>
      </c>
      <c r="K188" s="7" t="s">
        <v>26</v>
      </c>
      <c r="L188" s="7" t="e">
        <f>IF(#REF!=#REF!,IF(K188="Stroke",IF(K189="Stroke",IF((J189-J188)&lt;0,1000+J189-J188,J189-J188),""),""),"")</f>
        <v>#REF!</v>
      </c>
      <c r="M188" s="7" t="s">
        <v>21</v>
      </c>
      <c r="N188" s="7" t="s">
        <v>27</v>
      </c>
      <c r="O188" s="7">
        <v>10</v>
      </c>
      <c r="P188" s="7" t="e">
        <f>IF(#REF!=#REF!,IF(K188="Stroke",IF(K189="Stroke",IF(#REF!=#REF!,IF(Q188=Q189,IF((J189-J188)&lt;0,1000+J189-J188-O188,J189-J188-O188),""),""),""),""),"")</f>
        <v>#REF!</v>
      </c>
      <c r="Q188" s="7">
        <v>1</v>
      </c>
      <c r="R188" s="7" t="e">
        <f>IF(#REF!&lt;&gt;#REF!,COUNTIFS($K$112:$K$1378,$K$112,#REF!,#REF!),"")</f>
        <v>#REF!</v>
      </c>
      <c r="S188" s="7" t="e">
        <f>IF(AND(#REF!&lt;&gt;#REF!,#REF!=#REF!,M188="positive",M189="negative"),1,"")</f>
        <v>#REF!</v>
      </c>
      <c r="T188" s="7" t="e">
        <f>IF(AND(#REF!=#REF!,K:K="stroke",M:M="positive",S188&lt;&gt;"1"),1,"")</f>
        <v>#REF!</v>
      </c>
      <c r="U188" s="7" t="e">
        <f>IF((AND(R188&lt;&gt;"",W188&lt;&gt;1,K:K="stroke",M:M="negative",#REF!=#REF!)),IF(W188&lt;&gt;0,"",1),"")</f>
        <v>#REF!</v>
      </c>
      <c r="V188" s="7" t="e">
        <f>IF(R188="","",(SUM(S188:U188)+W188))</f>
        <v>#REF!</v>
      </c>
      <c r="W188" s="7" t="e">
        <f>IF(#REF!&lt;&gt;#REF!,COUNTIFS($K$112:$K$1378,"up",#REF!,#REF!),"")</f>
        <v>#REF!</v>
      </c>
      <c r="X188" s="7" t="e">
        <f>IF(#REF!&lt;&gt;#REF!,COUNTIFS($K$112:$K$1378,"SRS",#REF!,#REF!),"")</f>
        <v>#REF!</v>
      </c>
      <c r="Y188" s="7" t="e">
        <f>IF(R188&lt;&gt;"",IF(R188=1,"",COUNTIFS($O$112:$O$1378,"&gt;40",#REF!,#REF!)),"")</f>
        <v>#REF!</v>
      </c>
      <c r="Z188" s="7"/>
      <c r="AA188" s="10"/>
      <c r="AB188" s="7"/>
      <c r="AC188" s="7"/>
      <c r="AD188" s="7"/>
      <c r="AE188" s="7"/>
      <c r="AF188" s="7"/>
      <c r="AG188" s="7"/>
      <c r="AH188" s="7"/>
    </row>
    <row r="189" spans="1:34" s="16" customFormat="1">
      <c r="A189" s="1">
        <f t="shared" si="6"/>
        <v>61033</v>
      </c>
      <c r="B189" s="2" t="str">
        <f t="shared" si="7"/>
        <v>2017210165713</v>
      </c>
      <c r="C189" s="8" t="str">
        <f t="shared" si="8"/>
        <v>2017210</v>
      </c>
      <c r="D189" s="4">
        <v>2017</v>
      </c>
      <c r="E189" s="4">
        <v>2</v>
      </c>
      <c r="F189" s="4">
        <v>10</v>
      </c>
      <c r="G189" s="4">
        <v>16</v>
      </c>
      <c r="H189" s="4">
        <v>57</v>
      </c>
      <c r="I189" s="8">
        <v>13</v>
      </c>
      <c r="J189" s="8">
        <v>43</v>
      </c>
      <c r="K189" s="4" t="s">
        <v>26</v>
      </c>
      <c r="L189" s="4" t="e">
        <f>IF(#REF!=#REF!,IF(K189="Stroke",IF(K190="Stroke",IF((J190-J189)&lt;0,1000+J190-J189,J190-J189),""),""),"")</f>
        <v>#REF!</v>
      </c>
      <c r="M189" s="4" t="s">
        <v>21</v>
      </c>
      <c r="N189" s="4" t="s">
        <v>27</v>
      </c>
      <c r="O189" s="4">
        <v>35</v>
      </c>
      <c r="P189" s="4" t="e">
        <f>IF(#REF!=#REF!,IF(K189="Stroke",IF(K190="Stroke",IF(#REF!=#REF!,IF(Q189=Q190,IF((J190-J189)&lt;0,1000+J190-J189-O189,J190-J189-O189),""),""),""),""),"")</f>
        <v>#REF!</v>
      </c>
      <c r="Q189" s="4">
        <v>2</v>
      </c>
      <c r="R189" s="8" t="e">
        <f>IF(#REF!&lt;&gt;#REF!,COUNTIFS($M$2:$M$988,$M$2,$C$2:$C$988,#REF!),"")</f>
        <v>#REF!</v>
      </c>
      <c r="S189" s="8" t="e">
        <f>IF(R189&lt;&gt;"",IF(R189=1,"",COUNTIFS($Q$2:$Q$988,"&gt;40",$C$2:$C$988,#REF!)),"")</f>
        <v>#REF!</v>
      </c>
      <c r="T189" s="4"/>
      <c r="U189" s="9"/>
      <c r="V189" s="1"/>
      <c r="W189" s="1"/>
      <c r="X189" s="1"/>
      <c r="Y189" s="3"/>
      <c r="Z189" s="4"/>
      <c r="AA189" s="4"/>
      <c r="AB189" s="4"/>
      <c r="AC189" s="4"/>
      <c r="AD189" s="4"/>
      <c r="AE189" s="4"/>
      <c r="AF189" s="4"/>
      <c r="AG189" s="4"/>
      <c r="AH189" s="4"/>
    </row>
    <row r="190" spans="1:34" s="16" customFormat="1">
      <c r="A190" s="8">
        <f t="shared" si="6"/>
        <v>61033</v>
      </c>
      <c r="B190" s="14" t="str">
        <f t="shared" si="7"/>
        <v>2017210165713</v>
      </c>
      <c r="C190" s="8" t="str">
        <f t="shared" si="8"/>
        <v>2017210</v>
      </c>
      <c r="D190" s="4">
        <v>2017</v>
      </c>
      <c r="E190" s="4">
        <v>2</v>
      </c>
      <c r="F190" s="4">
        <v>10</v>
      </c>
      <c r="G190" s="4">
        <v>16</v>
      </c>
      <c r="H190" s="4">
        <v>57</v>
      </c>
      <c r="I190" s="8">
        <v>13</v>
      </c>
      <c r="J190" s="8">
        <v>43</v>
      </c>
      <c r="K190" s="4" t="s">
        <v>26</v>
      </c>
      <c r="L190" s="8" t="e">
        <f>IF(#REF!=#REF!,IF(K190="Stroke",IF(K191="Stroke",IF((J191-J190)&lt;0,1000+J191-J190,J191-J190),""),""),"")</f>
        <v>#REF!</v>
      </c>
      <c r="M190" s="4" t="s">
        <v>21</v>
      </c>
      <c r="N190" s="4" t="s">
        <v>27</v>
      </c>
      <c r="O190" s="4">
        <v>35</v>
      </c>
      <c r="P190" s="8" t="e">
        <f>IF(#REF!=#REF!,IF(K190="Stroke",IF(K191="Stroke",IF(#REF!=#REF!,IF(Q190=Q191,IF((J191-J190)&lt;0,1000+J191-J190-O190,J191-J190-O190),""),""),""),""),"")</f>
        <v>#REF!</v>
      </c>
      <c r="Q190" s="4">
        <v>2</v>
      </c>
      <c r="R190" s="8" t="e">
        <f>IF(#REF!&lt;&gt;#REF!,COUNTIFS($K$112:$K$1378,$K$112,#REF!,#REF!),"")</f>
        <v>#REF!</v>
      </c>
      <c r="S190" s="8" t="e">
        <f>IF(AND(#REF!&lt;&gt;#REF!,#REF!=#REF!,M190="positive",M191="negative"),1,"")</f>
        <v>#REF!</v>
      </c>
      <c r="T190" s="8" t="e">
        <f>IF(AND(#REF!=#REF!,K:K="stroke",M:M="positive",S190&lt;&gt;"1"),1,"")</f>
        <v>#REF!</v>
      </c>
      <c r="U190" s="8" t="e">
        <f>IF((AND(R190&lt;&gt;"",W190&lt;&gt;1,K:K="stroke",M:M="negative",#REF!=#REF!)),IF(W190&lt;&gt;0,"",1),"")</f>
        <v>#REF!</v>
      </c>
      <c r="V190" s="8" t="e">
        <f>IF(R190="","",(SUM(S190:U190)+W190))</f>
        <v>#REF!</v>
      </c>
      <c r="W190" s="8" t="e">
        <f>IF(#REF!&lt;&gt;#REF!,COUNTIFS($K$112:$K$1378,"up",#REF!,#REF!),"")</f>
        <v>#REF!</v>
      </c>
      <c r="X190" s="8" t="e">
        <f>IF(#REF!&lt;&gt;#REF!,COUNTIFS($K$112:$K$1378,"SRS",#REF!,#REF!),"")</f>
        <v>#REF!</v>
      </c>
      <c r="Y190" s="8" t="e">
        <f>IF(R190&lt;&gt;"",IF(R190=1,"",COUNTIFS($O$112:$O$1378,"&gt;40",#REF!,#REF!)),"")</f>
        <v>#REF!</v>
      </c>
      <c r="Z190" s="4"/>
      <c r="AA190" s="9"/>
      <c r="AB190" s="4"/>
      <c r="AC190" s="4"/>
      <c r="AD190" s="4"/>
      <c r="AE190" s="4"/>
      <c r="AF190" s="4"/>
      <c r="AG190" s="4"/>
      <c r="AH190" s="4"/>
    </row>
    <row r="191" spans="1:34" s="16" customFormat="1">
      <c r="A191" s="1">
        <f t="shared" si="6"/>
        <v>61033</v>
      </c>
      <c r="B191" s="2" t="str">
        <f t="shared" si="7"/>
        <v>2017210165713</v>
      </c>
      <c r="C191" s="8" t="str">
        <f t="shared" si="8"/>
        <v>2017210</v>
      </c>
      <c r="D191" s="4">
        <v>2017</v>
      </c>
      <c r="E191" s="4">
        <v>2</v>
      </c>
      <c r="F191" s="4">
        <v>10</v>
      </c>
      <c r="G191" s="4">
        <v>16</v>
      </c>
      <c r="H191" s="4">
        <v>57</v>
      </c>
      <c r="I191" s="8">
        <v>13</v>
      </c>
      <c r="J191" s="8">
        <v>204</v>
      </c>
      <c r="K191" s="4" t="s">
        <v>26</v>
      </c>
      <c r="L191" s="4" t="e">
        <f>IF(#REF!=#REF!,IF(K191="Stroke",IF(K192="Stroke",IF((J192-J191)&lt;0,1000+J192-J191,J192-J191),""),""),"")</f>
        <v>#REF!</v>
      </c>
      <c r="M191" s="4" t="s">
        <v>21</v>
      </c>
      <c r="N191" s="4" t="s">
        <v>27</v>
      </c>
      <c r="O191" s="8">
        <v>15</v>
      </c>
      <c r="P191" s="8" t="e">
        <f>IF(#REF!=#REF!,IF(K191="Stroke",IF(K192="Stroke",IF(#REF!=#REF!,IF(Q191=Q192,IF((J192-J191)&lt;0,1000+J192-J191-O191,J192-J191-O191),""),""),""),""),"")</f>
        <v>#REF!</v>
      </c>
      <c r="Q191" s="8">
        <v>2</v>
      </c>
      <c r="R191" s="8" t="e">
        <f>IF(#REF!&lt;&gt;#REF!,COUNTIFS($M$2:$M$988,$M$2,$C$2:$C$988,#REF!),"")</f>
        <v>#REF!</v>
      </c>
      <c r="S191" s="8" t="e">
        <f>IF(R191&lt;&gt;"",IF(R191=1,"",COUNTIFS($Q$2:$Q$988,"&gt;40",$C$2:$C$988,#REF!)),"")</f>
        <v>#REF!</v>
      </c>
      <c r="T191" s="4"/>
      <c r="U191" s="9"/>
      <c r="V191" s="1"/>
      <c r="W191" s="1"/>
      <c r="X191" s="1"/>
      <c r="Y191" s="3"/>
      <c r="Z191" s="4"/>
      <c r="AA191" s="4"/>
      <c r="AB191" s="4"/>
      <c r="AC191" s="4"/>
      <c r="AD191" s="4"/>
      <c r="AE191" s="4"/>
      <c r="AF191" s="4"/>
      <c r="AG191" s="4"/>
      <c r="AH191" s="4"/>
    </row>
    <row r="192" spans="1:34" s="16" customFormat="1">
      <c r="A192" s="8">
        <f t="shared" si="6"/>
        <v>61033</v>
      </c>
      <c r="B192" s="14" t="str">
        <f t="shared" si="7"/>
        <v>2017210165713</v>
      </c>
      <c r="C192" s="8" t="str">
        <f t="shared" si="8"/>
        <v>2017210</v>
      </c>
      <c r="D192" s="4">
        <v>2017</v>
      </c>
      <c r="E192" s="4">
        <v>2</v>
      </c>
      <c r="F192" s="4">
        <v>10</v>
      </c>
      <c r="G192" s="4">
        <v>16</v>
      </c>
      <c r="H192" s="4">
        <v>57</v>
      </c>
      <c r="I192" s="8">
        <v>13</v>
      </c>
      <c r="J192" s="8">
        <v>204</v>
      </c>
      <c r="K192" s="4" t="s">
        <v>26</v>
      </c>
      <c r="L192" s="8" t="e">
        <f>IF(#REF!=#REF!,IF(K192="Stroke",IF(K193="Stroke",IF((J193-J192)&lt;0,1000+J193-J192,J193-J192),""),""),"")</f>
        <v>#REF!</v>
      </c>
      <c r="M192" s="4" t="s">
        <v>21</v>
      </c>
      <c r="N192" s="4" t="s">
        <v>27</v>
      </c>
      <c r="O192" s="8">
        <v>15</v>
      </c>
      <c r="P192" s="8" t="e">
        <f>IF(#REF!=#REF!,IF(K192="Stroke",IF(K193="Stroke",IF(#REF!=#REF!,IF(Q192=Q193,IF((J193-J192)&lt;0,1000+J193-J192-O192,J193-J192-O192),""),""),""),""),"")</f>
        <v>#REF!</v>
      </c>
      <c r="Q192" s="8">
        <v>2</v>
      </c>
      <c r="R192" s="8" t="e">
        <f>IF(#REF!&lt;&gt;#REF!,COUNTIFS($K$112:$K$1378,$K$112,#REF!,#REF!),"")</f>
        <v>#REF!</v>
      </c>
      <c r="S192" s="8" t="e">
        <f>IF(AND(#REF!&lt;&gt;#REF!,#REF!=#REF!,M192="positive",M193="negative"),1,"")</f>
        <v>#REF!</v>
      </c>
      <c r="T192" s="8" t="e">
        <f>IF(AND(#REF!=#REF!,K:K="stroke",M:M="positive",S192&lt;&gt;"1"),1,"")</f>
        <v>#REF!</v>
      </c>
      <c r="U192" s="8" t="e">
        <f>IF((AND(R192&lt;&gt;"",W192&lt;&gt;1,K:K="stroke",M:M="negative",#REF!=#REF!)),IF(W192&lt;&gt;0,"",1),"")</f>
        <v>#REF!</v>
      </c>
      <c r="V192" s="8" t="e">
        <f>IF(R192="","",(SUM(S192:U192)+W192))</f>
        <v>#REF!</v>
      </c>
      <c r="W192" s="8" t="e">
        <f>IF(#REF!&lt;&gt;#REF!,COUNTIFS($K$112:$K$1378,"up",#REF!,#REF!),"")</f>
        <v>#REF!</v>
      </c>
      <c r="X192" s="8" t="e">
        <f>IF(#REF!&lt;&gt;#REF!,COUNTIFS($K$112:$K$1378,"SRS",#REF!,#REF!),"")</f>
        <v>#REF!</v>
      </c>
      <c r="Y192" s="8" t="e">
        <f>IF(R192&lt;&gt;"",IF(R192=1,"",COUNTIFS($O$112:$O$1378,"&gt;40",#REF!,#REF!)),"")</f>
        <v>#REF!</v>
      </c>
      <c r="Z192" s="4"/>
      <c r="AA192" s="9"/>
      <c r="AB192" s="4"/>
      <c r="AC192" s="4"/>
      <c r="AD192" s="4"/>
      <c r="AE192" s="4"/>
      <c r="AF192" s="4"/>
      <c r="AG192" s="4"/>
      <c r="AH192" s="4"/>
    </row>
    <row r="193" spans="1:34" s="16" customFormat="1">
      <c r="A193" s="1">
        <f t="shared" ref="A193:A256" si="9">I193+(H193*60)+(G193*3600)</f>
        <v>61033</v>
      </c>
      <c r="B193" s="2" t="str">
        <f t="shared" ref="B193:B256" si="10">CONCATENATE(D193,E193,F193,G193,H193,I193)</f>
        <v>2017210165713</v>
      </c>
      <c r="C193" s="8" t="str">
        <f t="shared" ref="C193:C256" si="11">CONCATENATE(D193,E193,F193)</f>
        <v>2017210</v>
      </c>
      <c r="D193" s="4">
        <v>2017</v>
      </c>
      <c r="E193" s="4">
        <v>2</v>
      </c>
      <c r="F193" s="4">
        <v>10</v>
      </c>
      <c r="G193" s="4">
        <v>16</v>
      </c>
      <c r="H193" s="4">
        <v>57</v>
      </c>
      <c r="I193" s="8">
        <v>13</v>
      </c>
      <c r="J193" s="8">
        <v>274</v>
      </c>
      <c r="K193" s="4" t="s">
        <v>26</v>
      </c>
      <c r="L193" s="4" t="e">
        <f>IF(#REF!=#REF!,IF(K193="Stroke",IF(K194="Stroke",IF((J194-J193)&lt;0,1000+J194-J193,J194-J193),""),""),"")</f>
        <v>#REF!</v>
      </c>
      <c r="M193" s="4" t="s">
        <v>21</v>
      </c>
      <c r="N193" s="4" t="s">
        <v>27</v>
      </c>
      <c r="O193" s="8">
        <v>44</v>
      </c>
      <c r="P193" s="8" t="e">
        <f>IF(#REF!=#REF!,IF(K193="Stroke",IF(K194="Stroke",IF(#REF!=#REF!,IF(Q193=Q194,IF((J194-J193)&lt;0,1000+J194-J193-O193,J194-J193-O193),""),""),""),""),"")</f>
        <v>#REF!</v>
      </c>
      <c r="Q193" s="8">
        <v>2</v>
      </c>
      <c r="R193" s="8" t="e">
        <f>IF(#REF!&lt;&gt;#REF!,COUNTIFS($M$2:$M$988,$M$2,$C$2:$C$988,#REF!),"")</f>
        <v>#REF!</v>
      </c>
      <c r="S193" s="8" t="e">
        <f>IF(R193&lt;&gt;"",IF(R193=1,"",COUNTIFS($Q$2:$Q$988,"&gt;40",$C$2:$C$988,#REF!)),"")</f>
        <v>#REF!</v>
      </c>
      <c r="T193" s="4"/>
      <c r="U193" s="9"/>
      <c r="V193" s="1"/>
      <c r="W193" s="1"/>
      <c r="X193" s="1"/>
      <c r="Y193" s="3"/>
      <c r="Z193" s="4"/>
      <c r="AA193" s="4"/>
      <c r="AB193" s="4"/>
      <c r="AC193" s="4"/>
      <c r="AD193" s="4"/>
      <c r="AE193" s="4"/>
      <c r="AF193" s="4"/>
      <c r="AG193" s="4"/>
      <c r="AH193" s="4"/>
    </row>
    <row r="194" spans="1:34" s="7" customFormat="1">
      <c r="A194" s="8">
        <f t="shared" si="9"/>
        <v>61033</v>
      </c>
      <c r="B194" s="14" t="str">
        <f t="shared" si="10"/>
        <v>2017210165713</v>
      </c>
      <c r="C194" s="8" t="str">
        <f t="shared" si="11"/>
        <v>2017210</v>
      </c>
      <c r="D194" s="4">
        <v>2017</v>
      </c>
      <c r="E194" s="4">
        <v>2</v>
      </c>
      <c r="F194" s="4">
        <v>10</v>
      </c>
      <c r="G194" s="4">
        <v>16</v>
      </c>
      <c r="H194" s="4">
        <v>57</v>
      </c>
      <c r="I194" s="8">
        <v>13</v>
      </c>
      <c r="J194" s="8">
        <v>274</v>
      </c>
      <c r="K194" s="4" t="s">
        <v>26</v>
      </c>
      <c r="L194" s="8" t="e">
        <f>IF(#REF!=#REF!,IF(K194="Stroke",IF(K195="Stroke",IF((J195-J194)&lt;0,1000+J195-J194,J195-J194),""),""),"")</f>
        <v>#REF!</v>
      </c>
      <c r="M194" s="4" t="s">
        <v>21</v>
      </c>
      <c r="N194" s="4" t="s">
        <v>27</v>
      </c>
      <c r="O194" s="8">
        <v>44</v>
      </c>
      <c r="P194" s="8" t="e">
        <f>IF(#REF!=#REF!,IF(K194="Stroke",IF(K195="Stroke",IF(#REF!=#REF!,IF(Q194=Q195,IF((J195-J194)&lt;0,1000+J195-J194-O194,J195-J194-O194),""),""),""),""),"")</f>
        <v>#REF!</v>
      </c>
      <c r="Q194" s="8">
        <v>2</v>
      </c>
      <c r="R194" s="8" t="e">
        <f>IF(#REF!&lt;&gt;#REF!,COUNTIFS($K$112:$K$1378,$K$112,#REF!,#REF!),"")</f>
        <v>#REF!</v>
      </c>
      <c r="S194" s="8" t="e">
        <f>IF(AND(#REF!&lt;&gt;#REF!,#REF!=#REF!,M194="positive",M195="negative"),1,"")</f>
        <v>#REF!</v>
      </c>
      <c r="T194" s="8" t="e">
        <f>IF(AND(#REF!=#REF!,K:K="stroke",M:M="positive",S194&lt;&gt;"1"),1,"")</f>
        <v>#REF!</v>
      </c>
      <c r="U194" s="8" t="e">
        <f>IF((AND(R194&lt;&gt;"",W194&lt;&gt;1,K:K="stroke",M:M="negative",#REF!=#REF!)),IF(W194&lt;&gt;0,"",1),"")</f>
        <v>#REF!</v>
      </c>
      <c r="V194" s="8" t="e">
        <f>IF(R194="","",(SUM(S194:U194)+W194))</f>
        <v>#REF!</v>
      </c>
      <c r="W194" s="8" t="e">
        <f>IF(#REF!&lt;&gt;#REF!,COUNTIFS($K$112:$K$1378,"up",#REF!,#REF!),"")</f>
        <v>#REF!</v>
      </c>
      <c r="X194" s="8" t="e">
        <f>IF(#REF!&lt;&gt;#REF!,COUNTIFS($K$112:$K$1378,"SRS",#REF!,#REF!),"")</f>
        <v>#REF!</v>
      </c>
      <c r="Y194" s="8" t="e">
        <f>IF(R194&lt;&gt;"",IF(R194=1,"",COUNTIFS($O$112:$O$1378,"&gt;40",#REF!,#REF!)),"")</f>
        <v>#REF!</v>
      </c>
      <c r="Z194" s="4"/>
      <c r="AA194" s="9"/>
      <c r="AB194" s="4"/>
      <c r="AC194" s="4"/>
      <c r="AD194" s="4"/>
      <c r="AE194" s="4"/>
      <c r="AF194" s="4"/>
      <c r="AG194" s="4"/>
      <c r="AH194" s="4"/>
    </row>
    <row r="195" spans="1:34" s="16" customFormat="1">
      <c r="A195" s="1">
        <f t="shared" si="9"/>
        <v>61033</v>
      </c>
      <c r="B195" s="2" t="str">
        <f t="shared" si="10"/>
        <v>2017210165713</v>
      </c>
      <c r="C195" s="8" t="str">
        <f t="shared" si="11"/>
        <v>2017210</v>
      </c>
      <c r="D195" s="4">
        <v>2017</v>
      </c>
      <c r="E195" s="4">
        <v>2</v>
      </c>
      <c r="F195" s="4">
        <v>10</v>
      </c>
      <c r="G195" s="4">
        <v>16</v>
      </c>
      <c r="H195" s="4">
        <v>57</v>
      </c>
      <c r="I195" s="8">
        <v>13</v>
      </c>
      <c r="J195" s="8">
        <v>454</v>
      </c>
      <c r="K195" s="4" t="s">
        <v>26</v>
      </c>
      <c r="L195" s="4" t="e">
        <f>IF(#REF!=#REF!,IF(K195="Stroke",IF(K196="Stroke",IF((J196-J195)&lt;0,1000+J196-J195,J196-J195),""),""),"")</f>
        <v>#REF!</v>
      </c>
      <c r="M195" s="4" t="s">
        <v>21</v>
      </c>
      <c r="N195" s="4" t="s">
        <v>27</v>
      </c>
      <c r="O195" s="8">
        <v>52</v>
      </c>
      <c r="P195" s="8" t="e">
        <f>IF(#REF!=#REF!,IF(K195="Stroke",IF(K196="Stroke",IF(#REF!=#REF!,IF(Q195=Q196,IF((J196-J195)&lt;0,1000+J196-J195-O195,J196-J195-O195),""),""),""),""),"")</f>
        <v>#REF!</v>
      </c>
      <c r="Q195" s="8">
        <v>2</v>
      </c>
      <c r="R195" s="8" t="e">
        <f>IF(#REF!&lt;&gt;#REF!,COUNTIFS($M$2:$M$988,$M$2,$C$2:$C$988,#REF!),"")</f>
        <v>#REF!</v>
      </c>
      <c r="S195" s="8" t="e">
        <f>IF(R195&lt;&gt;"",IF(R195=1,"",COUNTIFS($Q$2:$Q$988,"&gt;40",$C$2:$C$988,#REF!)),"")</f>
        <v>#REF!</v>
      </c>
      <c r="T195" s="4"/>
      <c r="U195" s="9"/>
      <c r="V195" s="1"/>
      <c r="W195" s="1"/>
      <c r="X195" s="1"/>
      <c r="Y195" s="3"/>
      <c r="Z195" s="4"/>
      <c r="AA195" s="4"/>
      <c r="AB195" s="4"/>
      <c r="AC195" s="4"/>
      <c r="AD195" s="4"/>
      <c r="AE195" s="4"/>
      <c r="AF195" s="4"/>
      <c r="AG195" s="4"/>
      <c r="AH195" s="4"/>
    </row>
    <row r="196" spans="1:34" s="8" customFormat="1">
      <c r="A196" s="8">
        <f t="shared" si="9"/>
        <v>61033</v>
      </c>
      <c r="B196" s="14" t="str">
        <f t="shared" si="10"/>
        <v>2017210165713</v>
      </c>
      <c r="C196" s="8" t="str">
        <f t="shared" si="11"/>
        <v>2017210</v>
      </c>
      <c r="D196" s="4">
        <v>2017</v>
      </c>
      <c r="E196" s="4">
        <v>2</v>
      </c>
      <c r="F196" s="4">
        <v>10</v>
      </c>
      <c r="G196" s="4">
        <v>16</v>
      </c>
      <c r="H196" s="4">
        <v>57</v>
      </c>
      <c r="I196" s="8">
        <v>13</v>
      </c>
      <c r="J196" s="8">
        <v>454</v>
      </c>
      <c r="K196" s="4" t="s">
        <v>26</v>
      </c>
      <c r="L196" s="8" t="e">
        <f>IF(#REF!=#REF!,IF(K196="Stroke",IF(K197="Stroke",IF((J197-J196)&lt;0,1000+J197-J196,J197-J196),""),""),"")</f>
        <v>#REF!</v>
      </c>
      <c r="M196" s="4" t="s">
        <v>21</v>
      </c>
      <c r="N196" s="4" t="s">
        <v>27</v>
      </c>
      <c r="O196" s="8">
        <v>52</v>
      </c>
      <c r="P196" s="8" t="e">
        <f>IF(#REF!=#REF!,IF(K196="Stroke",IF(K197="Stroke",IF(#REF!=#REF!,IF(Q196=Q197,IF((J197-J196)&lt;0,1000+J197-J196-O196,J197-J196-O196),""),""),""),""),"")</f>
        <v>#REF!</v>
      </c>
      <c r="Q196" s="8">
        <v>2</v>
      </c>
      <c r="R196" s="8" t="e">
        <f>IF(#REF!&lt;&gt;#REF!,COUNTIFS($K$112:$K$1378,$K$112,#REF!,#REF!),"")</f>
        <v>#REF!</v>
      </c>
      <c r="S196" s="8" t="e">
        <f>IF(AND(#REF!&lt;&gt;#REF!,#REF!=#REF!,M196="positive",M197="negative"),1,"")</f>
        <v>#REF!</v>
      </c>
      <c r="T196" s="8" t="e">
        <f>IF(AND(#REF!=#REF!,K:K="stroke",M:M="positive",S196&lt;&gt;"1"),1,"")</f>
        <v>#REF!</v>
      </c>
      <c r="U196" s="8" t="e">
        <f>IF((AND(R196&lt;&gt;"",W196&lt;&gt;1,K:K="stroke",M:M="negative",#REF!=#REF!)),IF(W196&lt;&gt;0,"",1),"")</f>
        <v>#REF!</v>
      </c>
      <c r="V196" s="8" t="e">
        <f>IF(R196="","",(SUM(S196:U196)+W196))</f>
        <v>#REF!</v>
      </c>
      <c r="W196" s="8" t="e">
        <f>IF(#REF!&lt;&gt;#REF!,COUNTIFS($K$112:$K$1378,"up",#REF!,#REF!),"")</f>
        <v>#REF!</v>
      </c>
      <c r="X196" s="8" t="e">
        <f>IF(#REF!&lt;&gt;#REF!,COUNTIFS($K$112:$K$1378,"SRS",#REF!,#REF!),"")</f>
        <v>#REF!</v>
      </c>
      <c r="Y196" s="8" t="e">
        <f>IF(R196&lt;&gt;"",IF(R196=1,"",COUNTIFS($O$112:$O$1378,"&gt;40",#REF!,#REF!)),"")</f>
        <v>#REF!</v>
      </c>
      <c r="Z196" s="4"/>
      <c r="AA196" s="9"/>
      <c r="AB196" s="4"/>
      <c r="AC196" s="4"/>
      <c r="AD196" s="4"/>
      <c r="AE196" s="4"/>
      <c r="AF196" s="4"/>
      <c r="AG196" s="4"/>
      <c r="AH196" s="4"/>
    </row>
    <row r="197" spans="1:34" s="8" customFormat="1">
      <c r="A197" s="5">
        <f t="shared" si="9"/>
        <v>61062</v>
      </c>
      <c r="B197" s="6" t="str">
        <f t="shared" si="10"/>
        <v>2017210165742</v>
      </c>
      <c r="C197" s="7" t="str">
        <f t="shared" si="11"/>
        <v>2017210</v>
      </c>
      <c r="D197" s="7">
        <v>2017</v>
      </c>
      <c r="E197" s="7">
        <v>2</v>
      </c>
      <c r="F197" s="7">
        <v>10</v>
      </c>
      <c r="G197" s="7">
        <v>16</v>
      </c>
      <c r="H197" s="7">
        <v>57</v>
      </c>
      <c r="I197" s="7">
        <v>42</v>
      </c>
      <c r="J197" s="7">
        <v>954</v>
      </c>
      <c r="K197" s="7" t="s">
        <v>26</v>
      </c>
      <c r="L197" s="7" t="e">
        <f>IF(#REF!=#REF!,IF(K197="Stroke",IF(K198="Stroke",IF((J198-J197)&lt;0,1000+J198-J197,J198-J197),""),""),"")</f>
        <v>#REF!</v>
      </c>
      <c r="M197" s="7" t="s">
        <v>21</v>
      </c>
      <c r="N197" s="7" t="s">
        <v>27</v>
      </c>
      <c r="O197" s="7">
        <v>16</v>
      </c>
      <c r="P197" s="7" t="e">
        <f>IF(#REF!=#REF!,IF(K197="Stroke",IF(K198="Stroke",IF(#REF!=#REF!,IF(Q197=Q198,IF((J198-J197)&lt;0,1000+J198-J197-O197,J198-J197-O197),""),""),""),""),"")</f>
        <v>#REF!</v>
      </c>
      <c r="Q197" s="7">
        <v>1</v>
      </c>
      <c r="R197" s="7" t="e">
        <f>IF(#REF!&lt;&gt;#REF!,COUNTIFS($M$2:$M$988,$M$2,$C$2:$C$988,#REF!),"")</f>
        <v>#REF!</v>
      </c>
      <c r="S197" s="7" t="e">
        <f>IF(R197&lt;&gt;"",IF(R197=1,"",COUNTIFS($Q$2:$Q$988,"&gt;40",$C$2:$C$988,#REF!)),"")</f>
        <v>#REF!</v>
      </c>
      <c r="T197" s="7"/>
      <c r="U197" s="10"/>
      <c r="V197" s="5"/>
      <c r="W197" s="5"/>
      <c r="X197" s="5"/>
      <c r="Y197" s="5"/>
      <c r="Z197" s="7"/>
      <c r="AA197" s="7"/>
      <c r="AB197" s="7"/>
      <c r="AC197" s="7"/>
      <c r="AD197" s="7"/>
      <c r="AE197" s="7"/>
      <c r="AF197" s="7"/>
      <c r="AG197" s="7"/>
      <c r="AH197" s="7"/>
    </row>
    <row r="198" spans="1:34" s="8" customFormat="1">
      <c r="A198" s="7">
        <f t="shared" si="9"/>
        <v>61062</v>
      </c>
      <c r="B198" s="11" t="str">
        <f t="shared" si="10"/>
        <v>2017210165742</v>
      </c>
      <c r="C198" s="7" t="str">
        <f t="shared" si="11"/>
        <v>2017210</v>
      </c>
      <c r="D198" s="7">
        <v>2017</v>
      </c>
      <c r="E198" s="7">
        <v>2</v>
      </c>
      <c r="F198" s="7">
        <v>10</v>
      </c>
      <c r="G198" s="7">
        <v>16</v>
      </c>
      <c r="H198" s="7">
        <v>57</v>
      </c>
      <c r="I198" s="7">
        <v>42</v>
      </c>
      <c r="J198" s="7">
        <v>954</v>
      </c>
      <c r="K198" s="7" t="s">
        <v>26</v>
      </c>
      <c r="L198" s="7" t="e">
        <f>IF(#REF!=#REF!,IF(K198="Stroke",IF(K199="Stroke",IF((J199-J198)&lt;0,1000+J199-J198,J199-J198),""),""),"")</f>
        <v>#REF!</v>
      </c>
      <c r="M198" s="7" t="s">
        <v>21</v>
      </c>
      <c r="N198" s="7" t="s">
        <v>27</v>
      </c>
      <c r="O198" s="7">
        <v>16</v>
      </c>
      <c r="P198" s="7" t="e">
        <f>IF(#REF!=#REF!,IF(K198="Stroke",IF(K199="Stroke",IF(#REF!=#REF!,IF(Q198=Q199,IF((J199-J198)&lt;0,1000+J199-J198-O198,J199-J198-O198),""),""),""),""),"")</f>
        <v>#REF!</v>
      </c>
      <c r="Q198" s="7">
        <v>1</v>
      </c>
      <c r="R198" s="7" t="e">
        <f>IF(#REF!&lt;&gt;#REF!,COUNTIFS($K$112:$K$1378,$K$112,#REF!,#REF!),"")</f>
        <v>#REF!</v>
      </c>
      <c r="S198" s="7" t="e">
        <f>IF(AND(#REF!&lt;&gt;#REF!,#REF!=#REF!,M198="positive",M199="negative"),1,"")</f>
        <v>#REF!</v>
      </c>
      <c r="T198" s="7" t="e">
        <f>IF(AND(#REF!=#REF!,K:K="stroke",M:M="positive",S198&lt;&gt;"1"),1,"")</f>
        <v>#REF!</v>
      </c>
      <c r="U198" s="7" t="e">
        <f>IF((AND(R198&lt;&gt;"",W198&lt;&gt;1,K:K="stroke",M:M="negative",#REF!=#REF!)),IF(W198&lt;&gt;0,"",1),"")</f>
        <v>#REF!</v>
      </c>
      <c r="V198" s="7" t="e">
        <f>IF(R198="","",(SUM(S198:U198)+W198))</f>
        <v>#REF!</v>
      </c>
      <c r="W198" s="7" t="e">
        <f>IF(#REF!&lt;&gt;#REF!,COUNTIFS($K$112:$K$1378,"up",#REF!,#REF!),"")</f>
        <v>#REF!</v>
      </c>
      <c r="X198" s="7" t="e">
        <f>IF(#REF!&lt;&gt;#REF!,COUNTIFS($K$112:$K$1378,"SRS",#REF!,#REF!),"")</f>
        <v>#REF!</v>
      </c>
      <c r="Y198" s="7" t="e">
        <f>IF(R198&lt;&gt;"",IF(R198=1,"",COUNTIFS($O$112:$O$1378,"&gt;40",#REF!,#REF!)),"")</f>
        <v>#REF!</v>
      </c>
      <c r="Z198" s="7"/>
      <c r="AA198" s="10"/>
      <c r="AB198" s="7"/>
      <c r="AC198" s="7"/>
      <c r="AD198" s="7"/>
      <c r="AE198" s="7"/>
      <c r="AF198" s="7"/>
      <c r="AG198" s="7"/>
      <c r="AH198" s="7"/>
    </row>
    <row r="199" spans="1:34" s="8" customFormat="1">
      <c r="A199" s="1">
        <f t="shared" si="9"/>
        <v>61063</v>
      </c>
      <c r="B199" s="2" t="str">
        <f t="shared" si="10"/>
        <v>2017210165743</v>
      </c>
      <c r="C199" s="8" t="str">
        <f t="shared" si="11"/>
        <v>2017210</v>
      </c>
      <c r="D199" s="4">
        <v>2017</v>
      </c>
      <c r="E199" s="4">
        <v>2</v>
      </c>
      <c r="F199" s="4">
        <v>10</v>
      </c>
      <c r="G199" s="4">
        <v>16</v>
      </c>
      <c r="H199" s="4">
        <v>57</v>
      </c>
      <c r="I199" s="8">
        <v>43</v>
      </c>
      <c r="J199" s="8">
        <v>55</v>
      </c>
      <c r="K199" s="4" t="s">
        <v>26</v>
      </c>
      <c r="L199" s="4" t="e">
        <f>IF(#REF!=#REF!,IF(K199="Stroke",IF(K200="Stroke",IF((J200-J199)&lt;0,1000+J200-J199,J200-J199),""),""),"")</f>
        <v>#REF!</v>
      </c>
      <c r="M199" s="4" t="s">
        <v>21</v>
      </c>
      <c r="N199" s="4" t="s">
        <v>27</v>
      </c>
      <c r="O199" s="8">
        <v>26</v>
      </c>
      <c r="P199" s="8" t="e">
        <f>IF(#REF!=#REF!,IF(K199="Stroke",IF(K200="Stroke",IF(#REF!=#REF!,IF(Q199=Q200,IF((J200-J199)&lt;0,1000+J200-J199-O199,J200-J199-O199),""),""),""),""),"")</f>
        <v>#REF!</v>
      </c>
      <c r="Q199" s="8">
        <v>1</v>
      </c>
      <c r="R199" s="8" t="e">
        <f>IF(#REF!&lt;&gt;#REF!,COUNTIFS($M$2:$M$988,$M$2,$C$2:$C$988,#REF!),"")</f>
        <v>#REF!</v>
      </c>
      <c r="S199" s="8" t="e">
        <f>IF(R199&lt;&gt;"",IF(R199=1,"",COUNTIFS($Q$2:$Q$988,"&gt;40",$C$2:$C$988,#REF!)),"")</f>
        <v>#REF!</v>
      </c>
      <c r="T199" s="4"/>
      <c r="U199" s="9"/>
      <c r="V199" s="1"/>
      <c r="W199" s="1"/>
      <c r="X199" s="1"/>
      <c r="Y199" s="3"/>
      <c r="Z199" s="4"/>
      <c r="AA199" s="4"/>
      <c r="AB199" s="4"/>
      <c r="AC199" s="4"/>
      <c r="AD199" s="4"/>
      <c r="AE199" s="4"/>
      <c r="AF199" s="4"/>
      <c r="AG199" s="4"/>
      <c r="AH199" s="4"/>
    </row>
    <row r="200" spans="1:34" s="8" customFormat="1">
      <c r="A200" s="8">
        <f t="shared" si="9"/>
        <v>61063</v>
      </c>
      <c r="B200" s="14" t="str">
        <f t="shared" si="10"/>
        <v>2017210165743</v>
      </c>
      <c r="C200" s="8" t="str">
        <f t="shared" si="11"/>
        <v>2017210</v>
      </c>
      <c r="D200" s="4">
        <v>2017</v>
      </c>
      <c r="E200" s="4">
        <v>2</v>
      </c>
      <c r="F200" s="4">
        <v>10</v>
      </c>
      <c r="G200" s="4">
        <v>16</v>
      </c>
      <c r="H200" s="4">
        <v>57</v>
      </c>
      <c r="I200" s="8">
        <v>43</v>
      </c>
      <c r="J200" s="8">
        <v>55</v>
      </c>
      <c r="K200" s="4" t="s">
        <v>26</v>
      </c>
      <c r="L200" s="8" t="e">
        <f>IF(#REF!=#REF!,IF(K200="Stroke",IF(K201="Stroke",IF((J201-J200)&lt;0,1000+J201-J200,J201-J200),""),""),"")</f>
        <v>#REF!</v>
      </c>
      <c r="M200" s="4" t="s">
        <v>21</v>
      </c>
      <c r="N200" s="4" t="s">
        <v>27</v>
      </c>
      <c r="O200" s="8">
        <v>26</v>
      </c>
      <c r="P200" s="8" t="e">
        <f>IF(#REF!=#REF!,IF(K200="Stroke",IF(K201="Stroke",IF(#REF!=#REF!,IF(Q200=Q201,IF((J201-J200)&lt;0,1000+J201-J200-O200,J201-J200-O200),""),""),""),""),"")</f>
        <v>#REF!</v>
      </c>
      <c r="Q200" s="8">
        <v>1</v>
      </c>
      <c r="R200" s="8" t="e">
        <f>IF(#REF!&lt;&gt;#REF!,COUNTIFS($K$112:$K$1378,$K$112,#REF!,#REF!),"")</f>
        <v>#REF!</v>
      </c>
      <c r="S200" s="8" t="e">
        <f>IF(AND(#REF!&lt;&gt;#REF!,#REF!=#REF!,M200="positive",M201="negative"),1,"")</f>
        <v>#REF!</v>
      </c>
      <c r="T200" s="8" t="e">
        <f>IF(AND(#REF!=#REF!,K:K="stroke",M:M="positive",S200&lt;&gt;"1"),1,"")</f>
        <v>#REF!</v>
      </c>
      <c r="U200" s="8" t="e">
        <f>IF((AND(R200&lt;&gt;"",W200&lt;&gt;1,K:K="stroke",M:M="negative",#REF!=#REF!)),IF(W200&lt;&gt;0,"",1),"")</f>
        <v>#REF!</v>
      </c>
      <c r="V200" s="8" t="e">
        <f>IF(R200="","",(SUM(S200:U200)+W200))</f>
        <v>#REF!</v>
      </c>
      <c r="W200" s="8" t="e">
        <f>IF(#REF!&lt;&gt;#REF!,COUNTIFS($K$112:$K$1378,"up",#REF!,#REF!),"")</f>
        <v>#REF!</v>
      </c>
      <c r="X200" s="8" t="e">
        <f>IF(#REF!&lt;&gt;#REF!,COUNTIFS($K$112:$K$1378,"SRS",#REF!,#REF!),"")</f>
        <v>#REF!</v>
      </c>
      <c r="Y200" s="8" t="e">
        <f>IF(R200&lt;&gt;"",IF(R200=1,"",COUNTIFS($O$112:$O$1378,"&gt;40",#REF!,#REF!)),"")</f>
        <v>#REF!</v>
      </c>
      <c r="Z200" s="4"/>
      <c r="AA200" s="9"/>
      <c r="AB200" s="4"/>
      <c r="AC200" s="4"/>
      <c r="AD200" s="4"/>
      <c r="AE200" s="4"/>
      <c r="AF200" s="4"/>
      <c r="AG200" s="4"/>
      <c r="AH200" s="4"/>
    </row>
    <row r="201" spans="1:34" s="8" customFormat="1">
      <c r="A201" s="1">
        <f t="shared" si="9"/>
        <v>61063</v>
      </c>
      <c r="B201" s="2" t="str">
        <f t="shared" si="10"/>
        <v>2017210165743</v>
      </c>
      <c r="C201" s="8" t="str">
        <f t="shared" si="11"/>
        <v>2017210</v>
      </c>
      <c r="D201" s="4">
        <v>2017</v>
      </c>
      <c r="E201" s="4">
        <v>2</v>
      </c>
      <c r="F201" s="4">
        <v>10</v>
      </c>
      <c r="G201" s="4">
        <v>16</v>
      </c>
      <c r="H201" s="4">
        <v>57</v>
      </c>
      <c r="I201" s="8">
        <v>43</v>
      </c>
      <c r="J201" s="8">
        <v>123</v>
      </c>
      <c r="K201" s="4" t="s">
        <v>26</v>
      </c>
      <c r="L201" s="4" t="e">
        <f>IF(#REF!=#REF!,IF(K201="Stroke",IF(K202="Stroke",IF((J202-J201)&lt;0,1000+J202-J201,J202-J201),""),""),"")</f>
        <v>#REF!</v>
      </c>
      <c r="M201" s="4" t="s">
        <v>21</v>
      </c>
      <c r="N201" s="4" t="s">
        <v>27</v>
      </c>
      <c r="O201" s="8">
        <v>4</v>
      </c>
      <c r="P201" s="8" t="e">
        <f>IF(#REF!=#REF!,IF(K201="Stroke",IF(K202="Stroke",IF(#REF!=#REF!,IF(Q201=Q202,IF((J202-J201)&lt;0,1000+J202-J201-O201,J202-J201-O201),""),""),""),""),"")</f>
        <v>#REF!</v>
      </c>
      <c r="Q201" s="8">
        <v>1</v>
      </c>
      <c r="R201" s="8" t="e">
        <f>IF(#REF!&lt;&gt;#REF!,COUNTIFS($M$2:$M$988,$M$2,$C$2:$C$988,#REF!),"")</f>
        <v>#REF!</v>
      </c>
      <c r="S201" s="8" t="e">
        <f>IF(R201&lt;&gt;"",IF(R201=1,"",COUNTIFS($Q$2:$Q$988,"&gt;40",$C$2:$C$988,#REF!)),"")</f>
        <v>#REF!</v>
      </c>
      <c r="T201" s="4"/>
      <c r="U201" s="9"/>
      <c r="V201" s="1"/>
      <c r="W201" s="1"/>
      <c r="X201" s="1"/>
      <c r="Y201" s="3"/>
      <c r="Z201" s="4"/>
      <c r="AA201" s="4"/>
      <c r="AB201" s="4"/>
      <c r="AC201" s="4"/>
      <c r="AD201" s="4"/>
      <c r="AE201" s="4"/>
      <c r="AF201" s="4"/>
      <c r="AG201" s="4"/>
      <c r="AH201" s="4"/>
    </row>
    <row r="202" spans="1:34" s="7" customFormat="1">
      <c r="A202" s="8">
        <f t="shared" si="9"/>
        <v>61063</v>
      </c>
      <c r="B202" s="14" t="str">
        <f t="shared" si="10"/>
        <v>2017210165743</v>
      </c>
      <c r="C202" s="8" t="str">
        <f t="shared" si="11"/>
        <v>2017210</v>
      </c>
      <c r="D202" s="4">
        <v>2017</v>
      </c>
      <c r="E202" s="4">
        <v>2</v>
      </c>
      <c r="F202" s="4">
        <v>10</v>
      </c>
      <c r="G202" s="4">
        <v>16</v>
      </c>
      <c r="H202" s="4">
        <v>57</v>
      </c>
      <c r="I202" s="8">
        <v>43</v>
      </c>
      <c r="J202" s="8">
        <v>123</v>
      </c>
      <c r="K202" s="4" t="s">
        <v>26</v>
      </c>
      <c r="L202" s="8" t="e">
        <f>IF(#REF!=#REF!,IF(K202="Stroke",IF(K203="Stroke",IF((J203-J202)&lt;0,1000+J203-J202,J203-J202),""),""),"")</f>
        <v>#REF!</v>
      </c>
      <c r="M202" s="4" t="s">
        <v>21</v>
      </c>
      <c r="N202" s="4" t="s">
        <v>27</v>
      </c>
      <c r="O202" s="8">
        <v>4</v>
      </c>
      <c r="P202" s="8" t="e">
        <f>IF(#REF!=#REF!,IF(K202="Stroke",IF(K203="Stroke",IF(#REF!=#REF!,IF(Q202=Q203,IF((J203-J202)&lt;0,1000+J203-J202-O202,J203-J202-O202),""),""),""),""),"")</f>
        <v>#REF!</v>
      </c>
      <c r="Q202" s="8">
        <v>1</v>
      </c>
      <c r="R202" s="8" t="e">
        <f>IF(#REF!&lt;&gt;#REF!,COUNTIFS($K$112:$K$1378,$K$112,#REF!,#REF!),"")</f>
        <v>#REF!</v>
      </c>
      <c r="S202" s="8" t="e">
        <f>IF(AND(#REF!&lt;&gt;#REF!,#REF!=#REF!,M202="positive",M203="negative"),1,"")</f>
        <v>#REF!</v>
      </c>
      <c r="T202" s="8" t="e">
        <f>IF(AND(#REF!=#REF!,K:K="stroke",M:M="positive",S202&lt;&gt;"1"),1,"")</f>
        <v>#REF!</v>
      </c>
      <c r="U202" s="8" t="e">
        <f>IF((AND(R202&lt;&gt;"",W202&lt;&gt;1,K:K="stroke",M:M="negative",#REF!=#REF!)),IF(W202&lt;&gt;0,"",1),"")</f>
        <v>#REF!</v>
      </c>
      <c r="V202" s="8" t="e">
        <f>IF(R202="","",(SUM(S202:U202)+W202))</f>
        <v>#REF!</v>
      </c>
      <c r="W202" s="8" t="e">
        <f>IF(#REF!&lt;&gt;#REF!,COUNTIFS($K$112:$K$1378,"up",#REF!,#REF!),"")</f>
        <v>#REF!</v>
      </c>
      <c r="X202" s="8" t="e">
        <f>IF(#REF!&lt;&gt;#REF!,COUNTIFS($K$112:$K$1378,"SRS",#REF!,#REF!),"")</f>
        <v>#REF!</v>
      </c>
      <c r="Y202" s="8" t="e">
        <f>IF(R202&lt;&gt;"",IF(R202=1,"",COUNTIFS($O$112:$O$1378,"&gt;40",#REF!,#REF!)),"")</f>
        <v>#REF!</v>
      </c>
      <c r="Z202" s="4"/>
      <c r="AA202" s="9"/>
      <c r="AB202" s="4"/>
      <c r="AC202" s="4"/>
      <c r="AD202" s="4"/>
      <c r="AE202" s="4"/>
      <c r="AF202" s="4"/>
      <c r="AG202" s="4"/>
      <c r="AH202" s="4"/>
    </row>
    <row r="203" spans="1:34" s="16" customFormat="1">
      <c r="A203" s="5">
        <f t="shared" si="9"/>
        <v>61125</v>
      </c>
      <c r="B203" s="6" t="str">
        <f t="shared" si="10"/>
        <v>2017210165845</v>
      </c>
      <c r="C203" s="7" t="str">
        <f t="shared" si="11"/>
        <v>2017210</v>
      </c>
      <c r="D203" s="7">
        <v>2017</v>
      </c>
      <c r="E203" s="7">
        <v>2</v>
      </c>
      <c r="F203" s="7">
        <v>10</v>
      </c>
      <c r="G203" s="7">
        <v>16</v>
      </c>
      <c r="H203" s="7">
        <v>58</v>
      </c>
      <c r="I203" s="7">
        <v>45</v>
      </c>
      <c r="J203" s="7">
        <v>552</v>
      </c>
      <c r="K203" s="7" t="s">
        <v>26</v>
      </c>
      <c r="L203" s="7" t="e">
        <f>IF(#REF!=#REF!,IF(K203="Stroke",IF(K204="Stroke",IF((J204-J203)&lt;0,1000+J204-J203,J204-J203),""),""),"")</f>
        <v>#REF!</v>
      </c>
      <c r="M203" s="7" t="s">
        <v>21</v>
      </c>
      <c r="N203" s="7" t="s">
        <v>27</v>
      </c>
      <c r="O203" s="7">
        <v>30</v>
      </c>
      <c r="P203" s="7" t="e">
        <f>IF(#REF!=#REF!,IF(K203="Stroke",IF(K204="Stroke",IF(#REF!=#REF!,IF(Q203=Q204,IF((J204-J203)&lt;0,1000+J204-J203-O203,J204-J203-O203),""),""),""),""),"")</f>
        <v>#REF!</v>
      </c>
      <c r="Q203" s="7">
        <v>1</v>
      </c>
      <c r="R203" s="7" t="e">
        <f>IF(#REF!&lt;&gt;#REF!,COUNTIFS($M$2:$M$988,$M$2,$C$2:$C$988,#REF!),"")</f>
        <v>#REF!</v>
      </c>
      <c r="S203" s="7" t="e">
        <f>IF(R203&lt;&gt;"",IF(R203=1,"",COUNTIFS($Q$2:$Q$988,"&gt;40",$C$2:$C$988,#REF!)),"")</f>
        <v>#REF!</v>
      </c>
      <c r="T203" s="7"/>
      <c r="U203" s="10"/>
      <c r="V203" s="5"/>
      <c r="W203" s="5"/>
      <c r="X203" s="5"/>
      <c r="Y203" s="5"/>
      <c r="Z203" s="7"/>
      <c r="AA203" s="7"/>
      <c r="AB203" s="7"/>
      <c r="AC203" s="7"/>
      <c r="AD203" s="7"/>
      <c r="AE203" s="7"/>
      <c r="AF203" s="7"/>
      <c r="AG203" s="7"/>
      <c r="AH203" s="7"/>
    </row>
    <row r="204" spans="1:34" s="16" customFormat="1">
      <c r="A204" s="7">
        <f t="shared" si="9"/>
        <v>61125</v>
      </c>
      <c r="B204" s="11" t="str">
        <f t="shared" si="10"/>
        <v>2017210165845</v>
      </c>
      <c r="C204" s="7" t="str">
        <f t="shared" si="11"/>
        <v>2017210</v>
      </c>
      <c r="D204" s="7">
        <v>2017</v>
      </c>
      <c r="E204" s="7">
        <v>2</v>
      </c>
      <c r="F204" s="7">
        <v>10</v>
      </c>
      <c r="G204" s="7">
        <v>16</v>
      </c>
      <c r="H204" s="7">
        <v>58</v>
      </c>
      <c r="I204" s="7">
        <v>45</v>
      </c>
      <c r="J204" s="7">
        <v>552</v>
      </c>
      <c r="K204" s="7" t="s">
        <v>26</v>
      </c>
      <c r="L204" s="7" t="e">
        <f>IF(#REF!=#REF!,IF(K204="Stroke",IF(K205="Stroke",IF((J205-J204)&lt;0,1000+J205-J204,J205-J204),""),""),"")</f>
        <v>#REF!</v>
      </c>
      <c r="M204" s="7" t="s">
        <v>21</v>
      </c>
      <c r="N204" s="7" t="s">
        <v>27</v>
      </c>
      <c r="O204" s="7">
        <v>30</v>
      </c>
      <c r="P204" s="7" t="e">
        <f>IF(#REF!=#REF!,IF(K204="Stroke",IF(K205="Stroke",IF(#REF!=#REF!,IF(Q204=Q205,IF((J205-J204)&lt;0,1000+J205-J204-O204,J205-J204-O204),""),""),""),""),"")</f>
        <v>#REF!</v>
      </c>
      <c r="Q204" s="7">
        <v>1</v>
      </c>
      <c r="R204" s="7" t="e">
        <f>IF(#REF!&lt;&gt;#REF!,COUNTIFS($K$112:$K$1378,$K$112,#REF!,#REF!),"")</f>
        <v>#REF!</v>
      </c>
      <c r="S204" s="7" t="e">
        <f>IF(AND(#REF!&lt;&gt;#REF!,#REF!=#REF!,M204="positive",M205="negative"),1,"")</f>
        <v>#REF!</v>
      </c>
      <c r="T204" s="7" t="e">
        <f>IF(AND(#REF!=#REF!,K:K="stroke",M:M="positive",S204&lt;&gt;"1"),1,"")</f>
        <v>#REF!</v>
      </c>
      <c r="U204" s="7" t="e">
        <f>IF((AND(R204&lt;&gt;"",W204&lt;&gt;1,K:K="stroke",M:M="negative",#REF!=#REF!)),IF(W204&lt;&gt;0,"",1),"")</f>
        <v>#REF!</v>
      </c>
      <c r="V204" s="7" t="e">
        <f>IF(R204="","",(SUM(S204:U204)+W204))</f>
        <v>#REF!</v>
      </c>
      <c r="W204" s="7" t="e">
        <f>IF(#REF!&lt;&gt;#REF!,COUNTIFS($K$112:$K$1378,"up",#REF!,#REF!),"")</f>
        <v>#REF!</v>
      </c>
      <c r="X204" s="7" t="e">
        <f>IF(#REF!&lt;&gt;#REF!,COUNTIFS($K$112:$K$1378,"SRS",#REF!,#REF!),"")</f>
        <v>#REF!</v>
      </c>
      <c r="Y204" s="7" t="e">
        <f>IF(R204&lt;&gt;"",IF(R204=1,"",COUNTIFS($O$112:$O$1378,"&gt;40",#REF!,#REF!)),"")</f>
        <v>#REF!</v>
      </c>
      <c r="Z204" s="7"/>
      <c r="AA204" s="10"/>
      <c r="AB204" s="7"/>
      <c r="AC204" s="7"/>
      <c r="AD204" s="7"/>
      <c r="AE204" s="7"/>
      <c r="AF204" s="7"/>
      <c r="AG204" s="7"/>
      <c r="AH204" s="7"/>
    </row>
    <row r="205" spans="1:34" s="16" customFormat="1">
      <c r="A205" s="1">
        <f t="shared" si="9"/>
        <v>61125</v>
      </c>
      <c r="B205" s="2" t="str">
        <f t="shared" si="10"/>
        <v>2017210165845</v>
      </c>
      <c r="C205" s="8" t="str">
        <f t="shared" si="11"/>
        <v>2017210</v>
      </c>
      <c r="D205" s="4">
        <v>2017</v>
      </c>
      <c r="E205" s="4">
        <v>2</v>
      </c>
      <c r="F205" s="4">
        <v>10</v>
      </c>
      <c r="G205" s="4">
        <v>16</v>
      </c>
      <c r="H205" s="4">
        <v>58</v>
      </c>
      <c r="I205" s="8">
        <v>45</v>
      </c>
      <c r="J205" s="8">
        <v>711</v>
      </c>
      <c r="K205" s="4" t="s">
        <v>26</v>
      </c>
      <c r="L205" s="4" t="e">
        <f>IF(#REF!=#REF!,IF(K205="Stroke",IF(K206="Stroke",IF((J206-J205)&lt;0,1000+J206-J205,J206-J205),""),""),"")</f>
        <v>#REF!</v>
      </c>
      <c r="M205" s="4" t="s">
        <v>21</v>
      </c>
      <c r="N205" s="4" t="s">
        <v>27</v>
      </c>
      <c r="O205" s="8">
        <v>10</v>
      </c>
      <c r="P205" s="8" t="e">
        <f>IF(#REF!=#REF!,IF(K205="Stroke",IF(K206="Stroke",IF(#REF!=#REF!,IF(Q205=Q206,IF((J206-J205)&lt;0,1000+J206-J205-O205,J206-J205-O205),""),""),""),""),"")</f>
        <v>#REF!</v>
      </c>
      <c r="Q205" s="8">
        <v>2</v>
      </c>
      <c r="R205" s="8" t="e">
        <f>IF(#REF!&lt;&gt;#REF!,COUNTIFS($M$2:$M$988,$M$2,$C$2:$C$988,#REF!),"")</f>
        <v>#REF!</v>
      </c>
      <c r="S205" s="8" t="e">
        <f>IF(R205&lt;&gt;"",IF(R205=1,"",COUNTIFS($Q$2:$Q$988,"&gt;40",$C$2:$C$988,#REF!)),"")</f>
        <v>#REF!</v>
      </c>
      <c r="T205" s="4"/>
      <c r="U205" s="9" t="s">
        <v>33</v>
      </c>
      <c r="V205" s="1"/>
      <c r="W205" s="1"/>
      <c r="X205" s="1"/>
      <c r="Y205" s="3"/>
      <c r="Z205" s="4"/>
      <c r="AA205" s="4"/>
      <c r="AB205" s="4"/>
      <c r="AC205" s="4"/>
      <c r="AD205" s="4"/>
      <c r="AE205" s="4"/>
      <c r="AF205" s="4"/>
      <c r="AG205" s="4"/>
      <c r="AH205" s="4"/>
    </row>
    <row r="206" spans="1:34" s="16" customFormat="1">
      <c r="A206" s="8">
        <f t="shared" si="9"/>
        <v>61125</v>
      </c>
      <c r="B206" s="14" t="str">
        <f t="shared" si="10"/>
        <v>2017210165845</v>
      </c>
      <c r="C206" s="8" t="str">
        <f t="shared" si="11"/>
        <v>2017210</v>
      </c>
      <c r="D206" s="4">
        <v>2017</v>
      </c>
      <c r="E206" s="4">
        <v>2</v>
      </c>
      <c r="F206" s="4">
        <v>10</v>
      </c>
      <c r="G206" s="4">
        <v>16</v>
      </c>
      <c r="H206" s="4">
        <v>58</v>
      </c>
      <c r="I206" s="8">
        <v>45</v>
      </c>
      <c r="J206" s="8">
        <v>711</v>
      </c>
      <c r="K206" s="4" t="s">
        <v>26</v>
      </c>
      <c r="L206" s="8" t="e">
        <f>IF(#REF!=#REF!,IF(K206="Stroke",IF(K207="Stroke",IF((J207-J206)&lt;0,1000+J207-J206,J207-J206),""),""),"")</f>
        <v>#REF!</v>
      </c>
      <c r="M206" s="4" t="s">
        <v>21</v>
      </c>
      <c r="N206" s="4" t="s">
        <v>27</v>
      </c>
      <c r="O206" s="8">
        <v>10</v>
      </c>
      <c r="P206" s="8" t="e">
        <f>IF(#REF!=#REF!,IF(K206="Stroke",IF(K207="Stroke",IF(#REF!=#REF!,IF(Q206=Q207,IF((J207-J206)&lt;0,1000+J207-J206-O206,J207-J206-O206),""),""),""),""),"")</f>
        <v>#REF!</v>
      </c>
      <c r="Q206" s="8">
        <v>2</v>
      </c>
      <c r="R206" s="8" t="e">
        <f>IF(#REF!&lt;&gt;#REF!,COUNTIFS($K$112:$K$1378,$K$112,#REF!,#REF!),"")</f>
        <v>#REF!</v>
      </c>
      <c r="S206" s="8" t="e">
        <f>IF(AND(#REF!&lt;&gt;#REF!,#REF!=#REF!,M206="positive",M207="negative"),1,"")</f>
        <v>#REF!</v>
      </c>
      <c r="T206" s="8" t="e">
        <f>IF(AND(#REF!=#REF!,K:K="stroke",M:M="positive",S206&lt;&gt;"1"),1,"")</f>
        <v>#REF!</v>
      </c>
      <c r="U206" s="8" t="e">
        <f>IF((AND(R206&lt;&gt;"",W206&lt;&gt;1,K:K="stroke",M:M="negative",#REF!=#REF!)),IF(W206&lt;&gt;0,"",1),"")</f>
        <v>#REF!</v>
      </c>
      <c r="V206" s="8" t="e">
        <f>IF(R206="","",(SUM(S206:U206)+W206))</f>
        <v>#REF!</v>
      </c>
      <c r="W206" s="8" t="e">
        <f>IF(#REF!&lt;&gt;#REF!,COUNTIFS($K$112:$K$1378,"up",#REF!,#REF!),"")</f>
        <v>#REF!</v>
      </c>
      <c r="X206" s="8" t="e">
        <f>IF(#REF!&lt;&gt;#REF!,COUNTIFS($K$112:$K$1378,"SRS",#REF!,#REF!),"")</f>
        <v>#REF!</v>
      </c>
      <c r="Y206" s="8" t="e">
        <f>IF(R206&lt;&gt;"",IF(R206=1,"",COUNTIFS($O$112:$O$1378,"&gt;40",#REF!,#REF!)),"")</f>
        <v>#REF!</v>
      </c>
      <c r="Z206" s="4"/>
      <c r="AA206" s="9" t="s">
        <v>33</v>
      </c>
      <c r="AB206" s="4"/>
      <c r="AC206" s="4"/>
      <c r="AD206" s="4"/>
      <c r="AE206" s="4"/>
      <c r="AF206" s="4"/>
      <c r="AG206" s="4"/>
      <c r="AH206" s="4"/>
    </row>
    <row r="207" spans="1:34" s="16" customFormat="1">
      <c r="A207" s="1">
        <f t="shared" si="9"/>
        <v>61125</v>
      </c>
      <c r="B207" s="2" t="str">
        <f t="shared" si="10"/>
        <v>2017210165845</v>
      </c>
      <c r="C207" s="8" t="str">
        <f t="shared" si="11"/>
        <v>2017210</v>
      </c>
      <c r="D207" s="4">
        <v>2017</v>
      </c>
      <c r="E207" s="4">
        <v>2</v>
      </c>
      <c r="F207" s="4">
        <v>10</v>
      </c>
      <c r="G207" s="4">
        <v>16</v>
      </c>
      <c r="H207" s="4">
        <v>58</v>
      </c>
      <c r="I207" s="8">
        <v>45</v>
      </c>
      <c r="J207" s="8">
        <v>789</v>
      </c>
      <c r="K207" s="4" t="s">
        <v>26</v>
      </c>
      <c r="L207" s="4" t="e">
        <f>IF(#REF!=#REF!,IF(K207="Stroke",IF(K208="Stroke",IF((J208-J207)&lt;0,1000+J208-J207,J208-J207),""),""),"")</f>
        <v>#REF!</v>
      </c>
      <c r="M207" s="4" t="s">
        <v>21</v>
      </c>
      <c r="N207" s="4" t="s">
        <v>27</v>
      </c>
      <c r="O207" s="8">
        <v>6</v>
      </c>
      <c r="P207" s="8" t="e">
        <f>IF(#REF!=#REF!,IF(K207="Stroke",IF(K208="Stroke",IF(#REF!=#REF!,IF(Q207=Q208,IF((J208-J207)&lt;0,1000+J208-J207-O207,J208-J207-O207),""),""),""),""),"")</f>
        <v>#REF!</v>
      </c>
      <c r="Q207" s="8">
        <v>2</v>
      </c>
      <c r="R207" s="8" t="e">
        <f>IF(#REF!&lt;&gt;#REF!,COUNTIFS($M$2:$M$988,$M$2,$C$2:$C$988,#REF!),"")</f>
        <v>#REF!</v>
      </c>
      <c r="S207" s="8" t="e">
        <f>IF(R207&lt;&gt;"",IF(R207=1,"",COUNTIFS($Q$2:$Q$988,"&gt;40",$C$2:$C$988,#REF!)),"")</f>
        <v>#REF!</v>
      </c>
      <c r="T207" s="4"/>
      <c r="U207" s="9"/>
      <c r="V207" s="1"/>
      <c r="W207" s="1"/>
      <c r="X207" s="1"/>
      <c r="Y207" s="3"/>
      <c r="Z207" s="4"/>
      <c r="AA207" s="4"/>
      <c r="AB207" s="4"/>
      <c r="AC207" s="4"/>
      <c r="AD207" s="4"/>
      <c r="AE207" s="4"/>
      <c r="AF207" s="4"/>
      <c r="AG207" s="4"/>
      <c r="AH207" s="4"/>
    </row>
    <row r="208" spans="1:34" s="16" customFormat="1">
      <c r="A208" s="8">
        <f t="shared" si="9"/>
        <v>61125</v>
      </c>
      <c r="B208" s="14" t="str">
        <f t="shared" si="10"/>
        <v>2017210165845</v>
      </c>
      <c r="C208" s="8" t="str">
        <f t="shared" si="11"/>
        <v>2017210</v>
      </c>
      <c r="D208" s="4">
        <v>2017</v>
      </c>
      <c r="E208" s="4">
        <v>2</v>
      </c>
      <c r="F208" s="4">
        <v>10</v>
      </c>
      <c r="G208" s="4">
        <v>16</v>
      </c>
      <c r="H208" s="4">
        <v>58</v>
      </c>
      <c r="I208" s="8">
        <v>45</v>
      </c>
      <c r="J208" s="8">
        <v>789</v>
      </c>
      <c r="K208" s="4" t="s">
        <v>26</v>
      </c>
      <c r="L208" s="8" t="e">
        <f>IF(#REF!=#REF!,IF(K208="Stroke",IF(K209="Stroke",IF((J209-J208)&lt;0,1000+J209-J208,J209-J208),""),""),"")</f>
        <v>#REF!</v>
      </c>
      <c r="M208" s="4" t="s">
        <v>21</v>
      </c>
      <c r="N208" s="4" t="s">
        <v>27</v>
      </c>
      <c r="O208" s="8">
        <v>6</v>
      </c>
      <c r="P208" s="8" t="e">
        <f>IF(#REF!=#REF!,IF(K208="Stroke",IF(K209="Stroke",IF(#REF!=#REF!,IF(Q208=Q209,IF((J209-J208)&lt;0,1000+J209-J208-O208,J209-J208-O208),""),""),""),""),"")</f>
        <v>#REF!</v>
      </c>
      <c r="Q208" s="8">
        <v>2</v>
      </c>
      <c r="R208" s="8" t="e">
        <f>IF(#REF!&lt;&gt;#REF!,COUNTIFS($K$112:$K$1378,$K$112,#REF!,#REF!),"")</f>
        <v>#REF!</v>
      </c>
      <c r="S208" s="8" t="e">
        <f>IF(AND(#REF!&lt;&gt;#REF!,#REF!=#REF!,M208="positive",M209="negative"),1,"")</f>
        <v>#REF!</v>
      </c>
      <c r="T208" s="8" t="e">
        <f>IF(AND(#REF!=#REF!,K:K="stroke",M:M="positive",S208&lt;&gt;"1"),1,"")</f>
        <v>#REF!</v>
      </c>
      <c r="U208" s="8" t="e">
        <f>IF((AND(R208&lt;&gt;"",W208&lt;&gt;1,K:K="stroke",M:M="negative",#REF!=#REF!)),IF(W208&lt;&gt;0,"",1),"")</f>
        <v>#REF!</v>
      </c>
      <c r="V208" s="8" t="e">
        <f>IF(R208="","",(SUM(S208:U208)+W208))</f>
        <v>#REF!</v>
      </c>
      <c r="W208" s="8" t="e">
        <f>IF(#REF!&lt;&gt;#REF!,COUNTIFS($K$112:$K$1378,"up",#REF!,#REF!),"")</f>
        <v>#REF!</v>
      </c>
      <c r="X208" s="8" t="e">
        <f>IF(#REF!&lt;&gt;#REF!,COUNTIFS($K$112:$K$1378,"SRS",#REF!,#REF!),"")</f>
        <v>#REF!</v>
      </c>
      <c r="Y208" s="8" t="e">
        <f>IF(R208&lt;&gt;"",IF(R208=1,"",COUNTIFS($O$112:$O$1378,"&gt;40",#REF!,#REF!)),"")</f>
        <v>#REF!</v>
      </c>
      <c r="Z208" s="4"/>
      <c r="AA208" s="9"/>
      <c r="AB208" s="4"/>
      <c r="AC208" s="4"/>
      <c r="AD208" s="4"/>
      <c r="AE208" s="4"/>
      <c r="AF208" s="4"/>
      <c r="AG208" s="4"/>
      <c r="AH208" s="4"/>
    </row>
    <row r="209" spans="1:34" s="16" customFormat="1">
      <c r="A209" s="1">
        <f t="shared" si="9"/>
        <v>61125</v>
      </c>
      <c r="B209" s="2" t="str">
        <f t="shared" si="10"/>
        <v>2017210165845</v>
      </c>
      <c r="C209" s="8" t="str">
        <f t="shared" si="11"/>
        <v>2017210</v>
      </c>
      <c r="D209" s="4">
        <v>2017</v>
      </c>
      <c r="E209" s="4">
        <v>2</v>
      </c>
      <c r="F209" s="4">
        <v>10</v>
      </c>
      <c r="G209" s="4">
        <v>16</v>
      </c>
      <c r="H209" s="4">
        <v>58</v>
      </c>
      <c r="I209" s="8">
        <v>45</v>
      </c>
      <c r="J209" s="8">
        <v>837</v>
      </c>
      <c r="K209" s="4" t="s">
        <v>30</v>
      </c>
      <c r="L209" s="4" t="e">
        <f>IF(#REF!=#REF!,IF(K209="Stroke",IF(K210="Stroke",IF((J210-J209)&lt;0,1000+J210-J209,J210-J209),""),""),"")</f>
        <v>#REF!</v>
      </c>
      <c r="M209" s="4" t="s">
        <v>21</v>
      </c>
      <c r="N209" s="4" t="s">
        <v>27</v>
      </c>
      <c r="O209" s="8">
        <v>0</v>
      </c>
      <c r="P209" s="8" t="e">
        <f>IF(#REF!=#REF!,IF(K209="Stroke",IF(K210="Stroke",IF(#REF!=#REF!,IF(Q209=Q210,IF((J210-J209)&lt;0,1000+J210-J209-O209,J210-J209-O209),""),""),""),""),"")</f>
        <v>#REF!</v>
      </c>
      <c r="Q209" s="8">
        <v>2</v>
      </c>
      <c r="R209" s="8" t="e">
        <f>IF(#REF!&lt;&gt;#REF!,COUNTIFS($M$2:$M$988,$M$2,$C$2:$C$988,#REF!),"")</f>
        <v>#REF!</v>
      </c>
      <c r="S209" s="8" t="e">
        <f>IF(R209&lt;&gt;"",IF(R209=1,"",COUNTIFS($Q$2:$Q$988,"&gt;40",$C$2:$C$988,#REF!)),"")</f>
        <v>#REF!</v>
      </c>
      <c r="T209" s="4"/>
      <c r="U209" s="9"/>
      <c r="V209" s="1"/>
      <c r="W209" s="1"/>
      <c r="X209" s="1"/>
      <c r="Y209" s="3"/>
      <c r="Z209" s="4"/>
      <c r="AA209" s="4"/>
      <c r="AB209" s="4"/>
      <c r="AC209" s="4"/>
      <c r="AD209" s="4"/>
      <c r="AE209" s="4"/>
      <c r="AF209" s="4"/>
      <c r="AG209" s="4"/>
      <c r="AH209" s="4"/>
    </row>
    <row r="210" spans="1:34" s="16" customFormat="1">
      <c r="A210" s="8">
        <f t="shared" si="9"/>
        <v>61125</v>
      </c>
      <c r="B210" s="14" t="str">
        <f t="shared" si="10"/>
        <v>2017210165845</v>
      </c>
      <c r="C210" s="8" t="str">
        <f t="shared" si="11"/>
        <v>2017210</v>
      </c>
      <c r="D210" s="4">
        <v>2017</v>
      </c>
      <c r="E210" s="4">
        <v>2</v>
      </c>
      <c r="F210" s="4">
        <v>10</v>
      </c>
      <c r="G210" s="4">
        <v>16</v>
      </c>
      <c r="H210" s="4">
        <v>58</v>
      </c>
      <c r="I210" s="8">
        <v>45</v>
      </c>
      <c r="J210" s="8">
        <v>837</v>
      </c>
      <c r="K210" s="4" t="s">
        <v>78</v>
      </c>
      <c r="L210" s="8" t="e">
        <f>IF(#REF!=#REF!,IF(K210="Stroke",IF(K211="Stroke",IF((J211-J210)&lt;0,1000+J211-J210,J211-J210),""),""),"")</f>
        <v>#REF!</v>
      </c>
      <c r="M210" s="4" t="s">
        <v>21</v>
      </c>
      <c r="N210" s="4" t="s">
        <v>27</v>
      </c>
      <c r="O210" s="8">
        <v>0</v>
      </c>
      <c r="P210" s="8" t="e">
        <f>IF(#REF!=#REF!,IF(K210="Stroke",IF(K211="Stroke",IF(#REF!=#REF!,IF(Q210=Q211,IF((J211-J210)&lt;0,1000+J211-J210-O210,J211-J210-O210),""),""),""),""),"")</f>
        <v>#REF!</v>
      </c>
      <c r="Q210" s="8">
        <v>2</v>
      </c>
      <c r="R210" s="8" t="e">
        <f>IF(#REF!&lt;&gt;#REF!,COUNTIFS($K$112:$K$1378,$K$112,#REF!,#REF!),"")</f>
        <v>#REF!</v>
      </c>
      <c r="S210" s="8" t="e">
        <f>IF(AND(#REF!&lt;&gt;#REF!,#REF!=#REF!,M210="positive",M211="negative"),1,"")</f>
        <v>#REF!</v>
      </c>
      <c r="T210" s="8" t="e">
        <f>IF(AND(#REF!=#REF!,K:K="stroke",M:M="positive",S210&lt;&gt;"1"),1,"")</f>
        <v>#REF!</v>
      </c>
      <c r="U210" s="8" t="e">
        <f>IF((AND(R210&lt;&gt;"",W210&lt;&gt;1,K:K="stroke",M:M="negative",#REF!=#REF!)),IF(W210&lt;&gt;0,"",1),"")</f>
        <v>#REF!</v>
      </c>
      <c r="V210" s="8" t="e">
        <f>IF(R210="","",(SUM(S210:U210)+W210))</f>
        <v>#REF!</v>
      </c>
      <c r="W210" s="8" t="e">
        <f>IF(#REF!&lt;&gt;#REF!,COUNTIFS($K$112:$K$1378,"up",#REF!,#REF!),"")</f>
        <v>#REF!</v>
      </c>
      <c r="X210" s="8" t="e">
        <f>IF(#REF!&lt;&gt;#REF!,COUNTIFS($K$112:$K$1378,"SRS",#REF!,#REF!),"")</f>
        <v>#REF!</v>
      </c>
      <c r="Y210" s="8" t="e">
        <f>IF(R210&lt;&gt;"",IF(R210=1,"",COUNTIFS($O$112:$O$1378,"&gt;40",#REF!,#REF!)),"")</f>
        <v>#REF!</v>
      </c>
      <c r="Z210" s="4"/>
      <c r="AA210" s="9"/>
      <c r="AB210" s="4"/>
      <c r="AC210" s="4"/>
      <c r="AD210" s="4"/>
      <c r="AE210" s="4"/>
      <c r="AF210" s="4"/>
      <c r="AG210" s="4"/>
      <c r="AH210" s="4"/>
    </row>
    <row r="211" spans="1:34" s="16" customFormat="1">
      <c r="A211" s="5">
        <f t="shared" si="9"/>
        <v>61359</v>
      </c>
      <c r="B211" s="6" t="str">
        <f t="shared" si="10"/>
        <v>201721017239</v>
      </c>
      <c r="C211" s="7" t="str">
        <f t="shared" si="11"/>
        <v>2017210</v>
      </c>
      <c r="D211" s="7">
        <v>2017</v>
      </c>
      <c r="E211" s="7">
        <v>2</v>
      </c>
      <c r="F211" s="7">
        <v>10</v>
      </c>
      <c r="G211" s="7">
        <v>17</v>
      </c>
      <c r="H211" s="7">
        <v>2</v>
      </c>
      <c r="I211" s="7">
        <v>39</v>
      </c>
      <c r="J211" s="7">
        <v>323</v>
      </c>
      <c r="K211" s="7" t="s">
        <v>26</v>
      </c>
      <c r="L211" s="7" t="e">
        <f>IF(#REF!=#REF!,IF(K211="Stroke",IF(K212="Stroke",IF((J212-J211)&lt;0,1000+J212-J211,J212-J211),""),""),"")</f>
        <v>#REF!</v>
      </c>
      <c r="M211" s="7" t="s">
        <v>21</v>
      </c>
      <c r="N211" s="7" t="s">
        <v>27</v>
      </c>
      <c r="O211" s="7">
        <v>263</v>
      </c>
      <c r="P211" s="7" t="e">
        <f>IF(#REF!=#REF!,IF(K211="Stroke",IF(K212="Stroke",IF(#REF!=#REF!,IF(Q211=Q212,IF((J212-J211)&lt;0,1000+J212-J211-O211,J212-J211-O211),""),""),""),""),"")</f>
        <v>#REF!</v>
      </c>
      <c r="Q211" s="7">
        <v>1</v>
      </c>
      <c r="R211" s="7" t="e">
        <f>IF(#REF!&lt;&gt;#REF!,COUNTIFS($M$2:$M$988,$M$2,$C$2:$C$988,#REF!),"")</f>
        <v>#REF!</v>
      </c>
      <c r="S211" s="7" t="e">
        <f>IF(R211&lt;&gt;"",IF(R211=1,"",COUNTIFS($Q$2:$Q$988,"&gt;40",$C$2:$C$988,#REF!)),"")</f>
        <v>#REF!</v>
      </c>
      <c r="T211" s="7"/>
      <c r="U211" s="10"/>
      <c r="V211" s="5"/>
      <c r="W211" s="5"/>
      <c r="X211" s="5"/>
      <c r="Y211" s="5"/>
      <c r="Z211" s="7"/>
      <c r="AA211" s="7"/>
      <c r="AB211" s="7"/>
      <c r="AC211" s="7"/>
      <c r="AD211" s="7"/>
      <c r="AE211" s="7"/>
      <c r="AF211" s="7"/>
      <c r="AG211" s="7"/>
      <c r="AH211" s="7"/>
    </row>
    <row r="212" spans="1:34" s="16" customFormat="1">
      <c r="A212" s="7">
        <f t="shared" si="9"/>
        <v>61359</v>
      </c>
      <c r="B212" s="11" t="str">
        <f t="shared" si="10"/>
        <v>201721017239</v>
      </c>
      <c r="C212" s="7" t="str">
        <f t="shared" si="11"/>
        <v>2017210</v>
      </c>
      <c r="D212" s="7">
        <v>2017</v>
      </c>
      <c r="E212" s="7">
        <v>2</v>
      </c>
      <c r="F212" s="7">
        <v>10</v>
      </c>
      <c r="G212" s="7">
        <v>17</v>
      </c>
      <c r="H212" s="7">
        <v>2</v>
      </c>
      <c r="I212" s="7">
        <v>39</v>
      </c>
      <c r="J212" s="7">
        <v>323</v>
      </c>
      <c r="K212" s="7" t="s">
        <v>26</v>
      </c>
      <c r="L212" s="7" t="e">
        <f>IF(#REF!=#REF!,IF(K212="Stroke",IF(K213="Stroke",IF((J213-J212)&lt;0,1000+J213-J212,J213-J212),""),""),"")</f>
        <v>#REF!</v>
      </c>
      <c r="M212" s="7" t="s">
        <v>21</v>
      </c>
      <c r="N212" s="7" t="s">
        <v>27</v>
      </c>
      <c r="O212" s="7">
        <v>263</v>
      </c>
      <c r="P212" s="7" t="e">
        <f>IF(#REF!=#REF!,IF(K212="Stroke",IF(K213="Stroke",IF(#REF!=#REF!,IF(Q212=Q213,IF((J213-J212)&lt;0,1000+J213-J212-O212,J213-J212-O212),""),""),""),""),"")</f>
        <v>#REF!</v>
      </c>
      <c r="Q212" s="7">
        <v>1</v>
      </c>
      <c r="R212" s="7" t="e">
        <f>IF(#REF!&lt;&gt;#REF!,COUNTIFS($K$112:$K$1378,$K$112,#REF!,#REF!),"")</f>
        <v>#REF!</v>
      </c>
      <c r="S212" s="7" t="e">
        <f>IF(AND(#REF!&lt;&gt;#REF!,#REF!=#REF!,M212="positive",M213="negative"),1,"")</f>
        <v>#REF!</v>
      </c>
      <c r="T212" s="7" t="e">
        <f>IF(AND(#REF!=#REF!,K:K="stroke",M:M="positive",S212&lt;&gt;"1"),1,"")</f>
        <v>#REF!</v>
      </c>
      <c r="U212" s="7" t="e">
        <f>IF((AND(R212&lt;&gt;"",W212&lt;&gt;1,K:K="stroke",M:M="negative",#REF!=#REF!)),IF(W212&lt;&gt;0,"",1),"")</f>
        <v>#REF!</v>
      </c>
      <c r="V212" s="7" t="e">
        <f>IF(R212="","",(SUM(S212:U212)+W212))</f>
        <v>#REF!</v>
      </c>
      <c r="W212" s="7" t="e">
        <f>IF(#REF!&lt;&gt;#REF!,COUNTIFS($K$112:$K$1378,"up",#REF!,#REF!),"")</f>
        <v>#REF!</v>
      </c>
      <c r="X212" s="7" t="e">
        <f>IF(#REF!&lt;&gt;#REF!,COUNTIFS($K$112:$K$1378,"SRS",#REF!,#REF!),"")</f>
        <v>#REF!</v>
      </c>
      <c r="Y212" s="7" t="e">
        <f>IF(R212&lt;&gt;"",IF(R212=1,"",COUNTIFS($O$112:$O$1378,"&gt;40",#REF!,#REF!)),"")</f>
        <v>#REF!</v>
      </c>
      <c r="Z212" s="7"/>
      <c r="AA212" s="10"/>
      <c r="AB212" s="7"/>
      <c r="AC212" s="7"/>
      <c r="AD212" s="7"/>
      <c r="AE212" s="7"/>
      <c r="AF212" s="7"/>
      <c r="AG212" s="7"/>
      <c r="AH212" s="7"/>
    </row>
    <row r="213" spans="1:34" s="16" customFormat="1">
      <c r="A213" s="1">
        <f t="shared" si="9"/>
        <v>61359</v>
      </c>
      <c r="B213" s="2" t="str">
        <f t="shared" si="10"/>
        <v>201721017239</v>
      </c>
      <c r="C213" s="8" t="str">
        <f t="shared" si="11"/>
        <v>2017210</v>
      </c>
      <c r="D213" s="4">
        <v>2017</v>
      </c>
      <c r="E213" s="4">
        <v>2</v>
      </c>
      <c r="F213" s="4">
        <v>10</v>
      </c>
      <c r="G213" s="4">
        <v>17</v>
      </c>
      <c r="H213" s="4">
        <v>2</v>
      </c>
      <c r="I213" s="4">
        <v>39</v>
      </c>
      <c r="J213" s="8">
        <v>645</v>
      </c>
      <c r="K213" s="4" t="s">
        <v>34</v>
      </c>
      <c r="L213" s="4" t="e">
        <f>IF(#REF!=#REF!,IF(K213="Stroke",IF(K214="Stroke",IF((J214-J213)&lt;0,1000+J214-J213,J214-J213),""),""),"")</f>
        <v>#REF!</v>
      </c>
      <c r="M213" s="4" t="s">
        <v>21</v>
      </c>
      <c r="N213" s="4" t="s">
        <v>27</v>
      </c>
      <c r="O213" s="8">
        <v>0</v>
      </c>
      <c r="P213" s="8" t="e">
        <f>IF(#REF!=#REF!,IF(K213="Stroke",IF(K214="Stroke",IF(#REF!=#REF!,IF(Q213=Q214,IF((J214-J213)&lt;0,1000+J214-J213-O213,J214-J213-O213),""),""),""),""),"")</f>
        <v>#REF!</v>
      </c>
      <c r="Q213" s="8">
        <v>0</v>
      </c>
      <c r="R213" s="8" t="e">
        <f>IF(#REF!&lt;&gt;#REF!,COUNTIFS($M$2:$M$988,$M$2,$C$2:$C$988,#REF!),"")</f>
        <v>#REF!</v>
      </c>
      <c r="S213" s="8" t="e">
        <f>IF(R213&lt;&gt;"",IF(R213=1,"",COUNTIFS($Q$2:$Q$988,"&gt;40",$C$2:$C$988,#REF!)),"")</f>
        <v>#REF!</v>
      </c>
      <c r="T213" s="4"/>
      <c r="U213" s="9"/>
      <c r="V213" s="1"/>
      <c r="W213" s="1"/>
      <c r="X213" s="1"/>
      <c r="Y213" s="3"/>
      <c r="Z213" s="4"/>
      <c r="AA213" s="4"/>
      <c r="AB213" s="4"/>
      <c r="AC213" s="4"/>
      <c r="AD213" s="4"/>
      <c r="AE213" s="4"/>
      <c r="AF213" s="4"/>
      <c r="AG213" s="4"/>
      <c r="AH213" s="4"/>
    </row>
    <row r="214" spans="1:34" s="16" customFormat="1">
      <c r="A214" s="8">
        <f t="shared" si="9"/>
        <v>61359</v>
      </c>
      <c r="B214" s="14" t="str">
        <f t="shared" si="10"/>
        <v>201721017239</v>
      </c>
      <c r="C214" s="8" t="str">
        <f t="shared" si="11"/>
        <v>2017210</v>
      </c>
      <c r="D214" s="4">
        <v>2017</v>
      </c>
      <c r="E214" s="4">
        <v>2</v>
      </c>
      <c r="F214" s="4">
        <v>10</v>
      </c>
      <c r="G214" s="4">
        <v>17</v>
      </c>
      <c r="H214" s="4">
        <v>2</v>
      </c>
      <c r="I214" s="4">
        <v>39</v>
      </c>
      <c r="J214" s="8">
        <v>645</v>
      </c>
      <c r="K214" s="4" t="s">
        <v>37</v>
      </c>
      <c r="L214" s="8" t="e">
        <f>IF(#REF!=#REF!,IF(K214="Stroke",IF(K215="Stroke",IF((J215-J214)&lt;0,1000+J215-J214,J215-J214),""),""),"")</f>
        <v>#REF!</v>
      </c>
      <c r="M214" s="4" t="s">
        <v>21</v>
      </c>
      <c r="N214" s="4" t="s">
        <v>27</v>
      </c>
      <c r="O214" s="23">
        <v>0</v>
      </c>
      <c r="P214" s="8" t="e">
        <f>IF(#REF!=#REF!,IF(K214="Stroke",IF(K215="Stroke",IF(#REF!=#REF!,IF(Q214=Q215,IF((J215-J214)&lt;0,1000+J215-J214-O214,J215-J214-O214),""),""),""),""),"")</f>
        <v>#REF!</v>
      </c>
      <c r="Q214" s="8">
        <v>1</v>
      </c>
      <c r="R214" s="8" t="e">
        <f>IF(#REF!&lt;&gt;#REF!,COUNTIFS($K$112:$K$1378,$K$112,#REF!,#REF!),"")</f>
        <v>#REF!</v>
      </c>
      <c r="S214" s="8" t="e">
        <f>IF(AND(#REF!&lt;&gt;#REF!,#REF!=#REF!,M214="positive",M215="negative"),1,"")</f>
        <v>#REF!</v>
      </c>
      <c r="T214" s="8" t="e">
        <f>IF(AND(#REF!=#REF!,K:K="stroke",M:M="positive",S214&lt;&gt;"1"),1,"")</f>
        <v>#REF!</v>
      </c>
      <c r="U214" s="8" t="e">
        <f>IF((AND(R214&lt;&gt;"",W214&lt;&gt;1,K:K="stroke",M:M="negative",#REF!=#REF!)),IF(W214&lt;&gt;0,"",1),"")</f>
        <v>#REF!</v>
      </c>
      <c r="V214" s="8" t="e">
        <f>IF(R214="","",(SUM(S214:U214)+W214))</f>
        <v>#REF!</v>
      </c>
      <c r="W214" s="8" t="e">
        <f>IF(#REF!&lt;&gt;#REF!,COUNTIFS($K$112:$K$1378,"up",#REF!,#REF!),"")</f>
        <v>#REF!</v>
      </c>
      <c r="X214" s="8" t="e">
        <f>IF(#REF!&lt;&gt;#REF!,COUNTIFS($K$112:$K$1378,"SRS",#REF!,#REF!),"")</f>
        <v>#REF!</v>
      </c>
      <c r="Y214" s="8" t="e">
        <f>IF(R214&lt;&gt;"",IF(R214=1,"",COUNTIFS($O$112:$O$1378,"&gt;40",#REF!,#REF!)),"")</f>
        <v>#REF!</v>
      </c>
      <c r="Z214" s="4"/>
      <c r="AA214" s="9"/>
      <c r="AB214" s="4"/>
      <c r="AC214" s="4"/>
      <c r="AD214" s="4"/>
      <c r="AE214" s="4"/>
      <c r="AF214" s="4"/>
      <c r="AG214" s="4"/>
      <c r="AH214" s="4"/>
    </row>
    <row r="215" spans="1:34" s="16" customFormat="1">
      <c r="A215" s="5">
        <f t="shared" si="9"/>
        <v>50208</v>
      </c>
      <c r="B215" s="6" t="str">
        <f t="shared" si="10"/>
        <v>201732135648</v>
      </c>
      <c r="C215" s="7" t="str">
        <f t="shared" si="11"/>
        <v>201732</v>
      </c>
      <c r="D215" s="7">
        <v>2017</v>
      </c>
      <c r="E215" s="7">
        <v>3</v>
      </c>
      <c r="F215" s="7">
        <v>2</v>
      </c>
      <c r="G215" s="7">
        <v>13</v>
      </c>
      <c r="H215" s="7">
        <v>56</v>
      </c>
      <c r="I215" s="7">
        <v>48</v>
      </c>
      <c r="J215" s="7">
        <v>324</v>
      </c>
      <c r="K215" s="7" t="s">
        <v>26</v>
      </c>
      <c r="L215" s="7" t="e">
        <f>IF(#REF!=#REF!,IF(K215="Stroke",IF(K216="Stroke",IF((J216-J215)&lt;0,1000+J216-J215,J216-J215),""),""),"")</f>
        <v>#REF!</v>
      </c>
      <c r="M215" s="7" t="s">
        <v>21</v>
      </c>
      <c r="N215" s="7" t="s">
        <v>27</v>
      </c>
      <c r="O215" s="7">
        <v>12</v>
      </c>
      <c r="P215" s="7" t="e">
        <f>IF(#REF!=#REF!,IF(K215="Stroke",IF(K216="Stroke",IF(#REF!=#REF!,IF(Q215=Q216,IF((J216-J215)&lt;0,1000+J216-J215-O215,J216-J215-O215),""),""),""),""),"")</f>
        <v>#REF!</v>
      </c>
      <c r="Q215" s="7">
        <v>1</v>
      </c>
      <c r="R215" s="7" t="e">
        <f>IF(#REF!&lt;&gt;#REF!,COUNTIFS($M$2:$M$988,$M$2,$C$2:$C$988,#REF!),"")</f>
        <v>#REF!</v>
      </c>
      <c r="S215" s="7" t="e">
        <f>IF(R215&lt;&gt;"",IF(R215=1,"",COUNTIFS($Q$2:$Q$988,"&gt;40",$C$2:$C$988,#REF!)),"")</f>
        <v>#REF!</v>
      </c>
      <c r="T215" s="7"/>
      <c r="U215" s="10"/>
      <c r="V215" s="5"/>
      <c r="W215" s="5"/>
      <c r="X215" s="5"/>
      <c r="Y215" s="5"/>
      <c r="Z215" s="7"/>
      <c r="AA215" s="7"/>
      <c r="AB215" s="7"/>
      <c r="AC215" s="7"/>
      <c r="AD215" s="7"/>
      <c r="AE215" s="7"/>
      <c r="AF215" s="7"/>
      <c r="AG215" s="7"/>
      <c r="AH215" s="7"/>
    </row>
    <row r="216" spans="1:34" s="16" customFormat="1">
      <c r="A216" s="7">
        <f t="shared" si="9"/>
        <v>50208</v>
      </c>
      <c r="B216" s="11" t="str">
        <f t="shared" si="10"/>
        <v>201732135648</v>
      </c>
      <c r="C216" s="7" t="str">
        <f t="shared" si="11"/>
        <v>201732</v>
      </c>
      <c r="D216" s="7">
        <v>2017</v>
      </c>
      <c r="E216" s="7">
        <v>3</v>
      </c>
      <c r="F216" s="7">
        <v>2</v>
      </c>
      <c r="G216" s="7">
        <v>13</v>
      </c>
      <c r="H216" s="7">
        <v>56</v>
      </c>
      <c r="I216" s="7">
        <v>48</v>
      </c>
      <c r="J216" s="7">
        <v>324</v>
      </c>
      <c r="K216" s="7" t="s">
        <v>26</v>
      </c>
      <c r="L216" s="7" t="e">
        <f>IF(#REF!=#REF!,IF(K216="Stroke",IF(K217="Stroke",IF((J217-J216)&lt;0,1000+J217-J216,J217-J216),""),""),"")</f>
        <v>#REF!</v>
      </c>
      <c r="M216" s="7" t="s">
        <v>21</v>
      </c>
      <c r="N216" s="7" t="s">
        <v>27</v>
      </c>
      <c r="O216" s="7">
        <v>12</v>
      </c>
      <c r="P216" s="7" t="e">
        <f>IF(#REF!=#REF!,IF(K216="Stroke",IF(K217="Stroke",IF(#REF!=#REF!,IF(Q216=Q217,IF((J217-J216)&lt;0,1000+J217-J216-O216,J217-J216-O216),""),""),""),""),"")</f>
        <v>#REF!</v>
      </c>
      <c r="Q216" s="7">
        <v>1</v>
      </c>
      <c r="R216" s="7" t="e">
        <f>IF(#REF!&lt;&gt;#REF!,COUNTIFS($K$112:$K$1378,$K$112,#REF!,#REF!),"")</f>
        <v>#REF!</v>
      </c>
      <c r="S216" s="7" t="e">
        <f>IF(AND(#REF!&lt;&gt;#REF!,#REF!=#REF!,M216="positive",M217="negative"),1,"")</f>
        <v>#REF!</v>
      </c>
      <c r="T216" s="7" t="e">
        <f>IF(AND(#REF!=#REF!,K:K="stroke",M:M="positive",S216&lt;&gt;"1"),1,"")</f>
        <v>#REF!</v>
      </c>
      <c r="U216" s="7" t="e">
        <f>IF((AND(R216&lt;&gt;"",W216&lt;&gt;1,K:K="stroke",M:M="negative",#REF!=#REF!)),IF(W216&lt;&gt;0,"",1),"")</f>
        <v>#REF!</v>
      </c>
      <c r="V216" s="7" t="e">
        <f>IF(R216="","",(SUM(S216:U216)+W216))</f>
        <v>#REF!</v>
      </c>
      <c r="W216" s="7" t="e">
        <f>IF(#REF!&lt;&gt;#REF!,COUNTIFS($K$112:$K$1378,"up",#REF!,#REF!),"")</f>
        <v>#REF!</v>
      </c>
      <c r="X216" s="7" t="e">
        <f>IF(#REF!&lt;&gt;#REF!,COUNTIFS($K$112:$K$1378,"SRS",#REF!,#REF!),"")</f>
        <v>#REF!</v>
      </c>
      <c r="Y216" s="7" t="e">
        <f>IF(R216&lt;&gt;"",IF(R216=1,"",COUNTIFS($O$112:$O$1378,"&gt;40",#REF!,#REF!)),"")</f>
        <v>#REF!</v>
      </c>
      <c r="Z216" s="7"/>
      <c r="AA216" s="10"/>
      <c r="AB216" s="7"/>
      <c r="AC216" s="7"/>
      <c r="AD216" s="7"/>
      <c r="AE216" s="7"/>
      <c r="AF216" s="7"/>
      <c r="AG216" s="7"/>
      <c r="AH216" s="7"/>
    </row>
    <row r="217" spans="1:34" s="16" customFormat="1">
      <c r="A217" s="5">
        <f t="shared" si="9"/>
        <v>50603</v>
      </c>
      <c r="B217" s="6" t="str">
        <f t="shared" si="10"/>
        <v>20173214323</v>
      </c>
      <c r="C217" s="7" t="str">
        <f t="shared" si="11"/>
        <v>201732</v>
      </c>
      <c r="D217" s="7">
        <v>2017</v>
      </c>
      <c r="E217" s="7">
        <v>3</v>
      </c>
      <c r="F217" s="7">
        <v>2</v>
      </c>
      <c r="G217" s="7">
        <v>14</v>
      </c>
      <c r="H217" s="7">
        <v>3</v>
      </c>
      <c r="I217" s="7">
        <v>23</v>
      </c>
      <c r="J217" s="7">
        <v>846</v>
      </c>
      <c r="K217" s="7" t="s">
        <v>26</v>
      </c>
      <c r="L217" s="7" t="e">
        <f>IF(#REF!=#REF!,IF(K217="Stroke",IF(K218="Stroke",IF((J218-J217)&lt;0,1000+J218-J217,J218-J217),""),""),"")</f>
        <v>#REF!</v>
      </c>
      <c r="M217" s="7" t="s">
        <v>21</v>
      </c>
      <c r="N217" s="7" t="s">
        <v>27</v>
      </c>
      <c r="O217" s="7">
        <v>5</v>
      </c>
      <c r="P217" s="7" t="e">
        <f>IF(#REF!=#REF!,IF(K217="Stroke",IF(K218="Stroke",IF(#REF!=#REF!,IF(Q217=Q218,IF((J218-J217)&lt;0,1000+J218-J217-O217,J218-J217-O217),""),""),""),""),"")</f>
        <v>#REF!</v>
      </c>
      <c r="Q217" s="7">
        <v>1</v>
      </c>
      <c r="R217" s="7" t="e">
        <f>IF(#REF!&lt;&gt;#REF!,COUNTIFS($M$2:$M$988,$M$2,$C$2:$C$988,#REF!),"")</f>
        <v>#REF!</v>
      </c>
      <c r="S217" s="7" t="e">
        <f>IF(R217&lt;&gt;"",IF(R217=1,"",COUNTIFS($Q$2:$Q$988,"&gt;40",$C$2:$C$988,#REF!)),"")</f>
        <v>#REF!</v>
      </c>
      <c r="T217" s="7"/>
      <c r="U217" s="10" t="s">
        <v>35</v>
      </c>
      <c r="V217" s="5"/>
      <c r="W217" s="5"/>
      <c r="X217" s="5"/>
      <c r="Y217" s="5"/>
      <c r="Z217" s="7"/>
      <c r="AA217" s="7"/>
      <c r="AB217" s="7"/>
      <c r="AC217" s="7"/>
      <c r="AD217" s="7"/>
      <c r="AE217" s="7"/>
      <c r="AF217" s="7"/>
      <c r="AG217" s="7"/>
      <c r="AH217" s="7"/>
    </row>
    <row r="218" spans="1:34" s="16" customFormat="1">
      <c r="A218" s="7">
        <f t="shared" si="9"/>
        <v>50603</v>
      </c>
      <c r="B218" s="11" t="str">
        <f t="shared" si="10"/>
        <v>20173214323</v>
      </c>
      <c r="C218" s="7" t="str">
        <f t="shared" si="11"/>
        <v>201732</v>
      </c>
      <c r="D218" s="7">
        <v>2017</v>
      </c>
      <c r="E218" s="7">
        <v>3</v>
      </c>
      <c r="F218" s="7">
        <v>2</v>
      </c>
      <c r="G218" s="7">
        <v>14</v>
      </c>
      <c r="H218" s="7">
        <v>3</v>
      </c>
      <c r="I218" s="7">
        <v>23</v>
      </c>
      <c r="J218" s="7">
        <v>846</v>
      </c>
      <c r="K218" s="7" t="s">
        <v>26</v>
      </c>
      <c r="L218" s="7" t="e">
        <f>IF(#REF!=#REF!,IF(K218="Stroke",IF(K219="Stroke",IF((J219-J218)&lt;0,1000+J219-J218,J219-J218),""),""),"")</f>
        <v>#REF!</v>
      </c>
      <c r="M218" s="7" t="s">
        <v>21</v>
      </c>
      <c r="N218" s="7" t="s">
        <v>27</v>
      </c>
      <c r="O218" s="7">
        <v>5</v>
      </c>
      <c r="P218" s="7" t="e">
        <f>IF(#REF!=#REF!,IF(K218="Stroke",IF(K219="Stroke",IF(#REF!=#REF!,IF(Q218=Q219,IF((J219-J218)&lt;0,1000+J219-J218-O218,J219-J218-O218),""),""),""),""),"")</f>
        <v>#REF!</v>
      </c>
      <c r="Q218" s="7">
        <v>1</v>
      </c>
      <c r="R218" s="7" t="e">
        <f>IF(#REF!&lt;&gt;#REF!,COUNTIFS($K$112:$K$1378,$K$112,#REF!,#REF!),"")</f>
        <v>#REF!</v>
      </c>
      <c r="S218" s="7" t="e">
        <f>IF(AND(#REF!&lt;&gt;#REF!,#REF!=#REF!,M218="positive",M219="negative"),1,"")</f>
        <v>#REF!</v>
      </c>
      <c r="T218" s="7" t="e">
        <f>IF(AND(#REF!=#REF!,K:K="stroke",M:M="positive",S218&lt;&gt;"1"),1,"")</f>
        <v>#REF!</v>
      </c>
      <c r="U218" s="7" t="e">
        <f>IF((AND(R218&lt;&gt;"",W218&lt;&gt;1,K:K="stroke",M:M="negative",#REF!=#REF!)),IF(W218&lt;&gt;0,"",1),"")</f>
        <v>#REF!</v>
      </c>
      <c r="V218" s="7" t="e">
        <f>IF(R218="","",(SUM(S218:U218)+W218))</f>
        <v>#REF!</v>
      </c>
      <c r="W218" s="7" t="e">
        <f>IF(#REF!&lt;&gt;#REF!,COUNTIFS($K$112:$K$1378,"up",#REF!,#REF!),"")</f>
        <v>#REF!</v>
      </c>
      <c r="X218" s="7" t="e">
        <f>IF(#REF!&lt;&gt;#REF!,COUNTIFS($K$112:$K$1378,"SRS",#REF!,#REF!),"")</f>
        <v>#REF!</v>
      </c>
      <c r="Y218" s="7" t="e">
        <f>IF(R218&lt;&gt;"",IF(R218=1,"",COUNTIFS($O$112:$O$1378,"&gt;40",#REF!,#REF!)),"")</f>
        <v>#REF!</v>
      </c>
      <c r="Z218" s="7"/>
      <c r="AA218" s="10" t="s">
        <v>35</v>
      </c>
      <c r="AB218" s="7"/>
      <c r="AC218" s="7"/>
      <c r="AD218" s="7"/>
      <c r="AE218" s="7"/>
      <c r="AF218" s="7"/>
      <c r="AG218" s="7"/>
      <c r="AH218" s="7"/>
    </row>
    <row r="219" spans="1:34" s="16" customFormat="1">
      <c r="A219" s="5">
        <f t="shared" si="9"/>
        <v>43770</v>
      </c>
      <c r="B219" s="6" t="str">
        <f t="shared" si="10"/>
        <v>20174612930</v>
      </c>
      <c r="C219" s="7" t="str">
        <f t="shared" si="11"/>
        <v>201746</v>
      </c>
      <c r="D219" s="7">
        <v>2017</v>
      </c>
      <c r="E219" s="7">
        <v>4</v>
      </c>
      <c r="F219" s="7">
        <v>6</v>
      </c>
      <c r="G219" s="7">
        <v>12</v>
      </c>
      <c r="H219" s="7">
        <v>9</v>
      </c>
      <c r="I219" s="7">
        <v>30</v>
      </c>
      <c r="J219" s="7">
        <v>610</v>
      </c>
      <c r="K219" s="7" t="s">
        <v>26</v>
      </c>
      <c r="L219" s="7" t="e">
        <f>IF(#REF!=#REF!,IF(K219="Stroke",IF(K220="Stroke",IF((J220-J219)&lt;0,1000+J220-J219,J220-J219),""),""),"")</f>
        <v>#REF!</v>
      </c>
      <c r="M219" s="7" t="s">
        <v>21</v>
      </c>
      <c r="N219" s="7" t="s">
        <v>36</v>
      </c>
      <c r="O219" s="7"/>
      <c r="P219" s="7"/>
      <c r="Q219" s="7"/>
      <c r="R219" s="7" t="e">
        <f>IF(#REF!&lt;&gt;#REF!,COUNTIFS($M$2:$M$988,$M$2,$C$2:$C$988,#REF!),"")</f>
        <v>#REF!</v>
      </c>
      <c r="S219" s="7"/>
      <c r="T219" s="7"/>
      <c r="U219" s="7"/>
      <c r="V219" s="5"/>
      <c r="W219" s="5"/>
      <c r="X219" s="5"/>
      <c r="Y219" s="5"/>
      <c r="Z219" s="7"/>
      <c r="AA219" s="7"/>
      <c r="AB219" s="7"/>
      <c r="AC219" s="7"/>
      <c r="AD219" s="7"/>
      <c r="AE219" s="7"/>
      <c r="AF219" s="7"/>
      <c r="AG219" s="7"/>
      <c r="AH219" s="7"/>
    </row>
    <row r="220" spans="1:34" s="16" customFormat="1">
      <c r="A220" s="7">
        <f t="shared" si="9"/>
        <v>43770</v>
      </c>
      <c r="B220" s="11" t="str">
        <f t="shared" si="10"/>
        <v>20174612930</v>
      </c>
      <c r="C220" s="7" t="str">
        <f t="shared" si="11"/>
        <v>201746</v>
      </c>
      <c r="D220" s="7">
        <v>2017</v>
      </c>
      <c r="E220" s="7">
        <v>4</v>
      </c>
      <c r="F220" s="7">
        <v>6</v>
      </c>
      <c r="G220" s="7">
        <v>12</v>
      </c>
      <c r="H220" s="7">
        <v>9</v>
      </c>
      <c r="I220" s="7">
        <v>30</v>
      </c>
      <c r="J220" s="7">
        <v>610</v>
      </c>
      <c r="K220" s="7" t="s">
        <v>26</v>
      </c>
      <c r="L220" s="7" t="e">
        <f>IF(#REF!=#REF!,IF(K220="Stroke",IF(K221="Stroke",IF((J221-J220)&lt;0,1000+J221-J220,J221-J220),""),""),"")</f>
        <v>#REF!</v>
      </c>
      <c r="M220" s="7" t="s">
        <v>21</v>
      </c>
      <c r="N220" s="7" t="s">
        <v>36</v>
      </c>
      <c r="O220" s="7"/>
      <c r="P220" s="7" t="e">
        <f>IF(#REF!=#REF!,IF(K220="Stroke",IF(K221="Stroke",IF(#REF!=#REF!,IF(Q220=Q221,IF((J221-J220)&lt;0,1000+J221-J220-O220,J221-J220-O220),""),""),""),""),"")</f>
        <v>#REF!</v>
      </c>
      <c r="Q220" s="7"/>
      <c r="R220" s="7" t="e">
        <f>IF(#REF!&lt;&gt;#REF!,COUNTIFS($K$112:$K$1378,$K$112,#REF!,#REF!),"")</f>
        <v>#REF!</v>
      </c>
      <c r="S220" s="7" t="e">
        <f>IF(AND(#REF!&lt;&gt;#REF!,#REF!=#REF!,M220="positive",M221="negative"),1,"")</f>
        <v>#REF!</v>
      </c>
      <c r="T220" s="7" t="e">
        <f>IF(AND(#REF!=#REF!,K:K="stroke",M:M="positive",S220&lt;&gt;"1"),1,"")</f>
        <v>#REF!</v>
      </c>
      <c r="U220" s="7" t="e">
        <f>IF((AND(R220&lt;&gt;"",W220&lt;&gt;1,K:K="stroke",M:M="negative",#REF!=#REF!)),IF(W220&lt;&gt;0,"",1),"")</f>
        <v>#REF!</v>
      </c>
      <c r="V220" s="7" t="e">
        <f t="shared" ref="V220:V251" si="12">IF(R220="","",(SUM(S220:U220)+W220))</f>
        <v>#REF!</v>
      </c>
      <c r="W220" s="7" t="e">
        <f>IF(#REF!&lt;&gt;#REF!,COUNTIFS($K$112:$K$1378,"up",#REF!,#REF!),"")</f>
        <v>#REF!</v>
      </c>
      <c r="X220" s="7" t="e">
        <f>IF(#REF!&lt;&gt;#REF!,COUNTIFS($K$112:$K$1378,"SRS",#REF!,#REF!),"")</f>
        <v>#REF!</v>
      </c>
      <c r="Y220" s="7" t="e">
        <f>IF(R220&lt;&gt;"",IF(R220=1,"",COUNTIFS($O$112:$O$1378,"&gt;40",#REF!,#REF!)),"")</f>
        <v>#REF!</v>
      </c>
      <c r="Z220" s="7"/>
      <c r="AA220" s="7"/>
      <c r="AB220" s="7"/>
      <c r="AC220" s="7"/>
      <c r="AD220" s="7"/>
      <c r="AE220" s="7"/>
      <c r="AF220" s="7"/>
      <c r="AG220" s="7"/>
      <c r="AH220" s="7"/>
    </row>
    <row r="221" spans="1:34" s="16" customFormat="1">
      <c r="A221" s="7">
        <f t="shared" si="9"/>
        <v>44064</v>
      </c>
      <c r="B221" s="11" t="str">
        <f t="shared" si="10"/>
        <v>201746121424</v>
      </c>
      <c r="C221" s="7" t="str">
        <f t="shared" si="11"/>
        <v>201746</v>
      </c>
      <c r="D221" s="7">
        <v>2017</v>
      </c>
      <c r="E221" s="7">
        <v>4</v>
      </c>
      <c r="F221" s="7">
        <v>6</v>
      </c>
      <c r="G221" s="7">
        <v>12</v>
      </c>
      <c r="H221" s="7">
        <v>14</v>
      </c>
      <c r="I221" s="7">
        <v>24</v>
      </c>
      <c r="J221" s="7">
        <v>751</v>
      </c>
      <c r="K221" s="7" t="s">
        <v>37</v>
      </c>
      <c r="L221" s="7" t="e">
        <f>IF(#REF!=#REF!,IF(K221="Stroke",IF(K222="Stroke",IF((J222-J221)&lt;0,1000+J222-J221,J222-J221),""),""),"")</f>
        <v>#REF!</v>
      </c>
      <c r="M221" s="7" t="s">
        <v>21</v>
      </c>
      <c r="N221" s="7" t="s">
        <v>27</v>
      </c>
      <c r="O221" s="12">
        <v>14</v>
      </c>
      <c r="P221" s="7" t="e">
        <f>IF(#REF!=#REF!,IF(K221="Stroke",IF(K222="Stroke",IF(#REF!=#REF!,IF(Q221=Q222,IF((J222-J221)&lt;0,1000+J222-J221-O221,J222-J221-O221),""),""),""),""),"")</f>
        <v>#REF!</v>
      </c>
      <c r="Q221" s="13">
        <v>1</v>
      </c>
      <c r="R221" s="7" t="e">
        <f>IF(#REF!&lt;&gt;#REF!,COUNTIFS($K$112:$K$1378,$K$112,#REF!,#REF!),"")</f>
        <v>#REF!</v>
      </c>
      <c r="S221" s="7" t="e">
        <f>IF(AND(#REF!&lt;&gt;#REF!,#REF!=#REF!,M221="positive",M222="negative"),1,"")</f>
        <v>#REF!</v>
      </c>
      <c r="T221" s="7" t="e">
        <f>IF(AND(#REF!=#REF!,K:K="stroke",M:M="positive",S221&lt;&gt;"1"),1,"")</f>
        <v>#REF!</v>
      </c>
      <c r="U221" s="7"/>
      <c r="V221" s="7" t="e">
        <f t="shared" si="12"/>
        <v>#REF!</v>
      </c>
      <c r="W221" s="7" t="e">
        <f>IF(#REF!&lt;&gt;#REF!,COUNTIFS($K$112:$K$1378,"up",#REF!,#REF!),"")</f>
        <v>#REF!</v>
      </c>
      <c r="X221" s="7" t="e">
        <f>IF(#REF!&lt;&gt;#REF!,COUNTIFS($K$112:$K$1378,"SRS",#REF!,#REF!),"")</f>
        <v>#REF!</v>
      </c>
      <c r="Y221" s="7" t="e">
        <f>IF(#REF!&lt;&gt;#REF!,1,"")</f>
        <v>#REF!</v>
      </c>
      <c r="Z221" s="7" t="s">
        <v>38</v>
      </c>
      <c r="AA221" s="7"/>
      <c r="AB221" s="7"/>
      <c r="AC221" s="7"/>
      <c r="AD221" s="7"/>
      <c r="AE221" s="7"/>
      <c r="AF221" s="7"/>
      <c r="AG221" s="7"/>
      <c r="AH221" s="7"/>
    </row>
    <row r="222" spans="1:34" s="16" customFormat="1">
      <c r="A222" s="8">
        <f t="shared" si="9"/>
        <v>44064</v>
      </c>
      <c r="B222" s="14" t="str">
        <f t="shared" si="10"/>
        <v>201746121424</v>
      </c>
      <c r="C222" s="8" t="str">
        <f t="shared" si="11"/>
        <v>201746</v>
      </c>
      <c r="D222" s="8">
        <v>2017</v>
      </c>
      <c r="E222" s="8">
        <v>4</v>
      </c>
      <c r="F222" s="8">
        <v>6</v>
      </c>
      <c r="G222" s="8">
        <v>12</v>
      </c>
      <c r="H222" s="8">
        <v>14</v>
      </c>
      <c r="I222" s="8">
        <v>24</v>
      </c>
      <c r="J222" s="8">
        <v>777</v>
      </c>
      <c r="K222" s="15" t="s">
        <v>37</v>
      </c>
      <c r="L222" s="8" t="e">
        <f>IF(#REF!=#REF!,IF(K222="Stroke",IF(K223="Stroke",IF((J223-J222)&lt;0,1000+J223-J222,J223-J222),""),""),"")</f>
        <v>#REF!</v>
      </c>
      <c r="M222" s="8" t="s">
        <v>21</v>
      </c>
      <c r="N222" s="8" t="s">
        <v>27</v>
      </c>
      <c r="O222" s="8">
        <v>26</v>
      </c>
      <c r="P222" s="8" t="e">
        <f>IF(#REF!=#REF!,IF(K222="Stroke",IF(K223="Stroke",IF(#REF!=#REF!,IF(Q222=Q223,IF((J223-J222)&lt;0,1000+J223-J222-O222,J223-J222-O222),""),""),""),""),"")</f>
        <v>#REF!</v>
      </c>
      <c r="Q222" s="15">
        <v>1</v>
      </c>
      <c r="R222" s="8" t="e">
        <f>IF(#REF!&lt;&gt;#REF!,COUNTIFS($K$112:$K$1378,$K$112,#REF!,#REF!),"")</f>
        <v>#REF!</v>
      </c>
      <c r="S222" s="8" t="e">
        <f>IF(AND(#REF!&lt;&gt;#REF!,#REF!=#REF!,M222="positive",M223="negative"),1,"")</f>
        <v>#REF!</v>
      </c>
      <c r="T222" s="8" t="e">
        <f>IF(AND(#REF!=#REF!,K:K="stroke",M:M="positive",S222&lt;&gt;"1"),1,"")</f>
        <v>#REF!</v>
      </c>
      <c r="U222" s="8" t="e">
        <f>IF((AND(R222&lt;&gt;"",W222&lt;&gt;1,K:K="stroke",M:M="negative",#REF!=#REF!)),IF(W222&lt;&gt;0,"",1),"")</f>
        <v>#REF!</v>
      </c>
      <c r="V222" s="8" t="e">
        <f t="shared" si="12"/>
        <v>#REF!</v>
      </c>
      <c r="W222" s="8" t="e">
        <f>IF(#REF!&lt;&gt;#REF!,COUNTIFS($K$112:$K$1378,"up",#REF!,#REF!),"")</f>
        <v>#REF!</v>
      </c>
      <c r="X222" s="8" t="e">
        <f>IF(#REF!&lt;&gt;#REF!,COUNTIFS($K$112:$K$1378,"SRS",#REF!,#REF!),"")</f>
        <v>#REF!</v>
      </c>
      <c r="Y222" s="8" t="e">
        <f>IF(#REF!&lt;&gt;#REF!,1,"")</f>
        <v>#REF!</v>
      </c>
      <c r="Z222" s="8" t="s">
        <v>39</v>
      </c>
      <c r="AA222" s="8"/>
      <c r="AB222" s="8"/>
      <c r="AC222" s="8"/>
      <c r="AD222" s="8"/>
      <c r="AE222" s="8"/>
      <c r="AF222" s="8"/>
      <c r="AG222" s="8"/>
      <c r="AH222" s="8"/>
    </row>
    <row r="223" spans="1:34" s="16" customFormat="1">
      <c r="A223" s="8">
        <f t="shared" si="9"/>
        <v>44064</v>
      </c>
      <c r="B223" s="14" t="str">
        <f t="shared" si="10"/>
        <v>201746121424</v>
      </c>
      <c r="C223" s="8" t="str">
        <f t="shared" si="11"/>
        <v>201746</v>
      </c>
      <c r="D223" s="8">
        <v>2017</v>
      </c>
      <c r="E223" s="8">
        <v>4</v>
      </c>
      <c r="F223" s="8">
        <v>6</v>
      </c>
      <c r="G223" s="8">
        <v>12</v>
      </c>
      <c r="H223" s="8">
        <v>14</v>
      </c>
      <c r="I223" s="8">
        <v>24</v>
      </c>
      <c r="J223" s="8">
        <v>840</v>
      </c>
      <c r="K223" s="15" t="s">
        <v>37</v>
      </c>
      <c r="L223" s="8" t="e">
        <f>IF(#REF!=#REF!,IF(K223="Stroke",IF(K224="Stroke",IF((J224-J223)&lt;0,1000+J224-J223,J224-J223),""),""),"")</f>
        <v>#REF!</v>
      </c>
      <c r="M223" s="8" t="s">
        <v>21</v>
      </c>
      <c r="N223" s="8" t="s">
        <v>27</v>
      </c>
      <c r="O223" s="8">
        <v>13</v>
      </c>
      <c r="P223" s="8" t="e">
        <f>IF(#REF!=#REF!,IF(K223="Stroke",IF(K224="Stroke",IF(#REF!=#REF!,IF(Q223=Q224,IF((J224-J223)&lt;0,1000+J224-J223-O223,J224-J223-O223),""),""),""),""),"")</f>
        <v>#REF!</v>
      </c>
      <c r="Q223" s="15">
        <v>1</v>
      </c>
      <c r="R223" s="8" t="e">
        <f>IF(#REF!&lt;&gt;#REF!,COUNTIFS($K$112:$K$1378,$K$112,#REF!,#REF!),"")</f>
        <v>#REF!</v>
      </c>
      <c r="S223" s="8" t="e">
        <f>IF(AND(#REF!&lt;&gt;#REF!,#REF!=#REF!,M223="positive",M224="negative"),1,"")</f>
        <v>#REF!</v>
      </c>
      <c r="T223" s="8" t="e">
        <f>IF(AND(#REF!=#REF!,K:K="stroke",M:M="positive",S223&lt;&gt;"1"),1,"")</f>
        <v>#REF!</v>
      </c>
      <c r="U223" s="8" t="e">
        <f>IF((AND(R223&lt;&gt;"",W223&lt;&gt;1,K:K="stroke",M:M="negative",#REF!=#REF!)),IF(W223&lt;&gt;0,"",1),"")</f>
        <v>#REF!</v>
      </c>
      <c r="V223" s="8" t="e">
        <f t="shared" si="12"/>
        <v>#REF!</v>
      </c>
      <c r="W223" s="8" t="e">
        <f>IF(#REF!&lt;&gt;#REF!,COUNTIFS($K$112:$K$1378,"up",#REF!,#REF!),"")</f>
        <v>#REF!</v>
      </c>
      <c r="X223" s="8" t="e">
        <f>IF(#REF!&lt;&gt;#REF!,COUNTIFS($K$112:$K$1378,"SRS",#REF!,#REF!),"")</f>
        <v>#REF!</v>
      </c>
      <c r="Y223" s="8" t="e">
        <f>IF(#REF!&lt;&gt;#REF!,1,"")</f>
        <v>#REF!</v>
      </c>
      <c r="Z223" s="8"/>
      <c r="AA223" s="8"/>
      <c r="AB223" s="8"/>
      <c r="AC223" s="8"/>
      <c r="AD223" s="8"/>
      <c r="AE223" s="8"/>
      <c r="AF223" s="8"/>
      <c r="AG223" s="8"/>
      <c r="AH223" s="8"/>
    </row>
    <row r="224" spans="1:34" s="16" customFormat="1">
      <c r="A224" s="8">
        <f t="shared" si="9"/>
        <v>44064</v>
      </c>
      <c r="B224" s="14" t="str">
        <f t="shared" si="10"/>
        <v>201746121424</v>
      </c>
      <c r="C224" s="8" t="str">
        <f t="shared" si="11"/>
        <v>201746</v>
      </c>
      <c r="D224" s="8">
        <v>2017</v>
      </c>
      <c r="E224" s="8">
        <v>4</v>
      </c>
      <c r="F224" s="8">
        <v>6</v>
      </c>
      <c r="G224" s="8">
        <v>12</v>
      </c>
      <c r="H224" s="8">
        <v>14</v>
      </c>
      <c r="I224" s="8">
        <v>24</v>
      </c>
      <c r="J224" s="8">
        <v>878</v>
      </c>
      <c r="K224" s="15" t="s">
        <v>37</v>
      </c>
      <c r="L224" s="8" t="e">
        <f>IF(#REF!=#REF!,IF(K224="Stroke",IF(K225="Stroke",IF((J225-J224)&lt;0,1000+J225-J224,J225-J224),""),""),"")</f>
        <v>#REF!</v>
      </c>
      <c r="M224" s="8" t="s">
        <v>21</v>
      </c>
      <c r="N224" s="8" t="s">
        <v>27</v>
      </c>
      <c r="O224" s="8">
        <v>8</v>
      </c>
      <c r="P224" s="8" t="e">
        <f>IF(#REF!=#REF!,IF(K224="Stroke",IF(K225="Stroke",IF(#REF!=#REF!,IF(Q224=Q225,IF((J225-J224)&lt;0,1000+J225-J224-O224,J225-J224-O224),""),""),""),""),"")</f>
        <v>#REF!</v>
      </c>
      <c r="Q224" s="15">
        <v>1</v>
      </c>
      <c r="R224" s="8" t="e">
        <f>IF(#REF!&lt;&gt;#REF!,COUNTIFS($K$112:$K$1378,$K$112,#REF!,#REF!),"")</f>
        <v>#REF!</v>
      </c>
      <c r="S224" s="8" t="e">
        <f>IF(AND(#REF!&lt;&gt;#REF!,#REF!=#REF!,M224="positive",M225="negative"),1,"")</f>
        <v>#REF!</v>
      </c>
      <c r="T224" s="8" t="e">
        <f>IF(AND(#REF!=#REF!,K:K="stroke",M:M="positive",S224&lt;&gt;"1"),1,"")</f>
        <v>#REF!</v>
      </c>
      <c r="U224" s="8" t="e">
        <f>IF((AND(R224&lt;&gt;"",W224&lt;&gt;1,K:K="stroke",M:M="negative",#REF!=#REF!)),IF(W224&lt;&gt;0,"",1),"")</f>
        <v>#REF!</v>
      </c>
      <c r="V224" s="8" t="e">
        <f t="shared" si="12"/>
        <v>#REF!</v>
      </c>
      <c r="W224" s="8" t="e">
        <f>IF(#REF!&lt;&gt;#REF!,COUNTIFS($K$112:$K$1378,"up",#REF!,#REF!),"")</f>
        <v>#REF!</v>
      </c>
      <c r="X224" s="8" t="e">
        <f>IF(#REF!&lt;&gt;#REF!,COUNTIFS($K$112:$K$1378,"SRS",#REF!,#REF!),"")</f>
        <v>#REF!</v>
      </c>
      <c r="Y224" s="8" t="e">
        <f>IF(#REF!&lt;&gt;#REF!,1,"")</f>
        <v>#REF!</v>
      </c>
      <c r="Z224" s="8"/>
      <c r="AA224" s="8"/>
      <c r="AB224" s="8"/>
      <c r="AC224" s="8"/>
      <c r="AD224" s="8"/>
      <c r="AE224" s="8"/>
      <c r="AF224" s="8"/>
      <c r="AG224" s="8"/>
      <c r="AH224" s="8"/>
    </row>
    <row r="225" spans="1:34" s="16" customFormat="1">
      <c r="A225" s="8">
        <f t="shared" si="9"/>
        <v>44064</v>
      </c>
      <c r="B225" s="14" t="str">
        <f t="shared" si="10"/>
        <v>201746121424</v>
      </c>
      <c r="C225" s="8" t="str">
        <f t="shared" si="11"/>
        <v>201746</v>
      </c>
      <c r="D225" s="8">
        <v>2017</v>
      </c>
      <c r="E225" s="8">
        <v>4</v>
      </c>
      <c r="F225" s="8">
        <v>6</v>
      </c>
      <c r="G225" s="8">
        <v>12</v>
      </c>
      <c r="H225" s="8">
        <v>14</v>
      </c>
      <c r="I225" s="8">
        <v>24</v>
      </c>
      <c r="J225" s="8">
        <v>925</v>
      </c>
      <c r="K225" s="15" t="s">
        <v>37</v>
      </c>
      <c r="L225" s="8" t="e">
        <f>IF(#REF!=#REF!,IF(K225="Stroke",IF(K226="Stroke",IF((J226-J225)&lt;0,1000+J226-J225,J226-J225),""),""),"")</f>
        <v>#REF!</v>
      </c>
      <c r="M225" s="8" t="s">
        <v>21</v>
      </c>
      <c r="N225" s="8" t="s">
        <v>27</v>
      </c>
      <c r="O225" s="8">
        <v>11</v>
      </c>
      <c r="P225" s="8" t="e">
        <f>IF(#REF!=#REF!,IF(K225="Stroke",IF(K226="Stroke",IF(#REF!=#REF!,IF(Q225=Q226,IF((J226-J225)&lt;0,1000+J226-J225-O225,J226-J225-O225),""),""),""),""),"")</f>
        <v>#REF!</v>
      </c>
      <c r="Q225" s="15">
        <v>1</v>
      </c>
      <c r="R225" s="8" t="e">
        <f>IF(#REF!&lt;&gt;#REF!,COUNTIFS($K$112:$K$1378,$K$112,#REF!,#REF!),"")</f>
        <v>#REF!</v>
      </c>
      <c r="S225" s="8" t="e">
        <f>IF(AND(#REF!&lt;&gt;#REF!,#REF!=#REF!,M225="positive",M226="negative"),1,"")</f>
        <v>#REF!</v>
      </c>
      <c r="T225" s="8" t="e">
        <f>IF(AND(#REF!=#REF!,K:K="stroke",M:M="positive",S225&lt;&gt;"1"),1,"")</f>
        <v>#REF!</v>
      </c>
      <c r="U225" s="8" t="e">
        <f>IF((AND(R225&lt;&gt;"",W225&lt;&gt;1,K:K="stroke",M:M="negative",#REF!=#REF!)),IF(W225&lt;&gt;0,"",1),"")</f>
        <v>#REF!</v>
      </c>
      <c r="V225" s="8" t="e">
        <f t="shared" si="12"/>
        <v>#REF!</v>
      </c>
      <c r="W225" s="8" t="e">
        <f>IF(#REF!&lt;&gt;#REF!,COUNTIFS($K$112:$K$1378,"up",#REF!,#REF!),"")</f>
        <v>#REF!</v>
      </c>
      <c r="X225" s="8" t="e">
        <f>IF(#REF!&lt;&gt;#REF!,COUNTIFS($K$112:$K$1378,"SRS",#REF!,#REF!),"")</f>
        <v>#REF!</v>
      </c>
      <c r="Y225" s="8" t="e">
        <f>IF(#REF!&lt;&gt;#REF!,1,"")</f>
        <v>#REF!</v>
      </c>
      <c r="Z225" s="8"/>
      <c r="AA225" s="8"/>
      <c r="AB225" s="8"/>
      <c r="AC225" s="8"/>
      <c r="AD225" s="8"/>
      <c r="AE225" s="8"/>
      <c r="AF225" s="8"/>
      <c r="AG225" s="8"/>
      <c r="AH225" s="8"/>
    </row>
    <row r="226" spans="1:34" s="16" customFormat="1">
      <c r="A226" s="8">
        <f t="shared" si="9"/>
        <v>44064</v>
      </c>
      <c r="B226" s="14" t="str">
        <f t="shared" si="10"/>
        <v>201746121424</v>
      </c>
      <c r="C226" s="8" t="str">
        <f t="shared" si="11"/>
        <v>201746</v>
      </c>
      <c r="D226" s="8">
        <v>2017</v>
      </c>
      <c r="E226" s="8">
        <v>4</v>
      </c>
      <c r="F226" s="8">
        <v>6</v>
      </c>
      <c r="G226" s="8">
        <v>12</v>
      </c>
      <c r="H226" s="8">
        <v>14</v>
      </c>
      <c r="I226" s="8">
        <v>24</v>
      </c>
      <c r="J226" s="8">
        <v>941</v>
      </c>
      <c r="K226" s="15" t="s">
        <v>37</v>
      </c>
      <c r="L226" s="8" t="e">
        <f>IF(#REF!=#REF!,IF(K226="Stroke",IF(K227="Stroke",IF((J227-J226)&lt;0,1000+J227-J226,J227-J226),""),""),"")</f>
        <v>#REF!</v>
      </c>
      <c r="M226" s="8" t="s">
        <v>21</v>
      </c>
      <c r="N226" s="8" t="s">
        <v>27</v>
      </c>
      <c r="O226" s="8">
        <v>5</v>
      </c>
      <c r="P226" s="8" t="e">
        <f>IF(#REF!=#REF!,IF(K226="Stroke",IF(K227="Stroke",IF(#REF!=#REF!,IF(Q226=Q227,IF((J227-J226)&lt;0,1000+J227-J226-O226,J227-J226-O226),""),""),""),""),"")</f>
        <v>#REF!</v>
      </c>
      <c r="Q226" s="15">
        <v>1</v>
      </c>
      <c r="R226" s="8" t="e">
        <f>IF(#REF!&lt;&gt;#REF!,COUNTIFS($K$112:$K$1378,$K$112,#REF!,#REF!),"")</f>
        <v>#REF!</v>
      </c>
      <c r="S226" s="8" t="e">
        <f>IF(AND(#REF!&lt;&gt;#REF!,#REF!=#REF!,M226="positive",M227="negative"),1,"")</f>
        <v>#REF!</v>
      </c>
      <c r="T226" s="8" t="e">
        <f>IF(AND(#REF!=#REF!,K:K="stroke",M:M="positive",S226&lt;&gt;"1"),1,"")</f>
        <v>#REF!</v>
      </c>
      <c r="U226" s="8" t="e">
        <f>IF((AND(R226&lt;&gt;"",W226&lt;&gt;1,K:K="stroke",M:M="negative",#REF!=#REF!)),IF(W226&lt;&gt;0,"",1),"")</f>
        <v>#REF!</v>
      </c>
      <c r="V226" s="8" t="e">
        <f t="shared" si="12"/>
        <v>#REF!</v>
      </c>
      <c r="W226" s="8" t="e">
        <f>IF(#REF!&lt;&gt;#REF!,COUNTIFS($K$112:$K$1378,"up",#REF!,#REF!),"")</f>
        <v>#REF!</v>
      </c>
      <c r="X226" s="8" t="e">
        <f>IF(#REF!&lt;&gt;#REF!,COUNTIFS($K$112:$K$1378,"SRS",#REF!,#REF!),"")</f>
        <v>#REF!</v>
      </c>
      <c r="Y226" s="8" t="e">
        <f>IF(#REF!&lt;&gt;#REF!,1,"")</f>
        <v>#REF!</v>
      </c>
      <c r="Z226" s="8"/>
      <c r="AA226" s="8"/>
      <c r="AB226" s="8"/>
      <c r="AC226" s="8"/>
      <c r="AD226" s="8"/>
      <c r="AE226" s="8"/>
      <c r="AF226" s="8"/>
      <c r="AG226" s="8"/>
      <c r="AH226" s="8"/>
    </row>
    <row r="227" spans="1:34" s="16" customFormat="1">
      <c r="A227" s="8">
        <f t="shared" si="9"/>
        <v>44064</v>
      </c>
      <c r="B227" s="14" t="str">
        <f t="shared" si="10"/>
        <v>201746121424</v>
      </c>
      <c r="C227" s="8" t="str">
        <f t="shared" si="11"/>
        <v>201746</v>
      </c>
      <c r="D227" s="8">
        <v>2017</v>
      </c>
      <c r="E227" s="8">
        <v>4</v>
      </c>
      <c r="F227" s="8">
        <v>6</v>
      </c>
      <c r="G227" s="8">
        <v>12</v>
      </c>
      <c r="H227" s="8">
        <v>14</v>
      </c>
      <c r="I227" s="8">
        <v>24</v>
      </c>
      <c r="J227" s="8">
        <v>967</v>
      </c>
      <c r="K227" s="15" t="s">
        <v>37</v>
      </c>
      <c r="L227" s="8" t="e">
        <f>IF(#REF!=#REF!,IF(K227="Stroke",IF(K228="Stroke",IF((J228-J227)&lt;0,1000+J228-J227,J228-J227),""),""),"")</f>
        <v>#REF!</v>
      </c>
      <c r="M227" s="8" t="s">
        <v>21</v>
      </c>
      <c r="N227" s="8" t="s">
        <v>27</v>
      </c>
      <c r="O227" s="8">
        <v>10</v>
      </c>
      <c r="P227" s="8" t="e">
        <f>IF(#REF!=#REF!,IF(K227="Stroke",IF(K228="Stroke",IF(#REF!=#REF!,IF(Q227=Q228,IF((J228-J227)&lt;0,1000+J228-J227-O227,J228-J227-O227),""),""),""),""),"")</f>
        <v>#REF!</v>
      </c>
      <c r="Q227" s="15">
        <v>1</v>
      </c>
      <c r="R227" s="8" t="e">
        <f>IF(#REF!&lt;&gt;#REF!,COUNTIFS($K$112:$K$1378,$K$112,#REF!,#REF!),"")</f>
        <v>#REF!</v>
      </c>
      <c r="S227" s="8" t="e">
        <f>IF(AND(#REF!&lt;&gt;#REF!,#REF!=#REF!,M227="positive",M228="negative"),1,"")</f>
        <v>#REF!</v>
      </c>
      <c r="T227" s="8" t="e">
        <f>IF(AND(#REF!=#REF!,K:K="stroke",M:M="positive",S227&lt;&gt;"1"),1,"")</f>
        <v>#REF!</v>
      </c>
      <c r="U227" s="8" t="e">
        <f>IF((AND(R227&lt;&gt;"",W227&lt;&gt;1,K:K="stroke",M:M="negative",#REF!=#REF!)),IF(W227&lt;&gt;0,"",1),"")</f>
        <v>#REF!</v>
      </c>
      <c r="V227" s="8" t="e">
        <f t="shared" si="12"/>
        <v>#REF!</v>
      </c>
      <c r="W227" s="8" t="e">
        <f>IF(#REF!&lt;&gt;#REF!,COUNTIFS($K$112:$K$1378,"up",#REF!,#REF!),"")</f>
        <v>#REF!</v>
      </c>
      <c r="X227" s="8" t="e">
        <f>IF(#REF!&lt;&gt;#REF!,COUNTIFS($K$112:$K$1378,"SRS",#REF!,#REF!),"")</f>
        <v>#REF!</v>
      </c>
      <c r="Y227" s="8" t="e">
        <f>IF(#REF!&lt;&gt;#REF!,1,"")</f>
        <v>#REF!</v>
      </c>
      <c r="Z227" s="8"/>
      <c r="AA227" s="8"/>
      <c r="AB227" s="8"/>
      <c r="AC227" s="8"/>
      <c r="AD227" s="8"/>
      <c r="AE227" s="8"/>
      <c r="AF227" s="8"/>
      <c r="AG227" s="8"/>
      <c r="AH227" s="8"/>
    </row>
    <row r="228" spans="1:34" s="16" customFormat="1">
      <c r="A228" s="7">
        <f t="shared" si="9"/>
        <v>44595</v>
      </c>
      <c r="B228" s="11" t="str">
        <f t="shared" si="10"/>
        <v>201746122315</v>
      </c>
      <c r="C228" s="7" t="str">
        <f t="shared" si="11"/>
        <v>201746</v>
      </c>
      <c r="D228" s="7">
        <v>2017</v>
      </c>
      <c r="E228" s="7">
        <v>4</v>
      </c>
      <c r="F228" s="7">
        <v>6</v>
      </c>
      <c r="G228" s="7">
        <v>12</v>
      </c>
      <c r="H228" s="7">
        <v>23</v>
      </c>
      <c r="I228" s="7">
        <v>15</v>
      </c>
      <c r="J228" s="7">
        <v>890</v>
      </c>
      <c r="K228" s="13" t="s">
        <v>37</v>
      </c>
      <c r="L228" s="7" t="e">
        <f>IF(#REF!=#REF!,IF(K228="Stroke",IF(K229="Stroke",IF((J229-J228)&lt;0,1000+J229-J228,J229-J228),""),""),"")</f>
        <v>#REF!</v>
      </c>
      <c r="M228" s="7" t="s">
        <v>21</v>
      </c>
      <c r="N228" s="7" t="s">
        <v>27</v>
      </c>
      <c r="O228" s="7">
        <v>28</v>
      </c>
      <c r="P228" s="7" t="e">
        <f>IF(#REF!=#REF!,IF(K228="Stroke",IF(K229="Stroke",IF(#REF!=#REF!,IF(Q228=Q229,IF((J229-J228)&lt;0,1000+J229-J228-O228,J229-J228-O228),""),""),""),""),"")</f>
        <v>#REF!</v>
      </c>
      <c r="Q228" s="13">
        <v>1</v>
      </c>
      <c r="R228" s="7" t="e">
        <f>IF(#REF!&lt;&gt;#REF!,COUNTIFS($K$112:$K$1378,$K$112,#REF!,#REF!),"")</f>
        <v>#REF!</v>
      </c>
      <c r="S228" s="7" t="e">
        <f>IF(AND(#REF!&lt;&gt;#REF!,#REF!=#REF!,M228="positive",M229="negative"),1,"")</f>
        <v>#REF!</v>
      </c>
      <c r="T228" s="7" t="e">
        <f>IF(AND(#REF!=#REF!,K:K="stroke",M:M="positive",S228&lt;&gt;"1"),1,"")</f>
        <v>#REF!</v>
      </c>
      <c r="U228" s="7" t="e">
        <f>IF((AND(R228&lt;&gt;"",W228&lt;&gt;1,K:K="stroke",M:M="negative",#REF!=#REF!)),IF(W228&lt;&gt;0,"",1),"")</f>
        <v>#REF!</v>
      </c>
      <c r="V228" s="7" t="e">
        <f t="shared" si="12"/>
        <v>#REF!</v>
      </c>
      <c r="W228" s="7" t="e">
        <f>IF(#REF!&lt;&gt;#REF!,COUNTIFS($K$112:$K$1378,"up",#REF!,#REF!),"")</f>
        <v>#REF!</v>
      </c>
      <c r="X228" s="7" t="e">
        <f>IF(#REF!&lt;&gt;#REF!,COUNTIFS($K$112:$K$1378,"SRS",#REF!,#REF!),"")</f>
        <v>#REF!</v>
      </c>
      <c r="Y228" s="7" t="e">
        <f>IF(#REF!&lt;&gt;#REF!,1,"")</f>
        <v>#REF!</v>
      </c>
      <c r="Z228" s="7" t="s">
        <v>39</v>
      </c>
      <c r="AA228" s="7"/>
      <c r="AB228" s="7"/>
      <c r="AC228" s="7"/>
      <c r="AD228" s="7"/>
      <c r="AE228" s="7"/>
      <c r="AF228" s="7"/>
      <c r="AG228" s="7"/>
      <c r="AH228" s="7"/>
    </row>
    <row r="229" spans="1:34" s="16" customFormat="1">
      <c r="A229" s="8">
        <f t="shared" si="9"/>
        <v>44595</v>
      </c>
      <c r="B229" s="14" t="str">
        <f t="shared" si="10"/>
        <v>201746122315</v>
      </c>
      <c r="C229" s="8" t="str">
        <f t="shared" si="11"/>
        <v>201746</v>
      </c>
      <c r="D229" s="8">
        <v>2017</v>
      </c>
      <c r="E229" s="8">
        <v>4</v>
      </c>
      <c r="F229" s="8">
        <v>6</v>
      </c>
      <c r="G229" s="8">
        <v>12</v>
      </c>
      <c r="H229" s="8">
        <v>23</v>
      </c>
      <c r="I229" s="8">
        <v>15</v>
      </c>
      <c r="J229" s="8">
        <v>900</v>
      </c>
      <c r="K229" s="15" t="s">
        <v>40</v>
      </c>
      <c r="L229" s="8" t="e">
        <f>IF(#REF!=#REF!,IF(K229="Stroke",IF(K230="Stroke",IF((J230-J229)&lt;0,1000+J230-J229,J230-J229),""),""),"")</f>
        <v>#REF!</v>
      </c>
      <c r="M229" s="8" t="s">
        <v>21</v>
      </c>
      <c r="N229" s="8" t="s">
        <v>27</v>
      </c>
      <c r="O229" s="8">
        <v>0</v>
      </c>
      <c r="P229" s="8" t="e">
        <f>IF(#REF!=#REF!,IF(K229="Stroke",IF(K230="Stroke",IF(#REF!=#REF!,IF(Q229=Q230,IF((J230-J229)&lt;0,1000+J230-J229-O229,J230-J229-O229),""),""),""),""),"")</f>
        <v>#REF!</v>
      </c>
      <c r="Q229" s="15"/>
      <c r="R229" s="8" t="e">
        <f>IF(#REF!&lt;&gt;#REF!,COUNTIFS($K$112:$K$1378,$K$112,#REF!,#REF!),"")</f>
        <v>#REF!</v>
      </c>
      <c r="S229" s="8" t="e">
        <f>IF(AND(#REF!&lt;&gt;#REF!,#REF!=#REF!,M229="positive",M230="negative"),1,"")</f>
        <v>#REF!</v>
      </c>
      <c r="T229" s="8" t="e">
        <f>IF(AND(#REF!=#REF!,K:K="stroke",M:M="positive",S229&lt;&gt;"1"),1,"")</f>
        <v>#REF!</v>
      </c>
      <c r="U229" s="8" t="e">
        <f>IF((AND(R229&lt;&gt;"",W229&lt;&gt;1,K:K="stroke",M:M="negative",#REF!=#REF!)),IF(W229&lt;&gt;0,"",1),"")</f>
        <v>#REF!</v>
      </c>
      <c r="V229" s="8" t="e">
        <f t="shared" si="12"/>
        <v>#REF!</v>
      </c>
      <c r="W229" s="8" t="e">
        <f>IF(#REF!&lt;&gt;#REF!,COUNTIFS($K$112:$K$1378,"up",#REF!,#REF!),"")</f>
        <v>#REF!</v>
      </c>
      <c r="X229" s="8" t="e">
        <f>IF(#REF!&lt;&gt;#REF!,COUNTIFS($K$112:$K$1378,"SRS",#REF!,#REF!),"")</f>
        <v>#REF!</v>
      </c>
      <c r="Y229" s="8" t="e">
        <f>IF(#REF!&lt;&gt;#REF!,1,"")</f>
        <v>#REF!</v>
      </c>
      <c r="Z229" s="8"/>
      <c r="AA229" s="8"/>
      <c r="AB229" s="8"/>
      <c r="AC229" s="8"/>
      <c r="AD229" s="8"/>
      <c r="AE229" s="8"/>
      <c r="AF229" s="8"/>
      <c r="AG229" s="8"/>
      <c r="AH229" s="8"/>
    </row>
    <row r="230" spans="1:34" s="16" customFormat="1">
      <c r="A230" s="7">
        <f t="shared" si="9"/>
        <v>66156</v>
      </c>
      <c r="B230" s="11" t="str">
        <f t="shared" si="10"/>
        <v>2017925182236</v>
      </c>
      <c r="C230" s="7" t="str">
        <f t="shared" si="11"/>
        <v>2017925</v>
      </c>
      <c r="D230" s="7">
        <v>2017</v>
      </c>
      <c r="E230" s="7">
        <v>9</v>
      </c>
      <c r="F230" s="7">
        <v>25</v>
      </c>
      <c r="G230" s="7">
        <v>18</v>
      </c>
      <c r="H230" s="7">
        <v>22</v>
      </c>
      <c r="I230" s="7">
        <v>36</v>
      </c>
      <c r="J230" s="7">
        <v>164</v>
      </c>
      <c r="K230" s="13" t="s">
        <v>44</v>
      </c>
      <c r="L230" s="7" t="e">
        <f>IF(#REF!=#REF!,IF(K230="Stroke",IF(K231="Stroke",IF((J231-J230)&lt;0,1000+J231-J230,J231-J230),""),""),"")</f>
        <v>#REF!</v>
      </c>
      <c r="M230" s="7" t="s">
        <v>21</v>
      </c>
      <c r="N230" s="7" t="s">
        <v>27</v>
      </c>
      <c r="O230" s="7">
        <v>237</v>
      </c>
      <c r="P230" s="7" t="e">
        <f>IF(#REF!=#REF!,IF(K230="Stroke",IF(K231="Stroke",IF(#REF!=#REF!,IF(Q230=Q231,IF((J231-J230)&lt;0,1000+J231-J230-O230,J231-J230-O230),""),""),""),""),"")</f>
        <v>#REF!</v>
      </c>
      <c r="Q230" s="7">
        <v>1</v>
      </c>
      <c r="R230" s="7" t="e">
        <f>IF(#REF!&lt;&gt;#REF!,COUNTIFS($K$112:$K$1378,$K$112,#REF!,#REF!),"")</f>
        <v>#REF!</v>
      </c>
      <c r="S230" s="7" t="e">
        <f>IF(AND(#REF!&lt;&gt;#REF!,#REF!=#REF!,M230="positive",M231="negative"),1,"")</f>
        <v>#REF!</v>
      </c>
      <c r="T230" s="7" t="e">
        <f>IF(AND(#REF!=#REF!,K:K="stroke",M:M="positive",S230&lt;&gt;"1"),1,"")</f>
        <v>#REF!</v>
      </c>
      <c r="U230" s="7" t="e">
        <f>IF((AND(R230&lt;&gt;"",W230&lt;&gt;1,K:K="stroke",M:M="negative",#REF!=#REF!)),IF(W230&lt;&gt;0,"",1),"")</f>
        <v>#REF!</v>
      </c>
      <c r="V230" s="7" t="e">
        <f t="shared" si="12"/>
        <v>#REF!</v>
      </c>
      <c r="W230" s="7" t="e">
        <f>IF(#REF!&lt;&gt;#REF!,COUNTIFS($K$112:$K$1378,"up",#REF!,#REF!),"")</f>
        <v>#REF!</v>
      </c>
      <c r="X230" s="7" t="e">
        <f>IF(#REF!&lt;&gt;#REF!,COUNTIFS($K$112:$K$1378,"SRS",#REF!,#REF!),"")</f>
        <v>#REF!</v>
      </c>
      <c r="Y230" s="7" t="e">
        <f>IF(R230&lt;&gt;"",IF(R230=1,"",COUNTIFS($O$112:$O$1378,"&gt;40",#REF!,#REF!)),"")</f>
        <v>#REF!</v>
      </c>
      <c r="Z230" s="7" t="s">
        <v>45</v>
      </c>
      <c r="AA230" s="7"/>
      <c r="AB230" s="7"/>
      <c r="AC230" s="7"/>
      <c r="AD230" s="7"/>
      <c r="AE230" s="7"/>
      <c r="AF230" s="7"/>
      <c r="AG230" s="7"/>
      <c r="AH230" s="7"/>
    </row>
    <row r="231" spans="1:34" s="16" customFormat="1">
      <c r="A231" s="7">
        <f t="shared" si="9"/>
        <v>66314</v>
      </c>
      <c r="B231" s="11" t="str">
        <f t="shared" si="10"/>
        <v>2017925182514</v>
      </c>
      <c r="C231" s="7" t="str">
        <f t="shared" si="11"/>
        <v>2017925</v>
      </c>
      <c r="D231" s="7">
        <v>2017</v>
      </c>
      <c r="E231" s="7">
        <v>9</v>
      </c>
      <c r="F231" s="7">
        <v>25</v>
      </c>
      <c r="G231" s="7">
        <v>18</v>
      </c>
      <c r="H231" s="7">
        <v>25</v>
      </c>
      <c r="I231" s="7">
        <v>14</v>
      </c>
      <c r="J231" s="7">
        <v>997</v>
      </c>
      <c r="K231" s="13" t="s">
        <v>44</v>
      </c>
      <c r="L231" s="7" t="e">
        <f>IF(#REF!=#REF!,IF(K231="Stroke",IF(K232="Stroke",IF((J232-J231)&lt;0,1000+J232-J231,J232-J231),""),""),"")</f>
        <v>#REF!</v>
      </c>
      <c r="M231" s="7" t="s">
        <v>21</v>
      </c>
      <c r="N231" s="7" t="s">
        <v>27</v>
      </c>
      <c r="O231" s="7">
        <v>103</v>
      </c>
      <c r="P231" s="7" t="e">
        <f>IF(#REF!=#REF!,IF(K231="Stroke",IF(K232="Stroke",IF(#REF!=#REF!,IF(Q231=Q232,IF((J232-J231)&lt;0,1000+J232-J231-O231,J232-J231-O231),""),""),""),""),"")</f>
        <v>#REF!</v>
      </c>
      <c r="Q231" s="7">
        <v>1</v>
      </c>
      <c r="R231" s="7" t="e">
        <f>IF(#REF!&lt;&gt;#REF!,COUNTIFS($K$112:$K$1378,$K$112,#REF!,#REF!),"")</f>
        <v>#REF!</v>
      </c>
      <c r="S231" s="7" t="e">
        <f>IF(AND(#REF!&lt;&gt;#REF!,#REF!=#REF!,M231="positive",M232="negative"),1,"")</f>
        <v>#REF!</v>
      </c>
      <c r="T231" s="7" t="e">
        <f>IF(AND(#REF!=#REF!,K:K="stroke",M:M="positive",S231&lt;&gt;"1"),1,"")</f>
        <v>#REF!</v>
      </c>
      <c r="U231" s="7" t="e">
        <f>IF((AND(R231&lt;&gt;"",W231&lt;&gt;1,K:K="stroke",M:M="negative",#REF!=#REF!)),IF(W231&lt;&gt;0,"",1),"")</f>
        <v>#REF!</v>
      </c>
      <c r="V231" s="7" t="e">
        <f t="shared" si="12"/>
        <v>#REF!</v>
      </c>
      <c r="W231" s="7" t="e">
        <f>IF(#REF!&lt;&gt;#REF!,COUNTIFS($K$112:$K$1378,"up",#REF!,#REF!),"")</f>
        <v>#REF!</v>
      </c>
      <c r="X231" s="7" t="e">
        <f>IF(#REF!&lt;&gt;#REF!,COUNTIFS($K$112:$K$1378,"SRS",#REF!,#REF!),"")</f>
        <v>#REF!</v>
      </c>
      <c r="Y231" s="7" t="e">
        <f>IF(R231&lt;&gt;"",IF(R231=1,"",COUNTIFS($O$112:$O$1378,"&gt;40",#REF!,#REF!)),"")</f>
        <v>#REF!</v>
      </c>
      <c r="Z231" s="7" t="s">
        <v>46</v>
      </c>
      <c r="AA231" s="7"/>
      <c r="AB231" s="7"/>
      <c r="AC231" s="7"/>
      <c r="AD231" s="7"/>
      <c r="AE231" s="7"/>
      <c r="AF231" s="7"/>
      <c r="AG231" s="7"/>
      <c r="AH231" s="7"/>
    </row>
    <row r="232" spans="1:34" s="16" customFormat="1">
      <c r="A232" s="7">
        <f t="shared" si="9"/>
        <v>66478</v>
      </c>
      <c r="B232" s="11" t="str">
        <f t="shared" si="10"/>
        <v>2017925182758</v>
      </c>
      <c r="C232" s="7" t="str">
        <f t="shared" si="11"/>
        <v>2017925</v>
      </c>
      <c r="D232" s="7">
        <v>2017</v>
      </c>
      <c r="E232" s="7">
        <v>9</v>
      </c>
      <c r="F232" s="7">
        <v>25</v>
      </c>
      <c r="G232" s="7">
        <v>18</v>
      </c>
      <c r="H232" s="7">
        <v>27</v>
      </c>
      <c r="I232" s="7">
        <v>58</v>
      </c>
      <c r="J232" s="21">
        <v>905</v>
      </c>
      <c r="K232" s="7" t="s">
        <v>44</v>
      </c>
      <c r="L232" s="7" t="e">
        <f>IF(#REF!=#REF!,IF(K232="Stroke",IF(K233="Stroke",IF((J233-J232)&lt;0,1000+J233-J232,J233-J232),""),""),"")</f>
        <v>#REF!</v>
      </c>
      <c r="M232" s="7" t="s">
        <v>21</v>
      </c>
      <c r="N232" s="7" t="s">
        <v>27</v>
      </c>
      <c r="O232" s="7">
        <v>584</v>
      </c>
      <c r="P232" s="7" t="e">
        <f>IF(#REF!=#REF!,IF(K232="Stroke",IF(K233="Stroke",IF(#REF!=#REF!,IF(Q232=Q233,IF((J233-J232)&lt;0,1000+J233-J232-O232,J233-J232-O232),""),""),""),""),"")</f>
        <v>#REF!</v>
      </c>
      <c r="Q232" s="7">
        <v>1</v>
      </c>
      <c r="R232" s="7" t="e">
        <f>IF(#REF!&lt;&gt;#REF!,COUNTIFS($K$112:$K$1378,$K$112,#REF!,#REF!),"")</f>
        <v>#REF!</v>
      </c>
      <c r="S232" s="7" t="e">
        <f>IF(AND(#REF!&lt;&gt;#REF!,#REF!=#REF!,M232="positive",M233="negative"),1,"")</f>
        <v>#REF!</v>
      </c>
      <c r="T232" s="7" t="e">
        <f>IF(AND(#REF!=#REF!,K:K="stroke",M:M="positive",S232&lt;&gt;"1"),1,"")</f>
        <v>#REF!</v>
      </c>
      <c r="U232" s="7" t="e">
        <f>IF((AND(R232&lt;&gt;"",W232&lt;&gt;1,K:K="stroke",M:M="negative",#REF!=#REF!)),IF(W232&lt;&gt;0,"",1),"")</f>
        <v>#REF!</v>
      </c>
      <c r="V232" s="7" t="e">
        <f t="shared" si="12"/>
        <v>#REF!</v>
      </c>
      <c r="W232" s="7" t="e">
        <f>IF(#REF!&lt;&gt;#REF!,COUNTIFS($K$112:$K$1378,"up",#REF!,#REF!),"")</f>
        <v>#REF!</v>
      </c>
      <c r="X232" s="7" t="e">
        <f>IF(#REF!&lt;&gt;#REF!,COUNTIFS($K$112:$K$1378,"SRS",#REF!,#REF!),"")</f>
        <v>#REF!</v>
      </c>
      <c r="Y232" s="7" t="e">
        <f>IF(R232&lt;&gt;"",IF(R232=1,"",COUNTIFS($O$112:$O$1378,"&gt;40",#REF!,#REF!)),"")</f>
        <v>#REF!</v>
      </c>
      <c r="Z232" s="7" t="s">
        <v>56</v>
      </c>
      <c r="AA232" s="7"/>
      <c r="AB232" s="7"/>
      <c r="AC232" s="7"/>
      <c r="AD232" s="7"/>
      <c r="AE232" s="7"/>
      <c r="AF232" s="7"/>
      <c r="AG232" s="7"/>
      <c r="AH232" s="7"/>
    </row>
    <row r="233" spans="1:34" s="16" customFormat="1">
      <c r="A233" s="16">
        <f t="shared" si="9"/>
        <v>66479</v>
      </c>
      <c r="B233" s="18" t="str">
        <f t="shared" si="10"/>
        <v>2017925182759</v>
      </c>
      <c r="C233" s="16" t="str">
        <f t="shared" si="11"/>
        <v>2017925</v>
      </c>
      <c r="D233" s="16">
        <v>2017</v>
      </c>
      <c r="E233" s="16">
        <v>9</v>
      </c>
      <c r="F233" s="16">
        <v>25</v>
      </c>
      <c r="G233" s="16">
        <v>18</v>
      </c>
      <c r="H233" s="16">
        <v>27</v>
      </c>
      <c r="I233" s="16">
        <v>59</v>
      </c>
      <c r="J233" s="22">
        <v>153</v>
      </c>
      <c r="K233" s="19" t="s">
        <v>47</v>
      </c>
      <c r="L233" s="8" t="e">
        <f>IF(#REF!=#REF!,IF(K233="Stroke",IF(K234="Stroke",IF((J234-J233)&lt;0,1000+J234-J233,J234-J233),""),""),"")</f>
        <v>#REF!</v>
      </c>
      <c r="M233" s="8" t="s">
        <v>21</v>
      </c>
      <c r="N233" s="16" t="s">
        <v>27</v>
      </c>
      <c r="O233" s="16">
        <v>0</v>
      </c>
      <c r="P233" s="8" t="e">
        <f>IF(#REF!=#REF!,IF(K233="Stroke",IF(K234="Stroke",IF(#REF!=#REF!,IF(Q233=Q234,IF((J234-J233)&lt;0,1000+J234-J233-O233,J234-J233-O233),""),""),""),""),"")</f>
        <v>#REF!</v>
      </c>
      <c r="Q233" s="16">
        <v>1</v>
      </c>
      <c r="R233" s="8" t="e">
        <f>IF(#REF!&lt;&gt;#REF!,COUNTIFS($K$112:$K$1378,$K$112,#REF!,#REF!),"")</f>
        <v>#REF!</v>
      </c>
      <c r="S233" s="8" t="e">
        <f>IF(AND(#REF!&lt;&gt;#REF!,#REF!=#REF!,M233="positive",M234="negative"),1,"")</f>
        <v>#REF!</v>
      </c>
      <c r="T233" s="8" t="e">
        <f>IF(AND(#REF!=#REF!,K:K="stroke",M:M="positive",S233&lt;&gt;"1"),1,"")</f>
        <v>#REF!</v>
      </c>
      <c r="U233" s="8" t="e">
        <f>IF((AND(R233&lt;&gt;"",W233&lt;&gt;1,K:K="stroke",M:M="negative",#REF!=#REF!)),IF(W233&lt;&gt;0,"",1),"")</f>
        <v>#REF!</v>
      </c>
      <c r="V233" s="8" t="e">
        <f t="shared" si="12"/>
        <v>#REF!</v>
      </c>
      <c r="W233" s="8" t="e">
        <f>IF(#REF!&lt;&gt;#REF!,COUNTIFS($K$112:$K$1378,"up",#REF!,#REF!),"")</f>
        <v>#REF!</v>
      </c>
      <c r="X233" s="8" t="e">
        <f>IF(#REF!&lt;&gt;#REF!,COUNTIFS($K$112:$K$1378,"SRS",#REF!,#REF!),"")</f>
        <v>#REF!</v>
      </c>
      <c r="Y233" s="8" t="e">
        <f>IF(R233&lt;&gt;"",IF(R233=1,"",COUNTIFS($O$112:$O$1378,"&gt;40",#REF!,#REF!)),"")</f>
        <v>#REF!</v>
      </c>
    </row>
    <row r="234" spans="1:34" s="16" customFormat="1">
      <c r="A234" s="16">
        <f t="shared" si="9"/>
        <v>66479</v>
      </c>
      <c r="B234" s="18" t="str">
        <f t="shared" si="10"/>
        <v>2017925182759</v>
      </c>
      <c r="C234" s="16" t="str">
        <f t="shared" si="11"/>
        <v>2017925</v>
      </c>
      <c r="D234" s="16">
        <v>2017</v>
      </c>
      <c r="E234" s="16">
        <v>9</v>
      </c>
      <c r="F234" s="16">
        <v>25</v>
      </c>
      <c r="G234" s="16">
        <v>18</v>
      </c>
      <c r="H234" s="16">
        <v>27</v>
      </c>
      <c r="I234" s="16">
        <v>59</v>
      </c>
      <c r="J234" s="22">
        <v>170</v>
      </c>
      <c r="K234" s="19" t="s">
        <v>47</v>
      </c>
      <c r="L234" s="8" t="e">
        <f>IF(#REF!=#REF!,IF(K234="Stroke",IF(K235="Stroke",IF((J235-J234)&lt;0,1000+J235-J234,J235-J234),""),""),"")</f>
        <v>#REF!</v>
      </c>
      <c r="M234" s="8" t="s">
        <v>21</v>
      </c>
      <c r="N234" s="16" t="s">
        <v>27</v>
      </c>
      <c r="O234" s="16">
        <v>0</v>
      </c>
      <c r="P234" s="8" t="e">
        <f>IF(#REF!=#REF!,IF(K234="Stroke",IF(K235="Stroke",IF(#REF!=#REF!,IF(Q234=Q235,IF((J235-J234)&lt;0,1000+J235-J234-O234,J235-J234-O234),""),""),""),""),"")</f>
        <v>#REF!</v>
      </c>
      <c r="Q234" s="16">
        <v>1</v>
      </c>
      <c r="R234" s="8" t="e">
        <f>IF(#REF!&lt;&gt;#REF!,COUNTIFS($K$112:$K$1378,$K$112,#REF!,#REF!),"")</f>
        <v>#REF!</v>
      </c>
      <c r="S234" s="8" t="e">
        <f>IF(AND(#REF!&lt;&gt;#REF!,#REF!=#REF!,M234="positive",M235="negative"),1,"")</f>
        <v>#REF!</v>
      </c>
      <c r="T234" s="8" t="e">
        <f>IF(AND(#REF!=#REF!,K:K="stroke",M:M="positive",S234&lt;&gt;"1"),1,"")</f>
        <v>#REF!</v>
      </c>
      <c r="U234" s="8" t="e">
        <f>IF((AND(R234&lt;&gt;"",W234&lt;&gt;1,K:K="stroke",M:M="negative",#REF!=#REF!)),IF(W234&lt;&gt;0,"",1),"")</f>
        <v>#REF!</v>
      </c>
      <c r="V234" s="8" t="e">
        <f t="shared" si="12"/>
        <v>#REF!</v>
      </c>
      <c r="W234" s="8" t="e">
        <f>IF(#REF!&lt;&gt;#REF!,COUNTIFS($K$112:$K$1378,"up",#REF!,#REF!),"")</f>
        <v>#REF!</v>
      </c>
      <c r="X234" s="8" t="e">
        <f>IF(#REF!&lt;&gt;#REF!,COUNTIFS($K$112:$K$1378,"SRS",#REF!,#REF!),"")</f>
        <v>#REF!</v>
      </c>
      <c r="Y234" s="8" t="e">
        <f>IF(R234&lt;&gt;"",IF(R234=1,"",COUNTIFS($O$112:$O$1378,"&gt;40",#REF!,#REF!)),"")</f>
        <v>#REF!</v>
      </c>
    </row>
    <row r="235" spans="1:34" s="16" customFormat="1">
      <c r="A235" s="16">
        <f t="shared" si="9"/>
        <v>66479</v>
      </c>
      <c r="B235" s="18" t="str">
        <f t="shared" si="10"/>
        <v>2017925182759</v>
      </c>
      <c r="C235" s="16" t="str">
        <f t="shared" si="11"/>
        <v>2017925</v>
      </c>
      <c r="D235" s="16">
        <v>2017</v>
      </c>
      <c r="E235" s="16">
        <v>9</v>
      </c>
      <c r="F235" s="16">
        <v>25</v>
      </c>
      <c r="G235" s="16">
        <v>18</v>
      </c>
      <c r="H235" s="16">
        <v>27</v>
      </c>
      <c r="I235" s="16">
        <v>59</v>
      </c>
      <c r="J235" s="22">
        <v>177</v>
      </c>
      <c r="K235" s="19" t="s">
        <v>47</v>
      </c>
      <c r="L235" s="8" t="e">
        <f>IF(#REF!=#REF!,IF(K235="Stroke",IF(K236="Stroke",IF((J236-J235)&lt;0,1000+J236-J235,J236-J235),""),""),"")</f>
        <v>#REF!</v>
      </c>
      <c r="M235" s="8" t="s">
        <v>21</v>
      </c>
      <c r="N235" s="16" t="s">
        <v>27</v>
      </c>
      <c r="O235" s="16">
        <v>0</v>
      </c>
      <c r="P235" s="8" t="e">
        <f>IF(#REF!=#REF!,IF(K235="Stroke",IF(K236="Stroke",IF(#REF!=#REF!,IF(Q235=Q236,IF((J236-J235)&lt;0,1000+J236-J235-O235,J236-J235-O235),""),""),""),""),"")</f>
        <v>#REF!</v>
      </c>
      <c r="Q235" s="16">
        <v>1</v>
      </c>
      <c r="R235" s="8" t="e">
        <f>IF(#REF!&lt;&gt;#REF!,COUNTIFS($K$112:$K$1378,$K$112,#REF!,#REF!),"")</f>
        <v>#REF!</v>
      </c>
      <c r="S235" s="8" t="e">
        <f>IF(AND(#REF!&lt;&gt;#REF!,#REF!=#REF!,M235="positive",M236="negative"),1,"")</f>
        <v>#REF!</v>
      </c>
      <c r="T235" s="8" t="e">
        <f>IF(AND(#REF!=#REF!,K:K="stroke",M:M="positive",S235&lt;&gt;"1"),1,"")</f>
        <v>#REF!</v>
      </c>
      <c r="U235" s="8" t="e">
        <f>IF((AND(R235&lt;&gt;"",W235&lt;&gt;1,K:K="stroke",M:M="negative",#REF!=#REF!)),IF(W235&lt;&gt;0,"",1),"")</f>
        <v>#REF!</v>
      </c>
      <c r="V235" s="8" t="e">
        <f t="shared" si="12"/>
        <v>#REF!</v>
      </c>
      <c r="W235" s="8" t="e">
        <f>IF(#REF!&lt;&gt;#REF!,COUNTIFS($K$112:$K$1378,"up",#REF!,#REF!),"")</f>
        <v>#REF!</v>
      </c>
      <c r="X235" s="8" t="e">
        <f>IF(#REF!&lt;&gt;#REF!,COUNTIFS($K$112:$K$1378,"SRS",#REF!,#REF!),"")</f>
        <v>#REF!</v>
      </c>
      <c r="Y235" s="8" t="e">
        <f>IF(R235&lt;&gt;"",IF(R235=1,"",COUNTIFS($O$112:$O$1378,"&gt;40",#REF!,#REF!)),"")</f>
        <v>#REF!</v>
      </c>
    </row>
    <row r="236" spans="1:34" s="16" customFormat="1">
      <c r="A236" s="16">
        <f t="shared" si="9"/>
        <v>66479</v>
      </c>
      <c r="B236" s="18" t="str">
        <f t="shared" si="10"/>
        <v>2017925182759</v>
      </c>
      <c r="C236" s="16" t="str">
        <f t="shared" si="11"/>
        <v>2017925</v>
      </c>
      <c r="D236" s="16">
        <v>2017</v>
      </c>
      <c r="E236" s="16">
        <v>9</v>
      </c>
      <c r="F236" s="16">
        <v>25</v>
      </c>
      <c r="G236" s="16">
        <v>18</v>
      </c>
      <c r="H236" s="16">
        <v>27</v>
      </c>
      <c r="I236" s="16">
        <v>59</v>
      </c>
      <c r="J236" s="22">
        <v>200</v>
      </c>
      <c r="K236" s="19" t="s">
        <v>47</v>
      </c>
      <c r="L236" s="8" t="e">
        <f>IF(#REF!=#REF!,IF(K236="Stroke",IF(K237="Stroke",IF((J237-J236)&lt;0,1000+J237-J236,J237-J236),""),""),"")</f>
        <v>#REF!</v>
      </c>
      <c r="M236" s="8" t="s">
        <v>21</v>
      </c>
      <c r="N236" s="16" t="s">
        <v>27</v>
      </c>
      <c r="O236" s="16">
        <v>0</v>
      </c>
      <c r="P236" s="8" t="e">
        <f>IF(#REF!=#REF!,IF(K236="Stroke",IF(K237="Stroke",IF(#REF!=#REF!,IF(Q236=Q237,IF((J237-J236)&lt;0,1000+J237-J236-O236,J237-J236-O236),""),""),""),""),"")</f>
        <v>#REF!</v>
      </c>
      <c r="Q236" s="16">
        <v>1</v>
      </c>
      <c r="R236" s="8" t="e">
        <f>IF(#REF!&lt;&gt;#REF!,COUNTIFS($K$112:$K$1378,$K$112,#REF!,#REF!),"")</f>
        <v>#REF!</v>
      </c>
      <c r="S236" s="8" t="e">
        <f>IF(AND(#REF!&lt;&gt;#REF!,#REF!=#REF!,M236="positive",M237="negative"),1,"")</f>
        <v>#REF!</v>
      </c>
      <c r="T236" s="8" t="e">
        <f>IF(AND(#REF!=#REF!,K:K="stroke",M:M="positive",S236&lt;&gt;"1"),1,"")</f>
        <v>#REF!</v>
      </c>
      <c r="U236" s="8" t="e">
        <f>IF((AND(R236&lt;&gt;"",W236&lt;&gt;1,K:K="stroke",M:M="negative",#REF!=#REF!)),IF(W236&lt;&gt;0,"",1),"")</f>
        <v>#REF!</v>
      </c>
      <c r="V236" s="8" t="e">
        <f t="shared" si="12"/>
        <v>#REF!</v>
      </c>
      <c r="W236" s="8" t="e">
        <f>IF(#REF!&lt;&gt;#REF!,COUNTIFS($K$112:$K$1378,"up",#REF!,#REF!),"")</f>
        <v>#REF!</v>
      </c>
      <c r="X236" s="8" t="e">
        <f>IF(#REF!&lt;&gt;#REF!,COUNTIFS($K$112:$K$1378,"SRS",#REF!,#REF!),"")</f>
        <v>#REF!</v>
      </c>
      <c r="Y236" s="8" t="e">
        <f>IF(R236&lt;&gt;"",IF(R236=1,"",COUNTIFS($O$112:$O$1378,"&gt;40",#REF!,#REF!)),"")</f>
        <v>#REF!</v>
      </c>
    </row>
    <row r="237" spans="1:34" s="16" customFormat="1">
      <c r="A237" s="16">
        <f t="shared" si="9"/>
        <v>66479</v>
      </c>
      <c r="B237" s="18" t="str">
        <f t="shared" si="10"/>
        <v>2017925182759</v>
      </c>
      <c r="C237" s="16" t="str">
        <f t="shared" si="11"/>
        <v>2017925</v>
      </c>
      <c r="D237" s="16">
        <v>2017</v>
      </c>
      <c r="E237" s="16">
        <v>9</v>
      </c>
      <c r="F237" s="16">
        <v>25</v>
      </c>
      <c r="G237" s="16">
        <v>18</v>
      </c>
      <c r="H237" s="16">
        <v>27</v>
      </c>
      <c r="I237" s="16">
        <v>59</v>
      </c>
      <c r="J237" s="22">
        <v>213</v>
      </c>
      <c r="K237" s="19" t="s">
        <v>47</v>
      </c>
      <c r="L237" s="8" t="e">
        <f>IF(#REF!=#REF!,IF(K237="Stroke",IF(K238="Stroke",IF((J238-J237)&lt;0,1000+J238-J237,J238-J237),""),""),"")</f>
        <v>#REF!</v>
      </c>
      <c r="M237" s="8" t="s">
        <v>21</v>
      </c>
      <c r="N237" s="16" t="s">
        <v>27</v>
      </c>
      <c r="O237" s="16">
        <v>0</v>
      </c>
      <c r="P237" s="8" t="e">
        <f>IF(#REF!=#REF!,IF(K237="Stroke",IF(K238="Stroke",IF(#REF!=#REF!,IF(Q237=Q238,IF((J238-J237)&lt;0,1000+J238-J237-O237,J238-J237-O237),""),""),""),""),"")</f>
        <v>#REF!</v>
      </c>
      <c r="Q237" s="16">
        <v>1</v>
      </c>
      <c r="R237" s="8" t="e">
        <f>IF(#REF!&lt;&gt;#REF!,COUNTIFS($K$112:$K$1378,$K$112,#REF!,#REF!),"")</f>
        <v>#REF!</v>
      </c>
      <c r="S237" s="8" t="e">
        <f>IF(AND(#REF!&lt;&gt;#REF!,#REF!=#REF!,M237="positive",M238="negative"),1,"")</f>
        <v>#REF!</v>
      </c>
      <c r="T237" s="8" t="e">
        <f>IF(AND(#REF!=#REF!,K:K="stroke",M:M="positive",S237&lt;&gt;"1"),1,"")</f>
        <v>#REF!</v>
      </c>
      <c r="U237" s="8" t="e">
        <f>IF((AND(R237&lt;&gt;"",W237&lt;&gt;1,K:K="stroke",M:M="negative",#REF!=#REF!)),IF(W237&lt;&gt;0,"",1),"")</f>
        <v>#REF!</v>
      </c>
      <c r="V237" s="8" t="e">
        <f t="shared" si="12"/>
        <v>#REF!</v>
      </c>
      <c r="W237" s="8" t="e">
        <f>IF(#REF!&lt;&gt;#REF!,COUNTIFS($K$112:$K$1378,"up",#REF!,#REF!),"")</f>
        <v>#REF!</v>
      </c>
      <c r="X237" s="8" t="e">
        <f>IF(#REF!&lt;&gt;#REF!,COUNTIFS($K$112:$K$1378,"SRS",#REF!,#REF!),"")</f>
        <v>#REF!</v>
      </c>
      <c r="Y237" s="8" t="e">
        <f>IF(R237&lt;&gt;"",IF(R237=1,"",COUNTIFS($O$112:$O$1378,"&gt;40",#REF!,#REF!)),"")</f>
        <v>#REF!</v>
      </c>
    </row>
    <row r="238" spans="1:34" s="16" customFormat="1">
      <c r="A238" s="16">
        <f t="shared" si="9"/>
        <v>66479</v>
      </c>
      <c r="B238" s="18" t="str">
        <f t="shared" si="10"/>
        <v>2017925182759</v>
      </c>
      <c r="C238" s="16" t="str">
        <f t="shared" si="11"/>
        <v>2017925</v>
      </c>
      <c r="D238" s="16">
        <v>2017</v>
      </c>
      <c r="E238" s="16">
        <v>9</v>
      </c>
      <c r="F238" s="16">
        <v>25</v>
      </c>
      <c r="G238" s="16">
        <v>18</v>
      </c>
      <c r="H238" s="16">
        <v>27</v>
      </c>
      <c r="I238" s="16">
        <v>59</v>
      </c>
      <c r="J238" s="22">
        <v>225</v>
      </c>
      <c r="K238" s="19" t="s">
        <v>47</v>
      </c>
      <c r="L238" s="8" t="e">
        <f>IF(#REF!=#REF!,IF(K238="Stroke",IF(K239="Stroke",IF((J239-J238)&lt;0,1000+J239-J238,J239-J238),""),""),"")</f>
        <v>#REF!</v>
      </c>
      <c r="M238" s="8" t="s">
        <v>21</v>
      </c>
      <c r="N238" s="16" t="s">
        <v>27</v>
      </c>
      <c r="O238" s="16">
        <v>0</v>
      </c>
      <c r="P238" s="8" t="e">
        <f>IF(#REF!=#REF!,IF(K238="Stroke",IF(K239="Stroke",IF(#REF!=#REF!,IF(Q238=Q239,IF((J239-J238)&lt;0,1000+J239-J238-O238,J239-J238-O238),""),""),""),""),"")</f>
        <v>#REF!</v>
      </c>
      <c r="Q238" s="16">
        <v>1</v>
      </c>
      <c r="R238" s="8" t="e">
        <f>IF(#REF!&lt;&gt;#REF!,COUNTIFS($K$112:$K$1378,$K$112,#REF!,#REF!),"")</f>
        <v>#REF!</v>
      </c>
      <c r="S238" s="8" t="e">
        <f>IF(AND(#REF!&lt;&gt;#REF!,#REF!=#REF!,M238="positive",M239="negative"),1,"")</f>
        <v>#REF!</v>
      </c>
      <c r="T238" s="8" t="e">
        <f>IF(AND(#REF!=#REF!,K:K="stroke",M:M="positive",S238&lt;&gt;"1"),1,"")</f>
        <v>#REF!</v>
      </c>
      <c r="U238" s="8" t="e">
        <f>IF((AND(R238&lt;&gt;"",W238&lt;&gt;1,K:K="stroke",M:M="negative",#REF!=#REF!)),IF(W238&lt;&gt;0,"",1),"")</f>
        <v>#REF!</v>
      </c>
      <c r="V238" s="8" t="e">
        <f t="shared" si="12"/>
        <v>#REF!</v>
      </c>
      <c r="W238" s="8" t="e">
        <f>IF(#REF!&lt;&gt;#REF!,COUNTIFS($K$112:$K$1378,"up",#REF!,#REF!),"")</f>
        <v>#REF!</v>
      </c>
      <c r="X238" s="8" t="e">
        <f>IF(#REF!&lt;&gt;#REF!,COUNTIFS($K$112:$K$1378,"SRS",#REF!,#REF!),"")</f>
        <v>#REF!</v>
      </c>
      <c r="Y238" s="8" t="e">
        <f>IF(R238&lt;&gt;"",IF(R238=1,"",COUNTIFS($O$112:$O$1378,"&gt;40",#REF!,#REF!)),"")</f>
        <v>#REF!</v>
      </c>
    </row>
    <row r="239" spans="1:34" s="16" customFormat="1">
      <c r="A239" s="16">
        <f t="shared" si="9"/>
        <v>66479</v>
      </c>
      <c r="B239" s="18" t="str">
        <f t="shared" si="10"/>
        <v>2017925182759</v>
      </c>
      <c r="C239" s="16" t="str">
        <f t="shared" si="11"/>
        <v>2017925</v>
      </c>
      <c r="D239" s="16">
        <v>2017</v>
      </c>
      <c r="E239" s="16">
        <v>9</v>
      </c>
      <c r="F239" s="16">
        <v>25</v>
      </c>
      <c r="G239" s="16">
        <v>18</v>
      </c>
      <c r="H239" s="16">
        <v>27</v>
      </c>
      <c r="I239" s="16">
        <v>59</v>
      </c>
      <c r="J239" s="22">
        <v>234</v>
      </c>
      <c r="K239" s="19" t="s">
        <v>47</v>
      </c>
      <c r="L239" s="8" t="e">
        <f>IF(#REF!=#REF!,IF(K239="Stroke",IF(K240="Stroke",IF((J240-J239)&lt;0,1000+J240-J239,J240-J239),""),""),"")</f>
        <v>#REF!</v>
      </c>
      <c r="M239" s="8" t="s">
        <v>21</v>
      </c>
      <c r="N239" s="16" t="s">
        <v>27</v>
      </c>
      <c r="O239" s="16">
        <v>0</v>
      </c>
      <c r="P239" s="8" t="e">
        <f>IF(#REF!=#REF!,IF(K239="Stroke",IF(K240="Stroke",IF(#REF!=#REF!,IF(Q239=Q240,IF((J240-J239)&lt;0,1000+J240-J239-O239,J240-J239-O239),""),""),""),""),"")</f>
        <v>#REF!</v>
      </c>
      <c r="Q239" s="16">
        <v>1</v>
      </c>
      <c r="R239" s="8" t="e">
        <f>IF(#REF!&lt;&gt;#REF!,COUNTIFS($K$112:$K$1378,$K$112,#REF!,#REF!),"")</f>
        <v>#REF!</v>
      </c>
      <c r="S239" s="8" t="e">
        <f>IF(AND(#REF!&lt;&gt;#REF!,#REF!=#REF!,M239="positive",M240="negative"),1,"")</f>
        <v>#REF!</v>
      </c>
      <c r="T239" s="8" t="e">
        <f>IF(AND(#REF!=#REF!,K:K="stroke",M:M="positive",S239&lt;&gt;"1"),1,"")</f>
        <v>#REF!</v>
      </c>
      <c r="U239" s="8" t="e">
        <f>IF((AND(R239&lt;&gt;"",W239&lt;&gt;1,K:K="stroke",M:M="negative",#REF!=#REF!)),IF(W239&lt;&gt;0,"",1),"")</f>
        <v>#REF!</v>
      </c>
      <c r="V239" s="8" t="e">
        <f t="shared" si="12"/>
        <v>#REF!</v>
      </c>
      <c r="W239" s="8" t="e">
        <f>IF(#REF!&lt;&gt;#REF!,COUNTIFS($K$112:$K$1378,"up",#REF!,#REF!),"")</f>
        <v>#REF!</v>
      </c>
      <c r="X239" s="8" t="e">
        <f>IF(#REF!&lt;&gt;#REF!,COUNTIFS($K$112:$K$1378,"SRS",#REF!,#REF!),"")</f>
        <v>#REF!</v>
      </c>
      <c r="Y239" s="8" t="e">
        <f>IF(R239&lt;&gt;"",IF(R239=1,"",COUNTIFS($O$112:$O$1378,"&gt;40",#REF!,#REF!)),"")</f>
        <v>#REF!</v>
      </c>
    </row>
    <row r="240" spans="1:34" s="16" customFormat="1">
      <c r="A240" s="16">
        <f t="shared" si="9"/>
        <v>66479</v>
      </c>
      <c r="B240" s="18" t="str">
        <f t="shared" si="10"/>
        <v>2017925182759</v>
      </c>
      <c r="C240" s="16" t="str">
        <f t="shared" si="11"/>
        <v>2017925</v>
      </c>
      <c r="D240" s="16">
        <v>2017</v>
      </c>
      <c r="E240" s="16">
        <v>9</v>
      </c>
      <c r="F240" s="16">
        <v>25</v>
      </c>
      <c r="G240" s="16">
        <v>18</v>
      </c>
      <c r="H240" s="16">
        <v>27</v>
      </c>
      <c r="I240" s="16">
        <v>59</v>
      </c>
      <c r="J240" s="22">
        <v>238</v>
      </c>
      <c r="K240" s="19" t="s">
        <v>47</v>
      </c>
      <c r="L240" s="8" t="e">
        <f>IF(#REF!=#REF!,IF(K240="Stroke",IF(K241="Stroke",IF((J241-J240)&lt;0,1000+J241-J240,J241-J240),""),""),"")</f>
        <v>#REF!</v>
      </c>
      <c r="M240" s="8" t="s">
        <v>21</v>
      </c>
      <c r="N240" s="16" t="s">
        <v>27</v>
      </c>
      <c r="O240" s="16">
        <v>0</v>
      </c>
      <c r="P240" s="8" t="e">
        <f>IF(#REF!=#REF!,IF(K240="Stroke",IF(K241="Stroke",IF(#REF!=#REF!,IF(Q240=Q241,IF((J241-J240)&lt;0,1000+J241-J240-O240,J241-J240-O240),""),""),""),""),"")</f>
        <v>#REF!</v>
      </c>
      <c r="Q240" s="16">
        <v>1</v>
      </c>
      <c r="R240" s="8" t="e">
        <f>IF(#REF!&lt;&gt;#REF!,COUNTIFS($K$112:$K$1378,$K$112,#REF!,#REF!),"")</f>
        <v>#REF!</v>
      </c>
      <c r="S240" s="8" t="e">
        <f>IF(AND(#REF!&lt;&gt;#REF!,#REF!=#REF!,M240="positive",M241="negative"),1,"")</f>
        <v>#REF!</v>
      </c>
      <c r="T240" s="8" t="e">
        <f>IF(AND(#REF!=#REF!,K:K="stroke",M:M="positive",S240&lt;&gt;"1"),1,"")</f>
        <v>#REF!</v>
      </c>
      <c r="U240" s="8" t="e">
        <f>IF((AND(R240&lt;&gt;"",W240&lt;&gt;1,K:K="stroke",M:M="negative",#REF!=#REF!)),IF(W240&lt;&gt;0,"",1),"")</f>
        <v>#REF!</v>
      </c>
      <c r="V240" s="8" t="e">
        <f t="shared" si="12"/>
        <v>#REF!</v>
      </c>
      <c r="W240" s="8" t="e">
        <f>IF(#REF!&lt;&gt;#REF!,COUNTIFS($K$112:$K$1378,"up",#REF!,#REF!),"")</f>
        <v>#REF!</v>
      </c>
      <c r="X240" s="8" t="e">
        <f>IF(#REF!&lt;&gt;#REF!,COUNTIFS($K$112:$K$1378,"SRS",#REF!,#REF!),"")</f>
        <v>#REF!</v>
      </c>
      <c r="Y240" s="8" t="e">
        <f>IF(R240&lt;&gt;"",IF(R240=1,"",COUNTIFS($O$112:$O$1378,"&gt;40",#REF!,#REF!)),"")</f>
        <v>#REF!</v>
      </c>
    </row>
    <row r="241" spans="1:34" s="16" customFormat="1">
      <c r="A241" s="16">
        <f t="shared" si="9"/>
        <v>66479</v>
      </c>
      <c r="B241" s="18" t="str">
        <f t="shared" si="10"/>
        <v>2017925182759</v>
      </c>
      <c r="C241" s="16" t="str">
        <f t="shared" si="11"/>
        <v>2017925</v>
      </c>
      <c r="D241" s="16">
        <v>2017</v>
      </c>
      <c r="E241" s="16">
        <v>9</v>
      </c>
      <c r="F241" s="16">
        <v>25</v>
      </c>
      <c r="G241" s="16">
        <v>18</v>
      </c>
      <c r="H241" s="16">
        <v>27</v>
      </c>
      <c r="I241" s="16">
        <v>59</v>
      </c>
      <c r="J241" s="22">
        <v>341</v>
      </c>
      <c r="K241" s="19" t="s">
        <v>47</v>
      </c>
      <c r="L241" s="8" t="e">
        <f>IF(#REF!=#REF!,IF(K241="Stroke",IF(K242="Stroke",IF((J242-J241)&lt;0,1000+J242-J241,J242-J241),""),""),"")</f>
        <v>#REF!</v>
      </c>
      <c r="M241" s="8" t="s">
        <v>21</v>
      </c>
      <c r="N241" s="16" t="s">
        <v>27</v>
      </c>
      <c r="O241" s="16">
        <v>0</v>
      </c>
      <c r="P241" s="8" t="e">
        <f>IF(#REF!=#REF!,IF(K241="Stroke",IF(K242="Stroke",IF(#REF!=#REF!,IF(Q241=Q242,IF((J242-J241)&lt;0,1000+J242-J241-O241,J242-J241-O241),""),""),""),""),"")</f>
        <v>#REF!</v>
      </c>
      <c r="Q241" s="16">
        <v>1</v>
      </c>
      <c r="R241" s="8" t="e">
        <f>IF(#REF!&lt;&gt;#REF!,COUNTIFS($K$112:$K$1378,$K$112,#REF!,#REF!),"")</f>
        <v>#REF!</v>
      </c>
      <c r="S241" s="8" t="e">
        <f>IF(AND(#REF!&lt;&gt;#REF!,#REF!=#REF!,M241="positive",M242="negative"),1,"")</f>
        <v>#REF!</v>
      </c>
      <c r="T241" s="8" t="e">
        <f>IF(AND(#REF!=#REF!,K:K="stroke",M:M="positive",S241&lt;&gt;"1"),1,"")</f>
        <v>#REF!</v>
      </c>
      <c r="U241" s="8" t="e">
        <f>IF((AND(R241&lt;&gt;"",W241&lt;&gt;1,K:K="stroke",M:M="negative",#REF!=#REF!)),IF(W241&lt;&gt;0,"",1),"")</f>
        <v>#REF!</v>
      </c>
      <c r="V241" s="8" t="e">
        <f t="shared" si="12"/>
        <v>#REF!</v>
      </c>
      <c r="W241" s="8" t="e">
        <f>IF(#REF!&lt;&gt;#REF!,COUNTIFS($K$112:$K$1378,"up",#REF!,#REF!),"")</f>
        <v>#REF!</v>
      </c>
      <c r="X241" s="8" t="e">
        <f>IF(#REF!&lt;&gt;#REF!,COUNTIFS($K$112:$K$1378,"SRS",#REF!,#REF!),"")</f>
        <v>#REF!</v>
      </c>
      <c r="Y241" s="8" t="e">
        <f>IF(R241&lt;&gt;"",IF(R241=1,"",COUNTIFS($O$112:$O$1378,"&gt;40",#REF!,#REF!)),"")</f>
        <v>#REF!</v>
      </c>
    </row>
    <row r="242" spans="1:34" s="8" customFormat="1">
      <c r="A242" s="16">
        <f t="shared" si="9"/>
        <v>66479</v>
      </c>
      <c r="B242" s="18" t="str">
        <f t="shared" si="10"/>
        <v>2017925182759</v>
      </c>
      <c r="C242" s="16" t="str">
        <f t="shared" si="11"/>
        <v>2017925</v>
      </c>
      <c r="D242" s="16">
        <v>2017</v>
      </c>
      <c r="E242" s="16">
        <v>9</v>
      </c>
      <c r="F242" s="16">
        <v>25</v>
      </c>
      <c r="G242" s="16">
        <v>18</v>
      </c>
      <c r="H242" s="16">
        <v>27</v>
      </c>
      <c r="I242" s="16">
        <v>59</v>
      </c>
      <c r="J242" s="22">
        <v>356</v>
      </c>
      <c r="K242" s="19" t="s">
        <v>47</v>
      </c>
      <c r="L242" s="8" t="e">
        <f>IF(#REF!=#REF!,IF(K242="Stroke",IF(K243="Stroke",IF((J243-J242)&lt;0,1000+J243-J242,J243-J242),""),""),"")</f>
        <v>#REF!</v>
      </c>
      <c r="M242" s="8" t="s">
        <v>21</v>
      </c>
      <c r="N242" s="16" t="s">
        <v>27</v>
      </c>
      <c r="O242" s="16">
        <v>0</v>
      </c>
      <c r="P242" s="8" t="e">
        <f>IF(#REF!=#REF!,IF(K242="Stroke",IF(K243="Stroke",IF(#REF!=#REF!,IF(Q242=Q243,IF((J243-J242)&lt;0,1000+J243-J242-O242,J243-J242-O242),""),""),""),""),"")</f>
        <v>#REF!</v>
      </c>
      <c r="Q242" s="16">
        <v>1</v>
      </c>
      <c r="R242" s="8" t="e">
        <f>IF(#REF!&lt;&gt;#REF!,COUNTIFS($K$112:$K$1378,$K$112,#REF!,#REF!),"")</f>
        <v>#REF!</v>
      </c>
      <c r="S242" s="8" t="e">
        <f>IF(AND(#REF!&lt;&gt;#REF!,#REF!=#REF!,M242="positive",M243="negative"),1,"")</f>
        <v>#REF!</v>
      </c>
      <c r="T242" s="8" t="e">
        <f>IF(AND(#REF!=#REF!,K:K="stroke",M:M="positive",S242&lt;&gt;"1"),1,"")</f>
        <v>#REF!</v>
      </c>
      <c r="U242" s="8" t="e">
        <f>IF((AND(R242&lt;&gt;"",W242&lt;&gt;1,K:K="stroke",M:M="negative",#REF!=#REF!)),IF(W242&lt;&gt;0,"",1),"")</f>
        <v>#REF!</v>
      </c>
      <c r="V242" s="8" t="e">
        <f t="shared" si="12"/>
        <v>#REF!</v>
      </c>
      <c r="W242" s="8" t="e">
        <f>IF(#REF!&lt;&gt;#REF!,COUNTIFS($K$112:$K$1378,"up",#REF!,#REF!),"")</f>
        <v>#REF!</v>
      </c>
      <c r="X242" s="8" t="e">
        <f>IF(#REF!&lt;&gt;#REF!,COUNTIFS($K$112:$K$1378,"SRS",#REF!,#REF!),"")</f>
        <v>#REF!</v>
      </c>
      <c r="Y242" s="8" t="e">
        <f>IF(R242&lt;&gt;"",IF(R242=1,"",COUNTIFS($O$112:$O$1378,"&gt;40",#REF!,#REF!)),"")</f>
        <v>#REF!</v>
      </c>
      <c r="Z242" s="16"/>
      <c r="AA242" s="16"/>
      <c r="AB242" s="16"/>
      <c r="AC242" s="16"/>
      <c r="AD242" s="16"/>
      <c r="AE242" s="16"/>
      <c r="AF242" s="16"/>
      <c r="AG242" s="16"/>
      <c r="AH242" s="16"/>
    </row>
    <row r="243" spans="1:34" s="7" customFormat="1">
      <c r="A243" s="16">
        <f t="shared" si="9"/>
        <v>66479</v>
      </c>
      <c r="B243" s="18" t="str">
        <f t="shared" si="10"/>
        <v>2017925182759</v>
      </c>
      <c r="C243" s="16" t="str">
        <f t="shared" si="11"/>
        <v>2017925</v>
      </c>
      <c r="D243" s="16">
        <v>2017</v>
      </c>
      <c r="E243" s="16">
        <v>9</v>
      </c>
      <c r="F243" s="16">
        <v>25</v>
      </c>
      <c r="G243" s="16">
        <v>18</v>
      </c>
      <c r="H243" s="16">
        <v>27</v>
      </c>
      <c r="I243" s="16">
        <v>59</v>
      </c>
      <c r="J243" s="22">
        <v>358</v>
      </c>
      <c r="K243" s="19" t="s">
        <v>47</v>
      </c>
      <c r="L243" s="8" t="e">
        <f>IF(#REF!=#REF!,IF(K243="Stroke",IF(K244="Stroke",IF((J244-J243)&lt;0,1000+J244-J243,J244-J243),""),""),"")</f>
        <v>#REF!</v>
      </c>
      <c r="M243" s="8" t="s">
        <v>21</v>
      </c>
      <c r="N243" s="16" t="s">
        <v>27</v>
      </c>
      <c r="O243" s="16">
        <v>0</v>
      </c>
      <c r="P243" s="8" t="e">
        <f>IF(#REF!=#REF!,IF(K243="Stroke",IF(K244="Stroke",IF(#REF!=#REF!,IF(Q243=Q244,IF((J244-J243)&lt;0,1000+J244-J243-O243,J244-J243-O243),""),""),""),""),"")</f>
        <v>#REF!</v>
      </c>
      <c r="Q243" s="16">
        <v>1</v>
      </c>
      <c r="R243" s="8" t="e">
        <f>IF(#REF!&lt;&gt;#REF!,COUNTIFS($K$112:$K$1378,$K$112,#REF!,#REF!),"")</f>
        <v>#REF!</v>
      </c>
      <c r="S243" s="8" t="e">
        <f>IF(AND(#REF!&lt;&gt;#REF!,#REF!=#REF!,M243="positive",M244="negative"),1,"")</f>
        <v>#REF!</v>
      </c>
      <c r="T243" s="8" t="e">
        <f>IF(AND(#REF!=#REF!,K:K="stroke",M:M="positive",S243&lt;&gt;"1"),1,"")</f>
        <v>#REF!</v>
      </c>
      <c r="U243" s="8" t="e">
        <f>IF((AND(R243&lt;&gt;"",W243&lt;&gt;1,K:K="stroke",M:M="negative",#REF!=#REF!)),IF(W243&lt;&gt;0,"",1),"")</f>
        <v>#REF!</v>
      </c>
      <c r="V243" s="8" t="e">
        <f t="shared" si="12"/>
        <v>#REF!</v>
      </c>
      <c r="W243" s="8" t="e">
        <f>IF(#REF!&lt;&gt;#REF!,COUNTIFS($K$112:$K$1378,"up",#REF!,#REF!),"")</f>
        <v>#REF!</v>
      </c>
      <c r="X243" s="8" t="e">
        <f>IF(#REF!&lt;&gt;#REF!,COUNTIFS($K$112:$K$1378,"SRS",#REF!,#REF!),"")</f>
        <v>#REF!</v>
      </c>
      <c r="Y243" s="8" t="e">
        <f>IF(R243&lt;&gt;"",IF(R243=1,"",COUNTIFS($O$112:$O$1378,"&gt;40",#REF!,#REF!)),"")</f>
        <v>#REF!</v>
      </c>
      <c r="Z243" s="16"/>
      <c r="AA243" s="16"/>
      <c r="AB243" s="16"/>
      <c r="AC243" s="16"/>
      <c r="AD243" s="16"/>
      <c r="AE243" s="16"/>
      <c r="AF243" s="16"/>
      <c r="AG243" s="16"/>
      <c r="AH243" s="16"/>
    </row>
    <row r="244" spans="1:34" s="8" customFormat="1">
      <c r="A244" s="16">
        <f t="shared" si="9"/>
        <v>66479</v>
      </c>
      <c r="B244" s="18" t="str">
        <f t="shared" si="10"/>
        <v>2017925182759</v>
      </c>
      <c r="C244" s="16" t="str">
        <f t="shared" si="11"/>
        <v>2017925</v>
      </c>
      <c r="D244" s="16">
        <v>2017</v>
      </c>
      <c r="E244" s="16">
        <v>9</v>
      </c>
      <c r="F244" s="16">
        <v>25</v>
      </c>
      <c r="G244" s="16">
        <v>18</v>
      </c>
      <c r="H244" s="16">
        <v>27</v>
      </c>
      <c r="I244" s="16">
        <v>59</v>
      </c>
      <c r="J244" s="22">
        <v>392</v>
      </c>
      <c r="K244" s="19" t="s">
        <v>47</v>
      </c>
      <c r="L244" s="8" t="e">
        <f>IF(#REF!=#REF!,IF(K244="Stroke",IF(K245="Stroke",IF((J245-J244)&lt;0,1000+J245-J244,J245-J244),""),""),"")</f>
        <v>#REF!</v>
      </c>
      <c r="M244" s="8" t="s">
        <v>21</v>
      </c>
      <c r="N244" s="16" t="s">
        <v>27</v>
      </c>
      <c r="O244" s="16">
        <v>0</v>
      </c>
      <c r="P244" s="8" t="e">
        <f>IF(#REF!=#REF!,IF(K244="Stroke",IF(K245="Stroke",IF(#REF!=#REF!,IF(Q244=Q245,IF((J245-J244)&lt;0,1000+J245-J244-O244,J245-J244-O244),""),""),""),""),"")</f>
        <v>#REF!</v>
      </c>
      <c r="Q244" s="16">
        <v>1</v>
      </c>
      <c r="R244" s="8" t="e">
        <f>IF(#REF!&lt;&gt;#REF!,COUNTIFS($K$112:$K$1378,$K$112,#REF!,#REF!),"")</f>
        <v>#REF!</v>
      </c>
      <c r="S244" s="8" t="e">
        <f>IF(AND(#REF!&lt;&gt;#REF!,#REF!=#REF!,M244="positive",M245="negative"),1,"")</f>
        <v>#REF!</v>
      </c>
      <c r="T244" s="8" t="e">
        <f>IF(AND(#REF!=#REF!,K:K="stroke",M:M="positive",S244&lt;&gt;"1"),1,"")</f>
        <v>#REF!</v>
      </c>
      <c r="U244" s="8" t="e">
        <f>IF((AND(R244&lt;&gt;"",W244&lt;&gt;1,K:K="stroke",M:M="negative",#REF!=#REF!)),IF(W244&lt;&gt;0,"",1),"")</f>
        <v>#REF!</v>
      </c>
      <c r="V244" s="8" t="e">
        <f t="shared" si="12"/>
        <v>#REF!</v>
      </c>
      <c r="W244" s="8" t="e">
        <f>IF(#REF!&lt;&gt;#REF!,COUNTIFS($K$112:$K$1378,"up",#REF!,#REF!),"")</f>
        <v>#REF!</v>
      </c>
      <c r="X244" s="8" t="e">
        <f>IF(#REF!&lt;&gt;#REF!,COUNTIFS($K$112:$K$1378,"SRS",#REF!,#REF!),"")</f>
        <v>#REF!</v>
      </c>
      <c r="Y244" s="8" t="e">
        <f>IF(R244&lt;&gt;"",IF(R244=1,"",COUNTIFS($O$112:$O$1378,"&gt;40",#REF!,#REF!)),"")</f>
        <v>#REF!</v>
      </c>
      <c r="Z244" s="16"/>
      <c r="AA244" s="16"/>
      <c r="AB244" s="16"/>
      <c r="AC244" s="16"/>
      <c r="AD244" s="16"/>
      <c r="AE244" s="16"/>
      <c r="AF244" s="16"/>
      <c r="AG244" s="16"/>
      <c r="AH244" s="16"/>
    </row>
    <row r="245" spans="1:34" s="8" customFormat="1">
      <c r="A245" s="16">
        <f t="shared" si="9"/>
        <v>66479</v>
      </c>
      <c r="B245" s="18" t="str">
        <f t="shared" si="10"/>
        <v>2017925182759</v>
      </c>
      <c r="C245" s="16" t="str">
        <f t="shared" si="11"/>
        <v>2017925</v>
      </c>
      <c r="D245" s="16">
        <v>2017</v>
      </c>
      <c r="E245" s="16">
        <v>9</v>
      </c>
      <c r="F245" s="16">
        <v>25</v>
      </c>
      <c r="G245" s="16">
        <v>18</v>
      </c>
      <c r="H245" s="16">
        <v>27</v>
      </c>
      <c r="I245" s="16">
        <v>59</v>
      </c>
      <c r="J245" s="22">
        <v>418</v>
      </c>
      <c r="K245" s="16" t="s">
        <v>40</v>
      </c>
      <c r="L245" s="8" t="e">
        <f>IF(#REF!=#REF!,IF(K245="Stroke",IF(K246="Stroke",IF((J246-J245)&lt;0,1000+J246-J245,J246-J245),""),""),"")</f>
        <v>#REF!</v>
      </c>
      <c r="N245" s="16" t="s">
        <v>27</v>
      </c>
      <c r="O245" s="16">
        <v>0</v>
      </c>
      <c r="P245" s="8" t="e">
        <f>IF(#REF!=#REF!,IF(K245="Stroke",IF(K246="Stroke",IF(#REF!=#REF!,IF(Q245=Q246,IF((J246-J245)&lt;0,1000+J246-J245-O245,J246-J245-O245),""),""),""),""),"")</f>
        <v>#REF!</v>
      </c>
      <c r="Q245" s="16">
        <v>1</v>
      </c>
      <c r="R245" s="8" t="e">
        <f>IF(#REF!&lt;&gt;#REF!,COUNTIFS($K$112:$K$1378,$K$112,#REF!,#REF!),"")</f>
        <v>#REF!</v>
      </c>
      <c r="S245" s="8" t="e">
        <f>IF(AND(#REF!&lt;&gt;#REF!,#REF!=#REF!,M245="positive",M246="negative"),1,"")</f>
        <v>#REF!</v>
      </c>
      <c r="T245" s="8" t="e">
        <f>IF(AND(#REF!=#REF!,K:K="stroke",M:M="positive",S245&lt;&gt;"1"),1,"")</f>
        <v>#REF!</v>
      </c>
      <c r="U245" s="8" t="e">
        <f>IF((AND(R245&lt;&gt;"",W245&lt;&gt;1,K:K="stroke",M:M="negative",#REF!=#REF!)),IF(W245&lt;&gt;0,"",1),"")</f>
        <v>#REF!</v>
      </c>
      <c r="V245" s="8" t="e">
        <f t="shared" si="12"/>
        <v>#REF!</v>
      </c>
      <c r="W245" s="8" t="e">
        <f>IF(#REF!&lt;&gt;#REF!,COUNTIFS($K$112:$K$1378,"up",#REF!,#REF!),"")</f>
        <v>#REF!</v>
      </c>
      <c r="X245" s="8" t="e">
        <f>IF(#REF!&lt;&gt;#REF!,COUNTIFS($K$112:$K$1378,"SRS",#REF!,#REF!),"")</f>
        <v>#REF!</v>
      </c>
      <c r="Y245" s="8" t="e">
        <f>IF(R245&lt;&gt;"",IF(R245=1,"",COUNTIFS($O$112:$O$1378,"&gt;40",#REF!,#REF!)),"")</f>
        <v>#REF!</v>
      </c>
      <c r="Z245" s="16"/>
      <c r="AA245" s="16"/>
      <c r="AB245" s="16"/>
      <c r="AC245" s="16"/>
      <c r="AD245" s="16"/>
      <c r="AE245" s="16"/>
      <c r="AF245" s="16"/>
      <c r="AG245" s="16"/>
      <c r="AH245" s="16"/>
    </row>
    <row r="246" spans="1:34" s="7" customFormat="1">
      <c r="A246" s="7">
        <f t="shared" si="9"/>
        <v>66728</v>
      </c>
      <c r="B246" s="11" t="str">
        <f t="shared" si="10"/>
        <v>201792518328</v>
      </c>
      <c r="C246" s="7" t="str">
        <f t="shared" si="11"/>
        <v>2017925</v>
      </c>
      <c r="D246" s="7">
        <v>2017</v>
      </c>
      <c r="E246" s="7">
        <v>9</v>
      </c>
      <c r="F246" s="7">
        <v>25</v>
      </c>
      <c r="G246" s="7">
        <v>18</v>
      </c>
      <c r="H246" s="7">
        <v>32</v>
      </c>
      <c r="I246" s="7">
        <v>8</v>
      </c>
      <c r="J246" s="7">
        <v>806</v>
      </c>
      <c r="K246" s="13" t="s">
        <v>44</v>
      </c>
      <c r="L246" s="7" t="e">
        <f>IF(#REF!=#REF!,IF(K246="Stroke",IF(K247="Stroke",IF((J247-J246)&lt;0,1000+J247-J246,J247-J246),""),""),"")</f>
        <v>#REF!</v>
      </c>
      <c r="M246" s="7" t="s">
        <v>21</v>
      </c>
      <c r="N246" s="7" t="s">
        <v>27</v>
      </c>
      <c r="O246" s="7">
        <v>643</v>
      </c>
      <c r="P246" s="7" t="e">
        <f>IF(#REF!=#REF!,IF(K246="Stroke",IF(K247="Stroke",IF(#REF!=#REF!,IF(Q246=Q247,IF((J247-J246)&lt;0,1000+J247-J246-O246,J247-J246-O246),""),""),""),""),"")</f>
        <v>#REF!</v>
      </c>
      <c r="Q246" s="7">
        <v>1</v>
      </c>
      <c r="R246" s="7" t="e">
        <f>IF(#REF!&lt;&gt;#REF!,COUNTIFS($K$112:$K$1378,$K$112,#REF!,#REF!),"")</f>
        <v>#REF!</v>
      </c>
      <c r="S246" s="7" t="e">
        <f>IF(AND(#REF!&lt;&gt;#REF!,#REF!=#REF!,M246="positive",M247="negative"),1,"")</f>
        <v>#REF!</v>
      </c>
      <c r="T246" s="7" t="e">
        <f>IF(AND(#REF!=#REF!,K:K="stroke",M:M="positive",S246&lt;&gt;"1"),1,"")</f>
        <v>#REF!</v>
      </c>
      <c r="U246" s="7" t="e">
        <f>IF((AND(R246&lt;&gt;"",W246&lt;&gt;1,K:K="stroke",M:M="negative",#REF!=#REF!)),IF(W246&lt;&gt;0,"",1),"")</f>
        <v>#REF!</v>
      </c>
      <c r="V246" s="7" t="e">
        <f t="shared" si="12"/>
        <v>#REF!</v>
      </c>
      <c r="W246" s="7" t="e">
        <f>IF(#REF!&lt;&gt;#REF!,COUNTIFS($K$112:$K$1378,"up",#REF!,#REF!),"")</f>
        <v>#REF!</v>
      </c>
      <c r="X246" s="7" t="e">
        <f>IF(#REF!&lt;&gt;#REF!,COUNTIFS($K$112:$K$1378,"SRS",#REF!,#REF!),"")</f>
        <v>#REF!</v>
      </c>
      <c r="Y246" s="7" t="e">
        <f>IF(R246&lt;&gt;"",IF(R246=1,"",COUNTIFS($O$112:$O$1378,"&gt;40",#REF!,#REF!)),"")</f>
        <v>#REF!</v>
      </c>
      <c r="Z246" s="7" t="s">
        <v>46</v>
      </c>
    </row>
    <row r="247" spans="1:34" s="16" customFormat="1">
      <c r="A247" s="8">
        <f t="shared" si="9"/>
        <v>66729</v>
      </c>
      <c r="B247" s="14" t="str">
        <f t="shared" si="10"/>
        <v>201792518329</v>
      </c>
      <c r="C247" s="8" t="str">
        <f t="shared" si="11"/>
        <v>2017925</v>
      </c>
      <c r="D247" s="8">
        <v>2017</v>
      </c>
      <c r="E247" s="8">
        <v>9</v>
      </c>
      <c r="F247" s="8">
        <v>25</v>
      </c>
      <c r="G247" s="8">
        <v>18</v>
      </c>
      <c r="H247" s="8">
        <v>32</v>
      </c>
      <c r="I247" s="8">
        <v>9</v>
      </c>
      <c r="J247" s="8">
        <v>36</v>
      </c>
      <c r="K247" s="15" t="s">
        <v>47</v>
      </c>
      <c r="L247" s="8" t="e">
        <f>IF(#REF!=#REF!,IF(K247="Stroke",IF(K248="Stroke",IF((J248-J247)&lt;0,1000+J248-J247,J248-J247),""),""),"")</f>
        <v>#REF!</v>
      </c>
      <c r="M247" s="8" t="s">
        <v>21</v>
      </c>
      <c r="N247" s="8" t="s">
        <v>27</v>
      </c>
      <c r="O247" s="8">
        <v>0</v>
      </c>
      <c r="P247" s="8" t="e">
        <f>IF(#REF!=#REF!,IF(K247="Stroke",IF(K248="Stroke",IF(#REF!=#REF!,IF(Q247=Q248,IF((J248-J247)&lt;0,1000+J248-J247-O247,J248-J247-O247),""),""),""),""),"")</f>
        <v>#REF!</v>
      </c>
      <c r="Q247" s="8">
        <v>1</v>
      </c>
      <c r="R247" s="8" t="e">
        <f>IF(#REF!&lt;&gt;#REF!,COUNTIFS($K$112:$K$1378,$K$112,#REF!,#REF!),"")</f>
        <v>#REF!</v>
      </c>
      <c r="S247" s="8" t="e">
        <f>IF(AND(#REF!&lt;&gt;#REF!,#REF!=#REF!,M247="positive",M248="negative"),1,"")</f>
        <v>#REF!</v>
      </c>
      <c r="T247" s="8" t="e">
        <f>IF(AND(#REF!=#REF!,K:K="stroke",M:M="positive",S247&lt;&gt;"1"),1,"")</f>
        <v>#REF!</v>
      </c>
      <c r="U247" s="8" t="e">
        <f>IF((AND(R247&lt;&gt;"",W247&lt;&gt;1,K:K="stroke",M:M="negative",#REF!=#REF!)),IF(W247&lt;&gt;0,"",1),"")</f>
        <v>#REF!</v>
      </c>
      <c r="V247" s="8" t="e">
        <f t="shared" si="12"/>
        <v>#REF!</v>
      </c>
      <c r="W247" s="8" t="e">
        <f>IF(#REF!&lt;&gt;#REF!,COUNTIFS($K$112:$K$1378,"up",#REF!,#REF!),"")</f>
        <v>#REF!</v>
      </c>
      <c r="X247" s="8" t="e">
        <f>IF(#REF!&lt;&gt;#REF!,COUNTIFS($K$112:$K$1378,"SRS",#REF!,#REF!),"")</f>
        <v>#REF!</v>
      </c>
      <c r="Y247" s="8" t="e">
        <f>IF(R247&lt;&gt;"",IF(R247=1,"",COUNTIFS($O$112:$O$1378,"&gt;40",#REF!,#REF!)),"")</f>
        <v>#REF!</v>
      </c>
      <c r="Z247" s="8"/>
      <c r="AA247" s="8"/>
      <c r="AB247" s="8"/>
      <c r="AC247" s="8"/>
      <c r="AD247" s="8"/>
      <c r="AE247" s="8"/>
      <c r="AF247" s="8"/>
      <c r="AG247" s="8"/>
      <c r="AH247" s="8"/>
    </row>
    <row r="248" spans="1:34" s="16" customFormat="1">
      <c r="A248" s="8">
        <f t="shared" si="9"/>
        <v>66729</v>
      </c>
      <c r="B248" s="14" t="str">
        <f t="shared" si="10"/>
        <v>201792518329</v>
      </c>
      <c r="C248" s="8" t="str">
        <f t="shared" si="11"/>
        <v>2017925</v>
      </c>
      <c r="D248" s="8">
        <v>2017</v>
      </c>
      <c r="E248" s="8">
        <v>9</v>
      </c>
      <c r="F248" s="8">
        <v>25</v>
      </c>
      <c r="G248" s="8">
        <v>18</v>
      </c>
      <c r="H248" s="8">
        <v>32</v>
      </c>
      <c r="I248" s="8">
        <v>9</v>
      </c>
      <c r="J248" s="8">
        <v>56</v>
      </c>
      <c r="K248" s="15" t="s">
        <v>47</v>
      </c>
      <c r="L248" s="8" t="e">
        <f>IF(#REF!=#REF!,IF(K248="Stroke",IF(K249="Stroke",IF((J249-J248)&lt;0,1000+J249-J248,J249-J248),""),""),"")</f>
        <v>#REF!</v>
      </c>
      <c r="M248" s="8" t="s">
        <v>21</v>
      </c>
      <c r="N248" s="8" t="s">
        <v>27</v>
      </c>
      <c r="O248" s="8">
        <v>0</v>
      </c>
      <c r="P248" s="8" t="e">
        <f>IF(#REF!=#REF!,IF(K248="Stroke",IF(K249="Stroke",IF(#REF!=#REF!,IF(Q248=Q249,IF((J249-J248)&lt;0,1000+J249-J248-O248,J249-J248-O248),""),""),""),""),"")</f>
        <v>#REF!</v>
      </c>
      <c r="Q248" s="8">
        <v>1</v>
      </c>
      <c r="R248" s="8" t="e">
        <f>IF(#REF!&lt;&gt;#REF!,COUNTIFS($K$112:$K$1378,$K$112,#REF!,#REF!),"")</f>
        <v>#REF!</v>
      </c>
      <c r="S248" s="8" t="e">
        <f>IF(AND(#REF!&lt;&gt;#REF!,#REF!=#REF!,M248="positive",M249="negative"),1,"")</f>
        <v>#REF!</v>
      </c>
      <c r="T248" s="8" t="e">
        <f>IF(AND(#REF!=#REF!,K:K="stroke",M:M="positive",S248&lt;&gt;"1"),1,"")</f>
        <v>#REF!</v>
      </c>
      <c r="U248" s="8" t="e">
        <f>IF((AND(R248&lt;&gt;"",W248&lt;&gt;1,K:K="stroke",M:M="negative",#REF!=#REF!)),IF(W248&lt;&gt;0,"",1),"")</f>
        <v>#REF!</v>
      </c>
      <c r="V248" s="8" t="e">
        <f t="shared" si="12"/>
        <v>#REF!</v>
      </c>
      <c r="W248" s="8" t="e">
        <f>IF(#REF!&lt;&gt;#REF!,COUNTIFS($K$112:$K$1378,"up",#REF!,#REF!),"")</f>
        <v>#REF!</v>
      </c>
      <c r="X248" s="8" t="e">
        <f>IF(#REF!&lt;&gt;#REF!,COUNTIFS($K$112:$K$1378,"SRS",#REF!,#REF!),"")</f>
        <v>#REF!</v>
      </c>
      <c r="Y248" s="8" t="e">
        <f>IF(R248&lt;&gt;"",IF(R248=1,"",COUNTIFS($O$112:$O$1378,"&gt;40",#REF!,#REF!)),"")</f>
        <v>#REF!</v>
      </c>
      <c r="Z248" s="8"/>
      <c r="AA248" s="8"/>
      <c r="AB248" s="8"/>
      <c r="AC248" s="8"/>
      <c r="AD248" s="8"/>
      <c r="AE248" s="8"/>
      <c r="AF248" s="8"/>
      <c r="AG248" s="8"/>
      <c r="AH248" s="8"/>
    </row>
    <row r="249" spans="1:34" s="16" customFormat="1">
      <c r="A249" s="8">
        <f t="shared" si="9"/>
        <v>66729</v>
      </c>
      <c r="B249" s="14" t="str">
        <f t="shared" si="10"/>
        <v>201792518329</v>
      </c>
      <c r="C249" s="8" t="str">
        <f t="shared" si="11"/>
        <v>2017925</v>
      </c>
      <c r="D249" s="8">
        <v>2017</v>
      </c>
      <c r="E249" s="8">
        <v>9</v>
      </c>
      <c r="F249" s="8">
        <v>25</v>
      </c>
      <c r="G249" s="8">
        <v>18</v>
      </c>
      <c r="H249" s="8">
        <v>32</v>
      </c>
      <c r="I249" s="8">
        <v>9</v>
      </c>
      <c r="J249" s="8">
        <v>69</v>
      </c>
      <c r="K249" s="15" t="s">
        <v>47</v>
      </c>
      <c r="L249" s="8" t="e">
        <f>IF(#REF!=#REF!,IF(K249="Stroke",IF(K250="Stroke",IF((J250-J249)&lt;0,1000+J250-J249,J250-J249),""),""),"")</f>
        <v>#REF!</v>
      </c>
      <c r="M249" s="8" t="s">
        <v>21</v>
      </c>
      <c r="N249" s="8" t="s">
        <v>27</v>
      </c>
      <c r="O249" s="8">
        <v>0</v>
      </c>
      <c r="P249" s="8" t="e">
        <f>IF(#REF!=#REF!,IF(K249="Stroke",IF(K250="Stroke",IF(#REF!=#REF!,IF(Q249=Q250,IF((J250-J249)&lt;0,1000+J250-J249-O249,J250-J249-O249),""),""),""),""),"")</f>
        <v>#REF!</v>
      </c>
      <c r="Q249" s="8">
        <v>1</v>
      </c>
      <c r="R249" s="8" t="e">
        <f>IF(#REF!&lt;&gt;#REF!,COUNTIFS($K$112:$K$1378,$K$112,#REF!,#REF!),"")</f>
        <v>#REF!</v>
      </c>
      <c r="S249" s="8" t="e">
        <f>IF(AND(#REF!&lt;&gt;#REF!,#REF!=#REF!,M249="positive",M250="negative"),1,"")</f>
        <v>#REF!</v>
      </c>
      <c r="T249" s="8" t="e">
        <f>IF(AND(#REF!=#REF!,K:K="stroke",M:M="positive",S249&lt;&gt;"1"),1,"")</f>
        <v>#REF!</v>
      </c>
      <c r="U249" s="8" t="e">
        <f>IF((AND(R249&lt;&gt;"",W249&lt;&gt;1,K:K="stroke",M:M="negative",#REF!=#REF!)),IF(W249&lt;&gt;0,"",1),"")</f>
        <v>#REF!</v>
      </c>
      <c r="V249" s="8" t="e">
        <f t="shared" si="12"/>
        <v>#REF!</v>
      </c>
      <c r="W249" s="8" t="e">
        <f>IF(#REF!&lt;&gt;#REF!,COUNTIFS($K$112:$K$1378,"up",#REF!,#REF!),"")</f>
        <v>#REF!</v>
      </c>
      <c r="X249" s="8" t="e">
        <f>IF(#REF!&lt;&gt;#REF!,COUNTIFS($K$112:$K$1378,"SRS",#REF!,#REF!),"")</f>
        <v>#REF!</v>
      </c>
      <c r="Y249" s="8" t="e">
        <f>IF(R249&lt;&gt;"",IF(R249=1,"",COUNTIFS($O$112:$O$1378,"&gt;40",#REF!,#REF!)),"")</f>
        <v>#REF!</v>
      </c>
      <c r="Z249" s="8"/>
      <c r="AA249" s="8"/>
      <c r="AB249" s="8"/>
      <c r="AC249" s="8"/>
      <c r="AD249" s="8"/>
      <c r="AE249" s="8"/>
      <c r="AF249" s="8"/>
      <c r="AG249" s="8"/>
      <c r="AH249" s="8"/>
    </row>
    <row r="250" spans="1:34" s="16" customFormat="1">
      <c r="A250" s="8">
        <f t="shared" si="9"/>
        <v>66729</v>
      </c>
      <c r="B250" s="14" t="str">
        <f t="shared" si="10"/>
        <v>201792518329</v>
      </c>
      <c r="C250" s="8" t="str">
        <f t="shared" si="11"/>
        <v>2017925</v>
      </c>
      <c r="D250" s="8">
        <v>2017</v>
      </c>
      <c r="E250" s="8">
        <v>9</v>
      </c>
      <c r="F250" s="8">
        <v>25</v>
      </c>
      <c r="G250" s="8">
        <v>18</v>
      </c>
      <c r="H250" s="8">
        <v>32</v>
      </c>
      <c r="I250" s="8">
        <v>9</v>
      </c>
      <c r="J250" s="8">
        <v>82</v>
      </c>
      <c r="K250" s="15" t="s">
        <v>47</v>
      </c>
      <c r="L250" s="8" t="e">
        <f>IF(#REF!=#REF!,IF(K250="Stroke",IF(K251="Stroke",IF((J251-J250)&lt;0,1000+J251-J250,J251-J250),""),""),"")</f>
        <v>#REF!</v>
      </c>
      <c r="M250" s="8" t="s">
        <v>21</v>
      </c>
      <c r="N250" s="8" t="s">
        <v>27</v>
      </c>
      <c r="O250" s="8">
        <v>0</v>
      </c>
      <c r="P250" s="8" t="e">
        <f>IF(#REF!=#REF!,IF(K250="Stroke",IF(K251="Stroke",IF(#REF!=#REF!,IF(Q250=Q251,IF((J251-J250)&lt;0,1000+J251-J250-O250,J251-J250-O250),""),""),""),""),"")</f>
        <v>#REF!</v>
      </c>
      <c r="Q250" s="8">
        <v>1</v>
      </c>
      <c r="R250" s="8" t="e">
        <f>IF(#REF!&lt;&gt;#REF!,COUNTIFS($K$112:$K$1378,$K$112,#REF!,#REF!),"")</f>
        <v>#REF!</v>
      </c>
      <c r="S250" s="8" t="e">
        <f>IF(AND(#REF!&lt;&gt;#REF!,#REF!=#REF!,M250="positive",M251="negative"),1,"")</f>
        <v>#REF!</v>
      </c>
      <c r="T250" s="8" t="e">
        <f>IF(AND(#REF!=#REF!,K:K="stroke",M:M="positive",S250&lt;&gt;"1"),1,"")</f>
        <v>#REF!</v>
      </c>
      <c r="U250" s="8" t="e">
        <f>IF((AND(R250&lt;&gt;"",W250&lt;&gt;1,K:K="stroke",M:M="negative",#REF!=#REF!)),IF(W250&lt;&gt;0,"",1),"")</f>
        <v>#REF!</v>
      </c>
      <c r="V250" s="8" t="e">
        <f t="shared" si="12"/>
        <v>#REF!</v>
      </c>
      <c r="W250" s="8" t="e">
        <f>IF(#REF!&lt;&gt;#REF!,COUNTIFS($K$112:$K$1378,"up",#REF!,#REF!),"")</f>
        <v>#REF!</v>
      </c>
      <c r="X250" s="8" t="e">
        <f>IF(#REF!&lt;&gt;#REF!,COUNTIFS($K$112:$K$1378,"SRS",#REF!,#REF!),"")</f>
        <v>#REF!</v>
      </c>
      <c r="Y250" s="8" t="e">
        <f>IF(R250&lt;&gt;"",IF(R250=1,"",COUNTIFS($O$112:$O$1378,"&gt;40",#REF!,#REF!)),"")</f>
        <v>#REF!</v>
      </c>
      <c r="Z250" s="8"/>
      <c r="AA250" s="8"/>
      <c r="AB250" s="8"/>
      <c r="AC250" s="8"/>
      <c r="AD250" s="8"/>
      <c r="AE250" s="8"/>
      <c r="AF250" s="8"/>
      <c r="AG250" s="8"/>
      <c r="AH250" s="8"/>
    </row>
    <row r="251" spans="1:34" s="16" customFormat="1">
      <c r="A251" s="8">
        <f t="shared" si="9"/>
        <v>66729</v>
      </c>
      <c r="B251" s="14" t="str">
        <f t="shared" si="10"/>
        <v>201792518329</v>
      </c>
      <c r="C251" s="8" t="str">
        <f t="shared" si="11"/>
        <v>2017925</v>
      </c>
      <c r="D251" s="8">
        <v>2017</v>
      </c>
      <c r="E251" s="8">
        <v>9</v>
      </c>
      <c r="F251" s="8">
        <v>25</v>
      </c>
      <c r="G251" s="8">
        <v>18</v>
      </c>
      <c r="H251" s="8">
        <v>32</v>
      </c>
      <c r="I251" s="8">
        <v>9</v>
      </c>
      <c r="J251" s="8">
        <v>103</v>
      </c>
      <c r="K251" s="15" t="s">
        <v>47</v>
      </c>
      <c r="L251" s="8" t="e">
        <f>IF(#REF!=#REF!,IF(K251="Stroke",IF(K252="Stroke",IF((J252-J251)&lt;0,1000+J252-J251,J252-J251),""),""),"")</f>
        <v>#REF!</v>
      </c>
      <c r="M251" s="8" t="s">
        <v>21</v>
      </c>
      <c r="N251" s="8" t="s">
        <v>27</v>
      </c>
      <c r="O251" s="8">
        <v>0</v>
      </c>
      <c r="P251" s="8" t="e">
        <f>IF(#REF!=#REF!,IF(K251="Stroke",IF(K252="Stroke",IF(#REF!=#REF!,IF(Q251=Q252,IF((J252-J251)&lt;0,1000+J252-J251-O251,J252-J251-O251),""),""),""),""),"")</f>
        <v>#REF!</v>
      </c>
      <c r="Q251" s="8">
        <v>1</v>
      </c>
      <c r="R251" s="8" t="e">
        <f>IF(#REF!&lt;&gt;#REF!,COUNTIFS($K$112:$K$1378,$K$112,#REF!,#REF!),"")</f>
        <v>#REF!</v>
      </c>
      <c r="S251" s="8" t="e">
        <f>IF(AND(#REF!&lt;&gt;#REF!,#REF!=#REF!,M251="positive",M252="negative"),1,"")</f>
        <v>#REF!</v>
      </c>
      <c r="T251" s="8" t="e">
        <f>IF(AND(#REF!=#REF!,K:K="stroke",M:M="positive",S251&lt;&gt;"1"),1,"")</f>
        <v>#REF!</v>
      </c>
      <c r="U251" s="8" t="e">
        <f>IF((AND(R251&lt;&gt;"",W251&lt;&gt;1,K:K="stroke",M:M="negative",#REF!=#REF!)),IF(W251&lt;&gt;0,"",1),"")</f>
        <v>#REF!</v>
      </c>
      <c r="V251" s="8" t="e">
        <f t="shared" si="12"/>
        <v>#REF!</v>
      </c>
      <c r="W251" s="8" t="e">
        <f>IF(#REF!&lt;&gt;#REF!,COUNTIFS($K$112:$K$1378,"up",#REF!,#REF!),"")</f>
        <v>#REF!</v>
      </c>
      <c r="X251" s="8" t="e">
        <f>IF(#REF!&lt;&gt;#REF!,COUNTIFS($K$112:$K$1378,"SRS",#REF!,#REF!),"")</f>
        <v>#REF!</v>
      </c>
      <c r="Y251" s="8" t="e">
        <f>IF(R251&lt;&gt;"",IF(R251=1,"",COUNTIFS($O$112:$O$1378,"&gt;40",#REF!,#REF!)),"")</f>
        <v>#REF!</v>
      </c>
      <c r="Z251" s="8"/>
      <c r="AA251" s="8"/>
      <c r="AB251" s="8"/>
      <c r="AC251" s="8"/>
      <c r="AD251" s="8"/>
      <c r="AE251" s="8"/>
      <c r="AF251" s="8"/>
      <c r="AG251" s="8"/>
      <c r="AH251" s="8"/>
    </row>
    <row r="252" spans="1:34" s="16" customFormat="1">
      <c r="A252" s="8">
        <f t="shared" si="9"/>
        <v>66729</v>
      </c>
      <c r="B252" s="14" t="str">
        <f t="shared" si="10"/>
        <v>201792518329</v>
      </c>
      <c r="C252" s="8" t="str">
        <f t="shared" si="11"/>
        <v>2017925</v>
      </c>
      <c r="D252" s="8">
        <v>2017</v>
      </c>
      <c r="E252" s="8">
        <v>9</v>
      </c>
      <c r="F252" s="8">
        <v>25</v>
      </c>
      <c r="G252" s="8">
        <v>18</v>
      </c>
      <c r="H252" s="8">
        <v>32</v>
      </c>
      <c r="I252" s="8">
        <v>9</v>
      </c>
      <c r="J252" s="8">
        <v>128</v>
      </c>
      <c r="K252" s="15" t="s">
        <v>47</v>
      </c>
      <c r="L252" s="8" t="e">
        <f>IF(#REF!=#REF!,IF(K252="Stroke",IF(K253="Stroke",IF((J253-J252)&lt;0,1000+J253-J252,J253-J252),""),""),"")</f>
        <v>#REF!</v>
      </c>
      <c r="M252" s="8" t="s">
        <v>21</v>
      </c>
      <c r="N252" s="8" t="s">
        <v>27</v>
      </c>
      <c r="O252" s="8">
        <v>0</v>
      </c>
      <c r="P252" s="8" t="e">
        <f>IF(#REF!=#REF!,IF(K252="Stroke",IF(K253="Stroke",IF(#REF!=#REF!,IF(Q252=Q253,IF((J253-J252)&lt;0,1000+J253-J252-O252,J253-J252-O252),""),""),""),""),"")</f>
        <v>#REF!</v>
      </c>
      <c r="Q252" s="8">
        <v>1</v>
      </c>
      <c r="R252" s="8" t="e">
        <f>IF(#REF!&lt;&gt;#REF!,COUNTIFS($K$112:$K$1378,$K$112,#REF!,#REF!),"")</f>
        <v>#REF!</v>
      </c>
      <c r="S252" s="8" t="e">
        <f>IF(AND(#REF!&lt;&gt;#REF!,#REF!=#REF!,M252="positive",M253="negative"),1,"")</f>
        <v>#REF!</v>
      </c>
      <c r="T252" s="8" t="e">
        <f>IF(AND(#REF!=#REF!,K:K="stroke",M:M="positive",S252&lt;&gt;"1"),1,"")</f>
        <v>#REF!</v>
      </c>
      <c r="U252" s="8" t="e">
        <f>IF((AND(R252&lt;&gt;"",W252&lt;&gt;1,K:K="stroke",M:M="negative",#REF!=#REF!)),IF(W252&lt;&gt;0,"",1),"")</f>
        <v>#REF!</v>
      </c>
      <c r="V252" s="8" t="e">
        <f t="shared" ref="V252:V283" si="13">IF(R252="","",(SUM(S252:U252)+W252))</f>
        <v>#REF!</v>
      </c>
      <c r="W252" s="8" t="e">
        <f>IF(#REF!&lt;&gt;#REF!,COUNTIFS($K$112:$K$1378,"up",#REF!,#REF!),"")</f>
        <v>#REF!</v>
      </c>
      <c r="X252" s="8" t="e">
        <f>IF(#REF!&lt;&gt;#REF!,COUNTIFS($K$112:$K$1378,"SRS",#REF!,#REF!),"")</f>
        <v>#REF!</v>
      </c>
      <c r="Y252" s="8" t="e">
        <f>IF(R252&lt;&gt;"",IF(R252=1,"",COUNTIFS($O$112:$O$1378,"&gt;40",#REF!,#REF!)),"")</f>
        <v>#REF!</v>
      </c>
      <c r="Z252" s="8"/>
      <c r="AA252" s="8"/>
      <c r="AB252" s="8"/>
      <c r="AC252" s="8"/>
      <c r="AD252" s="8"/>
      <c r="AE252" s="8"/>
      <c r="AF252" s="8"/>
      <c r="AG252" s="8"/>
      <c r="AH252" s="8"/>
    </row>
    <row r="253" spans="1:34" s="16" customFormat="1">
      <c r="A253" s="8">
        <f t="shared" si="9"/>
        <v>66729</v>
      </c>
      <c r="B253" s="14" t="str">
        <f t="shared" si="10"/>
        <v>201792518329</v>
      </c>
      <c r="C253" s="8" t="str">
        <f t="shared" si="11"/>
        <v>2017925</v>
      </c>
      <c r="D253" s="8">
        <v>2017</v>
      </c>
      <c r="E253" s="8">
        <v>9</v>
      </c>
      <c r="F253" s="8">
        <v>25</v>
      </c>
      <c r="G253" s="8">
        <v>18</v>
      </c>
      <c r="H253" s="8">
        <v>32</v>
      </c>
      <c r="I253" s="8">
        <v>9</v>
      </c>
      <c r="J253" s="8">
        <v>163</v>
      </c>
      <c r="K253" s="15" t="s">
        <v>47</v>
      </c>
      <c r="L253" s="8" t="e">
        <f>IF(#REF!=#REF!,IF(K253="Stroke",IF(K254="Stroke",IF((J254-J253)&lt;0,1000+J254-J253,J254-J253),""),""),"")</f>
        <v>#REF!</v>
      </c>
      <c r="M253" s="8" t="s">
        <v>21</v>
      </c>
      <c r="N253" s="8" t="s">
        <v>27</v>
      </c>
      <c r="O253" s="8">
        <v>0</v>
      </c>
      <c r="P253" s="8" t="e">
        <f>IF(#REF!=#REF!,IF(K253="Stroke",IF(K254="Stroke",IF(#REF!=#REF!,IF(Q253=Q254,IF((J254-J253)&lt;0,1000+J254-J253-O253,J254-J253-O253),""),""),""),""),"")</f>
        <v>#REF!</v>
      </c>
      <c r="Q253" s="8">
        <v>1</v>
      </c>
      <c r="R253" s="8" t="e">
        <f>IF(#REF!&lt;&gt;#REF!,COUNTIFS($K$112:$K$1378,$K$112,#REF!,#REF!),"")</f>
        <v>#REF!</v>
      </c>
      <c r="S253" s="8" t="e">
        <f>IF(AND(#REF!&lt;&gt;#REF!,#REF!=#REF!,M253="positive",M254="negative"),1,"")</f>
        <v>#REF!</v>
      </c>
      <c r="T253" s="8" t="e">
        <f>IF(AND(#REF!=#REF!,K:K="stroke",M:M="positive",S253&lt;&gt;"1"),1,"")</f>
        <v>#REF!</v>
      </c>
      <c r="U253" s="8" t="e">
        <f>IF((AND(R253&lt;&gt;"",W253&lt;&gt;1,K:K="stroke",M:M="negative",#REF!=#REF!)),IF(W253&lt;&gt;0,"",1),"")</f>
        <v>#REF!</v>
      </c>
      <c r="V253" s="8" t="e">
        <f t="shared" si="13"/>
        <v>#REF!</v>
      </c>
      <c r="W253" s="8" t="e">
        <f>IF(#REF!&lt;&gt;#REF!,COUNTIFS($K$112:$K$1378,"up",#REF!,#REF!),"")</f>
        <v>#REF!</v>
      </c>
      <c r="X253" s="8" t="e">
        <f>IF(#REF!&lt;&gt;#REF!,COUNTIFS($K$112:$K$1378,"SRS",#REF!,#REF!),"")</f>
        <v>#REF!</v>
      </c>
      <c r="Y253" s="8" t="e">
        <f>IF(R253&lt;&gt;"",IF(R253=1,"",COUNTIFS($O$112:$O$1378,"&gt;40",#REF!,#REF!)),"")</f>
        <v>#REF!</v>
      </c>
      <c r="Z253" s="8"/>
      <c r="AA253" s="8"/>
      <c r="AB253" s="8"/>
      <c r="AC253" s="8"/>
      <c r="AD253" s="8"/>
      <c r="AE253" s="8"/>
      <c r="AF253" s="8"/>
      <c r="AG253" s="8"/>
      <c r="AH253" s="8"/>
    </row>
    <row r="254" spans="1:34" s="16" customFormat="1">
      <c r="A254" s="8">
        <f t="shared" si="9"/>
        <v>66729</v>
      </c>
      <c r="B254" s="14" t="str">
        <f t="shared" si="10"/>
        <v>201792518329</v>
      </c>
      <c r="C254" s="8" t="str">
        <f t="shared" si="11"/>
        <v>2017925</v>
      </c>
      <c r="D254" s="8">
        <v>2017</v>
      </c>
      <c r="E254" s="8">
        <v>9</v>
      </c>
      <c r="F254" s="8">
        <v>25</v>
      </c>
      <c r="G254" s="8">
        <v>18</v>
      </c>
      <c r="H254" s="8">
        <v>32</v>
      </c>
      <c r="I254" s="8">
        <v>9</v>
      </c>
      <c r="J254" s="8">
        <v>202</v>
      </c>
      <c r="K254" s="15" t="s">
        <v>47</v>
      </c>
      <c r="L254" s="8" t="e">
        <f>IF(#REF!=#REF!,IF(K254="Stroke",IF(K255="Stroke",IF((J255-J254)&lt;0,1000+J255-J254,J255-J254),""),""),"")</f>
        <v>#REF!</v>
      </c>
      <c r="M254" s="8" t="s">
        <v>21</v>
      </c>
      <c r="N254" s="8" t="s">
        <v>27</v>
      </c>
      <c r="O254" s="8">
        <v>0</v>
      </c>
      <c r="P254" s="8" t="e">
        <f>IF(#REF!=#REF!,IF(K254="Stroke",IF(K255="Stroke",IF(#REF!=#REF!,IF(Q254=Q255,IF((J255-J254)&lt;0,1000+J255-J254-O254,J255-J254-O254),""),""),""),""),"")</f>
        <v>#REF!</v>
      </c>
      <c r="Q254" s="8">
        <v>1</v>
      </c>
      <c r="R254" s="8" t="e">
        <f>IF(#REF!&lt;&gt;#REF!,COUNTIFS($K$112:$K$1378,$K$112,#REF!,#REF!),"")</f>
        <v>#REF!</v>
      </c>
      <c r="S254" s="8" t="e">
        <f>IF(AND(#REF!&lt;&gt;#REF!,#REF!=#REF!,M254="positive",M255="negative"),1,"")</f>
        <v>#REF!</v>
      </c>
      <c r="T254" s="8" t="e">
        <f>IF(AND(#REF!=#REF!,K:K="stroke",M:M="positive",S254&lt;&gt;"1"),1,"")</f>
        <v>#REF!</v>
      </c>
      <c r="U254" s="8" t="e">
        <f>IF((AND(R254&lt;&gt;"",W254&lt;&gt;1,K:K="stroke",M:M="negative",#REF!=#REF!)),IF(W254&lt;&gt;0,"",1),"")</f>
        <v>#REF!</v>
      </c>
      <c r="V254" s="8" t="e">
        <f t="shared" si="13"/>
        <v>#REF!</v>
      </c>
      <c r="W254" s="8" t="e">
        <f>IF(#REF!&lt;&gt;#REF!,COUNTIFS($K$112:$K$1378,"up",#REF!,#REF!),"")</f>
        <v>#REF!</v>
      </c>
      <c r="X254" s="8" t="e">
        <f>IF(#REF!&lt;&gt;#REF!,COUNTIFS($K$112:$K$1378,"SRS",#REF!,#REF!),"")</f>
        <v>#REF!</v>
      </c>
      <c r="Y254" s="8" t="e">
        <f>IF(R254&lt;&gt;"",IF(R254=1,"",COUNTIFS($O$112:$O$1378,"&gt;40",#REF!,#REF!)),"")</f>
        <v>#REF!</v>
      </c>
      <c r="Z254" s="8" t="s">
        <v>48</v>
      </c>
      <c r="AA254" s="8"/>
      <c r="AB254" s="8"/>
      <c r="AC254" s="8"/>
      <c r="AD254" s="8"/>
      <c r="AE254" s="8"/>
      <c r="AF254" s="8"/>
      <c r="AG254" s="8"/>
      <c r="AH254" s="8"/>
    </row>
    <row r="255" spans="1:34" s="16" customFormat="1">
      <c r="A255" s="8">
        <f t="shared" si="9"/>
        <v>66729</v>
      </c>
      <c r="B255" s="14" t="str">
        <f t="shared" si="10"/>
        <v>201792518329</v>
      </c>
      <c r="C255" s="8" t="str">
        <f t="shared" si="11"/>
        <v>2017925</v>
      </c>
      <c r="D255" s="8">
        <v>2017</v>
      </c>
      <c r="E255" s="8">
        <v>9</v>
      </c>
      <c r="F255" s="8">
        <v>25</v>
      </c>
      <c r="G255" s="8">
        <v>18</v>
      </c>
      <c r="H255" s="8">
        <v>32</v>
      </c>
      <c r="I255" s="8">
        <v>9</v>
      </c>
      <c r="J255" s="8">
        <v>372</v>
      </c>
      <c r="K255" s="15" t="s">
        <v>47</v>
      </c>
      <c r="L255" s="8" t="e">
        <f>IF(#REF!=#REF!,IF(K255="Stroke",IF(K256="Stroke",IF((J256-J255)&lt;0,1000+J256-J255,J256-J255),""),""),"")</f>
        <v>#REF!</v>
      </c>
      <c r="M255" s="8" t="s">
        <v>21</v>
      </c>
      <c r="N255" s="8" t="s">
        <v>27</v>
      </c>
      <c r="O255" s="8">
        <v>0</v>
      </c>
      <c r="P255" s="8" t="e">
        <f>IF(#REF!=#REF!,IF(K255="Stroke",IF(K256="Stroke",IF(#REF!=#REF!,IF(Q255=Q256,IF((J256-J255)&lt;0,1000+J256-J255-O255,J256-J255-O255),""),""),""),""),"")</f>
        <v>#REF!</v>
      </c>
      <c r="Q255" s="8">
        <v>1</v>
      </c>
      <c r="R255" s="8" t="e">
        <f>IF(#REF!&lt;&gt;#REF!,COUNTIFS($K$112:$K$1378,$K$112,#REF!,#REF!),"")</f>
        <v>#REF!</v>
      </c>
      <c r="S255" s="8" t="e">
        <f>IF(AND(#REF!&lt;&gt;#REF!,#REF!=#REF!,M255="positive",M256="negative"),1,"")</f>
        <v>#REF!</v>
      </c>
      <c r="T255" s="8" t="e">
        <f>IF(AND(#REF!=#REF!,K:K="stroke",M:M="positive",S255&lt;&gt;"1"),1,"")</f>
        <v>#REF!</v>
      </c>
      <c r="U255" s="8" t="e">
        <f>IF((AND(R255&lt;&gt;"",W255&lt;&gt;1,K:K="stroke",M:M="negative",#REF!=#REF!)),IF(W255&lt;&gt;0,"",1),"")</f>
        <v>#REF!</v>
      </c>
      <c r="V255" s="8" t="e">
        <f t="shared" si="13"/>
        <v>#REF!</v>
      </c>
      <c r="W255" s="8" t="e">
        <f>IF(#REF!&lt;&gt;#REF!,COUNTIFS($K$112:$K$1378,"up",#REF!,#REF!),"")</f>
        <v>#REF!</v>
      </c>
      <c r="X255" s="8" t="e">
        <f>IF(#REF!&lt;&gt;#REF!,COUNTIFS($K$112:$K$1378,"SRS",#REF!,#REF!),"")</f>
        <v>#REF!</v>
      </c>
      <c r="Y255" s="8" t="e">
        <f>IF(R255&lt;&gt;"",IF(R255=1,"",COUNTIFS($O$112:$O$1378,"&gt;40",#REF!,#REF!)),"")</f>
        <v>#REF!</v>
      </c>
      <c r="Z255" s="8"/>
      <c r="AA255" s="8"/>
      <c r="AB255" s="8"/>
      <c r="AC255" s="8"/>
      <c r="AD255" s="8"/>
      <c r="AE255" s="8"/>
      <c r="AF255" s="8"/>
      <c r="AG255" s="8"/>
      <c r="AH255" s="8"/>
    </row>
    <row r="256" spans="1:34" s="16" customFormat="1">
      <c r="A256" s="8">
        <f t="shared" si="9"/>
        <v>66729</v>
      </c>
      <c r="B256" s="14" t="str">
        <f t="shared" si="10"/>
        <v>201792518329</v>
      </c>
      <c r="C256" s="8" t="str">
        <f t="shared" si="11"/>
        <v>2017925</v>
      </c>
      <c r="D256" s="8">
        <v>2017</v>
      </c>
      <c r="E256" s="8">
        <v>9</v>
      </c>
      <c r="F256" s="8">
        <v>25</v>
      </c>
      <c r="G256" s="8">
        <v>18</v>
      </c>
      <c r="H256" s="8">
        <v>32</v>
      </c>
      <c r="I256" s="8">
        <v>9</v>
      </c>
      <c r="J256" s="8">
        <v>401</v>
      </c>
      <c r="K256" s="15" t="s">
        <v>47</v>
      </c>
      <c r="L256" s="8" t="e">
        <f>IF(#REF!=#REF!,IF(K256="Stroke",IF(K257="Stroke",IF((J257-J256)&lt;0,1000+J257-J256,J257-J256),""),""),"")</f>
        <v>#REF!</v>
      </c>
      <c r="M256" s="8" t="s">
        <v>21</v>
      </c>
      <c r="N256" s="8" t="s">
        <v>27</v>
      </c>
      <c r="O256" s="8">
        <v>0</v>
      </c>
      <c r="P256" s="8" t="e">
        <f>IF(#REF!=#REF!,IF(K256="Stroke",IF(K257="Stroke",IF(#REF!=#REF!,IF(Q256=Q257,IF((J257-J256)&lt;0,1000+J257-J256-O256,J257-J256-O256),""),""),""),""),"")</f>
        <v>#REF!</v>
      </c>
      <c r="Q256" s="8">
        <v>1</v>
      </c>
      <c r="R256" s="8" t="e">
        <f>IF(#REF!&lt;&gt;#REF!,COUNTIFS($K$112:$K$1378,$K$112,#REF!,#REF!),"")</f>
        <v>#REF!</v>
      </c>
      <c r="S256" s="8" t="e">
        <f>IF(AND(#REF!&lt;&gt;#REF!,#REF!=#REF!,M256="positive",M257="negative"),1,"")</f>
        <v>#REF!</v>
      </c>
      <c r="T256" s="8" t="e">
        <f>IF(AND(#REF!=#REF!,K:K="stroke",M:M="positive",S256&lt;&gt;"1"),1,"")</f>
        <v>#REF!</v>
      </c>
      <c r="U256" s="8" t="e">
        <f>IF((AND(R256&lt;&gt;"",W256&lt;&gt;1,K:K="stroke",M:M="negative",#REF!=#REF!)),IF(W256&lt;&gt;0,"",1),"")</f>
        <v>#REF!</v>
      </c>
      <c r="V256" s="8" t="e">
        <f t="shared" si="13"/>
        <v>#REF!</v>
      </c>
      <c r="W256" s="8" t="e">
        <f>IF(#REF!&lt;&gt;#REF!,COUNTIFS($K$112:$K$1378,"up",#REF!,#REF!),"")</f>
        <v>#REF!</v>
      </c>
      <c r="X256" s="8" t="e">
        <f>IF(#REF!&lt;&gt;#REF!,COUNTIFS($K$112:$K$1378,"SRS",#REF!,#REF!),"")</f>
        <v>#REF!</v>
      </c>
      <c r="Y256" s="8" t="e">
        <f>IF(R256&lt;&gt;"",IF(R256=1,"",COUNTIFS($O$112:$O$1378,"&gt;40",#REF!,#REF!)),"")</f>
        <v>#REF!</v>
      </c>
      <c r="Z256" s="8"/>
      <c r="AA256" s="8"/>
      <c r="AB256" s="8"/>
      <c r="AC256" s="8"/>
      <c r="AD256" s="8"/>
      <c r="AE256" s="8"/>
      <c r="AF256" s="8"/>
      <c r="AG256" s="8"/>
      <c r="AH256" s="8"/>
    </row>
    <row r="257" spans="1:34" s="16" customFormat="1">
      <c r="A257" s="8">
        <f t="shared" ref="A257:A320" si="14">I257+(H257*60)+(G257*3600)</f>
        <v>66729</v>
      </c>
      <c r="B257" s="14" t="str">
        <f t="shared" ref="B257:B320" si="15">CONCATENATE(D257,E257,F257,G257,H257,I257)</f>
        <v>201792518329</v>
      </c>
      <c r="C257" s="8" t="str">
        <f t="shared" ref="C257:C320" si="16">CONCATENATE(D257,E257,F257)</f>
        <v>2017925</v>
      </c>
      <c r="D257" s="8">
        <v>2017</v>
      </c>
      <c r="E257" s="8">
        <v>9</v>
      </c>
      <c r="F257" s="8">
        <v>25</v>
      </c>
      <c r="G257" s="8">
        <v>18</v>
      </c>
      <c r="H257" s="8">
        <v>32</v>
      </c>
      <c r="I257" s="8">
        <v>9</v>
      </c>
      <c r="J257" s="8">
        <v>416</v>
      </c>
      <c r="K257" s="15" t="s">
        <v>47</v>
      </c>
      <c r="L257" s="8" t="e">
        <f>IF(#REF!=#REF!,IF(K257="Stroke",IF(K258="Stroke",IF((J258-J257)&lt;0,1000+J258-J257,J258-J257),""),""),"")</f>
        <v>#REF!</v>
      </c>
      <c r="M257" s="8" t="s">
        <v>21</v>
      </c>
      <c r="N257" s="8" t="s">
        <v>27</v>
      </c>
      <c r="O257" s="8">
        <v>0</v>
      </c>
      <c r="P257" s="8" t="e">
        <f>IF(#REF!=#REF!,IF(K257="Stroke",IF(K258="Stroke",IF(#REF!=#REF!,IF(Q257=Q258,IF((J258-J257)&lt;0,1000+J258-J257-O257,J258-J257-O257),""),""),""),""),"")</f>
        <v>#REF!</v>
      </c>
      <c r="Q257" s="8">
        <v>1</v>
      </c>
      <c r="R257" s="8" t="e">
        <f>IF(#REF!&lt;&gt;#REF!,COUNTIFS($K$112:$K$1378,$K$112,#REF!,#REF!),"")</f>
        <v>#REF!</v>
      </c>
      <c r="S257" s="8" t="e">
        <f>IF(AND(#REF!&lt;&gt;#REF!,#REF!=#REF!,M257="positive",M258="negative"),1,"")</f>
        <v>#REF!</v>
      </c>
      <c r="T257" s="8" t="e">
        <f>IF(AND(#REF!=#REF!,K:K="stroke",M:M="positive",S257&lt;&gt;"1"),1,"")</f>
        <v>#REF!</v>
      </c>
      <c r="U257" s="8" t="e">
        <f>IF((AND(R257&lt;&gt;"",W257&lt;&gt;1,K:K="stroke",M:M="negative",#REF!=#REF!)),IF(W257&lt;&gt;0,"",1),"")</f>
        <v>#REF!</v>
      </c>
      <c r="V257" s="8" t="e">
        <f t="shared" si="13"/>
        <v>#REF!</v>
      </c>
      <c r="W257" s="8" t="e">
        <f>IF(#REF!&lt;&gt;#REF!,COUNTIFS($K$112:$K$1378,"up",#REF!,#REF!),"")</f>
        <v>#REF!</v>
      </c>
      <c r="X257" s="8" t="e">
        <f>IF(#REF!&lt;&gt;#REF!,COUNTIFS($K$112:$K$1378,"SRS",#REF!,#REF!),"")</f>
        <v>#REF!</v>
      </c>
      <c r="Y257" s="8" t="e">
        <f>IF(R257&lt;&gt;"",IF(R257=1,"",COUNTIFS($O$112:$O$1378,"&gt;40",#REF!,#REF!)),"")</f>
        <v>#REF!</v>
      </c>
      <c r="Z257" s="8"/>
      <c r="AA257" s="8"/>
      <c r="AB257" s="8"/>
      <c r="AC257" s="8"/>
      <c r="AD257" s="8"/>
      <c r="AE257" s="8"/>
      <c r="AF257" s="8"/>
      <c r="AG257" s="8"/>
      <c r="AH257" s="8"/>
    </row>
    <row r="258" spans="1:34" s="16" customFormat="1">
      <c r="A258" s="8">
        <f t="shared" si="14"/>
        <v>66729</v>
      </c>
      <c r="B258" s="14" t="str">
        <f t="shared" si="15"/>
        <v>201792518329</v>
      </c>
      <c r="C258" s="8" t="str">
        <f t="shared" si="16"/>
        <v>2017925</v>
      </c>
      <c r="D258" s="8">
        <v>2017</v>
      </c>
      <c r="E258" s="8">
        <v>9</v>
      </c>
      <c r="F258" s="8">
        <v>25</v>
      </c>
      <c r="G258" s="8">
        <v>18</v>
      </c>
      <c r="H258" s="8">
        <v>32</v>
      </c>
      <c r="I258" s="8">
        <v>9</v>
      </c>
      <c r="J258" s="8">
        <v>433</v>
      </c>
      <c r="K258" s="15" t="s">
        <v>47</v>
      </c>
      <c r="L258" s="8" t="e">
        <f>IF(#REF!=#REF!,IF(K258="Stroke",IF(K259="Stroke",IF((J259-J258)&lt;0,1000+J259-J258,J259-J258),""),""),"")</f>
        <v>#REF!</v>
      </c>
      <c r="M258" s="8" t="s">
        <v>21</v>
      </c>
      <c r="N258" s="8" t="s">
        <v>27</v>
      </c>
      <c r="O258" s="8">
        <v>0</v>
      </c>
      <c r="P258" s="8" t="e">
        <f>IF(#REF!=#REF!,IF(K258="Stroke",IF(K259="Stroke",IF(#REF!=#REF!,IF(Q258=Q259,IF((J259-J258)&lt;0,1000+J259-J258-O258,J259-J258-O258),""),""),""),""),"")</f>
        <v>#REF!</v>
      </c>
      <c r="Q258" s="8">
        <v>1</v>
      </c>
      <c r="R258" s="8" t="e">
        <f>IF(#REF!&lt;&gt;#REF!,COUNTIFS($K$112:$K$1378,$K$112,#REF!,#REF!),"")</f>
        <v>#REF!</v>
      </c>
      <c r="S258" s="8" t="e">
        <f>IF(AND(#REF!&lt;&gt;#REF!,#REF!=#REF!,M258="positive",M259="negative"),1,"")</f>
        <v>#REF!</v>
      </c>
      <c r="T258" s="8" t="e">
        <f>IF(AND(#REF!=#REF!,K:K="stroke",M:M="positive",S258&lt;&gt;"1"),1,"")</f>
        <v>#REF!</v>
      </c>
      <c r="U258" s="8" t="e">
        <f>IF((AND(R258&lt;&gt;"",W258&lt;&gt;1,K:K="stroke",M:M="negative",#REF!=#REF!)),IF(W258&lt;&gt;0,"",1),"")</f>
        <v>#REF!</v>
      </c>
      <c r="V258" s="8" t="e">
        <f t="shared" si="13"/>
        <v>#REF!</v>
      </c>
      <c r="W258" s="8" t="e">
        <f>IF(#REF!&lt;&gt;#REF!,COUNTIFS($K$112:$K$1378,"up",#REF!,#REF!),"")</f>
        <v>#REF!</v>
      </c>
      <c r="X258" s="8" t="e">
        <f>IF(#REF!&lt;&gt;#REF!,COUNTIFS($K$112:$K$1378,"SRS",#REF!,#REF!),"")</f>
        <v>#REF!</v>
      </c>
      <c r="Y258" s="8" t="e">
        <f>IF(R258&lt;&gt;"",IF(R258=1,"",COUNTIFS($O$112:$O$1378,"&gt;40",#REF!,#REF!)),"")</f>
        <v>#REF!</v>
      </c>
      <c r="Z258" s="8"/>
      <c r="AA258" s="8"/>
      <c r="AB258" s="8"/>
      <c r="AC258" s="8"/>
      <c r="AD258" s="8"/>
      <c r="AE258" s="8"/>
      <c r="AF258" s="8"/>
      <c r="AG258" s="8"/>
      <c r="AH258" s="8"/>
    </row>
    <row r="259" spans="1:34" s="8" customFormat="1">
      <c r="A259" s="8">
        <f t="shared" si="14"/>
        <v>66729</v>
      </c>
      <c r="B259" s="14" t="str">
        <f t="shared" si="15"/>
        <v>201792518329</v>
      </c>
      <c r="C259" s="8" t="str">
        <f t="shared" si="16"/>
        <v>2017925</v>
      </c>
      <c r="D259" s="8">
        <v>2017</v>
      </c>
      <c r="E259" s="8">
        <v>9</v>
      </c>
      <c r="F259" s="8">
        <v>25</v>
      </c>
      <c r="G259" s="8">
        <v>18</v>
      </c>
      <c r="H259" s="8">
        <v>32</v>
      </c>
      <c r="I259" s="8">
        <v>9</v>
      </c>
      <c r="J259" s="8">
        <v>459</v>
      </c>
      <c r="K259" s="8" t="s">
        <v>49</v>
      </c>
      <c r="L259" s="8" t="e">
        <f>IF(#REF!=#REF!,IF(K259="Stroke",IF(K260="Stroke",IF((J260-J259)&lt;0,1000+J260-J259,J260-J259),""),""),"")</f>
        <v>#REF!</v>
      </c>
      <c r="M259" s="8" t="s">
        <v>21</v>
      </c>
      <c r="N259" s="8" t="s">
        <v>27</v>
      </c>
      <c r="O259" s="8">
        <v>15</v>
      </c>
      <c r="P259" s="8" t="e">
        <f>IF(#REF!=#REF!,IF(K259="Stroke",IF(K260="Stroke",IF(#REF!=#REF!,IF(Q259=Q260,IF((J260-J259)&lt;0,1000+J260-J259-O259,J260-J259-O259),""),""),""),""),"")</f>
        <v>#REF!</v>
      </c>
      <c r="Q259" s="8">
        <v>1</v>
      </c>
      <c r="R259" s="8" t="e">
        <f>IF(#REF!&lt;&gt;#REF!,COUNTIFS($K$112:$K$1378,$K$112,#REF!,#REF!),"")</f>
        <v>#REF!</v>
      </c>
      <c r="S259" s="8" t="e">
        <f>IF(AND(#REF!&lt;&gt;#REF!,#REF!=#REF!,M259="positive",M260="negative"),1,"")</f>
        <v>#REF!</v>
      </c>
      <c r="T259" s="8" t="e">
        <f>IF(AND(#REF!=#REF!,K:K="stroke",M:M="positive",S259&lt;&gt;"1"),1,"")</f>
        <v>#REF!</v>
      </c>
      <c r="U259" s="8" t="e">
        <f>IF((AND(R259&lt;&gt;"",W259&lt;&gt;1,K:K="stroke",M:M="negative",#REF!=#REF!)),IF(W259&lt;&gt;0,"",1),"")</f>
        <v>#REF!</v>
      </c>
      <c r="V259" s="8" t="e">
        <f t="shared" si="13"/>
        <v>#REF!</v>
      </c>
      <c r="W259" s="8" t="e">
        <f>IF(#REF!&lt;&gt;#REF!,COUNTIFS($K$112:$K$1378,"up",#REF!,#REF!),"")</f>
        <v>#REF!</v>
      </c>
      <c r="X259" s="8" t="e">
        <f>IF(#REF!&lt;&gt;#REF!,COUNTIFS($K$112:$K$1378,"SRS",#REF!,#REF!),"")</f>
        <v>#REF!</v>
      </c>
      <c r="Y259" s="8" t="e">
        <f>IF(R259&lt;&gt;"",IF(R259=1,"",COUNTIFS($O$112:$O$1378,"&gt;40",#REF!,#REF!)),"")</f>
        <v>#REF!</v>
      </c>
    </row>
    <row r="260" spans="1:34" s="8" customFormat="1">
      <c r="A260" s="7">
        <f t="shared" si="14"/>
        <v>62299</v>
      </c>
      <c r="B260" s="11" t="str">
        <f t="shared" si="15"/>
        <v>20171021171819</v>
      </c>
      <c r="C260" s="7" t="str">
        <f t="shared" si="16"/>
        <v>20171021</v>
      </c>
      <c r="D260" s="7">
        <v>2017</v>
      </c>
      <c r="E260" s="7">
        <v>10</v>
      </c>
      <c r="F260" s="7">
        <v>21</v>
      </c>
      <c r="G260" s="7">
        <v>17</v>
      </c>
      <c r="H260" s="7">
        <v>18</v>
      </c>
      <c r="I260" s="7">
        <v>19</v>
      </c>
      <c r="J260" s="7">
        <v>896</v>
      </c>
      <c r="K260" s="13" t="s">
        <v>37</v>
      </c>
      <c r="L260" s="7" t="e">
        <f>IF(#REF!=#REF!,IF(K260="Stroke",IF(K261="Stroke",IF((J261-J260)&lt;0,1000+J261-J260,J261-J260),""),""),"")</f>
        <v>#REF!</v>
      </c>
      <c r="M260" s="7" t="s">
        <v>21</v>
      </c>
      <c r="N260" s="7" t="s">
        <v>27</v>
      </c>
      <c r="O260" s="7">
        <v>3</v>
      </c>
      <c r="P260" s="7" t="e">
        <f>IF(#REF!=#REF!,IF(K260="Stroke",IF(K261="Stroke",IF(#REF!=#REF!,IF(Q260=Q261,IF((J261-J260)&lt;0,1000+J261-J260-O260,J261-J260-O260),""),""),""),""),"")</f>
        <v>#REF!</v>
      </c>
      <c r="Q260" s="7">
        <v>1</v>
      </c>
      <c r="R260" s="7" t="e">
        <f>IF(#REF!&lt;&gt;#REF!,COUNTIFS($K$112:$K$1378,$K$112,#REF!,#REF!),"")</f>
        <v>#REF!</v>
      </c>
      <c r="S260" s="7" t="e">
        <f>IF(AND(#REF!&lt;&gt;#REF!,#REF!=#REF!,M260="positive",M261="negative"),1,"")</f>
        <v>#REF!</v>
      </c>
      <c r="T260" s="7" t="e">
        <f>IF(AND(#REF!=#REF!,K:K="stroke",M:M="positive",S260&lt;&gt;"1"),1,"")</f>
        <v>#REF!</v>
      </c>
      <c r="U260" s="7" t="e">
        <f>IF((AND(R260&lt;&gt;"",W260&lt;&gt;1,K:K="stroke",M:M="negative",#REF!=#REF!)),IF(W260&lt;&gt;0,"",1),"")</f>
        <v>#REF!</v>
      </c>
      <c r="V260" s="7" t="e">
        <f t="shared" si="13"/>
        <v>#REF!</v>
      </c>
      <c r="W260" s="7" t="e">
        <f>IF(#REF!&lt;&gt;#REF!,COUNTIFS($K$112:$K$1378,"up",#REF!,#REF!),"")</f>
        <v>#REF!</v>
      </c>
      <c r="X260" s="7" t="e">
        <f>IF(#REF!&lt;&gt;#REF!,COUNTIFS($K$112:$K$1378,"SRS",#REF!,#REF!),"")</f>
        <v>#REF!</v>
      </c>
      <c r="Y260" s="7" t="e">
        <f>IF(R260&lt;&gt;"",IF(R260=1,"",COUNTIFS($O$112:$O$1378,"&gt;40",#REF!,#REF!)),"")</f>
        <v>#REF!</v>
      </c>
      <c r="Z260" s="7"/>
      <c r="AA260" s="7"/>
      <c r="AB260" s="7"/>
      <c r="AC260" s="7"/>
      <c r="AD260" s="7"/>
      <c r="AE260" s="7"/>
      <c r="AF260" s="7"/>
      <c r="AG260" s="7"/>
      <c r="AH260" s="7"/>
    </row>
    <row r="261" spans="1:34" s="8" customFormat="1">
      <c r="A261" s="8">
        <f t="shared" si="14"/>
        <v>62299</v>
      </c>
      <c r="B261" s="14" t="str">
        <f t="shared" si="15"/>
        <v>20171021171819</v>
      </c>
      <c r="C261" s="8" t="str">
        <f t="shared" si="16"/>
        <v>20171021</v>
      </c>
      <c r="D261" s="8">
        <v>2017</v>
      </c>
      <c r="E261" s="8">
        <v>10</v>
      </c>
      <c r="F261" s="8">
        <v>21</v>
      </c>
      <c r="G261" s="8">
        <v>17</v>
      </c>
      <c r="H261" s="8">
        <v>18</v>
      </c>
      <c r="I261" s="8">
        <v>19</v>
      </c>
      <c r="J261" s="8">
        <v>983</v>
      </c>
      <c r="K261" s="8" t="s">
        <v>37</v>
      </c>
      <c r="L261" s="8" t="e">
        <f>IF(#REF!=#REF!,IF(K261="Stroke",IF(K262="Stroke",IF((J262-J261)&lt;0,1000+J262-J261,J262-J261),""),""),"")</f>
        <v>#REF!</v>
      </c>
      <c r="M261" s="8" t="s">
        <v>21</v>
      </c>
      <c r="N261" s="8" t="s">
        <v>27</v>
      </c>
      <c r="O261" s="8">
        <v>1</v>
      </c>
      <c r="P261" s="8" t="e">
        <f>IF(#REF!=#REF!,IF(K261="Stroke",IF(K262="Stroke",IF(#REF!=#REF!,IF(Q261=Q262,IF((J262-J261)&lt;0,1000+J262-J261-O261,J262-J261-O261),""),""),""),""),"")</f>
        <v>#REF!</v>
      </c>
      <c r="Q261" s="8">
        <v>1</v>
      </c>
      <c r="R261" s="8" t="e">
        <f>IF(#REF!&lt;&gt;#REF!,COUNTIFS($K$112:$K$1378,$K$112,#REF!,#REF!),"")</f>
        <v>#REF!</v>
      </c>
      <c r="S261" s="8" t="e">
        <f>IF(AND(#REF!&lt;&gt;#REF!,#REF!=#REF!,M261="positive",M262="negative"),1,"")</f>
        <v>#REF!</v>
      </c>
      <c r="T261" s="8" t="e">
        <f>IF(AND(#REF!=#REF!,K:K="stroke",M:M="positive",S261&lt;&gt;"1"),1,"")</f>
        <v>#REF!</v>
      </c>
      <c r="U261" s="8" t="e">
        <f>IF((AND(R261&lt;&gt;"",W261&lt;&gt;1,K:K="stroke",M:M="negative",#REF!=#REF!)),IF(W261&lt;&gt;0,"",1),"")</f>
        <v>#REF!</v>
      </c>
      <c r="V261" s="8" t="e">
        <f t="shared" si="13"/>
        <v>#REF!</v>
      </c>
      <c r="W261" s="8" t="e">
        <f>IF(#REF!&lt;&gt;#REF!,COUNTIFS($K$112:$K$1378,"up",#REF!,#REF!),"")</f>
        <v>#REF!</v>
      </c>
      <c r="X261" s="8" t="e">
        <f>IF(#REF!&lt;&gt;#REF!,COUNTIFS($K$112:$K$1378,"SRS",#REF!,#REF!),"")</f>
        <v>#REF!</v>
      </c>
      <c r="Y261" s="8" t="e">
        <f>IF(R261&lt;&gt;"",IF(R261=1,"",COUNTIFS($O$112:$O$1378,"&gt;40",#REF!,#REF!)),"")</f>
        <v>#REF!</v>
      </c>
    </row>
    <row r="262" spans="1:34" s="8" customFormat="1">
      <c r="A262" s="8">
        <f t="shared" si="14"/>
        <v>62300</v>
      </c>
      <c r="B262" s="14" t="str">
        <f t="shared" si="15"/>
        <v>20171021171820</v>
      </c>
      <c r="C262" s="8" t="str">
        <f t="shared" si="16"/>
        <v>20171021</v>
      </c>
      <c r="D262" s="8">
        <v>2017</v>
      </c>
      <c r="E262" s="8">
        <v>10</v>
      </c>
      <c r="F262" s="8">
        <v>21</v>
      </c>
      <c r="G262" s="8">
        <v>17</v>
      </c>
      <c r="H262" s="8">
        <v>18</v>
      </c>
      <c r="I262" s="8">
        <v>20</v>
      </c>
      <c r="J262" s="17">
        <v>55</v>
      </c>
      <c r="K262" s="8" t="s">
        <v>37</v>
      </c>
      <c r="L262" s="8" t="e">
        <f>IF(#REF!=#REF!,IF(K262="Stroke",IF(K263="Stroke",IF((J263-J262)&lt;0,1000+J263-J262,J263-J262),""),""),"")</f>
        <v>#REF!</v>
      </c>
      <c r="M262" s="8" t="s">
        <v>21</v>
      </c>
      <c r="N262" s="8" t="s">
        <v>27</v>
      </c>
      <c r="O262" s="8">
        <v>1</v>
      </c>
      <c r="P262" s="8" t="e">
        <f>IF(#REF!=#REF!,IF(K262="Stroke",IF(K263="Stroke",IF(#REF!=#REF!,IF(Q262=Q263,IF((J263-J262)&lt;0,1000+J263-J262-O262,J263-J262-O262),""),""),""),""),"")</f>
        <v>#REF!</v>
      </c>
      <c r="Q262" s="8">
        <v>1</v>
      </c>
      <c r="R262" s="8" t="e">
        <f>IF(#REF!&lt;&gt;#REF!,COUNTIFS($K$112:$K$1378,$K$112,#REF!,#REF!),"")</f>
        <v>#REF!</v>
      </c>
      <c r="S262" s="8" t="e">
        <f>IF(AND(#REF!&lt;&gt;#REF!,#REF!=#REF!,M262="positive",M263="negative"),1,"")</f>
        <v>#REF!</v>
      </c>
      <c r="T262" s="8" t="e">
        <f>IF(AND(#REF!=#REF!,K:K="stroke",M:M="positive",S262&lt;&gt;"1"),1,"")</f>
        <v>#REF!</v>
      </c>
      <c r="U262" s="8" t="e">
        <f>IF((AND(R262&lt;&gt;"",W262&lt;&gt;1,K:K="stroke",M:M="negative",#REF!=#REF!)),IF(W262&lt;&gt;0,"",1),"")</f>
        <v>#REF!</v>
      </c>
      <c r="V262" s="8" t="e">
        <f t="shared" si="13"/>
        <v>#REF!</v>
      </c>
      <c r="W262" s="8" t="e">
        <f>IF(#REF!&lt;&gt;#REF!,COUNTIFS($K$112:$K$1378,"up",#REF!,#REF!),"")</f>
        <v>#REF!</v>
      </c>
      <c r="X262" s="8" t="e">
        <f>IF(#REF!&lt;&gt;#REF!,COUNTIFS($K$112:$K$1378,"SRS",#REF!,#REF!),"")</f>
        <v>#REF!</v>
      </c>
      <c r="Y262" s="8" t="e">
        <f>IF(R262&lt;&gt;"",IF(R262=1,"",COUNTIFS($O$112:$O$1378,"&gt;40",#REF!,#REF!)),"")</f>
        <v>#REF!</v>
      </c>
    </row>
    <row r="263" spans="1:34" s="8" customFormat="1">
      <c r="A263" s="8">
        <f t="shared" si="14"/>
        <v>62300</v>
      </c>
      <c r="B263" s="14" t="str">
        <f t="shared" si="15"/>
        <v>20171021171820</v>
      </c>
      <c r="C263" s="8" t="str">
        <f t="shared" si="16"/>
        <v>20171021</v>
      </c>
      <c r="D263" s="8">
        <v>2017</v>
      </c>
      <c r="E263" s="8">
        <v>10</v>
      </c>
      <c r="F263" s="8">
        <v>21</v>
      </c>
      <c r="G263" s="8">
        <v>17</v>
      </c>
      <c r="H263" s="8">
        <v>18</v>
      </c>
      <c r="I263" s="8">
        <v>20</v>
      </c>
      <c r="J263" s="8">
        <v>120</v>
      </c>
      <c r="K263" s="8" t="s">
        <v>37</v>
      </c>
      <c r="L263" s="8" t="e">
        <f>IF(#REF!=#REF!,IF(K263="Stroke",IF(K264="Stroke",IF((J264-J263)&lt;0,1000+J264-J263,J264-J263),""),""),"")</f>
        <v>#REF!</v>
      </c>
      <c r="M263" s="8" t="s">
        <v>21</v>
      </c>
      <c r="N263" s="8" t="s">
        <v>27</v>
      </c>
      <c r="O263" s="8">
        <v>0.5</v>
      </c>
      <c r="P263" s="8" t="e">
        <f>IF(#REF!=#REF!,IF(K263="Stroke",IF(K264="Stroke",IF(#REF!=#REF!,IF(Q263=Q264,IF((J264-J263)&lt;0,1000+J264-J263-O263,J264-J263-O263),""),""),""),""),"")</f>
        <v>#REF!</v>
      </c>
      <c r="Q263" s="8">
        <v>1</v>
      </c>
      <c r="R263" s="8" t="e">
        <f>IF(#REF!&lt;&gt;#REF!,COUNTIFS($K$112:$K$1378,$K$112,#REF!,#REF!),"")</f>
        <v>#REF!</v>
      </c>
      <c r="S263" s="8" t="e">
        <f>IF(AND(#REF!&lt;&gt;#REF!,#REF!=#REF!,M263="positive",M264="negative"),1,"")</f>
        <v>#REF!</v>
      </c>
      <c r="T263" s="8" t="e">
        <f>IF(AND(#REF!=#REF!,K:K="stroke",M:M="positive",S263&lt;&gt;"1"),1,"")</f>
        <v>#REF!</v>
      </c>
      <c r="U263" s="8" t="e">
        <f>IF((AND(R263&lt;&gt;"",W263&lt;&gt;1,K:K="stroke",M:M="negative",#REF!=#REF!)),IF(W263&lt;&gt;0,"",1),"")</f>
        <v>#REF!</v>
      </c>
      <c r="V263" s="8" t="e">
        <f t="shared" si="13"/>
        <v>#REF!</v>
      </c>
      <c r="W263" s="8" t="e">
        <f>IF(#REF!&lt;&gt;#REF!,COUNTIFS($K$112:$K$1378,"up",#REF!,#REF!),"")</f>
        <v>#REF!</v>
      </c>
      <c r="X263" s="8" t="e">
        <f>IF(#REF!&lt;&gt;#REF!,COUNTIFS($K$112:$K$1378,"SRS",#REF!,#REF!),"")</f>
        <v>#REF!</v>
      </c>
      <c r="Y263" s="8" t="e">
        <f>IF(R263&lt;&gt;"",IF(R263=1,"",COUNTIFS($O$112:$O$1378,"&gt;40",#REF!,#REF!)),"")</f>
        <v>#REF!</v>
      </c>
    </row>
    <row r="264" spans="1:34" s="8" customFormat="1">
      <c r="A264" s="8">
        <f t="shared" si="14"/>
        <v>62300</v>
      </c>
      <c r="B264" s="14" t="str">
        <f t="shared" si="15"/>
        <v>20171021171820</v>
      </c>
      <c r="C264" s="8" t="str">
        <f t="shared" si="16"/>
        <v>20171021</v>
      </c>
      <c r="D264" s="8">
        <v>2017</v>
      </c>
      <c r="E264" s="8">
        <v>10</v>
      </c>
      <c r="F264" s="8">
        <v>21</v>
      </c>
      <c r="G264" s="8">
        <v>17</v>
      </c>
      <c r="H264" s="8">
        <v>18</v>
      </c>
      <c r="I264" s="8">
        <v>20</v>
      </c>
      <c r="J264" s="8">
        <v>169</v>
      </c>
      <c r="K264" s="8" t="s">
        <v>37</v>
      </c>
      <c r="L264" s="8" t="e">
        <f>IF(#REF!=#REF!,IF(K264="Stroke",IF(K265="Stroke",IF((J265-J264)&lt;0,1000+J265-J264,J265-J264),""),""),"")</f>
        <v>#REF!</v>
      </c>
      <c r="M264" s="8" t="s">
        <v>21</v>
      </c>
      <c r="N264" s="8" t="s">
        <v>27</v>
      </c>
      <c r="O264" s="8">
        <v>0.5</v>
      </c>
      <c r="P264" s="8" t="e">
        <f>IF(#REF!=#REF!,IF(K264="Stroke",IF(K265="Stroke",IF(#REF!=#REF!,IF(Q264=Q265,IF((J265-J264)&lt;0,1000+J265-J264-O264,J265-J264-O264),""),""),""),""),"")</f>
        <v>#REF!</v>
      </c>
      <c r="Q264" s="8">
        <v>1</v>
      </c>
      <c r="R264" s="8" t="e">
        <f>IF(#REF!&lt;&gt;#REF!,COUNTIFS($K$112:$K$1378,$K$112,#REF!,#REF!),"")</f>
        <v>#REF!</v>
      </c>
      <c r="S264" s="8" t="e">
        <f>IF(AND(#REF!&lt;&gt;#REF!,#REF!=#REF!,M264="positive",M265="negative"),1,"")</f>
        <v>#REF!</v>
      </c>
      <c r="T264" s="8" t="e">
        <f>IF(AND(#REF!=#REF!,K:K="stroke",M:M="positive",S264&lt;&gt;"1"),1,"")</f>
        <v>#REF!</v>
      </c>
      <c r="U264" s="8" t="e">
        <f>IF((AND(R264&lt;&gt;"",W264&lt;&gt;1,K:K="stroke",M:M="negative",#REF!=#REF!)),IF(W264&lt;&gt;0,"",1),"")</f>
        <v>#REF!</v>
      </c>
      <c r="V264" s="8" t="e">
        <f t="shared" si="13"/>
        <v>#REF!</v>
      </c>
      <c r="W264" s="8" t="e">
        <f>IF(#REF!&lt;&gt;#REF!,COUNTIFS($K$112:$K$1378,"up",#REF!,#REF!),"")</f>
        <v>#REF!</v>
      </c>
      <c r="X264" s="8" t="e">
        <f>IF(#REF!&lt;&gt;#REF!,COUNTIFS($K$112:$K$1378,"SRS",#REF!,#REF!),"")</f>
        <v>#REF!</v>
      </c>
      <c r="Y264" s="8" t="e">
        <f>IF(R264&lt;&gt;"",IF(R264=1,"",COUNTIFS($O$112:$O$1378,"&gt;40",#REF!,#REF!)),"")</f>
        <v>#REF!</v>
      </c>
    </row>
    <row r="265" spans="1:34" s="7" customFormat="1">
      <c r="A265" s="8">
        <f t="shared" si="14"/>
        <v>62300</v>
      </c>
      <c r="B265" s="14" t="str">
        <f t="shared" si="15"/>
        <v>20171021171820</v>
      </c>
      <c r="C265" s="8" t="str">
        <f t="shared" si="16"/>
        <v>20171021</v>
      </c>
      <c r="D265" s="8">
        <v>2017</v>
      </c>
      <c r="E265" s="8">
        <v>10</v>
      </c>
      <c r="F265" s="8">
        <v>21</v>
      </c>
      <c r="G265" s="8">
        <v>17</v>
      </c>
      <c r="H265" s="8">
        <v>18</v>
      </c>
      <c r="I265" s="8">
        <v>20</v>
      </c>
      <c r="J265" s="8">
        <v>195</v>
      </c>
      <c r="K265" s="8" t="s">
        <v>37</v>
      </c>
      <c r="L265" s="8" t="e">
        <f>IF(#REF!=#REF!,IF(K265="Stroke",IF(K266="Stroke",IF((J266-J265)&lt;0,1000+J266-J265,J266-J265),""),""),"")</f>
        <v>#REF!</v>
      </c>
      <c r="M265" s="8" t="s">
        <v>21</v>
      </c>
      <c r="N265" s="8" t="s">
        <v>27</v>
      </c>
      <c r="O265" s="8">
        <v>0.5</v>
      </c>
      <c r="P265" s="8" t="e">
        <f>IF(#REF!=#REF!,IF(K265="Stroke",IF(K266="Stroke",IF(#REF!=#REF!,IF(Q265=Q266,IF((J266-J265)&lt;0,1000+J266-J265-O265,J266-J265-O265),""),""),""),""),"")</f>
        <v>#REF!</v>
      </c>
      <c r="Q265" s="8">
        <v>1</v>
      </c>
      <c r="R265" s="8" t="e">
        <f>IF(#REF!&lt;&gt;#REF!,COUNTIFS($K$112:$K$1378,$K$112,#REF!,#REF!),"")</f>
        <v>#REF!</v>
      </c>
      <c r="S265" s="8" t="e">
        <f>IF(AND(#REF!&lt;&gt;#REF!,#REF!=#REF!,M265="positive",M266="negative"),1,"")</f>
        <v>#REF!</v>
      </c>
      <c r="T265" s="8" t="e">
        <f>IF(AND(#REF!=#REF!,K:K="stroke",M:M="positive",S265&lt;&gt;"1"),1,"")</f>
        <v>#REF!</v>
      </c>
      <c r="U265" s="8" t="e">
        <f>IF((AND(R265&lt;&gt;"",W265&lt;&gt;1,K:K="stroke",M:M="negative",#REF!=#REF!)),IF(W265&lt;&gt;0,"",1),"")</f>
        <v>#REF!</v>
      </c>
      <c r="V265" s="8" t="e">
        <f t="shared" si="13"/>
        <v>#REF!</v>
      </c>
      <c r="W265" s="8" t="e">
        <f>IF(#REF!&lt;&gt;#REF!,COUNTIFS($K$112:$K$1378,"up",#REF!,#REF!),"")</f>
        <v>#REF!</v>
      </c>
      <c r="X265" s="8" t="e">
        <f>IF(#REF!&lt;&gt;#REF!,COUNTIFS($K$112:$K$1378,"SRS",#REF!,#REF!),"")</f>
        <v>#REF!</v>
      </c>
      <c r="Y265" s="8" t="e">
        <f>IF(R265&lt;&gt;"",IF(R265=1,"",COUNTIFS($O$112:$O$1378,"&gt;40",#REF!,#REF!)),"")</f>
        <v>#REF!</v>
      </c>
      <c r="Z265" s="8"/>
      <c r="AA265" s="8"/>
      <c r="AB265" s="8"/>
      <c r="AC265" s="8"/>
      <c r="AD265" s="8"/>
      <c r="AE265" s="8"/>
      <c r="AF265" s="8"/>
      <c r="AG265" s="8"/>
      <c r="AH265" s="8"/>
    </row>
    <row r="266" spans="1:34" s="16" customFormat="1">
      <c r="A266" s="8">
        <f t="shared" si="14"/>
        <v>62300</v>
      </c>
      <c r="B266" s="14" t="str">
        <f t="shared" si="15"/>
        <v>20171021171820</v>
      </c>
      <c r="C266" s="8" t="str">
        <f t="shared" si="16"/>
        <v>20171021</v>
      </c>
      <c r="D266" s="8">
        <v>2017</v>
      </c>
      <c r="E266" s="8">
        <v>10</v>
      </c>
      <c r="F266" s="8">
        <v>21</v>
      </c>
      <c r="G266" s="8">
        <v>17</v>
      </c>
      <c r="H266" s="8">
        <v>18</v>
      </c>
      <c r="I266" s="8">
        <v>20</v>
      </c>
      <c r="J266" s="8">
        <v>221</v>
      </c>
      <c r="K266" s="8" t="s">
        <v>37</v>
      </c>
      <c r="L266" s="8" t="e">
        <f>IF(#REF!=#REF!,IF(K266="Stroke",IF(K267="Stroke",IF((J267-J266)&lt;0,1000+J267-J266,J267-J266),""),""),"")</f>
        <v>#REF!</v>
      </c>
      <c r="M266" s="8" t="s">
        <v>21</v>
      </c>
      <c r="N266" s="8" t="s">
        <v>27</v>
      </c>
      <c r="O266" s="8">
        <v>0.8</v>
      </c>
      <c r="P266" s="8" t="e">
        <f>IF(#REF!=#REF!,IF(K266="Stroke",IF(K267="Stroke",IF(#REF!=#REF!,IF(Q266=Q267,IF((J267-J266)&lt;0,1000+J267-J266-O266,J267-J266-O266),""),""),""),""),"")</f>
        <v>#REF!</v>
      </c>
      <c r="Q266" s="8">
        <v>1</v>
      </c>
      <c r="R266" s="8" t="e">
        <f>IF(#REF!&lt;&gt;#REF!,COUNTIFS($K$112:$K$1378,$K$112,#REF!,#REF!),"")</f>
        <v>#REF!</v>
      </c>
      <c r="S266" s="8" t="e">
        <f>IF(AND(#REF!&lt;&gt;#REF!,#REF!=#REF!,M266="positive",M267="negative"),1,"")</f>
        <v>#REF!</v>
      </c>
      <c r="T266" s="8" t="e">
        <f>IF(AND(#REF!=#REF!,K:K="stroke",M:M="positive",S266&lt;&gt;"1"),1,"")</f>
        <v>#REF!</v>
      </c>
      <c r="U266" s="8" t="e">
        <f>IF((AND(R266&lt;&gt;"",W266&lt;&gt;1,K:K="stroke",M:M="negative",#REF!=#REF!)),IF(W266&lt;&gt;0,"",1),"")</f>
        <v>#REF!</v>
      </c>
      <c r="V266" s="8" t="e">
        <f t="shared" si="13"/>
        <v>#REF!</v>
      </c>
      <c r="W266" s="8" t="e">
        <f>IF(#REF!&lt;&gt;#REF!,COUNTIFS($K$112:$K$1378,"up",#REF!,#REF!),"")</f>
        <v>#REF!</v>
      </c>
      <c r="X266" s="8" t="e">
        <f>IF(#REF!&lt;&gt;#REF!,COUNTIFS($K$112:$K$1378,"SRS",#REF!,#REF!),"")</f>
        <v>#REF!</v>
      </c>
      <c r="Y266" s="8" t="e">
        <f>IF(R266&lt;&gt;"",IF(R266=1,"",COUNTIFS($O$112:$O$1378,"&gt;40",#REF!,#REF!)),"")</f>
        <v>#REF!</v>
      </c>
      <c r="Z266" s="8"/>
      <c r="AA266" s="8"/>
      <c r="AB266" s="8"/>
      <c r="AC266" s="8"/>
      <c r="AD266" s="8"/>
      <c r="AE266" s="8"/>
      <c r="AF266" s="8"/>
      <c r="AG266" s="8"/>
      <c r="AH266" s="8"/>
    </row>
    <row r="267" spans="1:34" s="7" customFormat="1">
      <c r="A267" s="8">
        <f t="shared" si="14"/>
        <v>62300</v>
      </c>
      <c r="B267" s="14" t="str">
        <f t="shared" si="15"/>
        <v>20171021171820</v>
      </c>
      <c r="C267" s="8" t="str">
        <f t="shared" si="16"/>
        <v>20171021</v>
      </c>
      <c r="D267" s="8">
        <v>2017</v>
      </c>
      <c r="E267" s="8">
        <v>10</v>
      </c>
      <c r="F267" s="8">
        <v>21</v>
      </c>
      <c r="G267" s="8">
        <v>17</v>
      </c>
      <c r="H267" s="8">
        <v>18</v>
      </c>
      <c r="I267" s="8">
        <v>20</v>
      </c>
      <c r="J267" s="8">
        <v>244</v>
      </c>
      <c r="K267" s="8" t="s">
        <v>37</v>
      </c>
      <c r="L267" s="8" t="e">
        <f>IF(#REF!=#REF!,IF(K267="Stroke",IF(K268="Stroke",IF((J268-J267)&lt;0,1000+J268-J267,J268-J267),""),""),"")</f>
        <v>#REF!</v>
      </c>
      <c r="M267" s="8" t="s">
        <v>21</v>
      </c>
      <c r="N267" s="8" t="s">
        <v>27</v>
      </c>
      <c r="O267" s="8">
        <v>0.5</v>
      </c>
      <c r="P267" s="8" t="e">
        <f>IF(#REF!=#REF!,IF(K267="Stroke",IF(K268="Stroke",IF(#REF!=#REF!,IF(Q267=Q268,IF((J268-J267)&lt;0,1000+J268-J267-O267,J268-J267-O267),""),""),""),""),"")</f>
        <v>#REF!</v>
      </c>
      <c r="Q267" s="8">
        <v>1</v>
      </c>
      <c r="R267" s="8" t="e">
        <f>IF(#REF!&lt;&gt;#REF!,COUNTIFS($K$112:$K$1378,$K$112,#REF!,#REF!),"")</f>
        <v>#REF!</v>
      </c>
      <c r="S267" s="8" t="e">
        <f>IF(AND(#REF!&lt;&gt;#REF!,#REF!=#REF!,M267="positive",M268="negative"),1,"")</f>
        <v>#REF!</v>
      </c>
      <c r="T267" s="8" t="e">
        <f>IF(AND(#REF!=#REF!,K:K="stroke",M:M="positive",S267&lt;&gt;"1"),1,"")</f>
        <v>#REF!</v>
      </c>
      <c r="U267" s="8" t="e">
        <f>IF((AND(R267&lt;&gt;"",W267&lt;&gt;1,K:K="stroke",M:M="negative",#REF!=#REF!)),IF(W267&lt;&gt;0,"",1),"")</f>
        <v>#REF!</v>
      </c>
      <c r="V267" s="8" t="e">
        <f t="shared" si="13"/>
        <v>#REF!</v>
      </c>
      <c r="W267" s="8" t="e">
        <f>IF(#REF!&lt;&gt;#REF!,COUNTIFS($K$112:$K$1378,"up",#REF!,#REF!),"")</f>
        <v>#REF!</v>
      </c>
      <c r="X267" s="8" t="e">
        <f>IF(#REF!&lt;&gt;#REF!,COUNTIFS($K$112:$K$1378,"SRS",#REF!,#REF!),"")</f>
        <v>#REF!</v>
      </c>
      <c r="Y267" s="8" t="e">
        <f>IF(R267&lt;&gt;"",IF(R267=1,"",COUNTIFS($O$112:$O$1378,"&gt;40",#REF!,#REF!)),"")</f>
        <v>#REF!</v>
      </c>
      <c r="Z267" s="8"/>
      <c r="AA267" s="8"/>
      <c r="AB267" s="8"/>
      <c r="AC267" s="8"/>
      <c r="AD267" s="8"/>
      <c r="AE267" s="8"/>
      <c r="AF267" s="8"/>
      <c r="AG267" s="8"/>
      <c r="AH267" s="8"/>
    </row>
    <row r="268" spans="1:34" s="7" customFormat="1">
      <c r="A268" s="8">
        <f t="shared" si="14"/>
        <v>62300</v>
      </c>
      <c r="B268" s="14" t="str">
        <f t="shared" si="15"/>
        <v>20171021171820</v>
      </c>
      <c r="C268" s="8" t="str">
        <f t="shared" si="16"/>
        <v>20171021</v>
      </c>
      <c r="D268" s="8">
        <v>2017</v>
      </c>
      <c r="E268" s="8">
        <v>10</v>
      </c>
      <c r="F268" s="8">
        <v>21</v>
      </c>
      <c r="G268" s="8">
        <v>17</v>
      </c>
      <c r="H268" s="8">
        <v>18</v>
      </c>
      <c r="I268" s="8">
        <v>20</v>
      </c>
      <c r="J268" s="8">
        <v>318</v>
      </c>
      <c r="K268" s="8" t="s">
        <v>37</v>
      </c>
      <c r="L268" s="8" t="e">
        <f>IF(#REF!=#REF!,IF(K268="Stroke",IF(K269="Stroke",IF((J269-J268)&lt;0,1000+J269-J268,J269-J268),""),""),"")</f>
        <v>#REF!</v>
      </c>
      <c r="M268" s="8" t="s">
        <v>21</v>
      </c>
      <c r="N268" s="8" t="s">
        <v>27</v>
      </c>
      <c r="O268" s="8">
        <v>7</v>
      </c>
      <c r="P268" s="8" t="e">
        <f>IF(#REF!=#REF!,IF(K268="Stroke",IF(K269="Stroke",IF(#REF!=#REF!,IF(Q268=Q269,IF((J269-J268)&lt;0,1000+J269-J268-O268,J269-J268-O268),""),""),""),""),"")</f>
        <v>#REF!</v>
      </c>
      <c r="Q268" s="8">
        <v>1</v>
      </c>
      <c r="R268" s="8" t="e">
        <f>IF(#REF!&lt;&gt;#REF!,COUNTIFS($K$112:$K$1378,$K$112,#REF!,#REF!),"")</f>
        <v>#REF!</v>
      </c>
      <c r="S268" s="8" t="e">
        <f>IF(AND(#REF!&lt;&gt;#REF!,#REF!=#REF!,M268="positive",M269="negative"),1,"")</f>
        <v>#REF!</v>
      </c>
      <c r="T268" s="8" t="e">
        <f>IF(AND(#REF!=#REF!,K:K="stroke",M:M="positive",S268&lt;&gt;"1"),1,"")</f>
        <v>#REF!</v>
      </c>
      <c r="U268" s="8" t="e">
        <f>IF((AND(R268&lt;&gt;"",W268&lt;&gt;1,K:K="stroke",M:M="negative",#REF!=#REF!)),IF(W268&lt;&gt;0,"",1),"")</f>
        <v>#REF!</v>
      </c>
      <c r="V268" s="8" t="e">
        <f t="shared" si="13"/>
        <v>#REF!</v>
      </c>
      <c r="W268" s="8" t="e">
        <f>IF(#REF!&lt;&gt;#REF!,COUNTIFS($K$112:$K$1378,"up",#REF!,#REF!),"")</f>
        <v>#REF!</v>
      </c>
      <c r="X268" s="8" t="e">
        <f>IF(#REF!&lt;&gt;#REF!,COUNTIFS($K$112:$K$1378,"SRS",#REF!,#REF!),"")</f>
        <v>#REF!</v>
      </c>
      <c r="Y268" s="8" t="e">
        <f>IF(R268&lt;&gt;"",IF(R268=1,"",COUNTIFS($O$112:$O$1378,"&gt;40",#REF!,#REF!)),"")</f>
        <v>#REF!</v>
      </c>
      <c r="Z268" s="8"/>
      <c r="AA268" s="8"/>
      <c r="AB268" s="8"/>
      <c r="AC268" s="8"/>
      <c r="AD268" s="8"/>
      <c r="AE268" s="8"/>
      <c r="AF268" s="8"/>
      <c r="AG268" s="8"/>
      <c r="AH268" s="8"/>
    </row>
    <row r="269" spans="1:34" s="8" customFormat="1">
      <c r="A269" s="7">
        <f t="shared" si="14"/>
        <v>62466</v>
      </c>
      <c r="B269" s="11" t="str">
        <f t="shared" si="15"/>
        <v>2017102117216</v>
      </c>
      <c r="C269" s="7" t="str">
        <f t="shared" si="16"/>
        <v>20171021</v>
      </c>
      <c r="D269" s="7">
        <v>2017</v>
      </c>
      <c r="E269" s="7">
        <v>10</v>
      </c>
      <c r="F269" s="7">
        <v>21</v>
      </c>
      <c r="G269" s="7">
        <v>17</v>
      </c>
      <c r="H269" s="7">
        <v>21</v>
      </c>
      <c r="I269" s="7">
        <v>6</v>
      </c>
      <c r="J269" s="7">
        <v>143</v>
      </c>
      <c r="K269" s="7" t="s">
        <v>37</v>
      </c>
      <c r="L269" s="7" t="e">
        <f>IF(#REF!=#REF!,IF(K269="Stroke",IF(K270="Stroke",IF((J270-J269)&lt;0,1000+J270-J269,J270-J269),""),""),"")</f>
        <v>#REF!</v>
      </c>
      <c r="M269" s="7" t="s">
        <v>21</v>
      </c>
      <c r="N269" s="7" t="s">
        <v>27</v>
      </c>
      <c r="O269" s="7">
        <v>2</v>
      </c>
      <c r="P269" s="7" t="e">
        <f>IF(#REF!=#REF!,IF(K269="Stroke",IF(K270="Stroke",IF(#REF!=#REF!,IF(Q269=Q270,IF((J270-J269)&lt;0,1000+J270-J269-O269,J270-J269-O269),""),""),""),""),"")</f>
        <v>#REF!</v>
      </c>
      <c r="Q269" s="7">
        <v>1</v>
      </c>
      <c r="R269" s="7" t="e">
        <f>IF(#REF!&lt;&gt;#REF!,COUNTIFS($K$112:$K$1378,$K$112,#REF!,#REF!),"")</f>
        <v>#REF!</v>
      </c>
      <c r="S269" s="7" t="e">
        <f>IF(AND(#REF!&lt;&gt;#REF!,#REF!=#REF!,M269="positive",M270="negative"),1,"")</f>
        <v>#REF!</v>
      </c>
      <c r="T269" s="7" t="e">
        <f>IF(AND(#REF!=#REF!,K:K="stroke",M:M="positive",S269&lt;&gt;"1"),1,"")</f>
        <v>#REF!</v>
      </c>
      <c r="U269" s="7" t="e">
        <f>IF((AND(R269&lt;&gt;"",W269&lt;&gt;1,K:K="stroke",M:M="negative",#REF!=#REF!)),IF(W269&lt;&gt;0,"",1),"")</f>
        <v>#REF!</v>
      </c>
      <c r="V269" s="7" t="e">
        <f t="shared" si="13"/>
        <v>#REF!</v>
      </c>
      <c r="W269" s="7" t="e">
        <f>IF(#REF!&lt;&gt;#REF!,COUNTIFS($K$112:$K$1378,"up",#REF!,#REF!),"")</f>
        <v>#REF!</v>
      </c>
      <c r="X269" s="7" t="e">
        <f>IF(#REF!&lt;&gt;#REF!,COUNTIFS($K$112:$K$1378,"SRS",#REF!,#REF!),"")</f>
        <v>#REF!</v>
      </c>
      <c r="Y269" s="7" t="e">
        <f>IF(R269&lt;&gt;"",IF(R269=1,"",COUNTIFS($O$112:$O$1378,"&gt;40",#REF!,#REF!)),"")</f>
        <v>#REF!</v>
      </c>
      <c r="Z269" s="7"/>
      <c r="AA269" s="7"/>
      <c r="AB269" s="7"/>
      <c r="AC269" s="7"/>
      <c r="AD269" s="7"/>
      <c r="AE269" s="7"/>
      <c r="AF269" s="7"/>
      <c r="AG269" s="7"/>
      <c r="AH269" s="7"/>
    </row>
    <row r="270" spans="1:34" s="8" customFormat="1">
      <c r="A270" s="8">
        <f t="shared" si="14"/>
        <v>62466</v>
      </c>
      <c r="B270" s="14" t="str">
        <f t="shared" si="15"/>
        <v>2017102117216</v>
      </c>
      <c r="C270" s="8" t="str">
        <f t="shared" si="16"/>
        <v>20171021</v>
      </c>
      <c r="D270" s="8">
        <v>2017</v>
      </c>
      <c r="E270" s="8">
        <v>10</v>
      </c>
      <c r="F270" s="8">
        <v>21</v>
      </c>
      <c r="G270" s="8">
        <v>17</v>
      </c>
      <c r="H270" s="8">
        <v>21</v>
      </c>
      <c r="I270" s="8">
        <v>6</v>
      </c>
      <c r="J270" s="8">
        <v>157</v>
      </c>
      <c r="K270" s="8" t="s">
        <v>37</v>
      </c>
      <c r="L270" s="8" t="e">
        <f>IF(#REF!=#REF!,IF(K270="Stroke",IF(K271="Stroke",IF((J271-J270)&lt;0,1000+J271-J270,J271-J270),""),""),"")</f>
        <v>#REF!</v>
      </c>
      <c r="M270" s="8" t="s">
        <v>21</v>
      </c>
      <c r="N270" s="8" t="s">
        <v>27</v>
      </c>
      <c r="O270" s="8">
        <v>0.5</v>
      </c>
      <c r="P270" s="8" t="e">
        <f>IF(#REF!=#REF!,IF(K270="Stroke",IF(K271="Stroke",IF(#REF!=#REF!,IF(Q270=Q271,IF((J271-J270)&lt;0,1000+J271-J270-O270,J271-J270-O270),""),""),""),""),"")</f>
        <v>#REF!</v>
      </c>
      <c r="Q270" s="8">
        <v>1</v>
      </c>
      <c r="R270" s="8" t="e">
        <f>IF(#REF!&lt;&gt;#REF!,COUNTIFS($K$112:$K$1378,$K$112,#REF!,#REF!),"")</f>
        <v>#REF!</v>
      </c>
      <c r="S270" s="8" t="e">
        <f>IF(AND(#REF!&lt;&gt;#REF!,#REF!=#REF!,M270="positive",M271="negative"),1,"")</f>
        <v>#REF!</v>
      </c>
      <c r="T270" s="8" t="e">
        <f>IF(AND(#REF!=#REF!,K:K="stroke",M:M="positive",S270&lt;&gt;"1"),1,"")</f>
        <v>#REF!</v>
      </c>
      <c r="U270" s="8" t="e">
        <f>IF((AND(R270&lt;&gt;"",W270&lt;&gt;1,K:K="stroke",M:M="negative",#REF!=#REF!)),IF(W270&lt;&gt;0,"",1),"")</f>
        <v>#REF!</v>
      </c>
      <c r="V270" s="8" t="e">
        <f t="shared" si="13"/>
        <v>#REF!</v>
      </c>
      <c r="W270" s="8" t="e">
        <f>IF(#REF!&lt;&gt;#REF!,COUNTIFS($K$112:$K$1378,"up",#REF!,#REF!),"")</f>
        <v>#REF!</v>
      </c>
      <c r="X270" s="8" t="e">
        <f>IF(#REF!&lt;&gt;#REF!,COUNTIFS($K$112:$K$1378,"SRS",#REF!,#REF!),"")</f>
        <v>#REF!</v>
      </c>
      <c r="Y270" s="8" t="e">
        <f>IF(R270&lt;&gt;"",IF(R270=1,"",COUNTIFS($O$112:$O$1378,"&gt;40",#REF!,#REF!)),"")</f>
        <v>#REF!</v>
      </c>
    </row>
    <row r="271" spans="1:34" s="8" customFormat="1">
      <c r="A271" s="8">
        <f t="shared" si="14"/>
        <v>62466</v>
      </c>
      <c r="B271" s="14" t="str">
        <f t="shared" si="15"/>
        <v>2017102117216</v>
      </c>
      <c r="C271" s="8" t="str">
        <f t="shared" si="16"/>
        <v>20171021</v>
      </c>
      <c r="D271" s="8">
        <v>2017</v>
      </c>
      <c r="E271" s="8">
        <v>10</v>
      </c>
      <c r="F271" s="8">
        <v>21</v>
      </c>
      <c r="G271" s="8">
        <v>17</v>
      </c>
      <c r="H271" s="8">
        <v>21</v>
      </c>
      <c r="I271" s="8">
        <v>6</v>
      </c>
      <c r="J271" s="8">
        <v>188</v>
      </c>
      <c r="K271" s="8" t="s">
        <v>37</v>
      </c>
      <c r="L271" s="8" t="e">
        <f>IF(#REF!=#REF!,IF(K271="Stroke",IF(K272="Stroke",IF((J272-J271)&lt;0,1000+J272-J271,J272-J271),""),""),"")</f>
        <v>#REF!</v>
      </c>
      <c r="M271" s="8" t="s">
        <v>21</v>
      </c>
      <c r="N271" s="8" t="s">
        <v>27</v>
      </c>
      <c r="O271" s="8">
        <v>1.5</v>
      </c>
      <c r="P271" s="8" t="e">
        <f>IF(#REF!=#REF!,IF(K271="Stroke",IF(K272="Stroke",IF(#REF!=#REF!,IF(Q271=Q272,IF((J272-J271)&lt;0,1000+J272-J271-O271,J272-J271-O271),""),""),""),""),"")</f>
        <v>#REF!</v>
      </c>
      <c r="Q271" s="8">
        <v>1</v>
      </c>
      <c r="R271" s="8" t="e">
        <f>IF(#REF!&lt;&gt;#REF!,COUNTIFS($K$112:$K$1378,$K$112,#REF!,#REF!),"")</f>
        <v>#REF!</v>
      </c>
      <c r="S271" s="8" t="e">
        <f>IF(AND(#REF!&lt;&gt;#REF!,#REF!=#REF!,M271="positive",M272="negative"),1,"")</f>
        <v>#REF!</v>
      </c>
      <c r="T271" s="8" t="e">
        <f>IF(AND(#REF!=#REF!,K:K="stroke",M:M="positive",S271&lt;&gt;"1"),1,"")</f>
        <v>#REF!</v>
      </c>
      <c r="U271" s="8" t="e">
        <f>IF((AND(R271&lt;&gt;"",W271&lt;&gt;1,K:K="stroke",M:M="negative",#REF!=#REF!)),IF(W271&lt;&gt;0,"",1),"")</f>
        <v>#REF!</v>
      </c>
      <c r="V271" s="8" t="e">
        <f t="shared" si="13"/>
        <v>#REF!</v>
      </c>
      <c r="W271" s="8" t="e">
        <f>IF(#REF!&lt;&gt;#REF!,COUNTIFS($K$112:$K$1378,"up",#REF!,#REF!),"")</f>
        <v>#REF!</v>
      </c>
      <c r="X271" s="8" t="e">
        <f>IF(#REF!&lt;&gt;#REF!,COUNTIFS($K$112:$K$1378,"SRS",#REF!,#REF!),"")</f>
        <v>#REF!</v>
      </c>
      <c r="Y271" s="8" t="e">
        <f>IF(R271&lt;&gt;"",IF(R271=1,"",COUNTIFS($O$112:$O$1378,"&gt;40",#REF!,#REF!)),"")</f>
        <v>#REF!</v>
      </c>
    </row>
    <row r="272" spans="1:34" s="7" customFormat="1">
      <c r="A272" s="8">
        <f t="shared" si="14"/>
        <v>62466</v>
      </c>
      <c r="B272" s="14" t="str">
        <f t="shared" si="15"/>
        <v>2017102117216</v>
      </c>
      <c r="C272" s="8" t="str">
        <f t="shared" si="16"/>
        <v>20171021</v>
      </c>
      <c r="D272" s="8">
        <v>2017</v>
      </c>
      <c r="E272" s="8">
        <v>10</v>
      </c>
      <c r="F272" s="8">
        <v>21</v>
      </c>
      <c r="G272" s="8">
        <v>17</v>
      </c>
      <c r="H272" s="8">
        <v>21</v>
      </c>
      <c r="I272" s="8">
        <v>6</v>
      </c>
      <c r="J272" s="8">
        <v>205</v>
      </c>
      <c r="K272" s="8" t="s">
        <v>37</v>
      </c>
      <c r="L272" s="8" t="e">
        <f>IF(#REF!=#REF!,IF(K272="Stroke",IF(K273="Stroke",IF((J273-J272)&lt;0,1000+J273-J272,J273-J272),""),""),"")</f>
        <v>#REF!</v>
      </c>
      <c r="M272" s="8" t="s">
        <v>21</v>
      </c>
      <c r="N272" s="8" t="s">
        <v>27</v>
      </c>
      <c r="O272" s="8">
        <v>4</v>
      </c>
      <c r="P272" s="8" t="e">
        <f>IF(#REF!=#REF!,IF(K272="Stroke",IF(K273="Stroke",IF(#REF!=#REF!,IF(Q272=Q273,IF((J273-J272)&lt;0,1000+J273-J272-O272,J273-J272-O272),""),""),""),""),"")</f>
        <v>#REF!</v>
      </c>
      <c r="Q272" s="8">
        <v>1</v>
      </c>
      <c r="R272" s="8" t="e">
        <f>IF(#REF!&lt;&gt;#REF!,COUNTIFS($K$112:$K$1378,$K$112,#REF!,#REF!),"")</f>
        <v>#REF!</v>
      </c>
      <c r="S272" s="8" t="e">
        <f>IF(AND(#REF!&lt;&gt;#REF!,#REF!=#REF!,M272="positive",M273="negative"),1,"")</f>
        <v>#REF!</v>
      </c>
      <c r="T272" s="8" t="e">
        <f>IF(AND(#REF!=#REF!,K:K="stroke",M:M="positive",S272&lt;&gt;"1"),1,"")</f>
        <v>#REF!</v>
      </c>
      <c r="U272" s="8" t="e">
        <f>IF((AND(R272&lt;&gt;"",W272&lt;&gt;1,K:K="stroke",M:M="negative",#REF!=#REF!)),IF(W272&lt;&gt;0,"",1),"")</f>
        <v>#REF!</v>
      </c>
      <c r="V272" s="8" t="e">
        <f t="shared" si="13"/>
        <v>#REF!</v>
      </c>
      <c r="W272" s="8" t="e">
        <f>IF(#REF!&lt;&gt;#REF!,COUNTIFS($K$112:$K$1378,"up",#REF!,#REF!),"")</f>
        <v>#REF!</v>
      </c>
      <c r="X272" s="8" t="e">
        <f>IF(#REF!&lt;&gt;#REF!,COUNTIFS($K$112:$K$1378,"SRS",#REF!,#REF!),"")</f>
        <v>#REF!</v>
      </c>
      <c r="Y272" s="8" t="e">
        <f>IF(R272&lt;&gt;"",IF(R272=1,"",COUNTIFS($O$112:$O$1378,"&gt;40",#REF!,#REF!)),"")</f>
        <v>#REF!</v>
      </c>
      <c r="Z272" s="8"/>
      <c r="AA272" s="8"/>
      <c r="AB272" s="8"/>
      <c r="AC272" s="8"/>
      <c r="AD272" s="8"/>
      <c r="AE272" s="8"/>
      <c r="AF272" s="8"/>
      <c r="AG272" s="8"/>
      <c r="AH272" s="8"/>
    </row>
    <row r="273" spans="1:34" s="16" customFormat="1">
      <c r="A273" s="8">
        <f t="shared" si="14"/>
        <v>62466</v>
      </c>
      <c r="B273" s="14" t="str">
        <f t="shared" si="15"/>
        <v>2017102117216</v>
      </c>
      <c r="C273" s="8" t="str">
        <f t="shared" si="16"/>
        <v>20171021</v>
      </c>
      <c r="D273" s="8">
        <v>2017</v>
      </c>
      <c r="E273" s="8">
        <v>10</v>
      </c>
      <c r="F273" s="8">
        <v>21</v>
      </c>
      <c r="G273" s="8">
        <v>17</v>
      </c>
      <c r="H273" s="8">
        <v>21</v>
      </c>
      <c r="I273" s="8">
        <v>6</v>
      </c>
      <c r="J273" s="8">
        <v>241</v>
      </c>
      <c r="K273" s="8" t="s">
        <v>37</v>
      </c>
      <c r="L273" s="8" t="e">
        <f>IF(#REF!=#REF!,IF(K273="Stroke",IF(K274="Stroke",IF((J274-J273)&lt;0,1000+J274-J273,J274-J273),""),""),"")</f>
        <v>#REF!</v>
      </c>
      <c r="M273" s="8" t="s">
        <v>21</v>
      </c>
      <c r="N273" s="8" t="s">
        <v>27</v>
      </c>
      <c r="O273" s="8">
        <v>13</v>
      </c>
      <c r="P273" s="8" t="e">
        <f>IF(#REF!=#REF!,IF(K273="Stroke",IF(K274="Stroke",IF(#REF!=#REF!,IF(Q273=Q274,IF((J274-J273)&lt;0,1000+J274-J273-O273,J274-J273-O273),""),""),""),""),"")</f>
        <v>#REF!</v>
      </c>
      <c r="Q273" s="8">
        <v>1</v>
      </c>
      <c r="R273" s="8" t="e">
        <f>IF(#REF!&lt;&gt;#REF!,COUNTIFS($K$112:$K$1378,$K$112,#REF!,#REF!),"")</f>
        <v>#REF!</v>
      </c>
      <c r="S273" s="8" t="e">
        <f>IF(AND(#REF!&lt;&gt;#REF!,#REF!=#REF!,M273="positive",M274="negative"),1,"")</f>
        <v>#REF!</v>
      </c>
      <c r="T273" s="8" t="e">
        <f>IF(AND(#REF!=#REF!,K:K="stroke",M:M="positive",S273&lt;&gt;"1"),1,"")</f>
        <v>#REF!</v>
      </c>
      <c r="U273" s="8" t="e">
        <f>IF((AND(R273&lt;&gt;"",W273&lt;&gt;1,K:K="stroke",M:M="negative",#REF!=#REF!)),IF(W273&lt;&gt;0,"",1),"")</f>
        <v>#REF!</v>
      </c>
      <c r="V273" s="8" t="e">
        <f t="shared" si="13"/>
        <v>#REF!</v>
      </c>
      <c r="W273" s="8" t="e">
        <f>IF(#REF!&lt;&gt;#REF!,COUNTIFS($K$112:$K$1378,"up",#REF!,#REF!),"")</f>
        <v>#REF!</v>
      </c>
      <c r="X273" s="8" t="e">
        <f>IF(#REF!&lt;&gt;#REF!,COUNTIFS($K$112:$K$1378,"SRS",#REF!,#REF!),"")</f>
        <v>#REF!</v>
      </c>
      <c r="Y273" s="8" t="e">
        <f>IF(R273&lt;&gt;"",IF(R273=1,"",COUNTIFS($O$112:$O$1378,"&gt;40",#REF!,#REF!)),"")</f>
        <v>#REF!</v>
      </c>
      <c r="Z273" s="8" t="s">
        <v>39</v>
      </c>
      <c r="AA273" s="8"/>
      <c r="AB273" s="8"/>
      <c r="AC273" s="8"/>
      <c r="AD273" s="8"/>
      <c r="AE273" s="8"/>
      <c r="AF273" s="8"/>
      <c r="AG273" s="8"/>
      <c r="AH273" s="8"/>
    </row>
    <row r="274" spans="1:34" s="8" customFormat="1">
      <c r="A274" s="8">
        <f t="shared" si="14"/>
        <v>62466</v>
      </c>
      <c r="B274" s="14" t="str">
        <f t="shared" si="15"/>
        <v>2017102117216</v>
      </c>
      <c r="C274" s="8" t="str">
        <f t="shared" si="16"/>
        <v>20171021</v>
      </c>
      <c r="D274" s="8">
        <v>2017</v>
      </c>
      <c r="E274" s="8">
        <v>10</v>
      </c>
      <c r="F274" s="8">
        <v>21</v>
      </c>
      <c r="G274" s="8">
        <v>17</v>
      </c>
      <c r="H274" s="8">
        <v>21</v>
      </c>
      <c r="I274" s="8">
        <v>6</v>
      </c>
      <c r="J274" s="8">
        <v>306</v>
      </c>
      <c r="K274" s="8" t="s">
        <v>37</v>
      </c>
      <c r="L274" s="8" t="e">
        <f>IF(#REF!=#REF!,IF(K274="Stroke",IF(K275="Stroke",IF((J275-J274)&lt;0,1000+J275-J274,J275-J274),""),""),"")</f>
        <v>#REF!</v>
      </c>
      <c r="M274" s="8" t="s">
        <v>21</v>
      </c>
      <c r="N274" s="8" t="s">
        <v>27</v>
      </c>
      <c r="O274" s="8">
        <v>3</v>
      </c>
      <c r="P274" s="8" t="e">
        <f>IF(#REF!=#REF!,IF(K274="Stroke",IF(K275="Stroke",IF(#REF!=#REF!,IF(Q274=Q275,IF((J275-J274)&lt;0,1000+J275-J274-O274,J275-J274-O274),""),""),""),""),"")</f>
        <v>#REF!</v>
      </c>
      <c r="Q274" s="8">
        <v>1</v>
      </c>
      <c r="R274" s="8" t="e">
        <f>IF(#REF!&lt;&gt;#REF!,COUNTIFS($K$112:$K$1378,$K$112,#REF!,#REF!),"")</f>
        <v>#REF!</v>
      </c>
      <c r="S274" s="8" t="e">
        <f>IF(AND(#REF!&lt;&gt;#REF!,#REF!=#REF!,M274="positive",M275="negative"),1,"")</f>
        <v>#REF!</v>
      </c>
      <c r="T274" s="8" t="e">
        <f>IF(AND(#REF!=#REF!,K:K="stroke",M:M="positive",S274&lt;&gt;"1"),1,"")</f>
        <v>#REF!</v>
      </c>
      <c r="U274" s="8" t="e">
        <f>IF((AND(R274&lt;&gt;"",W274&lt;&gt;1,K:K="stroke",M:M="negative",#REF!=#REF!)),IF(W274&lt;&gt;0,"",1),"")</f>
        <v>#REF!</v>
      </c>
      <c r="V274" s="8" t="e">
        <f t="shared" si="13"/>
        <v>#REF!</v>
      </c>
      <c r="W274" s="8" t="e">
        <f>IF(#REF!&lt;&gt;#REF!,COUNTIFS($K$112:$K$1378,"up",#REF!,#REF!),"")</f>
        <v>#REF!</v>
      </c>
      <c r="X274" s="8" t="e">
        <f>IF(#REF!&lt;&gt;#REF!,COUNTIFS($K$112:$K$1378,"SRS",#REF!,#REF!),"")</f>
        <v>#REF!</v>
      </c>
      <c r="Y274" s="8" t="e">
        <f>IF(R274&lt;&gt;"",IF(R274=1,"",COUNTIFS($O$112:$O$1378,"&gt;40",#REF!,#REF!)),"")</f>
        <v>#REF!</v>
      </c>
    </row>
    <row r="275" spans="1:34" s="8" customFormat="1">
      <c r="A275" s="8">
        <f t="shared" si="14"/>
        <v>62466</v>
      </c>
      <c r="B275" s="14" t="str">
        <f t="shared" si="15"/>
        <v>2017102117216</v>
      </c>
      <c r="C275" s="8" t="str">
        <f t="shared" si="16"/>
        <v>20171021</v>
      </c>
      <c r="D275" s="8">
        <v>2017</v>
      </c>
      <c r="E275" s="8">
        <v>10</v>
      </c>
      <c r="F275" s="8">
        <v>21</v>
      </c>
      <c r="G275" s="8">
        <v>17</v>
      </c>
      <c r="H275" s="8">
        <v>21</v>
      </c>
      <c r="I275" s="8">
        <v>6</v>
      </c>
      <c r="J275" s="8">
        <v>368</v>
      </c>
      <c r="K275" s="8" t="s">
        <v>37</v>
      </c>
      <c r="L275" s="8" t="e">
        <f>IF(#REF!=#REF!,IF(K275="Stroke",IF(K276="Stroke",IF((J276-J275)&lt;0,1000+J276-J275,J276-J275),""),""),"")</f>
        <v>#REF!</v>
      </c>
      <c r="M275" s="8" t="s">
        <v>21</v>
      </c>
      <c r="N275" s="8" t="s">
        <v>27</v>
      </c>
      <c r="O275" s="8">
        <v>4</v>
      </c>
      <c r="P275" s="8" t="e">
        <f>IF(#REF!=#REF!,IF(K275="Stroke",IF(K276="Stroke",IF(#REF!=#REF!,IF(Q275=Q276,IF((J276-J275)&lt;0,1000+J276-J275-O275,J276-J275-O275),""),""),""),""),"")</f>
        <v>#REF!</v>
      </c>
      <c r="Q275" s="8">
        <v>1</v>
      </c>
      <c r="R275" s="8" t="e">
        <f>IF(#REF!&lt;&gt;#REF!,COUNTIFS($K$112:$K$1378,$K$112,#REF!,#REF!),"")</f>
        <v>#REF!</v>
      </c>
      <c r="S275" s="8" t="e">
        <f>IF(AND(#REF!&lt;&gt;#REF!,#REF!=#REF!,M275="positive",M276="negative"),1,"")</f>
        <v>#REF!</v>
      </c>
      <c r="T275" s="8" t="e">
        <f>IF(AND(#REF!=#REF!,K:K="stroke",M:M="positive",S275&lt;&gt;"1"),1,"")</f>
        <v>#REF!</v>
      </c>
      <c r="U275" s="8" t="e">
        <f>IF((AND(R275&lt;&gt;"",W275&lt;&gt;1,K:K="stroke",M:M="negative",#REF!=#REF!)),IF(W275&lt;&gt;0,"",1),"")</f>
        <v>#REF!</v>
      </c>
      <c r="V275" s="8" t="e">
        <f t="shared" si="13"/>
        <v>#REF!</v>
      </c>
      <c r="W275" s="8" t="e">
        <f>IF(#REF!&lt;&gt;#REF!,COUNTIFS($K$112:$K$1378,"up",#REF!,#REF!),"")</f>
        <v>#REF!</v>
      </c>
      <c r="X275" s="8" t="e">
        <f>IF(#REF!&lt;&gt;#REF!,COUNTIFS($K$112:$K$1378,"SRS",#REF!,#REF!),"")</f>
        <v>#REF!</v>
      </c>
      <c r="Y275" s="8" t="e">
        <f>IF(R275&lt;&gt;"",IF(R275=1,"",COUNTIFS($O$112:$O$1378,"&gt;40",#REF!,#REF!)),"")</f>
        <v>#REF!</v>
      </c>
      <c r="Z275" s="8" t="s">
        <v>39</v>
      </c>
    </row>
    <row r="276" spans="1:34" s="8" customFormat="1">
      <c r="A276" s="8">
        <f t="shared" si="14"/>
        <v>62466</v>
      </c>
      <c r="B276" s="14" t="str">
        <f t="shared" si="15"/>
        <v>2017102117216</v>
      </c>
      <c r="C276" s="8" t="str">
        <f t="shared" si="16"/>
        <v>20171021</v>
      </c>
      <c r="D276" s="8">
        <v>2017</v>
      </c>
      <c r="E276" s="8">
        <v>10</v>
      </c>
      <c r="F276" s="8">
        <v>21</v>
      </c>
      <c r="G276" s="8">
        <v>17</v>
      </c>
      <c r="H276" s="8">
        <v>21</v>
      </c>
      <c r="I276" s="8">
        <v>6</v>
      </c>
      <c r="J276" s="8">
        <v>426</v>
      </c>
      <c r="K276" s="8" t="s">
        <v>37</v>
      </c>
      <c r="L276" s="8" t="e">
        <f>IF(#REF!=#REF!,IF(K276="Stroke",IF(K277="Stroke",IF((J277-J276)&lt;0,1000+J277-J276,J277-J276),""),""),"")</f>
        <v>#REF!</v>
      </c>
      <c r="M276" s="8" t="s">
        <v>21</v>
      </c>
      <c r="N276" s="8" t="s">
        <v>27</v>
      </c>
      <c r="O276" s="8">
        <v>9</v>
      </c>
      <c r="P276" s="8" t="e">
        <f>IF(#REF!=#REF!,IF(K276="Stroke",IF(K277="Stroke",IF(#REF!=#REF!,IF(Q276=Q277,IF((J277-J276)&lt;0,1000+J277-J276-O276,J277-J276-O276),""),""),""),""),"")</f>
        <v>#REF!</v>
      </c>
      <c r="Q276" s="8">
        <v>1</v>
      </c>
      <c r="R276" s="8" t="e">
        <f>IF(#REF!&lt;&gt;#REF!,COUNTIFS($K$112:$K$1378,$K$112,#REF!,#REF!),"")</f>
        <v>#REF!</v>
      </c>
      <c r="S276" s="8" t="e">
        <f>IF(AND(#REF!&lt;&gt;#REF!,#REF!=#REF!,M276="positive",M277="negative"),1,"")</f>
        <v>#REF!</v>
      </c>
      <c r="T276" s="8" t="e">
        <f>IF(AND(#REF!=#REF!,K:K="stroke",M:M="positive",S276&lt;&gt;"1"),1,"")</f>
        <v>#REF!</v>
      </c>
      <c r="U276" s="8" t="e">
        <f>IF((AND(R276&lt;&gt;"",W276&lt;&gt;1,K:K="stroke",M:M="negative",#REF!=#REF!)),IF(W276&lt;&gt;0,"",1),"")</f>
        <v>#REF!</v>
      </c>
      <c r="V276" s="8" t="e">
        <f t="shared" si="13"/>
        <v>#REF!</v>
      </c>
      <c r="W276" s="8" t="e">
        <f>IF(#REF!&lt;&gt;#REF!,COUNTIFS($K$112:$K$1378,"up",#REF!,#REF!),"")</f>
        <v>#REF!</v>
      </c>
      <c r="X276" s="8" t="e">
        <f>IF(#REF!&lt;&gt;#REF!,COUNTIFS($K$112:$K$1378,"SRS",#REF!,#REF!),"")</f>
        <v>#REF!</v>
      </c>
      <c r="Y276" s="8" t="e">
        <f>IF(R276&lt;&gt;"",IF(R276=1,"",COUNTIFS($O$112:$O$1378,"&gt;40",#REF!,#REF!)),"")</f>
        <v>#REF!</v>
      </c>
      <c r="Z276" s="8" t="s">
        <v>39</v>
      </c>
    </row>
    <row r="277" spans="1:34" s="7" customFormat="1">
      <c r="A277" s="8">
        <f t="shared" si="14"/>
        <v>62466</v>
      </c>
      <c r="B277" s="14" t="str">
        <f t="shared" si="15"/>
        <v>2017102117216</v>
      </c>
      <c r="C277" s="8" t="str">
        <f t="shared" si="16"/>
        <v>20171021</v>
      </c>
      <c r="D277" s="8">
        <v>2017</v>
      </c>
      <c r="E277" s="8">
        <v>10</v>
      </c>
      <c r="F277" s="8">
        <v>21</v>
      </c>
      <c r="G277" s="8">
        <v>17</v>
      </c>
      <c r="H277" s="8">
        <v>21</v>
      </c>
      <c r="I277" s="8">
        <v>6</v>
      </c>
      <c r="J277" s="8">
        <v>483</v>
      </c>
      <c r="K277" s="8" t="s">
        <v>37</v>
      </c>
      <c r="L277" s="8" t="e">
        <f>IF(#REF!=#REF!,IF(K277="Stroke",IF(K278="Stroke",IF((J278-J277)&lt;0,1000+J278-J277,J278-J277),""),""),"")</f>
        <v>#REF!</v>
      </c>
      <c r="M277" s="8" t="s">
        <v>21</v>
      </c>
      <c r="N277" s="8" t="s">
        <v>27</v>
      </c>
      <c r="O277" s="8">
        <v>11</v>
      </c>
      <c r="P277" s="8" t="e">
        <f>IF(#REF!=#REF!,IF(K277="Stroke",IF(K278="Stroke",IF(#REF!=#REF!,IF(Q277=Q278,IF((J278-J277)&lt;0,1000+J278-J277-O277,J278-J277-O277),""),""),""),""),"")</f>
        <v>#REF!</v>
      </c>
      <c r="Q277" s="8">
        <v>1</v>
      </c>
      <c r="R277" s="8" t="e">
        <f>IF(#REF!&lt;&gt;#REF!,COUNTIFS($K$112:$K$1378,$K$112,#REF!,#REF!),"")</f>
        <v>#REF!</v>
      </c>
      <c r="S277" s="8" t="e">
        <f>IF(AND(#REF!&lt;&gt;#REF!,#REF!=#REF!,M277="positive",M278="negative"),1,"")</f>
        <v>#REF!</v>
      </c>
      <c r="T277" s="8" t="e">
        <f>IF(AND(#REF!=#REF!,K:K="stroke",M:M="positive",S277&lt;&gt;"1"),1,"")</f>
        <v>#REF!</v>
      </c>
      <c r="U277" s="8" t="e">
        <f>IF((AND(R277&lt;&gt;"",W277&lt;&gt;1,K:K="stroke",M:M="negative",#REF!=#REF!)),IF(W277&lt;&gt;0,"",1),"")</f>
        <v>#REF!</v>
      </c>
      <c r="V277" s="8" t="e">
        <f t="shared" si="13"/>
        <v>#REF!</v>
      </c>
      <c r="W277" s="8" t="e">
        <f>IF(#REF!&lt;&gt;#REF!,COUNTIFS($K$112:$K$1378,"up",#REF!,#REF!),"")</f>
        <v>#REF!</v>
      </c>
      <c r="X277" s="8" t="e">
        <f>IF(#REF!&lt;&gt;#REF!,COUNTIFS($K$112:$K$1378,"SRS",#REF!,#REF!),"")</f>
        <v>#REF!</v>
      </c>
      <c r="Y277" s="8" t="e">
        <f>IF(R277&lt;&gt;"",IF(R277=1,"",COUNTIFS($O$112:$O$1378,"&gt;40",#REF!,#REF!)),"")</f>
        <v>#REF!</v>
      </c>
      <c r="Z277" s="8" t="s">
        <v>39</v>
      </c>
      <c r="AA277" s="8"/>
      <c r="AB277" s="8"/>
      <c r="AC277" s="8"/>
      <c r="AD277" s="8"/>
      <c r="AE277" s="8"/>
      <c r="AF277" s="8"/>
      <c r="AG277" s="8"/>
      <c r="AH277" s="8"/>
    </row>
    <row r="278" spans="1:34" s="8" customFormat="1">
      <c r="A278" s="8">
        <f t="shared" si="14"/>
        <v>62466</v>
      </c>
      <c r="B278" s="14" t="str">
        <f t="shared" si="15"/>
        <v>2017102117216</v>
      </c>
      <c r="C278" s="8" t="str">
        <f t="shared" si="16"/>
        <v>20171021</v>
      </c>
      <c r="D278" s="8">
        <v>2017</v>
      </c>
      <c r="E278" s="8">
        <v>10</v>
      </c>
      <c r="F278" s="8">
        <v>21</v>
      </c>
      <c r="G278" s="8">
        <v>17</v>
      </c>
      <c r="H278" s="8">
        <v>21</v>
      </c>
      <c r="I278" s="8">
        <v>6</v>
      </c>
      <c r="J278" s="8">
        <v>521</v>
      </c>
      <c r="K278" s="8" t="s">
        <v>37</v>
      </c>
      <c r="L278" s="8" t="e">
        <f>IF(#REF!=#REF!,IF(K278="Stroke",IF(K279="Stroke",IF((J279-J278)&lt;0,1000+J279-J278,J279-J278),""),""),"")</f>
        <v>#REF!</v>
      </c>
      <c r="M278" s="8" t="s">
        <v>21</v>
      </c>
      <c r="N278" s="8" t="s">
        <v>27</v>
      </c>
      <c r="O278" s="8">
        <v>60</v>
      </c>
      <c r="P278" s="8" t="e">
        <f>IF(#REF!=#REF!,IF(K278="Stroke",IF(K279="Stroke",IF(#REF!=#REF!,IF(Q278=Q279,IF((J279-J278)&lt;0,1000+J279-J278-O278,J279-J278-O278),""),""),""),""),"")</f>
        <v>#REF!</v>
      </c>
      <c r="Q278" s="8">
        <v>1</v>
      </c>
      <c r="R278" s="8" t="e">
        <f>IF(#REF!&lt;&gt;#REF!,COUNTIFS($K$112:$K$1378,$K$112,#REF!,#REF!),"")</f>
        <v>#REF!</v>
      </c>
      <c r="S278" s="8" t="e">
        <f>IF(AND(#REF!&lt;&gt;#REF!,#REF!=#REF!,M278="positive",M279="negative"),1,"")</f>
        <v>#REF!</v>
      </c>
      <c r="T278" s="8" t="e">
        <f>IF(AND(#REF!=#REF!,K:K="stroke",M:M="positive",S278&lt;&gt;"1"),1,"")</f>
        <v>#REF!</v>
      </c>
      <c r="U278" s="8" t="e">
        <f>IF((AND(R278&lt;&gt;"",W278&lt;&gt;1,K:K="stroke",M:M="negative",#REF!=#REF!)),IF(W278&lt;&gt;0,"",1),"")</f>
        <v>#REF!</v>
      </c>
      <c r="V278" s="8" t="e">
        <f t="shared" si="13"/>
        <v>#REF!</v>
      </c>
      <c r="W278" s="8" t="e">
        <f>IF(#REF!&lt;&gt;#REF!,COUNTIFS($K$112:$K$1378,"up",#REF!,#REF!),"")</f>
        <v>#REF!</v>
      </c>
      <c r="X278" s="8" t="e">
        <f>IF(#REF!&lt;&gt;#REF!,COUNTIFS($K$112:$K$1378,"SRS",#REF!,#REF!),"")</f>
        <v>#REF!</v>
      </c>
      <c r="Y278" s="8" t="e">
        <f>IF(R278&lt;&gt;"",IF(R278=1,"",COUNTIFS($O$112:$O$1378,"&gt;40",#REF!,#REF!)),"")</f>
        <v>#REF!</v>
      </c>
    </row>
    <row r="279" spans="1:34" s="8" customFormat="1">
      <c r="A279" s="8">
        <f t="shared" si="14"/>
        <v>62466</v>
      </c>
      <c r="B279" s="14" t="str">
        <f t="shared" si="15"/>
        <v>2017102117216</v>
      </c>
      <c r="C279" s="8" t="str">
        <f t="shared" si="16"/>
        <v>20171021</v>
      </c>
      <c r="D279" s="8">
        <v>2017</v>
      </c>
      <c r="E279" s="8">
        <v>10</v>
      </c>
      <c r="F279" s="8">
        <v>21</v>
      </c>
      <c r="G279" s="8">
        <v>17</v>
      </c>
      <c r="H279" s="8">
        <v>21</v>
      </c>
      <c r="I279" s="8">
        <v>6</v>
      </c>
      <c r="J279" s="8">
        <v>523</v>
      </c>
      <c r="K279" s="8" t="s">
        <v>29</v>
      </c>
      <c r="L279" s="8" t="e">
        <f>IF(#REF!=#REF!,IF(K279="Stroke",IF(K280="Stroke",IF((J280-J279)&lt;0,1000+J280-J279,J280-J279),""),""),"")</f>
        <v>#REF!</v>
      </c>
      <c r="M279" s="8" t="s">
        <v>21</v>
      </c>
      <c r="N279" s="8" t="s">
        <v>27</v>
      </c>
      <c r="O279" s="8">
        <v>0</v>
      </c>
      <c r="P279" s="8" t="e">
        <f>IF(#REF!=#REF!,IF(K279="Stroke",IF(K280="Stroke",IF(#REF!=#REF!,IF(Q279=Q280,IF((J280-J279)&lt;0,1000+J280-J279-O279,J280-J279-O279),""),""),""),""),"")</f>
        <v>#REF!</v>
      </c>
      <c r="Q279" s="8">
        <v>1</v>
      </c>
      <c r="R279" s="8" t="e">
        <f>IF(#REF!&lt;&gt;#REF!,COUNTIFS($K$112:$K$1378,$K$112,#REF!,#REF!),"")</f>
        <v>#REF!</v>
      </c>
      <c r="S279" s="8" t="e">
        <f>IF(AND(#REF!&lt;&gt;#REF!,#REF!=#REF!,M279="positive",M280="negative"),1,"")</f>
        <v>#REF!</v>
      </c>
      <c r="T279" s="8" t="e">
        <f>IF(AND(#REF!=#REF!,K:K="stroke",M:M="positive",S279&lt;&gt;"1"),1,"")</f>
        <v>#REF!</v>
      </c>
      <c r="U279" s="8" t="e">
        <f>IF((AND(R279&lt;&gt;"",W279&lt;&gt;1,K:K="stroke",M:M="negative",#REF!=#REF!)),IF(W279&lt;&gt;0,"",1),"")</f>
        <v>#REF!</v>
      </c>
      <c r="V279" s="8" t="e">
        <f t="shared" si="13"/>
        <v>#REF!</v>
      </c>
      <c r="W279" s="8" t="e">
        <f>IF(#REF!&lt;&gt;#REF!,COUNTIFS($K$112:$K$1378,"up",#REF!,#REF!),"")</f>
        <v>#REF!</v>
      </c>
      <c r="X279" s="8" t="e">
        <f>IF(#REF!&lt;&gt;#REF!,COUNTIFS($K$112:$K$1378,"SRS",#REF!,#REF!),"")</f>
        <v>#REF!</v>
      </c>
      <c r="Y279" s="8" t="e">
        <f>IF(R279&lt;&gt;"",IF(R279=1,"",COUNTIFS($O$112:$O$1378,"&gt;40",#REF!,#REF!)),"")</f>
        <v>#REF!</v>
      </c>
      <c r="Z279" s="8" t="s">
        <v>50</v>
      </c>
    </row>
    <row r="280" spans="1:34" s="7" customFormat="1">
      <c r="A280" s="8">
        <f t="shared" si="14"/>
        <v>62466</v>
      </c>
      <c r="B280" s="14" t="str">
        <f t="shared" si="15"/>
        <v>2017102117216</v>
      </c>
      <c r="C280" s="8" t="str">
        <f t="shared" si="16"/>
        <v>20171021</v>
      </c>
      <c r="D280" s="8">
        <v>2017</v>
      </c>
      <c r="E280" s="8">
        <v>10</v>
      </c>
      <c r="F280" s="8">
        <v>21</v>
      </c>
      <c r="G280" s="8">
        <v>17</v>
      </c>
      <c r="H280" s="8">
        <v>21</v>
      </c>
      <c r="I280" s="8">
        <v>6</v>
      </c>
      <c r="J280" s="8">
        <v>530</v>
      </c>
      <c r="K280" s="8" t="s">
        <v>29</v>
      </c>
      <c r="L280" s="8" t="e">
        <f>IF(#REF!=#REF!,IF(K280="Stroke",IF(K281="Stroke",IF((J281-J280)&lt;0,1000+J281-J280,J281-J280),""),""),"")</f>
        <v>#REF!</v>
      </c>
      <c r="M280" s="8" t="s">
        <v>21</v>
      </c>
      <c r="N280" s="8" t="s">
        <v>27</v>
      </c>
      <c r="O280" s="8">
        <v>0</v>
      </c>
      <c r="P280" s="8" t="e">
        <f>IF(#REF!=#REF!,IF(K280="Stroke",IF(K281="Stroke",IF(#REF!=#REF!,IF(Q280=Q281,IF((J281-J280)&lt;0,1000+J281-J280-O280,J281-J280-O280),""),""),""),""),"")</f>
        <v>#REF!</v>
      </c>
      <c r="Q280" s="8">
        <v>1</v>
      </c>
      <c r="R280" s="8" t="e">
        <f>IF(#REF!&lt;&gt;#REF!,COUNTIFS($K$112:$K$1378,$K$112,#REF!,#REF!),"")</f>
        <v>#REF!</v>
      </c>
      <c r="S280" s="8" t="e">
        <f>IF(AND(#REF!&lt;&gt;#REF!,#REF!=#REF!,M280="positive",M281="negative"),1,"")</f>
        <v>#REF!</v>
      </c>
      <c r="T280" s="8" t="e">
        <f>IF(AND(#REF!=#REF!,K:K="stroke",M:M="positive",S280&lt;&gt;"1"),1,"")</f>
        <v>#REF!</v>
      </c>
      <c r="U280" s="8" t="e">
        <f>IF((AND(R280&lt;&gt;"",W280&lt;&gt;1,K:K="stroke",M:M="negative",#REF!=#REF!)),IF(W280&lt;&gt;0,"",1),"")</f>
        <v>#REF!</v>
      </c>
      <c r="V280" s="8" t="e">
        <f t="shared" si="13"/>
        <v>#REF!</v>
      </c>
      <c r="W280" s="8" t="e">
        <f>IF(#REF!&lt;&gt;#REF!,COUNTIFS($K$112:$K$1378,"up",#REF!,#REF!),"")</f>
        <v>#REF!</v>
      </c>
      <c r="X280" s="8" t="e">
        <f>IF(#REF!&lt;&gt;#REF!,COUNTIFS($K$112:$K$1378,"SRS",#REF!,#REF!),"")</f>
        <v>#REF!</v>
      </c>
      <c r="Y280" s="8" t="e">
        <f>IF(R280&lt;&gt;"",IF(R280=1,"",COUNTIFS($O$112:$O$1378,"&gt;40",#REF!,#REF!)),"")</f>
        <v>#REF!</v>
      </c>
      <c r="Z280" s="8"/>
      <c r="AA280" s="8"/>
      <c r="AB280" s="8"/>
      <c r="AC280" s="8"/>
      <c r="AD280" s="8"/>
      <c r="AE280" s="8"/>
      <c r="AF280" s="8"/>
      <c r="AG280" s="8"/>
      <c r="AH280" s="8"/>
    </row>
    <row r="281" spans="1:34" s="16" customFormat="1">
      <c r="A281" s="8">
        <f t="shared" si="14"/>
        <v>62466</v>
      </c>
      <c r="B281" s="14" t="str">
        <f t="shared" si="15"/>
        <v>2017102117216</v>
      </c>
      <c r="C281" s="8" t="str">
        <f t="shared" si="16"/>
        <v>20171021</v>
      </c>
      <c r="D281" s="8">
        <v>2017</v>
      </c>
      <c r="E281" s="8">
        <v>10</v>
      </c>
      <c r="F281" s="8">
        <v>21</v>
      </c>
      <c r="G281" s="8">
        <v>17</v>
      </c>
      <c r="H281" s="8">
        <v>21</v>
      </c>
      <c r="I281" s="8">
        <v>6</v>
      </c>
      <c r="J281" s="8">
        <v>535</v>
      </c>
      <c r="K281" s="8" t="s">
        <v>29</v>
      </c>
      <c r="L281" s="8" t="e">
        <f>IF(#REF!=#REF!,IF(K281="Stroke",IF(K282="Stroke",IF((J282-J281)&lt;0,1000+J282-J281,J282-J281),""),""),"")</f>
        <v>#REF!</v>
      </c>
      <c r="M281" s="8" t="s">
        <v>21</v>
      </c>
      <c r="N281" s="8" t="s">
        <v>27</v>
      </c>
      <c r="O281" s="8">
        <v>0</v>
      </c>
      <c r="P281" s="8" t="e">
        <f>IF(#REF!=#REF!,IF(K281="Stroke",IF(K282="Stroke",IF(#REF!=#REF!,IF(Q281=Q282,IF((J282-J281)&lt;0,1000+J282-J281-O281,J282-J281-O281),""),""),""),""),"")</f>
        <v>#REF!</v>
      </c>
      <c r="Q281" s="8">
        <v>1</v>
      </c>
      <c r="R281" s="8" t="e">
        <f>IF(#REF!&lt;&gt;#REF!,COUNTIFS($K$112:$K$1378,$K$112,#REF!,#REF!),"")</f>
        <v>#REF!</v>
      </c>
      <c r="S281" s="8" t="e">
        <f>IF(AND(#REF!&lt;&gt;#REF!,#REF!=#REF!,M281="positive",M282="negative"),1,"")</f>
        <v>#REF!</v>
      </c>
      <c r="T281" s="8" t="e">
        <f>IF(AND(#REF!=#REF!,K:K="stroke",M:M="positive",S281&lt;&gt;"1"),1,"")</f>
        <v>#REF!</v>
      </c>
      <c r="U281" s="8" t="e">
        <f>IF((AND(R281&lt;&gt;"",W281&lt;&gt;1,K:K="stroke",M:M="negative",#REF!=#REF!)),IF(W281&lt;&gt;0,"",1),"")</f>
        <v>#REF!</v>
      </c>
      <c r="V281" s="8" t="e">
        <f t="shared" si="13"/>
        <v>#REF!</v>
      </c>
      <c r="W281" s="8" t="e">
        <f>IF(#REF!&lt;&gt;#REF!,COUNTIFS($K$112:$K$1378,"up",#REF!,#REF!),"")</f>
        <v>#REF!</v>
      </c>
      <c r="X281" s="8" t="e">
        <f>IF(#REF!&lt;&gt;#REF!,COUNTIFS($K$112:$K$1378,"SRS",#REF!,#REF!),"")</f>
        <v>#REF!</v>
      </c>
      <c r="Y281" s="8" t="e">
        <f>IF(R281&lt;&gt;"",IF(R281=1,"",COUNTIFS($O$112:$O$1378,"&gt;40",#REF!,#REF!)),"")</f>
        <v>#REF!</v>
      </c>
      <c r="Z281" s="8"/>
      <c r="AA281" s="8"/>
      <c r="AB281" s="8"/>
      <c r="AC281" s="8"/>
      <c r="AD281" s="8"/>
      <c r="AE281" s="8"/>
      <c r="AF281" s="8"/>
      <c r="AG281" s="8"/>
      <c r="AH281" s="8"/>
    </row>
    <row r="282" spans="1:34" s="16" customFormat="1">
      <c r="A282" s="8">
        <f t="shared" si="14"/>
        <v>62466</v>
      </c>
      <c r="B282" s="14" t="str">
        <f t="shared" si="15"/>
        <v>2017102117216</v>
      </c>
      <c r="C282" s="8" t="str">
        <f t="shared" si="16"/>
        <v>20171021</v>
      </c>
      <c r="D282" s="8">
        <v>2017</v>
      </c>
      <c r="E282" s="8">
        <v>10</v>
      </c>
      <c r="F282" s="8">
        <v>21</v>
      </c>
      <c r="G282" s="8">
        <v>17</v>
      </c>
      <c r="H282" s="8">
        <v>21</v>
      </c>
      <c r="I282" s="8">
        <v>6</v>
      </c>
      <c r="J282" s="8">
        <v>699</v>
      </c>
      <c r="K282" s="8" t="s">
        <v>37</v>
      </c>
      <c r="L282" s="8" t="e">
        <f>IF(#REF!=#REF!,IF(K282="Stroke",IF(K283="Stroke",IF((J283-J282)&lt;0,1000+J283-J282,J283-J282),""),""),"")</f>
        <v>#REF!</v>
      </c>
      <c r="M282" s="8" t="s">
        <v>21</v>
      </c>
      <c r="N282" s="8" t="s">
        <v>27</v>
      </c>
      <c r="O282" s="8">
        <v>23</v>
      </c>
      <c r="P282" s="8" t="e">
        <f>IF(#REF!=#REF!,IF(K282="Stroke",IF(K283="Stroke",IF(#REF!=#REF!,IF(Q282=Q283,IF((J283-J282)&lt;0,1000+J283-J282-O282,J283-J282-O282),""),""),""),""),"")</f>
        <v>#REF!</v>
      </c>
      <c r="Q282" s="8">
        <v>1</v>
      </c>
      <c r="R282" s="8" t="e">
        <f>IF(#REF!&lt;&gt;#REF!,COUNTIFS($K$112:$K$1378,$K$112,#REF!,#REF!),"")</f>
        <v>#REF!</v>
      </c>
      <c r="S282" s="8" t="e">
        <f>IF(AND(#REF!&lt;&gt;#REF!,#REF!=#REF!,M282="positive",M283="negative"),1,"")</f>
        <v>#REF!</v>
      </c>
      <c r="T282" s="8" t="e">
        <f>IF(AND(#REF!=#REF!,K:K="stroke",M:M="positive",S282&lt;&gt;"1"),1,"")</f>
        <v>#REF!</v>
      </c>
      <c r="U282" s="8" t="e">
        <f>IF((AND(R282&lt;&gt;"",W282&lt;&gt;1,K:K="stroke",M:M="negative",#REF!=#REF!)),IF(W282&lt;&gt;0,"",1),"")</f>
        <v>#REF!</v>
      </c>
      <c r="V282" s="8" t="e">
        <f t="shared" si="13"/>
        <v>#REF!</v>
      </c>
      <c r="W282" s="8" t="e">
        <f>IF(#REF!&lt;&gt;#REF!,COUNTIFS($K$112:$K$1378,"up",#REF!,#REF!),"")</f>
        <v>#REF!</v>
      </c>
      <c r="X282" s="8" t="e">
        <f>IF(#REF!&lt;&gt;#REF!,COUNTIFS($K$112:$K$1378,"SRS",#REF!,#REF!),"")</f>
        <v>#REF!</v>
      </c>
      <c r="Y282" s="8" t="e">
        <f>IF(R282&lt;&gt;"",IF(R282=1,"",COUNTIFS($O$112:$O$1378,"&gt;40",#REF!,#REF!)),"")</f>
        <v>#REF!</v>
      </c>
      <c r="Z282" s="8"/>
      <c r="AA282" s="8"/>
      <c r="AB282" s="8"/>
      <c r="AC282" s="8"/>
      <c r="AD282" s="8"/>
      <c r="AE282" s="8"/>
      <c r="AF282" s="8"/>
      <c r="AG282" s="8"/>
      <c r="AH282" s="8"/>
    </row>
    <row r="283" spans="1:34" s="16" customFormat="1">
      <c r="A283" s="8">
        <f t="shared" si="14"/>
        <v>62466</v>
      </c>
      <c r="B283" s="14" t="str">
        <f t="shared" si="15"/>
        <v>2017102117216</v>
      </c>
      <c r="C283" s="8" t="str">
        <f t="shared" si="16"/>
        <v>20171021</v>
      </c>
      <c r="D283" s="8">
        <v>2017</v>
      </c>
      <c r="E283" s="8">
        <v>10</v>
      </c>
      <c r="F283" s="8">
        <v>21</v>
      </c>
      <c r="G283" s="8">
        <v>17</v>
      </c>
      <c r="H283" s="8">
        <v>21</v>
      </c>
      <c r="I283" s="8">
        <v>6</v>
      </c>
      <c r="J283" s="8">
        <v>793</v>
      </c>
      <c r="K283" s="8" t="s">
        <v>37</v>
      </c>
      <c r="L283" s="8" t="e">
        <f>IF(#REF!=#REF!,IF(K283="Stroke",IF(K284="Stroke",IF((J284-J283)&lt;0,1000+J284-J283,J284-J283),""),""),"")</f>
        <v>#REF!</v>
      </c>
      <c r="M283" s="8" t="s">
        <v>21</v>
      </c>
      <c r="N283" s="8" t="s">
        <v>27</v>
      </c>
      <c r="O283" s="8">
        <v>1</v>
      </c>
      <c r="P283" s="8" t="e">
        <f>IF(#REF!=#REF!,IF(K283="Stroke",IF(K284="Stroke",IF(#REF!=#REF!,IF(Q283=Q284,IF((J284-J283)&lt;0,1000+J284-J283-O283,J284-J283-O283),""),""),""),""),"")</f>
        <v>#REF!</v>
      </c>
      <c r="Q283" s="8">
        <v>1</v>
      </c>
      <c r="R283" s="8" t="e">
        <f>IF(#REF!&lt;&gt;#REF!,COUNTIFS($K$112:$K$1378,$K$112,#REF!,#REF!),"")</f>
        <v>#REF!</v>
      </c>
      <c r="S283" s="8" t="e">
        <f>IF(AND(#REF!&lt;&gt;#REF!,#REF!=#REF!,M283="positive",M284="negative"),1,"")</f>
        <v>#REF!</v>
      </c>
      <c r="T283" s="8" t="e">
        <f>IF(AND(#REF!=#REF!,K:K="stroke",M:M="positive",S283&lt;&gt;"1"),1,"")</f>
        <v>#REF!</v>
      </c>
      <c r="U283" s="8" t="e">
        <f>IF((AND(R283&lt;&gt;"",W283&lt;&gt;1,K:K="stroke",M:M="negative",#REF!=#REF!)),IF(W283&lt;&gt;0,"",1),"")</f>
        <v>#REF!</v>
      </c>
      <c r="V283" s="8" t="e">
        <f t="shared" si="13"/>
        <v>#REF!</v>
      </c>
      <c r="W283" s="8" t="e">
        <f>IF(#REF!&lt;&gt;#REF!,COUNTIFS($K$112:$K$1378,"up",#REF!,#REF!),"")</f>
        <v>#REF!</v>
      </c>
      <c r="X283" s="8" t="e">
        <f>IF(#REF!&lt;&gt;#REF!,COUNTIFS($K$112:$K$1378,"SRS",#REF!,#REF!),"")</f>
        <v>#REF!</v>
      </c>
      <c r="Y283" s="8" t="e">
        <f>IF(R283&lt;&gt;"",IF(R283=1,"",COUNTIFS($O$112:$O$1378,"&gt;40",#REF!,#REF!)),"")</f>
        <v>#REF!</v>
      </c>
      <c r="Z283" s="8" t="s">
        <v>51</v>
      </c>
      <c r="AA283" s="8"/>
      <c r="AB283" s="8"/>
      <c r="AC283" s="8"/>
      <c r="AD283" s="8"/>
      <c r="AE283" s="8"/>
      <c r="AF283" s="8"/>
      <c r="AG283" s="8"/>
      <c r="AH283" s="8"/>
    </row>
    <row r="284" spans="1:34" s="8" customFormat="1">
      <c r="A284" s="7">
        <f t="shared" si="14"/>
        <v>63970</v>
      </c>
      <c r="B284" s="11" t="str">
        <f t="shared" si="15"/>
        <v>20171021174610</v>
      </c>
      <c r="C284" s="7" t="str">
        <f t="shared" si="16"/>
        <v>20171021</v>
      </c>
      <c r="D284" s="7">
        <v>2017</v>
      </c>
      <c r="E284" s="7">
        <v>10</v>
      </c>
      <c r="F284" s="7">
        <v>21</v>
      </c>
      <c r="G284" s="7">
        <v>17</v>
      </c>
      <c r="H284" s="7">
        <v>46</v>
      </c>
      <c r="I284" s="7">
        <v>10</v>
      </c>
      <c r="J284" s="7">
        <v>617</v>
      </c>
      <c r="K284" s="7" t="s">
        <v>37</v>
      </c>
      <c r="L284" s="7" t="e">
        <f>IF(#REF!=#REF!,IF(K284="Stroke",IF(K285="Stroke",IF((J285-J284)&lt;0,1000+J285-J284,J285-J284),""),""),"")</f>
        <v>#REF!</v>
      </c>
      <c r="M284" s="7" t="s">
        <v>21</v>
      </c>
      <c r="N284" s="7" t="s">
        <v>27</v>
      </c>
      <c r="O284" s="7">
        <v>3</v>
      </c>
      <c r="P284" s="7" t="e">
        <f>IF(#REF!=#REF!,IF(K284="Stroke",IF(K285="Stroke",IF(#REF!=#REF!,IF(Q284=Q285,IF((J285-J284)&lt;0,1000+J285-J284-O284,J285-J284-O284),""),""),""),""),"")</f>
        <v>#REF!</v>
      </c>
      <c r="Q284" s="7">
        <v>1</v>
      </c>
      <c r="R284" s="7" t="e">
        <f>IF(#REF!&lt;&gt;#REF!,COUNTIFS($K$112:$K$1378,$K$112,#REF!,#REF!),"")</f>
        <v>#REF!</v>
      </c>
      <c r="S284" s="7" t="e">
        <f>IF(AND(#REF!&lt;&gt;#REF!,#REF!=#REF!,M284="positive",M285="negative"),1,"")</f>
        <v>#REF!</v>
      </c>
      <c r="T284" s="7" t="e">
        <f>IF(AND(#REF!=#REF!,K:K="stroke",M:M="positive",S284&lt;&gt;"1"),1,"")</f>
        <v>#REF!</v>
      </c>
      <c r="U284" s="7" t="e">
        <f>IF((AND(R284&lt;&gt;"",W284&lt;&gt;1,K:K="stroke",M:M="negative",#REF!=#REF!)),IF(W284&lt;&gt;0,"",1),"")</f>
        <v>#REF!</v>
      </c>
      <c r="V284" s="7" t="e">
        <f t="shared" ref="V284:V315" si="17">IF(R284="","",(SUM(S284:U284)+W284))</f>
        <v>#REF!</v>
      </c>
      <c r="W284" s="7" t="e">
        <f>IF(#REF!&lt;&gt;#REF!,COUNTIFS($K$112:$K$1378,"up",#REF!,#REF!),"")</f>
        <v>#REF!</v>
      </c>
      <c r="X284" s="7" t="e">
        <f>IF(#REF!&lt;&gt;#REF!,COUNTIFS($K$112:$K$1378,"SRS",#REF!,#REF!),"")</f>
        <v>#REF!</v>
      </c>
      <c r="Y284" s="7" t="e">
        <f>IF(R284&lt;&gt;"",IF(R284=1,"",COUNTIFS($O$112:$O$1378,"&gt;40",#REF!,#REF!)),"")</f>
        <v>#REF!</v>
      </c>
      <c r="Z284" s="7"/>
      <c r="AA284" s="7"/>
      <c r="AB284" s="7"/>
      <c r="AC284" s="7"/>
      <c r="AD284" s="7"/>
      <c r="AE284" s="7"/>
      <c r="AF284" s="7"/>
      <c r="AG284" s="7"/>
      <c r="AH284" s="7"/>
    </row>
    <row r="285" spans="1:34" s="7" customFormat="1">
      <c r="A285" s="7">
        <f t="shared" si="14"/>
        <v>64347</v>
      </c>
      <c r="B285" s="11" t="str">
        <f t="shared" si="15"/>
        <v>20171021175227</v>
      </c>
      <c r="C285" s="7" t="str">
        <f t="shared" si="16"/>
        <v>20171021</v>
      </c>
      <c r="D285" s="7">
        <v>2017</v>
      </c>
      <c r="E285" s="7">
        <v>10</v>
      </c>
      <c r="F285" s="7">
        <v>21</v>
      </c>
      <c r="G285" s="7">
        <v>17</v>
      </c>
      <c r="H285" s="7">
        <v>52</v>
      </c>
      <c r="I285" s="7">
        <v>27</v>
      </c>
      <c r="J285" s="7">
        <v>828</v>
      </c>
      <c r="K285" s="7" t="s">
        <v>40</v>
      </c>
      <c r="L285" s="7" t="e">
        <f>IF(#REF!=#REF!,IF(K285="Stroke",IF(K286="Stroke",IF((J286-J285)&lt;0,1000+J286-J285,J286-J285),""),""),"")</f>
        <v>#REF!</v>
      </c>
      <c r="M285" s="7" t="s">
        <v>21</v>
      </c>
      <c r="N285" s="7" t="s">
        <v>27</v>
      </c>
      <c r="O285" s="7">
        <v>0</v>
      </c>
      <c r="P285" s="7" t="e">
        <f>IF(#REF!=#REF!,IF(K285="Stroke",IF(K286="Stroke",IF(#REF!=#REF!,IF(Q285=Q286,IF((J286-J285)&lt;0,1000+J286-J285-O285,J286-J285-O285),""),""),""),""),"")</f>
        <v>#REF!</v>
      </c>
      <c r="Q285" s="7">
        <v>1</v>
      </c>
      <c r="R285" s="7" t="e">
        <f>IF(#REF!&lt;&gt;#REF!,COUNTIFS($K$112:$K$1378,$K$112,#REF!,#REF!),"")</f>
        <v>#REF!</v>
      </c>
      <c r="S285" s="7" t="e">
        <f>IF(AND(#REF!&lt;&gt;#REF!,#REF!=#REF!,M285="positive",M286="negative"),1,"")</f>
        <v>#REF!</v>
      </c>
      <c r="T285" s="7" t="e">
        <f>IF(AND(#REF!=#REF!,K:K="stroke",M:M="positive",S285&lt;&gt;"1"),1,"")</f>
        <v>#REF!</v>
      </c>
      <c r="U285" s="7" t="e">
        <f>IF((AND(R285&lt;&gt;"",W285&lt;&gt;1,K:K="stroke",M:M="negative",#REF!=#REF!)),IF(W285&lt;&gt;0,"",1),"")</f>
        <v>#REF!</v>
      </c>
      <c r="V285" s="7" t="e">
        <f t="shared" si="17"/>
        <v>#REF!</v>
      </c>
      <c r="W285" s="7" t="e">
        <f>IF(#REF!&lt;&gt;#REF!,COUNTIFS($K$112:$K$1378,"up",#REF!,#REF!),"")</f>
        <v>#REF!</v>
      </c>
      <c r="X285" s="7" t="e">
        <f>IF(#REF!&lt;&gt;#REF!,COUNTIFS($K$112:$K$1378,"SRS",#REF!,#REF!),"")</f>
        <v>#REF!</v>
      </c>
      <c r="Y285" s="7" t="e">
        <f>IF(R285&lt;&gt;"",IF(R285=1,"",COUNTIFS($O$112:$O$1378,"&gt;40",#REF!,#REF!)),"")</f>
        <v>#REF!</v>
      </c>
    </row>
    <row r="286" spans="1:34" s="7" customFormat="1">
      <c r="A286" s="8">
        <f t="shared" si="14"/>
        <v>64347</v>
      </c>
      <c r="B286" s="14" t="str">
        <f t="shared" si="15"/>
        <v>20171021175227</v>
      </c>
      <c r="C286" s="8" t="str">
        <f t="shared" si="16"/>
        <v>20171021</v>
      </c>
      <c r="D286" s="8">
        <v>2017</v>
      </c>
      <c r="E286" s="8">
        <v>10</v>
      </c>
      <c r="F286" s="8">
        <v>21</v>
      </c>
      <c r="G286" s="8">
        <v>17</v>
      </c>
      <c r="H286" s="8">
        <v>52</v>
      </c>
      <c r="I286" s="8">
        <v>27</v>
      </c>
      <c r="J286" s="8">
        <v>985</v>
      </c>
      <c r="K286" s="8" t="s">
        <v>37</v>
      </c>
      <c r="L286" s="8" t="e">
        <f>IF(#REF!=#REF!,IF(K286="Stroke",IF(K287="Stroke",IF((J287-J286)&lt;0,1000+J287-J286,J287-J286),""),""),"")</f>
        <v>#REF!</v>
      </c>
      <c r="M286" s="8" t="s">
        <v>21</v>
      </c>
      <c r="N286" s="8" t="s">
        <v>27</v>
      </c>
      <c r="O286" s="8">
        <v>300</v>
      </c>
      <c r="P286" s="8" t="e">
        <f>IF(#REF!=#REF!,IF(K286="Stroke",IF(K287="Stroke",IF(#REF!=#REF!,IF(Q286=Q287,IF((J287-J286)&lt;0,1000+J287-J286-O286,J287-J286-O286),""),""),""),""),"")</f>
        <v>#REF!</v>
      </c>
      <c r="Q286" s="8">
        <v>1</v>
      </c>
      <c r="R286" s="8" t="e">
        <f>IF(#REF!&lt;&gt;#REF!,COUNTIFS($K$112:$K$1378,$K$112,#REF!,#REF!),"")</f>
        <v>#REF!</v>
      </c>
      <c r="S286" s="8" t="e">
        <f>IF(AND(#REF!&lt;&gt;#REF!,#REF!=#REF!,M286="positive",M287="negative"),1,"")</f>
        <v>#REF!</v>
      </c>
      <c r="T286" s="8" t="e">
        <f>IF(AND(#REF!=#REF!,K:K="stroke",M:M="positive",S286&lt;&gt;"1"),1,"")</f>
        <v>#REF!</v>
      </c>
      <c r="U286" s="8" t="e">
        <f>IF((AND(R286&lt;&gt;"",W286&lt;&gt;1,K:K="stroke",M:M="negative",#REF!=#REF!)),IF(W286&lt;&gt;0,"",1),"")</f>
        <v>#REF!</v>
      </c>
      <c r="V286" s="8" t="e">
        <f t="shared" si="17"/>
        <v>#REF!</v>
      </c>
      <c r="W286" s="8" t="e">
        <f>IF(#REF!&lt;&gt;#REF!,COUNTIFS($K$112:$K$1378,"up",#REF!,#REF!),"")</f>
        <v>#REF!</v>
      </c>
      <c r="X286" s="8" t="e">
        <f>IF(#REF!&lt;&gt;#REF!,COUNTIFS($K$112:$K$1378,"SRS",#REF!,#REF!),"")</f>
        <v>#REF!</v>
      </c>
      <c r="Y286" s="8" t="e">
        <f>IF(R286&lt;&gt;"",IF(R286=1,"",COUNTIFS($O$112:$O$1378,"&gt;40",#REF!,#REF!)),"")</f>
        <v>#REF!</v>
      </c>
      <c r="Z286" s="8"/>
      <c r="AA286" s="8"/>
      <c r="AB286" s="8"/>
      <c r="AC286" s="8"/>
      <c r="AD286" s="8"/>
      <c r="AE286" s="8"/>
      <c r="AF286" s="8"/>
      <c r="AG286" s="8"/>
      <c r="AH286" s="8"/>
    </row>
    <row r="287" spans="1:34" s="7" customFormat="1">
      <c r="A287" s="7">
        <f t="shared" si="14"/>
        <v>65454</v>
      </c>
      <c r="B287" s="11" t="str">
        <f t="shared" si="15"/>
        <v>20171021181054</v>
      </c>
      <c r="C287" s="7" t="str">
        <f t="shared" si="16"/>
        <v>20171021</v>
      </c>
      <c r="D287" s="7">
        <v>2017</v>
      </c>
      <c r="E287" s="7">
        <v>10</v>
      </c>
      <c r="F287" s="7">
        <v>21</v>
      </c>
      <c r="G287" s="7">
        <v>18</v>
      </c>
      <c r="H287" s="7">
        <v>10</v>
      </c>
      <c r="I287" s="7">
        <v>54</v>
      </c>
      <c r="J287" s="7">
        <v>463</v>
      </c>
      <c r="K287" s="7" t="s">
        <v>44</v>
      </c>
      <c r="L287" s="7" t="e">
        <f>IF(#REF!=#REF!,IF(K287="Stroke",IF(K288="Stroke",IF((J288-J287)&lt;0,1000+J288-J287,J288-J287),""),""),"")</f>
        <v>#REF!</v>
      </c>
      <c r="M287" s="7" t="s">
        <v>21</v>
      </c>
      <c r="N287" s="7" t="s">
        <v>27</v>
      </c>
      <c r="O287" s="7">
        <v>681</v>
      </c>
      <c r="P287" s="7" t="e">
        <f>IF(#REF!=#REF!,IF(K287="Stroke",IF(K288="Stroke",IF(#REF!=#REF!,IF(Q287=Q288,IF((J288-J287)&lt;0,1000+J288-J287-O287,J288-J287-O287),""),""),""),""),"")</f>
        <v>#REF!</v>
      </c>
      <c r="Q287" s="7">
        <v>1</v>
      </c>
      <c r="R287" s="7" t="e">
        <f>IF(#REF!&lt;&gt;#REF!,COUNTIFS($K$112:$K$1378,$K$112,#REF!,#REF!),"")</f>
        <v>#REF!</v>
      </c>
      <c r="S287" s="7" t="e">
        <f>IF(AND(#REF!&lt;&gt;#REF!,#REF!=#REF!,M287="positive",M288="negative"),1,"")</f>
        <v>#REF!</v>
      </c>
      <c r="T287" s="7" t="e">
        <f>IF(AND(#REF!=#REF!,K:K="stroke",M:M="positive",S287&lt;&gt;"1"),1,"")</f>
        <v>#REF!</v>
      </c>
      <c r="U287" s="7" t="e">
        <f>IF((AND(R287&lt;&gt;"",W287&lt;&gt;1,K:K="stroke",M:M="negative",#REF!=#REF!)),IF(W287&lt;&gt;0,"",1),"")</f>
        <v>#REF!</v>
      </c>
      <c r="V287" s="7" t="e">
        <f t="shared" si="17"/>
        <v>#REF!</v>
      </c>
      <c r="W287" s="7" t="e">
        <f>IF(#REF!&lt;&gt;#REF!,COUNTIFS($K$112:$K$1378,"up",#REF!,#REF!),"")</f>
        <v>#REF!</v>
      </c>
      <c r="X287" s="7" t="e">
        <f>IF(#REF!&lt;&gt;#REF!,COUNTIFS($K$112:$K$1378,"SRS",#REF!,#REF!),"")</f>
        <v>#REF!</v>
      </c>
      <c r="Y287" s="7" t="e">
        <f>IF(R287&lt;&gt;"",IF(R287=1,"",COUNTIFS($O$112:$O$1378,"&gt;40",#REF!,#REF!)),"")</f>
        <v>#REF!</v>
      </c>
      <c r="Z287" s="7" t="s">
        <v>52</v>
      </c>
    </row>
    <row r="288" spans="1:34" s="8" customFormat="1">
      <c r="A288" s="16">
        <f t="shared" si="14"/>
        <v>65454</v>
      </c>
      <c r="B288" s="18" t="str">
        <f t="shared" si="15"/>
        <v>20171021181054</v>
      </c>
      <c r="C288" s="16" t="str">
        <f t="shared" si="16"/>
        <v>20171021</v>
      </c>
      <c r="D288" s="16">
        <v>2017</v>
      </c>
      <c r="E288" s="16">
        <v>10</v>
      </c>
      <c r="F288" s="16">
        <v>21</v>
      </c>
      <c r="G288" s="16">
        <v>18</v>
      </c>
      <c r="H288" s="16">
        <v>10</v>
      </c>
      <c r="I288" s="16">
        <v>54</v>
      </c>
      <c r="J288" s="16">
        <v>830</v>
      </c>
      <c r="K288" s="19" t="s">
        <v>47</v>
      </c>
      <c r="L288" s="8" t="e">
        <f>IF(#REF!=#REF!,IF(K288="Stroke",IF(K289="Stroke",IF((J289-J288)&lt;0,1000+J289-J288,J289-J288),""),""),"")</f>
        <v>#REF!</v>
      </c>
      <c r="M288" s="8" t="s">
        <v>21</v>
      </c>
      <c r="N288" s="16" t="s">
        <v>27</v>
      </c>
      <c r="O288" s="16">
        <v>0</v>
      </c>
      <c r="P288" s="8" t="e">
        <f>IF(#REF!=#REF!,IF(K288="Stroke",IF(K289="Stroke",IF(#REF!=#REF!,IF(Q288=Q289,IF((J289-J288)&lt;0,1000+J289-J288-O288,J289-J288-O288),""),""),""),""),"")</f>
        <v>#REF!</v>
      </c>
      <c r="Q288" s="16">
        <v>1</v>
      </c>
      <c r="R288" s="8" t="e">
        <f>IF(#REF!&lt;&gt;#REF!,COUNTIFS($K$112:$K$1378,$K$112,#REF!,#REF!),"")</f>
        <v>#REF!</v>
      </c>
      <c r="S288" s="8" t="e">
        <f>IF(AND(#REF!&lt;&gt;#REF!,#REF!=#REF!,M288="positive",M289="negative"),1,"")</f>
        <v>#REF!</v>
      </c>
      <c r="T288" s="8" t="e">
        <f>IF(AND(#REF!=#REF!,K:K="stroke",M:M="positive",S288&lt;&gt;"1"),1,"")</f>
        <v>#REF!</v>
      </c>
      <c r="U288" s="8" t="e">
        <f>IF((AND(R288&lt;&gt;"",W288&lt;&gt;1,K:K="stroke",M:M="negative",#REF!=#REF!)),IF(W288&lt;&gt;0,"",1),"")</f>
        <v>#REF!</v>
      </c>
      <c r="V288" s="8" t="e">
        <f t="shared" si="17"/>
        <v>#REF!</v>
      </c>
      <c r="W288" s="8" t="e">
        <f>IF(#REF!&lt;&gt;#REF!,COUNTIFS($K$112:$K$1378,"up",#REF!,#REF!),"")</f>
        <v>#REF!</v>
      </c>
      <c r="X288" s="8" t="e">
        <f>IF(#REF!&lt;&gt;#REF!,COUNTIFS($K$112:$K$1378,"SRS",#REF!,#REF!),"")</f>
        <v>#REF!</v>
      </c>
      <c r="Y288" s="8" t="e">
        <f>IF(R288&lt;&gt;"",IF(R288=1,"",COUNTIFS($O$112:$O$1378,"&gt;40",#REF!,#REF!)),"")</f>
        <v>#REF!</v>
      </c>
      <c r="Z288" s="16" t="s">
        <v>53</v>
      </c>
      <c r="AA288" s="16"/>
      <c r="AB288" s="16"/>
      <c r="AC288" s="16"/>
      <c r="AD288" s="16"/>
      <c r="AE288" s="16"/>
      <c r="AF288" s="16"/>
      <c r="AG288" s="16"/>
      <c r="AH288" s="16"/>
    </row>
    <row r="289" spans="1:34" s="8" customFormat="1">
      <c r="A289" s="16">
        <f t="shared" si="14"/>
        <v>65454</v>
      </c>
      <c r="B289" s="18" t="str">
        <f t="shared" si="15"/>
        <v>20171021181054</v>
      </c>
      <c r="C289" s="16" t="str">
        <f t="shared" si="16"/>
        <v>20171021</v>
      </c>
      <c r="D289" s="16">
        <v>2017</v>
      </c>
      <c r="E289" s="16">
        <v>10</v>
      </c>
      <c r="F289" s="16">
        <v>21</v>
      </c>
      <c r="G289" s="16">
        <v>18</v>
      </c>
      <c r="H289" s="16">
        <v>10</v>
      </c>
      <c r="I289" s="16">
        <v>54</v>
      </c>
      <c r="J289" s="16">
        <v>906</v>
      </c>
      <c r="K289" s="19" t="s">
        <v>47</v>
      </c>
      <c r="L289" s="8" t="e">
        <f>IF(#REF!=#REF!,IF(K289="Stroke",IF(K290="Stroke",IF((J290-J289)&lt;0,1000+J290-J289,J290-J289),""),""),"")</f>
        <v>#REF!</v>
      </c>
      <c r="M289" s="8" t="s">
        <v>21</v>
      </c>
      <c r="N289" s="16" t="s">
        <v>27</v>
      </c>
      <c r="O289" s="16">
        <v>0</v>
      </c>
      <c r="P289" s="8" t="e">
        <f>IF(#REF!=#REF!,IF(K289="Stroke",IF(K290="Stroke",IF(#REF!=#REF!,IF(Q289=Q290,IF((J290-J289)&lt;0,1000+J290-J289-O289,J290-J289-O289),""),""),""),""),"")</f>
        <v>#REF!</v>
      </c>
      <c r="Q289" s="16">
        <v>1</v>
      </c>
      <c r="R289" s="8" t="e">
        <f>IF(#REF!&lt;&gt;#REF!,COUNTIFS($K$112:$K$1378,$K$112,#REF!,#REF!),"")</f>
        <v>#REF!</v>
      </c>
      <c r="S289" s="8" t="e">
        <f>IF(AND(#REF!&lt;&gt;#REF!,#REF!=#REF!,M289="positive",M290="negative"),1,"")</f>
        <v>#REF!</v>
      </c>
      <c r="T289" s="8" t="e">
        <f>IF(AND(#REF!=#REF!,K:K="stroke",M:M="positive",S289&lt;&gt;"1"),1,"")</f>
        <v>#REF!</v>
      </c>
      <c r="U289" s="8" t="e">
        <f>IF((AND(R289&lt;&gt;"",W289&lt;&gt;1,K:K="stroke",M:M="negative",#REF!=#REF!)),IF(W289&lt;&gt;0,"",1),"")</f>
        <v>#REF!</v>
      </c>
      <c r="V289" s="8" t="e">
        <f t="shared" si="17"/>
        <v>#REF!</v>
      </c>
      <c r="W289" s="8" t="e">
        <f>IF(#REF!&lt;&gt;#REF!,COUNTIFS($K$112:$K$1378,"up",#REF!,#REF!),"")</f>
        <v>#REF!</v>
      </c>
      <c r="X289" s="8" t="e">
        <f>IF(#REF!&lt;&gt;#REF!,COUNTIFS($K$112:$K$1378,"SRS",#REF!,#REF!),"")</f>
        <v>#REF!</v>
      </c>
      <c r="Y289" s="8" t="e">
        <f>IF(R289&lt;&gt;"",IF(R289=1,"",COUNTIFS($O$112:$O$1378,"&gt;40",#REF!,#REF!)),"")</f>
        <v>#REF!</v>
      </c>
      <c r="Z289" s="16" t="s">
        <v>54</v>
      </c>
      <c r="AA289" s="16"/>
      <c r="AB289" s="16"/>
      <c r="AC289" s="16"/>
      <c r="AD289" s="16"/>
      <c r="AE289" s="16"/>
      <c r="AF289" s="16"/>
      <c r="AG289" s="16"/>
      <c r="AH289" s="16"/>
    </row>
    <row r="290" spans="1:34" s="8" customFormat="1">
      <c r="A290" s="16">
        <f t="shared" si="14"/>
        <v>65455</v>
      </c>
      <c r="B290" s="18" t="str">
        <f t="shared" si="15"/>
        <v>20171021181055</v>
      </c>
      <c r="C290" s="16" t="str">
        <f t="shared" si="16"/>
        <v>20171021</v>
      </c>
      <c r="D290" s="16">
        <v>2017</v>
      </c>
      <c r="E290" s="16">
        <v>10</v>
      </c>
      <c r="F290" s="16">
        <v>21</v>
      </c>
      <c r="G290" s="16">
        <v>18</v>
      </c>
      <c r="H290" s="16">
        <v>10</v>
      </c>
      <c r="I290" s="16">
        <v>55</v>
      </c>
      <c r="J290" s="16">
        <v>99</v>
      </c>
      <c r="K290" s="19" t="s">
        <v>47</v>
      </c>
      <c r="L290" s="8" t="e">
        <f>IF(#REF!=#REF!,IF(K290="Stroke",IF(K291="Stroke",IF((J291-J290)&lt;0,1000+J291-J290,J291-J290),""),""),"")</f>
        <v>#REF!</v>
      </c>
      <c r="M290" s="8" t="s">
        <v>21</v>
      </c>
      <c r="N290" s="16" t="s">
        <v>27</v>
      </c>
      <c r="O290" s="16">
        <v>0</v>
      </c>
      <c r="P290" s="8" t="e">
        <f>IF(#REF!=#REF!,IF(K290="Stroke",IF(K291="Stroke",IF(#REF!=#REF!,IF(Q290=Q291,IF((J291-J290)&lt;0,1000+J291-J290-O290,J291-J290-O290),""),""),""),""),"")</f>
        <v>#REF!</v>
      </c>
      <c r="Q290" s="16">
        <v>1</v>
      </c>
      <c r="R290" s="8" t="e">
        <f>IF(#REF!&lt;&gt;#REF!,COUNTIFS($K$112:$K$1378,$K$112,#REF!,#REF!),"")</f>
        <v>#REF!</v>
      </c>
      <c r="S290" s="8" t="e">
        <f>IF(AND(#REF!&lt;&gt;#REF!,#REF!=#REF!,M290="positive",M291="negative"),1,"")</f>
        <v>#REF!</v>
      </c>
      <c r="T290" s="8" t="e">
        <f>IF(AND(#REF!=#REF!,K:K="stroke",M:M="positive",S290&lt;&gt;"1"),1,"")</f>
        <v>#REF!</v>
      </c>
      <c r="U290" s="8" t="e">
        <f>IF((AND(R290&lt;&gt;"",W290&lt;&gt;1,K:K="stroke",M:M="negative",#REF!=#REF!)),IF(W290&lt;&gt;0,"",1),"")</f>
        <v>#REF!</v>
      </c>
      <c r="V290" s="8" t="e">
        <f t="shared" si="17"/>
        <v>#REF!</v>
      </c>
      <c r="W290" s="8" t="e">
        <f>IF(#REF!&lt;&gt;#REF!,COUNTIFS($K$112:$K$1378,"up",#REF!,#REF!),"")</f>
        <v>#REF!</v>
      </c>
      <c r="X290" s="8" t="e">
        <f>IF(#REF!&lt;&gt;#REF!,COUNTIFS($K$112:$K$1378,"SRS",#REF!,#REF!),"")</f>
        <v>#REF!</v>
      </c>
      <c r="Y290" s="8" t="e">
        <f>IF(R290&lt;&gt;"",IF(R290=1,"",COUNTIFS($O$112:$O$1378,"&gt;40",#REF!,#REF!)),"")</f>
        <v>#REF!</v>
      </c>
      <c r="Z290" s="16"/>
      <c r="AA290" s="16"/>
      <c r="AB290" s="16"/>
      <c r="AC290" s="16"/>
      <c r="AD290" s="16"/>
      <c r="AE290" s="16"/>
      <c r="AF290" s="16"/>
      <c r="AG290" s="16"/>
      <c r="AH290" s="16"/>
    </row>
    <row r="291" spans="1:34" s="8" customFormat="1">
      <c r="A291" s="7">
        <f t="shared" si="14"/>
        <v>65699</v>
      </c>
      <c r="B291" s="11" t="str">
        <f t="shared" si="15"/>
        <v>20171021181459</v>
      </c>
      <c r="C291" s="7" t="str">
        <f t="shared" si="16"/>
        <v>20171021</v>
      </c>
      <c r="D291" s="7">
        <v>2017</v>
      </c>
      <c r="E291" s="7">
        <v>10</v>
      </c>
      <c r="F291" s="7">
        <v>21</v>
      </c>
      <c r="G291" s="7">
        <v>18</v>
      </c>
      <c r="H291" s="7">
        <v>14</v>
      </c>
      <c r="I291" s="7">
        <v>59</v>
      </c>
      <c r="J291" s="7">
        <v>297</v>
      </c>
      <c r="K291" s="20" t="s">
        <v>44</v>
      </c>
      <c r="L291" s="7" t="e">
        <f>IF(#REF!=#REF!,IF(K291="Stroke",IF(K292="Stroke",IF((J292-J291)&lt;0,1000+J292-J291,J292-J291),""),""),"")</f>
        <v>#REF!</v>
      </c>
      <c r="M291" s="20" t="s">
        <v>20</v>
      </c>
      <c r="N291" s="7" t="s">
        <v>27</v>
      </c>
      <c r="O291" s="7">
        <v>256</v>
      </c>
      <c r="P291" s="7" t="e">
        <f>IF(#REF!=#REF!,IF(K291="Stroke",IF(K292="Stroke",IF(#REF!=#REF!,IF(Q291=Q292,IF((J292-J291)&lt;0,1000+J292-J291-O291,J292-J291-O291),""),""),""),""),"")</f>
        <v>#REF!</v>
      </c>
      <c r="Q291" s="7">
        <v>1</v>
      </c>
      <c r="R291" s="7" t="e">
        <f>IF(#REF!&lt;&gt;#REF!,COUNTIFS($K$112:$K$1378,$K$112,#REF!,#REF!),"")</f>
        <v>#REF!</v>
      </c>
      <c r="S291" s="7" t="e">
        <f>IF(AND(#REF!&lt;&gt;#REF!,#REF!=#REF!,M291="positive",M292="negative"),1,"")</f>
        <v>#REF!</v>
      </c>
      <c r="T291" s="7" t="e">
        <f>IF(AND(#REF!=#REF!,K:K="stroke",M:M="positive",S291&lt;&gt;"1"),1,"")</f>
        <v>#REF!</v>
      </c>
      <c r="U291" s="7" t="e">
        <f>IF((AND(R291&lt;&gt;"",W291&lt;&gt;1,K:K="stroke",M:M="negative",#REF!=#REF!)),IF(W291&lt;&gt;0,"",1),"")</f>
        <v>#REF!</v>
      </c>
      <c r="V291" s="7" t="e">
        <f t="shared" si="17"/>
        <v>#REF!</v>
      </c>
      <c r="W291" s="7" t="e">
        <f>IF(#REF!&lt;&gt;#REF!,COUNTIFS($K$112:$K$1378,"up",#REF!,#REF!),"")</f>
        <v>#REF!</v>
      </c>
      <c r="X291" s="7" t="e">
        <f>IF(#REF!&lt;&gt;#REF!,COUNTIFS($K$112:$K$1378,"SRS",#REF!,#REF!),"")</f>
        <v>#REF!</v>
      </c>
      <c r="Y291" s="7" t="e">
        <f>IF(R291&lt;&gt;"",IF(R291=1,"",COUNTIFS($O$112:$O$1378,"&gt;40",#REF!,#REF!)),"")</f>
        <v>#REF!</v>
      </c>
      <c r="Z291" s="7" t="s">
        <v>55</v>
      </c>
      <c r="AA291" s="7"/>
      <c r="AB291" s="7"/>
      <c r="AC291" s="7"/>
      <c r="AD291" s="7"/>
      <c r="AE291" s="7"/>
      <c r="AF291" s="7"/>
      <c r="AG291" s="7"/>
      <c r="AH291" s="7"/>
    </row>
    <row r="292" spans="1:34" s="8" customFormat="1">
      <c r="A292" s="7">
        <f t="shared" si="14"/>
        <v>66745</v>
      </c>
      <c r="B292" s="11" t="str">
        <f t="shared" si="15"/>
        <v>20171021183225</v>
      </c>
      <c r="C292" s="7" t="str">
        <f t="shared" si="16"/>
        <v>20171021</v>
      </c>
      <c r="D292" s="7">
        <v>2017</v>
      </c>
      <c r="E292" s="7">
        <v>10</v>
      </c>
      <c r="F292" s="7">
        <v>21</v>
      </c>
      <c r="G292" s="7">
        <v>18</v>
      </c>
      <c r="H292" s="7">
        <v>32</v>
      </c>
      <c r="I292" s="7">
        <v>25</v>
      </c>
      <c r="J292" s="7">
        <v>981</v>
      </c>
      <c r="K292" s="7" t="s">
        <v>37</v>
      </c>
      <c r="L292" s="7" t="e">
        <f>IF(#REF!=#REF!,IF(K292="Stroke",IF(K293="Stroke",IF((J293-J292)&lt;0,1000+J293-J292,J293-J292),""),""),"")</f>
        <v>#REF!</v>
      </c>
      <c r="M292" s="7" t="s">
        <v>21</v>
      </c>
      <c r="N292" s="7" t="s">
        <v>27</v>
      </c>
      <c r="O292" s="7">
        <v>7</v>
      </c>
      <c r="P292" s="7" t="e">
        <f>IF(#REF!=#REF!,IF(K292="Stroke",IF(K293="Stroke",IF(#REF!=#REF!,IF(Q292=Q293,IF((J293-J292)&lt;0,1000+J293-J292-O292,J293-J292-O292),""),""),""),""),"")</f>
        <v>#REF!</v>
      </c>
      <c r="Q292" s="7">
        <v>1</v>
      </c>
      <c r="R292" s="7" t="e">
        <f>IF(#REF!&lt;&gt;#REF!,COUNTIFS($K$112:$K$1378,$K$112,#REF!,#REF!),"")</f>
        <v>#REF!</v>
      </c>
      <c r="S292" s="7" t="e">
        <f>IF(AND(#REF!&lt;&gt;#REF!,#REF!=#REF!,M292="positive",M293="negative"),1,"")</f>
        <v>#REF!</v>
      </c>
      <c r="T292" s="7" t="e">
        <f>IF(AND(#REF!=#REF!,K:K="stroke",M:M="positive",S292&lt;&gt;"1"),1,"")</f>
        <v>#REF!</v>
      </c>
      <c r="U292" s="7" t="e">
        <f>IF((AND(R292&lt;&gt;"",W292&lt;&gt;1,K:K="stroke",M:M="negative",#REF!=#REF!)),IF(W292&lt;&gt;0,"",1),"")</f>
        <v>#REF!</v>
      </c>
      <c r="V292" s="7" t="e">
        <f t="shared" si="17"/>
        <v>#REF!</v>
      </c>
      <c r="W292" s="7" t="e">
        <f>IF(#REF!&lt;&gt;#REF!,COUNTIFS($K$112:$K$1378,"up",#REF!,#REF!),"")</f>
        <v>#REF!</v>
      </c>
      <c r="X292" s="7" t="e">
        <f>IF(#REF!&lt;&gt;#REF!,COUNTIFS($K$112:$K$1378,"SRS",#REF!,#REF!),"")</f>
        <v>#REF!</v>
      </c>
      <c r="Y292" s="7" t="e">
        <f>IF(R292&lt;&gt;"",IF(R292=1,"",COUNTIFS($O$112:$O$1378,"&gt;40",#REF!,#REF!)),"")</f>
        <v>#REF!</v>
      </c>
      <c r="Z292" s="7" t="s">
        <v>57</v>
      </c>
      <c r="AA292" s="7"/>
      <c r="AB292" s="7"/>
      <c r="AC292" s="7"/>
      <c r="AD292" s="7"/>
      <c r="AE292" s="7"/>
      <c r="AF292" s="7"/>
      <c r="AG292" s="7"/>
      <c r="AH292" s="7"/>
    </row>
    <row r="293" spans="1:34" s="8" customFormat="1">
      <c r="A293" s="16">
        <f t="shared" si="14"/>
        <v>66745</v>
      </c>
      <c r="B293" s="18" t="str">
        <f t="shared" si="15"/>
        <v>20171021183225</v>
      </c>
      <c r="C293" s="8" t="str">
        <f t="shared" si="16"/>
        <v>20171021</v>
      </c>
      <c r="D293" s="8">
        <v>2017</v>
      </c>
      <c r="E293" s="8">
        <v>10</v>
      </c>
      <c r="F293" s="8">
        <v>21</v>
      </c>
      <c r="G293" s="8">
        <v>18</v>
      </c>
      <c r="H293" s="8">
        <v>32</v>
      </c>
      <c r="I293" s="16">
        <v>25</v>
      </c>
      <c r="J293" s="16">
        <v>988</v>
      </c>
      <c r="K293" s="16" t="s">
        <v>40</v>
      </c>
      <c r="L293" s="8" t="e">
        <f>IF(#REF!=#REF!,IF(K293="Stroke",IF(K294="Stroke",IF((J294-J293)&lt;0,1000+J294-J293,J294-J293),""),""),"")</f>
        <v>#REF!</v>
      </c>
      <c r="M293" s="16"/>
      <c r="N293" s="8" t="s">
        <v>27</v>
      </c>
      <c r="O293" s="16">
        <v>0</v>
      </c>
      <c r="P293" s="8" t="e">
        <f>IF(#REF!=#REF!,IF(K293="Stroke",IF(K294="Stroke",IF(#REF!=#REF!,IF(Q293=Q294,IF((J294-J293)&lt;0,1000+J294-J293-O293,J294-J293-O293),""),""),""),""),"")</f>
        <v>#REF!</v>
      </c>
      <c r="Q293" s="16">
        <v>1</v>
      </c>
      <c r="R293" s="8" t="e">
        <f>IF(#REF!&lt;&gt;#REF!,COUNTIFS($K$112:$K$1378,$K$112,#REF!,#REF!),"")</f>
        <v>#REF!</v>
      </c>
      <c r="S293" s="8" t="e">
        <f>IF(AND(#REF!&lt;&gt;#REF!,#REF!=#REF!,M293="positive",M294="negative"),1,"")</f>
        <v>#REF!</v>
      </c>
      <c r="T293" s="8" t="e">
        <f>IF(AND(#REF!=#REF!,K:K="stroke",M:M="positive",S293&lt;&gt;"1"),1,"")</f>
        <v>#REF!</v>
      </c>
      <c r="U293" s="8" t="e">
        <f>IF((AND(R293&lt;&gt;"",W293&lt;&gt;1,K:K="stroke",M:M="negative",#REF!=#REF!)),IF(W293&lt;&gt;0,"",1),"")</f>
        <v>#REF!</v>
      </c>
      <c r="V293" s="8" t="e">
        <f t="shared" si="17"/>
        <v>#REF!</v>
      </c>
      <c r="W293" s="8" t="e">
        <f>IF(#REF!&lt;&gt;#REF!,COUNTIFS($K$112:$K$1378,"up",#REF!,#REF!),"")</f>
        <v>#REF!</v>
      </c>
      <c r="X293" s="8" t="e">
        <f>IF(#REF!&lt;&gt;#REF!,COUNTIFS($K$112:$K$1378,"SRS",#REF!,#REF!),"")</f>
        <v>#REF!</v>
      </c>
      <c r="Y293" s="8" t="e">
        <f>IF(R293&lt;&gt;"",IF(R293=1,"",COUNTIFS($O$112:$O$1378,"&gt;40",#REF!,#REF!)),"")</f>
        <v>#REF!</v>
      </c>
      <c r="Z293" s="16" t="s">
        <v>58</v>
      </c>
      <c r="AA293" s="16"/>
      <c r="AB293" s="16"/>
      <c r="AC293" s="16"/>
      <c r="AD293" s="16"/>
      <c r="AE293" s="16"/>
      <c r="AF293" s="16"/>
      <c r="AG293" s="16"/>
      <c r="AH293" s="16"/>
    </row>
    <row r="294" spans="1:34" s="8" customFormat="1">
      <c r="A294" s="8">
        <f t="shared" si="14"/>
        <v>66746</v>
      </c>
      <c r="B294" s="14" t="str">
        <f t="shared" si="15"/>
        <v>20171021183226</v>
      </c>
      <c r="C294" s="8" t="str">
        <f t="shared" si="16"/>
        <v>20171021</v>
      </c>
      <c r="D294" s="8">
        <v>2017</v>
      </c>
      <c r="E294" s="8">
        <v>10</v>
      </c>
      <c r="F294" s="8">
        <v>21</v>
      </c>
      <c r="G294" s="8">
        <v>18</v>
      </c>
      <c r="H294" s="8">
        <v>32</v>
      </c>
      <c r="I294" s="8">
        <v>26</v>
      </c>
      <c r="J294" s="17">
        <v>16</v>
      </c>
      <c r="K294" s="8" t="s">
        <v>37</v>
      </c>
      <c r="L294" s="8" t="e">
        <f>IF(#REF!=#REF!,IF(K294="Stroke",IF(K295="Stroke",IF((J295-J294)&lt;0,1000+J295-J294,J295-J294),""),""),"")</f>
        <v>#REF!</v>
      </c>
      <c r="M294" s="8" t="s">
        <v>21</v>
      </c>
      <c r="N294" s="8" t="s">
        <v>27</v>
      </c>
      <c r="O294" s="16">
        <v>11</v>
      </c>
      <c r="P294" s="8" t="e">
        <f>IF(#REF!=#REF!,IF(K294="Stroke",IF(K295="Stroke",IF(#REF!=#REF!,IF(Q294=Q295,IF((J295-J294)&lt;0,1000+J295-J294-O294,J295-J294-O294),""),""),""),""),"")</f>
        <v>#REF!</v>
      </c>
      <c r="Q294" s="8">
        <v>1</v>
      </c>
      <c r="R294" s="8" t="e">
        <f>IF(#REF!&lt;&gt;#REF!,COUNTIFS($K$112:$K$1378,$K$112,#REF!,#REF!),"")</f>
        <v>#REF!</v>
      </c>
      <c r="S294" s="8" t="e">
        <f>IF(AND(#REF!&lt;&gt;#REF!,#REF!=#REF!,M294="positive",M295="negative"),1,"")</f>
        <v>#REF!</v>
      </c>
      <c r="T294" s="8" t="e">
        <f>IF(AND(#REF!=#REF!,K:K="stroke",M:M="positive",S294&lt;&gt;"1"),1,"")</f>
        <v>#REF!</v>
      </c>
      <c r="U294" s="8" t="e">
        <f>IF((AND(R294&lt;&gt;"",W294&lt;&gt;1,K:K="stroke",M:M="negative",#REF!=#REF!)),IF(W294&lt;&gt;0,"",1),"")</f>
        <v>#REF!</v>
      </c>
      <c r="V294" s="8" t="e">
        <f t="shared" si="17"/>
        <v>#REF!</v>
      </c>
      <c r="W294" s="8" t="e">
        <f>IF(#REF!&lt;&gt;#REF!,COUNTIFS($K$112:$K$1378,"up",#REF!,#REF!),"")</f>
        <v>#REF!</v>
      </c>
      <c r="X294" s="8" t="e">
        <f>IF(#REF!&lt;&gt;#REF!,COUNTIFS($K$112:$K$1378,"SRS",#REF!,#REF!),"")</f>
        <v>#REF!</v>
      </c>
      <c r="Y294" s="8" t="e">
        <f>IF(R294&lt;&gt;"",IF(R294=1,"",COUNTIFS($O$112:$O$1378,"&gt;40",#REF!,#REF!)),"")</f>
        <v>#REF!</v>
      </c>
    </row>
    <row r="295" spans="1:34" s="8" customFormat="1">
      <c r="A295" s="8">
        <f t="shared" si="14"/>
        <v>66746</v>
      </c>
      <c r="B295" s="14" t="str">
        <f t="shared" si="15"/>
        <v>20171021183226</v>
      </c>
      <c r="C295" s="8" t="str">
        <f t="shared" si="16"/>
        <v>20171021</v>
      </c>
      <c r="D295" s="8">
        <v>2017</v>
      </c>
      <c r="E295" s="8">
        <v>10</v>
      </c>
      <c r="F295" s="8">
        <v>21</v>
      </c>
      <c r="G295" s="8">
        <v>18</v>
      </c>
      <c r="H295" s="8">
        <v>32</v>
      </c>
      <c r="I295" s="8">
        <v>26</v>
      </c>
      <c r="J295" s="17">
        <v>38</v>
      </c>
      <c r="K295" s="8" t="s">
        <v>37</v>
      </c>
      <c r="L295" s="8" t="e">
        <f>IF(#REF!=#REF!,IF(K295="Stroke",IF(K296="Stroke",IF((J296-J295)&lt;0,1000+J296-J295,J296-J295),""),""),"")</f>
        <v>#REF!</v>
      </c>
      <c r="M295" s="8" t="s">
        <v>21</v>
      </c>
      <c r="N295" s="8" t="s">
        <v>27</v>
      </c>
      <c r="O295" s="16">
        <v>3</v>
      </c>
      <c r="P295" s="8" t="e">
        <f>IF(#REF!=#REF!,IF(K295="Stroke",IF(K296="Stroke",IF(#REF!=#REF!,IF(Q295=Q296,IF((J296-J295)&lt;0,1000+J296-J295-O295,J296-J295-O295),""),""),""),""),"")</f>
        <v>#REF!</v>
      </c>
      <c r="Q295" s="8">
        <v>1</v>
      </c>
      <c r="R295" s="8" t="e">
        <f>IF(#REF!&lt;&gt;#REF!,COUNTIFS($K$112:$K$1378,$K$112,#REF!,#REF!),"")</f>
        <v>#REF!</v>
      </c>
      <c r="S295" s="8" t="e">
        <f>IF(AND(#REF!&lt;&gt;#REF!,#REF!=#REF!,M295="positive",M296="negative"),1,"")</f>
        <v>#REF!</v>
      </c>
      <c r="T295" s="8" t="e">
        <f>IF(AND(#REF!=#REF!,K:K="stroke",M:M="positive",S295&lt;&gt;"1"),1,"")</f>
        <v>#REF!</v>
      </c>
      <c r="U295" s="8" t="e">
        <f>IF((AND(R295&lt;&gt;"",W295&lt;&gt;1,K:K="stroke",M:M="negative",#REF!=#REF!)),IF(W295&lt;&gt;0,"",1),"")</f>
        <v>#REF!</v>
      </c>
      <c r="V295" s="8" t="e">
        <f t="shared" si="17"/>
        <v>#REF!</v>
      </c>
      <c r="W295" s="8" t="e">
        <f>IF(#REF!&lt;&gt;#REF!,COUNTIFS($K$112:$K$1378,"up",#REF!,#REF!),"")</f>
        <v>#REF!</v>
      </c>
      <c r="X295" s="8" t="e">
        <f>IF(#REF!&lt;&gt;#REF!,COUNTIFS($K$112:$K$1378,"SRS",#REF!,#REF!),"")</f>
        <v>#REF!</v>
      </c>
      <c r="Y295" s="8" t="e">
        <f>IF(R295&lt;&gt;"",IF(R295=1,"",COUNTIFS($O$112:$O$1378,"&gt;40",#REF!,#REF!)),"")</f>
        <v>#REF!</v>
      </c>
    </row>
    <row r="296" spans="1:34" s="8" customFormat="1">
      <c r="A296" s="8">
        <f t="shared" si="14"/>
        <v>66746</v>
      </c>
      <c r="B296" s="14" t="str">
        <f t="shared" si="15"/>
        <v>20171021183226</v>
      </c>
      <c r="C296" s="8" t="str">
        <f t="shared" si="16"/>
        <v>20171021</v>
      </c>
      <c r="D296" s="8">
        <v>2017</v>
      </c>
      <c r="E296" s="8">
        <v>10</v>
      </c>
      <c r="F296" s="8">
        <v>21</v>
      </c>
      <c r="G296" s="8">
        <v>18</v>
      </c>
      <c r="H296" s="8">
        <v>32</v>
      </c>
      <c r="I296" s="8">
        <v>26</v>
      </c>
      <c r="J296" s="17">
        <v>50</v>
      </c>
      <c r="K296" s="8" t="s">
        <v>37</v>
      </c>
      <c r="L296" s="8" t="e">
        <f>IF(#REF!=#REF!,IF(K296="Stroke",IF(K297="Stroke",IF((J297-J296)&lt;0,1000+J297-J296,J297-J296),""),""),"")</f>
        <v>#REF!</v>
      </c>
      <c r="M296" s="8" t="s">
        <v>21</v>
      </c>
      <c r="N296" s="8" t="s">
        <v>27</v>
      </c>
      <c r="O296" s="16">
        <v>13</v>
      </c>
      <c r="P296" s="8" t="e">
        <f>IF(#REF!=#REF!,IF(K296="Stroke",IF(K297="Stroke",IF(#REF!=#REF!,IF(Q296=Q297,IF((J297-J296)&lt;0,1000+J297-J296-O296,J297-J296-O296),""),""),""),""),"")</f>
        <v>#REF!</v>
      </c>
      <c r="Q296" s="8">
        <v>1</v>
      </c>
      <c r="R296" s="8" t="e">
        <f>IF(#REF!&lt;&gt;#REF!,COUNTIFS($K$112:$K$1378,$K$112,#REF!,#REF!),"")</f>
        <v>#REF!</v>
      </c>
      <c r="S296" s="8" t="e">
        <f>IF(AND(#REF!&lt;&gt;#REF!,#REF!=#REF!,M296="positive",M297="negative"),1,"")</f>
        <v>#REF!</v>
      </c>
      <c r="T296" s="8" t="e">
        <f>IF(AND(#REF!=#REF!,K:K="stroke",M:M="positive",S296&lt;&gt;"1"),1,"")</f>
        <v>#REF!</v>
      </c>
      <c r="U296" s="8" t="e">
        <f>IF((AND(R296&lt;&gt;"",W296&lt;&gt;1,K:K="stroke",M:M="negative",#REF!=#REF!)),IF(W296&lt;&gt;0,"",1),"")</f>
        <v>#REF!</v>
      </c>
      <c r="V296" s="8" t="e">
        <f t="shared" si="17"/>
        <v>#REF!</v>
      </c>
      <c r="W296" s="8" t="e">
        <f>IF(#REF!&lt;&gt;#REF!,COUNTIFS($K$112:$K$1378,"up",#REF!,#REF!),"")</f>
        <v>#REF!</v>
      </c>
      <c r="X296" s="8" t="e">
        <f>IF(#REF!&lt;&gt;#REF!,COUNTIFS($K$112:$K$1378,"SRS",#REF!,#REF!),"")</f>
        <v>#REF!</v>
      </c>
      <c r="Y296" s="8" t="e">
        <f>IF(R296&lt;&gt;"",IF(R296=1,"",COUNTIFS($O$112:$O$1378,"&gt;40",#REF!,#REF!)),"")</f>
        <v>#REF!</v>
      </c>
    </row>
    <row r="297" spans="1:34" s="8" customFormat="1">
      <c r="A297" s="8">
        <f t="shared" si="14"/>
        <v>66746</v>
      </c>
      <c r="B297" s="14" t="str">
        <f t="shared" si="15"/>
        <v>20171021183226</v>
      </c>
      <c r="C297" s="8" t="str">
        <f t="shared" si="16"/>
        <v>20171021</v>
      </c>
      <c r="D297" s="8">
        <v>2017</v>
      </c>
      <c r="E297" s="8">
        <v>10</v>
      </c>
      <c r="F297" s="8">
        <v>21</v>
      </c>
      <c r="G297" s="8">
        <v>18</v>
      </c>
      <c r="H297" s="8">
        <v>32</v>
      </c>
      <c r="I297" s="8">
        <v>26</v>
      </c>
      <c r="J297" s="8">
        <v>108</v>
      </c>
      <c r="K297" s="8" t="s">
        <v>37</v>
      </c>
      <c r="L297" s="8" t="e">
        <f>IF(#REF!=#REF!,IF(K297="Stroke",IF(K298="Stroke",IF((J298-J297)&lt;0,1000+J298-J297,J298-J297),""),""),"")</f>
        <v>#REF!</v>
      </c>
      <c r="M297" s="8" t="s">
        <v>21</v>
      </c>
      <c r="N297" s="8" t="s">
        <v>27</v>
      </c>
      <c r="O297" s="8">
        <v>151</v>
      </c>
      <c r="P297" s="8" t="e">
        <f>IF(#REF!=#REF!,IF(K297="Stroke",IF(K298="Stroke",IF(#REF!=#REF!,IF(Q297=Q298,IF((J298-J297)&lt;0,1000+J298-J297-O297,J298-J297-O297),""),""),""),""),"")</f>
        <v>#REF!</v>
      </c>
      <c r="Q297" s="8">
        <v>1</v>
      </c>
      <c r="R297" s="8" t="e">
        <f>IF(#REF!&lt;&gt;#REF!,COUNTIFS($K$112:$K$1378,$K$112,#REF!,#REF!),"")</f>
        <v>#REF!</v>
      </c>
      <c r="S297" s="8" t="e">
        <f>IF(AND(#REF!&lt;&gt;#REF!,#REF!=#REF!,M297="positive",M298="negative"),1,"")</f>
        <v>#REF!</v>
      </c>
      <c r="T297" s="8" t="e">
        <f>IF(AND(#REF!=#REF!,K:K="stroke",M:M="positive",S297&lt;&gt;"1"),1,"")</f>
        <v>#REF!</v>
      </c>
      <c r="U297" s="8" t="e">
        <f>IF((AND(R297&lt;&gt;"",W297&lt;&gt;1,K:K="stroke",M:M="negative",#REF!=#REF!)),IF(W297&lt;&gt;0,"",1),"")</f>
        <v>#REF!</v>
      </c>
      <c r="V297" s="8" t="e">
        <f t="shared" si="17"/>
        <v>#REF!</v>
      </c>
      <c r="W297" s="8" t="e">
        <f>IF(#REF!&lt;&gt;#REF!,COUNTIFS($K$112:$K$1378,"up",#REF!,#REF!),"")</f>
        <v>#REF!</v>
      </c>
      <c r="X297" s="8" t="e">
        <f>IF(#REF!&lt;&gt;#REF!,COUNTIFS($K$112:$K$1378,"SRS",#REF!,#REF!),"")</f>
        <v>#REF!</v>
      </c>
      <c r="Y297" s="8" t="e">
        <f>IF(R297&lt;&gt;"",IF(R297=1,"",COUNTIFS($O$112:$O$1378,"&gt;40",#REF!,#REF!)),"")</f>
        <v>#REF!</v>
      </c>
    </row>
    <row r="298" spans="1:34" s="8" customFormat="1">
      <c r="A298" s="8">
        <f t="shared" si="14"/>
        <v>66746</v>
      </c>
      <c r="B298" s="14" t="str">
        <f t="shared" si="15"/>
        <v>20171021183226</v>
      </c>
      <c r="C298" s="8" t="str">
        <f t="shared" si="16"/>
        <v>20171021</v>
      </c>
      <c r="D298" s="8">
        <v>2017</v>
      </c>
      <c r="E298" s="8">
        <v>10</v>
      </c>
      <c r="F298" s="8">
        <v>21</v>
      </c>
      <c r="G298" s="8">
        <v>18</v>
      </c>
      <c r="H298" s="8">
        <v>32</v>
      </c>
      <c r="I298" s="8">
        <v>26</v>
      </c>
      <c r="J298" s="8">
        <v>123</v>
      </c>
      <c r="K298" s="8" t="s">
        <v>29</v>
      </c>
      <c r="L298" s="8" t="e">
        <f>IF(#REF!=#REF!,IF(K298="Stroke",IF(K299="Stroke",IF((J299-J298)&lt;0,1000+J299-J298,J299-J298),""),""),"")</f>
        <v>#REF!</v>
      </c>
      <c r="M298" s="8" t="s">
        <v>21</v>
      </c>
      <c r="N298" s="8" t="s">
        <v>27</v>
      </c>
      <c r="O298" s="8">
        <v>0</v>
      </c>
      <c r="P298" s="8" t="e">
        <f>IF(#REF!=#REF!,IF(K298="Stroke",IF(K299="Stroke",IF(#REF!=#REF!,IF(Q298=Q299,IF((J299-J298)&lt;0,1000+J299-J298-O298,J299-J298-O298),""),""),""),""),"")</f>
        <v>#REF!</v>
      </c>
      <c r="Q298" s="8">
        <v>1</v>
      </c>
      <c r="R298" s="8" t="e">
        <f>IF(#REF!&lt;&gt;#REF!,COUNTIFS($K$112:$K$1378,$K$112,#REF!,#REF!),"")</f>
        <v>#REF!</v>
      </c>
      <c r="S298" s="8" t="e">
        <f>IF(AND(#REF!&lt;&gt;#REF!,#REF!=#REF!,M298="positive",M299="negative"),1,"")</f>
        <v>#REF!</v>
      </c>
      <c r="T298" s="8" t="e">
        <f>IF(AND(#REF!=#REF!,K:K="stroke",M:M="positive",S298&lt;&gt;"1"),1,"")</f>
        <v>#REF!</v>
      </c>
      <c r="U298" s="8" t="e">
        <f>IF((AND(R298&lt;&gt;"",W298&lt;&gt;1,K:K="stroke",M:M="negative",#REF!=#REF!)),IF(W298&lt;&gt;0,"",1),"")</f>
        <v>#REF!</v>
      </c>
      <c r="V298" s="8" t="e">
        <f t="shared" si="17"/>
        <v>#REF!</v>
      </c>
      <c r="W298" s="8" t="e">
        <f>IF(#REF!&lt;&gt;#REF!,COUNTIFS($K$112:$K$1378,"up",#REF!,#REF!),"")</f>
        <v>#REF!</v>
      </c>
      <c r="X298" s="8" t="e">
        <f>IF(#REF!&lt;&gt;#REF!,COUNTIFS($K$112:$K$1378,"SRS",#REF!,#REF!),"")</f>
        <v>#REF!</v>
      </c>
      <c r="Y298" s="8" t="e">
        <f>IF(R298&lt;&gt;"",IF(R298=1,"",COUNTIFS($O$112:$O$1378,"&gt;40",#REF!,#REF!)),"")</f>
        <v>#REF!</v>
      </c>
    </row>
    <row r="299" spans="1:34" s="8" customFormat="1">
      <c r="A299" s="8">
        <f t="shared" si="14"/>
        <v>66746</v>
      </c>
      <c r="B299" s="14" t="str">
        <f t="shared" si="15"/>
        <v>20171021183226</v>
      </c>
      <c r="C299" s="8" t="str">
        <f t="shared" si="16"/>
        <v>20171021</v>
      </c>
      <c r="D299" s="8">
        <v>2017</v>
      </c>
      <c r="E299" s="8">
        <v>10</v>
      </c>
      <c r="F299" s="8">
        <v>21</v>
      </c>
      <c r="G299" s="8">
        <v>18</v>
      </c>
      <c r="H299" s="8">
        <v>32</v>
      </c>
      <c r="I299" s="8">
        <v>26</v>
      </c>
      <c r="J299" s="8">
        <v>154</v>
      </c>
      <c r="K299" s="8" t="s">
        <v>29</v>
      </c>
      <c r="L299" s="8" t="e">
        <f>IF(#REF!=#REF!,IF(K299="Stroke",IF(K300="Stroke",IF((J300-J299)&lt;0,1000+J300-J299,J300-J299),""),""),"")</f>
        <v>#REF!</v>
      </c>
      <c r="M299" s="8" t="s">
        <v>21</v>
      </c>
      <c r="N299" s="8" t="s">
        <v>27</v>
      </c>
      <c r="O299" s="8">
        <v>0</v>
      </c>
      <c r="P299" s="8" t="e">
        <f>IF(#REF!=#REF!,IF(K299="Stroke",IF(K300="Stroke",IF(#REF!=#REF!,IF(Q299=Q300,IF((J300-J299)&lt;0,1000+J300-J299-O299,J300-J299-O299),""),""),""),""),"")</f>
        <v>#REF!</v>
      </c>
      <c r="Q299" s="8">
        <v>1</v>
      </c>
      <c r="R299" s="8" t="e">
        <f>IF(#REF!&lt;&gt;#REF!,COUNTIFS($K$112:$K$1378,$K$112,#REF!,#REF!),"")</f>
        <v>#REF!</v>
      </c>
      <c r="S299" s="8" t="e">
        <f>IF(AND(#REF!&lt;&gt;#REF!,#REF!=#REF!,M299="positive",M300="negative"),1,"")</f>
        <v>#REF!</v>
      </c>
      <c r="T299" s="8" t="e">
        <f>IF(AND(#REF!=#REF!,K:K="stroke",M:M="positive",S299&lt;&gt;"1"),1,"")</f>
        <v>#REF!</v>
      </c>
      <c r="U299" s="8" t="e">
        <f>IF((AND(R299&lt;&gt;"",W299&lt;&gt;1,K:K="stroke",M:M="negative",#REF!=#REF!)),IF(W299&lt;&gt;0,"",1),"")</f>
        <v>#REF!</v>
      </c>
      <c r="V299" s="8" t="e">
        <f t="shared" si="17"/>
        <v>#REF!</v>
      </c>
      <c r="W299" s="8" t="e">
        <f>IF(#REF!&lt;&gt;#REF!,COUNTIFS($K$112:$K$1378,"up",#REF!,#REF!),"")</f>
        <v>#REF!</v>
      </c>
      <c r="X299" s="8" t="e">
        <f>IF(#REF!&lt;&gt;#REF!,COUNTIFS($K$112:$K$1378,"SRS",#REF!,#REF!),"")</f>
        <v>#REF!</v>
      </c>
      <c r="Y299" s="8" t="e">
        <f>IF(R299&lt;&gt;"",IF(R299=1,"",COUNTIFS($O$112:$O$1378,"&gt;40",#REF!,#REF!)),"")</f>
        <v>#REF!</v>
      </c>
    </row>
    <row r="300" spans="1:34" s="8" customFormat="1">
      <c r="A300" s="7">
        <f t="shared" si="14"/>
        <v>66881</v>
      </c>
      <c r="B300" s="11" t="str">
        <f t="shared" si="15"/>
        <v>20171021183441</v>
      </c>
      <c r="C300" s="7" t="str">
        <f t="shared" si="16"/>
        <v>20171021</v>
      </c>
      <c r="D300" s="7">
        <v>2017</v>
      </c>
      <c r="E300" s="7">
        <v>10</v>
      </c>
      <c r="F300" s="7">
        <v>21</v>
      </c>
      <c r="G300" s="7">
        <v>18</v>
      </c>
      <c r="H300" s="7">
        <v>34</v>
      </c>
      <c r="I300" s="7">
        <v>41</v>
      </c>
      <c r="J300" s="21">
        <v>990</v>
      </c>
      <c r="K300" s="7" t="s">
        <v>44</v>
      </c>
      <c r="L300" s="7" t="e">
        <f>IF(#REF!=#REF!,IF(K300="Stroke",IF(K301="Stroke",IF((J301-J300)&lt;0,1000+J301-J300,J301-J300),""),""),"")</f>
        <v>#REF!</v>
      </c>
      <c r="M300" s="7" t="s">
        <v>21</v>
      </c>
      <c r="N300" s="7" t="s">
        <v>27</v>
      </c>
      <c r="O300" s="7">
        <v>839</v>
      </c>
      <c r="P300" s="7" t="e">
        <f>IF(#REF!=#REF!,IF(K300="Stroke",IF(K301="Stroke",IF(#REF!=#REF!,IF(Q300=Q301,IF((J301-J300)&lt;0,1000+J301-J300-O300,J301-J300-O300),""),""),""),""),"")</f>
        <v>#REF!</v>
      </c>
      <c r="Q300" s="7">
        <v>1</v>
      </c>
      <c r="R300" s="7" t="e">
        <f>IF(#REF!&lt;&gt;#REF!,COUNTIFS($K$112:$K$1378,$K$112,#REF!,#REF!),"")</f>
        <v>#REF!</v>
      </c>
      <c r="S300" s="7" t="e">
        <f>IF(AND(#REF!&lt;&gt;#REF!,#REF!=#REF!,M300="positive",M301="negative"),1,"")</f>
        <v>#REF!</v>
      </c>
      <c r="T300" s="7" t="e">
        <f>IF(AND(#REF!=#REF!,K:K="stroke",M:M="positive",S300&lt;&gt;"1"),1,"")</f>
        <v>#REF!</v>
      </c>
      <c r="U300" s="7" t="e">
        <f>IF((AND(R300&lt;&gt;"",W300&lt;&gt;1,K:K="stroke",M:M="negative",#REF!=#REF!)),IF(W300&lt;&gt;0,"",1),"")</f>
        <v>#REF!</v>
      </c>
      <c r="V300" s="7" t="e">
        <f t="shared" si="17"/>
        <v>#REF!</v>
      </c>
      <c r="W300" s="7" t="e">
        <f>IF(#REF!&lt;&gt;#REF!,COUNTIFS($K$112:$K$1378,"up",#REF!,#REF!),"")</f>
        <v>#REF!</v>
      </c>
      <c r="X300" s="7" t="e">
        <f>IF(#REF!&lt;&gt;#REF!,COUNTIFS($K$112:$K$1378,"SRS",#REF!,#REF!),"")</f>
        <v>#REF!</v>
      </c>
      <c r="Y300" s="7" t="e">
        <f>IF(R300&lt;&gt;"",IF(R300=1,"",COUNTIFS($O$112:$O$1378,"&gt;40",#REF!,#REF!)),"")</f>
        <v>#REF!</v>
      </c>
      <c r="Z300" s="7" t="s">
        <v>59</v>
      </c>
      <c r="AA300" s="7"/>
      <c r="AB300" s="7"/>
      <c r="AC300" s="7"/>
      <c r="AD300" s="7"/>
      <c r="AE300" s="7"/>
      <c r="AF300" s="7"/>
      <c r="AG300" s="7"/>
      <c r="AH300" s="7"/>
    </row>
    <row r="301" spans="1:34" s="8" customFormat="1">
      <c r="A301" s="16">
        <f t="shared" si="14"/>
        <v>66882</v>
      </c>
      <c r="B301" s="18" t="str">
        <f t="shared" si="15"/>
        <v>20171021183442</v>
      </c>
      <c r="C301" s="8" t="str">
        <f t="shared" si="16"/>
        <v>20171021</v>
      </c>
      <c r="D301" s="8">
        <v>2017</v>
      </c>
      <c r="E301" s="8">
        <v>10</v>
      </c>
      <c r="F301" s="8">
        <v>21</v>
      </c>
      <c r="G301" s="8">
        <v>18</v>
      </c>
      <c r="H301" s="8">
        <v>34</v>
      </c>
      <c r="I301" s="16">
        <v>42</v>
      </c>
      <c r="J301" s="22">
        <v>92</v>
      </c>
      <c r="K301" s="19" t="s">
        <v>47</v>
      </c>
      <c r="L301" s="8" t="e">
        <f>IF(#REF!=#REF!,IF(K301="Stroke",IF(K302="Stroke",IF((J302-J301)&lt;0,1000+J302-J301,J302-J301),""),""),"")</f>
        <v>#REF!</v>
      </c>
      <c r="M301" s="16" t="s">
        <v>21</v>
      </c>
      <c r="N301" s="16" t="s">
        <v>27</v>
      </c>
      <c r="O301" s="16">
        <v>0</v>
      </c>
      <c r="P301" s="8" t="e">
        <f>IF(#REF!=#REF!,IF(K301="Stroke",IF(K302="Stroke",IF(#REF!=#REF!,IF(Q301=Q302,IF((J302-J301)&lt;0,1000+J302-J301-O301,J302-J301-O301),""),""),""),""),"")</f>
        <v>#REF!</v>
      </c>
      <c r="Q301" s="16">
        <v>1</v>
      </c>
      <c r="R301" s="8" t="e">
        <f>IF(#REF!&lt;&gt;#REF!,COUNTIFS($K$112:$K$1378,$K$112,#REF!,#REF!),"")</f>
        <v>#REF!</v>
      </c>
      <c r="S301" s="8" t="e">
        <f>IF(AND(#REF!&lt;&gt;#REF!,#REF!=#REF!,M301="positive",M302="negative"),1,"")</f>
        <v>#REF!</v>
      </c>
      <c r="T301" s="8" t="e">
        <f>IF(AND(#REF!=#REF!,K:K="stroke",M:M="positive",S301&lt;&gt;"1"),1,"")</f>
        <v>#REF!</v>
      </c>
      <c r="U301" s="8" t="e">
        <f>IF((AND(R301&lt;&gt;"",W301&lt;&gt;1,K:K="stroke",M:M="negative",#REF!=#REF!)),IF(W301&lt;&gt;0,"",1),"")</f>
        <v>#REF!</v>
      </c>
      <c r="V301" s="8" t="e">
        <f t="shared" si="17"/>
        <v>#REF!</v>
      </c>
      <c r="W301" s="8" t="e">
        <f>IF(#REF!&lt;&gt;#REF!,COUNTIFS($K$112:$K$1378,"up",#REF!,#REF!),"")</f>
        <v>#REF!</v>
      </c>
      <c r="X301" s="8" t="e">
        <f>IF(#REF!&lt;&gt;#REF!,COUNTIFS($K$112:$K$1378,"SRS",#REF!,#REF!),"")</f>
        <v>#REF!</v>
      </c>
      <c r="Y301" s="8" t="e">
        <f>IF(R301&lt;&gt;"",IF(R301=1,"",COUNTIFS($O$112:$O$1378,"&gt;40",#REF!,#REF!)),"")</f>
        <v>#REF!</v>
      </c>
      <c r="Z301" s="16"/>
      <c r="AA301" s="16"/>
      <c r="AB301" s="16"/>
      <c r="AC301" s="16"/>
      <c r="AD301" s="16"/>
      <c r="AE301" s="16"/>
      <c r="AF301" s="16"/>
      <c r="AG301" s="16"/>
      <c r="AH301" s="16"/>
    </row>
    <row r="302" spans="1:34" s="7" customFormat="1">
      <c r="A302" s="16">
        <f t="shared" si="14"/>
        <v>66882</v>
      </c>
      <c r="B302" s="18" t="str">
        <f t="shared" si="15"/>
        <v>20171021183442</v>
      </c>
      <c r="C302" s="8" t="str">
        <f t="shared" si="16"/>
        <v>20171021</v>
      </c>
      <c r="D302" s="8">
        <v>2017</v>
      </c>
      <c r="E302" s="8">
        <v>10</v>
      </c>
      <c r="F302" s="8">
        <v>21</v>
      </c>
      <c r="G302" s="8">
        <v>18</v>
      </c>
      <c r="H302" s="8">
        <v>34</v>
      </c>
      <c r="I302" s="16">
        <v>42</v>
      </c>
      <c r="J302" s="22">
        <v>173</v>
      </c>
      <c r="K302" s="19" t="s">
        <v>47</v>
      </c>
      <c r="L302" s="8" t="e">
        <f>IF(#REF!=#REF!,IF(K302="Stroke",IF(K303="Stroke",IF((J303-J302)&lt;0,1000+J303-J302,J303-J302),""),""),"")</f>
        <v>#REF!</v>
      </c>
      <c r="M302" s="16" t="s">
        <v>21</v>
      </c>
      <c r="N302" s="16" t="s">
        <v>27</v>
      </c>
      <c r="O302" s="16">
        <v>0</v>
      </c>
      <c r="P302" s="8" t="e">
        <f>IF(#REF!=#REF!,IF(K302="Stroke",IF(K303="Stroke",IF(#REF!=#REF!,IF(Q302=Q303,IF((J303-J302)&lt;0,1000+J303-J302-O302,J303-J302-O302),""),""),""),""),"")</f>
        <v>#REF!</v>
      </c>
      <c r="Q302" s="16">
        <v>1</v>
      </c>
      <c r="R302" s="8" t="e">
        <f>IF(#REF!&lt;&gt;#REF!,COUNTIFS($K$112:$K$1378,$K$112,#REF!,#REF!),"")</f>
        <v>#REF!</v>
      </c>
      <c r="S302" s="8" t="e">
        <f>IF(AND(#REF!&lt;&gt;#REF!,#REF!=#REF!,M302="positive",M303="negative"),1,"")</f>
        <v>#REF!</v>
      </c>
      <c r="T302" s="8" t="e">
        <f>IF(AND(#REF!=#REF!,K:K="stroke",M:M="positive",S302&lt;&gt;"1"),1,"")</f>
        <v>#REF!</v>
      </c>
      <c r="U302" s="8" t="e">
        <f>IF((AND(R302&lt;&gt;"",W302&lt;&gt;1,K:K="stroke",M:M="negative",#REF!=#REF!)),IF(W302&lt;&gt;0,"",1),"")</f>
        <v>#REF!</v>
      </c>
      <c r="V302" s="8" t="e">
        <f t="shared" si="17"/>
        <v>#REF!</v>
      </c>
      <c r="W302" s="8" t="e">
        <f>IF(#REF!&lt;&gt;#REF!,COUNTIFS($K$112:$K$1378,"up",#REF!,#REF!),"")</f>
        <v>#REF!</v>
      </c>
      <c r="X302" s="8" t="e">
        <f>IF(#REF!&lt;&gt;#REF!,COUNTIFS($K$112:$K$1378,"SRS",#REF!,#REF!),"")</f>
        <v>#REF!</v>
      </c>
      <c r="Y302" s="8" t="e">
        <f>IF(R302&lt;&gt;"",IF(R302=1,"",COUNTIFS($O$112:$O$1378,"&gt;40",#REF!,#REF!)),"")</f>
        <v>#REF!</v>
      </c>
      <c r="Z302" s="16"/>
      <c r="AA302" s="16"/>
      <c r="AB302" s="16"/>
      <c r="AC302" s="16"/>
      <c r="AD302" s="16"/>
      <c r="AE302" s="16"/>
      <c r="AF302" s="16"/>
      <c r="AG302" s="16"/>
      <c r="AH302" s="16"/>
    </row>
    <row r="303" spans="1:34" s="7" customFormat="1">
      <c r="A303" s="16">
        <f t="shared" si="14"/>
        <v>66882</v>
      </c>
      <c r="B303" s="18" t="str">
        <f t="shared" si="15"/>
        <v>20171021183442</v>
      </c>
      <c r="C303" s="8" t="str">
        <f t="shared" si="16"/>
        <v>20171021</v>
      </c>
      <c r="D303" s="8">
        <v>2017</v>
      </c>
      <c r="E303" s="8">
        <v>10</v>
      </c>
      <c r="F303" s="8">
        <v>21</v>
      </c>
      <c r="G303" s="8">
        <v>18</v>
      </c>
      <c r="H303" s="8">
        <v>34</v>
      </c>
      <c r="I303" s="16">
        <v>42</v>
      </c>
      <c r="J303" s="22">
        <v>216</v>
      </c>
      <c r="K303" s="19" t="s">
        <v>47</v>
      </c>
      <c r="L303" s="8" t="e">
        <f>IF(#REF!=#REF!,IF(K303="Stroke",IF(K304="Stroke",IF((J304-J303)&lt;0,1000+J304-J303,J304-J303),""),""),"")</f>
        <v>#REF!</v>
      </c>
      <c r="M303" s="16" t="s">
        <v>21</v>
      </c>
      <c r="N303" s="16" t="s">
        <v>27</v>
      </c>
      <c r="O303" s="16">
        <v>0</v>
      </c>
      <c r="P303" s="8" t="e">
        <f>IF(#REF!=#REF!,IF(K303="Stroke",IF(K304="Stroke",IF(#REF!=#REF!,IF(Q303=Q304,IF((J304-J303)&lt;0,1000+J304-J303-O303,J304-J303-O303),""),""),""),""),"")</f>
        <v>#REF!</v>
      </c>
      <c r="Q303" s="16">
        <v>1</v>
      </c>
      <c r="R303" s="8" t="e">
        <f>IF(#REF!&lt;&gt;#REF!,COUNTIFS($K$112:$K$1378,$K$112,#REF!,#REF!),"")</f>
        <v>#REF!</v>
      </c>
      <c r="S303" s="8" t="e">
        <f>IF(AND(#REF!&lt;&gt;#REF!,#REF!=#REF!,M303="positive",M304="negative"),1,"")</f>
        <v>#REF!</v>
      </c>
      <c r="T303" s="8" t="e">
        <f>IF(AND(#REF!=#REF!,K:K="stroke",M:M="positive",S303&lt;&gt;"1"),1,"")</f>
        <v>#REF!</v>
      </c>
      <c r="U303" s="8" t="e">
        <f>IF((AND(R303&lt;&gt;"",W303&lt;&gt;1,K:K="stroke",M:M="negative",#REF!=#REF!)),IF(W303&lt;&gt;0,"",1),"")</f>
        <v>#REF!</v>
      </c>
      <c r="V303" s="8" t="e">
        <f t="shared" si="17"/>
        <v>#REF!</v>
      </c>
      <c r="W303" s="8" t="e">
        <f>IF(#REF!&lt;&gt;#REF!,COUNTIFS($K$112:$K$1378,"up",#REF!,#REF!),"")</f>
        <v>#REF!</v>
      </c>
      <c r="X303" s="8" t="e">
        <f>IF(#REF!&lt;&gt;#REF!,COUNTIFS($K$112:$K$1378,"SRS",#REF!,#REF!),"")</f>
        <v>#REF!</v>
      </c>
      <c r="Y303" s="8" t="e">
        <f>IF(R303&lt;&gt;"",IF(R303=1,"",COUNTIFS($O$112:$O$1378,"&gt;40",#REF!,#REF!)),"")</f>
        <v>#REF!</v>
      </c>
      <c r="Z303" s="16"/>
      <c r="AA303" s="16"/>
      <c r="AB303" s="16"/>
      <c r="AC303" s="16"/>
      <c r="AD303" s="16"/>
      <c r="AE303" s="16"/>
      <c r="AF303" s="16"/>
      <c r="AG303" s="16"/>
      <c r="AH303" s="16"/>
    </row>
    <row r="304" spans="1:34" s="8" customFormat="1">
      <c r="A304" s="16">
        <f t="shared" si="14"/>
        <v>66882</v>
      </c>
      <c r="B304" s="18" t="str">
        <f t="shared" si="15"/>
        <v>20171021183442</v>
      </c>
      <c r="C304" s="8" t="str">
        <f t="shared" si="16"/>
        <v>20171021</v>
      </c>
      <c r="D304" s="8">
        <v>2017</v>
      </c>
      <c r="E304" s="8">
        <v>10</v>
      </c>
      <c r="F304" s="8">
        <v>21</v>
      </c>
      <c r="G304" s="8">
        <v>18</v>
      </c>
      <c r="H304" s="8">
        <v>34</v>
      </c>
      <c r="I304" s="16">
        <v>42</v>
      </c>
      <c r="J304" s="22">
        <v>241</v>
      </c>
      <c r="K304" s="19" t="s">
        <v>47</v>
      </c>
      <c r="L304" s="8" t="e">
        <f>IF(#REF!=#REF!,IF(K304="Stroke",IF(K305="Stroke",IF((J305-J304)&lt;0,1000+J305-J304,J305-J304),""),""),"")</f>
        <v>#REF!</v>
      </c>
      <c r="M304" s="16" t="s">
        <v>21</v>
      </c>
      <c r="N304" s="16" t="s">
        <v>27</v>
      </c>
      <c r="O304" s="16">
        <v>0</v>
      </c>
      <c r="P304" s="8" t="e">
        <f>IF(#REF!=#REF!,IF(K304="Stroke",IF(K305="Stroke",IF(#REF!=#REF!,IF(Q304=Q305,IF((J305-J304)&lt;0,1000+J305-J304-O304,J305-J304-O304),""),""),""),""),"")</f>
        <v>#REF!</v>
      </c>
      <c r="Q304" s="16">
        <v>1</v>
      </c>
      <c r="R304" s="8" t="e">
        <f>IF(#REF!&lt;&gt;#REF!,COUNTIFS($K$112:$K$1378,$K$112,#REF!,#REF!),"")</f>
        <v>#REF!</v>
      </c>
      <c r="S304" s="8" t="e">
        <f>IF(AND(#REF!&lt;&gt;#REF!,#REF!=#REF!,M304="positive",M305="negative"),1,"")</f>
        <v>#REF!</v>
      </c>
      <c r="T304" s="8" t="e">
        <f>IF(AND(#REF!=#REF!,K:K="stroke",M:M="positive",S304&lt;&gt;"1"),1,"")</f>
        <v>#REF!</v>
      </c>
      <c r="U304" s="8" t="e">
        <f>IF((AND(R304&lt;&gt;"",W304&lt;&gt;1,K:K="stroke",M:M="negative",#REF!=#REF!)),IF(W304&lt;&gt;0,"",1),"")</f>
        <v>#REF!</v>
      </c>
      <c r="V304" s="8" t="e">
        <f t="shared" si="17"/>
        <v>#REF!</v>
      </c>
      <c r="W304" s="8" t="e">
        <f>IF(#REF!&lt;&gt;#REF!,COUNTIFS($K$112:$K$1378,"up",#REF!,#REF!),"")</f>
        <v>#REF!</v>
      </c>
      <c r="X304" s="8" t="e">
        <f>IF(#REF!&lt;&gt;#REF!,COUNTIFS($K$112:$K$1378,"SRS",#REF!,#REF!),"")</f>
        <v>#REF!</v>
      </c>
      <c r="Y304" s="8" t="e">
        <f>IF(R304&lt;&gt;"",IF(R304=1,"",COUNTIFS($O$112:$O$1378,"&gt;40",#REF!,#REF!)),"")</f>
        <v>#REF!</v>
      </c>
      <c r="Z304" s="16"/>
      <c r="AA304" s="16"/>
      <c r="AB304" s="16"/>
      <c r="AC304" s="16"/>
      <c r="AD304" s="16"/>
      <c r="AE304" s="16"/>
      <c r="AF304" s="16"/>
      <c r="AG304" s="16"/>
      <c r="AH304" s="16"/>
    </row>
    <row r="305" spans="1:34" s="8" customFormat="1">
      <c r="A305" s="16">
        <f t="shared" si="14"/>
        <v>66882</v>
      </c>
      <c r="B305" s="18" t="str">
        <f t="shared" si="15"/>
        <v>20171021183442</v>
      </c>
      <c r="C305" s="8" t="str">
        <f t="shared" si="16"/>
        <v>20171021</v>
      </c>
      <c r="D305" s="8">
        <v>2017</v>
      </c>
      <c r="E305" s="8">
        <v>10</v>
      </c>
      <c r="F305" s="8">
        <v>21</v>
      </c>
      <c r="G305" s="8">
        <v>18</v>
      </c>
      <c r="H305" s="8">
        <v>34</v>
      </c>
      <c r="I305" s="16">
        <v>42</v>
      </c>
      <c r="J305" s="22">
        <v>246</v>
      </c>
      <c r="K305" s="19" t="s">
        <v>47</v>
      </c>
      <c r="L305" s="8" t="e">
        <f>IF(#REF!=#REF!,IF(K305="Stroke",IF(K306="Stroke",IF((J306-J305)&lt;0,1000+J306-J305,J306-J305),""),""),"")</f>
        <v>#REF!</v>
      </c>
      <c r="M305" s="16" t="s">
        <v>21</v>
      </c>
      <c r="N305" s="16" t="s">
        <v>27</v>
      </c>
      <c r="O305" s="16">
        <v>0</v>
      </c>
      <c r="P305" s="8" t="e">
        <f>IF(#REF!=#REF!,IF(K305="Stroke",IF(K306="Stroke",IF(#REF!=#REF!,IF(Q305=Q306,IF((J306-J305)&lt;0,1000+J306-J305-O305,J306-J305-O305),""),""),""),""),"")</f>
        <v>#REF!</v>
      </c>
      <c r="Q305" s="16">
        <v>1</v>
      </c>
      <c r="R305" s="8" t="e">
        <f>IF(#REF!&lt;&gt;#REF!,COUNTIFS($K$112:$K$1378,$K$112,#REF!,#REF!),"")</f>
        <v>#REF!</v>
      </c>
      <c r="S305" s="8" t="e">
        <f>IF(AND(#REF!&lt;&gt;#REF!,#REF!=#REF!,M305="positive",M306="negative"),1,"")</f>
        <v>#REF!</v>
      </c>
      <c r="T305" s="8" t="e">
        <f>IF(AND(#REF!=#REF!,K:K="stroke",M:M="positive",S305&lt;&gt;"1"),1,"")</f>
        <v>#REF!</v>
      </c>
      <c r="U305" s="8" t="e">
        <f>IF((AND(R305&lt;&gt;"",W305&lt;&gt;1,K:K="stroke",M:M="negative",#REF!=#REF!)),IF(W305&lt;&gt;0,"",1),"")</f>
        <v>#REF!</v>
      </c>
      <c r="V305" s="8" t="e">
        <f t="shared" si="17"/>
        <v>#REF!</v>
      </c>
      <c r="W305" s="8" t="e">
        <f>IF(#REF!&lt;&gt;#REF!,COUNTIFS($K$112:$K$1378,"up",#REF!,#REF!),"")</f>
        <v>#REF!</v>
      </c>
      <c r="X305" s="8" t="e">
        <f>IF(#REF!&lt;&gt;#REF!,COUNTIFS($K$112:$K$1378,"SRS",#REF!,#REF!),"")</f>
        <v>#REF!</v>
      </c>
      <c r="Y305" s="8" t="e">
        <f>IF(R305&lt;&gt;"",IF(R305=1,"",COUNTIFS($O$112:$O$1378,"&gt;40",#REF!,#REF!)),"")</f>
        <v>#REF!</v>
      </c>
      <c r="Z305" s="16"/>
      <c r="AA305" s="16"/>
      <c r="AB305" s="16"/>
      <c r="AC305" s="16"/>
      <c r="AD305" s="16"/>
      <c r="AE305" s="16"/>
      <c r="AF305" s="16"/>
      <c r="AG305" s="16"/>
      <c r="AH305" s="16"/>
    </row>
    <row r="306" spans="1:34">
      <c r="A306" s="16">
        <f t="shared" si="14"/>
        <v>66882</v>
      </c>
      <c r="B306" s="18" t="str">
        <f t="shared" si="15"/>
        <v>20171021183442</v>
      </c>
      <c r="C306" s="8" t="str">
        <f t="shared" si="16"/>
        <v>20171021</v>
      </c>
      <c r="D306" s="8">
        <v>2017</v>
      </c>
      <c r="E306" s="8">
        <v>10</v>
      </c>
      <c r="F306" s="8">
        <v>21</v>
      </c>
      <c r="G306" s="8">
        <v>18</v>
      </c>
      <c r="H306" s="8">
        <v>34</v>
      </c>
      <c r="I306" s="16">
        <v>42</v>
      </c>
      <c r="J306" s="22">
        <v>257</v>
      </c>
      <c r="K306" s="19" t="s">
        <v>47</v>
      </c>
      <c r="L306" s="8" t="e">
        <f>IF(#REF!=#REF!,IF(K306="Stroke",IF(K307="Stroke",IF((J307-J306)&lt;0,1000+J307-J306,J307-J306),""),""),"")</f>
        <v>#REF!</v>
      </c>
      <c r="M306" s="16" t="s">
        <v>21</v>
      </c>
      <c r="N306" s="16" t="s">
        <v>27</v>
      </c>
      <c r="O306" s="16">
        <v>0</v>
      </c>
      <c r="P306" s="8" t="e">
        <f>IF(#REF!=#REF!,IF(K306="Stroke",IF(K307="Stroke",IF(#REF!=#REF!,IF(Q306=Q307,IF((J307-J306)&lt;0,1000+J307-J306-O306,J307-J306-O306),""),""),""),""),"")</f>
        <v>#REF!</v>
      </c>
      <c r="Q306" s="16">
        <v>1</v>
      </c>
      <c r="R306" s="8" t="e">
        <f>IF(#REF!&lt;&gt;#REF!,COUNTIFS($K$112:$K$1378,$K$112,#REF!,#REF!),"")</f>
        <v>#REF!</v>
      </c>
      <c r="S306" s="8" t="e">
        <f>IF(AND(#REF!&lt;&gt;#REF!,#REF!=#REF!,M306="positive",M307="negative"),1,"")</f>
        <v>#REF!</v>
      </c>
      <c r="T306" s="8" t="e">
        <f>IF(AND(#REF!=#REF!,K:K="stroke",M:M="positive",S306&lt;&gt;"1"),1,"")</f>
        <v>#REF!</v>
      </c>
      <c r="U306" s="8" t="e">
        <f>IF((AND(R306&lt;&gt;"",W306&lt;&gt;1,K:K="stroke",M:M="negative",#REF!=#REF!)),IF(W306&lt;&gt;0,"",1),"")</f>
        <v>#REF!</v>
      </c>
      <c r="V306" s="8" t="e">
        <f t="shared" si="17"/>
        <v>#REF!</v>
      </c>
      <c r="W306" s="8" t="e">
        <f>IF(#REF!&lt;&gt;#REF!,COUNTIFS($K$112:$K$1378,"up",#REF!,#REF!),"")</f>
        <v>#REF!</v>
      </c>
      <c r="X306" s="8" t="e">
        <f>IF(#REF!&lt;&gt;#REF!,COUNTIFS($K$112:$K$1378,"SRS",#REF!,#REF!),"")</f>
        <v>#REF!</v>
      </c>
      <c r="Y306" s="8" t="e">
        <f>IF(R306&lt;&gt;"",IF(R306=1,"",COUNTIFS($O$112:$O$1378,"&gt;40",#REF!,#REF!)),"")</f>
        <v>#REF!</v>
      </c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1:34" s="7" customFormat="1">
      <c r="A307" s="16">
        <f t="shared" si="14"/>
        <v>66882</v>
      </c>
      <c r="B307" s="18" t="str">
        <f t="shared" si="15"/>
        <v>20171021183442</v>
      </c>
      <c r="C307" s="8" t="str">
        <f t="shared" si="16"/>
        <v>20171021</v>
      </c>
      <c r="D307" s="8">
        <v>2017</v>
      </c>
      <c r="E307" s="8">
        <v>10</v>
      </c>
      <c r="F307" s="8">
        <v>21</v>
      </c>
      <c r="G307" s="8">
        <v>18</v>
      </c>
      <c r="H307" s="8">
        <v>34</v>
      </c>
      <c r="I307" s="16">
        <v>42</v>
      </c>
      <c r="J307" s="22">
        <v>269</v>
      </c>
      <c r="K307" s="19" t="s">
        <v>47</v>
      </c>
      <c r="L307" s="8" t="e">
        <f>IF(#REF!=#REF!,IF(K307="Stroke",IF(K308="Stroke",IF((J308-J307)&lt;0,1000+J308-J307,J308-J307),""),""),"")</f>
        <v>#REF!</v>
      </c>
      <c r="M307" s="16" t="s">
        <v>21</v>
      </c>
      <c r="N307" s="16" t="s">
        <v>27</v>
      </c>
      <c r="O307" s="16">
        <v>0</v>
      </c>
      <c r="P307" s="8" t="e">
        <f>IF(#REF!=#REF!,IF(K307="Stroke",IF(K308="Stroke",IF(#REF!=#REF!,IF(Q307=Q308,IF((J308-J307)&lt;0,1000+J308-J307-O307,J308-J307-O307),""),""),""),""),"")</f>
        <v>#REF!</v>
      </c>
      <c r="Q307" s="16">
        <v>1</v>
      </c>
      <c r="R307" s="8" t="e">
        <f>IF(#REF!&lt;&gt;#REF!,COUNTIFS($K$112:$K$1378,$K$112,#REF!,#REF!),"")</f>
        <v>#REF!</v>
      </c>
      <c r="S307" s="8" t="e">
        <f>IF(AND(#REF!&lt;&gt;#REF!,#REF!=#REF!,M307="positive",M308="negative"),1,"")</f>
        <v>#REF!</v>
      </c>
      <c r="T307" s="8" t="e">
        <f>IF(AND(#REF!=#REF!,K:K="stroke",M:M="positive",S307&lt;&gt;"1"),1,"")</f>
        <v>#REF!</v>
      </c>
      <c r="U307" s="8" t="e">
        <f>IF((AND(R307&lt;&gt;"",W307&lt;&gt;1,K:K="stroke",M:M="negative",#REF!=#REF!)),IF(W307&lt;&gt;0,"",1),"")</f>
        <v>#REF!</v>
      </c>
      <c r="V307" s="8" t="e">
        <f t="shared" si="17"/>
        <v>#REF!</v>
      </c>
      <c r="W307" s="8" t="e">
        <f>IF(#REF!&lt;&gt;#REF!,COUNTIFS($K$112:$K$1378,"up",#REF!,#REF!),"")</f>
        <v>#REF!</v>
      </c>
      <c r="X307" s="8" t="e">
        <f>IF(#REF!&lt;&gt;#REF!,COUNTIFS($K$112:$K$1378,"SRS",#REF!,#REF!),"")</f>
        <v>#REF!</v>
      </c>
      <c r="Y307" s="8" t="e">
        <f>IF(R307&lt;&gt;"",IF(R307=1,"",COUNTIFS($O$112:$O$1378,"&gt;40",#REF!,#REF!)),"")</f>
        <v>#REF!</v>
      </c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1:34" s="7" customFormat="1">
      <c r="A308" s="16">
        <f t="shared" si="14"/>
        <v>66882</v>
      </c>
      <c r="B308" s="18" t="str">
        <f t="shared" si="15"/>
        <v>20171021183442</v>
      </c>
      <c r="C308" s="8" t="str">
        <f t="shared" si="16"/>
        <v>20171021</v>
      </c>
      <c r="D308" s="8">
        <v>2017</v>
      </c>
      <c r="E308" s="8">
        <v>10</v>
      </c>
      <c r="F308" s="8">
        <v>21</v>
      </c>
      <c r="G308" s="8">
        <v>18</v>
      </c>
      <c r="H308" s="8">
        <v>34</v>
      </c>
      <c r="I308" s="16">
        <v>42</v>
      </c>
      <c r="J308" s="22">
        <v>274</v>
      </c>
      <c r="K308" s="19" t="s">
        <v>47</v>
      </c>
      <c r="L308" s="8" t="e">
        <f>IF(#REF!=#REF!,IF(K308="Stroke",IF(K309="Stroke",IF((J309-J308)&lt;0,1000+J309-J308,J309-J308),""),""),"")</f>
        <v>#REF!</v>
      </c>
      <c r="M308" s="16" t="s">
        <v>21</v>
      </c>
      <c r="N308" s="16" t="s">
        <v>27</v>
      </c>
      <c r="O308" s="16">
        <v>0</v>
      </c>
      <c r="P308" s="8" t="e">
        <f>IF(#REF!=#REF!,IF(K308="Stroke",IF(K309="Stroke",IF(#REF!=#REF!,IF(Q308=Q309,IF((J309-J308)&lt;0,1000+J309-J308-O308,J309-J308-O308),""),""),""),""),"")</f>
        <v>#REF!</v>
      </c>
      <c r="Q308" s="16">
        <v>1</v>
      </c>
      <c r="R308" s="8" t="e">
        <f>IF(#REF!&lt;&gt;#REF!,COUNTIFS($K$112:$K$1378,$K$112,#REF!,#REF!),"")</f>
        <v>#REF!</v>
      </c>
      <c r="S308" s="8" t="e">
        <f>IF(AND(#REF!&lt;&gt;#REF!,#REF!=#REF!,M308="positive",M309="negative"),1,"")</f>
        <v>#REF!</v>
      </c>
      <c r="T308" s="8" t="e">
        <f>IF(AND(#REF!=#REF!,K:K="stroke",M:M="positive",S308&lt;&gt;"1"),1,"")</f>
        <v>#REF!</v>
      </c>
      <c r="U308" s="8" t="e">
        <f>IF((AND(R308&lt;&gt;"",W308&lt;&gt;1,K:K="stroke",M:M="negative",#REF!=#REF!)),IF(W308&lt;&gt;0,"",1),"")</f>
        <v>#REF!</v>
      </c>
      <c r="V308" s="8" t="e">
        <f t="shared" si="17"/>
        <v>#REF!</v>
      </c>
      <c r="W308" s="8" t="e">
        <f>IF(#REF!&lt;&gt;#REF!,COUNTIFS($K$112:$K$1378,"up",#REF!,#REF!),"")</f>
        <v>#REF!</v>
      </c>
      <c r="X308" s="8" t="e">
        <f>IF(#REF!&lt;&gt;#REF!,COUNTIFS($K$112:$K$1378,"SRS",#REF!,#REF!),"")</f>
        <v>#REF!</v>
      </c>
      <c r="Y308" s="8" t="e">
        <f>IF(R308&lt;&gt;"",IF(R308=1,"",COUNTIFS($O$112:$O$1378,"&gt;40",#REF!,#REF!)),"")</f>
        <v>#REF!</v>
      </c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1:34" s="7" customFormat="1">
      <c r="A309" s="16">
        <f t="shared" si="14"/>
        <v>66882</v>
      </c>
      <c r="B309" s="18" t="str">
        <f t="shared" si="15"/>
        <v>20171021183442</v>
      </c>
      <c r="C309" s="8" t="str">
        <f t="shared" si="16"/>
        <v>20171021</v>
      </c>
      <c r="D309" s="8">
        <v>2017</v>
      </c>
      <c r="E309" s="8">
        <v>10</v>
      </c>
      <c r="F309" s="8">
        <v>21</v>
      </c>
      <c r="G309" s="8">
        <v>18</v>
      </c>
      <c r="H309" s="8">
        <v>34</v>
      </c>
      <c r="I309" s="16">
        <v>42</v>
      </c>
      <c r="J309" s="22">
        <v>279</v>
      </c>
      <c r="K309" s="19" t="s">
        <v>47</v>
      </c>
      <c r="L309" s="8" t="e">
        <f>IF(#REF!=#REF!,IF(K309="Stroke",IF(K310="Stroke",IF((J310-J309)&lt;0,1000+J310-J309,J310-J309),""),""),"")</f>
        <v>#REF!</v>
      </c>
      <c r="M309" s="16" t="s">
        <v>21</v>
      </c>
      <c r="N309" s="16" t="s">
        <v>27</v>
      </c>
      <c r="O309" s="16">
        <v>0</v>
      </c>
      <c r="P309" s="8" t="e">
        <f>IF(#REF!=#REF!,IF(K309="Stroke",IF(K310="Stroke",IF(#REF!=#REF!,IF(Q309=Q310,IF((J310-J309)&lt;0,1000+J310-J309-O309,J310-J309-O309),""),""),""),""),"")</f>
        <v>#REF!</v>
      </c>
      <c r="Q309" s="16">
        <v>1</v>
      </c>
      <c r="R309" s="8" t="e">
        <f>IF(#REF!&lt;&gt;#REF!,COUNTIFS($K$112:$K$1378,$K$112,#REF!,#REF!),"")</f>
        <v>#REF!</v>
      </c>
      <c r="S309" s="8" t="e">
        <f>IF(AND(#REF!&lt;&gt;#REF!,#REF!=#REF!,M309="positive",M310="negative"),1,"")</f>
        <v>#REF!</v>
      </c>
      <c r="T309" s="8" t="e">
        <f>IF(AND(#REF!=#REF!,K:K="stroke",M:M="positive",S309&lt;&gt;"1"),1,"")</f>
        <v>#REF!</v>
      </c>
      <c r="U309" s="8" t="e">
        <f>IF((AND(R309&lt;&gt;"",W309&lt;&gt;1,K:K="stroke",M:M="negative",#REF!=#REF!)),IF(W309&lt;&gt;0,"",1),"")</f>
        <v>#REF!</v>
      </c>
      <c r="V309" s="8" t="e">
        <f t="shared" si="17"/>
        <v>#REF!</v>
      </c>
      <c r="W309" s="8" t="e">
        <f>IF(#REF!&lt;&gt;#REF!,COUNTIFS($K$112:$K$1378,"up",#REF!,#REF!),"")</f>
        <v>#REF!</v>
      </c>
      <c r="X309" s="8" t="e">
        <f>IF(#REF!&lt;&gt;#REF!,COUNTIFS($K$112:$K$1378,"SRS",#REF!,#REF!),"")</f>
        <v>#REF!</v>
      </c>
      <c r="Y309" s="8" t="e">
        <f>IF(R309&lt;&gt;"",IF(R309=1,"",COUNTIFS($O$112:$O$1378,"&gt;40",#REF!,#REF!)),"")</f>
        <v>#REF!</v>
      </c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1:34" s="8" customFormat="1">
      <c r="A310" s="16">
        <f t="shared" si="14"/>
        <v>66882</v>
      </c>
      <c r="B310" s="18" t="str">
        <f t="shared" si="15"/>
        <v>20171021183442</v>
      </c>
      <c r="C310" s="43" t="str">
        <f t="shared" si="16"/>
        <v>20171021</v>
      </c>
      <c r="D310" s="43">
        <v>2017</v>
      </c>
      <c r="E310" s="43">
        <v>10</v>
      </c>
      <c r="F310" s="43">
        <v>21</v>
      </c>
      <c r="G310" s="43">
        <v>18</v>
      </c>
      <c r="H310" s="43">
        <v>34</v>
      </c>
      <c r="I310" s="27">
        <v>42</v>
      </c>
      <c r="J310" s="47">
        <v>281</v>
      </c>
      <c r="K310" s="48" t="s">
        <v>47</v>
      </c>
      <c r="L310" s="43" t="e">
        <f>IF(#REF!=#REF!,IF(K310="Stroke",IF(K311="Stroke",IF((J311-J310)&lt;0,1000+J311-J310,J311-J310),""),""),"")</f>
        <v>#REF!</v>
      </c>
      <c r="M310" s="27" t="s">
        <v>21</v>
      </c>
      <c r="N310" s="27" t="s">
        <v>27</v>
      </c>
      <c r="O310" s="27">
        <v>0</v>
      </c>
      <c r="P310" s="43" t="e">
        <f>IF(#REF!=#REF!,IF(K310="Stroke",IF(K311="Stroke",IF(#REF!=#REF!,IF(Q310=Q311,IF((J311-J310)&lt;0,1000+J311-J310-O310,J311-J310-O310),""),""),""),""),"")</f>
        <v>#REF!</v>
      </c>
      <c r="Q310" s="27">
        <v>1</v>
      </c>
      <c r="R310" s="8" t="e">
        <f>IF(#REF!&lt;&gt;#REF!,COUNTIFS($K$112:$K$1378,$K$112,#REF!,#REF!),"")</f>
        <v>#REF!</v>
      </c>
      <c r="S310" s="8" t="e">
        <f>IF(AND(#REF!&lt;&gt;#REF!,#REF!=#REF!,M310="positive",M311="negative"),1,"")</f>
        <v>#REF!</v>
      </c>
      <c r="T310" s="8" t="e">
        <f>IF(AND(#REF!=#REF!,K:K="stroke",M:M="positive",S310&lt;&gt;"1"),1,"")</f>
        <v>#REF!</v>
      </c>
      <c r="U310" s="8" t="e">
        <f>IF((AND(R310&lt;&gt;"",W310&lt;&gt;1,K:K="stroke",M:M="negative",#REF!=#REF!)),IF(W310&lt;&gt;0,"",1),"")</f>
        <v>#REF!</v>
      </c>
      <c r="V310" s="8" t="e">
        <f t="shared" si="17"/>
        <v>#REF!</v>
      </c>
      <c r="W310" s="8" t="e">
        <f>IF(#REF!&lt;&gt;#REF!,COUNTIFS($K$112:$K$1378,"up",#REF!,#REF!),"")</f>
        <v>#REF!</v>
      </c>
      <c r="X310" s="8" t="e">
        <f>IF(#REF!&lt;&gt;#REF!,COUNTIFS($K$112:$K$1378,"SRS",#REF!,#REF!),"")</f>
        <v>#REF!</v>
      </c>
      <c r="Y310" s="8" t="e">
        <f>IF(R310&lt;&gt;"",IF(R310=1,"",COUNTIFS($O$112:$O$1378,"&gt;40",#REF!,#REF!)),"")</f>
        <v>#REF!</v>
      </c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1:34">
      <c r="A311" s="16">
        <f t="shared" si="14"/>
        <v>66882</v>
      </c>
      <c r="B311" s="18" t="str">
        <f t="shared" si="15"/>
        <v>20171021183442</v>
      </c>
      <c r="C311" s="8" t="str">
        <f t="shared" si="16"/>
        <v>20171021</v>
      </c>
      <c r="D311" s="8">
        <v>2017</v>
      </c>
      <c r="E311" s="8">
        <v>10</v>
      </c>
      <c r="F311" s="8">
        <v>21</v>
      </c>
      <c r="G311" s="8">
        <v>18</v>
      </c>
      <c r="H311" s="8">
        <v>34</v>
      </c>
      <c r="I311" s="16">
        <v>42</v>
      </c>
      <c r="J311" s="22">
        <v>289</v>
      </c>
      <c r="K311" s="19" t="s">
        <v>47</v>
      </c>
      <c r="L311" s="8" t="e">
        <f>IF(#REF!=#REF!,IF(K311="Stroke",IF(K312="Stroke",IF((J312-J311)&lt;0,1000+J312-J311,J312-J311),""),""),"")</f>
        <v>#REF!</v>
      </c>
      <c r="M311" s="16" t="s">
        <v>21</v>
      </c>
      <c r="N311" s="16" t="s">
        <v>27</v>
      </c>
      <c r="O311" s="16">
        <v>0</v>
      </c>
      <c r="P311" s="8" t="e">
        <f>IF(#REF!=#REF!,IF(K311="Stroke",IF(K312="Stroke",IF(#REF!=#REF!,IF(Q311=Q312,IF((J312-J311)&lt;0,1000+J312-J311-O311,J312-J311-O311),""),""),""),""),"")</f>
        <v>#REF!</v>
      </c>
      <c r="Q311" s="16">
        <v>1</v>
      </c>
      <c r="R311" s="8" t="e">
        <f>IF(#REF!&lt;&gt;#REF!,COUNTIFS($K$112:$K$1378,$K$112,#REF!,#REF!),"")</f>
        <v>#REF!</v>
      </c>
      <c r="S311" s="8" t="e">
        <f>IF(AND(#REF!&lt;&gt;#REF!,#REF!=#REF!,M311="positive",M312="negative"),1,"")</f>
        <v>#REF!</v>
      </c>
      <c r="T311" s="8" t="e">
        <f>IF(AND(#REF!=#REF!,K:K="stroke",M:M="positive",S311&lt;&gt;"1"),1,"")</f>
        <v>#REF!</v>
      </c>
      <c r="U311" s="8" t="e">
        <f>IF((AND(R311&lt;&gt;"",W311&lt;&gt;1,K:K="stroke",M:M="negative",#REF!=#REF!)),IF(W311&lt;&gt;0,"",1),"")</f>
        <v>#REF!</v>
      </c>
      <c r="V311" s="8" t="e">
        <f t="shared" si="17"/>
        <v>#REF!</v>
      </c>
      <c r="W311" s="8" t="e">
        <f>IF(#REF!&lt;&gt;#REF!,COUNTIFS($K$112:$K$1378,"up",#REF!,#REF!),"")</f>
        <v>#REF!</v>
      </c>
      <c r="X311" s="8" t="e">
        <f>IF(#REF!&lt;&gt;#REF!,COUNTIFS($K$112:$K$1378,"SRS",#REF!,#REF!),"")</f>
        <v>#REF!</v>
      </c>
      <c r="Y311" s="8" t="e">
        <f>IF(R311&lt;&gt;"",IF(R311=1,"",COUNTIFS($O$112:$O$1378,"&gt;40",#REF!,#REF!)),"")</f>
        <v>#REF!</v>
      </c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1:34">
      <c r="A312" s="16">
        <f t="shared" si="14"/>
        <v>66882</v>
      </c>
      <c r="B312" s="18" t="str">
        <f t="shared" si="15"/>
        <v>20171021183442</v>
      </c>
      <c r="C312" s="8" t="str">
        <f t="shared" si="16"/>
        <v>20171021</v>
      </c>
      <c r="D312" s="8">
        <v>2017</v>
      </c>
      <c r="E312" s="8">
        <v>10</v>
      </c>
      <c r="F312" s="8">
        <v>21</v>
      </c>
      <c r="G312" s="8">
        <v>18</v>
      </c>
      <c r="H312" s="8">
        <v>34</v>
      </c>
      <c r="I312" s="16">
        <v>42</v>
      </c>
      <c r="J312" s="22">
        <v>305</v>
      </c>
      <c r="K312" s="19" t="s">
        <v>47</v>
      </c>
      <c r="L312" s="8" t="e">
        <f>IF(#REF!=#REF!,IF(K312="Stroke",IF(K313="Stroke",IF((J313-J312)&lt;0,1000+J313-J312,J313-J312),""),""),"")</f>
        <v>#REF!</v>
      </c>
      <c r="M312" s="16" t="s">
        <v>21</v>
      </c>
      <c r="N312" s="16" t="s">
        <v>27</v>
      </c>
      <c r="O312" s="16">
        <v>0</v>
      </c>
      <c r="P312" s="8" t="e">
        <f>IF(#REF!=#REF!,IF(K312="Stroke",IF(K313="Stroke",IF(#REF!=#REF!,IF(Q312=Q313,IF((J313-J312)&lt;0,1000+J313-J312-O312,J313-J312-O312),""),""),""),""),"")</f>
        <v>#REF!</v>
      </c>
      <c r="Q312" s="16">
        <v>1</v>
      </c>
      <c r="R312" s="8" t="e">
        <f>IF(#REF!&lt;&gt;#REF!,COUNTIFS($K$112:$K$1378,$K$112,#REF!,#REF!),"")</f>
        <v>#REF!</v>
      </c>
      <c r="S312" s="8" t="e">
        <f>IF(AND(#REF!&lt;&gt;#REF!,#REF!=#REF!,M312="positive",M313="negative"),1,"")</f>
        <v>#REF!</v>
      </c>
      <c r="T312" s="8" t="e">
        <f>IF(AND(#REF!=#REF!,K:K="stroke",M:M="positive",S312&lt;&gt;"1"),1,"")</f>
        <v>#REF!</v>
      </c>
      <c r="U312" s="8" t="e">
        <f>IF((AND(R312&lt;&gt;"",W312&lt;&gt;1,K:K="stroke",M:M="negative",#REF!=#REF!)),IF(W312&lt;&gt;0,"",1),"")</f>
        <v>#REF!</v>
      </c>
      <c r="V312" s="8" t="e">
        <f t="shared" si="17"/>
        <v>#REF!</v>
      </c>
      <c r="W312" s="8" t="e">
        <f>IF(#REF!&lt;&gt;#REF!,COUNTIFS($K$112:$K$1378,"up",#REF!,#REF!),"")</f>
        <v>#REF!</v>
      </c>
      <c r="X312" s="8" t="e">
        <f>IF(#REF!&lt;&gt;#REF!,COUNTIFS($K$112:$K$1378,"SRS",#REF!,#REF!),"")</f>
        <v>#REF!</v>
      </c>
      <c r="Y312" s="8" t="e">
        <f>IF(R312&lt;&gt;"",IF(R312=1,"",COUNTIFS($O$112:$O$1378,"&gt;40",#REF!,#REF!)),"")</f>
        <v>#REF!</v>
      </c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1:34">
      <c r="A313" s="16">
        <f t="shared" si="14"/>
        <v>66882</v>
      </c>
      <c r="B313" s="18" t="str">
        <f t="shared" si="15"/>
        <v>20171021183442</v>
      </c>
      <c r="C313" s="8" t="str">
        <f t="shared" si="16"/>
        <v>20171021</v>
      </c>
      <c r="D313" s="8">
        <v>2017</v>
      </c>
      <c r="E313" s="8">
        <v>10</v>
      </c>
      <c r="F313" s="8">
        <v>21</v>
      </c>
      <c r="G313" s="8">
        <v>18</v>
      </c>
      <c r="H313" s="8">
        <v>34</v>
      </c>
      <c r="I313" s="16">
        <v>42</v>
      </c>
      <c r="J313" s="22">
        <v>337</v>
      </c>
      <c r="K313" s="19" t="s">
        <v>47</v>
      </c>
      <c r="L313" s="8" t="e">
        <f>IF(#REF!=#REF!,IF(K313="Stroke",IF(K314="Stroke",IF((J314-J313)&lt;0,1000+J314-J313,J314-J313),""),""),"")</f>
        <v>#REF!</v>
      </c>
      <c r="M313" s="16" t="s">
        <v>21</v>
      </c>
      <c r="N313" s="16" t="s">
        <v>27</v>
      </c>
      <c r="O313" s="16">
        <v>0</v>
      </c>
      <c r="P313" s="8" t="e">
        <f>IF(#REF!=#REF!,IF(K313="Stroke",IF(K314="Stroke",IF(#REF!=#REF!,IF(Q313=Q314,IF((J314-J313)&lt;0,1000+J314-J313-O313,J314-J313-O313),""),""),""),""),"")</f>
        <v>#REF!</v>
      </c>
      <c r="Q313" s="16">
        <v>1</v>
      </c>
      <c r="R313" s="8" t="e">
        <f>IF(#REF!&lt;&gt;#REF!,COUNTIFS($K$112:$K$1378,$K$112,#REF!,#REF!),"")</f>
        <v>#REF!</v>
      </c>
      <c r="S313" s="8" t="e">
        <f>IF(AND(#REF!&lt;&gt;#REF!,#REF!=#REF!,M313="positive",M314="negative"),1,"")</f>
        <v>#REF!</v>
      </c>
      <c r="T313" s="8" t="e">
        <f>IF(AND(#REF!=#REF!,K:K="stroke",M:M="positive",S313&lt;&gt;"1"),1,"")</f>
        <v>#REF!</v>
      </c>
      <c r="U313" s="8" t="e">
        <f>IF((AND(R313&lt;&gt;"",W313&lt;&gt;1,K:K="stroke",M:M="negative",#REF!=#REF!)),IF(W313&lt;&gt;0,"",1),"")</f>
        <v>#REF!</v>
      </c>
      <c r="V313" s="8" t="e">
        <f t="shared" si="17"/>
        <v>#REF!</v>
      </c>
      <c r="W313" s="8" t="e">
        <f>IF(#REF!&lt;&gt;#REF!,COUNTIFS($K$112:$K$1378,"up",#REF!,#REF!),"")</f>
        <v>#REF!</v>
      </c>
      <c r="X313" s="8" t="e">
        <f>IF(#REF!&lt;&gt;#REF!,COUNTIFS($K$112:$K$1378,"SRS",#REF!,#REF!),"")</f>
        <v>#REF!</v>
      </c>
      <c r="Y313" s="8" t="e">
        <f>IF(R313&lt;&gt;"",IF(R313=1,"",COUNTIFS($O$112:$O$1378,"&gt;40",#REF!,#REF!)),"")</f>
        <v>#REF!</v>
      </c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1:34">
      <c r="A314" s="16">
        <f t="shared" si="14"/>
        <v>66882</v>
      </c>
      <c r="B314" s="18" t="str">
        <f t="shared" si="15"/>
        <v>20171021183442</v>
      </c>
      <c r="C314" s="8" t="str">
        <f t="shared" si="16"/>
        <v>20171021</v>
      </c>
      <c r="D314" s="8">
        <v>2017</v>
      </c>
      <c r="E314" s="8">
        <v>10</v>
      </c>
      <c r="F314" s="8">
        <v>21</v>
      </c>
      <c r="G314" s="8">
        <v>18</v>
      </c>
      <c r="H314" s="8">
        <v>34</v>
      </c>
      <c r="I314" s="16">
        <v>42</v>
      </c>
      <c r="J314" s="22">
        <v>353</v>
      </c>
      <c r="K314" s="19" t="s">
        <v>47</v>
      </c>
      <c r="L314" s="8" t="e">
        <f>IF(#REF!=#REF!,IF(K314="Stroke",IF(K315="Stroke",IF((J315-J314)&lt;0,1000+J315-J314,J315-J314),""),""),"")</f>
        <v>#REF!</v>
      </c>
      <c r="M314" s="16" t="s">
        <v>21</v>
      </c>
      <c r="N314" s="16" t="s">
        <v>27</v>
      </c>
      <c r="O314" s="16">
        <v>0</v>
      </c>
      <c r="P314" s="8" t="e">
        <f>IF(#REF!=#REF!,IF(K314="Stroke",IF(K315="Stroke",IF(#REF!=#REF!,IF(Q314=Q315,IF((J315-J314)&lt;0,1000+J315-J314-O314,J315-J314-O314),""),""),""),""),"")</f>
        <v>#REF!</v>
      </c>
      <c r="Q314" s="16">
        <v>1</v>
      </c>
      <c r="R314" s="8" t="e">
        <f>IF(#REF!&lt;&gt;#REF!,COUNTIFS($K$112:$K$1378,$K$112,#REF!,#REF!),"")</f>
        <v>#REF!</v>
      </c>
      <c r="S314" s="8" t="e">
        <f>IF(AND(#REF!&lt;&gt;#REF!,#REF!=#REF!,M314="positive",M315="negative"),1,"")</f>
        <v>#REF!</v>
      </c>
      <c r="T314" s="8" t="e">
        <f>IF(AND(#REF!=#REF!,K:K="stroke",M:M="positive",S314&lt;&gt;"1"),1,"")</f>
        <v>#REF!</v>
      </c>
      <c r="U314" s="8" t="e">
        <f>IF((AND(R314&lt;&gt;"",W314&lt;&gt;1,K:K="stroke",M:M="negative",#REF!=#REF!)),IF(W314&lt;&gt;0,"",1),"")</f>
        <v>#REF!</v>
      </c>
      <c r="V314" s="8" t="e">
        <f t="shared" si="17"/>
        <v>#REF!</v>
      </c>
      <c r="W314" s="8" t="e">
        <f>IF(#REF!&lt;&gt;#REF!,COUNTIFS($K$112:$K$1378,"up",#REF!,#REF!),"")</f>
        <v>#REF!</v>
      </c>
      <c r="X314" s="8" t="e">
        <f>IF(#REF!&lt;&gt;#REF!,COUNTIFS($K$112:$K$1378,"SRS",#REF!,#REF!),"")</f>
        <v>#REF!</v>
      </c>
      <c r="Y314" s="8" t="e">
        <f>IF(R314&lt;&gt;"",IF(R314=1,"",COUNTIFS($O$112:$O$1378,"&gt;40",#REF!,#REF!)),"")</f>
        <v>#REF!</v>
      </c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1:34">
      <c r="A315" s="16">
        <f t="shared" si="14"/>
        <v>66882</v>
      </c>
      <c r="B315" s="18" t="str">
        <f t="shared" si="15"/>
        <v>20171021183442</v>
      </c>
      <c r="C315" s="8" t="str">
        <f t="shared" si="16"/>
        <v>20171021</v>
      </c>
      <c r="D315" s="8">
        <v>2017</v>
      </c>
      <c r="E315" s="8">
        <v>10</v>
      </c>
      <c r="F315" s="8">
        <v>21</v>
      </c>
      <c r="G315" s="8">
        <v>18</v>
      </c>
      <c r="H315" s="8">
        <v>34</v>
      </c>
      <c r="I315" s="16">
        <v>42</v>
      </c>
      <c r="J315" s="22">
        <v>373</v>
      </c>
      <c r="K315" s="19" t="s">
        <v>47</v>
      </c>
      <c r="L315" s="8" t="e">
        <f>IF(#REF!=#REF!,IF(K315="Stroke",IF(K316="Stroke",IF((J316-J315)&lt;0,1000+J316-J315,J316-J315),""),""),"")</f>
        <v>#REF!</v>
      </c>
      <c r="M315" s="16" t="s">
        <v>21</v>
      </c>
      <c r="N315" s="16" t="s">
        <v>27</v>
      </c>
      <c r="O315" s="16">
        <v>0</v>
      </c>
      <c r="P315" s="8" t="e">
        <f>IF(#REF!=#REF!,IF(K315="Stroke",IF(K316="Stroke",IF(#REF!=#REF!,IF(Q315=Q316,IF((J316-J315)&lt;0,1000+J316-J315-O315,J316-J315-O315),""),""),""),""),"")</f>
        <v>#REF!</v>
      </c>
      <c r="Q315" s="16">
        <v>1</v>
      </c>
      <c r="R315" s="8" t="e">
        <f>IF(#REF!&lt;&gt;#REF!,COUNTIFS($K$112:$K$1378,$K$112,#REF!,#REF!),"")</f>
        <v>#REF!</v>
      </c>
      <c r="S315" s="8" t="e">
        <f>IF(AND(#REF!&lt;&gt;#REF!,#REF!=#REF!,M315="positive",M316="negative"),1,"")</f>
        <v>#REF!</v>
      </c>
      <c r="T315" s="8" t="e">
        <f>IF(AND(#REF!=#REF!,K:K="stroke",M:M="positive",S315&lt;&gt;"1"),1,"")</f>
        <v>#REF!</v>
      </c>
      <c r="U315" s="8" t="e">
        <f>IF((AND(R315&lt;&gt;"",W315&lt;&gt;1,K:K="stroke",M:M="negative",#REF!=#REF!)),IF(W315&lt;&gt;0,"",1),"")</f>
        <v>#REF!</v>
      </c>
      <c r="V315" s="8" t="e">
        <f t="shared" si="17"/>
        <v>#REF!</v>
      </c>
      <c r="W315" s="8" t="e">
        <f>IF(#REF!&lt;&gt;#REF!,COUNTIFS($K$112:$K$1378,"up",#REF!,#REF!),"")</f>
        <v>#REF!</v>
      </c>
      <c r="X315" s="8" t="e">
        <f>IF(#REF!&lt;&gt;#REF!,COUNTIFS($K$112:$K$1378,"SRS",#REF!,#REF!),"")</f>
        <v>#REF!</v>
      </c>
      <c r="Y315" s="8" t="e">
        <f>IF(R315&lt;&gt;"",IF(R315=1,"",COUNTIFS($O$112:$O$1378,"&gt;40",#REF!,#REF!)),"")</f>
        <v>#REF!</v>
      </c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1:34">
      <c r="A316" s="16">
        <f t="shared" si="14"/>
        <v>66882</v>
      </c>
      <c r="B316" s="18" t="str">
        <f t="shared" si="15"/>
        <v>20171021183442</v>
      </c>
      <c r="C316" s="8" t="str">
        <f t="shared" si="16"/>
        <v>20171021</v>
      </c>
      <c r="D316" s="8">
        <v>2017</v>
      </c>
      <c r="E316" s="8">
        <v>10</v>
      </c>
      <c r="F316" s="8">
        <v>21</v>
      </c>
      <c r="G316" s="8">
        <v>18</v>
      </c>
      <c r="H316" s="8">
        <v>34</v>
      </c>
      <c r="I316" s="16">
        <v>42</v>
      </c>
      <c r="J316" s="22">
        <v>389</v>
      </c>
      <c r="K316" s="19" t="s">
        <v>47</v>
      </c>
      <c r="L316" s="8" t="e">
        <f>IF(#REF!=#REF!,IF(K316="Stroke",IF(K317="Stroke",IF((J317-J316)&lt;0,1000+J317-J316,J317-J316),""),""),"")</f>
        <v>#REF!</v>
      </c>
      <c r="M316" s="16" t="s">
        <v>21</v>
      </c>
      <c r="N316" s="16" t="s">
        <v>27</v>
      </c>
      <c r="O316" s="16">
        <v>0</v>
      </c>
      <c r="P316" s="8" t="e">
        <f>IF(#REF!=#REF!,IF(K316="Stroke",IF(K317="Stroke",IF(#REF!=#REF!,IF(Q316=Q317,IF((J317-J316)&lt;0,1000+J317-J316-O316,J317-J316-O316),""),""),""),""),"")</f>
        <v>#REF!</v>
      </c>
      <c r="Q316" s="16">
        <v>1</v>
      </c>
      <c r="R316" s="8" t="e">
        <f>IF(#REF!&lt;&gt;#REF!,COUNTIFS($K$112:$K$1378,$K$112,#REF!,#REF!),"")</f>
        <v>#REF!</v>
      </c>
      <c r="S316" s="8" t="e">
        <f>IF(AND(#REF!&lt;&gt;#REF!,#REF!=#REF!,M316="positive",M317="negative"),1,"")</f>
        <v>#REF!</v>
      </c>
      <c r="T316" s="8" t="e">
        <f>IF(AND(#REF!=#REF!,K:K="stroke",M:M="positive",S316&lt;&gt;"1"),1,"")</f>
        <v>#REF!</v>
      </c>
      <c r="U316" s="8" t="e">
        <f>IF((AND(R316&lt;&gt;"",W316&lt;&gt;1,K:K="stroke",M:M="negative",#REF!=#REF!)),IF(W316&lt;&gt;0,"",1),"")</f>
        <v>#REF!</v>
      </c>
      <c r="V316" s="8" t="e">
        <f t="shared" ref="V316:V347" si="18">IF(R316="","",(SUM(S316:U316)+W316))</f>
        <v>#REF!</v>
      </c>
      <c r="W316" s="8" t="e">
        <f>IF(#REF!&lt;&gt;#REF!,COUNTIFS($K$112:$K$1378,"up",#REF!,#REF!),"")</f>
        <v>#REF!</v>
      </c>
      <c r="X316" s="8" t="e">
        <f>IF(#REF!&lt;&gt;#REF!,COUNTIFS($K$112:$K$1378,"SRS",#REF!,#REF!),"")</f>
        <v>#REF!</v>
      </c>
      <c r="Y316" s="8" t="e">
        <f>IF(R316&lt;&gt;"",IF(R316=1,"",COUNTIFS($O$112:$O$1378,"&gt;40",#REF!,#REF!)),"")</f>
        <v>#REF!</v>
      </c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1:34">
      <c r="A317" s="16">
        <f t="shared" si="14"/>
        <v>66882</v>
      </c>
      <c r="B317" s="18" t="str">
        <f t="shared" si="15"/>
        <v>20171021183442</v>
      </c>
      <c r="C317" s="8" t="str">
        <f t="shared" si="16"/>
        <v>20171021</v>
      </c>
      <c r="D317" s="8">
        <v>2017</v>
      </c>
      <c r="E317" s="8">
        <v>10</v>
      </c>
      <c r="F317" s="8">
        <v>21</v>
      </c>
      <c r="G317" s="8">
        <v>18</v>
      </c>
      <c r="H317" s="8">
        <v>34</v>
      </c>
      <c r="I317" s="16">
        <v>42</v>
      </c>
      <c r="J317" s="22">
        <v>412</v>
      </c>
      <c r="K317" s="19" t="s">
        <v>47</v>
      </c>
      <c r="L317" s="8" t="e">
        <f>IF(#REF!=#REF!,IF(K317="Stroke",IF(K318="Stroke",IF((J318-J317)&lt;0,1000+J318-J317,J318-J317),""),""),"")</f>
        <v>#REF!</v>
      </c>
      <c r="M317" s="16" t="s">
        <v>21</v>
      </c>
      <c r="N317" s="16" t="s">
        <v>27</v>
      </c>
      <c r="O317" s="16">
        <v>0</v>
      </c>
      <c r="P317" s="8" t="e">
        <f>IF(#REF!=#REF!,IF(K317="Stroke",IF(K318="Stroke",IF(#REF!=#REF!,IF(Q317=Q318,IF((J318-J317)&lt;0,1000+J318-J317-O317,J318-J317-O317),""),""),""),""),"")</f>
        <v>#REF!</v>
      </c>
      <c r="Q317" s="16">
        <v>1</v>
      </c>
      <c r="R317" s="8" t="e">
        <f>IF(#REF!&lt;&gt;#REF!,COUNTIFS($K$112:$K$1378,$K$112,#REF!,#REF!),"")</f>
        <v>#REF!</v>
      </c>
      <c r="S317" s="8" t="e">
        <f>IF(AND(#REF!&lt;&gt;#REF!,#REF!=#REF!,M317="positive",M318="negative"),1,"")</f>
        <v>#REF!</v>
      </c>
      <c r="T317" s="8" t="e">
        <f>IF(AND(#REF!=#REF!,K:K="stroke",M:M="positive",S317&lt;&gt;"1"),1,"")</f>
        <v>#REF!</v>
      </c>
      <c r="U317" s="8" t="e">
        <f>IF((AND(R317&lt;&gt;"",W317&lt;&gt;1,K:K="stroke",M:M="negative",#REF!=#REF!)),IF(W317&lt;&gt;0,"",1),"")</f>
        <v>#REF!</v>
      </c>
      <c r="V317" s="8" t="e">
        <f t="shared" si="18"/>
        <v>#REF!</v>
      </c>
      <c r="W317" s="8" t="e">
        <f>IF(#REF!&lt;&gt;#REF!,COUNTIFS($K$112:$K$1378,"up",#REF!,#REF!),"")</f>
        <v>#REF!</v>
      </c>
      <c r="X317" s="8" t="e">
        <f>IF(#REF!&lt;&gt;#REF!,COUNTIFS($K$112:$K$1378,"SRS",#REF!,#REF!),"")</f>
        <v>#REF!</v>
      </c>
      <c r="Y317" s="8" t="e">
        <f>IF(R317&lt;&gt;"",IF(R317=1,"",COUNTIFS($O$112:$O$1378,"&gt;40",#REF!,#REF!)),"")</f>
        <v>#REF!</v>
      </c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1:34">
      <c r="A318" s="16">
        <f t="shared" si="14"/>
        <v>66882</v>
      </c>
      <c r="B318" s="18" t="str">
        <f t="shared" si="15"/>
        <v>20171021183442</v>
      </c>
      <c r="C318" s="8" t="str">
        <f t="shared" si="16"/>
        <v>20171021</v>
      </c>
      <c r="D318" s="8">
        <v>2017</v>
      </c>
      <c r="E318" s="8">
        <v>10</v>
      </c>
      <c r="F318" s="8">
        <v>21</v>
      </c>
      <c r="G318" s="8">
        <v>18</v>
      </c>
      <c r="H318" s="8">
        <v>34</v>
      </c>
      <c r="I318" s="16">
        <v>42</v>
      </c>
      <c r="J318" s="22">
        <v>415</v>
      </c>
      <c r="K318" s="19" t="s">
        <v>47</v>
      </c>
      <c r="L318" s="8" t="e">
        <f>IF(#REF!=#REF!,IF(K318="Stroke",IF(K319="Stroke",IF((J319-J318)&lt;0,1000+J319-J318,J319-J318),""),""),"")</f>
        <v>#REF!</v>
      </c>
      <c r="M318" s="16" t="s">
        <v>21</v>
      </c>
      <c r="N318" s="16" t="s">
        <v>27</v>
      </c>
      <c r="O318" s="16">
        <v>0</v>
      </c>
      <c r="P318" s="8" t="e">
        <f>IF(#REF!=#REF!,IF(K318="Stroke",IF(K319="Stroke",IF(#REF!=#REF!,IF(Q318=Q319,IF((J319-J318)&lt;0,1000+J319-J318-O318,J319-J318-O318),""),""),""),""),"")</f>
        <v>#REF!</v>
      </c>
      <c r="Q318" s="16">
        <v>1</v>
      </c>
      <c r="R318" s="8" t="e">
        <f>IF(#REF!&lt;&gt;#REF!,COUNTIFS($K$112:$K$1378,$K$112,#REF!,#REF!),"")</f>
        <v>#REF!</v>
      </c>
      <c r="S318" s="8" t="e">
        <f>IF(AND(#REF!&lt;&gt;#REF!,#REF!=#REF!,M318="positive",M319="negative"),1,"")</f>
        <v>#REF!</v>
      </c>
      <c r="T318" s="8" t="e">
        <f>IF(AND(#REF!=#REF!,K:K="stroke",M:M="positive",S318&lt;&gt;"1"),1,"")</f>
        <v>#REF!</v>
      </c>
      <c r="U318" s="8" t="e">
        <f>IF((AND(R318&lt;&gt;"",W318&lt;&gt;1,K:K="stroke",M:M="negative",#REF!=#REF!)),IF(W318&lt;&gt;0,"",1),"")</f>
        <v>#REF!</v>
      </c>
      <c r="V318" s="8" t="e">
        <f t="shared" si="18"/>
        <v>#REF!</v>
      </c>
      <c r="W318" s="8" t="e">
        <f>IF(#REF!&lt;&gt;#REF!,COUNTIFS($K$112:$K$1378,"up",#REF!,#REF!),"")</f>
        <v>#REF!</v>
      </c>
      <c r="X318" s="8" t="e">
        <f>IF(#REF!&lt;&gt;#REF!,COUNTIFS($K$112:$K$1378,"SRS",#REF!,#REF!),"")</f>
        <v>#REF!</v>
      </c>
      <c r="Y318" s="8" t="e">
        <f>IF(R318&lt;&gt;"",IF(R318=1,"",COUNTIFS($O$112:$O$1378,"&gt;40",#REF!,#REF!)),"")</f>
        <v>#REF!</v>
      </c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1:34">
      <c r="A319" s="16">
        <f t="shared" si="14"/>
        <v>66882</v>
      </c>
      <c r="B319" s="18" t="str">
        <f t="shared" si="15"/>
        <v>20171021183442</v>
      </c>
      <c r="C319" s="8" t="str">
        <f t="shared" si="16"/>
        <v>20171021</v>
      </c>
      <c r="D319" s="8">
        <v>2017</v>
      </c>
      <c r="E319" s="8">
        <v>10</v>
      </c>
      <c r="F319" s="8">
        <v>21</v>
      </c>
      <c r="G319" s="8">
        <v>18</v>
      </c>
      <c r="H319" s="8">
        <v>34</v>
      </c>
      <c r="I319" s="16">
        <v>42</v>
      </c>
      <c r="J319" s="22">
        <v>428</v>
      </c>
      <c r="K319" s="19" t="s">
        <v>47</v>
      </c>
      <c r="L319" s="8" t="e">
        <f>IF(#REF!=#REF!,IF(K319="Stroke",IF(K320="Stroke",IF((J320-J319)&lt;0,1000+J320-J319,J320-J319),""),""),"")</f>
        <v>#REF!</v>
      </c>
      <c r="M319" s="16" t="s">
        <v>21</v>
      </c>
      <c r="N319" s="16" t="s">
        <v>27</v>
      </c>
      <c r="O319" s="16">
        <v>0</v>
      </c>
      <c r="P319" s="8" t="e">
        <f>IF(#REF!=#REF!,IF(K319="Stroke",IF(K320="Stroke",IF(#REF!=#REF!,IF(Q319=Q320,IF((J320-J319)&lt;0,1000+J320-J319-O319,J320-J319-O319),""),""),""),""),"")</f>
        <v>#REF!</v>
      </c>
      <c r="Q319" s="16">
        <v>1</v>
      </c>
      <c r="R319" s="8" t="e">
        <f>IF(#REF!&lt;&gt;#REF!,COUNTIFS($K$112:$K$1378,$K$112,#REF!,#REF!),"")</f>
        <v>#REF!</v>
      </c>
      <c r="S319" s="8" t="e">
        <f>IF(AND(#REF!&lt;&gt;#REF!,#REF!=#REF!,M319="positive",M320="negative"),1,"")</f>
        <v>#REF!</v>
      </c>
      <c r="T319" s="8" t="e">
        <f>IF(AND(#REF!=#REF!,K:K="stroke",M:M="positive",S319&lt;&gt;"1"),1,"")</f>
        <v>#REF!</v>
      </c>
      <c r="U319" s="8" t="e">
        <f>IF((AND(R319&lt;&gt;"",W319&lt;&gt;1,K:K="stroke",M:M="negative",#REF!=#REF!)),IF(W319&lt;&gt;0,"",1),"")</f>
        <v>#REF!</v>
      </c>
      <c r="V319" s="8" t="e">
        <f t="shared" si="18"/>
        <v>#REF!</v>
      </c>
      <c r="W319" s="8" t="e">
        <f>IF(#REF!&lt;&gt;#REF!,COUNTIFS($K$112:$K$1378,"up",#REF!,#REF!),"")</f>
        <v>#REF!</v>
      </c>
      <c r="X319" s="8" t="e">
        <f>IF(#REF!&lt;&gt;#REF!,COUNTIFS($K$112:$K$1378,"SRS",#REF!,#REF!),"")</f>
        <v>#REF!</v>
      </c>
      <c r="Y319" s="8" t="e">
        <f>IF(R319&lt;&gt;"",IF(R319=1,"",COUNTIFS($O$112:$O$1378,"&gt;40",#REF!,#REF!)),"")</f>
        <v>#REF!</v>
      </c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1:34">
      <c r="A320" s="16">
        <f t="shared" si="14"/>
        <v>66882</v>
      </c>
      <c r="B320" s="18" t="str">
        <f t="shared" si="15"/>
        <v>20171021183442</v>
      </c>
      <c r="C320" s="8" t="str">
        <f t="shared" si="16"/>
        <v>20171021</v>
      </c>
      <c r="D320" s="8">
        <v>2017</v>
      </c>
      <c r="E320" s="8">
        <v>10</v>
      </c>
      <c r="F320" s="8">
        <v>21</v>
      </c>
      <c r="G320" s="8">
        <v>18</v>
      </c>
      <c r="H320" s="8">
        <v>34</v>
      </c>
      <c r="I320" s="16">
        <v>42</v>
      </c>
      <c r="J320" s="22">
        <v>431</v>
      </c>
      <c r="K320" s="19" t="s">
        <v>47</v>
      </c>
      <c r="L320" s="8" t="e">
        <f>IF(#REF!=#REF!,IF(K320="Stroke",IF(K321="Stroke",IF((J321-J320)&lt;0,1000+J321-J320,J321-J320),""),""),"")</f>
        <v>#REF!</v>
      </c>
      <c r="M320" s="16" t="s">
        <v>21</v>
      </c>
      <c r="N320" s="16" t="s">
        <v>27</v>
      </c>
      <c r="O320" s="16">
        <v>0</v>
      </c>
      <c r="P320" s="8" t="e">
        <f>IF(#REF!=#REF!,IF(K320="Stroke",IF(K321="Stroke",IF(#REF!=#REF!,IF(Q320=Q321,IF((J321-J320)&lt;0,1000+J321-J320-O320,J321-J320-O320),""),""),""),""),"")</f>
        <v>#REF!</v>
      </c>
      <c r="Q320" s="16">
        <v>1</v>
      </c>
      <c r="R320" s="8" t="e">
        <f>IF(#REF!&lt;&gt;#REF!,COUNTIFS($K$112:$K$1378,$K$112,#REF!,#REF!),"")</f>
        <v>#REF!</v>
      </c>
      <c r="S320" s="8" t="e">
        <f>IF(AND(#REF!&lt;&gt;#REF!,#REF!=#REF!,M320="positive",M321="negative"),1,"")</f>
        <v>#REF!</v>
      </c>
      <c r="T320" s="8" t="e">
        <f>IF(AND(#REF!=#REF!,K:K="stroke",M:M="positive",S320&lt;&gt;"1"),1,"")</f>
        <v>#REF!</v>
      </c>
      <c r="U320" s="8" t="e">
        <f>IF((AND(R320&lt;&gt;"",W320&lt;&gt;1,K:K="stroke",M:M="negative",#REF!=#REF!)),IF(W320&lt;&gt;0,"",1),"")</f>
        <v>#REF!</v>
      </c>
      <c r="V320" s="8" t="e">
        <f t="shared" si="18"/>
        <v>#REF!</v>
      </c>
      <c r="W320" s="8" t="e">
        <f>IF(#REF!&lt;&gt;#REF!,COUNTIFS($K$112:$K$1378,"up",#REF!,#REF!),"")</f>
        <v>#REF!</v>
      </c>
      <c r="X320" s="8" t="e">
        <f>IF(#REF!&lt;&gt;#REF!,COUNTIFS($K$112:$K$1378,"SRS",#REF!,#REF!),"")</f>
        <v>#REF!</v>
      </c>
      <c r="Y320" s="8" t="e">
        <f>IF(R320&lt;&gt;"",IF(R320=1,"",COUNTIFS($O$112:$O$1378,"&gt;40",#REF!,#REF!)),"")</f>
        <v>#REF!</v>
      </c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1:34">
      <c r="A321" s="16">
        <f t="shared" ref="A321:A384" si="19">I321+(H321*60)+(G321*3600)</f>
        <v>66882</v>
      </c>
      <c r="B321" s="18" t="str">
        <f t="shared" ref="B321:B384" si="20">CONCATENATE(D321,E321,F321,G321,H321,I321)</f>
        <v>20171021183442</v>
      </c>
      <c r="C321" s="8" t="str">
        <f t="shared" ref="C321:C384" si="21">CONCATENATE(D321,E321,F321)</f>
        <v>20171021</v>
      </c>
      <c r="D321" s="8">
        <v>2017</v>
      </c>
      <c r="E321" s="8">
        <v>10</v>
      </c>
      <c r="F321" s="8">
        <v>21</v>
      </c>
      <c r="G321" s="8">
        <v>18</v>
      </c>
      <c r="H321" s="8">
        <v>34</v>
      </c>
      <c r="I321" s="16">
        <v>42</v>
      </c>
      <c r="J321" s="22">
        <v>436</v>
      </c>
      <c r="K321" s="19" t="s">
        <v>47</v>
      </c>
      <c r="L321" s="8" t="e">
        <f>IF(#REF!=#REF!,IF(K321="Stroke",IF(K322="Stroke",IF((J322-J321)&lt;0,1000+J322-J321,J322-J321),""),""),"")</f>
        <v>#REF!</v>
      </c>
      <c r="M321" s="16" t="s">
        <v>21</v>
      </c>
      <c r="N321" s="16" t="s">
        <v>27</v>
      </c>
      <c r="O321" s="16">
        <v>0</v>
      </c>
      <c r="P321" s="8" t="e">
        <f>IF(#REF!=#REF!,IF(K321="Stroke",IF(K322="Stroke",IF(#REF!=#REF!,IF(Q321=Q322,IF((J322-J321)&lt;0,1000+J322-J321-O321,J322-J321-O321),""),""),""),""),"")</f>
        <v>#REF!</v>
      </c>
      <c r="Q321" s="16">
        <v>1</v>
      </c>
      <c r="R321" s="8" t="e">
        <f>IF(#REF!&lt;&gt;#REF!,COUNTIFS($K$112:$K$1378,$K$112,#REF!,#REF!),"")</f>
        <v>#REF!</v>
      </c>
      <c r="S321" s="8" t="e">
        <f>IF(AND(#REF!&lt;&gt;#REF!,#REF!=#REF!,M321="positive",M322="negative"),1,"")</f>
        <v>#REF!</v>
      </c>
      <c r="T321" s="8" t="e">
        <f>IF(AND(#REF!=#REF!,K:K="stroke",M:M="positive",S321&lt;&gt;"1"),1,"")</f>
        <v>#REF!</v>
      </c>
      <c r="U321" s="8" t="e">
        <f>IF((AND(R321&lt;&gt;"",W321&lt;&gt;1,K:K="stroke",M:M="negative",#REF!=#REF!)),IF(W321&lt;&gt;0,"",1),"")</f>
        <v>#REF!</v>
      </c>
      <c r="V321" s="8" t="e">
        <f t="shared" si="18"/>
        <v>#REF!</v>
      </c>
      <c r="W321" s="8" t="e">
        <f>IF(#REF!&lt;&gt;#REF!,COUNTIFS($K$112:$K$1378,"up",#REF!,#REF!),"")</f>
        <v>#REF!</v>
      </c>
      <c r="X321" s="8" t="e">
        <f>IF(#REF!&lt;&gt;#REF!,COUNTIFS($K$112:$K$1378,"SRS",#REF!,#REF!),"")</f>
        <v>#REF!</v>
      </c>
      <c r="Y321" s="8" t="e">
        <f>IF(R321&lt;&gt;"",IF(R321=1,"",COUNTIFS($O$112:$O$1378,"&gt;40",#REF!,#REF!)),"")</f>
        <v>#REF!</v>
      </c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1:34">
      <c r="A322" s="16">
        <f t="shared" si="19"/>
        <v>66882</v>
      </c>
      <c r="B322" s="18" t="str">
        <f t="shared" si="20"/>
        <v>20171021183442</v>
      </c>
      <c r="C322" s="8" t="str">
        <f t="shared" si="21"/>
        <v>20171021</v>
      </c>
      <c r="D322" s="8">
        <v>2017</v>
      </c>
      <c r="E322" s="8">
        <v>10</v>
      </c>
      <c r="F322" s="8">
        <v>21</v>
      </c>
      <c r="G322" s="8">
        <v>18</v>
      </c>
      <c r="H322" s="8">
        <v>34</v>
      </c>
      <c r="I322" s="16">
        <v>42</v>
      </c>
      <c r="J322" s="22">
        <v>447</v>
      </c>
      <c r="K322" s="19" t="s">
        <v>47</v>
      </c>
      <c r="L322" s="8" t="e">
        <f>IF(#REF!=#REF!,IF(K322="Stroke",IF(K323="Stroke",IF((J323-J322)&lt;0,1000+J323-J322,J323-J322),""),""),"")</f>
        <v>#REF!</v>
      </c>
      <c r="M322" s="16" t="s">
        <v>21</v>
      </c>
      <c r="N322" s="16" t="s">
        <v>27</v>
      </c>
      <c r="O322" s="16">
        <v>0</v>
      </c>
      <c r="P322" s="8" t="e">
        <f>IF(#REF!=#REF!,IF(K322="Stroke",IF(K323="Stroke",IF(#REF!=#REF!,IF(Q322=Q323,IF((J323-J322)&lt;0,1000+J323-J322-O322,J323-J322-O322),""),""),""),""),"")</f>
        <v>#REF!</v>
      </c>
      <c r="Q322" s="16">
        <v>1</v>
      </c>
      <c r="R322" s="8" t="e">
        <f>IF(#REF!&lt;&gt;#REF!,COUNTIFS($K$112:$K$1378,$K$112,#REF!,#REF!),"")</f>
        <v>#REF!</v>
      </c>
      <c r="S322" s="8" t="e">
        <f>IF(AND(#REF!&lt;&gt;#REF!,#REF!=#REF!,M322="positive",M323="negative"),1,"")</f>
        <v>#REF!</v>
      </c>
      <c r="T322" s="8" t="e">
        <f>IF(AND(#REF!=#REF!,K:K="stroke",M:M="positive",S322&lt;&gt;"1"),1,"")</f>
        <v>#REF!</v>
      </c>
      <c r="U322" s="8" t="e">
        <f>IF((AND(R322&lt;&gt;"",W322&lt;&gt;1,K:K="stroke",M:M="negative",#REF!=#REF!)),IF(W322&lt;&gt;0,"",1),"")</f>
        <v>#REF!</v>
      </c>
      <c r="V322" s="8" t="e">
        <f t="shared" si="18"/>
        <v>#REF!</v>
      </c>
      <c r="W322" s="8" t="e">
        <f>IF(#REF!&lt;&gt;#REF!,COUNTIFS($K$112:$K$1378,"up",#REF!,#REF!),"")</f>
        <v>#REF!</v>
      </c>
      <c r="X322" s="8" t="e">
        <f>IF(#REF!&lt;&gt;#REF!,COUNTIFS($K$112:$K$1378,"SRS",#REF!,#REF!),"")</f>
        <v>#REF!</v>
      </c>
      <c r="Y322" s="8" t="e">
        <f>IF(R322&lt;&gt;"",IF(R322=1,"",COUNTIFS($O$112:$O$1378,"&gt;40",#REF!,#REF!)),"")</f>
        <v>#REF!</v>
      </c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1:34">
      <c r="A323" s="16">
        <f t="shared" si="19"/>
        <v>66882</v>
      </c>
      <c r="B323" s="18" t="str">
        <f t="shared" si="20"/>
        <v>20171021183442</v>
      </c>
      <c r="C323" s="8" t="str">
        <f t="shared" si="21"/>
        <v>20171021</v>
      </c>
      <c r="D323" s="8">
        <v>2017</v>
      </c>
      <c r="E323" s="8">
        <v>10</v>
      </c>
      <c r="F323" s="8">
        <v>21</v>
      </c>
      <c r="G323" s="8">
        <v>18</v>
      </c>
      <c r="H323" s="8">
        <v>34</v>
      </c>
      <c r="I323" s="16">
        <v>42</v>
      </c>
      <c r="J323" s="22">
        <v>457</v>
      </c>
      <c r="K323" s="19" t="s">
        <v>47</v>
      </c>
      <c r="L323" s="8" t="e">
        <f>IF(#REF!=#REF!,IF(K323="Stroke",IF(K324="Stroke",IF((J324-J323)&lt;0,1000+J324-J323,J324-J323),""),""),"")</f>
        <v>#REF!</v>
      </c>
      <c r="M323" s="16" t="s">
        <v>21</v>
      </c>
      <c r="N323" s="16" t="s">
        <v>27</v>
      </c>
      <c r="O323" s="16">
        <v>0</v>
      </c>
      <c r="P323" s="8" t="e">
        <f>IF(#REF!=#REF!,IF(K323="Stroke",IF(K324="Stroke",IF(#REF!=#REF!,IF(Q323=Q324,IF((J324-J323)&lt;0,1000+J324-J323-O323,J324-J323-O323),""),""),""),""),"")</f>
        <v>#REF!</v>
      </c>
      <c r="Q323" s="16">
        <v>1</v>
      </c>
      <c r="R323" s="8" t="e">
        <f>IF(#REF!&lt;&gt;#REF!,COUNTIFS($K$112:$K$1378,$K$112,#REF!,#REF!),"")</f>
        <v>#REF!</v>
      </c>
      <c r="S323" s="8" t="e">
        <f>IF(AND(#REF!&lt;&gt;#REF!,#REF!=#REF!,M323="positive",M324="negative"),1,"")</f>
        <v>#REF!</v>
      </c>
      <c r="T323" s="8" t="e">
        <f>IF(AND(#REF!=#REF!,K:K="stroke",M:M="positive",S323&lt;&gt;"1"),1,"")</f>
        <v>#REF!</v>
      </c>
      <c r="U323" s="8" t="e">
        <f>IF((AND(R323&lt;&gt;"",W323&lt;&gt;1,K:K="stroke",M:M="negative",#REF!=#REF!)),IF(W323&lt;&gt;0,"",1),"")</f>
        <v>#REF!</v>
      </c>
      <c r="V323" s="8" t="e">
        <f t="shared" si="18"/>
        <v>#REF!</v>
      </c>
      <c r="W323" s="8" t="e">
        <f>IF(#REF!&lt;&gt;#REF!,COUNTIFS($K$112:$K$1378,"up",#REF!,#REF!),"")</f>
        <v>#REF!</v>
      </c>
      <c r="X323" s="8" t="e">
        <f>IF(#REF!&lt;&gt;#REF!,COUNTIFS($K$112:$K$1378,"SRS",#REF!,#REF!),"")</f>
        <v>#REF!</v>
      </c>
      <c r="Y323" s="8" t="e">
        <f>IF(R323&lt;&gt;"",IF(R323=1,"",COUNTIFS($O$112:$O$1378,"&gt;40",#REF!,#REF!)),"")</f>
        <v>#REF!</v>
      </c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1:34">
      <c r="A324" s="16">
        <f t="shared" si="19"/>
        <v>66882</v>
      </c>
      <c r="B324" s="18" t="str">
        <f t="shared" si="20"/>
        <v>20171021183442</v>
      </c>
      <c r="C324" s="8" t="str">
        <f t="shared" si="21"/>
        <v>20171021</v>
      </c>
      <c r="D324" s="8">
        <v>2017</v>
      </c>
      <c r="E324" s="8">
        <v>10</v>
      </c>
      <c r="F324" s="8">
        <v>21</v>
      </c>
      <c r="G324" s="8">
        <v>18</v>
      </c>
      <c r="H324" s="8">
        <v>34</v>
      </c>
      <c r="I324" s="16">
        <v>42</v>
      </c>
      <c r="J324" s="22">
        <v>460</v>
      </c>
      <c r="K324" s="19" t="s">
        <v>47</v>
      </c>
      <c r="L324" s="8" t="e">
        <f>IF(#REF!=#REF!,IF(K324="Stroke",IF(K325="Stroke",IF((J325-J324)&lt;0,1000+J325-J324,J325-J324),""),""),"")</f>
        <v>#REF!</v>
      </c>
      <c r="M324" s="16" t="s">
        <v>21</v>
      </c>
      <c r="N324" s="16" t="s">
        <v>27</v>
      </c>
      <c r="O324" s="16">
        <v>0</v>
      </c>
      <c r="P324" s="8" t="e">
        <f>IF(#REF!=#REF!,IF(K324="Stroke",IF(K325="Stroke",IF(#REF!=#REF!,IF(Q324=Q325,IF((J325-J324)&lt;0,1000+J325-J324-O324,J325-J324-O324),""),""),""),""),"")</f>
        <v>#REF!</v>
      </c>
      <c r="Q324" s="16">
        <v>1</v>
      </c>
      <c r="R324" s="8" t="e">
        <f>IF(#REF!&lt;&gt;#REF!,COUNTIFS($K$112:$K$1378,$K$112,#REF!,#REF!),"")</f>
        <v>#REF!</v>
      </c>
      <c r="S324" s="8" t="e">
        <f>IF(AND(#REF!&lt;&gt;#REF!,#REF!=#REF!,M324="positive",M325="negative"),1,"")</f>
        <v>#REF!</v>
      </c>
      <c r="T324" s="8" t="e">
        <f>IF(AND(#REF!=#REF!,K:K="stroke",M:M="positive",S324&lt;&gt;"1"),1,"")</f>
        <v>#REF!</v>
      </c>
      <c r="U324" s="8" t="e">
        <f>IF((AND(R324&lt;&gt;"",W324&lt;&gt;1,K:K="stroke",M:M="negative",#REF!=#REF!)),IF(W324&lt;&gt;0,"",1),"")</f>
        <v>#REF!</v>
      </c>
      <c r="V324" s="8" t="e">
        <f t="shared" si="18"/>
        <v>#REF!</v>
      </c>
      <c r="W324" s="8" t="e">
        <f>IF(#REF!&lt;&gt;#REF!,COUNTIFS($K$112:$K$1378,"up",#REF!,#REF!),"")</f>
        <v>#REF!</v>
      </c>
      <c r="X324" s="8" t="e">
        <f>IF(#REF!&lt;&gt;#REF!,COUNTIFS($K$112:$K$1378,"SRS",#REF!,#REF!),"")</f>
        <v>#REF!</v>
      </c>
      <c r="Y324" s="8" t="e">
        <f>IF(R324&lt;&gt;"",IF(R324=1,"",COUNTIFS($O$112:$O$1378,"&gt;40",#REF!,#REF!)),"")</f>
        <v>#REF!</v>
      </c>
      <c r="Z324" s="16"/>
      <c r="AA324" s="16"/>
      <c r="AB324" s="16"/>
      <c r="AC324" s="16"/>
      <c r="AD324" s="16"/>
      <c r="AE324" s="16"/>
      <c r="AF324" s="16"/>
      <c r="AG324" s="16"/>
      <c r="AH324" s="16"/>
    </row>
    <row r="325" spans="1:34" s="7" customFormat="1">
      <c r="A325" s="16">
        <f t="shared" si="19"/>
        <v>66882</v>
      </c>
      <c r="B325" s="18" t="str">
        <f t="shared" si="20"/>
        <v>20171021183442</v>
      </c>
      <c r="C325" s="8" t="str">
        <f t="shared" si="21"/>
        <v>20171021</v>
      </c>
      <c r="D325" s="8">
        <v>2017</v>
      </c>
      <c r="E325" s="8">
        <v>10</v>
      </c>
      <c r="F325" s="8">
        <v>21</v>
      </c>
      <c r="G325" s="8">
        <v>18</v>
      </c>
      <c r="H325" s="8">
        <v>34</v>
      </c>
      <c r="I325" s="16">
        <v>42</v>
      </c>
      <c r="J325" s="22">
        <v>471</v>
      </c>
      <c r="K325" s="19" t="s">
        <v>47</v>
      </c>
      <c r="L325" s="8" t="e">
        <f>IF(#REF!=#REF!,IF(K325="Stroke",IF(K326="Stroke",IF((J326-J325)&lt;0,1000+J326-J325,J326-J325),""),""),"")</f>
        <v>#REF!</v>
      </c>
      <c r="M325" s="16" t="s">
        <v>21</v>
      </c>
      <c r="N325" s="16" t="s">
        <v>27</v>
      </c>
      <c r="O325" s="16">
        <v>0</v>
      </c>
      <c r="P325" s="8" t="e">
        <f>IF(#REF!=#REF!,IF(K325="Stroke",IF(K326="Stroke",IF(#REF!=#REF!,IF(Q325=Q326,IF((J326-J325)&lt;0,1000+J326-J325-O325,J326-J325-O325),""),""),""),""),"")</f>
        <v>#REF!</v>
      </c>
      <c r="Q325" s="16">
        <v>1</v>
      </c>
      <c r="R325" s="8" t="e">
        <f>IF(#REF!&lt;&gt;#REF!,COUNTIFS($K$112:$K$1378,$K$112,#REF!,#REF!),"")</f>
        <v>#REF!</v>
      </c>
      <c r="S325" s="8" t="e">
        <f>IF(AND(#REF!&lt;&gt;#REF!,#REF!=#REF!,M325="positive",M326="negative"),1,"")</f>
        <v>#REF!</v>
      </c>
      <c r="T325" s="8" t="e">
        <f>IF(AND(#REF!=#REF!,K:K="stroke",M:M="positive",S325&lt;&gt;"1"),1,"")</f>
        <v>#REF!</v>
      </c>
      <c r="U325" s="8" t="e">
        <f>IF((AND(R325&lt;&gt;"",W325&lt;&gt;1,K:K="stroke",M:M="negative",#REF!=#REF!)),IF(W325&lt;&gt;0,"",1),"")</f>
        <v>#REF!</v>
      </c>
      <c r="V325" s="8" t="e">
        <f t="shared" si="18"/>
        <v>#REF!</v>
      </c>
      <c r="W325" s="8" t="e">
        <f>IF(#REF!&lt;&gt;#REF!,COUNTIFS($K$112:$K$1378,"up",#REF!,#REF!),"")</f>
        <v>#REF!</v>
      </c>
      <c r="X325" s="8" t="e">
        <f>IF(#REF!&lt;&gt;#REF!,COUNTIFS($K$112:$K$1378,"SRS",#REF!,#REF!),"")</f>
        <v>#REF!</v>
      </c>
      <c r="Y325" s="8" t="e">
        <f>IF(R325&lt;&gt;"",IF(R325=1,"",COUNTIFS($O$112:$O$1378,"&gt;40",#REF!,#REF!)),"")</f>
        <v>#REF!</v>
      </c>
      <c r="Z325" s="16"/>
      <c r="AA325" s="16"/>
      <c r="AB325" s="16"/>
      <c r="AC325" s="16"/>
      <c r="AD325" s="16"/>
      <c r="AE325" s="16"/>
      <c r="AF325" s="16"/>
      <c r="AG325" s="16"/>
      <c r="AH325" s="16"/>
    </row>
    <row r="326" spans="1:34">
      <c r="A326" s="16">
        <f t="shared" si="19"/>
        <v>66882</v>
      </c>
      <c r="B326" s="18" t="str">
        <f t="shared" si="20"/>
        <v>20171021183442</v>
      </c>
      <c r="C326" s="8" t="str">
        <f t="shared" si="21"/>
        <v>20171021</v>
      </c>
      <c r="D326" s="8">
        <v>2017</v>
      </c>
      <c r="E326" s="8">
        <v>10</v>
      </c>
      <c r="F326" s="8">
        <v>21</v>
      </c>
      <c r="G326" s="8">
        <v>18</v>
      </c>
      <c r="H326" s="8">
        <v>34</v>
      </c>
      <c r="I326" s="16">
        <v>42</v>
      </c>
      <c r="J326" s="22">
        <v>473</v>
      </c>
      <c r="K326" s="19" t="s">
        <v>47</v>
      </c>
      <c r="L326" s="8" t="e">
        <f>IF(#REF!=#REF!,IF(K326="Stroke",IF(K327="Stroke",IF((J327-J326)&lt;0,1000+J327-J326,J327-J326),""),""),"")</f>
        <v>#REF!</v>
      </c>
      <c r="M326" s="16" t="s">
        <v>21</v>
      </c>
      <c r="N326" s="16" t="s">
        <v>27</v>
      </c>
      <c r="O326" s="16">
        <v>0</v>
      </c>
      <c r="P326" s="8" t="e">
        <f>IF(#REF!=#REF!,IF(K326="Stroke",IF(K327="Stroke",IF(#REF!=#REF!,IF(Q326=Q327,IF((J327-J326)&lt;0,1000+J327-J326-O326,J327-J326-O326),""),""),""),""),"")</f>
        <v>#REF!</v>
      </c>
      <c r="Q326" s="16">
        <v>1</v>
      </c>
      <c r="R326" s="8" t="e">
        <f>IF(#REF!&lt;&gt;#REF!,COUNTIFS($K$112:$K$1378,$K$112,#REF!,#REF!),"")</f>
        <v>#REF!</v>
      </c>
      <c r="S326" s="8" t="e">
        <f>IF(AND(#REF!&lt;&gt;#REF!,#REF!=#REF!,M326="positive",M327="negative"),1,"")</f>
        <v>#REF!</v>
      </c>
      <c r="T326" s="8" t="e">
        <f>IF(AND(#REF!=#REF!,K:K="stroke",M:M="positive",S326&lt;&gt;"1"),1,"")</f>
        <v>#REF!</v>
      </c>
      <c r="U326" s="8" t="e">
        <f>IF((AND(R326&lt;&gt;"",W326&lt;&gt;1,K:K="stroke",M:M="negative",#REF!=#REF!)),IF(W326&lt;&gt;0,"",1),"")</f>
        <v>#REF!</v>
      </c>
      <c r="V326" s="8" t="e">
        <f t="shared" si="18"/>
        <v>#REF!</v>
      </c>
      <c r="W326" s="8" t="e">
        <f>IF(#REF!&lt;&gt;#REF!,COUNTIFS($K$112:$K$1378,"up",#REF!,#REF!),"")</f>
        <v>#REF!</v>
      </c>
      <c r="X326" s="8" t="e">
        <f>IF(#REF!&lt;&gt;#REF!,COUNTIFS($K$112:$K$1378,"SRS",#REF!,#REF!),"")</f>
        <v>#REF!</v>
      </c>
      <c r="Y326" s="8" t="e">
        <f>IF(R326&lt;&gt;"",IF(R326=1,"",COUNTIFS($O$112:$O$1378,"&gt;40",#REF!,#REF!)),"")</f>
        <v>#REF!</v>
      </c>
      <c r="Z326" s="16"/>
      <c r="AA326" s="16"/>
      <c r="AB326" s="16"/>
      <c r="AC326" s="16"/>
      <c r="AD326" s="16"/>
      <c r="AE326" s="16"/>
      <c r="AF326" s="16"/>
      <c r="AG326" s="16"/>
      <c r="AH326" s="16"/>
    </row>
    <row r="327" spans="1:34">
      <c r="A327" s="16">
        <f t="shared" si="19"/>
        <v>66882</v>
      </c>
      <c r="B327" s="18" t="str">
        <f t="shared" si="20"/>
        <v>20171021183442</v>
      </c>
      <c r="C327" s="8" t="str">
        <f t="shared" si="21"/>
        <v>20171021</v>
      </c>
      <c r="D327" s="8">
        <v>2017</v>
      </c>
      <c r="E327" s="8">
        <v>10</v>
      </c>
      <c r="F327" s="8">
        <v>21</v>
      </c>
      <c r="G327" s="8">
        <v>18</v>
      </c>
      <c r="H327" s="8">
        <v>34</v>
      </c>
      <c r="I327" s="16">
        <v>42</v>
      </c>
      <c r="J327" s="22">
        <v>479</v>
      </c>
      <c r="K327" s="19" t="s">
        <v>47</v>
      </c>
      <c r="L327" s="8" t="e">
        <f>IF(#REF!=#REF!,IF(K327="Stroke",IF(K328="Stroke",IF((J328-J327)&lt;0,1000+J328-J327,J328-J327),""),""),"")</f>
        <v>#REF!</v>
      </c>
      <c r="M327" s="16" t="s">
        <v>21</v>
      </c>
      <c r="N327" s="16" t="s">
        <v>27</v>
      </c>
      <c r="O327" s="16">
        <v>0</v>
      </c>
      <c r="P327" s="8" t="e">
        <f>IF(#REF!=#REF!,IF(K327="Stroke",IF(K328="Stroke",IF(#REF!=#REF!,IF(Q327=Q328,IF((J328-J327)&lt;0,1000+J328-J327-O327,J328-J327-O327),""),""),""),""),"")</f>
        <v>#REF!</v>
      </c>
      <c r="Q327" s="16">
        <v>1</v>
      </c>
      <c r="R327" s="8" t="e">
        <f>IF(#REF!&lt;&gt;#REF!,COUNTIFS($K$112:$K$1378,$K$112,#REF!,#REF!),"")</f>
        <v>#REF!</v>
      </c>
      <c r="S327" s="8" t="e">
        <f>IF(AND(#REF!&lt;&gt;#REF!,#REF!=#REF!,M327="positive",M328="negative"),1,"")</f>
        <v>#REF!</v>
      </c>
      <c r="T327" s="8" t="e">
        <f>IF(AND(#REF!=#REF!,K:K="stroke",M:M="positive",S327&lt;&gt;"1"),1,"")</f>
        <v>#REF!</v>
      </c>
      <c r="U327" s="8" t="e">
        <f>IF((AND(R327&lt;&gt;"",W327&lt;&gt;1,K:K="stroke",M:M="negative",#REF!=#REF!)),IF(W327&lt;&gt;0,"",1),"")</f>
        <v>#REF!</v>
      </c>
      <c r="V327" s="8" t="e">
        <f t="shared" si="18"/>
        <v>#REF!</v>
      </c>
      <c r="W327" s="8" t="e">
        <f>IF(#REF!&lt;&gt;#REF!,COUNTIFS($K$112:$K$1378,"up",#REF!,#REF!),"")</f>
        <v>#REF!</v>
      </c>
      <c r="X327" s="8" t="e">
        <f>IF(#REF!&lt;&gt;#REF!,COUNTIFS($K$112:$K$1378,"SRS",#REF!,#REF!),"")</f>
        <v>#REF!</v>
      </c>
      <c r="Y327" s="8" t="e">
        <f>IF(R327&lt;&gt;"",IF(R327=1,"",COUNTIFS($O$112:$O$1378,"&gt;40",#REF!,#REF!)),"")</f>
        <v>#REF!</v>
      </c>
      <c r="Z327" s="16"/>
      <c r="AA327" s="16"/>
      <c r="AB327" s="16"/>
      <c r="AC327" s="16"/>
      <c r="AD327" s="16"/>
      <c r="AE327" s="16"/>
      <c r="AF327" s="16"/>
      <c r="AG327" s="16"/>
      <c r="AH327" s="16"/>
    </row>
    <row r="328" spans="1:34">
      <c r="A328" s="16">
        <f t="shared" si="19"/>
        <v>66882</v>
      </c>
      <c r="B328" s="18" t="str">
        <f t="shared" si="20"/>
        <v>20171021183442</v>
      </c>
      <c r="C328" s="8" t="str">
        <f t="shared" si="21"/>
        <v>20171021</v>
      </c>
      <c r="D328" s="8">
        <v>2017</v>
      </c>
      <c r="E328" s="8">
        <v>10</v>
      </c>
      <c r="F328" s="8">
        <v>21</v>
      </c>
      <c r="G328" s="8">
        <v>18</v>
      </c>
      <c r="H328" s="8">
        <v>34</v>
      </c>
      <c r="I328" s="16">
        <v>42</v>
      </c>
      <c r="J328" s="22">
        <v>488</v>
      </c>
      <c r="K328" s="19" t="s">
        <v>47</v>
      </c>
      <c r="L328" s="8" t="e">
        <f>IF(#REF!=#REF!,IF(K328="Stroke",IF(K329="Stroke",IF((J329-J328)&lt;0,1000+J329-J328,J329-J328),""),""),"")</f>
        <v>#REF!</v>
      </c>
      <c r="M328" s="16" t="s">
        <v>21</v>
      </c>
      <c r="N328" s="16" t="s">
        <v>27</v>
      </c>
      <c r="O328" s="16">
        <v>0</v>
      </c>
      <c r="P328" s="8" t="e">
        <f>IF(#REF!=#REF!,IF(K328="Stroke",IF(K329="Stroke",IF(#REF!=#REF!,IF(Q328=Q329,IF((J329-J328)&lt;0,1000+J329-J328-O328,J329-J328-O328),""),""),""),""),"")</f>
        <v>#REF!</v>
      </c>
      <c r="Q328" s="16">
        <v>1</v>
      </c>
      <c r="R328" s="8" t="e">
        <f>IF(#REF!&lt;&gt;#REF!,COUNTIFS($K$112:$K$1378,$K$112,#REF!,#REF!),"")</f>
        <v>#REF!</v>
      </c>
      <c r="S328" s="8" t="e">
        <f>IF(AND(#REF!&lt;&gt;#REF!,#REF!=#REF!,M328="positive",M329="negative"),1,"")</f>
        <v>#REF!</v>
      </c>
      <c r="T328" s="8" t="e">
        <f>IF(AND(#REF!=#REF!,K:K="stroke",M:M="positive",S328&lt;&gt;"1"),1,"")</f>
        <v>#REF!</v>
      </c>
      <c r="U328" s="8" t="e">
        <f>IF((AND(R328&lt;&gt;"",W328&lt;&gt;1,K:K="stroke",M:M="negative",#REF!=#REF!)),IF(W328&lt;&gt;0,"",1),"")</f>
        <v>#REF!</v>
      </c>
      <c r="V328" s="8" t="e">
        <f t="shared" si="18"/>
        <v>#REF!</v>
      </c>
      <c r="W328" s="8" t="e">
        <f>IF(#REF!&lt;&gt;#REF!,COUNTIFS($K$112:$K$1378,"up",#REF!,#REF!),"")</f>
        <v>#REF!</v>
      </c>
      <c r="X328" s="8" t="e">
        <f>IF(#REF!&lt;&gt;#REF!,COUNTIFS($K$112:$K$1378,"SRS",#REF!,#REF!),"")</f>
        <v>#REF!</v>
      </c>
      <c r="Y328" s="8" t="e">
        <f>IF(R328&lt;&gt;"",IF(R328=1,"",COUNTIFS($O$112:$O$1378,"&gt;40",#REF!,#REF!)),"")</f>
        <v>#REF!</v>
      </c>
      <c r="Z328" s="16"/>
      <c r="AA328" s="16"/>
      <c r="AB328" s="16"/>
      <c r="AC328" s="16"/>
      <c r="AD328" s="16"/>
      <c r="AE328" s="16"/>
      <c r="AF328" s="16"/>
      <c r="AG328" s="16"/>
      <c r="AH328" s="16"/>
    </row>
    <row r="329" spans="1:34">
      <c r="A329" s="16">
        <f t="shared" si="19"/>
        <v>66882</v>
      </c>
      <c r="B329" s="18" t="str">
        <f t="shared" si="20"/>
        <v>20171021183442</v>
      </c>
      <c r="C329" s="8" t="str">
        <f t="shared" si="21"/>
        <v>20171021</v>
      </c>
      <c r="D329" s="8">
        <v>2017</v>
      </c>
      <c r="E329" s="8">
        <v>10</v>
      </c>
      <c r="F329" s="8">
        <v>21</v>
      </c>
      <c r="G329" s="8">
        <v>18</v>
      </c>
      <c r="H329" s="8">
        <v>34</v>
      </c>
      <c r="I329" s="16">
        <v>42</v>
      </c>
      <c r="J329" s="22">
        <v>493</v>
      </c>
      <c r="K329" s="19" t="s">
        <v>47</v>
      </c>
      <c r="L329" s="8" t="e">
        <f>IF(#REF!=#REF!,IF(K329="Stroke",IF(K330="Stroke",IF((J330-J329)&lt;0,1000+J330-J329,J330-J329),""),""),"")</f>
        <v>#REF!</v>
      </c>
      <c r="M329" s="16" t="s">
        <v>21</v>
      </c>
      <c r="N329" s="16" t="s">
        <v>27</v>
      </c>
      <c r="O329" s="16">
        <v>0</v>
      </c>
      <c r="P329" s="8" t="e">
        <f>IF(#REF!=#REF!,IF(K329="Stroke",IF(K330="Stroke",IF(#REF!=#REF!,IF(Q329=Q330,IF((J330-J329)&lt;0,1000+J330-J329-O329,J330-J329-O329),""),""),""),""),"")</f>
        <v>#REF!</v>
      </c>
      <c r="Q329" s="16">
        <v>1</v>
      </c>
      <c r="R329" s="8" t="e">
        <f>IF(#REF!&lt;&gt;#REF!,COUNTIFS($K$112:$K$1378,$K$112,#REF!,#REF!),"")</f>
        <v>#REF!</v>
      </c>
      <c r="S329" s="8" t="e">
        <f>IF(AND(#REF!&lt;&gt;#REF!,#REF!=#REF!,M329="positive",M330="negative"),1,"")</f>
        <v>#REF!</v>
      </c>
      <c r="T329" s="8" t="e">
        <f>IF(AND(#REF!=#REF!,K:K="stroke",M:M="positive",S329&lt;&gt;"1"),1,"")</f>
        <v>#REF!</v>
      </c>
      <c r="U329" s="8" t="e">
        <f>IF((AND(R329&lt;&gt;"",W329&lt;&gt;1,K:K="stroke",M:M="negative",#REF!=#REF!)),IF(W329&lt;&gt;0,"",1),"")</f>
        <v>#REF!</v>
      </c>
      <c r="V329" s="8" t="e">
        <f t="shared" si="18"/>
        <v>#REF!</v>
      </c>
      <c r="W329" s="8" t="e">
        <f>IF(#REF!&lt;&gt;#REF!,COUNTIFS($K$112:$K$1378,"up",#REF!,#REF!),"")</f>
        <v>#REF!</v>
      </c>
      <c r="X329" s="8" t="e">
        <f>IF(#REF!&lt;&gt;#REF!,COUNTIFS($K$112:$K$1378,"SRS",#REF!,#REF!),"")</f>
        <v>#REF!</v>
      </c>
      <c r="Y329" s="8" t="e">
        <f>IF(R329&lt;&gt;"",IF(R329=1,"",COUNTIFS($O$112:$O$1378,"&gt;40",#REF!,#REF!)),"")</f>
        <v>#REF!</v>
      </c>
      <c r="Z329" s="16"/>
      <c r="AA329" s="16"/>
      <c r="AB329" s="16"/>
      <c r="AC329" s="16"/>
      <c r="AD329" s="16"/>
      <c r="AE329" s="16"/>
      <c r="AF329" s="16"/>
      <c r="AG329" s="16"/>
      <c r="AH329" s="16"/>
    </row>
    <row r="330" spans="1:34">
      <c r="A330" s="16">
        <f t="shared" si="19"/>
        <v>66882</v>
      </c>
      <c r="B330" s="18" t="str">
        <f t="shared" si="20"/>
        <v>20171021183442</v>
      </c>
      <c r="C330" s="8" t="str">
        <f t="shared" si="21"/>
        <v>20171021</v>
      </c>
      <c r="D330" s="8">
        <v>2017</v>
      </c>
      <c r="E330" s="8">
        <v>10</v>
      </c>
      <c r="F330" s="8">
        <v>21</v>
      </c>
      <c r="G330" s="8">
        <v>18</v>
      </c>
      <c r="H330" s="8">
        <v>34</v>
      </c>
      <c r="I330" s="16">
        <v>42</v>
      </c>
      <c r="J330" s="22">
        <v>520</v>
      </c>
      <c r="K330" s="19" t="s">
        <v>47</v>
      </c>
      <c r="L330" s="8" t="e">
        <f>IF(#REF!=#REF!,IF(K330="Stroke",IF(K331="Stroke",IF((J331-J330)&lt;0,1000+J331-J330,J331-J330),""),""),"")</f>
        <v>#REF!</v>
      </c>
      <c r="M330" s="16" t="s">
        <v>21</v>
      </c>
      <c r="N330" s="16" t="s">
        <v>27</v>
      </c>
      <c r="O330" s="16">
        <v>0</v>
      </c>
      <c r="P330" s="8" t="e">
        <f>IF(#REF!=#REF!,IF(K330="Stroke",IF(K331="Stroke",IF(#REF!=#REF!,IF(Q330=Q331,IF((J331-J330)&lt;0,1000+J331-J330-O330,J331-J330-O330),""),""),""),""),"")</f>
        <v>#REF!</v>
      </c>
      <c r="Q330" s="16">
        <v>1</v>
      </c>
      <c r="R330" s="8" t="e">
        <f>IF(#REF!&lt;&gt;#REF!,COUNTIFS($K$112:$K$1378,$K$112,#REF!,#REF!),"")</f>
        <v>#REF!</v>
      </c>
      <c r="S330" s="8" t="e">
        <f>IF(AND(#REF!&lt;&gt;#REF!,#REF!=#REF!,M330="positive",M331="negative"),1,"")</f>
        <v>#REF!</v>
      </c>
      <c r="T330" s="8" t="e">
        <f>IF(AND(#REF!=#REF!,K:K="stroke",M:M="positive",S330&lt;&gt;"1"),1,"")</f>
        <v>#REF!</v>
      </c>
      <c r="U330" s="8" t="e">
        <f>IF((AND(R330&lt;&gt;"",W330&lt;&gt;1,K:K="stroke",M:M="negative",#REF!=#REF!)),IF(W330&lt;&gt;0,"",1),"")</f>
        <v>#REF!</v>
      </c>
      <c r="V330" s="8" t="e">
        <f t="shared" si="18"/>
        <v>#REF!</v>
      </c>
      <c r="W330" s="8" t="e">
        <f>IF(#REF!&lt;&gt;#REF!,COUNTIFS($K$112:$K$1378,"up",#REF!,#REF!),"")</f>
        <v>#REF!</v>
      </c>
      <c r="X330" s="8" t="e">
        <f>IF(#REF!&lt;&gt;#REF!,COUNTIFS($K$112:$K$1378,"SRS",#REF!,#REF!),"")</f>
        <v>#REF!</v>
      </c>
      <c r="Y330" s="8" t="e">
        <f>IF(R330&lt;&gt;"",IF(R330=1,"",COUNTIFS($O$112:$O$1378,"&gt;40",#REF!,#REF!)),"")</f>
        <v>#REF!</v>
      </c>
      <c r="Z330" s="16"/>
      <c r="AA330" s="16"/>
      <c r="AB330" s="16"/>
      <c r="AC330" s="16"/>
      <c r="AD330" s="16"/>
      <c r="AE330" s="16"/>
      <c r="AF330" s="16"/>
      <c r="AG330" s="16"/>
      <c r="AH330" s="16"/>
    </row>
    <row r="331" spans="1:34">
      <c r="A331" s="16">
        <f t="shared" si="19"/>
        <v>66882</v>
      </c>
      <c r="B331" s="18" t="str">
        <f t="shared" si="20"/>
        <v>20171021183442</v>
      </c>
      <c r="C331" s="8" t="str">
        <f t="shared" si="21"/>
        <v>20171021</v>
      </c>
      <c r="D331" s="8">
        <v>2017</v>
      </c>
      <c r="E331" s="8">
        <v>10</v>
      </c>
      <c r="F331" s="8">
        <v>21</v>
      </c>
      <c r="G331" s="8">
        <v>18</v>
      </c>
      <c r="H331" s="8">
        <v>34</v>
      </c>
      <c r="I331" s="16">
        <v>42</v>
      </c>
      <c r="J331" s="22">
        <v>524</v>
      </c>
      <c r="K331" s="19" t="s">
        <v>47</v>
      </c>
      <c r="L331" s="8" t="e">
        <f>IF(#REF!=#REF!,IF(K331="Stroke",IF(K332="Stroke",IF((J332-J331)&lt;0,1000+J332-J331,J332-J331),""),""),"")</f>
        <v>#REF!</v>
      </c>
      <c r="M331" s="16" t="s">
        <v>21</v>
      </c>
      <c r="N331" s="16" t="s">
        <v>27</v>
      </c>
      <c r="O331" s="16">
        <v>0</v>
      </c>
      <c r="P331" s="8" t="e">
        <f>IF(#REF!=#REF!,IF(K331="Stroke",IF(K332="Stroke",IF(#REF!=#REF!,IF(Q331=Q332,IF((J332-J331)&lt;0,1000+J332-J331-O331,J332-J331-O331),""),""),""),""),"")</f>
        <v>#REF!</v>
      </c>
      <c r="Q331" s="16">
        <v>1</v>
      </c>
      <c r="R331" s="8" t="e">
        <f>IF(#REF!&lt;&gt;#REF!,COUNTIFS($K$112:$K$1378,$K$112,#REF!,#REF!),"")</f>
        <v>#REF!</v>
      </c>
      <c r="S331" s="8" t="e">
        <f>IF(AND(#REF!&lt;&gt;#REF!,#REF!=#REF!,M331="positive",M332="negative"),1,"")</f>
        <v>#REF!</v>
      </c>
      <c r="T331" s="8" t="e">
        <f>IF(AND(#REF!=#REF!,K:K="stroke",M:M="positive",S331&lt;&gt;"1"),1,"")</f>
        <v>#REF!</v>
      </c>
      <c r="U331" s="8" t="e">
        <f>IF((AND(R331&lt;&gt;"",W331&lt;&gt;1,K:K="stroke",M:M="negative",#REF!=#REF!)),IF(W331&lt;&gt;0,"",1),"")</f>
        <v>#REF!</v>
      </c>
      <c r="V331" s="8" t="e">
        <f t="shared" si="18"/>
        <v>#REF!</v>
      </c>
      <c r="W331" s="8" t="e">
        <f>IF(#REF!&lt;&gt;#REF!,COUNTIFS($K$112:$K$1378,"up",#REF!,#REF!),"")</f>
        <v>#REF!</v>
      </c>
      <c r="X331" s="8" t="e">
        <f>IF(#REF!&lt;&gt;#REF!,COUNTIFS($K$112:$K$1378,"SRS",#REF!,#REF!),"")</f>
        <v>#REF!</v>
      </c>
      <c r="Y331" s="8" t="e">
        <f>IF(R331&lt;&gt;"",IF(R331=1,"",COUNTIFS($O$112:$O$1378,"&gt;40",#REF!,#REF!)),"")</f>
        <v>#REF!</v>
      </c>
      <c r="Z331" s="16"/>
      <c r="AA331" s="16"/>
      <c r="AB331" s="16"/>
      <c r="AC331" s="16"/>
      <c r="AD331" s="16"/>
      <c r="AE331" s="16"/>
      <c r="AF331" s="16"/>
      <c r="AG331" s="16"/>
      <c r="AH331" s="16"/>
    </row>
    <row r="332" spans="1:34">
      <c r="A332" s="16">
        <f t="shared" si="19"/>
        <v>66882</v>
      </c>
      <c r="B332" s="18" t="str">
        <f t="shared" si="20"/>
        <v>20171021183442</v>
      </c>
      <c r="C332" s="8" t="str">
        <f t="shared" si="21"/>
        <v>20171021</v>
      </c>
      <c r="D332" s="8">
        <v>2017</v>
      </c>
      <c r="E332" s="8">
        <v>10</v>
      </c>
      <c r="F332" s="8">
        <v>21</v>
      </c>
      <c r="G332" s="8">
        <v>18</v>
      </c>
      <c r="H332" s="8">
        <v>34</v>
      </c>
      <c r="I332" s="16">
        <v>42</v>
      </c>
      <c r="J332" s="22">
        <v>530</v>
      </c>
      <c r="K332" s="19" t="s">
        <v>47</v>
      </c>
      <c r="L332" s="8" t="e">
        <f>IF(#REF!=#REF!,IF(K332="Stroke",IF(K333="Stroke",IF((J333-J332)&lt;0,1000+J333-J332,J333-J332),""),""),"")</f>
        <v>#REF!</v>
      </c>
      <c r="M332" s="16" t="s">
        <v>21</v>
      </c>
      <c r="N332" s="16" t="s">
        <v>27</v>
      </c>
      <c r="O332" s="16">
        <v>0</v>
      </c>
      <c r="P332" s="8" t="e">
        <f>IF(#REF!=#REF!,IF(K332="Stroke",IF(K333="Stroke",IF(#REF!=#REF!,IF(Q332=Q333,IF((J333-J332)&lt;0,1000+J333-J332-O332,J333-J332-O332),""),""),""),""),"")</f>
        <v>#REF!</v>
      </c>
      <c r="Q332" s="16">
        <v>1</v>
      </c>
      <c r="R332" s="8" t="e">
        <f>IF(#REF!&lt;&gt;#REF!,COUNTIFS($K$112:$K$1378,$K$112,#REF!,#REF!),"")</f>
        <v>#REF!</v>
      </c>
      <c r="S332" s="8" t="e">
        <f>IF(AND(#REF!&lt;&gt;#REF!,#REF!=#REF!,M332="positive",M333="negative"),1,"")</f>
        <v>#REF!</v>
      </c>
      <c r="T332" s="8" t="e">
        <f>IF(AND(#REF!=#REF!,K:K="stroke",M:M="positive",S332&lt;&gt;"1"),1,"")</f>
        <v>#REF!</v>
      </c>
      <c r="U332" s="8" t="e">
        <f>IF((AND(R332&lt;&gt;"",W332&lt;&gt;1,K:K="stroke",M:M="negative",#REF!=#REF!)),IF(W332&lt;&gt;0,"",1),"")</f>
        <v>#REF!</v>
      </c>
      <c r="V332" s="8" t="e">
        <f t="shared" si="18"/>
        <v>#REF!</v>
      </c>
      <c r="W332" s="8" t="e">
        <f>IF(#REF!&lt;&gt;#REF!,COUNTIFS($K$112:$K$1378,"up",#REF!,#REF!),"")</f>
        <v>#REF!</v>
      </c>
      <c r="X332" s="8" t="e">
        <f>IF(#REF!&lt;&gt;#REF!,COUNTIFS($K$112:$K$1378,"SRS",#REF!,#REF!),"")</f>
        <v>#REF!</v>
      </c>
      <c r="Y332" s="8" t="e">
        <f>IF(R332&lt;&gt;"",IF(R332=1,"",COUNTIFS($O$112:$O$1378,"&gt;40",#REF!,#REF!)),"")</f>
        <v>#REF!</v>
      </c>
      <c r="Z332" s="16"/>
      <c r="AA332" s="16"/>
      <c r="AB332" s="16"/>
      <c r="AC332" s="16"/>
      <c r="AD332" s="16"/>
      <c r="AE332" s="16"/>
      <c r="AF332" s="16"/>
      <c r="AG332" s="16"/>
      <c r="AH332" s="16"/>
    </row>
    <row r="333" spans="1:34">
      <c r="A333" s="16">
        <f t="shared" si="19"/>
        <v>66882</v>
      </c>
      <c r="B333" s="18" t="str">
        <f t="shared" si="20"/>
        <v>20171021183442</v>
      </c>
      <c r="C333" s="8" t="str">
        <f t="shared" si="21"/>
        <v>20171021</v>
      </c>
      <c r="D333" s="8">
        <v>2017</v>
      </c>
      <c r="E333" s="8">
        <v>10</v>
      </c>
      <c r="F333" s="8">
        <v>21</v>
      </c>
      <c r="G333" s="8">
        <v>18</v>
      </c>
      <c r="H333" s="8">
        <v>34</v>
      </c>
      <c r="I333" s="16">
        <v>42</v>
      </c>
      <c r="J333" s="22">
        <v>533</v>
      </c>
      <c r="K333" s="19" t="s">
        <v>47</v>
      </c>
      <c r="L333" s="8" t="e">
        <f>IF(#REF!=#REF!,IF(K333="Stroke",IF(K334="Stroke",IF((J334-J333)&lt;0,1000+J334-J333,J334-J333),""),""),"")</f>
        <v>#REF!</v>
      </c>
      <c r="M333" s="16" t="s">
        <v>21</v>
      </c>
      <c r="N333" s="16" t="s">
        <v>27</v>
      </c>
      <c r="O333" s="16">
        <v>0</v>
      </c>
      <c r="P333" s="8" t="e">
        <f>IF(#REF!=#REF!,IF(K333="Stroke",IF(K334="Stroke",IF(#REF!=#REF!,IF(Q333=Q334,IF((J334-J333)&lt;0,1000+J334-J333-O333,J334-J333-O333),""),""),""),""),"")</f>
        <v>#REF!</v>
      </c>
      <c r="Q333" s="16">
        <v>1</v>
      </c>
      <c r="R333" s="8" t="e">
        <f>IF(#REF!&lt;&gt;#REF!,COUNTIFS($K$112:$K$1378,$K$112,#REF!,#REF!),"")</f>
        <v>#REF!</v>
      </c>
      <c r="S333" s="8" t="e">
        <f>IF(AND(#REF!&lt;&gt;#REF!,#REF!=#REF!,M333="positive",M334="negative"),1,"")</f>
        <v>#REF!</v>
      </c>
      <c r="T333" s="8" t="e">
        <f>IF(AND(#REF!=#REF!,K:K="stroke",M:M="positive",S333&lt;&gt;"1"),1,"")</f>
        <v>#REF!</v>
      </c>
      <c r="U333" s="8" t="e">
        <f>IF((AND(R333&lt;&gt;"",W333&lt;&gt;1,K:K="stroke",M:M="negative",#REF!=#REF!)),IF(W333&lt;&gt;0,"",1),"")</f>
        <v>#REF!</v>
      </c>
      <c r="V333" s="8" t="e">
        <f t="shared" si="18"/>
        <v>#REF!</v>
      </c>
      <c r="W333" s="8" t="e">
        <f>IF(#REF!&lt;&gt;#REF!,COUNTIFS($K$112:$K$1378,"up",#REF!,#REF!),"")</f>
        <v>#REF!</v>
      </c>
      <c r="X333" s="8" t="e">
        <f>IF(#REF!&lt;&gt;#REF!,COUNTIFS($K$112:$K$1378,"SRS",#REF!,#REF!),"")</f>
        <v>#REF!</v>
      </c>
      <c r="Y333" s="8" t="e">
        <f>IF(R333&lt;&gt;"",IF(R333=1,"",COUNTIFS($O$112:$O$1378,"&gt;40",#REF!,#REF!)),"")</f>
        <v>#REF!</v>
      </c>
      <c r="Z333" s="16"/>
      <c r="AA333" s="16"/>
      <c r="AB333" s="16"/>
      <c r="AC333" s="16"/>
      <c r="AD333" s="16"/>
      <c r="AE333" s="16"/>
      <c r="AF333" s="16"/>
      <c r="AG333" s="16"/>
      <c r="AH333" s="16"/>
    </row>
    <row r="334" spans="1:34">
      <c r="A334" s="16">
        <f t="shared" si="19"/>
        <v>66882</v>
      </c>
      <c r="B334" s="18" t="str">
        <f t="shared" si="20"/>
        <v>20171021183442</v>
      </c>
      <c r="C334" s="8" t="str">
        <f t="shared" si="21"/>
        <v>20171021</v>
      </c>
      <c r="D334" s="8">
        <v>2017</v>
      </c>
      <c r="E334" s="8">
        <v>10</v>
      </c>
      <c r="F334" s="8">
        <v>21</v>
      </c>
      <c r="G334" s="8">
        <v>18</v>
      </c>
      <c r="H334" s="8">
        <v>34</v>
      </c>
      <c r="I334" s="16">
        <v>42</v>
      </c>
      <c r="J334" s="22">
        <v>570</v>
      </c>
      <c r="K334" s="19" t="s">
        <v>47</v>
      </c>
      <c r="L334" s="8" t="e">
        <f>IF(#REF!=#REF!,IF(K334="Stroke",IF(K335="Stroke",IF((J335-J334)&lt;0,1000+J335-J334,J335-J334),""),""),"")</f>
        <v>#REF!</v>
      </c>
      <c r="M334" s="16" t="s">
        <v>21</v>
      </c>
      <c r="N334" s="16" t="s">
        <v>27</v>
      </c>
      <c r="O334" s="16">
        <v>0</v>
      </c>
      <c r="P334" s="8" t="e">
        <f>IF(#REF!=#REF!,IF(K334="Stroke",IF(K335="Stroke",IF(#REF!=#REF!,IF(Q334=Q335,IF((J335-J334)&lt;0,1000+J335-J334-O334,J335-J334-O334),""),""),""),""),"")</f>
        <v>#REF!</v>
      </c>
      <c r="Q334" s="16">
        <v>1</v>
      </c>
      <c r="R334" s="8" t="e">
        <f>IF(#REF!&lt;&gt;#REF!,COUNTIFS($K$112:$K$1378,$K$112,#REF!,#REF!),"")</f>
        <v>#REF!</v>
      </c>
      <c r="S334" s="8" t="e">
        <f>IF(AND(#REF!&lt;&gt;#REF!,#REF!=#REF!,M334="positive",M335="negative"),1,"")</f>
        <v>#REF!</v>
      </c>
      <c r="T334" s="8" t="e">
        <f>IF(AND(#REF!=#REF!,K:K="stroke",M:M="positive",S334&lt;&gt;"1"),1,"")</f>
        <v>#REF!</v>
      </c>
      <c r="U334" s="8" t="e">
        <f>IF((AND(R334&lt;&gt;"",W334&lt;&gt;1,K:K="stroke",M:M="negative",#REF!=#REF!)),IF(W334&lt;&gt;0,"",1),"")</f>
        <v>#REF!</v>
      </c>
      <c r="V334" s="8" t="e">
        <f t="shared" si="18"/>
        <v>#REF!</v>
      </c>
      <c r="W334" s="8" t="e">
        <f>IF(#REF!&lt;&gt;#REF!,COUNTIFS($K$112:$K$1378,"up",#REF!,#REF!),"")</f>
        <v>#REF!</v>
      </c>
      <c r="X334" s="8" t="e">
        <f>IF(#REF!&lt;&gt;#REF!,COUNTIFS($K$112:$K$1378,"SRS",#REF!,#REF!),"")</f>
        <v>#REF!</v>
      </c>
      <c r="Y334" s="8" t="e">
        <f>IF(R334&lt;&gt;"",IF(R334=1,"",COUNTIFS($O$112:$O$1378,"&gt;40",#REF!,#REF!)),"")</f>
        <v>#REF!</v>
      </c>
      <c r="Z334" s="16"/>
      <c r="AA334" s="16"/>
      <c r="AB334" s="16"/>
      <c r="AC334" s="16"/>
      <c r="AD334" s="16"/>
      <c r="AE334" s="16"/>
      <c r="AF334" s="16"/>
      <c r="AG334" s="16"/>
      <c r="AH334" s="16"/>
    </row>
    <row r="335" spans="1:34" s="7" customFormat="1">
      <c r="A335" s="16">
        <f t="shared" si="19"/>
        <v>66882</v>
      </c>
      <c r="B335" s="18" t="str">
        <f t="shared" si="20"/>
        <v>20171021183442</v>
      </c>
      <c r="C335" s="8" t="str">
        <f t="shared" si="21"/>
        <v>20171021</v>
      </c>
      <c r="D335" s="8">
        <v>2017</v>
      </c>
      <c r="E335" s="8">
        <v>10</v>
      </c>
      <c r="F335" s="8">
        <v>21</v>
      </c>
      <c r="G335" s="8">
        <v>18</v>
      </c>
      <c r="H335" s="8">
        <v>34</v>
      </c>
      <c r="I335" s="16">
        <v>42</v>
      </c>
      <c r="J335" s="22">
        <v>618</v>
      </c>
      <c r="K335" s="19" t="s">
        <v>47</v>
      </c>
      <c r="L335" s="8" t="e">
        <f>IF(#REF!=#REF!,IF(K335="Stroke",IF(K336="Stroke",IF((J336-J335)&lt;0,1000+J336-J335,J336-J335),""),""),"")</f>
        <v>#REF!</v>
      </c>
      <c r="M335" s="16" t="s">
        <v>21</v>
      </c>
      <c r="N335" s="16" t="s">
        <v>27</v>
      </c>
      <c r="O335" s="16">
        <v>0</v>
      </c>
      <c r="P335" s="8" t="e">
        <f>IF(#REF!=#REF!,IF(K335="Stroke",IF(K336="Stroke",IF(#REF!=#REF!,IF(Q335=Q336,IF((J336-J335)&lt;0,1000+J336-J335-O335,J336-J335-O335),""),""),""),""),"")</f>
        <v>#REF!</v>
      </c>
      <c r="Q335" s="16">
        <v>1</v>
      </c>
      <c r="R335" s="8" t="e">
        <f>IF(#REF!&lt;&gt;#REF!,COUNTIFS($K$112:$K$1378,$K$112,#REF!,#REF!),"")</f>
        <v>#REF!</v>
      </c>
      <c r="S335" s="8" t="e">
        <f>IF(AND(#REF!&lt;&gt;#REF!,#REF!=#REF!,M335="positive",M336="negative"),1,"")</f>
        <v>#REF!</v>
      </c>
      <c r="T335" s="8" t="e">
        <f>IF(AND(#REF!=#REF!,K:K="stroke",M:M="positive",S335&lt;&gt;"1"),1,"")</f>
        <v>#REF!</v>
      </c>
      <c r="U335" s="8" t="e">
        <f>IF((AND(R335&lt;&gt;"",W335&lt;&gt;1,K:K="stroke",M:M="negative",#REF!=#REF!)),IF(W335&lt;&gt;0,"",1),"")</f>
        <v>#REF!</v>
      </c>
      <c r="V335" s="8" t="e">
        <f t="shared" si="18"/>
        <v>#REF!</v>
      </c>
      <c r="W335" s="8" t="e">
        <f>IF(#REF!&lt;&gt;#REF!,COUNTIFS($K$112:$K$1378,"up",#REF!,#REF!),"")</f>
        <v>#REF!</v>
      </c>
      <c r="X335" s="8" t="e">
        <f>IF(#REF!&lt;&gt;#REF!,COUNTIFS($K$112:$K$1378,"SRS",#REF!,#REF!),"")</f>
        <v>#REF!</v>
      </c>
      <c r="Y335" s="8" t="e">
        <f>IF(R335&lt;&gt;"",IF(R335=1,"",COUNTIFS($O$112:$O$1378,"&gt;40",#REF!,#REF!)),"")</f>
        <v>#REF!</v>
      </c>
      <c r="Z335" s="16"/>
      <c r="AA335" s="16"/>
      <c r="AB335" s="16"/>
      <c r="AC335" s="16"/>
      <c r="AD335" s="16"/>
      <c r="AE335" s="16"/>
      <c r="AF335" s="16"/>
      <c r="AG335" s="16"/>
      <c r="AH335" s="16"/>
    </row>
    <row r="336" spans="1:34" s="7" customFormat="1">
      <c r="A336" s="16">
        <f t="shared" si="19"/>
        <v>66882</v>
      </c>
      <c r="B336" s="18" t="str">
        <f t="shared" si="20"/>
        <v>20171021183442</v>
      </c>
      <c r="C336" s="8" t="str">
        <f t="shared" si="21"/>
        <v>20171021</v>
      </c>
      <c r="D336" s="8">
        <v>2017</v>
      </c>
      <c r="E336" s="8">
        <v>10</v>
      </c>
      <c r="F336" s="8">
        <v>21</v>
      </c>
      <c r="G336" s="8">
        <v>18</v>
      </c>
      <c r="H336" s="8">
        <v>34</v>
      </c>
      <c r="I336" s="16">
        <v>42</v>
      </c>
      <c r="J336" s="22">
        <v>642</v>
      </c>
      <c r="K336" s="19" t="s">
        <v>47</v>
      </c>
      <c r="L336" s="8" t="e">
        <f>IF(#REF!=#REF!,IF(K336="Stroke",IF(K337="Stroke",IF((J337-J336)&lt;0,1000+J337-J336,J337-J336),""),""),"")</f>
        <v>#REF!</v>
      </c>
      <c r="M336" s="16" t="s">
        <v>21</v>
      </c>
      <c r="N336" s="16" t="s">
        <v>27</v>
      </c>
      <c r="O336" s="16">
        <v>0</v>
      </c>
      <c r="P336" s="8" t="e">
        <f>IF(#REF!=#REF!,IF(K336="Stroke",IF(K337="Stroke",IF(#REF!=#REF!,IF(Q336=Q337,IF((J337-J336)&lt;0,1000+J337-J336-O336,J337-J336-O336),""),""),""),""),"")</f>
        <v>#REF!</v>
      </c>
      <c r="Q336" s="16">
        <v>1</v>
      </c>
      <c r="R336" s="8" t="e">
        <f>IF(#REF!&lt;&gt;#REF!,COUNTIFS($K$112:$K$1378,$K$112,#REF!,#REF!),"")</f>
        <v>#REF!</v>
      </c>
      <c r="S336" s="8" t="e">
        <f>IF(AND(#REF!&lt;&gt;#REF!,#REF!=#REF!,M336="positive",M337="negative"),1,"")</f>
        <v>#REF!</v>
      </c>
      <c r="T336" s="8" t="e">
        <f>IF(AND(#REF!=#REF!,K:K="stroke",M:M="positive",S336&lt;&gt;"1"),1,"")</f>
        <v>#REF!</v>
      </c>
      <c r="U336" s="8" t="e">
        <f>IF((AND(R336&lt;&gt;"",W336&lt;&gt;1,K:K="stroke",M:M="negative",#REF!=#REF!)),IF(W336&lt;&gt;0,"",1),"")</f>
        <v>#REF!</v>
      </c>
      <c r="V336" s="8" t="e">
        <f t="shared" si="18"/>
        <v>#REF!</v>
      </c>
      <c r="W336" s="8" t="e">
        <f>IF(#REF!&lt;&gt;#REF!,COUNTIFS($K$112:$K$1378,"up",#REF!,#REF!),"")</f>
        <v>#REF!</v>
      </c>
      <c r="X336" s="8" t="e">
        <f>IF(#REF!&lt;&gt;#REF!,COUNTIFS($K$112:$K$1378,"SRS",#REF!,#REF!),"")</f>
        <v>#REF!</v>
      </c>
      <c r="Y336" s="8" t="e">
        <f>IF(R336&lt;&gt;"",IF(R336=1,"",COUNTIFS($O$112:$O$1378,"&gt;40",#REF!,#REF!)),"")</f>
        <v>#REF!</v>
      </c>
      <c r="Z336" s="16"/>
      <c r="AA336" s="16"/>
      <c r="AB336" s="16"/>
      <c r="AC336" s="16"/>
      <c r="AD336" s="16"/>
      <c r="AE336" s="16"/>
      <c r="AF336" s="16"/>
      <c r="AG336" s="16"/>
      <c r="AH336" s="16"/>
    </row>
    <row r="337" spans="1:34">
      <c r="A337" s="16">
        <f t="shared" si="19"/>
        <v>66882</v>
      </c>
      <c r="B337" s="18" t="str">
        <f t="shared" si="20"/>
        <v>20171021183442</v>
      </c>
      <c r="C337" s="8" t="str">
        <f t="shared" si="21"/>
        <v>20171021</v>
      </c>
      <c r="D337" s="8">
        <v>2017</v>
      </c>
      <c r="E337" s="8">
        <v>10</v>
      </c>
      <c r="F337" s="8">
        <v>21</v>
      </c>
      <c r="G337" s="8">
        <v>18</v>
      </c>
      <c r="H337" s="8">
        <v>34</v>
      </c>
      <c r="I337" s="16">
        <v>42</v>
      </c>
      <c r="J337" s="22">
        <v>696</v>
      </c>
      <c r="K337" s="19" t="s">
        <v>47</v>
      </c>
      <c r="L337" s="8" t="e">
        <f>IF(#REF!=#REF!,IF(K337="Stroke",IF(K338="Stroke",IF((J338-J337)&lt;0,1000+J338-J337,J338-J337),""),""),"")</f>
        <v>#REF!</v>
      </c>
      <c r="M337" s="16" t="s">
        <v>21</v>
      </c>
      <c r="N337" s="16" t="s">
        <v>27</v>
      </c>
      <c r="O337" s="16">
        <v>0</v>
      </c>
      <c r="P337" s="8" t="e">
        <f>IF(#REF!=#REF!,IF(K337="Stroke",IF(K338="Stroke",IF(#REF!=#REF!,IF(Q337=Q338,IF((J338-J337)&lt;0,1000+J338-J337-O337,J338-J337-O337),""),""),""),""),"")</f>
        <v>#REF!</v>
      </c>
      <c r="Q337" s="16">
        <v>1</v>
      </c>
      <c r="R337" s="8" t="e">
        <f>IF(#REF!&lt;&gt;#REF!,COUNTIFS($K$112:$K$1378,$K$112,#REF!,#REF!),"")</f>
        <v>#REF!</v>
      </c>
      <c r="S337" s="8" t="e">
        <f>IF(AND(#REF!&lt;&gt;#REF!,#REF!=#REF!,M337="positive",M338="negative"),1,"")</f>
        <v>#REF!</v>
      </c>
      <c r="T337" s="8" t="e">
        <f>IF(AND(#REF!=#REF!,K:K="stroke",M:M="positive",S337&lt;&gt;"1"),1,"")</f>
        <v>#REF!</v>
      </c>
      <c r="U337" s="8" t="e">
        <f>IF((AND(R337&lt;&gt;"",W337&lt;&gt;1,K:K="stroke",M:M="negative",#REF!=#REF!)),IF(W337&lt;&gt;0,"",1),"")</f>
        <v>#REF!</v>
      </c>
      <c r="V337" s="8" t="e">
        <f t="shared" si="18"/>
        <v>#REF!</v>
      </c>
      <c r="W337" s="8" t="e">
        <f>IF(#REF!&lt;&gt;#REF!,COUNTIFS($K$112:$K$1378,"up",#REF!,#REF!),"")</f>
        <v>#REF!</v>
      </c>
      <c r="X337" s="8" t="e">
        <f>IF(#REF!&lt;&gt;#REF!,COUNTIFS($K$112:$K$1378,"SRS",#REF!,#REF!),"")</f>
        <v>#REF!</v>
      </c>
      <c r="Y337" s="8" t="e">
        <f>IF(R337&lt;&gt;"",IF(R337=1,"",COUNTIFS($O$112:$O$1378,"&gt;40",#REF!,#REF!)),"")</f>
        <v>#REF!</v>
      </c>
      <c r="Z337" s="16"/>
      <c r="AA337" s="16"/>
      <c r="AB337" s="16"/>
      <c r="AC337" s="16"/>
      <c r="AD337" s="16"/>
      <c r="AE337" s="16"/>
      <c r="AF337" s="16"/>
      <c r="AG337" s="16"/>
      <c r="AH337" s="16"/>
    </row>
    <row r="338" spans="1:34">
      <c r="A338" s="16">
        <f t="shared" si="19"/>
        <v>66882</v>
      </c>
      <c r="B338" s="18" t="str">
        <f t="shared" si="20"/>
        <v>20171021183442</v>
      </c>
      <c r="C338" s="8" t="str">
        <f t="shared" si="21"/>
        <v>20171021</v>
      </c>
      <c r="D338" s="8">
        <v>2017</v>
      </c>
      <c r="E338" s="8">
        <v>10</v>
      </c>
      <c r="F338" s="8">
        <v>21</v>
      </c>
      <c r="G338" s="8">
        <v>18</v>
      </c>
      <c r="H338" s="8">
        <v>34</v>
      </c>
      <c r="I338" s="16">
        <v>42</v>
      </c>
      <c r="J338" s="22">
        <v>741</v>
      </c>
      <c r="K338" s="19" t="s">
        <v>47</v>
      </c>
      <c r="L338" s="8" t="e">
        <f>IF(#REF!=#REF!,IF(K338="Stroke",IF(K339="Stroke",IF((J339-J338)&lt;0,1000+J339-J338,J339-J338),""),""),"")</f>
        <v>#REF!</v>
      </c>
      <c r="M338" s="16" t="s">
        <v>21</v>
      </c>
      <c r="N338" s="16" t="s">
        <v>27</v>
      </c>
      <c r="O338" s="16">
        <v>0</v>
      </c>
      <c r="P338" s="8" t="e">
        <f>IF(#REF!=#REF!,IF(K338="Stroke",IF(K339="Stroke",IF(#REF!=#REF!,IF(Q338=Q339,IF((J339-J338)&lt;0,1000+J339-J338-O338,J339-J338-O338),""),""),""),""),"")</f>
        <v>#REF!</v>
      </c>
      <c r="Q338" s="16">
        <v>1</v>
      </c>
      <c r="R338" s="8" t="e">
        <f>IF(#REF!&lt;&gt;#REF!,COUNTIFS($K$112:$K$1378,$K$112,#REF!,#REF!),"")</f>
        <v>#REF!</v>
      </c>
      <c r="S338" s="8" t="e">
        <f>IF(AND(#REF!&lt;&gt;#REF!,#REF!=#REF!,M338="positive",M339="negative"),1,"")</f>
        <v>#REF!</v>
      </c>
      <c r="T338" s="8" t="e">
        <f>IF(AND(#REF!=#REF!,K:K="stroke",M:M="positive",S338&lt;&gt;"1"),1,"")</f>
        <v>#REF!</v>
      </c>
      <c r="U338" s="8" t="e">
        <f>IF((AND(R338&lt;&gt;"",W338&lt;&gt;1,K:K="stroke",M:M="negative",#REF!=#REF!)),IF(W338&lt;&gt;0,"",1),"")</f>
        <v>#REF!</v>
      </c>
      <c r="V338" s="8" t="e">
        <f t="shared" si="18"/>
        <v>#REF!</v>
      </c>
      <c r="W338" s="8" t="e">
        <f>IF(#REF!&lt;&gt;#REF!,COUNTIFS($K$112:$K$1378,"up",#REF!,#REF!),"")</f>
        <v>#REF!</v>
      </c>
      <c r="X338" s="8" t="e">
        <f>IF(#REF!&lt;&gt;#REF!,COUNTIFS($K$112:$K$1378,"SRS",#REF!,#REF!),"")</f>
        <v>#REF!</v>
      </c>
      <c r="Y338" s="8" t="e">
        <f>IF(R338&lt;&gt;"",IF(R338=1,"",COUNTIFS($O$112:$O$1378,"&gt;40",#REF!,#REF!)),"")</f>
        <v>#REF!</v>
      </c>
      <c r="Z338" s="16"/>
      <c r="AA338" s="16"/>
      <c r="AB338" s="16"/>
      <c r="AC338" s="16"/>
      <c r="AD338" s="16"/>
      <c r="AE338" s="16"/>
      <c r="AF338" s="16"/>
      <c r="AG338" s="16"/>
      <c r="AH338" s="16"/>
    </row>
    <row r="339" spans="1:34">
      <c r="A339" s="16">
        <f t="shared" si="19"/>
        <v>66882</v>
      </c>
      <c r="B339" s="18" t="str">
        <f t="shared" si="20"/>
        <v>20171021183442</v>
      </c>
      <c r="C339" s="8" t="str">
        <f t="shared" si="21"/>
        <v>20171021</v>
      </c>
      <c r="D339" s="8">
        <v>2017</v>
      </c>
      <c r="E339" s="8">
        <v>10</v>
      </c>
      <c r="F339" s="8">
        <v>21</v>
      </c>
      <c r="G339" s="8">
        <v>18</v>
      </c>
      <c r="H339" s="8">
        <v>34</v>
      </c>
      <c r="I339" s="16">
        <v>42</v>
      </c>
      <c r="J339" s="22">
        <v>808</v>
      </c>
      <c r="K339" s="19" t="s">
        <v>47</v>
      </c>
      <c r="L339" s="8" t="e">
        <f>IF(#REF!=#REF!,IF(K339="Stroke",IF(K340="Stroke",IF((J340-J339)&lt;0,1000+J340-J339,J340-J339),""),""),"")</f>
        <v>#REF!</v>
      </c>
      <c r="M339" s="16" t="s">
        <v>21</v>
      </c>
      <c r="N339" s="16" t="s">
        <v>27</v>
      </c>
      <c r="O339" s="16">
        <v>0</v>
      </c>
      <c r="P339" s="8" t="e">
        <f>IF(#REF!=#REF!,IF(K339="Stroke",IF(K340="Stroke",IF(#REF!=#REF!,IF(Q339=Q340,IF((J340-J339)&lt;0,1000+J340-J339-O339,J340-J339-O339),""),""),""),""),"")</f>
        <v>#REF!</v>
      </c>
      <c r="Q339" s="16">
        <v>1</v>
      </c>
      <c r="R339" s="8" t="e">
        <f>IF(#REF!&lt;&gt;#REF!,COUNTIFS($K$112:$K$1378,$K$112,#REF!,#REF!),"")</f>
        <v>#REF!</v>
      </c>
      <c r="S339" s="8" t="e">
        <f>IF(AND(#REF!&lt;&gt;#REF!,#REF!=#REF!,M339="positive",M340="negative"),1,"")</f>
        <v>#REF!</v>
      </c>
      <c r="T339" s="8" t="e">
        <f>IF(AND(#REF!=#REF!,K:K="stroke",M:M="positive",S339&lt;&gt;"1"),1,"")</f>
        <v>#REF!</v>
      </c>
      <c r="U339" s="8" t="e">
        <f>IF((AND(R339&lt;&gt;"",W339&lt;&gt;1,K:K="stroke",M:M="negative",#REF!=#REF!)),IF(W339&lt;&gt;0,"",1),"")</f>
        <v>#REF!</v>
      </c>
      <c r="V339" s="8" t="e">
        <f t="shared" si="18"/>
        <v>#REF!</v>
      </c>
      <c r="W339" s="8" t="e">
        <f>IF(#REF!&lt;&gt;#REF!,COUNTIFS($K$112:$K$1378,"up",#REF!,#REF!),"")</f>
        <v>#REF!</v>
      </c>
      <c r="X339" s="8" t="e">
        <f>IF(#REF!&lt;&gt;#REF!,COUNTIFS($K$112:$K$1378,"SRS",#REF!,#REF!),"")</f>
        <v>#REF!</v>
      </c>
      <c r="Y339" s="8" t="e">
        <f>IF(R339&lt;&gt;"",IF(R339=1,"",COUNTIFS($O$112:$O$1378,"&gt;40",#REF!,#REF!)),"")</f>
        <v>#REF!</v>
      </c>
      <c r="Z339" s="16"/>
      <c r="AA339" s="16"/>
      <c r="AB339" s="16"/>
      <c r="AC339" s="16"/>
      <c r="AD339" s="16"/>
      <c r="AE339" s="16"/>
      <c r="AF339" s="16"/>
      <c r="AG339" s="16"/>
      <c r="AH339" s="16"/>
    </row>
    <row r="340" spans="1:34">
      <c r="A340" s="8">
        <f t="shared" si="19"/>
        <v>66882</v>
      </c>
      <c r="B340" s="14" t="str">
        <f t="shared" si="20"/>
        <v>20171021183442</v>
      </c>
      <c r="C340" s="8" t="str">
        <f t="shared" si="21"/>
        <v>20171021</v>
      </c>
      <c r="D340" s="8">
        <v>2017</v>
      </c>
      <c r="E340" s="8">
        <v>10</v>
      </c>
      <c r="F340" s="8">
        <v>21</v>
      </c>
      <c r="G340" s="8">
        <v>18</v>
      </c>
      <c r="H340" s="8">
        <v>34</v>
      </c>
      <c r="I340" s="8">
        <v>42</v>
      </c>
      <c r="J340" s="8">
        <v>877</v>
      </c>
      <c r="K340" s="8" t="s">
        <v>49</v>
      </c>
      <c r="L340" s="8" t="e">
        <f>IF(#REF!=#REF!,IF(K340="Stroke",IF(K341="Stroke",IF((J341-J340)&lt;0,1000+J341-J340,J341-J340),""),""),"")</f>
        <v>#REF!</v>
      </c>
      <c r="M340" s="8" t="s">
        <v>21</v>
      </c>
      <c r="N340" s="8" t="s">
        <v>27</v>
      </c>
      <c r="O340" s="8">
        <v>269</v>
      </c>
      <c r="P340" s="8" t="e">
        <f>IF(#REF!=#REF!,IF(K340="Stroke",IF(K341="Stroke",IF(#REF!=#REF!,IF(Q340=Q341,IF((J341-J340)&lt;0,1000+J341-J340-O340,J341-J340-O340),""),""),""),""),"")</f>
        <v>#REF!</v>
      </c>
      <c r="Q340" s="8">
        <v>1</v>
      </c>
      <c r="R340" s="8" t="e">
        <f>IF(#REF!&lt;&gt;#REF!,COUNTIFS($K$112:$K$1378,$K$112,#REF!,#REF!),"")</f>
        <v>#REF!</v>
      </c>
      <c r="S340" s="8" t="e">
        <f>IF(AND(#REF!&lt;&gt;#REF!,#REF!=#REF!,M340="positive",M341="negative"),1,"")</f>
        <v>#REF!</v>
      </c>
      <c r="T340" s="8" t="e">
        <f>IF(AND(#REF!=#REF!,K:K="stroke",M:M="positive",S340&lt;&gt;"1"),1,"")</f>
        <v>#REF!</v>
      </c>
      <c r="U340" s="8" t="e">
        <f>IF((AND(R340&lt;&gt;"",W340&lt;&gt;1,K:K="stroke",M:M="negative",#REF!=#REF!)),IF(W340&lt;&gt;0,"",1),"")</f>
        <v>#REF!</v>
      </c>
      <c r="V340" s="8" t="e">
        <f t="shared" si="18"/>
        <v>#REF!</v>
      </c>
      <c r="W340" s="8" t="e">
        <f>IF(#REF!&lt;&gt;#REF!,COUNTIFS($K$112:$K$1378,"up",#REF!,#REF!),"")</f>
        <v>#REF!</v>
      </c>
      <c r="X340" s="8" t="e">
        <f>IF(#REF!&lt;&gt;#REF!,COUNTIFS($K$112:$K$1378,"SRS",#REF!,#REF!),"")</f>
        <v>#REF!</v>
      </c>
      <c r="Y340" s="8" t="e">
        <f>IF(R340&lt;&gt;"",IF(R340=1,"",COUNTIFS($O$112:$O$1378,"&gt;40",#REF!,#REF!)),"")</f>
        <v>#REF!</v>
      </c>
      <c r="Z340" s="8" t="s">
        <v>46</v>
      </c>
      <c r="AA340" s="8"/>
      <c r="AB340" s="8"/>
      <c r="AC340" s="8"/>
      <c r="AD340" s="8"/>
      <c r="AE340" s="8"/>
      <c r="AF340" s="8"/>
      <c r="AG340" s="8"/>
      <c r="AH340" s="8"/>
    </row>
    <row r="341" spans="1:34" s="7" customFormat="1">
      <c r="A341" s="7">
        <f t="shared" si="19"/>
        <v>67116</v>
      </c>
      <c r="B341" s="11" t="str">
        <f t="shared" si="20"/>
        <v>20171021183836</v>
      </c>
      <c r="C341" s="7" t="str">
        <f t="shared" si="21"/>
        <v>20171021</v>
      </c>
      <c r="D341" s="7">
        <v>2017</v>
      </c>
      <c r="E341" s="7">
        <v>10</v>
      </c>
      <c r="F341" s="7">
        <v>21</v>
      </c>
      <c r="G341" s="7">
        <v>18</v>
      </c>
      <c r="H341" s="7">
        <v>38</v>
      </c>
      <c r="I341" s="7">
        <v>36</v>
      </c>
      <c r="J341" s="7">
        <v>125</v>
      </c>
      <c r="K341" s="7" t="s">
        <v>44</v>
      </c>
      <c r="L341" s="7" t="e">
        <f>IF(#REF!=#REF!,IF(K341="Stroke",IF(K342="Stroke",IF((J342-J341)&lt;0,1000+J342-J341,J342-J341),""),""),"")</f>
        <v>#REF!</v>
      </c>
      <c r="M341" s="7" t="s">
        <v>21</v>
      </c>
      <c r="N341" s="7" t="s">
        <v>27</v>
      </c>
      <c r="O341" s="7">
        <v>619</v>
      </c>
      <c r="P341" s="7" t="e">
        <f>IF(#REF!=#REF!,IF(K341="Stroke",IF(K342="Stroke",IF(#REF!=#REF!,IF(Q341=Q342,IF((J342-J341)&lt;0,1000+J342-J341-O341,J342-J341-O341),""),""),""),""),"")</f>
        <v>#REF!</v>
      </c>
      <c r="Q341" s="7">
        <v>1</v>
      </c>
      <c r="R341" s="7" t="e">
        <f>IF(#REF!&lt;&gt;#REF!,COUNTIFS($K$112:$K$1378,$K$112,#REF!,#REF!),"")</f>
        <v>#REF!</v>
      </c>
      <c r="S341" s="7" t="e">
        <f>IF(AND(#REF!&lt;&gt;#REF!,#REF!=#REF!,M341="positive",M342="negative"),1,"")</f>
        <v>#REF!</v>
      </c>
      <c r="T341" s="7" t="e">
        <f>IF(AND(#REF!=#REF!,K:K="stroke",M:M="positive",S341&lt;&gt;"1"),1,"")</f>
        <v>#REF!</v>
      </c>
      <c r="U341" s="7" t="e">
        <f>IF((AND(R341&lt;&gt;"",W341&lt;&gt;1,K:K="stroke",M:M="negative",#REF!=#REF!)),IF(W341&lt;&gt;0,"",1),"")</f>
        <v>#REF!</v>
      </c>
      <c r="V341" s="7" t="e">
        <f t="shared" si="18"/>
        <v>#REF!</v>
      </c>
      <c r="W341" s="7" t="e">
        <f>IF(#REF!&lt;&gt;#REF!,COUNTIFS($K$112:$K$1378,"up",#REF!,#REF!),"")</f>
        <v>#REF!</v>
      </c>
      <c r="X341" s="7" t="e">
        <f>IF(#REF!&lt;&gt;#REF!,COUNTIFS($K$112:$K$1378,"SRS",#REF!,#REF!),"")</f>
        <v>#REF!</v>
      </c>
      <c r="Y341" s="7" t="e">
        <f>IF(R341&lt;&gt;"",IF(R341=1,"",COUNTIFS($O$112:$O$1378,"&gt;40",#REF!,#REF!)),"")</f>
        <v>#REF!</v>
      </c>
      <c r="Z341" s="7" t="s">
        <v>46</v>
      </c>
    </row>
    <row r="342" spans="1:34">
      <c r="A342" s="8">
        <f t="shared" si="19"/>
        <v>67116</v>
      </c>
      <c r="B342" s="14" t="str">
        <f t="shared" si="20"/>
        <v>20171021183836</v>
      </c>
      <c r="C342" s="8" t="str">
        <f t="shared" si="21"/>
        <v>20171021</v>
      </c>
      <c r="D342" s="8">
        <v>2017</v>
      </c>
      <c r="E342" s="8">
        <v>10</v>
      </c>
      <c r="F342" s="8">
        <v>21</v>
      </c>
      <c r="G342" s="8">
        <v>18</v>
      </c>
      <c r="H342" s="8">
        <v>38</v>
      </c>
      <c r="I342" s="8">
        <v>36</v>
      </c>
      <c r="J342" s="8">
        <v>749</v>
      </c>
      <c r="K342" s="8" t="s">
        <v>37</v>
      </c>
      <c r="L342" s="8" t="e">
        <f>IF(#REF!=#REF!,IF(K342="Stroke",IF(K343="Stroke",IF((J343-J342)&lt;0,1000+J343-J342,J343-J342),""),""),"")</f>
        <v>#REF!</v>
      </c>
      <c r="M342" s="8" t="s">
        <v>21</v>
      </c>
      <c r="N342" s="8" t="s">
        <v>27</v>
      </c>
      <c r="O342" s="8">
        <v>143</v>
      </c>
      <c r="P342" s="8" t="e">
        <f>IF(#REF!=#REF!,IF(K342="Stroke",IF(K343="Stroke",IF(#REF!=#REF!,IF(Q342=Q343,IF((J343-J342)&lt;0,1000+J343-J342-O342,J343-J342-O342),""),""),""),""),"")</f>
        <v>#REF!</v>
      </c>
      <c r="Q342" s="8">
        <v>1</v>
      </c>
      <c r="R342" s="8" t="e">
        <f>IF(#REF!&lt;&gt;#REF!,COUNTIFS($K$112:$K$1378,$K$112,#REF!,#REF!),"")</f>
        <v>#REF!</v>
      </c>
      <c r="S342" s="8" t="e">
        <f>IF(AND(#REF!&lt;&gt;#REF!,#REF!=#REF!,M342="positive",M343="negative"),1,"")</f>
        <v>#REF!</v>
      </c>
      <c r="T342" s="8" t="e">
        <f>IF(AND(#REF!=#REF!,K:K="stroke",M:M="positive",S342&lt;&gt;"1"),1,"")</f>
        <v>#REF!</v>
      </c>
      <c r="U342" s="8" t="e">
        <f>IF((AND(R342&lt;&gt;"",W342&lt;&gt;1,K:K="stroke",M:M="negative",#REF!=#REF!)),IF(W342&lt;&gt;0,"",1),"")</f>
        <v>#REF!</v>
      </c>
      <c r="V342" s="8" t="e">
        <f t="shared" si="18"/>
        <v>#REF!</v>
      </c>
      <c r="W342" s="8" t="e">
        <f>IF(#REF!&lt;&gt;#REF!,COUNTIFS($K$112:$K$1378,"up",#REF!,#REF!),"")</f>
        <v>#REF!</v>
      </c>
      <c r="X342" s="8" t="e">
        <f>IF(#REF!&lt;&gt;#REF!,COUNTIFS($K$112:$K$1378,"SRS",#REF!,#REF!),"")</f>
        <v>#REF!</v>
      </c>
      <c r="Y342" s="8" t="e">
        <f>IF(R342&lt;&gt;"",IF(R342=1,"",COUNTIFS($O$112:$O$1378,"&gt;40",#REF!,#REF!)),"")</f>
        <v>#REF!</v>
      </c>
      <c r="Z342" s="8"/>
      <c r="AA342" s="8"/>
      <c r="AB342" s="8"/>
      <c r="AC342" s="8"/>
      <c r="AD342" s="8"/>
      <c r="AE342" s="8"/>
      <c r="AF342" s="8"/>
      <c r="AG342" s="8"/>
      <c r="AH342" s="8"/>
    </row>
    <row r="343" spans="1:34">
      <c r="A343" s="8">
        <f t="shared" si="19"/>
        <v>67116</v>
      </c>
      <c r="B343" s="14" t="str">
        <f t="shared" si="20"/>
        <v>20171021183836</v>
      </c>
      <c r="C343" s="8" t="str">
        <f t="shared" si="21"/>
        <v>20171021</v>
      </c>
      <c r="D343" s="8">
        <v>2017</v>
      </c>
      <c r="E343" s="8">
        <v>10</v>
      </c>
      <c r="F343" s="8">
        <v>21</v>
      </c>
      <c r="G343" s="8">
        <v>18</v>
      </c>
      <c r="H343" s="8">
        <v>38</v>
      </c>
      <c r="I343" s="8">
        <v>36</v>
      </c>
      <c r="J343" s="8">
        <v>911</v>
      </c>
      <c r="K343" s="8" t="s">
        <v>37</v>
      </c>
      <c r="L343" s="8" t="e">
        <f>IF(#REF!=#REF!,IF(K343="Stroke",IF(K344="Stroke",IF((J344-J343)&lt;0,1000+J344-J343,J344-J343),""),""),"")</f>
        <v>#REF!</v>
      </c>
      <c r="M343" s="8" t="s">
        <v>21</v>
      </c>
      <c r="N343" s="8" t="s">
        <v>27</v>
      </c>
      <c r="O343" s="8">
        <v>82</v>
      </c>
      <c r="P343" s="8" t="e">
        <f>IF(#REF!=#REF!,IF(K343="Stroke",IF(K344="Stroke",IF(#REF!=#REF!,IF(Q343=Q344,IF((J344-J343)&lt;0,1000+J344-J343-O343,J344-J343-O343),""),""),""),""),"")</f>
        <v>#REF!</v>
      </c>
      <c r="Q343" s="8">
        <v>1</v>
      </c>
      <c r="R343" s="8" t="e">
        <f>IF(#REF!&lt;&gt;#REF!,COUNTIFS($K$112:$K$1378,$K$112,#REF!,#REF!),"")</f>
        <v>#REF!</v>
      </c>
      <c r="S343" s="8" t="e">
        <f>IF(AND(#REF!&lt;&gt;#REF!,#REF!=#REF!,M343="positive",M344="negative"),1,"")</f>
        <v>#REF!</v>
      </c>
      <c r="T343" s="8" t="e">
        <f>IF(AND(#REF!=#REF!,K:K="stroke",M:M="positive",S343&lt;&gt;"1"),1,"")</f>
        <v>#REF!</v>
      </c>
      <c r="U343" s="8" t="e">
        <f>IF((AND(R343&lt;&gt;"",W343&lt;&gt;1,K:K="stroke",M:M="negative",#REF!=#REF!)),IF(W343&lt;&gt;0,"",1),"")</f>
        <v>#REF!</v>
      </c>
      <c r="V343" s="8" t="e">
        <f t="shared" si="18"/>
        <v>#REF!</v>
      </c>
      <c r="W343" s="8" t="e">
        <f>IF(#REF!&lt;&gt;#REF!,COUNTIFS($K$112:$K$1378,"up",#REF!,#REF!),"")</f>
        <v>#REF!</v>
      </c>
      <c r="X343" s="8" t="e">
        <f>IF(#REF!&lt;&gt;#REF!,COUNTIFS($K$112:$K$1378,"SRS",#REF!,#REF!),"")</f>
        <v>#REF!</v>
      </c>
      <c r="Y343" s="8" t="e">
        <f>IF(R343&lt;&gt;"",IF(R343=1,"",COUNTIFS($O$112:$O$1378,"&gt;40",#REF!,#REF!)),"")</f>
        <v>#REF!</v>
      </c>
      <c r="Z343" s="8"/>
      <c r="AA343" s="8"/>
      <c r="AB343" s="8"/>
      <c r="AC343" s="8"/>
      <c r="AD343" s="8"/>
      <c r="AE343" s="8"/>
      <c r="AF343" s="8"/>
      <c r="AG343" s="8"/>
      <c r="AH343" s="8"/>
    </row>
    <row r="344" spans="1:34">
      <c r="A344" s="7">
        <f t="shared" si="19"/>
        <v>67192</v>
      </c>
      <c r="B344" s="11" t="str">
        <f t="shared" si="20"/>
        <v>20171021183952</v>
      </c>
      <c r="C344" s="7" t="str">
        <f t="shared" si="21"/>
        <v>20171021</v>
      </c>
      <c r="D344" s="7">
        <v>2017</v>
      </c>
      <c r="E344" s="7">
        <v>10</v>
      </c>
      <c r="F344" s="7">
        <v>21</v>
      </c>
      <c r="G344" s="7">
        <v>18</v>
      </c>
      <c r="H344" s="7">
        <v>39</v>
      </c>
      <c r="I344" s="7">
        <v>52</v>
      </c>
      <c r="J344" s="7">
        <v>279</v>
      </c>
      <c r="K344" s="7" t="s">
        <v>44</v>
      </c>
      <c r="L344" s="7" t="e">
        <f>IF(#REF!=#REF!,IF(K344="Stroke",IF(K345="Stroke",IF((J345-J344)&lt;0,1000+J345-J344,J345-J344),""),""),"")</f>
        <v>#REF!</v>
      </c>
      <c r="M344" s="7" t="s">
        <v>21</v>
      </c>
      <c r="N344" s="7" t="s">
        <v>27</v>
      </c>
      <c r="O344" s="7">
        <v>398</v>
      </c>
      <c r="P344" s="7" t="e">
        <f>IF(#REF!=#REF!,IF(K344="Stroke",IF(K345="Stroke",IF(#REF!=#REF!,IF(Q344=Q345,IF((J345-J344)&lt;0,1000+J345-J344-O344,J345-J344-O344),""),""),""),""),"")</f>
        <v>#REF!</v>
      </c>
      <c r="Q344" s="7">
        <v>1</v>
      </c>
      <c r="R344" s="7" t="e">
        <f>IF(#REF!&lt;&gt;#REF!,COUNTIFS($K$112:$K$1378,$K$112,#REF!,#REF!),"")</f>
        <v>#REF!</v>
      </c>
      <c r="S344" s="7" t="e">
        <f>IF(AND(#REF!&lt;&gt;#REF!,#REF!=#REF!,M344="positive",M345="negative"),1,"")</f>
        <v>#REF!</v>
      </c>
      <c r="T344" s="7" t="e">
        <f>IF(AND(#REF!=#REF!,K:K="stroke",M:M="positive",S344&lt;&gt;"1"),1,"")</f>
        <v>#REF!</v>
      </c>
      <c r="U344" s="7" t="e">
        <f>IF((AND(R344&lt;&gt;"",W344&lt;&gt;1,K:K="stroke",M:M="negative",#REF!=#REF!)),IF(W344&lt;&gt;0,"",1),"")</f>
        <v>#REF!</v>
      </c>
      <c r="V344" s="7" t="e">
        <f t="shared" si="18"/>
        <v>#REF!</v>
      </c>
      <c r="W344" s="7" t="e">
        <f>IF(#REF!&lt;&gt;#REF!,COUNTIFS($K$112:$K$1378,"up",#REF!,#REF!),"")</f>
        <v>#REF!</v>
      </c>
      <c r="X344" s="7" t="e">
        <f>IF(#REF!&lt;&gt;#REF!,COUNTIFS($K$112:$K$1378,"SRS",#REF!,#REF!),"")</f>
        <v>#REF!</v>
      </c>
      <c r="Y344" s="7" t="e">
        <f>IF(R344&lt;&gt;"",IF(R344=1,"",COUNTIFS($O$112:$O$1378,"&gt;40",#REF!,#REF!)),"")</f>
        <v>#REF!</v>
      </c>
      <c r="Z344" s="7" t="s">
        <v>46</v>
      </c>
      <c r="AA344" s="7"/>
      <c r="AB344" s="7"/>
      <c r="AC344" s="7"/>
      <c r="AD344" s="7"/>
      <c r="AE344" s="7"/>
      <c r="AF344" s="7"/>
      <c r="AG344" s="7"/>
      <c r="AH344" s="7"/>
    </row>
    <row r="345" spans="1:34">
      <c r="A345" s="16">
        <f t="shared" si="19"/>
        <v>67192</v>
      </c>
      <c r="B345" s="18" t="str">
        <f t="shared" si="20"/>
        <v>20171021183952</v>
      </c>
      <c r="C345" s="8" t="str">
        <f t="shared" si="21"/>
        <v>20171021</v>
      </c>
      <c r="D345" s="8">
        <v>2017</v>
      </c>
      <c r="E345" s="8">
        <v>10</v>
      </c>
      <c r="F345" s="8">
        <v>21</v>
      </c>
      <c r="G345" s="8">
        <v>18</v>
      </c>
      <c r="H345" s="16">
        <v>39</v>
      </c>
      <c r="I345" s="16">
        <v>52</v>
      </c>
      <c r="J345" s="16">
        <v>410</v>
      </c>
      <c r="K345" s="19" t="s">
        <v>47</v>
      </c>
      <c r="L345" s="8" t="e">
        <f>IF(#REF!=#REF!,IF(K345="Stroke",IF(K346="Stroke",IF((J346-J345)&lt;0,1000+J346-J345,J346-J345),""),""),"")</f>
        <v>#REF!</v>
      </c>
      <c r="M345" s="16" t="s">
        <v>21</v>
      </c>
      <c r="N345" s="16" t="s">
        <v>27</v>
      </c>
      <c r="O345" s="16">
        <v>0</v>
      </c>
      <c r="P345" s="8" t="e">
        <f>IF(#REF!=#REF!,IF(K345="Stroke",IF(K346="Stroke",IF(#REF!=#REF!,IF(Q345=Q346,IF((J346-J345)&lt;0,1000+J346-J345-O345,J346-J345-O345),""),""),""),""),"")</f>
        <v>#REF!</v>
      </c>
      <c r="Q345" s="16">
        <v>1</v>
      </c>
      <c r="R345" s="8" t="e">
        <f>IF(#REF!&lt;&gt;#REF!,COUNTIFS($K$112:$K$1378,$K$112,#REF!,#REF!),"")</f>
        <v>#REF!</v>
      </c>
      <c r="S345" s="8" t="e">
        <f>IF(AND(#REF!&lt;&gt;#REF!,#REF!=#REF!,M345="positive",M346="negative"),1,"")</f>
        <v>#REF!</v>
      </c>
      <c r="T345" s="8" t="e">
        <f>IF(AND(#REF!=#REF!,K:K="stroke",M:M="positive",S345&lt;&gt;"1"),1,"")</f>
        <v>#REF!</v>
      </c>
      <c r="U345" s="8" t="e">
        <f>IF((AND(R345&lt;&gt;"",W345&lt;&gt;1,K:K="stroke",M:M="negative",#REF!=#REF!)),IF(W345&lt;&gt;0,"",1),"")</f>
        <v>#REF!</v>
      </c>
      <c r="V345" s="8" t="e">
        <f t="shared" si="18"/>
        <v>#REF!</v>
      </c>
      <c r="W345" s="8" t="e">
        <f>IF(#REF!&lt;&gt;#REF!,COUNTIFS($K$112:$K$1378,"up",#REF!,#REF!),"")</f>
        <v>#REF!</v>
      </c>
      <c r="X345" s="8" t="e">
        <f>IF(#REF!&lt;&gt;#REF!,COUNTIFS($K$112:$K$1378,"SRS",#REF!,#REF!),"")</f>
        <v>#REF!</v>
      </c>
      <c r="Y345" s="8" t="e">
        <f>IF(R345&lt;&gt;"",IF(R345=1,"",COUNTIFS($O$112:$O$1378,"&gt;40",#REF!,#REF!)),"")</f>
        <v>#REF!</v>
      </c>
      <c r="Z345" s="16"/>
      <c r="AA345" s="16"/>
      <c r="AB345" s="16"/>
      <c r="AC345" s="16"/>
      <c r="AD345" s="16"/>
      <c r="AE345" s="16"/>
      <c r="AF345" s="16"/>
      <c r="AG345" s="16"/>
      <c r="AH345" s="16"/>
    </row>
    <row r="346" spans="1:34">
      <c r="A346" s="16">
        <f t="shared" si="19"/>
        <v>67192</v>
      </c>
      <c r="B346" s="18" t="str">
        <f t="shared" si="20"/>
        <v>20171021183952</v>
      </c>
      <c r="C346" s="8" t="str">
        <f t="shared" si="21"/>
        <v>20171021</v>
      </c>
      <c r="D346" s="8">
        <v>2017</v>
      </c>
      <c r="E346" s="8">
        <v>10</v>
      </c>
      <c r="F346" s="8">
        <v>21</v>
      </c>
      <c r="G346" s="8">
        <v>18</v>
      </c>
      <c r="H346" s="16">
        <v>39</v>
      </c>
      <c r="I346" s="16">
        <v>52</v>
      </c>
      <c r="J346" s="16">
        <v>431</v>
      </c>
      <c r="K346" s="19" t="s">
        <v>47</v>
      </c>
      <c r="L346" s="8" t="e">
        <f>IF(#REF!=#REF!,IF(K346="Stroke",IF(K347="Stroke",IF((J347-J346)&lt;0,1000+J347-J346,J347-J346),""),""),"")</f>
        <v>#REF!</v>
      </c>
      <c r="M346" s="16" t="s">
        <v>21</v>
      </c>
      <c r="N346" s="16" t="s">
        <v>27</v>
      </c>
      <c r="O346" s="16">
        <v>0</v>
      </c>
      <c r="P346" s="8" t="e">
        <f>IF(#REF!=#REF!,IF(K346="Stroke",IF(K347="Stroke",IF(#REF!=#REF!,IF(Q346=Q347,IF((J347-J346)&lt;0,1000+J347-J346-O346,J347-J346-O346),""),""),""),""),"")</f>
        <v>#REF!</v>
      </c>
      <c r="Q346" s="16">
        <v>1</v>
      </c>
      <c r="R346" s="8" t="e">
        <f>IF(#REF!&lt;&gt;#REF!,COUNTIFS($K$112:$K$1378,$K$112,#REF!,#REF!),"")</f>
        <v>#REF!</v>
      </c>
      <c r="S346" s="8" t="e">
        <f>IF(AND(#REF!&lt;&gt;#REF!,#REF!=#REF!,M346="positive",M347="negative"),1,"")</f>
        <v>#REF!</v>
      </c>
      <c r="T346" s="8" t="e">
        <f>IF(AND(#REF!=#REF!,K:K="stroke",M:M="positive",S346&lt;&gt;"1"),1,"")</f>
        <v>#REF!</v>
      </c>
      <c r="U346" s="8" t="e">
        <f>IF((AND(R346&lt;&gt;"",W346&lt;&gt;1,K:K="stroke",M:M="negative",#REF!=#REF!)),IF(W346&lt;&gt;0,"",1),"")</f>
        <v>#REF!</v>
      </c>
      <c r="V346" s="8" t="e">
        <f t="shared" si="18"/>
        <v>#REF!</v>
      </c>
      <c r="W346" s="8" t="e">
        <f>IF(#REF!&lt;&gt;#REF!,COUNTIFS($K$112:$K$1378,"up",#REF!,#REF!),"")</f>
        <v>#REF!</v>
      </c>
      <c r="X346" s="8" t="e">
        <f>IF(#REF!&lt;&gt;#REF!,COUNTIFS($K$112:$K$1378,"SRS",#REF!,#REF!),"")</f>
        <v>#REF!</v>
      </c>
      <c r="Y346" s="8" t="e">
        <f>IF(R346&lt;&gt;"",IF(R346=1,"",COUNTIFS($O$112:$O$1378,"&gt;40",#REF!,#REF!)),"")</f>
        <v>#REF!</v>
      </c>
      <c r="Z346" s="16"/>
      <c r="AA346" s="16"/>
      <c r="AB346" s="16"/>
      <c r="AC346" s="16"/>
      <c r="AD346" s="16"/>
      <c r="AE346" s="16"/>
      <c r="AF346" s="16"/>
      <c r="AG346" s="16"/>
      <c r="AH346" s="16"/>
    </row>
    <row r="347" spans="1:34">
      <c r="A347" s="16">
        <f t="shared" si="19"/>
        <v>67192</v>
      </c>
      <c r="B347" s="18" t="str">
        <f t="shared" si="20"/>
        <v>20171021183952</v>
      </c>
      <c r="C347" s="8" t="str">
        <f t="shared" si="21"/>
        <v>20171021</v>
      </c>
      <c r="D347" s="8">
        <v>2017</v>
      </c>
      <c r="E347" s="8">
        <v>10</v>
      </c>
      <c r="F347" s="8">
        <v>21</v>
      </c>
      <c r="G347" s="8">
        <v>18</v>
      </c>
      <c r="H347" s="16">
        <v>39</v>
      </c>
      <c r="I347" s="16">
        <v>52</v>
      </c>
      <c r="J347" s="16">
        <v>440</v>
      </c>
      <c r="K347" s="19" t="s">
        <v>47</v>
      </c>
      <c r="L347" s="8" t="e">
        <f>IF(#REF!=#REF!,IF(K347="Stroke",IF(K348="Stroke",IF((J348-J347)&lt;0,1000+J348-J347,J348-J347),""),""),"")</f>
        <v>#REF!</v>
      </c>
      <c r="M347" s="16" t="s">
        <v>21</v>
      </c>
      <c r="N347" s="16" t="s">
        <v>27</v>
      </c>
      <c r="O347" s="16">
        <v>0</v>
      </c>
      <c r="P347" s="8" t="e">
        <f>IF(#REF!=#REF!,IF(K347="Stroke",IF(K348="Stroke",IF(#REF!=#REF!,IF(Q347=Q348,IF((J348-J347)&lt;0,1000+J348-J347-O347,J348-J347-O347),""),""),""),""),"")</f>
        <v>#REF!</v>
      </c>
      <c r="Q347" s="16">
        <v>1</v>
      </c>
      <c r="R347" s="8" t="e">
        <f>IF(#REF!&lt;&gt;#REF!,COUNTIFS($K$112:$K$1378,$K$112,#REF!,#REF!),"")</f>
        <v>#REF!</v>
      </c>
      <c r="S347" s="8" t="e">
        <f>IF(AND(#REF!&lt;&gt;#REF!,#REF!=#REF!,M347="positive",M348="negative"),1,"")</f>
        <v>#REF!</v>
      </c>
      <c r="T347" s="8" t="e">
        <f>IF(AND(#REF!=#REF!,K:K="stroke",M:M="positive",S347&lt;&gt;"1"),1,"")</f>
        <v>#REF!</v>
      </c>
      <c r="U347" s="8" t="e">
        <f>IF((AND(R347&lt;&gt;"",W347&lt;&gt;1,K:K="stroke",M:M="negative",#REF!=#REF!)),IF(W347&lt;&gt;0,"",1),"")</f>
        <v>#REF!</v>
      </c>
      <c r="V347" s="8" t="e">
        <f t="shared" si="18"/>
        <v>#REF!</v>
      </c>
      <c r="W347" s="8" t="e">
        <f>IF(#REF!&lt;&gt;#REF!,COUNTIFS($K$112:$K$1378,"up",#REF!,#REF!),"")</f>
        <v>#REF!</v>
      </c>
      <c r="X347" s="8" t="e">
        <f>IF(#REF!&lt;&gt;#REF!,COUNTIFS($K$112:$K$1378,"SRS",#REF!,#REF!),"")</f>
        <v>#REF!</v>
      </c>
      <c r="Y347" s="8" t="e">
        <f>IF(R347&lt;&gt;"",IF(R347=1,"",COUNTIFS($O$112:$O$1378,"&gt;40",#REF!,#REF!)),"")</f>
        <v>#REF!</v>
      </c>
      <c r="Z347" s="16"/>
      <c r="AA347" s="16"/>
      <c r="AB347" s="16"/>
      <c r="AC347" s="16"/>
      <c r="AD347" s="16"/>
      <c r="AE347" s="16"/>
      <c r="AF347" s="16"/>
      <c r="AG347" s="16"/>
      <c r="AH347" s="16"/>
    </row>
    <row r="348" spans="1:34" s="7" customFormat="1">
      <c r="A348" s="16">
        <f t="shared" si="19"/>
        <v>67192</v>
      </c>
      <c r="B348" s="18" t="str">
        <f t="shared" si="20"/>
        <v>20171021183952</v>
      </c>
      <c r="C348" s="8" t="str">
        <f t="shared" si="21"/>
        <v>20171021</v>
      </c>
      <c r="D348" s="8">
        <v>2017</v>
      </c>
      <c r="E348" s="8">
        <v>10</v>
      </c>
      <c r="F348" s="8">
        <v>21</v>
      </c>
      <c r="G348" s="8">
        <v>18</v>
      </c>
      <c r="H348" s="16">
        <v>39</v>
      </c>
      <c r="I348" s="16">
        <v>52</v>
      </c>
      <c r="J348" s="16">
        <v>444</v>
      </c>
      <c r="K348" s="19" t="s">
        <v>47</v>
      </c>
      <c r="L348" s="8" t="e">
        <f>IF(#REF!=#REF!,IF(K348="Stroke",IF(K349="Stroke",IF((J349-J348)&lt;0,1000+J349-J348,J349-J348),""),""),"")</f>
        <v>#REF!</v>
      </c>
      <c r="M348" s="16" t="s">
        <v>21</v>
      </c>
      <c r="N348" s="16" t="s">
        <v>27</v>
      </c>
      <c r="O348" s="16">
        <v>0</v>
      </c>
      <c r="P348" s="8" t="e">
        <f>IF(#REF!=#REF!,IF(K348="Stroke",IF(K349="Stroke",IF(#REF!=#REF!,IF(Q348=Q349,IF((J349-J348)&lt;0,1000+J349-J348-O348,J349-J348-O348),""),""),""),""),"")</f>
        <v>#REF!</v>
      </c>
      <c r="Q348" s="16">
        <v>1</v>
      </c>
      <c r="R348" s="8" t="e">
        <f>IF(#REF!&lt;&gt;#REF!,COUNTIFS($K$112:$K$1378,$K$112,#REF!,#REF!),"")</f>
        <v>#REF!</v>
      </c>
      <c r="S348" s="8" t="e">
        <f>IF(AND(#REF!&lt;&gt;#REF!,#REF!=#REF!,M348="positive",M349="negative"),1,"")</f>
        <v>#REF!</v>
      </c>
      <c r="T348" s="8" t="e">
        <f>IF(AND(#REF!=#REF!,K:K="stroke",M:M="positive",S348&lt;&gt;"1"),1,"")</f>
        <v>#REF!</v>
      </c>
      <c r="U348" s="8" t="e">
        <f>IF((AND(R348&lt;&gt;"",W348&lt;&gt;1,K:K="stroke",M:M="negative",#REF!=#REF!)),IF(W348&lt;&gt;0,"",1),"")</f>
        <v>#REF!</v>
      </c>
      <c r="V348" s="8" t="e">
        <f t="shared" ref="V348:V379" si="22">IF(R348="","",(SUM(S348:U348)+W348))</f>
        <v>#REF!</v>
      </c>
      <c r="W348" s="8" t="e">
        <f>IF(#REF!&lt;&gt;#REF!,COUNTIFS($K$112:$K$1378,"up",#REF!,#REF!),"")</f>
        <v>#REF!</v>
      </c>
      <c r="X348" s="8" t="e">
        <f>IF(#REF!&lt;&gt;#REF!,COUNTIFS($K$112:$K$1378,"SRS",#REF!,#REF!),"")</f>
        <v>#REF!</v>
      </c>
      <c r="Y348" s="8" t="e">
        <f>IF(R348&lt;&gt;"",IF(R348=1,"",COUNTIFS($O$112:$O$1378,"&gt;40",#REF!,#REF!)),"")</f>
        <v>#REF!</v>
      </c>
      <c r="Z348" s="16"/>
      <c r="AA348" s="16"/>
      <c r="AB348" s="16"/>
      <c r="AC348" s="16"/>
      <c r="AD348" s="16"/>
      <c r="AE348" s="16"/>
      <c r="AF348" s="16"/>
      <c r="AG348" s="16"/>
      <c r="AH348" s="16"/>
    </row>
    <row r="349" spans="1:34">
      <c r="A349" s="16">
        <f t="shared" si="19"/>
        <v>67192</v>
      </c>
      <c r="B349" s="18" t="str">
        <f t="shared" si="20"/>
        <v>20171021183952</v>
      </c>
      <c r="C349" s="8" t="str">
        <f t="shared" si="21"/>
        <v>20171021</v>
      </c>
      <c r="D349" s="8">
        <v>2017</v>
      </c>
      <c r="E349" s="8">
        <v>10</v>
      </c>
      <c r="F349" s="8">
        <v>21</v>
      </c>
      <c r="G349" s="8">
        <v>18</v>
      </c>
      <c r="H349" s="16">
        <v>39</v>
      </c>
      <c r="I349" s="16">
        <v>52</v>
      </c>
      <c r="J349" s="16">
        <v>467</v>
      </c>
      <c r="K349" s="19" t="s">
        <v>47</v>
      </c>
      <c r="L349" s="8" t="e">
        <f>IF(#REF!=#REF!,IF(K349="Stroke",IF(K350="Stroke",IF((J350-J349)&lt;0,1000+J350-J349,J350-J349),""),""),"")</f>
        <v>#REF!</v>
      </c>
      <c r="M349" s="16" t="s">
        <v>21</v>
      </c>
      <c r="N349" s="16" t="s">
        <v>27</v>
      </c>
      <c r="O349" s="16">
        <v>0</v>
      </c>
      <c r="P349" s="8" t="e">
        <f>IF(#REF!=#REF!,IF(K349="Stroke",IF(K350="Stroke",IF(#REF!=#REF!,IF(Q349=Q350,IF((J350-J349)&lt;0,1000+J350-J349-O349,J350-J349-O349),""),""),""),""),"")</f>
        <v>#REF!</v>
      </c>
      <c r="Q349" s="16">
        <v>1</v>
      </c>
      <c r="R349" s="8" t="e">
        <f>IF(#REF!&lt;&gt;#REF!,COUNTIFS($K$112:$K$1378,$K$112,#REF!,#REF!),"")</f>
        <v>#REF!</v>
      </c>
      <c r="S349" s="8" t="e">
        <f>IF(AND(#REF!&lt;&gt;#REF!,#REF!=#REF!,M349="positive",M350="negative"),1,"")</f>
        <v>#REF!</v>
      </c>
      <c r="T349" s="8" t="e">
        <f>IF(AND(#REF!=#REF!,K:K="stroke",M:M="positive",S349&lt;&gt;"1"),1,"")</f>
        <v>#REF!</v>
      </c>
      <c r="U349" s="8" t="e">
        <f>IF((AND(R349&lt;&gt;"",W349&lt;&gt;1,K:K="stroke",M:M="negative",#REF!=#REF!)),IF(W349&lt;&gt;0,"",1),"")</f>
        <v>#REF!</v>
      </c>
      <c r="V349" s="8" t="e">
        <f t="shared" si="22"/>
        <v>#REF!</v>
      </c>
      <c r="W349" s="8" t="e">
        <f>IF(#REF!&lt;&gt;#REF!,COUNTIFS($K$112:$K$1378,"up",#REF!,#REF!),"")</f>
        <v>#REF!</v>
      </c>
      <c r="X349" s="8" t="e">
        <f>IF(#REF!&lt;&gt;#REF!,COUNTIFS($K$112:$K$1378,"SRS",#REF!,#REF!),"")</f>
        <v>#REF!</v>
      </c>
      <c r="Y349" s="8" t="e">
        <f>IF(R349&lt;&gt;"",IF(R349=1,"",COUNTIFS($O$112:$O$1378,"&gt;40",#REF!,#REF!)),"")</f>
        <v>#REF!</v>
      </c>
      <c r="Z349" s="16"/>
      <c r="AA349" s="16"/>
      <c r="AB349" s="16"/>
      <c r="AC349" s="16"/>
      <c r="AD349" s="16"/>
      <c r="AE349" s="16"/>
      <c r="AF349" s="16"/>
      <c r="AG349" s="16"/>
      <c r="AH349" s="16"/>
    </row>
    <row r="350" spans="1:34">
      <c r="A350" s="16">
        <f t="shared" si="19"/>
        <v>67192</v>
      </c>
      <c r="B350" s="18" t="str">
        <f t="shared" si="20"/>
        <v>20171021183952</v>
      </c>
      <c r="C350" s="8" t="str">
        <f t="shared" si="21"/>
        <v>20171021</v>
      </c>
      <c r="D350" s="8">
        <v>2017</v>
      </c>
      <c r="E350" s="8">
        <v>10</v>
      </c>
      <c r="F350" s="8">
        <v>21</v>
      </c>
      <c r="G350" s="8">
        <v>18</v>
      </c>
      <c r="H350" s="16">
        <v>39</v>
      </c>
      <c r="I350" s="16">
        <v>52</v>
      </c>
      <c r="J350" s="16">
        <v>491</v>
      </c>
      <c r="K350" s="19" t="s">
        <v>47</v>
      </c>
      <c r="L350" s="8" t="e">
        <f>IF(#REF!=#REF!,IF(K350="Stroke",IF(K351="Stroke",IF((J351-J350)&lt;0,1000+J351-J350,J351-J350),""),""),"")</f>
        <v>#REF!</v>
      </c>
      <c r="M350" s="16" t="s">
        <v>21</v>
      </c>
      <c r="N350" s="16" t="s">
        <v>27</v>
      </c>
      <c r="O350" s="16">
        <v>0</v>
      </c>
      <c r="P350" s="8" t="e">
        <f>IF(#REF!=#REF!,IF(K350="Stroke",IF(K351="Stroke",IF(#REF!=#REF!,IF(Q350=Q351,IF((J351-J350)&lt;0,1000+J351-J350-O350,J351-J350-O350),""),""),""),""),"")</f>
        <v>#REF!</v>
      </c>
      <c r="Q350" s="16">
        <v>1</v>
      </c>
      <c r="R350" s="8" t="e">
        <f>IF(#REF!&lt;&gt;#REF!,COUNTIFS($K$112:$K$1378,$K$112,#REF!,#REF!),"")</f>
        <v>#REF!</v>
      </c>
      <c r="S350" s="8" t="e">
        <f>IF(AND(#REF!&lt;&gt;#REF!,#REF!=#REF!,M350="positive",M351="negative"),1,"")</f>
        <v>#REF!</v>
      </c>
      <c r="T350" s="8" t="e">
        <f>IF(AND(#REF!=#REF!,K:K="stroke",M:M="positive",S350&lt;&gt;"1"),1,"")</f>
        <v>#REF!</v>
      </c>
      <c r="U350" s="8" t="e">
        <f>IF((AND(R350&lt;&gt;"",W350&lt;&gt;1,K:K="stroke",M:M="negative",#REF!=#REF!)),IF(W350&lt;&gt;0,"",1),"")</f>
        <v>#REF!</v>
      </c>
      <c r="V350" s="8" t="e">
        <f t="shared" si="22"/>
        <v>#REF!</v>
      </c>
      <c r="W350" s="8" t="e">
        <f>IF(#REF!&lt;&gt;#REF!,COUNTIFS($K$112:$K$1378,"up",#REF!,#REF!),"")</f>
        <v>#REF!</v>
      </c>
      <c r="X350" s="8" t="e">
        <f>IF(#REF!&lt;&gt;#REF!,COUNTIFS($K$112:$K$1378,"SRS",#REF!,#REF!),"")</f>
        <v>#REF!</v>
      </c>
      <c r="Y350" s="8" t="e">
        <f>IF(R350&lt;&gt;"",IF(R350=1,"",COUNTIFS($O$112:$O$1378,"&gt;40",#REF!,#REF!)),"")</f>
        <v>#REF!</v>
      </c>
      <c r="Z350" s="16"/>
      <c r="AA350" s="16"/>
      <c r="AB350" s="16"/>
      <c r="AC350" s="16"/>
      <c r="AD350" s="16"/>
      <c r="AE350" s="16"/>
      <c r="AF350" s="16"/>
      <c r="AG350" s="16"/>
      <c r="AH350" s="16"/>
    </row>
    <row r="351" spans="1:34">
      <c r="A351" s="16">
        <f t="shared" si="19"/>
        <v>67192</v>
      </c>
      <c r="B351" s="18" t="str">
        <f t="shared" si="20"/>
        <v>20171021183952</v>
      </c>
      <c r="C351" s="8" t="str">
        <f t="shared" si="21"/>
        <v>20171021</v>
      </c>
      <c r="D351" s="8">
        <v>2017</v>
      </c>
      <c r="E351" s="8">
        <v>10</v>
      </c>
      <c r="F351" s="8">
        <v>21</v>
      </c>
      <c r="G351" s="8">
        <v>18</v>
      </c>
      <c r="H351" s="16">
        <v>39</v>
      </c>
      <c r="I351" s="16">
        <v>52</v>
      </c>
      <c r="J351" s="16">
        <v>514</v>
      </c>
      <c r="K351" s="19" t="s">
        <v>47</v>
      </c>
      <c r="L351" s="8" t="e">
        <f>IF(#REF!=#REF!,IF(K351="Stroke",IF(K352="Stroke",IF((J352-J351)&lt;0,1000+J352-J351,J352-J351),""),""),"")</f>
        <v>#REF!</v>
      </c>
      <c r="M351" s="16" t="s">
        <v>21</v>
      </c>
      <c r="N351" s="16" t="s">
        <v>27</v>
      </c>
      <c r="O351" s="16">
        <v>0</v>
      </c>
      <c r="P351" s="8" t="e">
        <f>IF(#REF!=#REF!,IF(K351="Stroke",IF(K352="Stroke",IF(#REF!=#REF!,IF(Q351=Q352,IF((J352-J351)&lt;0,1000+J352-J351-O351,J352-J351-O351),""),""),""),""),"")</f>
        <v>#REF!</v>
      </c>
      <c r="Q351" s="16">
        <v>1</v>
      </c>
      <c r="R351" s="8" t="e">
        <f>IF(#REF!&lt;&gt;#REF!,COUNTIFS($K$112:$K$1378,$K$112,#REF!,#REF!),"")</f>
        <v>#REF!</v>
      </c>
      <c r="S351" s="8" t="e">
        <f>IF(AND(#REF!&lt;&gt;#REF!,#REF!=#REF!,M351="positive",M352="negative"),1,"")</f>
        <v>#REF!</v>
      </c>
      <c r="T351" s="8" t="e">
        <f>IF(AND(#REF!=#REF!,K:K="stroke",M:M="positive",S351&lt;&gt;"1"),1,"")</f>
        <v>#REF!</v>
      </c>
      <c r="U351" s="8" t="e">
        <f>IF((AND(R351&lt;&gt;"",W351&lt;&gt;1,K:K="stroke",M:M="negative",#REF!=#REF!)),IF(W351&lt;&gt;0,"",1),"")</f>
        <v>#REF!</v>
      </c>
      <c r="V351" s="8" t="e">
        <f t="shared" si="22"/>
        <v>#REF!</v>
      </c>
      <c r="W351" s="8" t="e">
        <f>IF(#REF!&lt;&gt;#REF!,COUNTIFS($K$112:$K$1378,"up",#REF!,#REF!),"")</f>
        <v>#REF!</v>
      </c>
      <c r="X351" s="8" t="e">
        <f>IF(#REF!&lt;&gt;#REF!,COUNTIFS($K$112:$K$1378,"SRS",#REF!,#REF!),"")</f>
        <v>#REF!</v>
      </c>
      <c r="Y351" s="8" t="e">
        <f>IF(R351&lt;&gt;"",IF(R351=1,"",COUNTIFS($O$112:$O$1378,"&gt;40",#REF!,#REF!)),"")</f>
        <v>#REF!</v>
      </c>
      <c r="Z351" s="16"/>
      <c r="AA351" s="16"/>
      <c r="AB351" s="16"/>
      <c r="AC351" s="16"/>
      <c r="AD351" s="16"/>
      <c r="AE351" s="16"/>
      <c r="AF351" s="16"/>
      <c r="AG351" s="16"/>
      <c r="AH351" s="16"/>
    </row>
    <row r="352" spans="1:34">
      <c r="A352" s="16">
        <f t="shared" si="19"/>
        <v>67192</v>
      </c>
      <c r="B352" s="18" t="str">
        <f t="shared" si="20"/>
        <v>20171021183952</v>
      </c>
      <c r="C352" s="8" t="str">
        <f t="shared" si="21"/>
        <v>20171021</v>
      </c>
      <c r="D352" s="8">
        <v>2017</v>
      </c>
      <c r="E352" s="8">
        <v>10</v>
      </c>
      <c r="F352" s="8">
        <v>21</v>
      </c>
      <c r="G352" s="8">
        <v>18</v>
      </c>
      <c r="H352" s="16">
        <v>39</v>
      </c>
      <c r="I352" s="16">
        <v>52</v>
      </c>
      <c r="J352" s="16">
        <v>586</v>
      </c>
      <c r="K352" s="19" t="s">
        <v>47</v>
      </c>
      <c r="L352" s="8" t="e">
        <f>IF(#REF!=#REF!,IF(K352="Stroke",IF(K353="Stroke",IF((J353-J352)&lt;0,1000+J353-J352,J353-J352),""),""),"")</f>
        <v>#REF!</v>
      </c>
      <c r="M352" s="16" t="s">
        <v>21</v>
      </c>
      <c r="N352" s="16" t="s">
        <v>27</v>
      </c>
      <c r="O352" s="16">
        <v>0</v>
      </c>
      <c r="P352" s="8" t="e">
        <f>IF(#REF!=#REF!,IF(K352="Stroke",IF(K353="Stroke",IF(#REF!=#REF!,IF(Q352=Q353,IF((J353-J352)&lt;0,1000+J353-J352-O352,J353-J352-O352),""),""),""),""),"")</f>
        <v>#REF!</v>
      </c>
      <c r="Q352" s="16">
        <v>1</v>
      </c>
      <c r="R352" s="8" t="e">
        <f>IF(#REF!&lt;&gt;#REF!,COUNTIFS($K$112:$K$1378,$K$112,#REF!,#REF!),"")</f>
        <v>#REF!</v>
      </c>
      <c r="S352" s="8" t="e">
        <f>IF(AND(#REF!&lt;&gt;#REF!,#REF!=#REF!,M352="positive",M353="negative"),1,"")</f>
        <v>#REF!</v>
      </c>
      <c r="T352" s="8" t="e">
        <f>IF(AND(#REF!=#REF!,K:K="stroke",M:M="positive",S352&lt;&gt;"1"),1,"")</f>
        <v>#REF!</v>
      </c>
      <c r="U352" s="8" t="e">
        <f>IF((AND(R352&lt;&gt;"",W352&lt;&gt;1,K:K="stroke",M:M="negative",#REF!=#REF!)),IF(W352&lt;&gt;0,"",1),"")</f>
        <v>#REF!</v>
      </c>
      <c r="V352" s="8" t="e">
        <f t="shared" si="22"/>
        <v>#REF!</v>
      </c>
      <c r="W352" s="8" t="e">
        <f>IF(#REF!&lt;&gt;#REF!,COUNTIFS($K$112:$K$1378,"up",#REF!,#REF!),"")</f>
        <v>#REF!</v>
      </c>
      <c r="X352" s="8" t="e">
        <f>IF(#REF!&lt;&gt;#REF!,COUNTIFS($K$112:$K$1378,"SRS",#REF!,#REF!),"")</f>
        <v>#REF!</v>
      </c>
      <c r="Y352" s="8" t="e">
        <f>IF(R352&lt;&gt;"",IF(R352=1,"",COUNTIFS($O$112:$O$1378,"&gt;40",#REF!,#REF!)),"")</f>
        <v>#REF!</v>
      </c>
      <c r="Z352" s="16"/>
      <c r="AA352" s="16"/>
      <c r="AB352" s="16"/>
      <c r="AC352" s="16"/>
      <c r="AD352" s="16"/>
      <c r="AE352" s="16"/>
      <c r="AF352" s="16"/>
      <c r="AG352" s="16"/>
      <c r="AH352" s="16"/>
    </row>
    <row r="353" spans="1:34" s="7" customFormat="1">
      <c r="A353" s="16">
        <f t="shared" si="19"/>
        <v>67192</v>
      </c>
      <c r="B353" s="18" t="str">
        <f t="shared" si="20"/>
        <v>20171021183952</v>
      </c>
      <c r="C353" s="8" t="str">
        <f t="shared" si="21"/>
        <v>20171021</v>
      </c>
      <c r="D353" s="8">
        <v>2017</v>
      </c>
      <c r="E353" s="8">
        <v>10</v>
      </c>
      <c r="F353" s="8">
        <v>21</v>
      </c>
      <c r="G353" s="8">
        <v>18</v>
      </c>
      <c r="H353" s="16">
        <v>39</v>
      </c>
      <c r="I353" s="16">
        <v>52</v>
      </c>
      <c r="J353" s="16">
        <v>590</v>
      </c>
      <c r="K353" s="19" t="s">
        <v>47</v>
      </c>
      <c r="L353" s="8" t="e">
        <f>IF(#REF!=#REF!,IF(K353="Stroke",IF(K354="Stroke",IF((J354-J353)&lt;0,1000+J354-J353,J354-J353),""),""),"")</f>
        <v>#REF!</v>
      </c>
      <c r="M353" s="16" t="s">
        <v>21</v>
      </c>
      <c r="N353" s="16" t="s">
        <v>27</v>
      </c>
      <c r="O353" s="16">
        <v>0</v>
      </c>
      <c r="P353" s="8" t="e">
        <f>IF(#REF!=#REF!,IF(K353="Stroke",IF(K354="Stroke",IF(#REF!=#REF!,IF(Q353=Q354,IF((J354-J353)&lt;0,1000+J354-J353-O353,J354-J353-O353),""),""),""),""),"")</f>
        <v>#REF!</v>
      </c>
      <c r="Q353" s="16">
        <v>1</v>
      </c>
      <c r="R353" s="8" t="e">
        <f>IF(#REF!&lt;&gt;#REF!,COUNTIFS($K$112:$K$1378,$K$112,#REF!,#REF!),"")</f>
        <v>#REF!</v>
      </c>
      <c r="S353" s="8" t="e">
        <f>IF(AND(#REF!&lt;&gt;#REF!,#REF!=#REF!,M353="positive",M354="negative"),1,"")</f>
        <v>#REF!</v>
      </c>
      <c r="T353" s="8" t="e">
        <f>IF(AND(#REF!=#REF!,K:K="stroke",M:M="positive",S353&lt;&gt;"1"),1,"")</f>
        <v>#REF!</v>
      </c>
      <c r="U353" s="8" t="e">
        <f>IF((AND(R353&lt;&gt;"",W353&lt;&gt;1,K:K="stroke",M:M="negative",#REF!=#REF!)),IF(W353&lt;&gt;0,"",1),"")</f>
        <v>#REF!</v>
      </c>
      <c r="V353" s="8" t="e">
        <f t="shared" si="22"/>
        <v>#REF!</v>
      </c>
      <c r="W353" s="8" t="e">
        <f>IF(#REF!&lt;&gt;#REF!,COUNTIFS($K$112:$K$1378,"up",#REF!,#REF!),"")</f>
        <v>#REF!</v>
      </c>
      <c r="X353" s="8" t="e">
        <f>IF(#REF!&lt;&gt;#REF!,COUNTIFS($K$112:$K$1378,"SRS",#REF!,#REF!),"")</f>
        <v>#REF!</v>
      </c>
      <c r="Y353" s="8" t="e">
        <f>IF(R353&lt;&gt;"",IF(R353=1,"",COUNTIFS($O$112:$O$1378,"&gt;40",#REF!,#REF!)),"")</f>
        <v>#REF!</v>
      </c>
      <c r="Z353" s="16"/>
      <c r="AA353" s="16"/>
      <c r="AB353" s="16"/>
      <c r="AC353" s="16"/>
      <c r="AD353" s="16"/>
      <c r="AE353" s="16"/>
      <c r="AF353" s="16"/>
      <c r="AG353" s="16"/>
      <c r="AH353" s="16"/>
    </row>
    <row r="354" spans="1:34">
      <c r="A354" s="16">
        <f t="shared" si="19"/>
        <v>67192</v>
      </c>
      <c r="B354" s="18" t="str">
        <f t="shared" si="20"/>
        <v>20171021183952</v>
      </c>
      <c r="C354" s="8" t="str">
        <f t="shared" si="21"/>
        <v>20171021</v>
      </c>
      <c r="D354" s="8">
        <v>2017</v>
      </c>
      <c r="E354" s="8">
        <v>10</v>
      </c>
      <c r="F354" s="8">
        <v>21</v>
      </c>
      <c r="G354" s="8">
        <v>18</v>
      </c>
      <c r="H354" s="16">
        <v>39</v>
      </c>
      <c r="I354" s="16">
        <v>52</v>
      </c>
      <c r="J354" s="16">
        <v>616</v>
      </c>
      <c r="K354" s="19" t="s">
        <v>47</v>
      </c>
      <c r="L354" s="8" t="e">
        <f>IF(#REF!=#REF!,IF(K354="Stroke",IF(K355="Stroke",IF((J355-J354)&lt;0,1000+J355-J354,J355-J354),""),""),"")</f>
        <v>#REF!</v>
      </c>
      <c r="M354" s="16" t="s">
        <v>21</v>
      </c>
      <c r="N354" s="16" t="s">
        <v>27</v>
      </c>
      <c r="O354" s="16">
        <v>0</v>
      </c>
      <c r="P354" s="8" t="e">
        <f>IF(#REF!=#REF!,IF(K354="Stroke",IF(K355="Stroke",IF(#REF!=#REF!,IF(Q354=Q355,IF((J355-J354)&lt;0,1000+J355-J354-O354,J355-J354-O354),""),""),""),""),"")</f>
        <v>#REF!</v>
      </c>
      <c r="Q354" s="16">
        <v>1</v>
      </c>
      <c r="R354" s="8" t="e">
        <f>IF(#REF!&lt;&gt;#REF!,COUNTIFS($K$112:$K$1378,$K$112,#REF!,#REF!),"")</f>
        <v>#REF!</v>
      </c>
      <c r="S354" s="8" t="e">
        <f>IF(AND(#REF!&lt;&gt;#REF!,#REF!=#REF!,M354="positive",M355="negative"),1,"")</f>
        <v>#REF!</v>
      </c>
      <c r="T354" s="8" t="e">
        <f>IF(AND(#REF!=#REF!,K:K="stroke",M:M="positive",S354&lt;&gt;"1"),1,"")</f>
        <v>#REF!</v>
      </c>
      <c r="U354" s="8" t="e">
        <f>IF((AND(R354&lt;&gt;"",W354&lt;&gt;1,K:K="stroke",M:M="negative",#REF!=#REF!)),IF(W354&lt;&gt;0,"",1),"")</f>
        <v>#REF!</v>
      </c>
      <c r="V354" s="8" t="e">
        <f t="shared" si="22"/>
        <v>#REF!</v>
      </c>
      <c r="W354" s="8" t="e">
        <f>IF(#REF!&lt;&gt;#REF!,COUNTIFS($K$112:$K$1378,"up",#REF!,#REF!),"")</f>
        <v>#REF!</v>
      </c>
      <c r="X354" s="8" t="e">
        <f>IF(#REF!&lt;&gt;#REF!,COUNTIFS($K$112:$K$1378,"SRS",#REF!,#REF!),"")</f>
        <v>#REF!</v>
      </c>
      <c r="Y354" s="8" t="e">
        <f>IF(R354&lt;&gt;"",IF(R354=1,"",COUNTIFS($O$112:$O$1378,"&gt;40",#REF!,#REF!)),"")</f>
        <v>#REF!</v>
      </c>
      <c r="Z354" s="16"/>
      <c r="AA354" s="16"/>
      <c r="AB354" s="16"/>
      <c r="AC354" s="16"/>
      <c r="AD354" s="16"/>
      <c r="AE354" s="16"/>
      <c r="AF354" s="16"/>
      <c r="AG354" s="16"/>
      <c r="AH354" s="16"/>
    </row>
    <row r="355" spans="1:34">
      <c r="A355" s="16">
        <f t="shared" si="19"/>
        <v>67192</v>
      </c>
      <c r="B355" s="18" t="str">
        <f t="shared" si="20"/>
        <v>20171021183952</v>
      </c>
      <c r="C355" s="8" t="str">
        <f t="shared" si="21"/>
        <v>20171021</v>
      </c>
      <c r="D355" s="8">
        <v>2017</v>
      </c>
      <c r="E355" s="8">
        <v>10</v>
      </c>
      <c r="F355" s="8">
        <v>21</v>
      </c>
      <c r="G355" s="8">
        <v>18</v>
      </c>
      <c r="H355" s="16">
        <v>39</v>
      </c>
      <c r="I355" s="16">
        <v>52</v>
      </c>
      <c r="J355" s="16">
        <v>639</v>
      </c>
      <c r="K355" s="19" t="s">
        <v>47</v>
      </c>
      <c r="L355" s="8" t="e">
        <f>IF(#REF!=#REF!,IF(K355="Stroke",IF(K356="Stroke",IF((J356-J355)&lt;0,1000+J356-J355,J356-J355),""),""),"")</f>
        <v>#REF!</v>
      </c>
      <c r="M355" s="16" t="s">
        <v>21</v>
      </c>
      <c r="N355" s="16" t="s">
        <v>27</v>
      </c>
      <c r="O355" s="16">
        <v>0</v>
      </c>
      <c r="P355" s="8" t="e">
        <f>IF(#REF!=#REF!,IF(K355="Stroke",IF(K356="Stroke",IF(#REF!=#REF!,IF(Q355=Q356,IF((J356-J355)&lt;0,1000+J356-J355-O355,J356-J355-O355),""),""),""),""),"")</f>
        <v>#REF!</v>
      </c>
      <c r="Q355" s="16">
        <v>1</v>
      </c>
      <c r="R355" s="8" t="e">
        <f>IF(#REF!&lt;&gt;#REF!,COUNTIFS($K$112:$K$1378,$K$112,#REF!,#REF!),"")</f>
        <v>#REF!</v>
      </c>
      <c r="S355" s="8" t="e">
        <f>IF(AND(#REF!&lt;&gt;#REF!,#REF!=#REF!,M355="positive",M356="negative"),1,"")</f>
        <v>#REF!</v>
      </c>
      <c r="T355" s="8" t="e">
        <f>IF(AND(#REF!=#REF!,K:K="stroke",M:M="positive",S355&lt;&gt;"1"),1,"")</f>
        <v>#REF!</v>
      </c>
      <c r="U355" s="8" t="e">
        <f>IF((AND(R355&lt;&gt;"",W355&lt;&gt;1,K:K="stroke",M:M="negative",#REF!=#REF!)),IF(W355&lt;&gt;0,"",1),"")</f>
        <v>#REF!</v>
      </c>
      <c r="V355" s="8" t="e">
        <f t="shared" si="22"/>
        <v>#REF!</v>
      </c>
      <c r="W355" s="8" t="e">
        <f>IF(#REF!&lt;&gt;#REF!,COUNTIFS($K$112:$K$1378,"up",#REF!,#REF!),"")</f>
        <v>#REF!</v>
      </c>
      <c r="X355" s="8" t="e">
        <f>IF(#REF!&lt;&gt;#REF!,COUNTIFS($K$112:$K$1378,"SRS",#REF!,#REF!),"")</f>
        <v>#REF!</v>
      </c>
      <c r="Y355" s="8" t="e">
        <f>IF(R355&lt;&gt;"",IF(R355=1,"",COUNTIFS($O$112:$O$1378,"&gt;40",#REF!,#REF!)),"")</f>
        <v>#REF!</v>
      </c>
      <c r="Z355" s="16"/>
      <c r="AA355" s="16"/>
      <c r="AB355" s="16"/>
      <c r="AC355" s="16"/>
      <c r="AD355" s="16"/>
      <c r="AE355" s="16"/>
      <c r="AF355" s="16"/>
      <c r="AG355" s="16"/>
      <c r="AH355" s="16"/>
    </row>
    <row r="356" spans="1:34">
      <c r="A356" s="16">
        <f t="shared" si="19"/>
        <v>67192</v>
      </c>
      <c r="B356" s="18" t="str">
        <f t="shared" si="20"/>
        <v>20171021183952</v>
      </c>
      <c r="C356" s="8" t="str">
        <f t="shared" si="21"/>
        <v>20171021</v>
      </c>
      <c r="D356" s="8">
        <v>2017</v>
      </c>
      <c r="E356" s="8">
        <v>10</v>
      </c>
      <c r="F356" s="8">
        <v>21</v>
      </c>
      <c r="G356" s="8">
        <v>18</v>
      </c>
      <c r="H356" s="16">
        <v>39</v>
      </c>
      <c r="I356" s="16">
        <v>52</v>
      </c>
      <c r="J356" s="16">
        <v>662</v>
      </c>
      <c r="K356" s="19" t="s">
        <v>47</v>
      </c>
      <c r="L356" s="8" t="e">
        <f>IF(#REF!=#REF!,IF(K356="Stroke",IF(K357="Stroke",IF((J357-J356)&lt;0,1000+J357-J356,J357-J356),""),""),"")</f>
        <v>#REF!</v>
      </c>
      <c r="M356" s="16" t="s">
        <v>21</v>
      </c>
      <c r="N356" s="16" t="s">
        <v>27</v>
      </c>
      <c r="O356" s="16">
        <v>0</v>
      </c>
      <c r="P356" s="8" t="e">
        <f>IF(#REF!=#REF!,IF(K356="Stroke",IF(K357="Stroke",IF(#REF!=#REF!,IF(Q356=Q357,IF((J357-J356)&lt;0,1000+J357-J356-O356,J357-J356-O356),""),""),""),""),"")</f>
        <v>#REF!</v>
      </c>
      <c r="Q356" s="16">
        <v>1</v>
      </c>
      <c r="R356" s="8" t="e">
        <f>IF(#REF!&lt;&gt;#REF!,COUNTIFS($K$112:$K$1378,$K$112,#REF!,#REF!),"")</f>
        <v>#REF!</v>
      </c>
      <c r="S356" s="8" t="e">
        <f>IF(AND(#REF!&lt;&gt;#REF!,#REF!=#REF!,M356="positive",M357="negative"),1,"")</f>
        <v>#REF!</v>
      </c>
      <c r="T356" s="8" t="e">
        <f>IF(AND(#REF!=#REF!,K:K="stroke",M:M="positive",S356&lt;&gt;"1"),1,"")</f>
        <v>#REF!</v>
      </c>
      <c r="U356" s="8" t="e">
        <f>IF((AND(R356&lt;&gt;"",W356&lt;&gt;1,K:K="stroke",M:M="negative",#REF!=#REF!)),IF(W356&lt;&gt;0,"",1),"")</f>
        <v>#REF!</v>
      </c>
      <c r="V356" s="8" t="e">
        <f t="shared" si="22"/>
        <v>#REF!</v>
      </c>
      <c r="W356" s="8" t="e">
        <f>IF(#REF!&lt;&gt;#REF!,COUNTIFS($K$112:$K$1378,"up",#REF!,#REF!),"")</f>
        <v>#REF!</v>
      </c>
      <c r="X356" s="8" t="e">
        <f>IF(#REF!&lt;&gt;#REF!,COUNTIFS($K$112:$K$1378,"SRS",#REF!,#REF!),"")</f>
        <v>#REF!</v>
      </c>
      <c r="Y356" s="8" t="e">
        <f>IF(R356&lt;&gt;"",IF(R356=1,"",COUNTIFS($O$112:$O$1378,"&gt;40",#REF!,#REF!)),"")</f>
        <v>#REF!</v>
      </c>
      <c r="Z356" s="16"/>
      <c r="AA356" s="16"/>
      <c r="AB356" s="16"/>
      <c r="AC356" s="16"/>
      <c r="AD356" s="16"/>
      <c r="AE356" s="16"/>
      <c r="AF356" s="16"/>
      <c r="AG356" s="16"/>
      <c r="AH356" s="16"/>
    </row>
    <row r="357" spans="1:34">
      <c r="A357" s="8">
        <f t="shared" si="19"/>
        <v>67192</v>
      </c>
      <c r="B357" s="14" t="str">
        <f t="shared" si="20"/>
        <v>20171021183952</v>
      </c>
      <c r="C357" s="43" t="str">
        <f t="shared" si="21"/>
        <v>20171021</v>
      </c>
      <c r="D357" s="43">
        <v>2017</v>
      </c>
      <c r="E357" s="43">
        <v>10</v>
      </c>
      <c r="F357" s="43">
        <v>21</v>
      </c>
      <c r="G357" s="43">
        <v>18</v>
      </c>
      <c r="H357" s="27">
        <v>39</v>
      </c>
      <c r="I357" s="27">
        <v>52</v>
      </c>
      <c r="J357" s="43">
        <v>677</v>
      </c>
      <c r="K357" s="43" t="s">
        <v>40</v>
      </c>
      <c r="L357" s="43" t="e">
        <f>IF(#REF!=#REF!,IF(K357="Stroke",IF(K358="Stroke",IF((J358-J357)&lt;0,1000+J358-J357,J358-J357),""),""),"")</f>
        <v>#REF!</v>
      </c>
      <c r="M357" s="43" t="s">
        <v>21</v>
      </c>
      <c r="N357" s="43" t="s">
        <v>27</v>
      </c>
      <c r="O357" s="43">
        <v>0</v>
      </c>
      <c r="P357" s="8" t="e">
        <f>IF(#REF!=#REF!,IF(K357="Stroke",IF(K358="Stroke",IF(#REF!=#REF!,IF(Q357=Q358,IF((J358-J357)&lt;0,1000+J358-J357-O357,J358-J357-O357),""),""),""),""),"")</f>
        <v>#REF!</v>
      </c>
      <c r="Q357" s="43"/>
      <c r="R357" s="8" t="e">
        <f>IF(#REF!&lt;&gt;#REF!,COUNTIFS($K$112:$K$1378,$K$112,#REF!,#REF!),"")</f>
        <v>#REF!</v>
      </c>
      <c r="S357" s="8" t="e">
        <f>IF(AND(#REF!&lt;&gt;#REF!,#REF!=#REF!,M357="positive",M358="negative"),1,"")</f>
        <v>#REF!</v>
      </c>
      <c r="T357" s="8" t="e">
        <f>IF(AND(#REF!=#REF!,K:K="stroke",M:M="positive",S357&lt;&gt;"1"),1,"")</f>
        <v>#REF!</v>
      </c>
      <c r="U357" s="8" t="e">
        <f>IF((AND(R357&lt;&gt;"",W357&lt;&gt;1,K:K="stroke",M:M="negative",#REF!=#REF!)),IF(W357&lt;&gt;0,"",1),"")</f>
        <v>#REF!</v>
      </c>
      <c r="V357" s="8" t="e">
        <f t="shared" si="22"/>
        <v>#REF!</v>
      </c>
      <c r="W357" s="8" t="e">
        <f>IF(#REF!&lt;&gt;#REF!,COUNTIFS($K$112:$K$1378,"up",#REF!,#REF!),"")</f>
        <v>#REF!</v>
      </c>
      <c r="X357" s="8" t="e">
        <f>IF(#REF!&lt;&gt;#REF!,COUNTIFS($K$112:$K$1378,"SRS",#REF!,#REF!),"")</f>
        <v>#REF!</v>
      </c>
      <c r="Y357" s="8" t="e">
        <f>IF(R357&lt;&gt;"",IF(R357=1,"",COUNTIFS($O$112:$O$1378,"&gt;40",#REF!,#REF!)),"")</f>
        <v>#REF!</v>
      </c>
      <c r="Z357" s="8"/>
      <c r="AA357" s="8"/>
      <c r="AB357" s="8"/>
      <c r="AC357" s="8"/>
      <c r="AD357" s="8"/>
      <c r="AE357" s="8"/>
      <c r="AF357" s="8"/>
      <c r="AG357" s="8"/>
      <c r="AH357" s="8"/>
    </row>
    <row r="358" spans="1:34">
      <c r="A358" s="8">
        <f t="shared" si="19"/>
        <v>67192</v>
      </c>
      <c r="B358" s="14" t="str">
        <f t="shared" si="20"/>
        <v>20171021183952</v>
      </c>
      <c r="C358" s="8" t="str">
        <f t="shared" si="21"/>
        <v>20171021</v>
      </c>
      <c r="D358" s="8">
        <v>2017</v>
      </c>
      <c r="E358" s="8">
        <v>10</v>
      </c>
      <c r="F358" s="8">
        <v>21</v>
      </c>
      <c r="G358" s="8">
        <v>18</v>
      </c>
      <c r="H358" s="16">
        <v>39</v>
      </c>
      <c r="I358" s="8">
        <v>52</v>
      </c>
      <c r="J358" s="8">
        <v>694</v>
      </c>
      <c r="K358" s="8" t="s">
        <v>49</v>
      </c>
      <c r="L358" s="8" t="e">
        <f>IF(#REF!=#REF!,IF(K358="Stroke",IF(K359="Stroke",IF((J359-J358)&lt;0,1000+J359-J358,J359-J358),""),""),"")</f>
        <v>#REF!</v>
      </c>
      <c r="M358" s="8" t="s">
        <v>21</v>
      </c>
      <c r="N358" s="8" t="s">
        <v>27</v>
      </c>
      <c r="O358" s="8">
        <v>11</v>
      </c>
      <c r="P358" s="8" t="e">
        <f>IF(#REF!=#REF!,IF(K358="Stroke",IF(K359="Stroke",IF(#REF!=#REF!,IF(Q358=Q359,IF((J359-J358)&lt;0,1000+J359-J358-O358,J359-J358-O358),""),""),""),""),"")</f>
        <v>#REF!</v>
      </c>
      <c r="Q358" s="8">
        <v>1</v>
      </c>
      <c r="R358" s="8" t="e">
        <f>IF(#REF!&lt;&gt;#REF!,COUNTIFS($K$112:$K$1378,$K$112,#REF!,#REF!),"")</f>
        <v>#REF!</v>
      </c>
      <c r="S358" s="8" t="e">
        <f>IF(AND(#REF!&lt;&gt;#REF!,#REF!=#REF!,M358="positive",M359="negative"),1,"")</f>
        <v>#REF!</v>
      </c>
      <c r="T358" s="8" t="e">
        <f>IF(AND(#REF!=#REF!,K:K="stroke",M:M="positive",S358&lt;&gt;"1"),1,"")</f>
        <v>#REF!</v>
      </c>
      <c r="U358" s="8" t="e">
        <f>IF((AND(R358&lt;&gt;"",W358&lt;&gt;1,K:K="stroke",M:M="negative",#REF!=#REF!)),IF(W358&lt;&gt;0,"",1),"")</f>
        <v>#REF!</v>
      </c>
      <c r="V358" s="8" t="e">
        <f t="shared" si="22"/>
        <v>#REF!</v>
      </c>
      <c r="W358" s="8" t="e">
        <f>IF(#REF!&lt;&gt;#REF!,COUNTIFS($K$112:$K$1378,"up",#REF!,#REF!),"")</f>
        <v>#REF!</v>
      </c>
      <c r="X358" s="8" t="e">
        <f>IF(#REF!&lt;&gt;#REF!,COUNTIFS($K$112:$K$1378,"SRS",#REF!,#REF!),"")</f>
        <v>#REF!</v>
      </c>
      <c r="Y358" s="8" t="e">
        <f>IF(R358&lt;&gt;"",IF(R358=1,"",COUNTIFS($O$112:$O$1378,"&gt;40",#REF!,#REF!)),"")</f>
        <v>#REF!</v>
      </c>
      <c r="Z358" s="8"/>
      <c r="AA358" s="8"/>
      <c r="AB358" s="8"/>
      <c r="AC358" s="8"/>
      <c r="AD358" s="8"/>
      <c r="AE358" s="8"/>
      <c r="AF358" s="8"/>
      <c r="AG358" s="8"/>
      <c r="AH358" s="8"/>
    </row>
    <row r="359" spans="1:34">
      <c r="A359" s="8">
        <f t="shared" si="19"/>
        <v>67192</v>
      </c>
      <c r="B359" s="14" t="str">
        <f t="shared" si="20"/>
        <v>20171021183952</v>
      </c>
      <c r="C359" s="8" t="str">
        <f t="shared" si="21"/>
        <v>20171021</v>
      </c>
      <c r="D359" s="8">
        <v>2017</v>
      </c>
      <c r="E359" s="8">
        <v>10</v>
      </c>
      <c r="F359" s="8">
        <v>21</v>
      </c>
      <c r="G359" s="8">
        <v>18</v>
      </c>
      <c r="H359" s="8">
        <v>39</v>
      </c>
      <c r="I359" s="8">
        <v>52</v>
      </c>
      <c r="J359" s="8">
        <v>749</v>
      </c>
      <c r="K359" s="8" t="s">
        <v>49</v>
      </c>
      <c r="L359" s="8" t="e">
        <f>IF(#REF!=#REF!,IF(K359="Stroke",IF(K360="Stroke",IF((J360-J359)&lt;0,1000+J360-J359,J360-J359),""),""),"")</f>
        <v>#REF!</v>
      </c>
      <c r="M359" s="8" t="s">
        <v>21</v>
      </c>
      <c r="N359" s="8" t="s">
        <v>27</v>
      </c>
      <c r="O359" s="8">
        <v>11</v>
      </c>
      <c r="P359" s="8" t="e">
        <f>IF(#REF!=#REF!,IF(K359="Stroke",IF(K360="Stroke",IF(#REF!=#REF!,IF(Q359=Q360,IF((J360-J359)&lt;0,1000+J360-J359-O359,J360-J359-O359),""),""),""),""),"")</f>
        <v>#REF!</v>
      </c>
      <c r="Q359" s="8">
        <v>1</v>
      </c>
      <c r="R359" s="8" t="e">
        <f>IF(#REF!&lt;&gt;#REF!,COUNTIFS($K$112:$K$1378,$K$112,#REF!,#REF!),"")</f>
        <v>#REF!</v>
      </c>
      <c r="S359" s="8" t="e">
        <f>IF(AND(#REF!&lt;&gt;#REF!,#REF!=#REF!,M359="positive",M360="negative"),1,"")</f>
        <v>#REF!</v>
      </c>
      <c r="T359" s="8" t="e">
        <f>IF(AND(#REF!=#REF!,K:K="stroke",M:M="positive",S359&lt;&gt;"1"),1,"")</f>
        <v>#REF!</v>
      </c>
      <c r="U359" s="8" t="e">
        <f>IF((AND(R359&lt;&gt;"",W359&lt;&gt;1,K:K="stroke",M:M="negative",#REF!=#REF!)),IF(W359&lt;&gt;0,"",1),"")</f>
        <v>#REF!</v>
      </c>
      <c r="V359" s="8" t="e">
        <f t="shared" si="22"/>
        <v>#REF!</v>
      </c>
      <c r="W359" s="8" t="e">
        <f>IF(#REF!&lt;&gt;#REF!,COUNTIFS($K$112:$K$1378,"up",#REF!,#REF!),"")</f>
        <v>#REF!</v>
      </c>
      <c r="X359" s="8" t="e">
        <f>IF(#REF!&lt;&gt;#REF!,COUNTIFS($K$112:$K$1378,"SRS",#REF!,#REF!),"")</f>
        <v>#REF!</v>
      </c>
      <c r="Y359" s="8" t="e">
        <f>IF(R359&lt;&gt;"",IF(R359=1,"",COUNTIFS($O$112:$O$1378,"&gt;40",#REF!,#REF!)),"")</f>
        <v>#REF!</v>
      </c>
      <c r="Z359" s="8"/>
      <c r="AA359" s="8"/>
      <c r="AB359" s="8"/>
      <c r="AC359" s="8"/>
      <c r="AD359" s="8"/>
      <c r="AE359" s="8"/>
      <c r="AF359" s="8"/>
      <c r="AG359" s="8"/>
      <c r="AH359" s="8"/>
    </row>
    <row r="360" spans="1:34">
      <c r="A360" s="8">
        <f t="shared" si="19"/>
        <v>67192</v>
      </c>
      <c r="B360" s="14" t="str">
        <f t="shared" si="20"/>
        <v>20171021183952</v>
      </c>
      <c r="C360" s="8" t="str">
        <f t="shared" si="21"/>
        <v>20171021</v>
      </c>
      <c r="D360" s="8">
        <v>2017</v>
      </c>
      <c r="E360" s="8">
        <v>10</v>
      </c>
      <c r="F360" s="8">
        <v>21</v>
      </c>
      <c r="G360" s="8">
        <v>18</v>
      </c>
      <c r="H360" s="8">
        <v>39</v>
      </c>
      <c r="I360" s="8">
        <v>52</v>
      </c>
      <c r="J360" s="8">
        <v>774</v>
      </c>
      <c r="K360" s="8" t="s">
        <v>40</v>
      </c>
      <c r="L360" s="8" t="e">
        <f>IF(#REF!=#REF!,IF(K360="Stroke",IF(K361="Stroke",IF((J361-J360)&lt;0,1000+J361-J360,J361-J360),""),""),"")</f>
        <v>#REF!</v>
      </c>
      <c r="M360" s="8" t="s">
        <v>21</v>
      </c>
      <c r="N360" s="8" t="s">
        <v>27</v>
      </c>
      <c r="O360" s="8">
        <v>0</v>
      </c>
      <c r="P360" s="8" t="e">
        <f>IF(#REF!=#REF!,IF(K360="Stroke",IF(K361="Stroke",IF(#REF!=#REF!,IF(Q360=Q361,IF((J361-J360)&lt;0,1000+J361-J360-O360,J361-J360-O360),""),""),""),""),"")</f>
        <v>#REF!</v>
      </c>
      <c r="Q360" s="8"/>
      <c r="R360" s="8" t="e">
        <f>IF(#REF!&lt;&gt;#REF!,COUNTIFS($K$112:$K$1378,$K$112,#REF!,#REF!),"")</f>
        <v>#REF!</v>
      </c>
      <c r="S360" s="8" t="e">
        <f>IF(AND(#REF!&lt;&gt;#REF!,#REF!=#REF!,M360="positive",M361="negative"),1,"")</f>
        <v>#REF!</v>
      </c>
      <c r="T360" s="8" t="e">
        <f>IF(AND(#REF!=#REF!,K:K="stroke",M:M="positive",S360&lt;&gt;"1"),1,"")</f>
        <v>#REF!</v>
      </c>
      <c r="U360" s="8" t="e">
        <f>IF((AND(R360&lt;&gt;"",W360&lt;&gt;1,K:K="stroke",M:M="negative",#REF!=#REF!)),IF(W360&lt;&gt;0,"",1),"")</f>
        <v>#REF!</v>
      </c>
      <c r="V360" s="8" t="e">
        <f t="shared" si="22"/>
        <v>#REF!</v>
      </c>
      <c r="W360" s="8" t="e">
        <f>IF(#REF!&lt;&gt;#REF!,COUNTIFS($K$112:$K$1378,"up",#REF!,#REF!),"")</f>
        <v>#REF!</v>
      </c>
      <c r="X360" s="8" t="e">
        <f>IF(#REF!&lt;&gt;#REF!,COUNTIFS($K$112:$K$1378,"SRS",#REF!,#REF!),"")</f>
        <v>#REF!</v>
      </c>
      <c r="Y360" s="8" t="e">
        <f>IF(R360&lt;&gt;"",IF(R360=1,"",COUNTIFS($O$112:$O$1378,"&gt;40",#REF!,#REF!)),"")</f>
        <v>#REF!</v>
      </c>
      <c r="Z360" s="23" t="s">
        <v>60</v>
      </c>
      <c r="AA360" s="8"/>
      <c r="AB360" s="8"/>
      <c r="AC360" s="8"/>
      <c r="AD360" s="8"/>
      <c r="AE360" s="8"/>
      <c r="AF360" s="8"/>
      <c r="AG360" s="8"/>
      <c r="AH360" s="8"/>
    </row>
    <row r="361" spans="1:34">
      <c r="A361" s="8">
        <f t="shared" si="19"/>
        <v>67192</v>
      </c>
      <c r="B361" s="14" t="str">
        <f t="shared" si="20"/>
        <v>20171021183952</v>
      </c>
      <c r="C361" s="8" t="str">
        <f t="shared" si="21"/>
        <v>20171021</v>
      </c>
      <c r="D361" s="8">
        <v>2017</v>
      </c>
      <c r="E361" s="8">
        <v>10</v>
      </c>
      <c r="F361" s="8">
        <v>21</v>
      </c>
      <c r="G361" s="8">
        <v>18</v>
      </c>
      <c r="H361" s="8">
        <v>39</v>
      </c>
      <c r="I361" s="8">
        <v>52</v>
      </c>
      <c r="J361" s="8">
        <v>780</v>
      </c>
      <c r="K361" s="8" t="s">
        <v>49</v>
      </c>
      <c r="L361" s="8" t="e">
        <f>IF(#REF!=#REF!,IF(K361="Stroke",IF(K362="Stroke",IF((J362-J361)&lt;0,1000+J362-J361,J362-J361),""),""),"")</f>
        <v>#REF!</v>
      </c>
      <c r="M361" s="8" t="s">
        <v>21</v>
      </c>
      <c r="N361" s="8" t="s">
        <v>27</v>
      </c>
      <c r="O361" s="8">
        <v>3</v>
      </c>
      <c r="P361" s="8" t="e">
        <f>IF(#REF!=#REF!,IF(K361="Stroke",IF(K362="Stroke",IF(#REF!=#REF!,IF(Q361=Q362,IF((J362-J361)&lt;0,1000+J362-J361-O361,J362-J361-O361),""),""),""),""),"")</f>
        <v>#REF!</v>
      </c>
      <c r="Q361" s="8">
        <v>1</v>
      </c>
      <c r="R361" s="8" t="e">
        <f>IF(#REF!&lt;&gt;#REF!,COUNTIFS($K$112:$K$1378,$K$112,#REF!,#REF!),"")</f>
        <v>#REF!</v>
      </c>
      <c r="S361" s="8" t="e">
        <f>IF(AND(#REF!&lt;&gt;#REF!,#REF!=#REF!,M361="positive",M362="negative"),1,"")</f>
        <v>#REF!</v>
      </c>
      <c r="T361" s="8" t="e">
        <f>IF(AND(#REF!=#REF!,K:K="stroke",M:M="positive",S361&lt;&gt;"1"),1,"")</f>
        <v>#REF!</v>
      </c>
      <c r="U361" s="8" t="e">
        <f>IF((AND(R361&lt;&gt;"",W361&lt;&gt;1,K:K="stroke",M:M="negative",#REF!=#REF!)),IF(W361&lt;&gt;0,"",1),"")</f>
        <v>#REF!</v>
      </c>
      <c r="V361" s="8" t="e">
        <f t="shared" si="22"/>
        <v>#REF!</v>
      </c>
      <c r="W361" s="8" t="e">
        <f>IF(#REF!&lt;&gt;#REF!,COUNTIFS($K$112:$K$1378,"up",#REF!,#REF!),"")</f>
        <v>#REF!</v>
      </c>
      <c r="X361" s="8" t="e">
        <f>IF(#REF!&lt;&gt;#REF!,COUNTIFS($K$112:$K$1378,"SRS",#REF!,#REF!),"")</f>
        <v>#REF!</v>
      </c>
      <c r="Y361" s="8" t="e">
        <f>IF(R361&lt;&gt;"",IF(R361=1,"",COUNTIFS($O$112:$O$1378,"&gt;40",#REF!,#REF!)),"")</f>
        <v>#REF!</v>
      </c>
      <c r="Z361" s="8"/>
      <c r="AA361" s="8"/>
      <c r="AB361" s="8"/>
      <c r="AC361" s="8"/>
      <c r="AD361" s="8"/>
      <c r="AE361" s="8"/>
      <c r="AF361" s="8"/>
      <c r="AG361" s="8"/>
      <c r="AH361" s="8"/>
    </row>
    <row r="362" spans="1:34">
      <c r="A362" s="8">
        <f t="shared" si="19"/>
        <v>67192</v>
      </c>
      <c r="B362" s="14" t="str">
        <f t="shared" si="20"/>
        <v>20171021183952</v>
      </c>
      <c r="C362" s="8" t="str">
        <f t="shared" si="21"/>
        <v>20171021</v>
      </c>
      <c r="D362" s="8">
        <v>2017</v>
      </c>
      <c r="E362" s="8">
        <v>10</v>
      </c>
      <c r="F362" s="8">
        <v>21</v>
      </c>
      <c r="G362" s="8">
        <v>18</v>
      </c>
      <c r="H362" s="8">
        <v>39</v>
      </c>
      <c r="I362" s="8">
        <v>52</v>
      </c>
      <c r="J362" s="8">
        <v>825</v>
      </c>
      <c r="K362" s="8" t="s">
        <v>40</v>
      </c>
      <c r="L362" s="8" t="e">
        <f>IF(#REF!=#REF!,IF(K362="Stroke",IF(K363="Stroke",IF((J363-J362)&lt;0,1000+J363-J362,J363-J362),""),""),"")</f>
        <v>#REF!</v>
      </c>
      <c r="M362" s="8" t="s">
        <v>21</v>
      </c>
      <c r="N362" s="8" t="s">
        <v>27</v>
      </c>
      <c r="O362" s="8">
        <v>0</v>
      </c>
      <c r="P362" s="8" t="e">
        <f>IF(#REF!=#REF!,IF(K362="Stroke",IF(K363="Stroke",IF(#REF!=#REF!,IF(Q362=Q363,IF((J363-J362)&lt;0,1000+J363-J362-O362,J363-J362-O362),""),""),""),""),"")</f>
        <v>#REF!</v>
      </c>
      <c r="Q362" s="8"/>
      <c r="R362" s="8" t="e">
        <f>IF(#REF!&lt;&gt;#REF!,COUNTIFS($K$112:$K$1378,$K$112,#REF!,#REF!),"")</f>
        <v>#REF!</v>
      </c>
      <c r="S362" s="8" t="e">
        <f>IF(AND(#REF!&lt;&gt;#REF!,#REF!=#REF!,M362="positive",M363="negative"),1,"")</f>
        <v>#REF!</v>
      </c>
      <c r="T362" s="8" t="e">
        <f>IF(AND(#REF!=#REF!,K:K="stroke",M:M="positive",S362&lt;&gt;"1"),1,"")</f>
        <v>#REF!</v>
      </c>
      <c r="U362" s="8" t="e">
        <f>IF((AND(R362&lt;&gt;"",W362&lt;&gt;1,K:K="stroke",M:M="negative",#REF!=#REF!)),IF(W362&lt;&gt;0,"",1),"")</f>
        <v>#REF!</v>
      </c>
      <c r="V362" s="8" t="e">
        <f t="shared" si="22"/>
        <v>#REF!</v>
      </c>
      <c r="W362" s="8" t="e">
        <f>IF(#REF!&lt;&gt;#REF!,COUNTIFS($K$112:$K$1378,"up",#REF!,#REF!),"")</f>
        <v>#REF!</v>
      </c>
      <c r="X362" s="8" t="e">
        <f>IF(#REF!&lt;&gt;#REF!,COUNTIFS($K$112:$K$1378,"SRS",#REF!,#REF!),"")</f>
        <v>#REF!</v>
      </c>
      <c r="Y362" s="8" t="e">
        <f>IF(R362&lt;&gt;"",IF(R362=1,"",COUNTIFS($O$112:$O$1378,"&gt;40",#REF!,#REF!)),"")</f>
        <v>#REF!</v>
      </c>
      <c r="Z362" s="8"/>
      <c r="AA362" s="8"/>
      <c r="AB362" s="8"/>
      <c r="AC362" s="8"/>
      <c r="AD362" s="8"/>
      <c r="AE362" s="8"/>
      <c r="AF362" s="8"/>
      <c r="AG362" s="8"/>
      <c r="AH362" s="8"/>
    </row>
    <row r="363" spans="1:34">
      <c r="A363" s="7">
        <f t="shared" si="19"/>
        <v>67315</v>
      </c>
      <c r="B363" s="11" t="str">
        <f t="shared" si="20"/>
        <v>20171021184155</v>
      </c>
      <c r="C363" s="7" t="str">
        <f t="shared" si="21"/>
        <v>20171021</v>
      </c>
      <c r="D363" s="7">
        <v>2017</v>
      </c>
      <c r="E363" s="7">
        <v>10</v>
      </c>
      <c r="F363" s="7">
        <v>21</v>
      </c>
      <c r="G363" s="7">
        <v>18</v>
      </c>
      <c r="H363" s="7">
        <v>41</v>
      </c>
      <c r="I363" s="7">
        <v>55</v>
      </c>
      <c r="J363" s="7">
        <v>434</v>
      </c>
      <c r="K363" s="24" t="s">
        <v>44</v>
      </c>
      <c r="L363" s="7" t="e">
        <f>IF(#REF!=#REF!,IF(K363="Stroke",IF(K364="Stroke",IF((J364-J363)&lt;0,1000+J364-J363,J364-J363),""),""),"")</f>
        <v>#REF!</v>
      </c>
      <c r="M363" s="7" t="s">
        <v>21</v>
      </c>
      <c r="N363" s="7" t="s">
        <v>27</v>
      </c>
      <c r="O363" s="7">
        <v>320</v>
      </c>
      <c r="P363" s="7" t="e">
        <f>IF(#REF!=#REF!,IF(K363="Stroke",IF(K364="Stroke",IF(#REF!=#REF!,IF(Q363=Q364,IF((J364-J363)&lt;0,1000+J364-J363-O363,J364-J363-O363),""),""),""),""),"")</f>
        <v>#REF!</v>
      </c>
      <c r="Q363" s="7">
        <v>1</v>
      </c>
      <c r="R363" s="7" t="e">
        <f>IF(#REF!&lt;&gt;#REF!,COUNTIFS($K$112:$K$1378,$K$112,#REF!,#REF!),"")</f>
        <v>#REF!</v>
      </c>
      <c r="S363" s="7" t="e">
        <f>IF(AND(#REF!&lt;&gt;#REF!,#REF!=#REF!,M363="positive",M364="negative"),1,"")</f>
        <v>#REF!</v>
      </c>
      <c r="T363" s="7" t="e">
        <f>IF(AND(#REF!=#REF!,K:K="stroke",M:M="positive",S363&lt;&gt;"1"),1,"")</f>
        <v>#REF!</v>
      </c>
      <c r="U363" s="7" t="e">
        <f>IF((AND(R363&lt;&gt;"",W363&lt;&gt;1,K:K="stroke",M:M="negative",#REF!=#REF!)),IF(W363&lt;&gt;0,"",1),"")</f>
        <v>#REF!</v>
      </c>
      <c r="V363" s="7" t="e">
        <f t="shared" si="22"/>
        <v>#REF!</v>
      </c>
      <c r="W363" s="7" t="e">
        <f>IF(#REF!&lt;&gt;#REF!,COUNTIFS($K$112:$K$1378,"up",#REF!,#REF!),"")</f>
        <v>#REF!</v>
      </c>
      <c r="X363" s="7" t="e">
        <f>IF(#REF!&lt;&gt;#REF!,COUNTIFS($K$112:$K$1378,"SRS",#REF!,#REF!),"")</f>
        <v>#REF!</v>
      </c>
      <c r="Y363" s="7" t="e">
        <f>IF(R363&lt;&gt;"",IF(R363=1,"",COUNTIFS($O$112:$O$1378,"&gt;40",#REF!,#REF!)),"")</f>
        <v>#REF!</v>
      </c>
      <c r="Z363" s="7" t="s">
        <v>61</v>
      </c>
      <c r="AA363" s="7"/>
      <c r="AB363" s="7"/>
      <c r="AC363" s="7"/>
      <c r="AD363" s="7"/>
      <c r="AE363" s="7"/>
      <c r="AF363" s="7"/>
      <c r="AG363" s="7"/>
      <c r="AH363" s="7"/>
    </row>
    <row r="364" spans="1:34" s="7" customFormat="1">
      <c r="A364" s="16">
        <f t="shared" si="19"/>
        <v>67315</v>
      </c>
      <c r="B364" s="18" t="str">
        <f t="shared" si="20"/>
        <v>20171021184155</v>
      </c>
      <c r="C364" s="16" t="str">
        <f t="shared" si="21"/>
        <v>20171021</v>
      </c>
      <c r="D364" s="16">
        <v>2017</v>
      </c>
      <c r="E364" s="16">
        <v>10</v>
      </c>
      <c r="F364" s="16">
        <v>21</v>
      </c>
      <c r="G364" s="16">
        <v>18</v>
      </c>
      <c r="H364" s="16">
        <v>41</v>
      </c>
      <c r="I364" s="16">
        <v>55</v>
      </c>
      <c r="J364" s="16">
        <v>527</v>
      </c>
      <c r="K364" s="19" t="s">
        <v>47</v>
      </c>
      <c r="L364" s="8" t="e">
        <f>IF(#REF!=#REF!,IF(K364="Stroke",IF(K365="Stroke",IF((J365-J364)&lt;0,1000+J365-J364,J365-J364),""),""),"")</f>
        <v>#REF!</v>
      </c>
      <c r="M364" s="16" t="s">
        <v>21</v>
      </c>
      <c r="N364" s="16" t="s">
        <v>27</v>
      </c>
      <c r="O364" s="16">
        <v>0</v>
      </c>
      <c r="P364" s="8" t="e">
        <f>IF(#REF!=#REF!,IF(K364="Stroke",IF(K365="Stroke",IF(#REF!=#REF!,IF(Q364=Q365,IF((J365-J364)&lt;0,1000+J365-J364-O364,J365-J364-O364),""),""),""),""),"")</f>
        <v>#REF!</v>
      </c>
      <c r="Q364" s="16">
        <v>1</v>
      </c>
      <c r="R364" s="8" t="e">
        <f>IF(#REF!&lt;&gt;#REF!,COUNTIFS($K$112:$K$1378,$K$112,#REF!,#REF!),"")</f>
        <v>#REF!</v>
      </c>
      <c r="S364" s="8" t="e">
        <f>IF(AND(#REF!&lt;&gt;#REF!,#REF!=#REF!,M364="positive",M365="negative"),1,"")</f>
        <v>#REF!</v>
      </c>
      <c r="T364" s="8" t="e">
        <f>IF(AND(#REF!=#REF!,K:K="stroke",M:M="positive",S364&lt;&gt;"1"),1,"")</f>
        <v>#REF!</v>
      </c>
      <c r="U364" s="8" t="e">
        <f>IF((AND(R364&lt;&gt;"",W364&lt;&gt;1,K:K="stroke",M:M="negative",#REF!=#REF!)),IF(W364&lt;&gt;0,"",1),"")</f>
        <v>#REF!</v>
      </c>
      <c r="V364" s="8" t="e">
        <f t="shared" si="22"/>
        <v>#REF!</v>
      </c>
      <c r="W364" s="8" t="e">
        <f>IF(#REF!&lt;&gt;#REF!,COUNTIFS($K$112:$K$1378,"up",#REF!,#REF!),"")</f>
        <v>#REF!</v>
      </c>
      <c r="X364" s="8" t="e">
        <f>IF(#REF!&lt;&gt;#REF!,COUNTIFS($K$112:$K$1378,"SRS",#REF!,#REF!),"")</f>
        <v>#REF!</v>
      </c>
      <c r="Y364" s="8" t="e">
        <f>IF(R364&lt;&gt;"",IF(R364=1,"",COUNTIFS($O$112:$O$1378,"&gt;40",#REF!,#REF!)),"")</f>
        <v>#REF!</v>
      </c>
      <c r="Z364" s="16" t="s">
        <v>62</v>
      </c>
      <c r="AA364" s="16"/>
      <c r="AB364" s="16"/>
      <c r="AC364" s="16"/>
      <c r="AD364" s="16"/>
      <c r="AE364" s="16"/>
      <c r="AF364" s="16"/>
      <c r="AG364" s="16"/>
      <c r="AH364" s="16"/>
    </row>
    <row r="365" spans="1:34">
      <c r="A365" s="7">
        <f t="shared" si="19"/>
        <v>67587</v>
      </c>
      <c r="B365" s="11" t="str">
        <f t="shared" si="20"/>
        <v>20171021184627</v>
      </c>
      <c r="C365" s="7" t="str">
        <f t="shared" si="21"/>
        <v>20171021</v>
      </c>
      <c r="D365" s="7">
        <v>2017</v>
      </c>
      <c r="E365" s="7">
        <v>10</v>
      </c>
      <c r="F365" s="7">
        <v>21</v>
      </c>
      <c r="G365" s="7">
        <v>18</v>
      </c>
      <c r="H365" s="7">
        <v>46</v>
      </c>
      <c r="I365" s="7">
        <v>27</v>
      </c>
      <c r="J365" s="7">
        <v>321</v>
      </c>
      <c r="K365" s="7" t="s">
        <v>37</v>
      </c>
      <c r="L365" s="7" t="e">
        <f>IF(#REF!=#REF!,IF(K365="Stroke",IF(K366="Stroke",IF((J366-J365)&lt;0,1000+J366-J365,J366-J365),""),""),"")</f>
        <v>#REF!</v>
      </c>
      <c r="M365" s="7" t="s">
        <v>20</v>
      </c>
      <c r="N365" s="7" t="s">
        <v>27</v>
      </c>
      <c r="O365" s="7">
        <v>192</v>
      </c>
      <c r="P365" s="7" t="e">
        <f>IF(#REF!=#REF!,IF(K365="Stroke",IF(K366="Stroke",IF(#REF!=#REF!,IF(Q365=Q366,IF((J366-J365)&lt;0,1000+J366-J365-O365,J366-J365-O365),""),""),""),""),"")</f>
        <v>#REF!</v>
      </c>
      <c r="Q365" s="7">
        <v>1</v>
      </c>
      <c r="R365" s="7" t="e">
        <f>IF(#REF!&lt;&gt;#REF!,COUNTIFS($K$112:$K$1378,$K$112,#REF!,#REF!),"")</f>
        <v>#REF!</v>
      </c>
      <c r="S365" s="7" t="e">
        <f>IF(AND(#REF!&lt;&gt;#REF!,#REF!=#REF!,M365="positive",M366="negative"),1,"")</f>
        <v>#REF!</v>
      </c>
      <c r="T365" s="7" t="e">
        <f>IF(AND(#REF!=#REF!,K:K="stroke",M:M="positive",S365&lt;&gt;"1"),1,"")</f>
        <v>#REF!</v>
      </c>
      <c r="U365" s="7" t="e">
        <f>IF((AND(R365&lt;&gt;"",W365&lt;&gt;1,K:K="stroke",M:M="negative",#REF!=#REF!)),IF(W365&lt;&gt;0,"",1),"")</f>
        <v>#REF!</v>
      </c>
      <c r="V365" s="7" t="e">
        <f t="shared" si="22"/>
        <v>#REF!</v>
      </c>
      <c r="W365" s="7" t="e">
        <f>IF(#REF!&lt;&gt;#REF!,COUNTIFS($K$112:$K$1378,"up",#REF!,#REF!),"")</f>
        <v>#REF!</v>
      </c>
      <c r="X365" s="7" t="e">
        <f>IF(#REF!&lt;&gt;#REF!,COUNTIFS($K$112:$K$1378,"SRS",#REF!,#REF!),"")</f>
        <v>#REF!</v>
      </c>
      <c r="Y365" s="7" t="e">
        <f>IF(R365&lt;&gt;"",IF(R365=1,"",COUNTIFS($O$112:$O$1378,"&gt;40",#REF!,#REF!)),"")</f>
        <v>#REF!</v>
      </c>
      <c r="Z365" s="7" t="s">
        <v>63</v>
      </c>
      <c r="AA365" s="7"/>
      <c r="AB365" s="7"/>
      <c r="AC365" s="7"/>
      <c r="AD365" s="7"/>
      <c r="AE365" s="7"/>
      <c r="AF365" s="7"/>
      <c r="AG365" s="7"/>
      <c r="AH365" s="7"/>
    </row>
    <row r="366" spans="1:34">
      <c r="A366" s="7">
        <f t="shared" si="19"/>
        <v>67278</v>
      </c>
      <c r="B366" s="11" t="str">
        <f t="shared" si="20"/>
        <v>20171024184118</v>
      </c>
      <c r="C366" s="7" t="str">
        <f t="shared" si="21"/>
        <v>20171024</v>
      </c>
      <c r="D366" s="7">
        <v>2017</v>
      </c>
      <c r="E366" s="7">
        <v>10</v>
      </c>
      <c r="F366" s="7">
        <v>24</v>
      </c>
      <c r="G366" s="7">
        <v>18</v>
      </c>
      <c r="H366" s="7">
        <v>41</v>
      </c>
      <c r="I366" s="7">
        <v>18</v>
      </c>
      <c r="J366" s="7">
        <v>449</v>
      </c>
      <c r="K366" s="13" t="s">
        <v>26</v>
      </c>
      <c r="L366" s="7" t="e">
        <f>IF(#REF!=#REF!,IF(K366="Stroke",IF(K367="Stroke",IF((J367-J366)&lt;0,1000+J367-J366,J367-J366),""),""),"")</f>
        <v>#REF!</v>
      </c>
      <c r="M366" s="7" t="s">
        <v>21</v>
      </c>
      <c r="N366" s="7" t="s">
        <v>27</v>
      </c>
      <c r="O366" s="7">
        <v>10</v>
      </c>
      <c r="P366" s="7" t="e">
        <f>IF(#REF!=#REF!,IF(K366="Stroke",IF(K367="Stroke",IF(#REF!=#REF!,IF(Q366=Q367,IF((J367-J366)&lt;0,1000+J367-J366-O366,J367-J366-O366),""),""),""),""),"")</f>
        <v>#REF!</v>
      </c>
      <c r="Q366" s="13">
        <v>1</v>
      </c>
      <c r="R366" s="7" t="e">
        <f>IF(#REF!&lt;&gt;#REF!,COUNTIFS($K$112:$K$1378,$K$112,#REF!,#REF!),"")</f>
        <v>#REF!</v>
      </c>
      <c r="S366" s="7" t="e">
        <f>IF(AND(#REF!&lt;&gt;#REF!,#REF!=#REF!,M366="positive",M367="negative"),1,"")</f>
        <v>#REF!</v>
      </c>
      <c r="T366" s="7" t="e">
        <f>IF(AND(#REF!=#REF!,K:K="stroke",M:M="positive",S366&lt;&gt;"1"),1,"")</f>
        <v>#REF!</v>
      </c>
      <c r="U366" s="7" t="e">
        <f>IF((AND(R366&lt;&gt;"",W366&lt;&gt;1,K:K="stroke",M:M="negative",#REF!=#REF!)),IF(W366&lt;&gt;0,"",1),"")</f>
        <v>#REF!</v>
      </c>
      <c r="V366" s="7" t="e">
        <f t="shared" si="22"/>
        <v>#REF!</v>
      </c>
      <c r="W366" s="7" t="e">
        <f>IF(#REF!&lt;&gt;#REF!,COUNTIFS($K$112:$K$1378,"up",#REF!,#REF!),"")</f>
        <v>#REF!</v>
      </c>
      <c r="X366" s="7" t="e">
        <f>IF(#REF!&lt;&gt;#REF!,COUNTIFS($K$112:$K$1378,"SRS",#REF!,#REF!),"")</f>
        <v>#REF!</v>
      </c>
      <c r="Y366" s="7" t="e">
        <f>IF(R366&lt;&gt;"",IF(R366=1,"",COUNTIFS($O$112:$O$1378,"&gt;40",#REF!,#REF!)),"")</f>
        <v>#REF!</v>
      </c>
      <c r="Z366" s="7"/>
      <c r="AA366" s="7"/>
      <c r="AB366" s="7"/>
      <c r="AC366" s="7"/>
      <c r="AD366" s="7"/>
      <c r="AE366" s="7"/>
      <c r="AF366" s="7"/>
      <c r="AG366" s="7"/>
      <c r="AH366" s="7"/>
    </row>
    <row r="367" spans="1:34">
      <c r="A367" s="7">
        <f t="shared" si="19"/>
        <v>51049</v>
      </c>
      <c r="B367" s="11" t="str">
        <f t="shared" si="20"/>
        <v>20171112141049</v>
      </c>
      <c r="C367" s="7" t="str">
        <f t="shared" si="21"/>
        <v>20171112</v>
      </c>
      <c r="D367" s="7">
        <v>2017</v>
      </c>
      <c r="E367" s="7">
        <v>11</v>
      </c>
      <c r="F367" s="7">
        <v>12</v>
      </c>
      <c r="G367" s="7">
        <v>14</v>
      </c>
      <c r="H367" s="7">
        <v>10</v>
      </c>
      <c r="I367" s="7">
        <v>49</v>
      </c>
      <c r="J367" s="7">
        <v>392</v>
      </c>
      <c r="K367" s="13" t="s">
        <v>37</v>
      </c>
      <c r="L367" s="7" t="e">
        <f>IF(#REF!=#REF!,IF(K367="Stroke",IF(K368="Stroke",IF((J368-J367)&lt;0,1000+J368-J367,J368-J367),""),""),"")</f>
        <v>#REF!</v>
      </c>
      <c r="M367" s="7" t="s">
        <v>21</v>
      </c>
      <c r="N367" s="7" t="s">
        <v>27</v>
      </c>
      <c r="O367" s="7">
        <v>6</v>
      </c>
      <c r="P367" s="7" t="e">
        <f>IF(#REF!=#REF!,IF(K367="Stroke",IF(K368="Stroke",IF(#REF!=#REF!,IF(Q367=Q368,IF((J368-J367)&lt;0,1000+J368-J367-O367,J368-J367-O367),""),""),""),""),"")</f>
        <v>#REF!</v>
      </c>
      <c r="Q367" s="13">
        <v>1</v>
      </c>
      <c r="R367" s="7" t="e">
        <f>IF(#REF!&lt;&gt;#REF!,COUNTIFS($K$112:$K$1378,$K$112,#REF!,#REF!),"")</f>
        <v>#REF!</v>
      </c>
      <c r="S367" s="7" t="e">
        <f>IF(AND(#REF!&lt;&gt;#REF!,#REF!=#REF!,M367="positive",M368="negative"),1,"")</f>
        <v>#REF!</v>
      </c>
      <c r="T367" s="7" t="e">
        <f>IF(AND(#REF!=#REF!,K:K="stroke",M:M="positive",S367&lt;&gt;"1"),1,"")</f>
        <v>#REF!</v>
      </c>
      <c r="U367" s="7" t="e">
        <f>IF((AND(R367&lt;&gt;"",W367&lt;&gt;1,K:K="stroke",M:M="negative",#REF!=#REF!)),IF(W367&lt;&gt;0,"",1),"")</f>
        <v>#REF!</v>
      </c>
      <c r="V367" s="7" t="e">
        <f t="shared" si="22"/>
        <v>#REF!</v>
      </c>
      <c r="W367" s="7" t="e">
        <f>IF(#REF!&lt;&gt;#REF!,COUNTIFS($K$112:$K$1378,"up",#REF!,#REF!),"")</f>
        <v>#REF!</v>
      </c>
      <c r="X367" s="7" t="e">
        <f>IF(#REF!&lt;&gt;#REF!,COUNTIFS($K$112:$K$1378,"SRS",#REF!,#REF!),"")</f>
        <v>#REF!</v>
      </c>
      <c r="Y367" s="7" t="e">
        <f>IF(R367&lt;&gt;"",IF(R367=1,"",COUNTIFS($O$112:$O$1378,"&gt;40",#REF!,#REF!)),"")</f>
        <v>#REF!</v>
      </c>
      <c r="Z367" s="7"/>
      <c r="AA367" s="7"/>
      <c r="AB367" s="7"/>
      <c r="AC367" s="7"/>
      <c r="AD367" s="7"/>
      <c r="AE367" s="7"/>
      <c r="AF367" s="7"/>
      <c r="AG367" s="7"/>
      <c r="AH367" s="7"/>
    </row>
    <row r="368" spans="1:34">
      <c r="A368" s="8">
        <f t="shared" si="19"/>
        <v>51049</v>
      </c>
      <c r="B368" s="14" t="str">
        <f t="shared" si="20"/>
        <v>20171112141049</v>
      </c>
      <c r="C368" s="8" t="str">
        <f t="shared" si="21"/>
        <v>20171112</v>
      </c>
      <c r="D368" s="8">
        <v>2017</v>
      </c>
      <c r="E368" s="8">
        <v>11</v>
      </c>
      <c r="F368" s="8">
        <v>12</v>
      </c>
      <c r="G368" s="8">
        <v>14</v>
      </c>
      <c r="H368" s="8">
        <v>10</v>
      </c>
      <c r="I368" s="8">
        <v>49</v>
      </c>
      <c r="J368" s="8">
        <v>453</v>
      </c>
      <c r="K368" s="15" t="s">
        <v>40</v>
      </c>
      <c r="L368" s="8" t="e">
        <f>IF(#REF!=#REF!,IF(K368="Stroke",IF(K369="Stroke",IF((J369-J368)&lt;0,1000+J369-J368,J369-J368),""),""),"")</f>
        <v>#REF!</v>
      </c>
      <c r="M368" s="8" t="s">
        <v>21</v>
      </c>
      <c r="N368" s="8" t="s">
        <v>43</v>
      </c>
      <c r="O368" s="8">
        <v>0</v>
      </c>
      <c r="P368" s="8" t="e">
        <f>IF(#REF!=#REF!,IF(K368="Stroke",IF(K369="Stroke",IF(#REF!=#REF!,IF(Q368=Q369,IF((J369-J368)&lt;0,1000+J369-J368-O368,J369-J368-O368),""),""),""),""),"")</f>
        <v>#REF!</v>
      </c>
      <c r="Q368" s="8"/>
      <c r="R368" s="8" t="e">
        <f>IF(#REF!&lt;&gt;#REF!,COUNTIFS($K$112:$K$1378,$K$112,#REF!,#REF!),"")</f>
        <v>#REF!</v>
      </c>
      <c r="S368" s="8" t="e">
        <f>IF(AND(#REF!&lt;&gt;#REF!,#REF!=#REF!,M368="positive",M369="negative"),1,"")</f>
        <v>#REF!</v>
      </c>
      <c r="T368" s="8" t="e">
        <f>IF(AND(#REF!=#REF!,K:K="stroke",M:M="positive",S368&lt;&gt;"1"),1,"")</f>
        <v>#REF!</v>
      </c>
      <c r="U368" s="8" t="e">
        <f>IF((AND(R368&lt;&gt;"",W368&lt;&gt;1,K:K="stroke",M:M="negative",#REF!=#REF!)),IF(W368&lt;&gt;0,"",1),"")</f>
        <v>#REF!</v>
      </c>
      <c r="V368" s="8" t="e">
        <f t="shared" si="22"/>
        <v>#REF!</v>
      </c>
      <c r="W368" s="8" t="e">
        <f>IF(#REF!&lt;&gt;#REF!,COUNTIFS($K$112:$K$1378,"up",#REF!,#REF!),"")</f>
        <v>#REF!</v>
      </c>
      <c r="X368" s="8" t="e">
        <f>IF(#REF!&lt;&gt;#REF!,COUNTIFS($K$112:$K$1378,"SRS",#REF!,#REF!),"")</f>
        <v>#REF!</v>
      </c>
      <c r="Y368" s="8" t="e">
        <f>IF(R368&lt;&gt;"",IF(R368=1,"",COUNTIFS($O$112:$O$1378,"&gt;40",#REF!,#REF!)),"")</f>
        <v>#REF!</v>
      </c>
      <c r="Z368" s="8"/>
      <c r="AA368" s="8"/>
      <c r="AB368" s="8"/>
      <c r="AC368" s="8"/>
      <c r="AD368" s="8"/>
      <c r="AE368" s="8"/>
      <c r="AF368" s="8"/>
      <c r="AG368" s="8"/>
      <c r="AH368" s="8"/>
    </row>
    <row r="369" spans="1:34">
      <c r="A369" s="7">
        <f t="shared" si="19"/>
        <v>51067</v>
      </c>
      <c r="B369" s="11" t="str">
        <f t="shared" si="20"/>
        <v>2017111214117</v>
      </c>
      <c r="C369" s="7" t="str">
        <f t="shared" si="21"/>
        <v>20171112</v>
      </c>
      <c r="D369" s="7">
        <v>2017</v>
      </c>
      <c r="E369" s="7">
        <v>11</v>
      </c>
      <c r="F369" s="7">
        <v>12</v>
      </c>
      <c r="G369" s="7">
        <v>14</v>
      </c>
      <c r="H369" s="7">
        <v>11</v>
      </c>
      <c r="I369" s="7">
        <v>7</v>
      </c>
      <c r="J369" s="7">
        <v>134</v>
      </c>
      <c r="K369" s="13" t="s">
        <v>37</v>
      </c>
      <c r="L369" s="7" t="e">
        <f>IF(#REF!=#REF!,IF(K369="Stroke",IF(K370="Stroke",IF((J370-J369)&lt;0,1000+J370-J369,J370-J369),""),""),"")</f>
        <v>#REF!</v>
      </c>
      <c r="M369" s="7" t="s">
        <v>21</v>
      </c>
      <c r="N369" s="7" t="s">
        <v>27</v>
      </c>
      <c r="O369" s="7">
        <v>5</v>
      </c>
      <c r="P369" s="7" t="e">
        <f>IF(#REF!=#REF!,IF(K369="Stroke",IF(K370="Stroke",IF(#REF!=#REF!,IF(Q369=Q370,IF((J370-J369)&lt;0,1000+J370-J369-O369,J370-J369-O369),""),""),""),""),"")</f>
        <v>#REF!</v>
      </c>
      <c r="Q369" s="13">
        <v>1</v>
      </c>
      <c r="R369" s="7" t="e">
        <f>IF(#REF!&lt;&gt;#REF!,COUNTIFS($K$112:$K$1378,$K$112,#REF!,#REF!),"")</f>
        <v>#REF!</v>
      </c>
      <c r="S369" s="7" t="e">
        <f>IF(AND(#REF!&lt;&gt;#REF!,#REF!=#REF!,M369="positive",M370="negative"),1,"")</f>
        <v>#REF!</v>
      </c>
      <c r="T369" s="7" t="e">
        <f>IF(AND(#REF!=#REF!,K:K="stroke",M:M="positive",S369&lt;&gt;"1"),1,"")</f>
        <v>#REF!</v>
      </c>
      <c r="U369" s="7" t="e">
        <f>IF((AND(R369&lt;&gt;"",W369&lt;&gt;1,K:K="stroke",M:M="negative",#REF!=#REF!)),IF(W369&lt;&gt;0,"",1),"")</f>
        <v>#REF!</v>
      </c>
      <c r="V369" s="7" t="e">
        <f t="shared" si="22"/>
        <v>#REF!</v>
      </c>
      <c r="W369" s="7" t="e">
        <f>IF(#REF!&lt;&gt;#REF!,COUNTIFS($K$112:$K$1378,"up",#REF!,#REF!),"")</f>
        <v>#REF!</v>
      </c>
      <c r="X369" s="7" t="e">
        <f>IF(#REF!&lt;&gt;#REF!,COUNTIFS($K$112:$K$1378,"SRS",#REF!,#REF!),"")</f>
        <v>#REF!</v>
      </c>
      <c r="Y369" s="7" t="e">
        <f>IF(#REF!&lt;&gt;#REF!,1,"")</f>
        <v>#REF!</v>
      </c>
      <c r="Z369" s="7" t="s">
        <v>41</v>
      </c>
      <c r="AA369" s="7"/>
      <c r="AB369" s="7"/>
      <c r="AC369" s="7"/>
      <c r="AD369" s="7"/>
      <c r="AE369" s="7"/>
      <c r="AF369" s="7"/>
      <c r="AG369" s="7"/>
      <c r="AH369" s="7"/>
    </row>
    <row r="370" spans="1:34">
      <c r="A370" s="8">
        <f t="shared" si="19"/>
        <v>51067</v>
      </c>
      <c r="B370" s="14" t="str">
        <f t="shared" si="20"/>
        <v>2017111214117</v>
      </c>
      <c r="C370" s="8" t="str">
        <f t="shared" si="21"/>
        <v>20171112</v>
      </c>
      <c r="D370" s="8">
        <v>2017</v>
      </c>
      <c r="E370" s="8">
        <v>11</v>
      </c>
      <c r="F370" s="8">
        <v>12</v>
      </c>
      <c r="G370" s="8">
        <v>14</v>
      </c>
      <c r="H370" s="8">
        <v>11</v>
      </c>
      <c r="I370" s="8">
        <v>7</v>
      </c>
      <c r="J370" s="8">
        <v>154</v>
      </c>
      <c r="K370" s="15" t="s">
        <v>40</v>
      </c>
      <c r="L370" s="8" t="e">
        <f>IF(#REF!=#REF!,IF(K370="Stroke",IF(K371="Stroke",IF((J371-J370)&lt;0,1000+J371-J370,J371-J370),""),""),"")</f>
        <v>#REF!</v>
      </c>
      <c r="M370" s="8" t="s">
        <v>21</v>
      </c>
      <c r="N370" s="8" t="s">
        <v>27</v>
      </c>
      <c r="O370" s="8">
        <v>0</v>
      </c>
      <c r="P370" s="8" t="e">
        <f>IF(#REF!=#REF!,IF(K370="Stroke",IF(K371="Stroke",IF(#REF!=#REF!,IF(Q370=Q371,IF((J371-J370)&lt;0,1000+J371-J370-O370,J371-J370-O370),""),""),""),""),"")</f>
        <v>#REF!</v>
      </c>
      <c r="Q370" s="15"/>
      <c r="R370" s="8" t="e">
        <f>IF(#REF!&lt;&gt;#REF!,COUNTIFS($K$112:$K$1378,$K$112,#REF!,#REF!),"")</f>
        <v>#REF!</v>
      </c>
      <c r="S370" s="8" t="e">
        <f>IF(AND(#REF!&lt;&gt;#REF!,#REF!=#REF!,M370="positive",M371="negative"),1,"")</f>
        <v>#REF!</v>
      </c>
      <c r="T370" s="8" t="e">
        <f>IF(AND(#REF!=#REF!,K:K="stroke",M:M="positive",S370&lt;&gt;"1"),1,"")</f>
        <v>#REF!</v>
      </c>
      <c r="U370" s="8" t="e">
        <f>IF((AND(R370&lt;&gt;"",W370&lt;&gt;1,K:K="stroke",M:M="negative",#REF!=#REF!)),IF(W370&lt;&gt;0,"",1),"")</f>
        <v>#REF!</v>
      </c>
      <c r="V370" s="8" t="e">
        <f t="shared" si="22"/>
        <v>#REF!</v>
      </c>
      <c r="W370" s="8" t="e">
        <f>IF(#REF!&lt;&gt;#REF!,COUNTIFS($K$112:$K$1378,"up",#REF!,#REF!),"")</f>
        <v>#REF!</v>
      </c>
      <c r="X370" s="8" t="e">
        <f>IF(#REF!&lt;&gt;#REF!,COUNTIFS($K$112:$K$1378,"SRS",#REF!,#REF!),"")</f>
        <v>#REF!</v>
      </c>
      <c r="Y370" s="8" t="e">
        <f>IF(#REF!&lt;&gt;#REF!,1,"")</f>
        <v>#REF!</v>
      </c>
      <c r="Z370" s="8"/>
      <c r="AA370" s="8"/>
      <c r="AB370" s="8"/>
      <c r="AC370" s="8"/>
      <c r="AD370" s="8"/>
      <c r="AE370" s="8"/>
      <c r="AF370" s="8"/>
      <c r="AG370" s="8"/>
      <c r="AH370" s="8"/>
    </row>
    <row r="371" spans="1:34">
      <c r="A371" s="8">
        <f t="shared" si="19"/>
        <v>51067</v>
      </c>
      <c r="B371" s="14" t="str">
        <f t="shared" si="20"/>
        <v>2017111214117</v>
      </c>
      <c r="C371" s="8" t="str">
        <f t="shared" si="21"/>
        <v>20171112</v>
      </c>
      <c r="D371" s="8">
        <v>2017</v>
      </c>
      <c r="E371" s="8">
        <v>11</v>
      </c>
      <c r="F371" s="8">
        <v>12</v>
      </c>
      <c r="G371" s="8">
        <v>14</v>
      </c>
      <c r="H371" s="8">
        <v>11</v>
      </c>
      <c r="I371" s="8">
        <v>7</v>
      </c>
      <c r="J371" s="8">
        <v>170</v>
      </c>
      <c r="K371" s="15" t="s">
        <v>40</v>
      </c>
      <c r="L371" s="8" t="e">
        <f>IF(#REF!=#REF!,IF(K371="Stroke",IF(K372="Stroke",IF((J372-J371)&lt;0,1000+J372-J371,J372-J371),""),""),"")</f>
        <v>#REF!</v>
      </c>
      <c r="M371" s="8" t="s">
        <v>21</v>
      </c>
      <c r="N371" s="8" t="s">
        <v>27</v>
      </c>
      <c r="O371" s="8">
        <v>0</v>
      </c>
      <c r="P371" s="8" t="e">
        <f>IF(#REF!=#REF!,IF(K371="Stroke",IF(K372="Stroke",IF(#REF!=#REF!,IF(Q371=Q372,IF((J372-J371)&lt;0,1000+J372-J371-O371,J372-J371-O371),""),""),""),""),"")</f>
        <v>#REF!</v>
      </c>
      <c r="Q371" s="15"/>
      <c r="R371" s="8" t="e">
        <f>IF(#REF!&lt;&gt;#REF!,COUNTIFS($K$112:$K$1378,$K$112,#REF!,#REF!),"")</f>
        <v>#REF!</v>
      </c>
      <c r="S371" s="8" t="e">
        <f>IF(AND(#REF!&lt;&gt;#REF!,#REF!=#REF!,M371="positive",M372="negative"),1,"")</f>
        <v>#REF!</v>
      </c>
      <c r="T371" s="8" t="e">
        <f>IF(AND(#REF!=#REF!,K:K="stroke",M:M="positive",S371&lt;&gt;"1"),1,"")</f>
        <v>#REF!</v>
      </c>
      <c r="U371" s="8" t="e">
        <f>IF((AND(R371&lt;&gt;"",W371&lt;&gt;1,K:K="stroke",M:M="negative",#REF!=#REF!)),IF(W371&lt;&gt;0,"",1),"")</f>
        <v>#REF!</v>
      </c>
      <c r="V371" s="8" t="e">
        <f t="shared" si="22"/>
        <v>#REF!</v>
      </c>
      <c r="W371" s="8" t="e">
        <f>IF(#REF!&lt;&gt;#REF!,COUNTIFS($K$112:$K$1378,"up",#REF!,#REF!),"")</f>
        <v>#REF!</v>
      </c>
      <c r="X371" s="8" t="e">
        <f>IF(#REF!&lt;&gt;#REF!,COUNTIFS($K$112:$K$1378,"SRS",#REF!,#REF!),"")</f>
        <v>#REF!</v>
      </c>
      <c r="Y371" s="8" t="e">
        <f>IF(#REF!&lt;&gt;#REF!,1,"")</f>
        <v>#REF!</v>
      </c>
      <c r="Z371" s="8"/>
      <c r="AA371" s="8"/>
      <c r="AB371" s="8"/>
      <c r="AC371" s="8"/>
      <c r="AD371" s="8"/>
      <c r="AE371" s="8"/>
      <c r="AF371" s="8"/>
      <c r="AG371" s="8"/>
      <c r="AH371" s="8"/>
    </row>
    <row r="372" spans="1:34">
      <c r="A372" s="8">
        <f t="shared" si="19"/>
        <v>51067</v>
      </c>
      <c r="B372" s="14" t="str">
        <f t="shared" si="20"/>
        <v>2017111214117</v>
      </c>
      <c r="C372" s="8" t="str">
        <f t="shared" si="21"/>
        <v>20171112</v>
      </c>
      <c r="D372" s="8">
        <v>2017</v>
      </c>
      <c r="E372" s="8">
        <v>11</v>
      </c>
      <c r="F372" s="8">
        <v>12</v>
      </c>
      <c r="G372" s="8">
        <v>14</v>
      </c>
      <c r="H372" s="8">
        <v>11</v>
      </c>
      <c r="I372" s="8">
        <v>7</v>
      </c>
      <c r="J372" s="8">
        <v>229</v>
      </c>
      <c r="K372" s="15" t="s">
        <v>40</v>
      </c>
      <c r="L372" s="8" t="e">
        <f>IF(#REF!=#REF!,IF(K372="Stroke",IF(K373="Stroke",IF((J373-J372)&lt;0,1000+J373-J372,J373-J372),""),""),"")</f>
        <v>#REF!</v>
      </c>
      <c r="M372" s="8" t="s">
        <v>21</v>
      </c>
      <c r="N372" s="8" t="s">
        <v>27</v>
      </c>
      <c r="O372" s="8">
        <v>0</v>
      </c>
      <c r="P372" s="8" t="e">
        <f>IF(#REF!=#REF!,IF(K372="Stroke",IF(K373="Stroke",IF(#REF!=#REF!,IF(Q372=Q373,IF((J373-J372)&lt;0,1000+J373-J372-O372,J373-J372-O372),""),""),""),""),"")</f>
        <v>#REF!</v>
      </c>
      <c r="Q372" s="15"/>
      <c r="R372" s="8" t="e">
        <f>IF(#REF!&lt;&gt;#REF!,COUNTIFS($K$112:$K$1378,$K$112,#REF!,#REF!),"")</f>
        <v>#REF!</v>
      </c>
      <c r="S372" s="8" t="e">
        <f>IF(AND(#REF!&lt;&gt;#REF!,#REF!=#REF!,M372="positive",M373="negative"),1,"")</f>
        <v>#REF!</v>
      </c>
      <c r="T372" s="8" t="e">
        <f>IF(AND(#REF!=#REF!,K:K="stroke",M:M="positive",S372&lt;&gt;"1"),1,"")</f>
        <v>#REF!</v>
      </c>
      <c r="U372" s="8" t="e">
        <f>IF((AND(R372&lt;&gt;"",W372&lt;&gt;1,K:K="stroke",M:M="negative",#REF!=#REF!)),IF(W372&lt;&gt;0,"",1),"")</f>
        <v>#REF!</v>
      </c>
      <c r="V372" s="8" t="e">
        <f t="shared" si="22"/>
        <v>#REF!</v>
      </c>
      <c r="W372" s="8" t="e">
        <f>IF(#REF!&lt;&gt;#REF!,COUNTIFS($K$112:$K$1378,"up",#REF!,#REF!),"")</f>
        <v>#REF!</v>
      </c>
      <c r="X372" s="8" t="e">
        <f>IF(#REF!&lt;&gt;#REF!,COUNTIFS($K$112:$K$1378,"SRS",#REF!,#REF!),"")</f>
        <v>#REF!</v>
      </c>
      <c r="Y372" s="8" t="e">
        <f>IF(R372&lt;&gt;"",IF(R372=1,"",COUNTIFS($O$112:$O$1378,"&gt;40",#REF!,#REF!)),"")</f>
        <v>#REF!</v>
      </c>
      <c r="Z372" s="8"/>
      <c r="AA372" s="8"/>
      <c r="AB372" s="8"/>
      <c r="AC372" s="8"/>
      <c r="AD372" s="8"/>
      <c r="AE372" s="8"/>
      <c r="AF372" s="8"/>
      <c r="AG372" s="8"/>
      <c r="AH372" s="8"/>
    </row>
    <row r="373" spans="1:34">
      <c r="A373" s="7">
        <f t="shared" si="19"/>
        <v>51090</v>
      </c>
      <c r="B373" s="11" t="str">
        <f t="shared" si="20"/>
        <v>20171112141130</v>
      </c>
      <c r="C373" s="7" t="str">
        <f t="shared" si="21"/>
        <v>20171112</v>
      </c>
      <c r="D373" s="7">
        <v>2017</v>
      </c>
      <c r="E373" s="7">
        <v>11</v>
      </c>
      <c r="F373" s="7">
        <v>12</v>
      </c>
      <c r="G373" s="7">
        <v>14</v>
      </c>
      <c r="H373" s="7">
        <v>11</v>
      </c>
      <c r="I373" s="7">
        <v>30</v>
      </c>
      <c r="J373" s="7">
        <v>778</v>
      </c>
      <c r="K373" s="13" t="s">
        <v>37</v>
      </c>
      <c r="L373" s="7" t="e">
        <f>IF(#REF!=#REF!,IF(K373="Stroke",IF(K374="Stroke",IF((J374-J373)&lt;0,1000+J374-J373,J374-J373),""),""),"")</f>
        <v>#REF!</v>
      </c>
      <c r="M373" s="7" t="s">
        <v>21</v>
      </c>
      <c r="N373" s="7" t="s">
        <v>27</v>
      </c>
      <c r="O373" s="7">
        <v>8</v>
      </c>
      <c r="P373" s="7" t="e">
        <f>IF(#REF!=#REF!,IF(K373="Stroke",IF(K374="Stroke",IF(#REF!=#REF!,IF(Q373=Q374,IF((J374-J373)&lt;0,1000+J374-J373-O373,J374-J373-O373),""),""),""),""),"")</f>
        <v>#REF!</v>
      </c>
      <c r="Q373" s="13">
        <v>1</v>
      </c>
      <c r="R373" s="7" t="e">
        <f>IF(#REF!&lt;&gt;#REF!,COUNTIFS($K$112:$K$1378,$K$112,#REF!,#REF!),"")</f>
        <v>#REF!</v>
      </c>
      <c r="S373" s="7" t="e">
        <f>IF(AND(#REF!&lt;&gt;#REF!,#REF!=#REF!,M373="positive",M374="negative"),1,"")</f>
        <v>#REF!</v>
      </c>
      <c r="T373" s="7" t="e">
        <f>IF(AND(#REF!=#REF!,K:K="stroke",M:M="positive",S373&lt;&gt;"1"),1,"")</f>
        <v>#REF!</v>
      </c>
      <c r="U373" s="7" t="e">
        <f>IF((AND(R373&lt;&gt;"",W373&lt;&gt;1,K:K="stroke",M:M="negative",#REF!=#REF!)),IF(W373&lt;&gt;0,"",1),"")</f>
        <v>#REF!</v>
      </c>
      <c r="V373" s="7" t="e">
        <f t="shared" si="22"/>
        <v>#REF!</v>
      </c>
      <c r="W373" s="7" t="e">
        <f>IF(#REF!&lt;&gt;#REF!,COUNTIFS($K$112:$K$1378,"up",#REF!,#REF!),"")</f>
        <v>#REF!</v>
      </c>
      <c r="X373" s="7" t="e">
        <f>IF(#REF!&lt;&gt;#REF!,COUNTIFS($K$112:$K$1378,"SRS",#REF!,#REF!),"")</f>
        <v>#REF!</v>
      </c>
      <c r="Y373" s="7" t="e">
        <f>IF(R373&lt;&gt;"",IF(R373=1,"",COUNTIFS($O$112:$O$1378,"&gt;40",#REF!,#REF!)),"")</f>
        <v>#REF!</v>
      </c>
      <c r="Z373" s="7" t="s">
        <v>42</v>
      </c>
      <c r="AA373" s="7"/>
      <c r="AB373" s="7"/>
      <c r="AC373" s="7"/>
      <c r="AD373" s="7"/>
      <c r="AE373" s="7"/>
      <c r="AF373" s="7"/>
      <c r="AG373" s="7"/>
      <c r="AH373" s="7"/>
    </row>
    <row r="374" spans="1:34">
      <c r="A374" s="8">
        <f t="shared" si="19"/>
        <v>51090</v>
      </c>
      <c r="B374" s="14" t="str">
        <f t="shared" si="20"/>
        <v>20171112141130</v>
      </c>
      <c r="C374" s="8" t="str">
        <f t="shared" si="21"/>
        <v>20171112</v>
      </c>
      <c r="D374" s="8">
        <v>2017</v>
      </c>
      <c r="E374" s="8">
        <v>11</v>
      </c>
      <c r="F374" s="8">
        <v>12</v>
      </c>
      <c r="G374" s="8">
        <v>14</v>
      </c>
      <c r="H374" s="8">
        <v>11</v>
      </c>
      <c r="I374" s="8">
        <v>30</v>
      </c>
      <c r="J374" s="8">
        <v>829</v>
      </c>
      <c r="K374" s="15" t="s">
        <v>37</v>
      </c>
      <c r="L374" s="8" t="e">
        <f>IF(#REF!=#REF!,IF(K374="Stroke",IF(K375="Stroke",IF((J375-J374)&lt;0,1000+J375-J374,J375-J374),""),""),"")</f>
        <v>#REF!</v>
      </c>
      <c r="M374" s="8" t="s">
        <v>21</v>
      </c>
      <c r="N374" s="8" t="s">
        <v>27</v>
      </c>
      <c r="O374" s="8">
        <v>8</v>
      </c>
      <c r="P374" s="8" t="e">
        <f>IF(#REF!=#REF!,IF(K374="Stroke",IF(K375="Stroke",IF(#REF!=#REF!,IF(Q374=Q375,IF((J375-J374)&lt;0,1000+J375-J374-O374,J375-J374-O374),""),""),""),""),"")</f>
        <v>#REF!</v>
      </c>
      <c r="Q374" s="15">
        <v>1</v>
      </c>
      <c r="R374" s="8" t="e">
        <f>IF(#REF!&lt;&gt;#REF!,COUNTIFS($K$112:$K$1378,$K$112,#REF!,#REF!),"")</f>
        <v>#REF!</v>
      </c>
      <c r="S374" s="8" t="e">
        <f>IF(AND(#REF!&lt;&gt;#REF!,#REF!=#REF!,M374="positive",M375="negative"),1,"")</f>
        <v>#REF!</v>
      </c>
      <c r="T374" s="8" t="e">
        <f>IF(AND(#REF!=#REF!,K:K="stroke",M:M="positive",S374&lt;&gt;"1"),1,"")</f>
        <v>#REF!</v>
      </c>
      <c r="U374" s="8" t="e">
        <f>IF((AND(R374&lt;&gt;"",W374&lt;&gt;1,K:K="stroke",M:M="negative",#REF!=#REF!)),IF(W374&lt;&gt;0,"",1),"")</f>
        <v>#REF!</v>
      </c>
      <c r="V374" s="8" t="e">
        <f t="shared" si="22"/>
        <v>#REF!</v>
      </c>
      <c r="W374" s="8" t="e">
        <f>IF(#REF!&lt;&gt;#REF!,COUNTIFS($K$112:$K$1378,"up",#REF!,#REF!),"")</f>
        <v>#REF!</v>
      </c>
      <c r="X374" s="8" t="e">
        <f>IF(#REF!&lt;&gt;#REF!,COUNTIFS($K$112:$K$1378,"SRS",#REF!,#REF!),"")</f>
        <v>#REF!</v>
      </c>
      <c r="Y374" s="8" t="e">
        <f>IF(R374&lt;&gt;"",IF(R374=1,"",COUNTIFS($O$112:$O$1378,"&gt;40",#REF!,#REF!)),"")</f>
        <v>#REF!</v>
      </c>
      <c r="Z374" s="8" t="s">
        <v>39</v>
      </c>
      <c r="AA374" s="8"/>
      <c r="AB374" s="8"/>
      <c r="AC374" s="8"/>
      <c r="AD374" s="8"/>
      <c r="AE374" s="8"/>
      <c r="AF374" s="8"/>
      <c r="AG374" s="8"/>
      <c r="AH374" s="8"/>
    </row>
    <row r="375" spans="1:34">
      <c r="A375" s="8">
        <f t="shared" si="19"/>
        <v>51090</v>
      </c>
      <c r="B375" s="14" t="str">
        <f t="shared" si="20"/>
        <v>20171112141130</v>
      </c>
      <c r="C375" s="8" t="str">
        <f t="shared" si="21"/>
        <v>20171112</v>
      </c>
      <c r="D375" s="8">
        <v>2017</v>
      </c>
      <c r="E375" s="8">
        <v>11</v>
      </c>
      <c r="F375" s="8">
        <v>12</v>
      </c>
      <c r="G375" s="8">
        <v>14</v>
      </c>
      <c r="H375" s="8">
        <v>11</v>
      </c>
      <c r="I375" s="8">
        <v>30</v>
      </c>
      <c r="J375" s="8">
        <v>845</v>
      </c>
      <c r="K375" s="15" t="s">
        <v>37</v>
      </c>
      <c r="L375" s="8" t="e">
        <f>IF(#REF!=#REF!,IF(K375="Stroke",IF(K376="Stroke",IF((J376-J375)&lt;0,1000+J376-J375,J376-J375),""),""),"")</f>
        <v>#REF!</v>
      </c>
      <c r="M375" s="8" t="s">
        <v>21</v>
      </c>
      <c r="N375" s="8" t="s">
        <v>27</v>
      </c>
      <c r="O375" s="8">
        <v>8</v>
      </c>
      <c r="P375" s="8" t="e">
        <f>IF(#REF!=#REF!,IF(K375="Stroke",IF(K376="Stroke",IF(#REF!=#REF!,IF(Q375=Q376,IF((J376-J375)&lt;0,1000+J376-J375-O375,J376-J375-O375),""),""),""),""),"")</f>
        <v>#REF!</v>
      </c>
      <c r="Q375" s="15">
        <v>1</v>
      </c>
      <c r="R375" s="8" t="e">
        <f>IF(#REF!&lt;&gt;#REF!,COUNTIFS($K$112:$K$1378,$K$112,#REF!,#REF!),"")</f>
        <v>#REF!</v>
      </c>
      <c r="S375" s="8" t="e">
        <f>IF(AND(#REF!&lt;&gt;#REF!,#REF!=#REF!,M375="positive",M376="negative"),1,"")</f>
        <v>#REF!</v>
      </c>
      <c r="T375" s="8" t="e">
        <f>IF(AND(#REF!=#REF!,K:K="stroke",M:M="positive",S375&lt;&gt;"1"),1,"")</f>
        <v>#REF!</v>
      </c>
      <c r="U375" s="8" t="e">
        <f>IF((AND(R375&lt;&gt;"",W375&lt;&gt;1,K:K="stroke",M:M="negative",#REF!=#REF!)),IF(W375&lt;&gt;0,"",1),"")</f>
        <v>#REF!</v>
      </c>
      <c r="V375" s="8" t="e">
        <f t="shared" si="22"/>
        <v>#REF!</v>
      </c>
      <c r="W375" s="8" t="e">
        <f>IF(#REF!&lt;&gt;#REF!,COUNTIFS($K$112:$K$1378,"up",#REF!,#REF!),"")</f>
        <v>#REF!</v>
      </c>
      <c r="X375" s="8" t="e">
        <f>IF(#REF!&lt;&gt;#REF!,COUNTIFS($K$112:$K$1378,"SRS",#REF!,#REF!),"")</f>
        <v>#REF!</v>
      </c>
      <c r="Y375" s="8" t="e">
        <f>IF(R375&lt;&gt;"",IF(R375=1,"",COUNTIFS($O$112:$O$1378,"&gt;40",#REF!,#REF!)),"")</f>
        <v>#REF!</v>
      </c>
      <c r="Z375" s="8"/>
      <c r="AA375" s="8"/>
      <c r="AB375" s="8"/>
      <c r="AC375" s="8"/>
      <c r="AD375" s="8"/>
      <c r="AE375" s="8"/>
      <c r="AF375" s="8"/>
      <c r="AG375" s="8"/>
      <c r="AH375" s="8"/>
    </row>
    <row r="376" spans="1:34">
      <c r="A376" s="8">
        <f t="shared" si="19"/>
        <v>51090</v>
      </c>
      <c r="B376" s="14" t="str">
        <f t="shared" si="20"/>
        <v>20171112141130</v>
      </c>
      <c r="C376" s="8" t="str">
        <f t="shared" si="21"/>
        <v>20171112</v>
      </c>
      <c r="D376" s="8">
        <v>2017</v>
      </c>
      <c r="E376" s="8">
        <v>11</v>
      </c>
      <c r="F376" s="8">
        <v>12</v>
      </c>
      <c r="G376" s="8">
        <v>14</v>
      </c>
      <c r="H376" s="8">
        <v>11</v>
      </c>
      <c r="I376" s="8">
        <v>30</v>
      </c>
      <c r="J376" s="8">
        <v>889</v>
      </c>
      <c r="K376" s="15" t="s">
        <v>37</v>
      </c>
      <c r="L376" s="8" t="e">
        <f>IF(#REF!=#REF!,IF(K376="Stroke",IF(K377="Stroke",IF((J377-J376)&lt;0,1000+J377-J376,J377-J376),""),""),"")</f>
        <v>#REF!</v>
      </c>
      <c r="M376" s="8" t="s">
        <v>21</v>
      </c>
      <c r="N376" s="8" t="s">
        <v>27</v>
      </c>
      <c r="O376" s="8">
        <v>5</v>
      </c>
      <c r="P376" s="8" t="e">
        <f>IF(#REF!=#REF!,IF(K376="Stroke",IF(K377="Stroke",IF(#REF!=#REF!,IF(Q376=Q377,IF((J377-J376)&lt;0,1000+J377-J376-O376,J377-J376-O376),""),""),""),""),"")</f>
        <v>#REF!</v>
      </c>
      <c r="Q376" s="15">
        <v>1</v>
      </c>
      <c r="R376" s="8" t="e">
        <f>IF(#REF!&lt;&gt;#REF!,COUNTIFS($K$112:$K$1378,$K$112,#REF!,#REF!),"")</f>
        <v>#REF!</v>
      </c>
      <c r="S376" s="8" t="e">
        <f>IF(AND(#REF!&lt;&gt;#REF!,#REF!=#REF!,M376="positive",M377="negative"),1,"")</f>
        <v>#REF!</v>
      </c>
      <c r="T376" s="8" t="e">
        <f>IF(AND(#REF!=#REF!,K:K="stroke",M:M="positive",S376&lt;&gt;"1"),1,"")</f>
        <v>#REF!</v>
      </c>
      <c r="U376" s="8" t="e">
        <f>IF((AND(R376&lt;&gt;"",W376&lt;&gt;1,K:K="stroke",M:M="negative",#REF!=#REF!)),IF(W376&lt;&gt;0,"",1),"")</f>
        <v>#REF!</v>
      </c>
      <c r="V376" s="8" t="e">
        <f t="shared" si="22"/>
        <v>#REF!</v>
      </c>
      <c r="W376" s="8" t="e">
        <f>IF(#REF!&lt;&gt;#REF!,COUNTIFS($K$112:$K$1378,"up",#REF!,#REF!),"")</f>
        <v>#REF!</v>
      </c>
      <c r="X376" s="8" t="e">
        <f>IF(#REF!&lt;&gt;#REF!,COUNTIFS($K$112:$K$1378,"SRS",#REF!,#REF!),"")</f>
        <v>#REF!</v>
      </c>
      <c r="Y376" s="8" t="e">
        <f>IF(R376&lt;&gt;"",IF(R376=1,"",COUNTIFS($O$112:$O$1378,"&gt;40",#REF!,#REF!)),"")</f>
        <v>#REF!</v>
      </c>
      <c r="Z376" s="16"/>
      <c r="AA376" s="8"/>
      <c r="AB376" s="8"/>
      <c r="AC376" s="8"/>
      <c r="AD376" s="8"/>
      <c r="AE376" s="8"/>
      <c r="AF376" s="8"/>
      <c r="AG376" s="8"/>
      <c r="AH376" s="8"/>
    </row>
    <row r="377" spans="1:34">
      <c r="A377" s="7">
        <f t="shared" si="19"/>
        <v>53520</v>
      </c>
      <c r="B377" s="11" t="str">
        <f t="shared" si="20"/>
        <v>2017111214520</v>
      </c>
      <c r="C377" s="7" t="str">
        <f t="shared" si="21"/>
        <v>20171112</v>
      </c>
      <c r="D377" s="7">
        <v>2017</v>
      </c>
      <c r="E377" s="7">
        <v>11</v>
      </c>
      <c r="F377" s="7">
        <v>12</v>
      </c>
      <c r="G377" s="7">
        <v>14</v>
      </c>
      <c r="H377" s="7">
        <v>52</v>
      </c>
      <c r="I377" s="7">
        <v>0</v>
      </c>
      <c r="J377" s="7">
        <v>608</v>
      </c>
      <c r="K377" s="7" t="s">
        <v>37</v>
      </c>
      <c r="L377" s="7" t="e">
        <f>IF(#REF!=#REF!,IF(K377="Stroke",IF(K378="Stroke",IF((J378-J377)&lt;0,1000+J378-J377,J378-J377),""),""),"")</f>
        <v>#REF!</v>
      </c>
      <c r="M377" s="7" t="s">
        <v>21</v>
      </c>
      <c r="N377" s="7" t="s">
        <v>27</v>
      </c>
      <c r="O377" s="7">
        <v>21</v>
      </c>
      <c r="P377" s="7" t="e">
        <f>IF(#REF!=#REF!,IF(K377="Stroke",IF(K378="Stroke",IF(#REF!=#REF!,IF(Q377=Q378,IF((J378-J377)&lt;0,1000+J378-J377-O377,J378-J377-O377),""),""),""),""),"")</f>
        <v>#REF!</v>
      </c>
      <c r="Q377" s="7">
        <v>1</v>
      </c>
      <c r="R377" s="7" t="e">
        <f>IF(#REF!&lt;&gt;#REF!,COUNTIFS($K$112:$K$1378,$K$112,#REF!,#REF!),"")</f>
        <v>#REF!</v>
      </c>
      <c r="S377" s="7" t="e">
        <f>IF(AND(#REF!&lt;&gt;#REF!,#REF!=#REF!,M377="positive",M378="negative"),1,"")</f>
        <v>#REF!</v>
      </c>
      <c r="T377" s="7" t="e">
        <f>IF(AND(#REF!=#REF!,K:K="stroke",M:M="positive",S377&lt;&gt;"1"),1,"")</f>
        <v>#REF!</v>
      </c>
      <c r="U377" s="7" t="e">
        <f>IF((AND(R377&lt;&gt;"",W377&lt;&gt;1,K:K="stroke",M:M="negative",#REF!=#REF!)),IF(W377&lt;&gt;0,"",1),"")</f>
        <v>#REF!</v>
      </c>
      <c r="V377" s="7" t="e">
        <f t="shared" si="22"/>
        <v>#REF!</v>
      </c>
      <c r="W377" s="7" t="e">
        <f>IF(#REF!&lt;&gt;#REF!,COUNTIFS($K$112:$K$1378,"up",#REF!,#REF!),"")</f>
        <v>#REF!</v>
      </c>
      <c r="X377" s="7" t="e">
        <f>IF(#REF!&lt;&gt;#REF!,COUNTIFS($K$112:$K$1378,"SRS",#REF!,#REF!),"")</f>
        <v>#REF!</v>
      </c>
      <c r="Y377" s="7" t="e">
        <f>IF(R377&lt;&gt;"",IF(R377=1,"",COUNTIFS($O$112:$O$1378,"&gt;40",#REF!,#REF!)),"")</f>
        <v>#REF!</v>
      </c>
      <c r="Z377" s="7"/>
      <c r="AA377" s="7"/>
      <c r="AB377" s="7"/>
      <c r="AC377" s="7"/>
      <c r="AD377" s="7"/>
      <c r="AE377" s="7"/>
      <c r="AF377" s="7"/>
      <c r="AG377" s="7"/>
      <c r="AH377" s="7"/>
    </row>
    <row r="378" spans="1:34">
      <c r="A378" s="8">
        <f t="shared" si="19"/>
        <v>53520</v>
      </c>
      <c r="B378" s="14" t="str">
        <f t="shared" si="20"/>
        <v>2017111214520</v>
      </c>
      <c r="C378" s="8" t="str">
        <f t="shared" si="21"/>
        <v>20171112</v>
      </c>
      <c r="D378" s="8">
        <v>2017</v>
      </c>
      <c r="E378" s="8">
        <v>11</v>
      </c>
      <c r="F378" s="8">
        <v>12</v>
      </c>
      <c r="G378" s="8">
        <v>14</v>
      </c>
      <c r="H378" s="8">
        <v>52</v>
      </c>
      <c r="I378" s="8">
        <v>0</v>
      </c>
      <c r="J378" s="8">
        <v>727</v>
      </c>
      <c r="K378" s="8" t="s">
        <v>37</v>
      </c>
      <c r="L378" s="8" t="e">
        <f>IF(#REF!=#REF!,IF(K378="Stroke",IF(K379="Stroke",IF((J379-J378)&lt;0,1000+J379-J378,J379-J378),""),""),"")</f>
        <v>#REF!</v>
      </c>
      <c r="M378" s="8" t="s">
        <v>21</v>
      </c>
      <c r="N378" s="8" t="s">
        <v>27</v>
      </c>
      <c r="O378" s="8">
        <v>20</v>
      </c>
      <c r="P378" s="8" t="e">
        <f>IF(#REF!=#REF!,IF(K378="Stroke",IF(K379="Stroke",IF(#REF!=#REF!,IF(Q378=Q379,IF((J379-J378)&lt;0,1000+J379-J378-O378,J379-J378-O378),""),""),""),""),"")</f>
        <v>#REF!</v>
      </c>
      <c r="Q378" s="8">
        <v>1</v>
      </c>
      <c r="R378" s="8" t="e">
        <f>IF(#REF!&lt;&gt;#REF!,COUNTIFS($K$112:$K$1378,$K$112,#REF!,#REF!),"")</f>
        <v>#REF!</v>
      </c>
      <c r="S378" s="8" t="e">
        <f>IF(AND(#REF!&lt;&gt;#REF!,#REF!=#REF!,M378="positive",M379="negative"),1,"")</f>
        <v>#REF!</v>
      </c>
      <c r="T378" s="8" t="e">
        <f>IF(AND(#REF!=#REF!,K:K="stroke",M:M="positive",S378&lt;&gt;"1"),1,"")</f>
        <v>#REF!</v>
      </c>
      <c r="U378" s="8" t="e">
        <f>IF((AND(R378&lt;&gt;"",W378&lt;&gt;1,K:K="stroke",M:M="negative",#REF!=#REF!)),IF(W378&lt;&gt;0,"",1),"")</f>
        <v>#REF!</v>
      </c>
      <c r="V378" s="8" t="e">
        <f t="shared" si="22"/>
        <v>#REF!</v>
      </c>
      <c r="W378" s="8" t="e">
        <f>IF(#REF!&lt;&gt;#REF!,COUNTIFS($K$112:$K$1378,"up",#REF!,#REF!),"")</f>
        <v>#REF!</v>
      </c>
      <c r="X378" s="8" t="e">
        <f>IF(#REF!&lt;&gt;#REF!,COUNTIFS($K$112:$K$1378,"SRS",#REF!,#REF!),"")</f>
        <v>#REF!</v>
      </c>
      <c r="Y378" s="8" t="e">
        <f>IF(R378&lt;&gt;"",IF(R378=1,"",COUNTIFS($O$112:$O$1378,"&gt;40",#REF!,#REF!)),"")</f>
        <v>#REF!</v>
      </c>
      <c r="Z378" s="8"/>
      <c r="AA378" s="8"/>
      <c r="AB378" s="8"/>
      <c r="AC378" s="8"/>
      <c r="AD378" s="8"/>
      <c r="AE378" s="8"/>
      <c r="AF378" s="8"/>
      <c r="AG378" s="8"/>
      <c r="AH378" s="8"/>
    </row>
    <row r="379" spans="1:34">
      <c r="A379" s="8">
        <f t="shared" si="19"/>
        <v>53520</v>
      </c>
      <c r="B379" s="14" t="str">
        <f t="shared" si="20"/>
        <v>2017111214520</v>
      </c>
      <c r="C379" s="8" t="str">
        <f t="shared" si="21"/>
        <v>20171112</v>
      </c>
      <c r="D379" s="8">
        <v>2017</v>
      </c>
      <c r="E379" s="8">
        <v>11</v>
      </c>
      <c r="F379" s="8">
        <v>12</v>
      </c>
      <c r="G379" s="8">
        <v>14</v>
      </c>
      <c r="H379" s="8">
        <v>52</v>
      </c>
      <c r="I379" s="8">
        <v>0</v>
      </c>
      <c r="J379" s="8">
        <v>820</v>
      </c>
      <c r="K379" s="8" t="s">
        <v>37</v>
      </c>
      <c r="L379" s="8" t="e">
        <f>IF(#REF!=#REF!,IF(K379="Stroke",IF(K380="Stroke",IF((J380-J379)&lt;0,1000+J380-J379,J380-J379),""),""),"")</f>
        <v>#REF!</v>
      </c>
      <c r="M379" s="8" t="s">
        <v>21</v>
      </c>
      <c r="N379" s="8" t="s">
        <v>27</v>
      </c>
      <c r="O379" s="8">
        <v>37</v>
      </c>
      <c r="P379" s="8" t="e">
        <f>IF(#REF!=#REF!,IF(K379="Stroke",IF(K380="Stroke",IF(#REF!=#REF!,IF(Q379=Q380,IF((J380-J379)&lt;0,1000+J380-J379-O379,J380-J379-O379),""),""),""),""),"")</f>
        <v>#REF!</v>
      </c>
      <c r="Q379" s="8">
        <v>1</v>
      </c>
      <c r="R379" s="8" t="e">
        <f>IF(#REF!&lt;&gt;#REF!,COUNTIFS($K$112:$K$1378,$K$112,#REF!,#REF!),"")</f>
        <v>#REF!</v>
      </c>
      <c r="S379" s="8" t="e">
        <f>IF(AND(#REF!&lt;&gt;#REF!,#REF!=#REF!,M379="positive",M380="negative"),1,"")</f>
        <v>#REF!</v>
      </c>
      <c r="T379" s="8" t="e">
        <f>IF(AND(#REF!=#REF!,K:K="stroke",M:M="positive",S379&lt;&gt;"1"),1,"")</f>
        <v>#REF!</v>
      </c>
      <c r="U379" s="8" t="e">
        <f>IF((AND(R379&lt;&gt;"",W379&lt;&gt;1,K:K="stroke",M:M="negative",#REF!=#REF!)),IF(W379&lt;&gt;0,"",1),"")</f>
        <v>#REF!</v>
      </c>
      <c r="V379" s="8" t="e">
        <f t="shared" si="22"/>
        <v>#REF!</v>
      </c>
      <c r="W379" s="8" t="e">
        <f>IF(#REF!&lt;&gt;#REF!,COUNTIFS($K$112:$K$1378,"up",#REF!,#REF!),"")</f>
        <v>#REF!</v>
      </c>
      <c r="X379" s="8" t="e">
        <f>IF(#REF!&lt;&gt;#REF!,COUNTIFS($K$112:$K$1378,"SRS",#REF!,#REF!),"")</f>
        <v>#REF!</v>
      </c>
      <c r="Y379" s="8" t="e">
        <f>IF(R379&lt;&gt;"",IF(R379=1,"",COUNTIFS($O$112:$O$1378,"&gt;40",#REF!,#REF!)),"")</f>
        <v>#REF!</v>
      </c>
      <c r="Z379" s="8"/>
      <c r="AA379" s="8"/>
      <c r="AB379" s="8"/>
      <c r="AC379" s="8"/>
      <c r="AD379" s="8"/>
      <c r="AE379" s="8"/>
      <c r="AF379" s="8"/>
      <c r="AG379" s="8"/>
      <c r="AH379" s="8"/>
    </row>
    <row r="380" spans="1:34" s="7" customFormat="1">
      <c r="A380" s="8">
        <f t="shared" si="19"/>
        <v>53520</v>
      </c>
      <c r="B380" s="14" t="str">
        <f t="shared" si="20"/>
        <v>2017111214520</v>
      </c>
      <c r="C380" s="8" t="str">
        <f t="shared" si="21"/>
        <v>20171112</v>
      </c>
      <c r="D380" s="8">
        <v>2017</v>
      </c>
      <c r="E380" s="8">
        <v>11</v>
      </c>
      <c r="F380" s="8">
        <v>12</v>
      </c>
      <c r="G380" s="8">
        <v>14</v>
      </c>
      <c r="H380" s="8">
        <v>52</v>
      </c>
      <c r="I380" s="8">
        <v>0</v>
      </c>
      <c r="J380" s="8">
        <v>989</v>
      </c>
      <c r="K380" s="8" t="s">
        <v>37</v>
      </c>
      <c r="L380" s="8" t="e">
        <f>IF(#REF!=#REF!,IF(K380="Stroke",IF(K381="Stroke",IF((J381-J380)&lt;0,1000+J381-J380,J381-J380),""),""),"")</f>
        <v>#REF!</v>
      </c>
      <c r="M380" s="8" t="s">
        <v>21</v>
      </c>
      <c r="N380" s="8" t="s">
        <v>27</v>
      </c>
      <c r="O380" s="8">
        <v>45</v>
      </c>
      <c r="P380" s="8" t="e">
        <f>IF(#REF!=#REF!,IF(K380="Stroke",IF(K381="Stroke",IF(#REF!=#REF!,IF(Q380=Q381,IF((J381-J380)&lt;0,1000+J381-J380-O380,J381-J380-O380),""),""),""),""),"")</f>
        <v>#REF!</v>
      </c>
      <c r="Q380" s="8">
        <v>1</v>
      </c>
      <c r="R380" s="8" t="e">
        <f>IF(#REF!&lt;&gt;#REF!,COUNTIFS($K$112:$K$1378,$K$112,#REF!,#REF!),"")</f>
        <v>#REF!</v>
      </c>
      <c r="S380" s="8" t="e">
        <f>IF(AND(#REF!&lt;&gt;#REF!,#REF!=#REF!,M380="positive",M381="negative"),1,"")</f>
        <v>#REF!</v>
      </c>
      <c r="T380" s="8" t="e">
        <f>IF(AND(#REF!=#REF!,K:K="stroke",M:M="positive",S380&lt;&gt;"1"),1,"")</f>
        <v>#REF!</v>
      </c>
      <c r="U380" s="8" t="e">
        <f>IF((AND(R380&lt;&gt;"",W380&lt;&gt;1,K:K="stroke",M:M="negative",#REF!=#REF!)),IF(W380&lt;&gt;0,"",1),"")</f>
        <v>#REF!</v>
      </c>
      <c r="V380" s="8" t="e">
        <f t="shared" ref="V380:V411" si="23">IF(R380="","",(SUM(S380:U380)+W380))</f>
        <v>#REF!</v>
      </c>
      <c r="W380" s="8" t="e">
        <f>IF(#REF!&lt;&gt;#REF!,COUNTIFS($K$112:$K$1378,"up",#REF!,#REF!),"")</f>
        <v>#REF!</v>
      </c>
      <c r="X380" s="8" t="e">
        <f>IF(#REF!&lt;&gt;#REF!,COUNTIFS($K$112:$K$1378,"SRS",#REF!,#REF!),"")</f>
        <v>#REF!</v>
      </c>
      <c r="Y380" s="8" t="e">
        <f>IF(R380&lt;&gt;"",IF(R380=1,"",COUNTIFS($O$112:$O$1378,"&gt;40",#REF!,#REF!)),"")</f>
        <v>#REF!</v>
      </c>
      <c r="Z380" s="8"/>
      <c r="AA380" s="8"/>
      <c r="AB380" s="8"/>
      <c r="AC380" s="8"/>
      <c r="AD380" s="8"/>
      <c r="AE380" s="8"/>
      <c r="AF380" s="8"/>
      <c r="AG380" s="8"/>
      <c r="AH380" s="8"/>
    </row>
    <row r="381" spans="1:34">
      <c r="A381" s="7">
        <f t="shared" si="19"/>
        <v>53615</v>
      </c>
      <c r="B381" s="11" t="str">
        <f t="shared" si="20"/>
        <v>20171112145335</v>
      </c>
      <c r="C381" s="7" t="str">
        <f t="shared" si="21"/>
        <v>20171112</v>
      </c>
      <c r="D381" s="7">
        <v>2017</v>
      </c>
      <c r="E381" s="7">
        <v>11</v>
      </c>
      <c r="F381" s="7">
        <v>12</v>
      </c>
      <c r="G381" s="7">
        <v>14</v>
      </c>
      <c r="H381" s="7">
        <v>53</v>
      </c>
      <c r="I381" s="7">
        <v>35</v>
      </c>
      <c r="J381" s="7">
        <v>469</v>
      </c>
      <c r="K381" s="7" t="s">
        <v>26</v>
      </c>
      <c r="L381" s="7" t="e">
        <f>IF(#REF!=#REF!,IF(K381="Stroke",IF(K382="Stroke",IF((J382-J381)&lt;0,1000+J382-J381,J382-J381),""),""),"")</f>
        <v>#REF!</v>
      </c>
      <c r="M381" s="7" t="s">
        <v>21</v>
      </c>
      <c r="N381" s="7" t="s">
        <v>64</v>
      </c>
      <c r="O381" s="7">
        <v>17</v>
      </c>
      <c r="P381" s="7" t="e">
        <f>IF(#REF!=#REF!,IF(K381="Stroke",IF(K382="Stroke",IF(#REF!=#REF!,IF(Q381=Q382,IF((J382-J381)&lt;0,1000+J382-J381-O381,J382-J381-O381),""),""),""),""),"")</f>
        <v>#REF!</v>
      </c>
      <c r="Q381" s="7">
        <v>1</v>
      </c>
      <c r="R381" s="7" t="e">
        <f>IF(#REF!&lt;&gt;#REF!,COUNTIFS($K$112:$K$1378,$K$112,#REF!,#REF!),"")</f>
        <v>#REF!</v>
      </c>
      <c r="S381" s="7" t="e">
        <f>IF(AND(#REF!&lt;&gt;#REF!,#REF!=#REF!,M381="positive",M382="negative"),1,"")</f>
        <v>#REF!</v>
      </c>
      <c r="T381" s="7" t="e">
        <f>IF(AND(#REF!=#REF!,K:K="stroke",M:M="positive",S381&lt;&gt;"1"),1,"")</f>
        <v>#REF!</v>
      </c>
      <c r="U381" s="7" t="e">
        <f>IF((AND(R381&lt;&gt;"",W381&lt;&gt;1,K:K="stroke",M:M="negative",#REF!=#REF!)),IF(W381&lt;&gt;0,"",1),"")</f>
        <v>#REF!</v>
      </c>
      <c r="V381" s="7" t="e">
        <f t="shared" si="23"/>
        <v>#REF!</v>
      </c>
      <c r="W381" s="7" t="e">
        <f>IF(#REF!&lt;&gt;#REF!,COUNTIFS($K$112:$K$1378,"up",#REF!,#REF!),"")</f>
        <v>#REF!</v>
      </c>
      <c r="X381" s="7" t="e">
        <f>IF(#REF!&lt;&gt;#REF!,COUNTIFS($K$112:$K$1378,"SRS",#REF!,#REF!),"")</f>
        <v>#REF!</v>
      </c>
      <c r="Y381" s="7" t="e">
        <f>IF(R381&lt;&gt;"",IF(R381=1,"",COUNTIFS($O$112:$O$1378,"&gt;40",#REF!,#REF!)),"")</f>
        <v>#REF!</v>
      </c>
      <c r="Z381" s="7"/>
      <c r="AA381" s="7"/>
      <c r="AB381" s="7"/>
      <c r="AC381" s="7"/>
      <c r="AD381" s="7"/>
      <c r="AE381" s="7"/>
      <c r="AF381" s="7"/>
      <c r="AG381" s="7"/>
      <c r="AH381" s="7"/>
    </row>
    <row r="382" spans="1:34">
      <c r="A382" s="16">
        <f t="shared" si="19"/>
        <v>53615</v>
      </c>
      <c r="B382" s="18" t="str">
        <f t="shared" si="20"/>
        <v>20171112145335</v>
      </c>
      <c r="C382" s="8" t="str">
        <f t="shared" si="21"/>
        <v>20171112</v>
      </c>
      <c r="D382" s="8">
        <v>2017</v>
      </c>
      <c r="E382" s="8">
        <v>11</v>
      </c>
      <c r="F382" s="8">
        <v>12</v>
      </c>
      <c r="G382" s="8">
        <v>14</v>
      </c>
      <c r="H382" s="8">
        <v>53</v>
      </c>
      <c r="I382" s="16">
        <v>35</v>
      </c>
      <c r="J382" s="16">
        <v>575</v>
      </c>
      <c r="K382" s="16" t="s">
        <v>26</v>
      </c>
      <c r="L382" s="8" t="e">
        <f>IF(#REF!=#REF!,IF(K382="Stroke",IF(K383="Stroke",IF((J383-J382)&lt;0,1000+J383-J382,J383-J382),""),""),"")</f>
        <v>#REF!</v>
      </c>
      <c r="M382" s="16" t="s">
        <v>21</v>
      </c>
      <c r="N382" s="16" t="s">
        <v>27</v>
      </c>
      <c r="O382" s="16">
        <v>651</v>
      </c>
      <c r="P382" s="8" t="e">
        <f>IF(#REF!=#REF!,IF(K382="Stroke",IF(K383="Stroke",IF(#REF!=#REF!,IF(Q382=Q383,IF((J383-J382)&lt;0,1000+J383-J382-O382,J383-J382-O382),""),""),""),""),"")</f>
        <v>#REF!</v>
      </c>
      <c r="Q382" s="16">
        <v>2</v>
      </c>
      <c r="R382" s="8" t="e">
        <f>IF(#REF!&lt;&gt;#REF!,COUNTIFS($K$112:$K$1378,$K$112,#REF!,#REF!),"")</f>
        <v>#REF!</v>
      </c>
      <c r="S382" s="8" t="e">
        <f>IF(AND(#REF!&lt;&gt;#REF!,#REF!=#REF!,M382="positive",M383="negative"),1,"")</f>
        <v>#REF!</v>
      </c>
      <c r="T382" s="8" t="e">
        <f>IF(AND(#REF!=#REF!,K:K="stroke",M:M="positive",S382&lt;&gt;"1"),1,"")</f>
        <v>#REF!</v>
      </c>
      <c r="U382" s="8" t="e">
        <f>IF((AND(R382&lt;&gt;"",W382&lt;&gt;1,K:K="stroke",M:M="negative",#REF!=#REF!)),IF(W382&lt;&gt;0,"",1),"")</f>
        <v>#REF!</v>
      </c>
      <c r="V382" s="8" t="e">
        <f t="shared" si="23"/>
        <v>#REF!</v>
      </c>
      <c r="W382" s="8" t="e">
        <f>IF(#REF!&lt;&gt;#REF!,COUNTIFS($K$112:$K$1378,"up",#REF!,#REF!),"")</f>
        <v>#REF!</v>
      </c>
      <c r="X382" s="8" t="e">
        <f>IF(#REF!&lt;&gt;#REF!,COUNTIFS($K$112:$K$1378,"SRS",#REF!,#REF!),"")</f>
        <v>#REF!</v>
      </c>
      <c r="Y382" s="8" t="e">
        <f>IF(R382&lt;&gt;"",IF(R382=1,"",COUNTIFS($O$112:$O$1378,"&gt;40",#REF!,#REF!)),"")</f>
        <v>#REF!</v>
      </c>
      <c r="Z382" s="16"/>
      <c r="AA382" s="16"/>
      <c r="AB382" s="16"/>
      <c r="AC382" s="16"/>
      <c r="AD382" s="16"/>
      <c r="AE382" s="16"/>
      <c r="AF382" s="16"/>
      <c r="AG382" s="16"/>
      <c r="AH382" s="16"/>
    </row>
    <row r="383" spans="1:34" s="7" customFormat="1">
      <c r="A383" s="8">
        <f t="shared" si="19"/>
        <v>53615</v>
      </c>
      <c r="B383" s="14" t="str">
        <f t="shared" si="20"/>
        <v>20171112145335</v>
      </c>
      <c r="C383" s="8" t="str">
        <f t="shared" si="21"/>
        <v>20171112</v>
      </c>
      <c r="D383" s="8">
        <v>2017</v>
      </c>
      <c r="E383" s="8">
        <v>11</v>
      </c>
      <c r="F383" s="8">
        <v>12</v>
      </c>
      <c r="G383" s="8">
        <v>14</v>
      </c>
      <c r="H383" s="8">
        <v>53</v>
      </c>
      <c r="I383" s="8">
        <v>35</v>
      </c>
      <c r="J383" s="8">
        <v>855</v>
      </c>
      <c r="K383" s="8" t="s">
        <v>29</v>
      </c>
      <c r="L383" s="8" t="e">
        <f>IF(#REF!=#REF!,IF(K383="Stroke",IF(K384="Stroke",IF((J384-J383)&lt;0,1000+J384-J383,J384-J383),""),""),"")</f>
        <v>#REF!</v>
      </c>
      <c r="M383" s="8" t="s">
        <v>21</v>
      </c>
      <c r="N383" s="8" t="s">
        <v>27</v>
      </c>
      <c r="O383" s="8">
        <v>0</v>
      </c>
      <c r="P383" s="8" t="e">
        <f>IF(#REF!=#REF!,IF(K383="Stroke",IF(K384="Stroke",IF(#REF!=#REF!,IF(Q383=Q384,IF((J384-J383)&lt;0,1000+J384-J383-O383,J384-J383-O383),""),""),""),""),"")</f>
        <v>#REF!</v>
      </c>
      <c r="Q383" s="8">
        <v>2</v>
      </c>
      <c r="R383" s="8" t="e">
        <f>IF(#REF!&lt;&gt;#REF!,COUNTIFS($K$112:$K$1378,$K$112,#REF!,#REF!),"")</f>
        <v>#REF!</v>
      </c>
      <c r="S383" s="8" t="e">
        <f>IF(AND(#REF!&lt;&gt;#REF!,#REF!=#REF!,M383="positive",M384="negative"),1,"")</f>
        <v>#REF!</v>
      </c>
      <c r="T383" s="8" t="e">
        <f>IF(AND(#REF!=#REF!,K:K="stroke",M:M="positive",S383&lt;&gt;"1"),1,"")</f>
        <v>#REF!</v>
      </c>
      <c r="U383" s="8" t="e">
        <f>IF((AND(R383&lt;&gt;"",W383&lt;&gt;1,K:K="stroke",M:M="negative",#REF!=#REF!)),IF(W383&lt;&gt;0,"",1),"")</f>
        <v>#REF!</v>
      </c>
      <c r="V383" s="8" t="e">
        <f t="shared" si="23"/>
        <v>#REF!</v>
      </c>
      <c r="W383" s="8" t="e">
        <f>IF(#REF!&lt;&gt;#REF!,COUNTIFS($K$112:$K$1378,"up",#REF!,#REF!),"")</f>
        <v>#REF!</v>
      </c>
      <c r="X383" s="8" t="e">
        <f>IF(#REF!&lt;&gt;#REF!,COUNTIFS($K$112:$K$1378,"SRS",#REF!,#REF!),"")</f>
        <v>#REF!</v>
      </c>
      <c r="Y383" s="8" t="e">
        <f>IF(R383&lt;&gt;"",IF(R383=1,"",COUNTIFS($O$112:$O$1378,"&gt;40",#REF!,#REF!)),"")</f>
        <v>#REF!</v>
      </c>
      <c r="Z383" s="8"/>
      <c r="AA383" s="8"/>
      <c r="AB383" s="8"/>
      <c r="AC383" s="8"/>
      <c r="AD383" s="8"/>
      <c r="AE383" s="8"/>
      <c r="AF383" s="8"/>
      <c r="AG383" s="8"/>
      <c r="AH383" s="8"/>
    </row>
    <row r="384" spans="1:34">
      <c r="A384" s="8">
        <f t="shared" si="19"/>
        <v>53615</v>
      </c>
      <c r="B384" s="14" t="str">
        <f t="shared" si="20"/>
        <v>20171112145335</v>
      </c>
      <c r="C384" s="8" t="str">
        <f t="shared" si="21"/>
        <v>20171112</v>
      </c>
      <c r="D384" s="8">
        <v>2017</v>
      </c>
      <c r="E384" s="8">
        <v>11</v>
      </c>
      <c r="F384" s="8">
        <v>12</v>
      </c>
      <c r="G384" s="8">
        <v>14</v>
      </c>
      <c r="H384" s="8">
        <v>53</v>
      </c>
      <c r="I384" s="8">
        <v>35</v>
      </c>
      <c r="J384" s="8">
        <v>986</v>
      </c>
      <c r="K384" s="8" t="s">
        <v>29</v>
      </c>
      <c r="L384" s="8" t="e">
        <f>IF(#REF!=#REF!,IF(K384="Stroke",IF(K385="Stroke",IF((J385-J384)&lt;0,1000+J385-J384,J385-J384),""),""),"")</f>
        <v>#REF!</v>
      </c>
      <c r="M384" s="8" t="s">
        <v>21</v>
      </c>
      <c r="N384" s="8" t="s">
        <v>27</v>
      </c>
      <c r="O384" s="8">
        <v>0</v>
      </c>
      <c r="P384" s="8" t="e">
        <f>IF(#REF!=#REF!,IF(K384="Stroke",IF(K385="Stroke",IF(#REF!=#REF!,IF(Q384=Q385,IF((J385-J384)&lt;0,1000+J385-J384-O384,J385-J384-O384),""),""),""),""),"")</f>
        <v>#REF!</v>
      </c>
      <c r="Q384" s="8">
        <v>2</v>
      </c>
      <c r="R384" s="8" t="e">
        <f>IF(#REF!&lt;&gt;#REF!,COUNTIFS($K$112:$K$1378,$K$112,#REF!,#REF!),"")</f>
        <v>#REF!</v>
      </c>
      <c r="S384" s="8" t="e">
        <f>IF(AND(#REF!&lt;&gt;#REF!,#REF!=#REF!,M384="positive",M385="negative"),1,"")</f>
        <v>#REF!</v>
      </c>
      <c r="T384" s="8" t="e">
        <f>IF(AND(#REF!=#REF!,K:K="stroke",M:M="positive",S384&lt;&gt;"1"),1,"")</f>
        <v>#REF!</v>
      </c>
      <c r="U384" s="8" t="e">
        <f>IF((AND(R384&lt;&gt;"",W384&lt;&gt;1,K:K="stroke",M:M="negative",#REF!=#REF!)),IF(W384&lt;&gt;0,"",1),"")</f>
        <v>#REF!</v>
      </c>
      <c r="V384" s="8" t="e">
        <f t="shared" si="23"/>
        <v>#REF!</v>
      </c>
      <c r="W384" s="8" t="e">
        <f>IF(#REF!&lt;&gt;#REF!,COUNTIFS($K$112:$K$1378,"up",#REF!,#REF!),"")</f>
        <v>#REF!</v>
      </c>
      <c r="X384" s="8" t="e">
        <f>IF(#REF!&lt;&gt;#REF!,COUNTIFS($K$112:$K$1378,"SRS",#REF!,#REF!),"")</f>
        <v>#REF!</v>
      </c>
      <c r="Y384" s="8" t="e">
        <f>IF(R384&lt;&gt;"",IF(R384=1,"",COUNTIFS($O$112:$O$1378,"&gt;40",#REF!,#REF!)),"")</f>
        <v>#REF!</v>
      </c>
      <c r="Z384" s="8"/>
      <c r="AA384" s="8"/>
      <c r="AB384" s="8"/>
      <c r="AC384" s="8"/>
      <c r="AD384" s="8"/>
      <c r="AE384" s="8"/>
      <c r="AF384" s="8"/>
      <c r="AG384" s="8"/>
      <c r="AH384" s="8"/>
    </row>
    <row r="385" spans="1:34">
      <c r="A385" s="8">
        <f t="shared" ref="A385:A448" si="24">I385+(H385*60)+(G385*3600)</f>
        <v>53616</v>
      </c>
      <c r="B385" s="14" t="str">
        <f t="shared" ref="B385:B448" si="25">CONCATENATE(D385,E385,F385,G385,H385,I385)</f>
        <v>20171112145336</v>
      </c>
      <c r="C385" s="8" t="str">
        <f t="shared" ref="C385:C418" si="26">CONCATENATE(D385,E385,F385)</f>
        <v>20171112</v>
      </c>
      <c r="D385" s="8">
        <v>2017</v>
      </c>
      <c r="E385" s="8">
        <v>11</v>
      </c>
      <c r="F385" s="8">
        <v>12</v>
      </c>
      <c r="G385" s="8">
        <v>14</v>
      </c>
      <c r="H385" s="8">
        <v>53</v>
      </c>
      <c r="I385" s="8">
        <v>36</v>
      </c>
      <c r="J385" s="17">
        <v>31</v>
      </c>
      <c r="K385" s="8" t="s">
        <v>29</v>
      </c>
      <c r="L385" s="8" t="e">
        <f>IF(#REF!=#REF!,IF(K385="Stroke",IF(K386="Stroke",IF((J386-J385)&lt;0,1000+J386-J385,J386-J385),""),""),"")</f>
        <v>#REF!</v>
      </c>
      <c r="M385" s="8" t="s">
        <v>21</v>
      </c>
      <c r="N385" s="8" t="s">
        <v>27</v>
      </c>
      <c r="O385" s="8">
        <v>0</v>
      </c>
      <c r="P385" s="8" t="e">
        <f>IF(#REF!=#REF!,IF(K385="Stroke",IF(K386="Stroke",IF(#REF!=#REF!,IF(Q385=Q386,IF((J386-J385)&lt;0,1000+J386-J385-O385,J386-J385-O385),""),""),""),""),"")</f>
        <v>#REF!</v>
      </c>
      <c r="Q385" s="8">
        <v>2</v>
      </c>
      <c r="R385" s="8" t="e">
        <f>IF(#REF!&lt;&gt;#REF!,COUNTIFS($K$112:$K$1378,$K$112,#REF!,#REF!),"")</f>
        <v>#REF!</v>
      </c>
      <c r="S385" s="8" t="e">
        <f>IF(AND(#REF!&lt;&gt;#REF!,#REF!=#REF!,M385="positive",M386="negative"),1,"")</f>
        <v>#REF!</v>
      </c>
      <c r="T385" s="8" t="e">
        <f>IF(AND(#REF!=#REF!,K:K="stroke",M:M="positive",S385&lt;&gt;"1"),1,"")</f>
        <v>#REF!</v>
      </c>
      <c r="U385" s="8" t="e">
        <f>IF((AND(R385&lt;&gt;"",W385&lt;&gt;1,K:K="stroke",M:M="negative",#REF!=#REF!)),IF(W385&lt;&gt;0,"",1),"")</f>
        <v>#REF!</v>
      </c>
      <c r="V385" s="8" t="e">
        <f t="shared" si="23"/>
        <v>#REF!</v>
      </c>
      <c r="W385" s="8" t="e">
        <f>IF(#REF!&lt;&gt;#REF!,COUNTIFS($K$112:$K$1378,"up",#REF!,#REF!),"")</f>
        <v>#REF!</v>
      </c>
      <c r="X385" s="8" t="e">
        <f>IF(#REF!&lt;&gt;#REF!,COUNTIFS($K$112:$K$1378,"SRS",#REF!,#REF!),"")</f>
        <v>#REF!</v>
      </c>
      <c r="Y385" s="8" t="e">
        <f>IF(R385&lt;&gt;"",IF(R385=1,"",COUNTIFS($O$112:$O$1378,"&gt;40",#REF!,#REF!)),"")</f>
        <v>#REF!</v>
      </c>
      <c r="Z385" s="8"/>
      <c r="AA385" s="8"/>
      <c r="AB385" s="8"/>
      <c r="AC385" s="8"/>
      <c r="AD385" s="8"/>
      <c r="AE385" s="8"/>
      <c r="AF385" s="8"/>
      <c r="AG385" s="8"/>
      <c r="AH385" s="8"/>
    </row>
    <row r="386" spans="1:34">
      <c r="A386" s="7">
        <f t="shared" si="24"/>
        <v>47447</v>
      </c>
      <c r="B386" s="11" t="str">
        <f t="shared" si="25"/>
        <v>20171113131047</v>
      </c>
      <c r="C386" s="24" t="str">
        <f t="shared" si="26"/>
        <v>20171113</v>
      </c>
      <c r="D386" s="7">
        <v>2017</v>
      </c>
      <c r="E386" s="7">
        <v>11</v>
      </c>
      <c r="F386" s="7">
        <v>13</v>
      </c>
      <c r="G386" s="7">
        <v>13</v>
      </c>
      <c r="H386" s="7">
        <v>10</v>
      </c>
      <c r="I386" s="7">
        <v>47</v>
      </c>
      <c r="J386" s="7">
        <v>769</v>
      </c>
      <c r="K386" s="7" t="s">
        <v>37</v>
      </c>
      <c r="L386" s="7" t="e">
        <f>IF(#REF!=#REF!,IF(K386="Stroke",IF(K387="Stroke",IF((J387-J386)&lt;0,1000+J387-J386,J387-J386),""),""),"")</f>
        <v>#REF!</v>
      </c>
      <c r="M386" s="7" t="s">
        <v>21</v>
      </c>
      <c r="N386" s="7" t="s">
        <v>27</v>
      </c>
      <c r="O386" s="7">
        <v>6</v>
      </c>
      <c r="P386" s="7" t="e">
        <f>IF(#REF!=#REF!,IF(K386="Stroke",IF(K387="Stroke",IF(#REF!=#REF!,IF(Q386=Q387,IF((J387-J386)&lt;0,1000+J387-J386-O386,J387-J386-O386),""),""),""),""),"")</f>
        <v>#REF!</v>
      </c>
      <c r="Q386" s="7">
        <v>1</v>
      </c>
      <c r="R386" s="7" t="e">
        <f>IF(#REF!&lt;&gt;#REF!,COUNTIFS($K$112:$K$1378,$K$112,#REF!,#REF!),"")</f>
        <v>#REF!</v>
      </c>
      <c r="S386" s="7" t="e">
        <f>IF(AND(#REF!&lt;&gt;#REF!,#REF!=#REF!,M386="positive",M387="negative"),1,"")</f>
        <v>#REF!</v>
      </c>
      <c r="T386" s="7" t="e">
        <f>IF(AND(#REF!=#REF!,K:K="stroke",M:M="positive",S386&lt;&gt;"1"),1,"")</f>
        <v>#REF!</v>
      </c>
      <c r="U386" s="7" t="e">
        <f>IF((AND(R386&lt;&gt;"",W386&lt;&gt;1,K:K="stroke",M:M="negative",#REF!=#REF!)),IF(W386&lt;&gt;0,"",1),"")</f>
        <v>#REF!</v>
      </c>
      <c r="V386" s="7" t="e">
        <f t="shared" si="23"/>
        <v>#REF!</v>
      </c>
      <c r="W386" s="7" t="e">
        <f>IF(#REF!&lt;&gt;#REF!,COUNTIFS($K$112:$K$1378,"up",#REF!,#REF!),"")</f>
        <v>#REF!</v>
      </c>
      <c r="X386" s="7" t="e">
        <f>IF(#REF!&lt;&gt;#REF!,COUNTIFS($K$112:$K$1378,"SRS",#REF!,#REF!),"")</f>
        <v>#REF!</v>
      </c>
      <c r="Y386" s="7" t="e">
        <f>IF(R386&lt;&gt;"",IF(R386=1,"",COUNTIFS($O$112:$O$1378,"&gt;40",#REF!,#REF!)),"")</f>
        <v>#REF!</v>
      </c>
      <c r="Z386" s="7" t="s">
        <v>65</v>
      </c>
      <c r="AA386" s="7"/>
      <c r="AB386" s="7"/>
      <c r="AC386" s="7"/>
      <c r="AD386" s="7"/>
      <c r="AE386" s="7"/>
      <c r="AF386" s="7"/>
      <c r="AG386" s="7"/>
      <c r="AH386" s="7"/>
    </row>
    <row r="387" spans="1:34">
      <c r="A387" s="8">
        <f t="shared" si="24"/>
        <v>47447</v>
      </c>
      <c r="B387" s="14" t="str">
        <f t="shared" si="25"/>
        <v>20171113131047</v>
      </c>
      <c r="C387" s="25" t="str">
        <f t="shared" si="26"/>
        <v>20171113</v>
      </c>
      <c r="D387" s="8">
        <v>2017</v>
      </c>
      <c r="E387" s="8">
        <v>11</v>
      </c>
      <c r="F387" s="8">
        <v>13</v>
      </c>
      <c r="G387" s="8">
        <v>13</v>
      </c>
      <c r="H387" s="8">
        <v>10</v>
      </c>
      <c r="I387" s="8">
        <v>47</v>
      </c>
      <c r="J387" s="8">
        <v>917</v>
      </c>
      <c r="K387" s="8" t="s">
        <v>37</v>
      </c>
      <c r="L387" s="8" t="e">
        <f>IF(#REF!=#REF!,IF(K387="Stroke",IF(K388="Stroke",IF((J388-J387)&lt;0,1000+J388-J387,J388-J387),""),""),"")</f>
        <v>#REF!</v>
      </c>
      <c r="M387" s="8" t="s">
        <v>21</v>
      </c>
      <c r="N387" s="8" t="s">
        <v>27</v>
      </c>
      <c r="O387" s="8">
        <v>5</v>
      </c>
      <c r="P387" s="8" t="e">
        <f>IF(#REF!=#REF!,IF(K387="Stroke",IF(K388="Stroke",IF(#REF!=#REF!,IF(Q387=Q388,IF((J388-J387)&lt;0,1000+J388-J387-O387,J388-J387-O387),""),""),""),""),"")</f>
        <v>#REF!</v>
      </c>
      <c r="Q387" s="8">
        <v>1</v>
      </c>
      <c r="R387" s="8" t="e">
        <f>IF(#REF!&lt;&gt;#REF!,COUNTIFS($K$112:$K$1378,$K$112,#REF!,#REF!),"")</f>
        <v>#REF!</v>
      </c>
      <c r="S387" s="8" t="e">
        <f>IF(AND(#REF!&lt;&gt;#REF!,#REF!=#REF!,M387="positive",M388="negative"),1,"")</f>
        <v>#REF!</v>
      </c>
      <c r="T387" s="8" t="e">
        <f>IF(AND(#REF!=#REF!,K:K="stroke",M:M="positive",S387&lt;&gt;"1"),1,"")</f>
        <v>#REF!</v>
      </c>
      <c r="U387" s="8" t="e">
        <f>IF((AND(R387&lt;&gt;"",W387&lt;&gt;1,K:K="stroke",M:M="negative",#REF!=#REF!)),IF(W387&lt;&gt;0,"",1),"")</f>
        <v>#REF!</v>
      </c>
      <c r="V387" s="8" t="e">
        <f t="shared" si="23"/>
        <v>#REF!</v>
      </c>
      <c r="W387" s="8" t="e">
        <f>IF(#REF!&lt;&gt;#REF!,COUNTIFS($K$112:$K$1378,"up",#REF!,#REF!),"")</f>
        <v>#REF!</v>
      </c>
      <c r="X387" s="8" t="e">
        <f>IF(#REF!&lt;&gt;#REF!,COUNTIFS($K$112:$K$1378,"SRS",#REF!,#REF!),"")</f>
        <v>#REF!</v>
      </c>
      <c r="Y387" s="8" t="e">
        <f>IF(R387&lt;&gt;"",IF(R387=1,"",COUNTIFS($O$112:$O$1378,"&gt;40",#REF!,#REF!)),"")</f>
        <v>#REF!</v>
      </c>
      <c r="Z387" s="8"/>
      <c r="AA387" s="8"/>
      <c r="AB387" s="8"/>
      <c r="AC387" s="8"/>
      <c r="AD387" s="8"/>
      <c r="AE387" s="8"/>
      <c r="AF387" s="8"/>
      <c r="AG387" s="8"/>
      <c r="AH387" s="8"/>
    </row>
    <row r="388" spans="1:34">
      <c r="A388" s="8">
        <f t="shared" si="24"/>
        <v>47447</v>
      </c>
      <c r="B388" s="14" t="str">
        <f t="shared" si="25"/>
        <v>20171113131047</v>
      </c>
      <c r="C388" s="25" t="str">
        <f t="shared" si="26"/>
        <v>20171113</v>
      </c>
      <c r="D388" s="8">
        <v>2017</v>
      </c>
      <c r="E388" s="8">
        <v>11</v>
      </c>
      <c r="F388" s="8">
        <v>13</v>
      </c>
      <c r="G388" s="8">
        <v>13</v>
      </c>
      <c r="H388" s="8">
        <v>10</v>
      </c>
      <c r="I388" s="8">
        <v>47</v>
      </c>
      <c r="J388" s="8">
        <v>967</v>
      </c>
      <c r="K388" s="8" t="s">
        <v>37</v>
      </c>
      <c r="L388" s="8" t="e">
        <f>IF(#REF!=#REF!,IF(K388="Stroke",IF(K389="Stroke",IF((J389-J388)&lt;0,1000+J389-J388,J389-J388),""),""),"")</f>
        <v>#REF!</v>
      </c>
      <c r="M388" s="8" t="s">
        <v>21</v>
      </c>
      <c r="N388" s="8" t="s">
        <v>27</v>
      </c>
      <c r="O388" s="8">
        <v>128</v>
      </c>
      <c r="P388" s="8" t="e">
        <f>IF(#REF!=#REF!,IF(K388="Stroke",IF(K389="Stroke",IF(#REF!=#REF!,IF(Q388=Q389,IF((J389-J388)&lt;0,1000+J389-J388-O388,J389-J388-O388),""),""),""),""),"")</f>
        <v>#REF!</v>
      </c>
      <c r="Q388" s="8">
        <v>1</v>
      </c>
      <c r="R388" s="8" t="e">
        <f>IF(#REF!&lt;&gt;#REF!,COUNTIFS($K$112:$K$1378,$K$112,#REF!,#REF!),"")</f>
        <v>#REF!</v>
      </c>
      <c r="S388" s="8" t="e">
        <f>IF(AND(#REF!&lt;&gt;#REF!,#REF!=#REF!,M388="positive",M389="negative"),1,"")</f>
        <v>#REF!</v>
      </c>
      <c r="T388" s="8" t="e">
        <f>IF(AND(#REF!=#REF!,K:K="stroke",M:M="positive",S388&lt;&gt;"1"),1,"")</f>
        <v>#REF!</v>
      </c>
      <c r="U388" s="8" t="e">
        <f>IF((AND(R388&lt;&gt;"",W388&lt;&gt;1,K:K="stroke",M:M="negative",#REF!=#REF!)),IF(W388&lt;&gt;0,"",1),"")</f>
        <v>#REF!</v>
      </c>
      <c r="V388" s="8" t="e">
        <f t="shared" si="23"/>
        <v>#REF!</v>
      </c>
      <c r="W388" s="8" t="e">
        <f>IF(#REF!&lt;&gt;#REF!,COUNTIFS($K$112:$K$1378,"up",#REF!,#REF!),"")</f>
        <v>#REF!</v>
      </c>
      <c r="X388" s="8" t="e">
        <f>IF(#REF!&lt;&gt;#REF!,COUNTIFS($K$112:$K$1378,"SRS",#REF!,#REF!),"")</f>
        <v>#REF!</v>
      </c>
      <c r="Y388" s="8" t="e">
        <f>IF(R388&lt;&gt;"",IF(R388=1,"",COUNTIFS($O$112:$O$1378,"&gt;40",#REF!,#REF!)),"")</f>
        <v>#REF!</v>
      </c>
      <c r="Z388" s="8"/>
      <c r="AA388" s="8"/>
      <c r="AB388" s="8"/>
      <c r="AC388" s="8"/>
      <c r="AD388" s="8"/>
      <c r="AE388" s="8"/>
      <c r="AF388" s="8"/>
      <c r="AG388" s="8"/>
      <c r="AH388" s="8"/>
    </row>
    <row r="389" spans="1:34">
      <c r="A389" s="7">
        <f t="shared" si="24"/>
        <v>48708</v>
      </c>
      <c r="B389" s="11" t="str">
        <f t="shared" si="25"/>
        <v>20171113133148</v>
      </c>
      <c r="C389" s="7" t="str">
        <f t="shared" si="26"/>
        <v>20171113</v>
      </c>
      <c r="D389" s="7">
        <v>2017</v>
      </c>
      <c r="E389" s="7">
        <v>11</v>
      </c>
      <c r="F389" s="7">
        <v>13</v>
      </c>
      <c r="G389" s="7">
        <v>13</v>
      </c>
      <c r="H389" s="7">
        <v>31</v>
      </c>
      <c r="I389" s="7">
        <v>48</v>
      </c>
      <c r="J389" s="7">
        <v>654</v>
      </c>
      <c r="K389" s="7" t="s">
        <v>37</v>
      </c>
      <c r="L389" s="7" t="e">
        <f>IF(#REF!=#REF!,IF(K389="Stroke",IF(K390="Stroke",IF((J390-J389)&lt;0,1000+J390-J389,J390-J389),""),""),"")</f>
        <v>#REF!</v>
      </c>
      <c r="M389" s="7" t="s">
        <v>21</v>
      </c>
      <c r="N389" s="7" t="s">
        <v>27</v>
      </c>
      <c r="O389" s="7">
        <v>307</v>
      </c>
      <c r="P389" s="7" t="e">
        <f>IF(#REF!=#REF!,IF(K389="Stroke",IF(K390="Stroke",IF(#REF!=#REF!,IF(Q389=Q390,IF((J390-J389)&lt;0,1000+J390-J389-O389,J390-J389-O389),""),""),""),""),"")</f>
        <v>#REF!</v>
      </c>
      <c r="Q389" s="7">
        <v>1</v>
      </c>
      <c r="R389" s="7" t="e">
        <f>IF(#REF!&lt;&gt;#REF!,COUNTIFS($K$112:$K$1378,$K$112,#REF!,#REF!),"")</f>
        <v>#REF!</v>
      </c>
      <c r="S389" s="7" t="e">
        <f>IF(AND(#REF!&lt;&gt;#REF!,#REF!=#REF!,M389="positive",M390="negative"),1,"")</f>
        <v>#REF!</v>
      </c>
      <c r="T389" s="7" t="e">
        <f>IF(AND(#REF!=#REF!,K:K="stroke",M:M="positive",S389&lt;&gt;"1"),1,"")</f>
        <v>#REF!</v>
      </c>
      <c r="U389" s="7" t="e">
        <f>IF((AND(R389&lt;&gt;"",W389&lt;&gt;1,K:K="stroke",M:M="negative",#REF!=#REF!)),IF(W389&lt;&gt;0,"",1),"")</f>
        <v>#REF!</v>
      </c>
      <c r="V389" s="7" t="e">
        <f t="shared" si="23"/>
        <v>#REF!</v>
      </c>
      <c r="W389" s="7" t="e">
        <f>IF(#REF!&lt;&gt;#REF!,COUNTIFS($K$112:$K$1378,"up",#REF!,#REF!),"")</f>
        <v>#REF!</v>
      </c>
      <c r="X389" s="7" t="e">
        <f>IF(#REF!&lt;&gt;#REF!,COUNTIFS($K$112:$K$1378,"SRS",#REF!,#REF!),"")</f>
        <v>#REF!</v>
      </c>
      <c r="Y389" s="7" t="e">
        <f>IF(R389&lt;&gt;"",IF(R389=1,"",COUNTIFS($O$112:$O$1378,"&gt;40",#REF!,#REF!)),"")</f>
        <v>#REF!</v>
      </c>
      <c r="Z389" s="7"/>
      <c r="AA389" s="7"/>
      <c r="AB389" s="7"/>
      <c r="AC389" s="7"/>
      <c r="AD389" s="7"/>
      <c r="AE389" s="7"/>
      <c r="AF389" s="7"/>
      <c r="AG389" s="7"/>
      <c r="AH389" s="7"/>
    </row>
    <row r="390" spans="1:34">
      <c r="A390" s="16">
        <f t="shared" si="24"/>
        <v>48708</v>
      </c>
      <c r="B390" s="18" t="str">
        <f t="shared" si="25"/>
        <v>20171113133148</v>
      </c>
      <c r="C390" s="16" t="str">
        <f t="shared" si="26"/>
        <v>20171113</v>
      </c>
      <c r="D390" s="8">
        <v>2017</v>
      </c>
      <c r="E390" s="8">
        <v>11</v>
      </c>
      <c r="F390" s="8">
        <v>13</v>
      </c>
      <c r="G390" s="8">
        <v>13</v>
      </c>
      <c r="H390" s="16">
        <v>31</v>
      </c>
      <c r="I390" s="16">
        <v>48</v>
      </c>
      <c r="J390" s="16">
        <v>659</v>
      </c>
      <c r="K390" s="16" t="s">
        <v>29</v>
      </c>
      <c r="L390" s="8" t="e">
        <f>IF(#REF!=#REF!,IF(K390="Stroke",IF(K391="Stroke",IF((J391-J390)&lt;0,1000+J391-J390,J391-J390),""),""),"")</f>
        <v>#REF!</v>
      </c>
      <c r="M390" s="8" t="s">
        <v>21</v>
      </c>
      <c r="N390" s="8" t="s">
        <v>66</v>
      </c>
      <c r="O390" s="16">
        <v>0</v>
      </c>
      <c r="P390" s="8" t="e">
        <f>IF(#REF!=#REF!,IF(K390="Stroke",IF(K391="Stroke",IF(#REF!=#REF!,IF(Q390=Q391,IF((J391-J390)&lt;0,1000+J391-J390-O390,J391-J390-O390),""),""),""),""),"")</f>
        <v>#REF!</v>
      </c>
      <c r="Q390" s="16">
        <v>1</v>
      </c>
      <c r="R390" s="8" t="e">
        <f>IF(#REF!&lt;&gt;#REF!,COUNTIFS($K$112:$K$1378,$K$112,#REF!,#REF!),"")</f>
        <v>#REF!</v>
      </c>
      <c r="S390" s="8" t="e">
        <f>IF(AND(#REF!&lt;&gt;#REF!,#REF!=#REF!,M390="positive",M391="negative"),1,"")</f>
        <v>#REF!</v>
      </c>
      <c r="T390" s="8" t="e">
        <f>IF(AND(#REF!=#REF!,K:K="stroke",M:M="positive",S390&lt;&gt;"1"),1,"")</f>
        <v>#REF!</v>
      </c>
      <c r="U390" s="8" t="e">
        <f>IF((AND(R390&lt;&gt;"",W390&lt;&gt;1,K:K="stroke",M:M="negative",#REF!=#REF!)),IF(W390&lt;&gt;0,"",1),"")</f>
        <v>#REF!</v>
      </c>
      <c r="V390" s="8" t="e">
        <f t="shared" si="23"/>
        <v>#REF!</v>
      </c>
      <c r="W390" s="8" t="e">
        <f>IF(#REF!&lt;&gt;#REF!,COUNTIFS($K$112:$K$1378,"up",#REF!,#REF!),"")</f>
        <v>#REF!</v>
      </c>
      <c r="X390" s="8" t="e">
        <f>IF(#REF!&lt;&gt;#REF!,COUNTIFS($K$112:$K$1378,"SRS",#REF!,#REF!),"")</f>
        <v>#REF!</v>
      </c>
      <c r="Y390" s="8" t="e">
        <f>IF(R390&lt;&gt;"",IF(R390=1,"",COUNTIFS($O$112:$O$1378,"&gt;40",#REF!,#REF!)),"")</f>
        <v>#REF!</v>
      </c>
      <c r="Z390" s="16"/>
      <c r="AA390" s="16"/>
      <c r="AB390" s="16"/>
      <c r="AC390" s="16"/>
      <c r="AD390" s="16"/>
      <c r="AE390" s="16"/>
      <c r="AF390" s="16"/>
      <c r="AG390" s="16"/>
      <c r="AH390" s="16"/>
    </row>
    <row r="391" spans="1:34">
      <c r="A391" s="16">
        <f t="shared" si="24"/>
        <v>48708</v>
      </c>
      <c r="B391" s="18" t="str">
        <f t="shared" si="25"/>
        <v>20171113133148</v>
      </c>
      <c r="C391" s="16" t="str">
        <f t="shared" si="26"/>
        <v>20171113</v>
      </c>
      <c r="D391" s="8">
        <v>2017</v>
      </c>
      <c r="E391" s="8">
        <v>11</v>
      </c>
      <c r="F391" s="8">
        <v>13</v>
      </c>
      <c r="G391" s="8">
        <v>13</v>
      </c>
      <c r="H391" s="16">
        <v>31</v>
      </c>
      <c r="I391" s="16">
        <v>48</v>
      </c>
      <c r="J391" s="16">
        <v>664</v>
      </c>
      <c r="K391" s="16" t="s">
        <v>29</v>
      </c>
      <c r="L391" s="8" t="e">
        <f>IF(#REF!=#REF!,IF(K391="Stroke",IF(K392="Stroke",IF((J392-J391)&lt;0,1000+J392-J391,J392-J391),""),""),"")</f>
        <v>#REF!</v>
      </c>
      <c r="M391" s="8" t="s">
        <v>21</v>
      </c>
      <c r="N391" s="8" t="s">
        <v>66</v>
      </c>
      <c r="O391" s="16">
        <v>0</v>
      </c>
      <c r="P391" s="8" t="e">
        <f>IF(#REF!=#REF!,IF(K391="Stroke",IF(K392="Stroke",IF(#REF!=#REF!,IF(Q391=Q392,IF((J392-J391)&lt;0,1000+J392-J391-O391,J392-J391-O391),""),""),""),""),"")</f>
        <v>#REF!</v>
      </c>
      <c r="Q391" s="16">
        <v>1</v>
      </c>
      <c r="R391" s="8" t="e">
        <f>IF(#REF!&lt;&gt;#REF!,COUNTIFS($K$112:$K$1378,$K$112,#REF!,#REF!),"")</f>
        <v>#REF!</v>
      </c>
      <c r="S391" s="8" t="e">
        <f>IF(AND(#REF!&lt;&gt;#REF!,#REF!=#REF!,M391="positive",M392="negative"),1,"")</f>
        <v>#REF!</v>
      </c>
      <c r="T391" s="8" t="e">
        <f>IF(AND(#REF!=#REF!,K:K="stroke",M:M="positive",S391&lt;&gt;"1"),1,"")</f>
        <v>#REF!</v>
      </c>
      <c r="U391" s="8" t="e">
        <f>IF((AND(R391&lt;&gt;"",W391&lt;&gt;1,K:K="stroke",M:M="negative",#REF!=#REF!)),IF(W391&lt;&gt;0,"",1),"")</f>
        <v>#REF!</v>
      </c>
      <c r="V391" s="8" t="e">
        <f t="shared" si="23"/>
        <v>#REF!</v>
      </c>
      <c r="W391" s="8" t="e">
        <f>IF(#REF!&lt;&gt;#REF!,COUNTIFS($K$112:$K$1378,"up",#REF!,#REF!),"")</f>
        <v>#REF!</v>
      </c>
      <c r="X391" s="8" t="e">
        <f>IF(#REF!&lt;&gt;#REF!,COUNTIFS($K$112:$K$1378,"SRS",#REF!,#REF!),"")</f>
        <v>#REF!</v>
      </c>
      <c r="Y391" s="8" t="e">
        <f>IF(R391&lt;&gt;"",IF(R391=1,"",COUNTIFS($O$112:$O$1378,"&gt;40",#REF!,#REF!)),"")</f>
        <v>#REF!</v>
      </c>
      <c r="Z391" s="16" t="s">
        <v>67</v>
      </c>
      <c r="AA391" s="16"/>
      <c r="AB391" s="16"/>
      <c r="AC391" s="16"/>
      <c r="AD391" s="16"/>
      <c r="AE391" s="16"/>
      <c r="AF391" s="16"/>
      <c r="AG391" s="16"/>
      <c r="AH391" s="16"/>
    </row>
    <row r="392" spans="1:34">
      <c r="A392" s="16">
        <f t="shared" si="24"/>
        <v>48708</v>
      </c>
      <c r="B392" s="18" t="str">
        <f t="shared" si="25"/>
        <v>20171113133148</v>
      </c>
      <c r="C392" s="16" t="str">
        <f t="shared" si="26"/>
        <v>20171113</v>
      </c>
      <c r="D392" s="8">
        <v>2017</v>
      </c>
      <c r="E392" s="8">
        <v>11</v>
      </c>
      <c r="F392" s="8">
        <v>13</v>
      </c>
      <c r="G392" s="8">
        <v>13</v>
      </c>
      <c r="H392" s="16">
        <v>31</v>
      </c>
      <c r="I392" s="16">
        <v>48</v>
      </c>
      <c r="J392" s="16">
        <v>721</v>
      </c>
      <c r="K392" s="16" t="s">
        <v>29</v>
      </c>
      <c r="L392" s="8" t="e">
        <f>IF(#REF!=#REF!,IF(K392="Stroke",IF(K393="Stroke",IF((J393-J392)&lt;0,1000+J393-J392,J393-J392),""),""),"")</f>
        <v>#REF!</v>
      </c>
      <c r="M392" s="8" t="s">
        <v>21</v>
      </c>
      <c r="N392" s="8" t="s">
        <v>66</v>
      </c>
      <c r="O392" s="16">
        <v>0</v>
      </c>
      <c r="P392" s="8" t="e">
        <f>IF(#REF!=#REF!,IF(K392="Stroke",IF(K393="Stroke",IF(#REF!=#REF!,IF(Q392=Q393,IF((J393-J392)&lt;0,1000+J393-J392-O392,J393-J392-O392),""),""),""),""),"")</f>
        <v>#REF!</v>
      </c>
      <c r="Q392" s="16">
        <v>1</v>
      </c>
      <c r="R392" s="8" t="e">
        <f>IF(#REF!&lt;&gt;#REF!,COUNTIFS($K$112:$K$1378,$K$112,#REF!,#REF!),"")</f>
        <v>#REF!</v>
      </c>
      <c r="S392" s="8" t="e">
        <f>IF(AND(#REF!&lt;&gt;#REF!,#REF!=#REF!,M392="positive",M393="negative"),1,"")</f>
        <v>#REF!</v>
      </c>
      <c r="T392" s="8" t="e">
        <f>IF(AND(#REF!=#REF!,K:K="stroke",M:M="positive",S392&lt;&gt;"1"),1,"")</f>
        <v>#REF!</v>
      </c>
      <c r="U392" s="8" t="e">
        <f>IF((AND(R392&lt;&gt;"",W392&lt;&gt;1,K:K="stroke",M:M="negative",#REF!=#REF!)),IF(W392&lt;&gt;0,"",1),"")</f>
        <v>#REF!</v>
      </c>
      <c r="V392" s="8" t="e">
        <f t="shared" si="23"/>
        <v>#REF!</v>
      </c>
      <c r="W392" s="8" t="e">
        <f>IF(#REF!&lt;&gt;#REF!,COUNTIFS($K$112:$K$1378,"up",#REF!,#REF!),"")</f>
        <v>#REF!</v>
      </c>
      <c r="X392" s="8" t="e">
        <f>IF(#REF!&lt;&gt;#REF!,COUNTIFS($K$112:$K$1378,"SRS",#REF!,#REF!),"")</f>
        <v>#REF!</v>
      </c>
      <c r="Y392" s="8" t="e">
        <f>IF(R392&lt;&gt;"",IF(R392=1,"",COUNTIFS($O$112:$O$1378,"&gt;40",#REF!,#REF!)),"")</f>
        <v>#REF!</v>
      </c>
      <c r="Z392" s="16"/>
      <c r="AA392" s="16"/>
      <c r="AB392" s="16"/>
      <c r="AC392" s="16"/>
      <c r="AD392" s="16"/>
      <c r="AE392" s="16"/>
      <c r="AF392" s="16"/>
      <c r="AG392" s="16"/>
      <c r="AH392" s="16"/>
    </row>
    <row r="393" spans="1:34">
      <c r="A393" s="8">
        <f t="shared" si="24"/>
        <v>48708</v>
      </c>
      <c r="B393" s="14" t="str">
        <f t="shared" si="25"/>
        <v>20171113133148</v>
      </c>
      <c r="C393" s="16" t="str">
        <f t="shared" si="26"/>
        <v>20171113</v>
      </c>
      <c r="D393" s="8">
        <v>2017</v>
      </c>
      <c r="E393" s="8">
        <v>11</v>
      </c>
      <c r="F393" s="8">
        <v>13</v>
      </c>
      <c r="G393" s="8">
        <v>13</v>
      </c>
      <c r="H393" s="8">
        <v>31</v>
      </c>
      <c r="I393" s="8">
        <v>48</v>
      </c>
      <c r="J393" s="8">
        <v>999</v>
      </c>
      <c r="K393" s="8" t="s">
        <v>37</v>
      </c>
      <c r="L393" s="8" t="e">
        <f>IF(#REF!=#REF!,IF(K393="Stroke",IF(K394="Stroke",IF((J394-J393)&lt;0,1000+J394-J393,J394-J393),""),""),"")</f>
        <v>#REF!</v>
      </c>
      <c r="M393" s="8" t="s">
        <v>21</v>
      </c>
      <c r="N393" s="8" t="s">
        <v>66</v>
      </c>
      <c r="O393" s="8">
        <v>22</v>
      </c>
      <c r="P393" s="8" t="e">
        <f>IF(#REF!=#REF!,IF(K393="Stroke",IF(K394="Stroke",IF(#REF!=#REF!,IF(Q393=Q394,IF((J394-J393)&lt;0,1000+J394-J393-O393,J394-J393-O393),""),""),""),""),"")</f>
        <v>#REF!</v>
      </c>
      <c r="Q393" s="8">
        <v>1</v>
      </c>
      <c r="R393" s="8" t="e">
        <f>IF(#REF!&lt;&gt;#REF!,COUNTIFS($K$112:$K$1378,$K$112,#REF!,#REF!),"")</f>
        <v>#REF!</v>
      </c>
      <c r="S393" s="8" t="e">
        <f>IF(AND(#REF!&lt;&gt;#REF!,#REF!=#REF!,M393="positive",M394="negative"),1,"")</f>
        <v>#REF!</v>
      </c>
      <c r="T393" s="8" t="e">
        <f>IF(AND(#REF!=#REF!,K:K="stroke",M:M="positive",S393&lt;&gt;"1"),1,"")</f>
        <v>#REF!</v>
      </c>
      <c r="U393" s="8" t="e">
        <f>IF((AND(R393&lt;&gt;"",W393&lt;&gt;1,K:K="stroke",M:M="negative",#REF!=#REF!)),IF(W393&lt;&gt;0,"",1),"")</f>
        <v>#REF!</v>
      </c>
      <c r="V393" s="8" t="e">
        <f t="shared" si="23"/>
        <v>#REF!</v>
      </c>
      <c r="W393" s="8" t="e">
        <f>IF(#REF!&lt;&gt;#REF!,COUNTIFS($K$112:$K$1378,"up",#REF!,#REF!),"")</f>
        <v>#REF!</v>
      </c>
      <c r="X393" s="8" t="e">
        <f>IF(#REF!&lt;&gt;#REF!,COUNTIFS($K$112:$K$1378,"SRS",#REF!,#REF!),"")</f>
        <v>#REF!</v>
      </c>
      <c r="Y393" s="8" t="e">
        <f>IF(R393&lt;&gt;"",IF(R393=1,"",COUNTIFS($O$112:$O$1378,"&gt;40",#REF!,#REF!)),"")</f>
        <v>#REF!</v>
      </c>
      <c r="Z393" s="8"/>
      <c r="AA393" s="8"/>
      <c r="AB393" s="8"/>
      <c r="AC393" s="8"/>
      <c r="AD393" s="8"/>
      <c r="AE393" s="8"/>
      <c r="AF393" s="8"/>
      <c r="AG393" s="8"/>
      <c r="AH393" s="8"/>
    </row>
    <row r="394" spans="1:34" s="7" customFormat="1">
      <c r="A394" s="7">
        <f t="shared" si="24"/>
        <v>71452</v>
      </c>
      <c r="B394" s="11" t="str">
        <f t="shared" si="25"/>
        <v>20171114195052</v>
      </c>
      <c r="C394" s="7" t="str">
        <f t="shared" si="26"/>
        <v>20171114</v>
      </c>
      <c r="D394" s="7">
        <v>2017</v>
      </c>
      <c r="E394" s="7">
        <v>11</v>
      </c>
      <c r="F394" s="7">
        <v>14</v>
      </c>
      <c r="G394" s="7">
        <v>19</v>
      </c>
      <c r="H394" s="7">
        <v>50</v>
      </c>
      <c r="I394" s="7">
        <v>52</v>
      </c>
      <c r="J394" s="7">
        <v>973</v>
      </c>
      <c r="K394" s="7" t="s">
        <v>37</v>
      </c>
      <c r="L394" s="7" t="e">
        <f>IF(#REF!=#REF!,IF(K394="Stroke",IF(K395="Stroke",IF((J395-J394)&lt;0,1000+J395-J394,J395-J394),""),""),"")</f>
        <v>#REF!</v>
      </c>
      <c r="M394" s="7" t="s">
        <v>21</v>
      </c>
      <c r="N394" s="7" t="s">
        <v>27</v>
      </c>
      <c r="O394" s="7">
        <v>13</v>
      </c>
      <c r="P394" s="7" t="e">
        <f>IF(#REF!=#REF!,IF(K394="Stroke",IF(K395="Stroke",IF(#REF!=#REF!,IF(Q394=Q395,IF((J395-J394)&lt;0,1000+J395-J394-O394,J395-J394-O394),""),""),""),""),"")</f>
        <v>#REF!</v>
      </c>
      <c r="Q394" s="7">
        <v>1</v>
      </c>
      <c r="R394" s="7" t="e">
        <f>IF(#REF!&lt;&gt;#REF!,COUNTIFS($K$112:$K$1378,$K$112,#REF!,#REF!),"")</f>
        <v>#REF!</v>
      </c>
      <c r="S394" s="7" t="e">
        <f>IF(AND(#REF!&lt;&gt;#REF!,#REF!=#REF!,M394="positive",M395="negative"),1,"")</f>
        <v>#REF!</v>
      </c>
      <c r="T394" s="7" t="e">
        <f>IF(AND(#REF!=#REF!,K:K="stroke",M:M="positive",S394&lt;&gt;"1"),1,"")</f>
        <v>#REF!</v>
      </c>
      <c r="U394" s="7" t="e">
        <f>IF((AND(R394&lt;&gt;"",W394&lt;&gt;1,K:K="stroke",M:M="negative",#REF!=#REF!)),IF(W394&lt;&gt;0,"",1),"")</f>
        <v>#REF!</v>
      </c>
      <c r="V394" s="7" t="e">
        <f t="shared" si="23"/>
        <v>#REF!</v>
      </c>
      <c r="W394" s="7" t="e">
        <f>IF(#REF!&lt;&gt;#REF!,COUNTIFS($K$112:$K$1378,"up",#REF!,#REF!),"")</f>
        <v>#REF!</v>
      </c>
      <c r="X394" s="7" t="e">
        <f>IF(#REF!&lt;&gt;#REF!,COUNTIFS($K$112:$K$1378,"SRS",#REF!,#REF!),"")</f>
        <v>#REF!</v>
      </c>
      <c r="Y394" s="7" t="e">
        <f>IF(R394&lt;&gt;"",IF(R394=1,"",COUNTIFS($O$112:$O$1378,"&gt;40",#REF!,#REF!)),"")</f>
        <v>#REF!</v>
      </c>
      <c r="Z394" s="7" t="s">
        <v>68</v>
      </c>
    </row>
    <row r="395" spans="1:34">
      <c r="A395" s="7">
        <f t="shared" si="24"/>
        <v>71669</v>
      </c>
      <c r="B395" s="11" t="str">
        <f t="shared" si="25"/>
        <v>20171114195429</v>
      </c>
      <c r="C395" s="7" t="str">
        <f t="shared" si="26"/>
        <v>20171114</v>
      </c>
      <c r="D395" s="7">
        <v>2017</v>
      </c>
      <c r="E395" s="7">
        <v>11</v>
      </c>
      <c r="F395" s="7">
        <v>14</v>
      </c>
      <c r="G395" s="7">
        <v>19</v>
      </c>
      <c r="H395" s="7">
        <v>54</v>
      </c>
      <c r="I395" s="7">
        <v>29</v>
      </c>
      <c r="J395" s="7">
        <v>303</v>
      </c>
      <c r="K395" s="7" t="s">
        <v>37</v>
      </c>
      <c r="L395" s="7" t="e">
        <f>IF(#REF!=#REF!,IF(K395="Stroke",IF(K396="Stroke",IF((J396-J395)&lt;0,1000+J396-J395,J396-J395),""),""),"")</f>
        <v>#REF!</v>
      </c>
      <c r="M395" s="7" t="s">
        <v>21</v>
      </c>
      <c r="N395" s="7" t="s">
        <v>64</v>
      </c>
      <c r="O395" s="7">
        <v>9</v>
      </c>
      <c r="P395" s="7" t="e">
        <f>IF(#REF!=#REF!,IF(K395="Stroke",IF(K396="Stroke",IF(#REF!=#REF!,IF(Q395=Q396,IF((J396-J395)&lt;0,1000+J396-J395-O395,J396-J395-O395),""),""),""),""),"")</f>
        <v>#REF!</v>
      </c>
      <c r="Q395" s="7">
        <v>1</v>
      </c>
      <c r="R395" s="7" t="e">
        <f>IF(#REF!&lt;&gt;#REF!,COUNTIFS($K$112:$K$1378,$K$112,#REF!,#REF!),"")</f>
        <v>#REF!</v>
      </c>
      <c r="S395" s="7" t="e">
        <f>IF(AND(#REF!&lt;&gt;#REF!,#REF!=#REF!,M395="positive",M396="negative"),1,"")</f>
        <v>#REF!</v>
      </c>
      <c r="T395" s="7" t="e">
        <f>IF(AND(#REF!=#REF!,K:K="stroke",M:M="positive",S395&lt;&gt;"1"),1,"")</f>
        <v>#REF!</v>
      </c>
      <c r="U395" s="7" t="e">
        <f>IF((AND(R395&lt;&gt;"",W395&lt;&gt;1,K:K="stroke",M:M="negative",#REF!=#REF!)),IF(W395&lt;&gt;0,"",1),"")</f>
        <v>#REF!</v>
      </c>
      <c r="V395" s="7" t="e">
        <f t="shared" si="23"/>
        <v>#REF!</v>
      </c>
      <c r="W395" s="7" t="e">
        <f>IF(#REF!&lt;&gt;#REF!,COUNTIFS($K$112:$K$1378,"up",#REF!,#REF!),"")</f>
        <v>#REF!</v>
      </c>
      <c r="X395" s="7" t="e">
        <f>IF(#REF!&lt;&gt;#REF!,COUNTIFS($K$112:$K$1378,"SRS",#REF!,#REF!),"")</f>
        <v>#REF!</v>
      </c>
      <c r="Y395" s="7" t="e">
        <f>IF(R395&lt;&gt;"",IF(R395=1,"",COUNTIFS($O$112:$O$1378,"&gt;40",#REF!,#REF!)),"")</f>
        <v>#REF!</v>
      </c>
      <c r="Z395" s="7" t="s">
        <v>69</v>
      </c>
      <c r="AA395" s="7"/>
      <c r="AB395" s="7"/>
      <c r="AC395" s="7"/>
      <c r="AD395" s="7"/>
      <c r="AE395" s="7"/>
      <c r="AF395" s="7"/>
      <c r="AG395" s="7"/>
      <c r="AH395" s="7"/>
    </row>
    <row r="396" spans="1:34">
      <c r="A396" s="7">
        <f t="shared" si="24"/>
        <v>72083</v>
      </c>
      <c r="B396" s="11" t="str">
        <f t="shared" si="25"/>
        <v>2017111420123</v>
      </c>
      <c r="C396" s="7" t="str">
        <f t="shared" si="26"/>
        <v>20171114</v>
      </c>
      <c r="D396" s="7">
        <v>2017</v>
      </c>
      <c r="E396" s="7">
        <v>11</v>
      </c>
      <c r="F396" s="7">
        <v>14</v>
      </c>
      <c r="G396" s="7">
        <v>20</v>
      </c>
      <c r="H396" s="7">
        <v>1</v>
      </c>
      <c r="I396" s="7">
        <v>23</v>
      </c>
      <c r="J396" s="7">
        <v>621</v>
      </c>
      <c r="K396" s="7" t="s">
        <v>37</v>
      </c>
      <c r="L396" s="7" t="e">
        <f>IF(#REF!=#REF!,IF(K396="Stroke",IF(K397="Stroke",IF((J397-J396)&lt;0,1000+J397-J396,J397-J396),""),""),"")</f>
        <v>#REF!</v>
      </c>
      <c r="M396" s="7" t="s">
        <v>21</v>
      </c>
      <c r="N396" s="7" t="s">
        <v>66</v>
      </c>
      <c r="O396" s="7">
        <v>1</v>
      </c>
      <c r="P396" s="7" t="e">
        <f>IF(#REF!=#REF!,IF(K396="Stroke",IF(K397="Stroke",IF(#REF!=#REF!,IF(Q396=Q397,IF((J397-J396)&lt;0,1000+J397-J396-O396,J397-J396-O396),""),""),""),""),"")</f>
        <v>#REF!</v>
      </c>
      <c r="Q396" s="7">
        <v>1</v>
      </c>
      <c r="R396" s="7" t="e">
        <f>IF(#REF!&lt;&gt;#REF!,COUNTIFS($K$112:$K$1378,$K$112,#REF!,#REF!),"")</f>
        <v>#REF!</v>
      </c>
      <c r="S396" s="7" t="e">
        <f>IF(AND(#REF!&lt;&gt;#REF!,#REF!=#REF!,M396="positive",M397="negative"),1,"")</f>
        <v>#REF!</v>
      </c>
      <c r="T396" s="7" t="e">
        <f>IF(AND(#REF!=#REF!,K:K="stroke",M:M="positive",S396&lt;&gt;"1"),1,"")</f>
        <v>#REF!</v>
      </c>
      <c r="U396" s="7" t="e">
        <f>IF((AND(R396&lt;&gt;"",W396&lt;&gt;1,K:K="stroke",M:M="negative",#REF!=#REF!)),IF(W396&lt;&gt;0,"",1),"")</f>
        <v>#REF!</v>
      </c>
      <c r="V396" s="7" t="e">
        <f t="shared" si="23"/>
        <v>#REF!</v>
      </c>
      <c r="W396" s="7" t="e">
        <f>IF(#REF!&lt;&gt;#REF!,COUNTIFS($K$112:$K$1378,"up",#REF!,#REF!),"")</f>
        <v>#REF!</v>
      </c>
      <c r="X396" s="7" t="e">
        <f>IF(#REF!&lt;&gt;#REF!,COUNTIFS($K$112:$K$1378,"SRS",#REF!,#REF!),"")</f>
        <v>#REF!</v>
      </c>
      <c r="Y396" s="7" t="e">
        <f>IF(R396&lt;&gt;"",IF(R396=1,"",COUNTIFS($O$112:$O$1378,"&gt;40",#REF!,#REF!)),"")</f>
        <v>#REF!</v>
      </c>
      <c r="Z396" s="7" t="s">
        <v>70</v>
      </c>
      <c r="AA396" s="7"/>
      <c r="AB396" s="7"/>
      <c r="AC396" s="7"/>
      <c r="AD396" s="7"/>
      <c r="AE396" s="7"/>
      <c r="AF396" s="7"/>
      <c r="AG396" s="7"/>
      <c r="AH396" s="7"/>
    </row>
    <row r="397" spans="1:34">
      <c r="A397" s="8">
        <f t="shared" si="24"/>
        <v>72083</v>
      </c>
      <c r="B397" s="14" t="str">
        <f t="shared" si="25"/>
        <v>2017111420123</v>
      </c>
      <c r="C397" s="8" t="str">
        <f t="shared" si="26"/>
        <v>20171114</v>
      </c>
      <c r="D397" s="8">
        <v>2017</v>
      </c>
      <c r="E397" s="8">
        <v>11</v>
      </c>
      <c r="F397" s="8">
        <v>14</v>
      </c>
      <c r="G397" s="8">
        <v>20</v>
      </c>
      <c r="H397" s="8">
        <v>1</v>
      </c>
      <c r="I397" s="8">
        <v>23</v>
      </c>
      <c r="J397" s="8">
        <v>638</v>
      </c>
      <c r="K397" s="8" t="s">
        <v>37</v>
      </c>
      <c r="L397" s="8" t="e">
        <f>IF(#REF!=#REF!,IF(K397="Stroke",IF(K398="Stroke",IF((J398-J397)&lt;0,1000+J398-J397,J398-J397),""),""),"")</f>
        <v>#REF!</v>
      </c>
      <c r="M397" s="8" t="s">
        <v>21</v>
      </c>
      <c r="N397" s="8" t="s">
        <v>27</v>
      </c>
      <c r="O397" s="8">
        <v>1</v>
      </c>
      <c r="P397" s="8" t="e">
        <f>IF(#REF!=#REF!,IF(K397="Stroke",IF(K398="Stroke",IF(#REF!=#REF!,IF(Q397=Q398,IF((J398-J397)&lt;0,1000+J398-J397-O397,J398-J397-O397),""),""),""),""),"")</f>
        <v>#REF!</v>
      </c>
      <c r="Q397" s="8">
        <v>1</v>
      </c>
      <c r="R397" s="8" t="e">
        <f>IF(#REF!&lt;&gt;#REF!,COUNTIFS($K$112:$K$1378,$K$112,#REF!,#REF!),"")</f>
        <v>#REF!</v>
      </c>
      <c r="S397" s="8" t="e">
        <f>IF(AND(#REF!&lt;&gt;#REF!,#REF!=#REF!,M397="positive",M398="negative"),1,"")</f>
        <v>#REF!</v>
      </c>
      <c r="T397" s="8" t="e">
        <f>IF(AND(#REF!=#REF!,K:K="stroke",M:M="positive",S397&lt;&gt;"1"),1,"")</f>
        <v>#REF!</v>
      </c>
      <c r="U397" s="8" t="e">
        <f>IF((AND(R397&lt;&gt;"",W397&lt;&gt;1,K:K="stroke",M:M="negative",#REF!=#REF!)),IF(W397&lt;&gt;0,"",1),"")</f>
        <v>#REF!</v>
      </c>
      <c r="V397" s="8" t="e">
        <f t="shared" si="23"/>
        <v>#REF!</v>
      </c>
      <c r="W397" s="8" t="e">
        <f>IF(#REF!&lt;&gt;#REF!,COUNTIFS($K$112:$K$1378,"up",#REF!,#REF!),"")</f>
        <v>#REF!</v>
      </c>
      <c r="X397" s="8" t="e">
        <f>IF(#REF!&lt;&gt;#REF!,COUNTIFS($K$112:$K$1378,"SRS",#REF!,#REF!),"")</f>
        <v>#REF!</v>
      </c>
      <c r="Y397" s="8" t="e">
        <f>IF(R397&lt;&gt;"",IF(R397=1,"",COUNTIFS($O$112:$O$1378,"&gt;40",#REF!,#REF!)),"")</f>
        <v>#REF!</v>
      </c>
      <c r="Z397" s="8"/>
      <c r="AA397" s="8"/>
      <c r="AB397" s="8"/>
      <c r="AC397" s="8"/>
      <c r="AD397" s="8"/>
      <c r="AE397" s="8"/>
      <c r="AF397" s="8"/>
      <c r="AG397" s="8"/>
      <c r="AH397" s="8"/>
    </row>
    <row r="398" spans="1:34">
      <c r="A398" s="8">
        <f t="shared" si="24"/>
        <v>72083</v>
      </c>
      <c r="B398" s="14" t="str">
        <f t="shared" si="25"/>
        <v>2017111420123</v>
      </c>
      <c r="C398" s="8" t="str">
        <f t="shared" si="26"/>
        <v>20171114</v>
      </c>
      <c r="D398" s="8">
        <v>2017</v>
      </c>
      <c r="E398" s="8">
        <v>11</v>
      </c>
      <c r="F398" s="8">
        <v>14</v>
      </c>
      <c r="G398" s="8">
        <v>20</v>
      </c>
      <c r="H398" s="8">
        <v>1</v>
      </c>
      <c r="I398" s="8">
        <v>23</v>
      </c>
      <c r="J398" s="8">
        <v>664</v>
      </c>
      <c r="K398" s="8" t="s">
        <v>37</v>
      </c>
      <c r="L398" s="8" t="e">
        <f>IF(#REF!=#REF!,IF(K398="Stroke",IF(K399="Stroke",IF((J399-J398)&lt;0,1000+J399-J398,J399-J398),""),""),"")</f>
        <v>#REF!</v>
      </c>
      <c r="M398" s="8" t="s">
        <v>21</v>
      </c>
      <c r="N398" s="8" t="s">
        <v>66</v>
      </c>
      <c r="O398" s="8">
        <v>1</v>
      </c>
      <c r="P398" s="8" t="e">
        <f>IF(#REF!=#REF!,IF(K398="Stroke",IF(K399="Stroke",IF(#REF!=#REF!,IF(Q398=Q399,IF((J399-J398)&lt;0,1000+J399-J398-O398,J399-J398-O398),""),""),""),""),"")</f>
        <v>#REF!</v>
      </c>
      <c r="Q398" s="8">
        <v>1</v>
      </c>
      <c r="R398" s="8" t="e">
        <f>IF(#REF!&lt;&gt;#REF!,COUNTIFS($K$112:$K$1378,$K$112,#REF!,#REF!),"")</f>
        <v>#REF!</v>
      </c>
      <c r="S398" s="8" t="e">
        <f>IF(AND(#REF!&lt;&gt;#REF!,#REF!=#REF!,M398="positive",M399="negative"),1,"")</f>
        <v>#REF!</v>
      </c>
      <c r="T398" s="8" t="e">
        <f>IF(AND(#REF!=#REF!,K:K="stroke",M:M="positive",S398&lt;&gt;"1"),1,"")</f>
        <v>#REF!</v>
      </c>
      <c r="U398" s="8" t="e">
        <f>IF((AND(R398&lt;&gt;"",W398&lt;&gt;1,K:K="stroke",M:M="negative",#REF!=#REF!)),IF(W398&lt;&gt;0,"",1),"")</f>
        <v>#REF!</v>
      </c>
      <c r="V398" s="8" t="e">
        <f t="shared" si="23"/>
        <v>#REF!</v>
      </c>
      <c r="W398" s="8" t="e">
        <f>IF(#REF!&lt;&gt;#REF!,COUNTIFS($K$112:$K$1378,"up",#REF!,#REF!),"")</f>
        <v>#REF!</v>
      </c>
      <c r="X398" s="8" t="e">
        <f>IF(#REF!&lt;&gt;#REF!,COUNTIFS($K$112:$K$1378,"SRS",#REF!,#REF!),"")</f>
        <v>#REF!</v>
      </c>
      <c r="Y398" s="8" t="e">
        <f>IF(R398&lt;&gt;"",IF(R398=1,"",COUNTIFS($O$112:$O$1378,"&gt;40",#REF!,#REF!)),"")</f>
        <v>#REF!</v>
      </c>
      <c r="Z398" s="8"/>
      <c r="AA398" s="8"/>
      <c r="AB398" s="8"/>
      <c r="AC398" s="8"/>
      <c r="AD398" s="8"/>
      <c r="AE398" s="8"/>
      <c r="AF398" s="8"/>
      <c r="AG398" s="8"/>
      <c r="AH398" s="8"/>
    </row>
    <row r="399" spans="1:34">
      <c r="A399" s="8">
        <f t="shared" si="24"/>
        <v>72083</v>
      </c>
      <c r="B399" s="14" t="str">
        <f t="shared" si="25"/>
        <v>2017111420123</v>
      </c>
      <c r="C399" s="8" t="str">
        <f t="shared" si="26"/>
        <v>20171114</v>
      </c>
      <c r="D399" s="8">
        <v>2017</v>
      </c>
      <c r="E399" s="8">
        <v>11</v>
      </c>
      <c r="F399" s="8">
        <v>14</v>
      </c>
      <c r="G399" s="8">
        <v>20</v>
      </c>
      <c r="H399" s="8">
        <v>1</v>
      </c>
      <c r="I399" s="8">
        <v>23</v>
      </c>
      <c r="J399" s="8">
        <v>712</v>
      </c>
      <c r="K399" s="8" t="s">
        <v>37</v>
      </c>
      <c r="L399" s="8" t="e">
        <f>IF(#REF!=#REF!,IF(K399="Stroke",IF(K400="Stroke",IF((J400-J399)&lt;0,1000+J400-J399,J400-J399),""),""),"")</f>
        <v>#REF!</v>
      </c>
      <c r="M399" s="8" t="s">
        <v>21</v>
      </c>
      <c r="N399" s="8" t="s">
        <v>66</v>
      </c>
      <c r="O399" s="8">
        <v>1</v>
      </c>
      <c r="P399" s="8" t="e">
        <f>IF(#REF!=#REF!,IF(K399="Stroke",IF(K400="Stroke",IF(#REF!=#REF!,IF(Q399=Q400,IF((J400-J399)&lt;0,1000+J400-J399-O399,J400-J399-O399),""),""),""),""),"")</f>
        <v>#REF!</v>
      </c>
      <c r="Q399" s="8">
        <v>1</v>
      </c>
      <c r="R399" s="8" t="e">
        <f>IF(#REF!&lt;&gt;#REF!,COUNTIFS($K$112:$K$1378,$K$112,#REF!,#REF!),"")</f>
        <v>#REF!</v>
      </c>
      <c r="S399" s="8" t="e">
        <f>IF(AND(#REF!&lt;&gt;#REF!,#REF!=#REF!,M399="positive",M400="negative"),1,"")</f>
        <v>#REF!</v>
      </c>
      <c r="T399" s="8" t="e">
        <f>IF(AND(#REF!=#REF!,K:K="stroke",M:M="positive",S399&lt;&gt;"1"),1,"")</f>
        <v>#REF!</v>
      </c>
      <c r="U399" s="8" t="e">
        <f>IF((AND(R399&lt;&gt;"",W399&lt;&gt;1,K:K="stroke",M:M="negative",#REF!=#REF!)),IF(W399&lt;&gt;0,"",1),"")</f>
        <v>#REF!</v>
      </c>
      <c r="V399" s="8" t="e">
        <f t="shared" si="23"/>
        <v>#REF!</v>
      </c>
      <c r="W399" s="8" t="e">
        <f>IF(#REF!&lt;&gt;#REF!,COUNTIFS($K$112:$K$1378,"up",#REF!,#REF!),"")</f>
        <v>#REF!</v>
      </c>
      <c r="X399" s="8" t="e">
        <f>IF(#REF!&lt;&gt;#REF!,COUNTIFS($K$112:$K$1378,"SRS",#REF!,#REF!),"")</f>
        <v>#REF!</v>
      </c>
      <c r="Y399" s="8" t="e">
        <f>IF(R399&lt;&gt;"",IF(R399=1,"",COUNTIFS($O$112:$O$1378,"&gt;40",#REF!,#REF!)),"")</f>
        <v>#REF!</v>
      </c>
      <c r="Z399" s="8"/>
      <c r="AA399" s="8"/>
      <c r="AB399" s="8"/>
      <c r="AC399" s="8"/>
      <c r="AD399" s="8"/>
      <c r="AE399" s="8"/>
      <c r="AF399" s="8"/>
      <c r="AG399" s="8"/>
      <c r="AH399" s="8"/>
    </row>
    <row r="400" spans="1:34" s="7" customFormat="1">
      <c r="A400" s="8">
        <f t="shared" si="24"/>
        <v>72083</v>
      </c>
      <c r="B400" s="14" t="str">
        <f t="shared" si="25"/>
        <v>2017111420123</v>
      </c>
      <c r="C400" s="8" t="str">
        <f t="shared" si="26"/>
        <v>20171114</v>
      </c>
      <c r="D400" s="8">
        <v>2017</v>
      </c>
      <c r="E400" s="8">
        <v>11</v>
      </c>
      <c r="F400" s="8">
        <v>14</v>
      </c>
      <c r="G400" s="8">
        <v>20</v>
      </c>
      <c r="H400" s="8">
        <v>1</v>
      </c>
      <c r="I400" s="8">
        <v>23</v>
      </c>
      <c r="J400" s="8">
        <v>760</v>
      </c>
      <c r="K400" s="8" t="s">
        <v>37</v>
      </c>
      <c r="L400" s="8" t="e">
        <f>IF(#REF!=#REF!,IF(K400="Stroke",IF(K401="Stroke",IF((J401-J400)&lt;0,1000+J401-J400,J401-J400),""),""),"")</f>
        <v>#REF!</v>
      </c>
      <c r="M400" s="8" t="s">
        <v>21</v>
      </c>
      <c r="N400" s="8" t="s">
        <v>66</v>
      </c>
      <c r="O400" s="8">
        <v>1</v>
      </c>
      <c r="P400" s="8" t="e">
        <f>IF(#REF!=#REF!,IF(K400="Stroke",IF(K401="Stroke",IF(#REF!=#REF!,IF(Q400=Q401,IF((J401-J400)&lt;0,1000+J401-J400-O400,J401-J400-O400),""),""),""),""),"")</f>
        <v>#REF!</v>
      </c>
      <c r="Q400" s="8">
        <v>1</v>
      </c>
      <c r="R400" s="8" t="e">
        <f>IF(#REF!&lt;&gt;#REF!,COUNTIFS($K$112:$K$1378,$K$112,#REF!,#REF!),"")</f>
        <v>#REF!</v>
      </c>
      <c r="S400" s="8" t="e">
        <f>IF(AND(#REF!&lt;&gt;#REF!,#REF!=#REF!,M400="positive",M401="negative"),1,"")</f>
        <v>#REF!</v>
      </c>
      <c r="T400" s="8" t="e">
        <f>IF(AND(#REF!=#REF!,K:K="stroke",M:M="positive",S400&lt;&gt;"1"),1,"")</f>
        <v>#REF!</v>
      </c>
      <c r="U400" s="8" t="e">
        <f>IF((AND(R400&lt;&gt;"",W400&lt;&gt;1,K:K="stroke",M:M="negative",#REF!=#REF!)),IF(W400&lt;&gt;0,"",1),"")</f>
        <v>#REF!</v>
      </c>
      <c r="V400" s="8" t="e">
        <f t="shared" si="23"/>
        <v>#REF!</v>
      </c>
      <c r="W400" s="8" t="e">
        <f>IF(#REF!&lt;&gt;#REF!,COUNTIFS($K$112:$K$1378,"up",#REF!,#REF!),"")</f>
        <v>#REF!</v>
      </c>
      <c r="X400" s="8" t="e">
        <f>IF(#REF!&lt;&gt;#REF!,COUNTIFS($K$112:$K$1378,"SRS",#REF!,#REF!),"")</f>
        <v>#REF!</v>
      </c>
      <c r="Y400" s="8" t="e">
        <f>IF(R400&lt;&gt;"",IF(R400=1,"",COUNTIFS($O$112:$O$1378,"&gt;40",#REF!,#REF!)),"")</f>
        <v>#REF!</v>
      </c>
      <c r="Z400" s="8"/>
      <c r="AA400" s="8"/>
      <c r="AB400" s="8"/>
      <c r="AC400" s="8"/>
      <c r="AD400" s="8"/>
      <c r="AE400" s="8"/>
      <c r="AF400" s="8"/>
      <c r="AG400" s="8"/>
      <c r="AH400" s="8"/>
    </row>
    <row r="401" spans="1:34">
      <c r="A401" s="8">
        <f t="shared" si="24"/>
        <v>72083</v>
      </c>
      <c r="B401" s="14" t="str">
        <f t="shared" si="25"/>
        <v>2017111420123</v>
      </c>
      <c r="C401" s="8" t="str">
        <f t="shared" si="26"/>
        <v>20171114</v>
      </c>
      <c r="D401" s="8">
        <v>2017</v>
      </c>
      <c r="E401" s="8">
        <v>11</v>
      </c>
      <c r="F401" s="8">
        <v>14</v>
      </c>
      <c r="G401" s="8">
        <v>20</v>
      </c>
      <c r="H401" s="8">
        <v>1</v>
      </c>
      <c r="I401" s="8">
        <v>23</v>
      </c>
      <c r="J401" s="8">
        <v>800</v>
      </c>
      <c r="K401" s="8" t="s">
        <v>37</v>
      </c>
      <c r="L401" s="8" t="e">
        <f>IF(#REF!=#REF!,IF(K401="Stroke",IF(K402="Stroke",IF((J402-J401)&lt;0,1000+J402-J401,J402-J401),""),""),"")</f>
        <v>#REF!</v>
      </c>
      <c r="M401" s="8" t="s">
        <v>21</v>
      </c>
      <c r="N401" s="8" t="s">
        <v>27</v>
      </c>
      <c r="O401" s="8">
        <v>1</v>
      </c>
      <c r="P401" s="8" t="e">
        <f>IF(#REF!=#REF!,IF(K401="Stroke",IF(K402="Stroke",IF(#REF!=#REF!,IF(Q401=Q402,IF((J402-J401)&lt;0,1000+J402-J401-O401,J402-J401-O401),""),""),""),""),"")</f>
        <v>#REF!</v>
      </c>
      <c r="Q401" s="8">
        <v>1</v>
      </c>
      <c r="R401" s="8" t="e">
        <f>IF(#REF!&lt;&gt;#REF!,COUNTIFS($K$112:$K$1378,$K$112,#REF!,#REF!),"")</f>
        <v>#REF!</v>
      </c>
      <c r="S401" s="8" t="e">
        <f>IF(AND(#REF!&lt;&gt;#REF!,#REF!=#REF!,M401="positive",M402="negative"),1,"")</f>
        <v>#REF!</v>
      </c>
      <c r="T401" s="8" t="e">
        <f>IF(AND(#REF!=#REF!,K:K="stroke",M:M="positive",S401&lt;&gt;"1"),1,"")</f>
        <v>#REF!</v>
      </c>
      <c r="U401" s="8" t="e">
        <f>IF((AND(R401&lt;&gt;"",W401&lt;&gt;1,K:K="stroke",M:M="negative",#REF!=#REF!)),IF(W401&lt;&gt;0,"",1),"")</f>
        <v>#REF!</v>
      </c>
      <c r="V401" s="8" t="e">
        <f t="shared" si="23"/>
        <v>#REF!</v>
      </c>
      <c r="W401" s="8" t="e">
        <f>IF(#REF!&lt;&gt;#REF!,COUNTIFS($K$112:$K$1378,"up",#REF!,#REF!),"")</f>
        <v>#REF!</v>
      </c>
      <c r="X401" s="8" t="e">
        <f>IF(#REF!&lt;&gt;#REF!,COUNTIFS($K$112:$K$1378,"SRS",#REF!,#REF!),"")</f>
        <v>#REF!</v>
      </c>
      <c r="Y401" s="8" t="e">
        <f>IF(R401&lt;&gt;"",IF(R401=1,"",COUNTIFS($O$112:$O$1378,"&gt;40",#REF!,#REF!)),"")</f>
        <v>#REF!</v>
      </c>
      <c r="Z401" s="8"/>
      <c r="AA401" s="8"/>
      <c r="AB401" s="8"/>
      <c r="AC401" s="8"/>
      <c r="AD401" s="8"/>
      <c r="AE401" s="8"/>
      <c r="AF401" s="8"/>
      <c r="AG401" s="8"/>
      <c r="AH401" s="8"/>
    </row>
    <row r="402" spans="1:34">
      <c r="A402" s="8">
        <f t="shared" si="24"/>
        <v>72083</v>
      </c>
      <c r="B402" s="14" t="str">
        <f t="shared" si="25"/>
        <v>2017111420123</v>
      </c>
      <c r="C402" s="8" t="str">
        <f t="shared" si="26"/>
        <v>20171114</v>
      </c>
      <c r="D402" s="8">
        <v>2017</v>
      </c>
      <c r="E402" s="8">
        <v>11</v>
      </c>
      <c r="F402" s="8">
        <v>14</v>
      </c>
      <c r="G402" s="8">
        <v>20</v>
      </c>
      <c r="H402" s="8">
        <v>1</v>
      </c>
      <c r="I402" s="8">
        <v>23</v>
      </c>
      <c r="J402" s="8">
        <v>813</v>
      </c>
      <c r="K402" s="8" t="s">
        <v>37</v>
      </c>
      <c r="L402" s="8" t="e">
        <f>IF(#REF!=#REF!,IF(K402="Stroke",IF(K403="Stroke",IF((J403-J402)&lt;0,1000+J403-J402,J403-J402),""),""),"")</f>
        <v>#REF!</v>
      </c>
      <c r="M402" s="8" t="s">
        <v>21</v>
      </c>
      <c r="N402" s="8" t="s">
        <v>27</v>
      </c>
      <c r="O402" s="8">
        <v>1</v>
      </c>
      <c r="P402" s="8" t="e">
        <f>IF(#REF!=#REF!,IF(K402="Stroke",IF(K403="Stroke",IF(#REF!=#REF!,IF(Q402=Q403,IF((J403-J402)&lt;0,1000+J403-J402-O402,J403-J402-O402),""),""),""),""),"")</f>
        <v>#REF!</v>
      </c>
      <c r="Q402" s="8">
        <v>1</v>
      </c>
      <c r="R402" s="8" t="e">
        <f>IF(#REF!&lt;&gt;#REF!,COUNTIFS($K$112:$K$1378,$K$112,#REF!,#REF!),"")</f>
        <v>#REF!</v>
      </c>
      <c r="S402" s="8" t="e">
        <f>IF(AND(#REF!&lt;&gt;#REF!,#REF!=#REF!,M402="positive",M403="negative"),1,"")</f>
        <v>#REF!</v>
      </c>
      <c r="T402" s="8" t="e">
        <f>IF(AND(#REF!=#REF!,K:K="stroke",M:M="positive",S402&lt;&gt;"1"),1,"")</f>
        <v>#REF!</v>
      </c>
      <c r="U402" s="8" t="e">
        <f>IF((AND(R402&lt;&gt;"",W402&lt;&gt;1,K:K="stroke",M:M="negative",#REF!=#REF!)),IF(W402&lt;&gt;0,"",1),"")</f>
        <v>#REF!</v>
      </c>
      <c r="V402" s="8" t="e">
        <f t="shared" si="23"/>
        <v>#REF!</v>
      </c>
      <c r="W402" s="8" t="e">
        <f>IF(#REF!&lt;&gt;#REF!,COUNTIFS($K$112:$K$1378,"up",#REF!,#REF!),"")</f>
        <v>#REF!</v>
      </c>
      <c r="X402" s="8" t="e">
        <f>IF(#REF!&lt;&gt;#REF!,COUNTIFS($K$112:$K$1378,"SRS",#REF!,#REF!),"")</f>
        <v>#REF!</v>
      </c>
      <c r="Y402" s="8" t="e">
        <f>IF(R402&lt;&gt;"",IF(R402=1,"",COUNTIFS($O$112:$O$1378,"&gt;40",#REF!,#REF!)),"")</f>
        <v>#REF!</v>
      </c>
      <c r="Z402" s="8"/>
      <c r="AA402" s="8"/>
      <c r="AB402" s="8"/>
      <c r="AC402" s="8"/>
      <c r="AD402" s="8"/>
      <c r="AE402" s="8"/>
      <c r="AF402" s="8"/>
      <c r="AG402" s="8"/>
      <c r="AH402" s="8"/>
    </row>
    <row r="403" spans="1:34">
      <c r="A403" s="8">
        <f t="shared" si="24"/>
        <v>72083</v>
      </c>
      <c r="B403" s="14" t="str">
        <f t="shared" si="25"/>
        <v>2017111420123</v>
      </c>
      <c r="C403" s="8" t="str">
        <f t="shared" si="26"/>
        <v>20171114</v>
      </c>
      <c r="D403" s="8">
        <v>2017</v>
      </c>
      <c r="E403" s="8">
        <v>11</v>
      </c>
      <c r="F403" s="8">
        <v>14</v>
      </c>
      <c r="G403" s="8">
        <v>20</v>
      </c>
      <c r="H403" s="8">
        <v>1</v>
      </c>
      <c r="I403" s="8">
        <v>23</v>
      </c>
      <c r="J403" s="8">
        <v>827</v>
      </c>
      <c r="K403" s="8" t="s">
        <v>37</v>
      </c>
      <c r="L403" s="8" t="e">
        <f>IF(#REF!=#REF!,IF(K403="Stroke",IF(K404="Stroke",IF((J404-J403)&lt;0,1000+J404-J403,J404-J403),""),""),"")</f>
        <v>#REF!</v>
      </c>
      <c r="M403" s="8" t="s">
        <v>21</v>
      </c>
      <c r="N403" s="8" t="s">
        <v>27</v>
      </c>
      <c r="O403" s="8">
        <v>1</v>
      </c>
      <c r="P403" s="8" t="e">
        <f>IF(#REF!=#REF!,IF(K403="Stroke",IF(K404="Stroke",IF(#REF!=#REF!,IF(Q403=Q404,IF((J404-J403)&lt;0,1000+J404-J403-O403,J404-J403-O403),""),""),""),""),"")</f>
        <v>#REF!</v>
      </c>
      <c r="Q403" s="8">
        <v>1</v>
      </c>
      <c r="R403" s="8" t="e">
        <f>IF(#REF!&lt;&gt;#REF!,COUNTIFS($K$112:$K$1378,$K$112,#REF!,#REF!),"")</f>
        <v>#REF!</v>
      </c>
      <c r="S403" s="8" t="e">
        <f>IF(AND(#REF!&lt;&gt;#REF!,#REF!=#REF!,M403="positive",M404="negative"),1,"")</f>
        <v>#REF!</v>
      </c>
      <c r="T403" s="8" t="e">
        <f>IF(AND(#REF!=#REF!,K:K="stroke",M:M="positive",S403&lt;&gt;"1"),1,"")</f>
        <v>#REF!</v>
      </c>
      <c r="U403" s="8" t="e">
        <f>IF((AND(R403&lt;&gt;"",W403&lt;&gt;1,K:K="stroke",M:M="negative",#REF!=#REF!)),IF(W403&lt;&gt;0,"",1),"")</f>
        <v>#REF!</v>
      </c>
      <c r="V403" s="8" t="e">
        <f t="shared" si="23"/>
        <v>#REF!</v>
      </c>
      <c r="W403" s="8" t="e">
        <f>IF(#REF!&lt;&gt;#REF!,COUNTIFS($K$112:$K$1378,"up",#REF!,#REF!),"")</f>
        <v>#REF!</v>
      </c>
      <c r="X403" s="8" t="e">
        <f>IF(#REF!&lt;&gt;#REF!,COUNTIFS($K$112:$K$1378,"SRS",#REF!,#REF!),"")</f>
        <v>#REF!</v>
      </c>
      <c r="Y403" s="8" t="e">
        <f>IF(R403&lt;&gt;"",IF(R403=1,"",COUNTIFS($O$112:$O$1378,"&gt;40",#REF!,#REF!)),"")</f>
        <v>#REF!</v>
      </c>
      <c r="Z403" s="8"/>
      <c r="AA403" s="8"/>
      <c r="AB403" s="8"/>
      <c r="AC403" s="8"/>
      <c r="AD403" s="8"/>
      <c r="AE403" s="8"/>
      <c r="AF403" s="8"/>
      <c r="AG403" s="8"/>
      <c r="AH403" s="8"/>
    </row>
    <row r="404" spans="1:34">
      <c r="A404" s="8">
        <f t="shared" si="24"/>
        <v>72083</v>
      </c>
      <c r="B404" s="14" t="str">
        <f t="shared" si="25"/>
        <v>2017111420123</v>
      </c>
      <c r="C404" s="8" t="str">
        <f t="shared" si="26"/>
        <v>20171114</v>
      </c>
      <c r="D404" s="8">
        <v>2017</v>
      </c>
      <c r="E404" s="8">
        <v>11</v>
      </c>
      <c r="F404" s="8">
        <v>14</v>
      </c>
      <c r="G404" s="8">
        <v>20</v>
      </c>
      <c r="H404" s="8">
        <v>1</v>
      </c>
      <c r="I404" s="8">
        <v>23</v>
      </c>
      <c r="J404" s="8">
        <v>848</v>
      </c>
      <c r="K404" s="8" t="s">
        <v>37</v>
      </c>
      <c r="L404" s="8" t="e">
        <f>IF(#REF!=#REF!,IF(K404="Stroke",IF(K405="Stroke",IF((J405-J404)&lt;0,1000+J405-J404,J405-J404),""),""),"")</f>
        <v>#REF!</v>
      </c>
      <c r="M404" s="8" t="s">
        <v>21</v>
      </c>
      <c r="N404" s="8" t="s">
        <v>27</v>
      </c>
      <c r="O404" s="8">
        <v>1</v>
      </c>
      <c r="P404" s="8" t="e">
        <f>IF(#REF!=#REF!,IF(K404="Stroke",IF(K405="Stroke",IF(#REF!=#REF!,IF(Q404=Q405,IF((J405-J404)&lt;0,1000+J405-J404-O404,J405-J404-O404),""),""),""),""),"")</f>
        <v>#REF!</v>
      </c>
      <c r="Q404" s="8">
        <v>1</v>
      </c>
      <c r="R404" s="8" t="e">
        <f>IF(#REF!&lt;&gt;#REF!,COUNTIFS($K$112:$K$1378,$K$112,#REF!,#REF!),"")</f>
        <v>#REF!</v>
      </c>
      <c r="S404" s="8" t="e">
        <f>IF(AND(#REF!&lt;&gt;#REF!,#REF!=#REF!,M404="positive",M405="negative"),1,"")</f>
        <v>#REF!</v>
      </c>
      <c r="T404" s="8" t="e">
        <f>IF(AND(#REF!=#REF!,K:K="stroke",M:M="positive",S404&lt;&gt;"1"),1,"")</f>
        <v>#REF!</v>
      </c>
      <c r="U404" s="8" t="e">
        <f>IF((AND(R404&lt;&gt;"",W404&lt;&gt;1,K:K="stroke",M:M="negative",#REF!=#REF!)),IF(W404&lt;&gt;0,"",1),"")</f>
        <v>#REF!</v>
      </c>
      <c r="V404" s="8" t="e">
        <f t="shared" si="23"/>
        <v>#REF!</v>
      </c>
      <c r="W404" s="8" t="e">
        <f>IF(#REF!&lt;&gt;#REF!,COUNTIFS($K$112:$K$1378,"up",#REF!,#REF!),"")</f>
        <v>#REF!</v>
      </c>
      <c r="X404" s="8" t="e">
        <f>IF(#REF!&lt;&gt;#REF!,COUNTIFS($K$112:$K$1378,"SRS",#REF!,#REF!),"")</f>
        <v>#REF!</v>
      </c>
      <c r="Y404" s="8" t="e">
        <f>IF(R404&lt;&gt;"",IF(R404=1,"",COUNTIFS($O$112:$O$1378,"&gt;40",#REF!,#REF!)),"")</f>
        <v>#REF!</v>
      </c>
      <c r="Z404" s="8"/>
      <c r="AA404" s="8"/>
      <c r="AB404" s="8"/>
      <c r="AC404" s="8"/>
      <c r="AD404" s="8"/>
      <c r="AE404" s="8"/>
      <c r="AF404" s="8"/>
      <c r="AG404" s="8"/>
      <c r="AH404" s="8"/>
    </row>
    <row r="405" spans="1:34">
      <c r="A405" s="8">
        <f t="shared" si="24"/>
        <v>72083</v>
      </c>
      <c r="B405" s="14" t="str">
        <f t="shared" si="25"/>
        <v>2017111420123</v>
      </c>
      <c r="C405" s="8" t="str">
        <f t="shared" si="26"/>
        <v>20171114</v>
      </c>
      <c r="D405" s="8">
        <v>2017</v>
      </c>
      <c r="E405" s="8">
        <v>11</v>
      </c>
      <c r="F405" s="8">
        <v>14</v>
      </c>
      <c r="G405" s="8">
        <v>20</v>
      </c>
      <c r="H405" s="8">
        <v>1</v>
      </c>
      <c r="I405" s="8">
        <v>23</v>
      </c>
      <c r="J405" s="8">
        <v>873</v>
      </c>
      <c r="K405" s="8" t="s">
        <v>37</v>
      </c>
      <c r="L405" s="8" t="e">
        <f>IF(#REF!=#REF!,IF(K405="Stroke",IF(K406="Stroke",IF((J406-J405)&lt;0,1000+J406-J405,J406-J405),""),""),"")</f>
        <v>#REF!</v>
      </c>
      <c r="M405" s="8" t="s">
        <v>21</v>
      </c>
      <c r="N405" s="8" t="s">
        <v>27</v>
      </c>
      <c r="O405" s="8">
        <v>3</v>
      </c>
      <c r="P405" s="8" t="e">
        <f>IF(#REF!=#REF!,IF(K405="Stroke",IF(K406="Stroke",IF(#REF!=#REF!,IF(Q405=Q406,IF((J406-J405)&lt;0,1000+J406-J405-O405,J406-J405-O405),""),""),""),""),"")</f>
        <v>#REF!</v>
      </c>
      <c r="Q405" s="8">
        <v>1</v>
      </c>
      <c r="R405" s="8" t="e">
        <f>IF(#REF!&lt;&gt;#REF!,COUNTIFS($K$112:$K$1378,$K$112,#REF!,#REF!),"")</f>
        <v>#REF!</v>
      </c>
      <c r="S405" s="8" t="e">
        <f>IF(AND(#REF!&lt;&gt;#REF!,#REF!=#REF!,M405="positive",M406="negative"),1,"")</f>
        <v>#REF!</v>
      </c>
      <c r="T405" s="8" t="e">
        <f>IF(AND(#REF!=#REF!,K:K="stroke",M:M="positive",S405&lt;&gt;"1"),1,"")</f>
        <v>#REF!</v>
      </c>
      <c r="U405" s="8" t="e">
        <f>IF((AND(R405&lt;&gt;"",W405&lt;&gt;1,K:K="stroke",M:M="negative",#REF!=#REF!)),IF(W405&lt;&gt;0,"",1),"")</f>
        <v>#REF!</v>
      </c>
      <c r="V405" s="8" t="e">
        <f t="shared" si="23"/>
        <v>#REF!</v>
      </c>
      <c r="W405" s="8" t="e">
        <f>IF(#REF!&lt;&gt;#REF!,COUNTIFS($K$112:$K$1378,"up",#REF!,#REF!),"")</f>
        <v>#REF!</v>
      </c>
      <c r="X405" s="8" t="e">
        <f>IF(#REF!&lt;&gt;#REF!,COUNTIFS($K$112:$K$1378,"SRS",#REF!,#REF!),"")</f>
        <v>#REF!</v>
      </c>
      <c r="Y405" s="8" t="e">
        <f>IF(R405&lt;&gt;"",IF(R405=1,"",COUNTIFS($O$112:$O$1378,"&gt;40",#REF!,#REF!)),"")</f>
        <v>#REF!</v>
      </c>
      <c r="Z405" s="8"/>
      <c r="AA405" s="8"/>
      <c r="AB405" s="8"/>
      <c r="AC405" s="8"/>
      <c r="AD405" s="8"/>
      <c r="AE405" s="8"/>
      <c r="AF405" s="8"/>
      <c r="AG405" s="8"/>
      <c r="AH405" s="8"/>
    </row>
    <row r="406" spans="1:34">
      <c r="A406" s="8">
        <f t="shared" si="24"/>
        <v>72084</v>
      </c>
      <c r="B406" s="14" t="str">
        <f t="shared" si="25"/>
        <v>2017111420124</v>
      </c>
      <c r="C406" s="8" t="str">
        <f t="shared" si="26"/>
        <v>20171114</v>
      </c>
      <c r="D406" s="8">
        <v>2017</v>
      </c>
      <c r="E406" s="8">
        <v>11</v>
      </c>
      <c r="F406" s="8">
        <v>14</v>
      </c>
      <c r="G406" s="8">
        <v>20</v>
      </c>
      <c r="H406" s="8">
        <v>1</v>
      </c>
      <c r="I406" s="8">
        <v>24</v>
      </c>
      <c r="J406" s="8">
        <v>105</v>
      </c>
      <c r="K406" s="8" t="s">
        <v>37</v>
      </c>
      <c r="L406" s="8" t="e">
        <f>IF(#REF!=#REF!,IF(K406="Stroke",IF(K407="Stroke",IF((J407-J406)&lt;0,1000+J407-J406,J407-J406),""),""),"")</f>
        <v>#REF!</v>
      </c>
      <c r="M406" s="8" t="s">
        <v>21</v>
      </c>
      <c r="N406" s="8" t="s">
        <v>27</v>
      </c>
      <c r="O406" s="8">
        <v>1</v>
      </c>
      <c r="P406" s="8" t="e">
        <f>IF(#REF!=#REF!,IF(K406="Stroke",IF(K407="Stroke",IF(#REF!=#REF!,IF(Q406=Q407,IF((J407-J406)&lt;0,1000+J407-J406-O406,J407-J406-O406),""),""),""),""),"")</f>
        <v>#REF!</v>
      </c>
      <c r="Q406" s="8">
        <v>1</v>
      </c>
      <c r="R406" s="8" t="e">
        <f>IF(#REF!&lt;&gt;#REF!,COUNTIFS($K$112:$K$1378,$K$112,#REF!,#REF!),"")</f>
        <v>#REF!</v>
      </c>
      <c r="S406" s="8" t="e">
        <f>IF(AND(#REF!&lt;&gt;#REF!,#REF!=#REF!,M406="positive",M407="negative"),1,"")</f>
        <v>#REF!</v>
      </c>
      <c r="T406" s="8" t="e">
        <f>IF(AND(#REF!=#REF!,K:K="stroke",M:M="positive",S406&lt;&gt;"1"),1,"")</f>
        <v>#REF!</v>
      </c>
      <c r="U406" s="8" t="e">
        <f>IF((AND(R406&lt;&gt;"",W406&lt;&gt;1,K:K="stroke",M:M="negative",#REF!=#REF!)),IF(W406&lt;&gt;0,"",1),"")</f>
        <v>#REF!</v>
      </c>
      <c r="V406" s="8" t="e">
        <f t="shared" si="23"/>
        <v>#REF!</v>
      </c>
      <c r="W406" s="8" t="e">
        <f>IF(#REF!&lt;&gt;#REF!,COUNTIFS($K$112:$K$1378,"up",#REF!,#REF!),"")</f>
        <v>#REF!</v>
      </c>
      <c r="X406" s="8" t="e">
        <f>IF(#REF!&lt;&gt;#REF!,COUNTIFS($K$112:$K$1378,"SRS",#REF!,#REF!),"")</f>
        <v>#REF!</v>
      </c>
      <c r="Y406" s="8" t="e">
        <f>IF(R406&lt;&gt;"",IF(R406=1,"",COUNTIFS($O$112:$O$1378,"&gt;40",#REF!,#REF!)),"")</f>
        <v>#REF!</v>
      </c>
      <c r="Z406" s="8"/>
      <c r="AA406" s="8"/>
      <c r="AB406" s="8"/>
      <c r="AC406" s="8"/>
      <c r="AD406" s="8"/>
      <c r="AE406" s="8"/>
      <c r="AF406" s="8"/>
      <c r="AG406" s="8"/>
      <c r="AH406" s="8"/>
    </row>
    <row r="407" spans="1:34">
      <c r="A407" s="8">
        <f t="shared" si="24"/>
        <v>72084</v>
      </c>
      <c r="B407" s="14" t="str">
        <f t="shared" si="25"/>
        <v>2017111420124</v>
      </c>
      <c r="C407" s="8" t="str">
        <f t="shared" si="26"/>
        <v>20171114</v>
      </c>
      <c r="D407" s="8">
        <v>2017</v>
      </c>
      <c r="E407" s="8">
        <v>11</v>
      </c>
      <c r="F407" s="8">
        <v>14</v>
      </c>
      <c r="G407" s="8">
        <v>20</v>
      </c>
      <c r="H407" s="8">
        <v>1</v>
      </c>
      <c r="I407" s="8">
        <v>24</v>
      </c>
      <c r="J407" s="8">
        <v>169</v>
      </c>
      <c r="K407" s="8" t="s">
        <v>37</v>
      </c>
      <c r="L407" s="8" t="e">
        <f>IF(#REF!=#REF!,IF(K407="Stroke",IF(K408="Stroke",IF((J408-J407)&lt;0,1000+J408-J407,J408-J407),""),""),"")</f>
        <v>#REF!</v>
      </c>
      <c r="M407" s="8" t="s">
        <v>21</v>
      </c>
      <c r="N407" s="8" t="s">
        <v>27</v>
      </c>
      <c r="O407" s="8">
        <v>2</v>
      </c>
      <c r="P407" s="8" t="e">
        <f>IF(#REF!=#REF!,IF(K407="Stroke",IF(K408="Stroke",IF(#REF!=#REF!,IF(Q407=Q408,IF((J408-J407)&lt;0,1000+J408-J407-O407,J408-J407-O407),""),""),""),""),"")</f>
        <v>#REF!</v>
      </c>
      <c r="Q407" s="8">
        <v>1</v>
      </c>
      <c r="R407" s="8" t="e">
        <f>IF(#REF!&lt;&gt;#REF!,COUNTIFS($K$112:$K$1378,$K$112,#REF!,#REF!),"")</f>
        <v>#REF!</v>
      </c>
      <c r="S407" s="8" t="e">
        <f>IF(AND(#REF!&lt;&gt;#REF!,#REF!=#REF!,M407="positive",M408="negative"),1,"")</f>
        <v>#REF!</v>
      </c>
      <c r="T407" s="8" t="e">
        <f>IF(AND(#REF!=#REF!,K:K="stroke",M:M="positive",S407&lt;&gt;"1"),1,"")</f>
        <v>#REF!</v>
      </c>
      <c r="U407" s="8" t="e">
        <f>IF((AND(R407&lt;&gt;"",W407&lt;&gt;1,K:K="stroke",M:M="negative",#REF!=#REF!)),IF(W407&lt;&gt;0,"",1),"")</f>
        <v>#REF!</v>
      </c>
      <c r="V407" s="8" t="e">
        <f t="shared" si="23"/>
        <v>#REF!</v>
      </c>
      <c r="W407" s="8" t="e">
        <f>IF(#REF!&lt;&gt;#REF!,COUNTIFS($K$112:$K$1378,"up",#REF!,#REF!),"")</f>
        <v>#REF!</v>
      </c>
      <c r="X407" s="8" t="e">
        <f>IF(#REF!&lt;&gt;#REF!,COUNTIFS($K$112:$K$1378,"SRS",#REF!,#REF!),"")</f>
        <v>#REF!</v>
      </c>
      <c r="Y407" s="8" t="e">
        <f>IF(R407&lt;&gt;"",IF(R407=1,"",COUNTIFS($O$112:$O$1378,"&gt;40",#REF!,#REF!)),"")</f>
        <v>#REF!</v>
      </c>
      <c r="Z407" s="8"/>
      <c r="AA407" s="8"/>
      <c r="AB407" s="8"/>
      <c r="AC407" s="8"/>
      <c r="AD407" s="8"/>
      <c r="AE407" s="8"/>
      <c r="AF407" s="8"/>
      <c r="AG407" s="8"/>
      <c r="AH407" s="8"/>
    </row>
    <row r="408" spans="1:34">
      <c r="A408" s="8">
        <f t="shared" si="24"/>
        <v>72084</v>
      </c>
      <c r="B408" s="14" t="str">
        <f t="shared" si="25"/>
        <v>2017111420124</v>
      </c>
      <c r="C408" s="8" t="str">
        <f t="shared" si="26"/>
        <v>20171114</v>
      </c>
      <c r="D408" s="8">
        <v>2017</v>
      </c>
      <c r="E408" s="8">
        <v>11</v>
      </c>
      <c r="F408" s="8">
        <v>14</v>
      </c>
      <c r="G408" s="8">
        <v>20</v>
      </c>
      <c r="H408" s="8">
        <v>1</v>
      </c>
      <c r="I408" s="8">
        <v>24</v>
      </c>
      <c r="J408" s="8">
        <v>202</v>
      </c>
      <c r="K408" s="8" t="s">
        <v>37</v>
      </c>
      <c r="L408" s="8" t="e">
        <f>IF(#REF!=#REF!,IF(K408="Stroke",IF(K409="Stroke",IF((J409-J408)&lt;0,1000+J409-J408,J409-J408),""),""),"")</f>
        <v>#REF!</v>
      </c>
      <c r="M408" s="8" t="s">
        <v>21</v>
      </c>
      <c r="N408" s="8" t="s">
        <v>27</v>
      </c>
      <c r="O408" s="8">
        <v>1</v>
      </c>
      <c r="P408" s="8" t="e">
        <f>IF(#REF!=#REF!,IF(K408="Stroke",IF(K409="Stroke",IF(#REF!=#REF!,IF(Q408=Q409,IF((J409-J408)&lt;0,1000+J409-J408-O408,J409-J408-O408),""),""),""),""),"")</f>
        <v>#REF!</v>
      </c>
      <c r="Q408" s="8">
        <v>1</v>
      </c>
      <c r="R408" s="8" t="e">
        <f>IF(#REF!&lt;&gt;#REF!,COUNTIFS($K$112:$K$1378,$K$112,#REF!,#REF!),"")</f>
        <v>#REF!</v>
      </c>
      <c r="S408" s="8" t="e">
        <f>IF(AND(#REF!&lt;&gt;#REF!,#REF!=#REF!,M408="positive",M409="negative"),1,"")</f>
        <v>#REF!</v>
      </c>
      <c r="T408" s="8" t="e">
        <f>IF(AND(#REF!=#REF!,K:K="stroke",M:M="positive",S408&lt;&gt;"1"),1,"")</f>
        <v>#REF!</v>
      </c>
      <c r="U408" s="8" t="e">
        <f>IF((AND(R408&lt;&gt;"",W408&lt;&gt;1,K:K="stroke",M:M="negative",#REF!=#REF!)),IF(W408&lt;&gt;0,"",1),"")</f>
        <v>#REF!</v>
      </c>
      <c r="V408" s="8" t="e">
        <f t="shared" si="23"/>
        <v>#REF!</v>
      </c>
      <c r="W408" s="8" t="e">
        <f>IF(#REF!&lt;&gt;#REF!,COUNTIFS($K$112:$K$1378,"up",#REF!,#REF!),"")</f>
        <v>#REF!</v>
      </c>
      <c r="X408" s="8" t="e">
        <f>IF(#REF!&lt;&gt;#REF!,COUNTIFS($K$112:$K$1378,"SRS",#REF!,#REF!),"")</f>
        <v>#REF!</v>
      </c>
      <c r="Y408" s="8" t="e">
        <f>IF(R408&lt;&gt;"",IF(R408=1,"",COUNTIFS($O$112:$O$1378,"&gt;40",#REF!,#REF!)),"")</f>
        <v>#REF!</v>
      </c>
      <c r="Z408" s="8"/>
      <c r="AA408" s="8"/>
      <c r="AB408" s="8"/>
      <c r="AC408" s="8"/>
      <c r="AD408" s="8"/>
      <c r="AE408" s="8"/>
      <c r="AF408" s="8"/>
      <c r="AG408" s="8"/>
      <c r="AH408" s="8"/>
    </row>
    <row r="409" spans="1:34">
      <c r="A409" s="8">
        <f t="shared" si="24"/>
        <v>72084</v>
      </c>
      <c r="B409" s="14" t="str">
        <f t="shared" si="25"/>
        <v>2017111420124</v>
      </c>
      <c r="C409" s="8" t="str">
        <f t="shared" si="26"/>
        <v>20171114</v>
      </c>
      <c r="D409" s="8">
        <v>2017</v>
      </c>
      <c r="E409" s="8">
        <v>11</v>
      </c>
      <c r="F409" s="8">
        <v>14</v>
      </c>
      <c r="G409" s="8">
        <v>20</v>
      </c>
      <c r="H409" s="8">
        <v>1</v>
      </c>
      <c r="I409" s="8">
        <v>24</v>
      </c>
      <c r="J409" s="8">
        <v>210</v>
      </c>
      <c r="K409" s="8" t="s">
        <v>37</v>
      </c>
      <c r="L409" s="8" t="e">
        <f>IF(#REF!=#REF!,IF(K409="Stroke",IF(K410="Stroke",IF((J410-J409)&lt;0,1000+J410-J409,J410-J409),""),""),"")</f>
        <v>#REF!</v>
      </c>
      <c r="M409" s="8" t="s">
        <v>21</v>
      </c>
      <c r="N409" s="8" t="s">
        <v>27</v>
      </c>
      <c r="O409" s="8">
        <v>1</v>
      </c>
      <c r="P409" s="8" t="e">
        <f>IF(#REF!=#REF!,IF(K409="Stroke",IF(K410="Stroke",IF(#REF!=#REF!,IF(Q409=Q410,IF((J410-J409)&lt;0,1000+J410-J409-O409,J410-J409-O409),""),""),""),""),"")</f>
        <v>#REF!</v>
      </c>
      <c r="Q409" s="8">
        <v>1</v>
      </c>
      <c r="R409" s="8" t="e">
        <f>IF(#REF!&lt;&gt;#REF!,COUNTIFS($K$112:$K$1378,$K$112,#REF!,#REF!),"")</f>
        <v>#REF!</v>
      </c>
      <c r="S409" s="8" t="e">
        <f>IF(AND(#REF!&lt;&gt;#REF!,#REF!=#REF!,M409="positive",M410="negative"),1,"")</f>
        <v>#REF!</v>
      </c>
      <c r="T409" s="8" t="e">
        <f>IF(AND(#REF!=#REF!,K:K="stroke",M:M="positive",S409&lt;&gt;"1"),1,"")</f>
        <v>#REF!</v>
      </c>
      <c r="U409" s="8" t="e">
        <f>IF((AND(R409&lt;&gt;"",W409&lt;&gt;1,K:K="stroke",M:M="negative",#REF!=#REF!)),IF(W409&lt;&gt;0,"",1),"")</f>
        <v>#REF!</v>
      </c>
      <c r="V409" s="8" t="e">
        <f t="shared" si="23"/>
        <v>#REF!</v>
      </c>
      <c r="W409" s="8" t="e">
        <f>IF(#REF!&lt;&gt;#REF!,COUNTIFS($K$112:$K$1378,"up",#REF!,#REF!),"")</f>
        <v>#REF!</v>
      </c>
      <c r="X409" s="8" t="e">
        <f>IF(#REF!&lt;&gt;#REF!,COUNTIFS($K$112:$K$1378,"SRS",#REF!,#REF!),"")</f>
        <v>#REF!</v>
      </c>
      <c r="Y409" s="8" t="e">
        <f>IF(R409&lt;&gt;"",IF(R409=1,"",COUNTIFS($O$112:$O$1378,"&gt;40",#REF!,#REF!)),"")</f>
        <v>#REF!</v>
      </c>
      <c r="Z409" s="8"/>
      <c r="AA409" s="8"/>
      <c r="AB409" s="8"/>
      <c r="AC409" s="8"/>
      <c r="AD409" s="8"/>
      <c r="AE409" s="8"/>
      <c r="AF409" s="8"/>
      <c r="AG409" s="8"/>
      <c r="AH409" s="8"/>
    </row>
    <row r="410" spans="1:34">
      <c r="A410" s="8">
        <f t="shared" si="24"/>
        <v>72084</v>
      </c>
      <c r="B410" s="14" t="str">
        <f t="shared" si="25"/>
        <v>2017111420124</v>
      </c>
      <c r="C410" s="8" t="str">
        <f t="shared" si="26"/>
        <v>20171114</v>
      </c>
      <c r="D410" s="8">
        <v>2017</v>
      </c>
      <c r="E410" s="8">
        <v>11</v>
      </c>
      <c r="F410" s="8">
        <v>14</v>
      </c>
      <c r="G410" s="8">
        <v>20</v>
      </c>
      <c r="H410" s="8">
        <v>1</v>
      </c>
      <c r="I410" s="8">
        <v>24</v>
      </c>
      <c r="J410" s="8">
        <v>279</v>
      </c>
      <c r="K410" s="8" t="s">
        <v>37</v>
      </c>
      <c r="L410" s="8" t="e">
        <f>IF(#REF!=#REF!,IF(K410="Stroke",IF(K411="Stroke",IF((J411-J410)&lt;0,1000+J411-J410,J411-J410),""),""),"")</f>
        <v>#REF!</v>
      </c>
      <c r="M410" s="8" t="s">
        <v>21</v>
      </c>
      <c r="N410" s="8" t="s">
        <v>27</v>
      </c>
      <c r="O410" s="17">
        <v>3</v>
      </c>
      <c r="P410" s="8" t="e">
        <f>IF(#REF!=#REF!,IF(K410="Stroke",IF(K411="Stroke",IF(#REF!=#REF!,IF(Q410=Q411,IF((J411-J410)&lt;0,1000+J411-J410-O410,J411-J410-O410),""),""),""),""),"")</f>
        <v>#REF!</v>
      </c>
      <c r="Q410" s="8">
        <v>1</v>
      </c>
      <c r="R410" s="8" t="e">
        <f>IF(#REF!&lt;&gt;#REF!,COUNTIFS($K$112:$K$1378,$K$112,#REF!,#REF!),"")</f>
        <v>#REF!</v>
      </c>
      <c r="S410" s="8" t="e">
        <f>IF(AND(#REF!&lt;&gt;#REF!,#REF!=#REF!,M410="positive",M411="negative"),1,"")</f>
        <v>#REF!</v>
      </c>
      <c r="T410" s="8" t="e">
        <f>IF(AND(#REF!=#REF!,K:K="stroke",M:M="positive",S410&lt;&gt;"1"),1,"")</f>
        <v>#REF!</v>
      </c>
      <c r="U410" s="8" t="e">
        <f>IF((AND(R410&lt;&gt;"",W410&lt;&gt;1,K:K="stroke",M:M="negative",#REF!=#REF!)),IF(W410&lt;&gt;0,"",1),"")</f>
        <v>#REF!</v>
      </c>
      <c r="V410" s="8" t="e">
        <f t="shared" si="23"/>
        <v>#REF!</v>
      </c>
      <c r="W410" s="8" t="e">
        <f>IF(#REF!&lt;&gt;#REF!,COUNTIFS($K$112:$K$1378,"up",#REF!,#REF!),"")</f>
        <v>#REF!</v>
      </c>
      <c r="X410" s="8" t="e">
        <f>IF(#REF!&lt;&gt;#REF!,COUNTIFS($K$112:$K$1378,"SRS",#REF!,#REF!),"")</f>
        <v>#REF!</v>
      </c>
      <c r="Y410" s="8" t="e">
        <f>IF(R410&lt;&gt;"",IF(R410=1,"",COUNTIFS($O$112:$O$1378,"&gt;40",#REF!,#REF!)),"")</f>
        <v>#REF!</v>
      </c>
      <c r="Z410" s="8"/>
      <c r="AA410" s="8"/>
      <c r="AB410" s="8"/>
      <c r="AC410" s="8"/>
      <c r="AD410" s="8"/>
      <c r="AE410" s="8"/>
      <c r="AF410" s="8"/>
      <c r="AG410" s="8"/>
      <c r="AH410" s="8"/>
    </row>
    <row r="411" spans="1:34">
      <c r="A411" s="7">
        <f t="shared" si="24"/>
        <v>72170</v>
      </c>
      <c r="B411" s="11" t="str">
        <f t="shared" si="25"/>
        <v>2017111420250</v>
      </c>
      <c r="C411" s="7" t="str">
        <f t="shared" si="26"/>
        <v>20171114</v>
      </c>
      <c r="D411" s="7">
        <v>2017</v>
      </c>
      <c r="E411" s="7">
        <v>11</v>
      </c>
      <c r="F411" s="7">
        <v>14</v>
      </c>
      <c r="G411" s="7">
        <v>20</v>
      </c>
      <c r="H411" s="7">
        <v>2</v>
      </c>
      <c r="I411" s="7">
        <v>50</v>
      </c>
      <c r="J411" s="21">
        <v>47</v>
      </c>
      <c r="K411" s="7" t="s">
        <v>37</v>
      </c>
      <c r="L411" s="7" t="e">
        <f>IF(#REF!=#REF!,IF(K411="Stroke",IF(K412="Stroke",IF((J412-J411)&lt;0,1000+J412-J411,J412-J411),""),""),"")</f>
        <v>#REF!</v>
      </c>
      <c r="M411" s="7" t="s">
        <v>21</v>
      </c>
      <c r="N411" s="7" t="s">
        <v>27</v>
      </c>
      <c r="O411" s="21">
        <v>3</v>
      </c>
      <c r="P411" s="7" t="e">
        <f>IF(#REF!=#REF!,IF(K411="Stroke",IF(K412="Stroke",IF(#REF!=#REF!,IF(Q411=Q412,IF((J412-J411)&lt;0,1000+J412-J411-O411,J412-J411-O411),""),""),""),""),"")</f>
        <v>#REF!</v>
      </c>
      <c r="Q411" s="7">
        <v>1</v>
      </c>
      <c r="R411" s="7" t="e">
        <f>IF(#REF!&lt;&gt;#REF!,COUNTIFS($K$112:$K$1378,$K$112,#REF!,#REF!),"")</f>
        <v>#REF!</v>
      </c>
      <c r="S411" s="7" t="e">
        <f>IF(AND(#REF!&lt;&gt;#REF!,#REF!=#REF!,M411="positive",M412="negative"),1,"")</f>
        <v>#REF!</v>
      </c>
      <c r="T411" s="7" t="e">
        <f>IF(AND(#REF!=#REF!,K:K="stroke",M:M="positive",S411&lt;&gt;"1"),1,"")</f>
        <v>#REF!</v>
      </c>
      <c r="U411" s="7" t="e">
        <f>IF((AND(R411&lt;&gt;"",W411&lt;&gt;1,K:K="stroke",M:M="negative",#REF!=#REF!)),IF(W411&lt;&gt;0,"",1),"")</f>
        <v>#REF!</v>
      </c>
      <c r="V411" s="7" t="e">
        <f t="shared" si="23"/>
        <v>#REF!</v>
      </c>
      <c r="W411" s="7" t="e">
        <f>IF(#REF!&lt;&gt;#REF!,COUNTIFS($K$112:$K$1378,"up",#REF!,#REF!),"")</f>
        <v>#REF!</v>
      </c>
      <c r="X411" s="7" t="e">
        <f>IF(#REF!&lt;&gt;#REF!,COUNTIFS($K$112:$K$1378,"SRS",#REF!,#REF!),"")</f>
        <v>#REF!</v>
      </c>
      <c r="Y411" s="7" t="e">
        <f>IF(R411&lt;&gt;"",IF(R411=1,"",COUNTIFS($O$112:$O$1378,"&gt;40",#REF!,#REF!)),"")</f>
        <v>#REF!</v>
      </c>
      <c r="Z411" s="7"/>
      <c r="AA411" s="7"/>
      <c r="AB411" s="7"/>
      <c r="AC411" s="7"/>
      <c r="AD411" s="7"/>
      <c r="AE411" s="7"/>
      <c r="AF411" s="7"/>
      <c r="AG411" s="7"/>
      <c r="AH411" s="7"/>
    </row>
    <row r="412" spans="1:34">
      <c r="A412" s="7">
        <f t="shared" si="24"/>
        <v>72188</v>
      </c>
      <c r="B412" s="11" t="str">
        <f t="shared" si="25"/>
        <v>201711142038</v>
      </c>
      <c r="C412" s="7" t="str">
        <f t="shared" si="26"/>
        <v>20171114</v>
      </c>
      <c r="D412" s="7">
        <v>2017</v>
      </c>
      <c r="E412" s="7">
        <v>11</v>
      </c>
      <c r="F412" s="7">
        <v>14</v>
      </c>
      <c r="G412" s="7">
        <v>20</v>
      </c>
      <c r="H412" s="7">
        <v>3</v>
      </c>
      <c r="I412" s="7">
        <v>8</v>
      </c>
      <c r="J412" s="7">
        <v>743</v>
      </c>
      <c r="K412" s="7" t="s">
        <v>37</v>
      </c>
      <c r="L412" s="7" t="e">
        <f>IF(#REF!=#REF!,IF(K412="Stroke",IF(K413="Stroke",IF((J413-J412)&lt;0,1000+J413-J412,J413-J412),""),""),"")</f>
        <v>#REF!</v>
      </c>
      <c r="M412" s="7" t="s">
        <v>21</v>
      </c>
      <c r="N412" s="7" t="s">
        <v>27</v>
      </c>
      <c r="O412" s="7">
        <v>7</v>
      </c>
      <c r="P412" s="7" t="e">
        <f>IF(#REF!=#REF!,IF(K412="Stroke",IF(K413="Stroke",IF(#REF!=#REF!,IF(Q412=Q413,IF((J413-J412)&lt;0,1000+J413-J412-O412,J413-J412-O412),""),""),""),""),"")</f>
        <v>#REF!</v>
      </c>
      <c r="Q412" s="7">
        <v>1</v>
      </c>
      <c r="R412" s="7" t="e">
        <f>IF(#REF!&lt;&gt;#REF!,COUNTIFS($K$112:$K$1378,$K$112,#REF!,#REF!),"")</f>
        <v>#REF!</v>
      </c>
      <c r="S412" s="7" t="e">
        <f>IF(AND(#REF!&lt;&gt;#REF!,#REF!=#REF!,M412="positive",M413="negative"),1,"")</f>
        <v>#REF!</v>
      </c>
      <c r="T412" s="7" t="e">
        <f>IF(AND(#REF!=#REF!,K:K="stroke",M:M="positive",S412&lt;&gt;"1"),1,"")</f>
        <v>#REF!</v>
      </c>
      <c r="U412" s="7" t="e">
        <f>IF((AND(R412&lt;&gt;"",W412&lt;&gt;1,K:K="stroke",M:M="negative",#REF!=#REF!)),IF(W412&lt;&gt;0,"",1),"")</f>
        <v>#REF!</v>
      </c>
      <c r="V412" s="7" t="e">
        <f t="shared" ref="V412:V418" si="27">IF(R412="","",(SUM(S412:U412)+W412))</f>
        <v>#REF!</v>
      </c>
      <c r="W412" s="7" t="e">
        <f>IF(#REF!&lt;&gt;#REF!,COUNTIFS($K$112:$K$1378,"up",#REF!,#REF!),"")</f>
        <v>#REF!</v>
      </c>
      <c r="X412" s="7" t="e">
        <f>IF(#REF!&lt;&gt;#REF!,COUNTIFS($K$112:$K$1378,"SRS",#REF!,#REF!),"")</f>
        <v>#REF!</v>
      </c>
      <c r="Y412" s="7" t="e">
        <f>IF(R412&lt;&gt;"",IF(R412=1,"",COUNTIFS($O$112:$O$1378,"&gt;40",#REF!,#REF!)),"")</f>
        <v>#REF!</v>
      </c>
      <c r="Z412" s="7"/>
      <c r="AA412" s="7"/>
      <c r="AB412" s="7"/>
      <c r="AC412" s="7"/>
      <c r="AD412" s="7"/>
      <c r="AE412" s="7"/>
      <c r="AF412" s="7"/>
      <c r="AG412" s="7"/>
      <c r="AH412" s="7"/>
    </row>
    <row r="413" spans="1:34" s="7" customFormat="1">
      <c r="A413" s="8">
        <f t="shared" si="24"/>
        <v>72188</v>
      </c>
      <c r="B413" s="14" t="str">
        <f t="shared" si="25"/>
        <v>201711142038</v>
      </c>
      <c r="C413" s="8" t="str">
        <f t="shared" si="26"/>
        <v>20171114</v>
      </c>
      <c r="D413" s="8">
        <v>2017</v>
      </c>
      <c r="E413" s="8">
        <v>11</v>
      </c>
      <c r="F413" s="8">
        <v>14</v>
      </c>
      <c r="G413" s="8">
        <v>20</v>
      </c>
      <c r="H413" s="8">
        <v>3</v>
      </c>
      <c r="I413" s="8">
        <v>8</v>
      </c>
      <c r="J413" s="8">
        <v>795</v>
      </c>
      <c r="K413" s="8" t="s">
        <v>37</v>
      </c>
      <c r="L413" s="8" t="e">
        <f>IF(#REF!=#REF!,IF(K413="Stroke",IF(K414="Stroke",IF((J414-J413)&lt;0,1000+J414-J413,J414-J413),""),""),"")</f>
        <v>#REF!</v>
      </c>
      <c r="M413" s="8" t="s">
        <v>21</v>
      </c>
      <c r="N413" s="8" t="s">
        <v>27</v>
      </c>
      <c r="O413" s="8">
        <v>8</v>
      </c>
      <c r="P413" s="8" t="e">
        <f>IF(#REF!=#REF!,IF(K413="Stroke",IF(K414="Stroke",IF(#REF!=#REF!,IF(Q413=Q414,IF((J414-J413)&lt;0,1000+J414-J413-O413,J414-J413-O413),""),""),""),""),"")</f>
        <v>#REF!</v>
      </c>
      <c r="Q413" s="8">
        <v>1</v>
      </c>
      <c r="R413" s="8" t="e">
        <f>IF(#REF!&lt;&gt;#REF!,COUNTIFS($K$112:$K$1378,$K$112,#REF!,#REF!),"")</f>
        <v>#REF!</v>
      </c>
      <c r="S413" s="8" t="e">
        <f>IF(AND(#REF!&lt;&gt;#REF!,#REF!=#REF!,M413="positive",M414="negative"),1,"")</f>
        <v>#REF!</v>
      </c>
      <c r="T413" s="8" t="e">
        <f>IF(AND(#REF!=#REF!,K:K="stroke",M:M="positive",S413&lt;&gt;"1"),1,"")</f>
        <v>#REF!</v>
      </c>
      <c r="U413" s="8" t="e">
        <f>IF((AND(R413&lt;&gt;"",W413&lt;&gt;1,K:K="stroke",M:M="negative",#REF!=#REF!)),IF(W413&lt;&gt;0,"",1),"")</f>
        <v>#REF!</v>
      </c>
      <c r="V413" s="8" t="e">
        <f t="shared" si="27"/>
        <v>#REF!</v>
      </c>
      <c r="W413" s="8" t="e">
        <f>IF(#REF!&lt;&gt;#REF!,COUNTIFS($K$112:$K$1378,"up",#REF!,#REF!),"")</f>
        <v>#REF!</v>
      </c>
      <c r="X413" s="8" t="e">
        <f>IF(#REF!&lt;&gt;#REF!,COUNTIFS($K$112:$K$1378,"SRS",#REF!,#REF!),"")</f>
        <v>#REF!</v>
      </c>
      <c r="Y413" s="8" t="e">
        <f>IF(R413&lt;&gt;"",IF(R413=1,"",COUNTIFS($O$112:$O$1378,"&gt;40",#REF!,#REF!)),"")</f>
        <v>#REF!</v>
      </c>
      <c r="Z413" s="8"/>
      <c r="AA413" s="8"/>
      <c r="AB413" s="8"/>
      <c r="AC413" s="8"/>
      <c r="AD413" s="8"/>
      <c r="AE413" s="8"/>
      <c r="AF413" s="8"/>
      <c r="AG413" s="8"/>
      <c r="AH413" s="8"/>
    </row>
    <row r="414" spans="1:34">
      <c r="A414" s="8">
        <f t="shared" si="24"/>
        <v>72188</v>
      </c>
      <c r="B414" s="14" t="str">
        <f t="shared" si="25"/>
        <v>201711142038</v>
      </c>
      <c r="C414" s="8" t="str">
        <f t="shared" si="26"/>
        <v>20171114</v>
      </c>
      <c r="D414" s="8">
        <v>2017</v>
      </c>
      <c r="E414" s="8">
        <v>11</v>
      </c>
      <c r="F414" s="8">
        <v>14</v>
      </c>
      <c r="G414" s="8">
        <v>20</v>
      </c>
      <c r="H414" s="8">
        <v>3</v>
      </c>
      <c r="I414" s="8">
        <v>8</v>
      </c>
      <c r="J414" s="8">
        <v>927</v>
      </c>
      <c r="K414" s="8" t="s">
        <v>37</v>
      </c>
      <c r="L414" s="8" t="e">
        <f>IF(#REF!=#REF!,IF(K414="Stroke",IF(K415="Stroke",IF((J415-J414)&lt;0,1000+J415-J414,J415-J414),""),""),"")</f>
        <v>#REF!</v>
      </c>
      <c r="M414" s="8" t="s">
        <v>21</v>
      </c>
      <c r="N414" s="8" t="s">
        <v>27</v>
      </c>
      <c r="O414" s="8">
        <v>7</v>
      </c>
      <c r="P414" s="8" t="e">
        <f>IF(#REF!=#REF!,IF(K414="Stroke",IF(K415="Stroke",IF(#REF!=#REF!,IF(Q414=Q415,IF((J415-J414)&lt;0,1000+J415-J414-O414,J415-J414-O414),""),""),""),""),"")</f>
        <v>#REF!</v>
      </c>
      <c r="Q414" s="8">
        <v>1</v>
      </c>
      <c r="R414" s="8" t="e">
        <f>IF(#REF!&lt;&gt;#REF!,COUNTIFS($K$112:$K$1378,$K$112,#REF!,#REF!),"")</f>
        <v>#REF!</v>
      </c>
      <c r="S414" s="8" t="e">
        <f>IF(AND(#REF!&lt;&gt;#REF!,#REF!=#REF!,M414="positive",M415="negative"),1,"")</f>
        <v>#REF!</v>
      </c>
      <c r="T414" s="8" t="e">
        <f>IF(AND(#REF!=#REF!,K:K="stroke",M:M="positive",S414&lt;&gt;"1"),1,"")</f>
        <v>#REF!</v>
      </c>
      <c r="U414" s="8" t="e">
        <f>IF((AND(R414&lt;&gt;"",W414&lt;&gt;1,K:K="stroke",M:M="negative",#REF!=#REF!)),IF(W414&lt;&gt;0,"",1),"")</f>
        <v>#REF!</v>
      </c>
      <c r="V414" s="8" t="e">
        <f t="shared" si="27"/>
        <v>#REF!</v>
      </c>
      <c r="W414" s="8" t="e">
        <f>IF(#REF!&lt;&gt;#REF!,COUNTIFS($K$112:$K$1378,"up",#REF!,#REF!),"")</f>
        <v>#REF!</v>
      </c>
      <c r="X414" s="8" t="e">
        <f>IF(#REF!&lt;&gt;#REF!,COUNTIFS($K$112:$K$1378,"SRS",#REF!,#REF!),"")</f>
        <v>#REF!</v>
      </c>
      <c r="Y414" s="8" t="e">
        <f>IF(R414&lt;&gt;"",IF(R414=1,"",COUNTIFS($O$112:$O$1378,"&gt;40",#REF!,#REF!)),"")</f>
        <v>#REF!</v>
      </c>
      <c r="Z414" s="8"/>
      <c r="AA414" s="8"/>
      <c r="AB414" s="8"/>
      <c r="AC414" s="8"/>
      <c r="AD414" s="8"/>
      <c r="AE414" s="8"/>
      <c r="AF414" s="8"/>
      <c r="AG414" s="8"/>
      <c r="AH414" s="8"/>
    </row>
    <row r="415" spans="1:34">
      <c r="A415" s="8">
        <f t="shared" si="24"/>
        <v>72189</v>
      </c>
      <c r="B415" s="14" t="str">
        <f t="shared" si="25"/>
        <v>201711142039</v>
      </c>
      <c r="C415" s="8" t="str">
        <f t="shared" si="26"/>
        <v>20171114</v>
      </c>
      <c r="D415" s="8">
        <v>2017</v>
      </c>
      <c r="E415" s="8">
        <v>11</v>
      </c>
      <c r="F415" s="8">
        <v>14</v>
      </c>
      <c r="G415" s="8">
        <v>20</v>
      </c>
      <c r="H415" s="8">
        <v>3</v>
      </c>
      <c r="I415" s="4">
        <v>9</v>
      </c>
      <c r="J415" s="26">
        <v>25</v>
      </c>
      <c r="K415" s="4" t="s">
        <v>37</v>
      </c>
      <c r="L415" s="8" t="e">
        <f>IF(#REF!=#REF!,IF(K415="Stroke",IF(K416="Stroke",IF((J416-J415)&lt;0,1000+J416-J415,J416-J415),""),""),"")</f>
        <v>#REF!</v>
      </c>
      <c r="M415" s="4" t="s">
        <v>21</v>
      </c>
      <c r="N415" s="4" t="s">
        <v>27</v>
      </c>
      <c r="O415" s="4">
        <v>91</v>
      </c>
      <c r="P415" s="8" t="e">
        <f>IF(#REF!=#REF!,IF(K415="Stroke",IF(K416="Stroke",IF(#REF!=#REF!,IF(Q415=Q416,IF((J416-J415)&lt;0,1000+J416-J415-O415,J416-J415-O415),""),""),""),""),"")</f>
        <v>#REF!</v>
      </c>
      <c r="Q415" s="4">
        <v>1</v>
      </c>
      <c r="R415" s="8" t="e">
        <f>IF(#REF!&lt;&gt;#REF!,COUNTIFS($K$112:$K$1378,$K$112,#REF!,#REF!),"")</f>
        <v>#REF!</v>
      </c>
      <c r="S415" s="8" t="e">
        <f>IF(AND(#REF!&lt;&gt;#REF!,#REF!=#REF!,M415="positive",M416="negative"),1,"")</f>
        <v>#REF!</v>
      </c>
      <c r="T415" s="8" t="e">
        <f>IF(AND(#REF!=#REF!,K:K="stroke",M:M="positive",S415&lt;&gt;"1"),1,"")</f>
        <v>#REF!</v>
      </c>
      <c r="U415" s="8" t="e">
        <f>IF((AND(R415&lt;&gt;"",W415&lt;&gt;1,K:K="stroke",M:M="negative",#REF!=#REF!)),IF(W415&lt;&gt;0,"",1),"")</f>
        <v>#REF!</v>
      </c>
      <c r="V415" s="8" t="e">
        <f t="shared" si="27"/>
        <v>#REF!</v>
      </c>
      <c r="W415" s="8" t="e">
        <f>IF(#REF!&lt;&gt;#REF!,COUNTIFS($K$112:$K$1378,"up",#REF!,#REF!),"")</f>
        <v>#REF!</v>
      </c>
      <c r="X415" s="8" t="e">
        <f>IF(#REF!&lt;&gt;#REF!,COUNTIFS($K$112:$K$1378,"SRS",#REF!,#REF!),"")</f>
        <v>#REF!</v>
      </c>
      <c r="Y415" s="8" t="e">
        <f>IF(R415&lt;&gt;"",IF(R415=1,"",COUNTIFS($O$112:$O$1378,"&gt;40",#REF!,#REF!)),"")</f>
        <v>#REF!</v>
      </c>
    </row>
    <row r="416" spans="1:34">
      <c r="A416" s="7">
        <f t="shared" si="24"/>
        <v>72211</v>
      </c>
      <c r="B416" s="11" t="str">
        <f t="shared" si="25"/>
        <v>2017111420331</v>
      </c>
      <c r="C416" s="7" t="str">
        <f t="shared" si="26"/>
        <v>20171114</v>
      </c>
      <c r="D416" s="7">
        <v>2017</v>
      </c>
      <c r="E416" s="7">
        <v>11</v>
      </c>
      <c r="F416" s="7">
        <v>14</v>
      </c>
      <c r="G416" s="7">
        <v>20</v>
      </c>
      <c r="H416" s="7">
        <v>3</v>
      </c>
      <c r="I416" s="7">
        <v>31</v>
      </c>
      <c r="J416" s="7">
        <v>811</v>
      </c>
      <c r="K416" s="7" t="s">
        <v>37</v>
      </c>
      <c r="L416" s="7" t="e">
        <f>IF(#REF!=#REF!,IF(K416="Stroke",IF(K417="Stroke",IF((J417-J416)&lt;0,1000+J417-J416,J417-J416),""),""),"")</f>
        <v>#REF!</v>
      </c>
      <c r="M416" s="7" t="s">
        <v>21</v>
      </c>
      <c r="N416" s="7" t="s">
        <v>27</v>
      </c>
      <c r="O416" s="7">
        <v>439</v>
      </c>
      <c r="P416" s="7" t="e">
        <f>IF(#REF!=#REF!,IF(K416="Stroke",IF(K417="Stroke",IF(#REF!=#REF!,IF(Q416=Q417,IF((J417-J416)&lt;0,1000+J417-J416-O416,J417-J416-O416),""),""),""),""),"")</f>
        <v>#REF!</v>
      </c>
      <c r="Q416" s="7">
        <v>1</v>
      </c>
      <c r="R416" s="7" t="e">
        <f>IF(#REF!&lt;&gt;#REF!,COUNTIFS($K$112:$K$1378,$K$112,#REF!,#REF!),"")</f>
        <v>#REF!</v>
      </c>
      <c r="S416" s="7" t="e">
        <f>IF(AND(#REF!&lt;&gt;#REF!,#REF!=#REF!,M416="positive",M417="negative"),1,"")</f>
        <v>#REF!</v>
      </c>
      <c r="T416" s="7" t="e">
        <f>IF(AND(#REF!=#REF!,K:K="stroke",M:M="positive",S416&lt;&gt;"1"),1,"")</f>
        <v>#REF!</v>
      </c>
      <c r="U416" s="7" t="e">
        <f>IF((AND(R416&lt;&gt;"",W416&lt;&gt;1,K:K="stroke",M:M="negative",#REF!=#REF!)),IF(W416&lt;&gt;0,"",1),"")</f>
        <v>#REF!</v>
      </c>
      <c r="V416" s="7" t="e">
        <f t="shared" si="27"/>
        <v>#REF!</v>
      </c>
      <c r="W416" s="7" t="e">
        <f>IF(#REF!&lt;&gt;#REF!,COUNTIFS($K$112:$K$1378,"up",#REF!,#REF!),"")</f>
        <v>#REF!</v>
      </c>
      <c r="X416" s="7" t="e">
        <f>IF(#REF!&lt;&gt;#REF!,COUNTIFS($K$112:$K$1378,"SRS",#REF!,#REF!),"")</f>
        <v>#REF!</v>
      </c>
      <c r="Y416" s="7" t="e">
        <f>IF(R416&lt;&gt;"",IF(R416=1,"",COUNTIFS($O$112:$O$1378,"&gt;40",#REF!,#REF!)),"")</f>
        <v>#REF!</v>
      </c>
      <c r="Z416" s="7" t="s">
        <v>71</v>
      </c>
      <c r="AA416" s="7"/>
      <c r="AB416" s="7"/>
      <c r="AC416" s="7"/>
      <c r="AD416" s="7"/>
      <c r="AE416" s="7"/>
      <c r="AF416" s="7"/>
      <c r="AG416" s="7"/>
      <c r="AH416" s="7"/>
    </row>
    <row r="417" spans="1:34">
      <c r="A417" s="7">
        <f t="shared" si="24"/>
        <v>72313</v>
      </c>
      <c r="B417" s="11" t="str">
        <f t="shared" si="25"/>
        <v>2017111420513</v>
      </c>
      <c r="C417" s="7" t="str">
        <f t="shared" si="26"/>
        <v>20171114</v>
      </c>
      <c r="D417" s="7">
        <v>2017</v>
      </c>
      <c r="E417" s="7">
        <v>11</v>
      </c>
      <c r="F417" s="7">
        <v>14</v>
      </c>
      <c r="G417" s="7">
        <v>20</v>
      </c>
      <c r="H417" s="7">
        <v>5</v>
      </c>
      <c r="I417" s="7">
        <v>13</v>
      </c>
      <c r="J417" s="7">
        <v>543</v>
      </c>
      <c r="K417" s="7" t="s">
        <v>37</v>
      </c>
      <c r="L417" s="7" t="e">
        <f>IF(#REF!=#REF!,IF(K417="Stroke",IF(K418="Stroke",IF((J418-J417)&lt;0,1000+J418-J417,J418-J417),""),""),"")</f>
        <v>#REF!</v>
      </c>
      <c r="M417" s="7" t="s">
        <v>21</v>
      </c>
      <c r="N417" s="7" t="s">
        <v>27</v>
      </c>
      <c r="O417" s="7">
        <v>4</v>
      </c>
      <c r="P417" s="7" t="e">
        <f>IF(#REF!=#REF!,IF(K417="Stroke",IF(K418="Stroke",IF(#REF!=#REF!,IF(Q417=Q418,IF((J418-J417)&lt;0,1000+J418-J417-O417,J418-J417-O417),""),""),""),""),"")</f>
        <v>#REF!</v>
      </c>
      <c r="Q417" s="7">
        <v>1</v>
      </c>
      <c r="R417" s="7" t="e">
        <f>IF(#REF!&lt;&gt;#REF!,COUNTIFS($K$112:$K$1378,$K$112,#REF!,#REF!),"")</f>
        <v>#REF!</v>
      </c>
      <c r="S417" s="7" t="e">
        <f>IF(AND(#REF!&lt;&gt;#REF!,#REF!=#REF!,M417="positive",M418="negative"),1,"")</f>
        <v>#REF!</v>
      </c>
      <c r="T417" s="7" t="e">
        <f>IF(AND(#REF!=#REF!,K:K="stroke",M:M="positive",S417&lt;&gt;"1"),1,"")</f>
        <v>#REF!</v>
      </c>
      <c r="U417" s="7" t="e">
        <f>IF((AND(R417&lt;&gt;"",W417&lt;&gt;1,K:K="stroke",M:M="negative",#REF!=#REF!)),IF(W417&lt;&gt;0,"",1),"")</f>
        <v>#REF!</v>
      </c>
      <c r="V417" s="7" t="e">
        <f t="shared" si="27"/>
        <v>#REF!</v>
      </c>
      <c r="W417" s="7" t="e">
        <f>IF(#REF!&lt;&gt;#REF!,COUNTIFS($K$112:$K$1378,"up",#REF!,#REF!),"")</f>
        <v>#REF!</v>
      </c>
      <c r="X417" s="7" t="e">
        <f>IF(#REF!&lt;&gt;#REF!,COUNTIFS($K$112:$K$1378,"SRS",#REF!,#REF!),"")</f>
        <v>#REF!</v>
      </c>
      <c r="Y417" s="7" t="e">
        <f>IF(R417&lt;&gt;"",IF(R417=1,"",COUNTIFS($O$112:$O$1378,"&gt;40",#REF!,#REF!)),"")</f>
        <v>#REF!</v>
      </c>
      <c r="Z417" s="7"/>
      <c r="AA417" s="7"/>
      <c r="AB417" s="7"/>
      <c r="AC417" s="7"/>
      <c r="AD417" s="7"/>
      <c r="AE417" s="7"/>
      <c r="AF417" s="7"/>
      <c r="AG417" s="7"/>
      <c r="AH417" s="7"/>
    </row>
    <row r="418" spans="1:34">
      <c r="A418" s="7">
        <f t="shared" si="24"/>
        <v>72313</v>
      </c>
      <c r="B418" s="11" t="str">
        <f t="shared" si="25"/>
        <v>2017111420513</v>
      </c>
      <c r="C418" s="7" t="str">
        <f t="shared" si="26"/>
        <v>20171114</v>
      </c>
      <c r="D418" s="7">
        <v>2017</v>
      </c>
      <c r="E418" s="7">
        <v>11</v>
      </c>
      <c r="F418" s="7">
        <v>14</v>
      </c>
      <c r="G418" s="7">
        <v>20</v>
      </c>
      <c r="H418" s="7">
        <v>5</v>
      </c>
      <c r="I418" s="7">
        <v>13</v>
      </c>
      <c r="J418" s="7">
        <v>562</v>
      </c>
      <c r="K418" s="7" t="s">
        <v>37</v>
      </c>
      <c r="L418" s="7" t="e">
        <f>IF(#REF!=#REF!,IF(K418="Stroke",IF(K420="Stroke",IF((J420-J418)&lt;0,1000+J420-J418,J420-J418),""),""),"")</f>
        <v>#REF!</v>
      </c>
      <c r="M418" s="7" t="s">
        <v>21</v>
      </c>
      <c r="N418" s="7" t="s">
        <v>27</v>
      </c>
      <c r="O418" s="7">
        <v>1</v>
      </c>
      <c r="P418" s="7" t="e">
        <f>IF(#REF!=#REF!,IF(K418="Stroke",IF(K420="Stroke",IF(#REF!=#REF!,IF(Q418=Q420,IF((J420-J418)&lt;0,1000+J420-J418-O418,J420-J418-O418),""),""),""),""),"")</f>
        <v>#REF!</v>
      </c>
      <c r="Q418" s="7">
        <v>1</v>
      </c>
      <c r="R418" s="7" t="e">
        <f>IF(#REF!&lt;&gt;#REF!,COUNTIFS($K$112:$K$1378,$K$112,#REF!,#REF!),"")</f>
        <v>#REF!</v>
      </c>
      <c r="S418" s="7" t="e">
        <f>IF(AND(#REF!&lt;&gt;#REF!,#REF!=#REF!,M418="positive",M420="negative"),1,"")</f>
        <v>#REF!</v>
      </c>
      <c r="T418" s="7" t="e">
        <f>IF(AND(#REF!=#REF!,K:K="stroke",M:M="positive",S418&lt;&gt;"1"),1,"")</f>
        <v>#REF!</v>
      </c>
      <c r="U418" s="7" t="e">
        <f>IF((AND(R418&lt;&gt;"",W418&lt;&gt;1,K:K="stroke",M:M="negative",#REF!=#REF!)),IF(W418&lt;&gt;0,"",1),"")</f>
        <v>#REF!</v>
      </c>
      <c r="V418" s="7" t="e">
        <f t="shared" si="27"/>
        <v>#REF!</v>
      </c>
      <c r="W418" s="7" t="e">
        <f>IF(#REF!&lt;&gt;#REF!,COUNTIFS($K$112:$K$1378,"up",#REF!,#REF!),"")</f>
        <v>#REF!</v>
      </c>
      <c r="X418" s="7" t="e">
        <f>IF(#REF!&lt;&gt;#REF!,COUNTIFS($K$112:$K$1378,"SRS",#REF!,#REF!),"")</f>
        <v>#REF!</v>
      </c>
      <c r="Y418" s="7" t="e">
        <f>IF(R418&lt;&gt;"",IF(R418=1,"",COUNTIFS($O$112:$O$1378,"&gt;40",#REF!,#REF!)),"")</f>
        <v>#REF!</v>
      </c>
      <c r="Z418" s="7"/>
      <c r="AA418" s="7"/>
      <c r="AB418" s="7"/>
      <c r="AC418" s="7"/>
      <c r="AD418" s="7"/>
      <c r="AE418" s="7"/>
      <c r="AF418" s="7"/>
      <c r="AG418" s="7"/>
      <c r="AH418" s="7"/>
    </row>
    <row r="419" spans="1:34">
      <c r="A419" s="8">
        <f t="shared" si="24"/>
        <v>72313</v>
      </c>
      <c r="B419" s="14" t="str">
        <f t="shared" si="25"/>
        <v>2017111420513</v>
      </c>
      <c r="C419" s="16">
        <v>20171114</v>
      </c>
      <c r="D419" s="16">
        <v>2017</v>
      </c>
      <c r="E419" s="16">
        <v>11</v>
      </c>
      <c r="F419" s="16">
        <v>14</v>
      </c>
      <c r="G419" s="16">
        <v>20</v>
      </c>
      <c r="H419" s="16">
        <v>5</v>
      </c>
      <c r="I419" s="16">
        <v>13</v>
      </c>
      <c r="J419" s="16">
        <v>575</v>
      </c>
      <c r="K419" s="16" t="s">
        <v>37</v>
      </c>
      <c r="L419" s="16">
        <f>IF(B420=B419,IF(K419="Stroke",IF(K420="Stroke",IF((J420-J419)&lt;0,1000+J420-J419,J420-J419),""),""),"")</f>
        <v>0</v>
      </c>
      <c r="M419" s="16" t="s">
        <v>21</v>
      </c>
      <c r="N419" s="16" t="s">
        <v>27</v>
      </c>
      <c r="O419" s="16">
        <v>1</v>
      </c>
      <c r="P419" s="16">
        <f>IF(B420=B419,IF(K419="Stroke",IF(K420="Stroke",IF(B420=B419,IF(Q419=Q420,IF((J420-J419)&lt;0,1000+J420-J419-O419,J420-J419-O419),""),""),""),""),"")</f>
        <v>-1</v>
      </c>
      <c r="Q419" s="16">
        <v>1</v>
      </c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</row>
    <row r="420" spans="1:34">
      <c r="A420" s="13">
        <f t="shared" si="24"/>
        <v>72313</v>
      </c>
      <c r="B420" s="38" t="str">
        <f t="shared" si="25"/>
        <v>2017111420513</v>
      </c>
      <c r="C420" s="7">
        <v>20171114</v>
      </c>
      <c r="D420" s="7">
        <v>2017</v>
      </c>
      <c r="E420" s="7">
        <v>11</v>
      </c>
      <c r="F420" s="7">
        <v>14</v>
      </c>
      <c r="G420" s="7">
        <v>20</v>
      </c>
      <c r="H420" s="7">
        <v>5</v>
      </c>
      <c r="I420" s="7">
        <v>13</v>
      </c>
      <c r="J420" s="7">
        <v>575</v>
      </c>
      <c r="K420" s="7" t="s">
        <v>37</v>
      </c>
      <c r="L420" s="7">
        <f>IF(B421=B420,IF(K420="Stroke",IF(K421="Stroke",IF((J421-J420)&lt;0,1000+J421-J420,J421-J420),""),""),"")</f>
        <v>11</v>
      </c>
      <c r="M420" s="7" t="s">
        <v>21</v>
      </c>
      <c r="N420" s="7" t="s">
        <v>27</v>
      </c>
      <c r="O420" s="7">
        <v>1</v>
      </c>
      <c r="P420" s="7">
        <f>IF(B421=B420,IF(K420="Stroke",IF(K421="Stroke",IF(B421=B420,IF(Q420=Q421,IF((J421-J420)&lt;0,1000+J421-J420-O420,J421-J420-O420),""),""),""),""),"")</f>
        <v>10</v>
      </c>
      <c r="Q420" s="7">
        <v>1</v>
      </c>
      <c r="R420" s="7" t="e">
        <f>IF(#REF!&lt;&gt;#REF!,COUNTIFS($K$112:$K$1378,$K$112,#REF!,#REF!),"")</f>
        <v>#REF!</v>
      </c>
      <c r="S420" s="7" t="e">
        <f>IF(AND(#REF!&lt;&gt;#REF!,#REF!=#REF!,M420="positive",M421="negative"),1,"")</f>
        <v>#REF!</v>
      </c>
      <c r="T420" s="7" t="e">
        <f>IF(AND(#REF!=#REF!,K:K="stroke",M:M="positive",S420&lt;&gt;"1"),1,"")</f>
        <v>#REF!</v>
      </c>
      <c r="U420" s="7" t="e">
        <f>IF((AND(R420&lt;&gt;"",W420&lt;&gt;1,K:K="stroke",M:M="negative",#REF!=#REF!)),IF(W420&lt;&gt;0,"",1),"")</f>
        <v>#REF!</v>
      </c>
      <c r="V420" s="7" t="e">
        <f t="shared" ref="V420:V451" si="28">IF(R420="","",(SUM(S420:U420)+W420))</f>
        <v>#REF!</v>
      </c>
      <c r="W420" s="7" t="e">
        <f>IF(#REF!&lt;&gt;#REF!,COUNTIFS($K$112:$K$1378,"up",#REF!,#REF!),"")</f>
        <v>#REF!</v>
      </c>
      <c r="X420" s="7" t="e">
        <f>IF(#REF!&lt;&gt;#REF!,COUNTIFS($K$112:$K$1378,"SRS",#REF!,#REF!),"")</f>
        <v>#REF!</v>
      </c>
      <c r="Y420" s="7" t="e">
        <f>IF(R420&lt;&gt;"",IF(R420=1,"",COUNTIFS($O$112:$O$1378,"&gt;40",#REF!,#REF!)),"")</f>
        <v>#REF!</v>
      </c>
      <c r="Z420" s="7"/>
      <c r="AA420" s="7"/>
      <c r="AB420" s="7"/>
      <c r="AC420" s="7"/>
      <c r="AD420" s="7"/>
      <c r="AE420" s="7"/>
      <c r="AF420" s="7"/>
      <c r="AG420" s="7"/>
      <c r="AH420" s="7"/>
    </row>
    <row r="421" spans="1:34">
      <c r="A421" s="8">
        <f t="shared" si="24"/>
        <v>72313</v>
      </c>
      <c r="B421" s="14" t="str">
        <f t="shared" si="25"/>
        <v>2017111420513</v>
      </c>
      <c r="C421" s="8" t="str">
        <f t="shared" ref="C421:C452" si="29">CONCATENATE(D421,E421,F421)</f>
        <v>20171114</v>
      </c>
      <c r="D421" s="4">
        <v>2017</v>
      </c>
      <c r="E421" s="4">
        <v>11</v>
      </c>
      <c r="F421" s="4">
        <v>14</v>
      </c>
      <c r="G421" s="4">
        <v>20</v>
      </c>
      <c r="H421" s="4">
        <v>5</v>
      </c>
      <c r="I421" s="4">
        <v>13</v>
      </c>
      <c r="J421" s="4">
        <v>586</v>
      </c>
      <c r="K421" s="4" t="s">
        <v>37</v>
      </c>
      <c r="L421" s="8" t="e">
        <f>IF(#REF!=#REF!,IF(K421="Stroke",IF(K422="Stroke",IF((J422-J421)&lt;0,1000+J422-J421,J422-J421),""),""),"")</f>
        <v>#REF!</v>
      </c>
      <c r="M421" s="4" t="s">
        <v>21</v>
      </c>
      <c r="N421" s="4" t="s">
        <v>27</v>
      </c>
      <c r="O421" s="4">
        <v>2</v>
      </c>
      <c r="P421" s="8" t="e">
        <f>IF(#REF!=#REF!,IF(K421="Stroke",IF(K422="Stroke",IF(#REF!=#REF!,IF(Q421=Q422,IF((J422-J421)&lt;0,1000+J422-J421-O421,J422-J421-O421),""),""),""),""),"")</f>
        <v>#REF!</v>
      </c>
      <c r="Q421" s="4">
        <v>1</v>
      </c>
      <c r="R421" s="8" t="e">
        <f>IF(#REF!&lt;&gt;#REF!,COUNTIFS($K$112:$K$1378,$K$112,#REF!,#REF!),"")</f>
        <v>#REF!</v>
      </c>
      <c r="S421" s="8" t="e">
        <f>IF(AND(#REF!&lt;&gt;#REF!,#REF!=#REF!,M421="positive",M422="negative"),1,"")</f>
        <v>#REF!</v>
      </c>
      <c r="T421" s="8" t="e">
        <f>IF(AND(#REF!=#REF!,K:K="stroke",M:M="positive",S421&lt;&gt;"1"),1,"")</f>
        <v>#REF!</v>
      </c>
      <c r="U421" s="8" t="e">
        <f>IF((AND(R421&lt;&gt;"",W421&lt;&gt;1,K:K="stroke",M:M="negative",#REF!=#REF!)),IF(W421&lt;&gt;0,"",1),"")</f>
        <v>#REF!</v>
      </c>
      <c r="V421" s="8" t="e">
        <f t="shared" si="28"/>
        <v>#REF!</v>
      </c>
      <c r="W421" s="8" t="e">
        <f>IF(#REF!&lt;&gt;#REF!,COUNTIFS($K$112:$K$1378,"up",#REF!,#REF!),"")</f>
        <v>#REF!</v>
      </c>
      <c r="X421" s="8" t="e">
        <f>IF(#REF!&lt;&gt;#REF!,COUNTIFS($K$112:$K$1378,"SRS",#REF!,#REF!),"")</f>
        <v>#REF!</v>
      </c>
      <c r="Y421" s="8" t="e">
        <f>IF(R421&lt;&gt;"",IF(R421=1,"",COUNTIFS($O$112:$O$1378,"&gt;40",#REF!,#REF!)),"")</f>
        <v>#REF!</v>
      </c>
    </row>
    <row r="422" spans="1:34">
      <c r="A422" s="8">
        <f t="shared" si="24"/>
        <v>72313</v>
      </c>
      <c r="B422" s="14" t="str">
        <f t="shared" si="25"/>
        <v>2017111420513</v>
      </c>
      <c r="C422" s="8" t="str">
        <f t="shared" si="29"/>
        <v>20171114</v>
      </c>
      <c r="D422" s="4">
        <v>2017</v>
      </c>
      <c r="E422" s="4">
        <v>11</v>
      </c>
      <c r="F422" s="4">
        <v>14</v>
      </c>
      <c r="G422" s="4">
        <v>20</v>
      </c>
      <c r="H422" s="4">
        <v>5</v>
      </c>
      <c r="I422" s="4">
        <v>13</v>
      </c>
      <c r="J422" s="4">
        <v>603</v>
      </c>
      <c r="K422" s="4" t="s">
        <v>37</v>
      </c>
      <c r="L422" s="8" t="e">
        <f>IF(#REF!=#REF!,IF(K422="Stroke",IF(K423="Stroke",IF((J423-J422)&lt;0,1000+J423-J422,J423-J422),""),""),"")</f>
        <v>#REF!</v>
      </c>
      <c r="M422" s="4" t="s">
        <v>21</v>
      </c>
      <c r="N422" s="4" t="s">
        <v>27</v>
      </c>
      <c r="O422" s="4">
        <v>1</v>
      </c>
      <c r="P422" s="8" t="e">
        <f>IF(#REF!=#REF!,IF(K422="Stroke",IF(K423="Stroke",IF(#REF!=#REF!,IF(Q422=Q423,IF((J423-J422)&lt;0,1000+J423-J422-O422,J423-J422-O422),""),""),""),""),"")</f>
        <v>#REF!</v>
      </c>
      <c r="Q422" s="4">
        <v>1</v>
      </c>
      <c r="R422" s="8" t="e">
        <f>IF(#REF!&lt;&gt;#REF!,COUNTIFS($K$112:$K$1378,$K$112,#REF!,#REF!),"")</f>
        <v>#REF!</v>
      </c>
      <c r="S422" s="8" t="e">
        <f>IF(AND(#REF!&lt;&gt;#REF!,#REF!=#REF!,M422="positive",M423="negative"),1,"")</f>
        <v>#REF!</v>
      </c>
      <c r="T422" s="8" t="e">
        <f>IF(AND(#REF!=#REF!,K:K="stroke",M:M="positive",S422&lt;&gt;"1"),1,"")</f>
        <v>#REF!</v>
      </c>
      <c r="U422" s="8" t="e">
        <f>IF((AND(R422&lt;&gt;"",W422&lt;&gt;1,K:K="stroke",M:M="negative",#REF!=#REF!)),IF(W422&lt;&gt;0,"",1),"")</f>
        <v>#REF!</v>
      </c>
      <c r="V422" s="8" t="e">
        <f t="shared" si="28"/>
        <v>#REF!</v>
      </c>
      <c r="W422" s="8" t="e">
        <f>IF(#REF!&lt;&gt;#REF!,COUNTIFS($K$112:$K$1378,"up",#REF!,#REF!),"")</f>
        <v>#REF!</v>
      </c>
      <c r="X422" s="8" t="e">
        <f>IF(#REF!&lt;&gt;#REF!,COUNTIFS($K$112:$K$1378,"SRS",#REF!,#REF!),"")</f>
        <v>#REF!</v>
      </c>
      <c r="Y422" s="8" t="e">
        <f>IF(R422&lt;&gt;"",IF(R422=1,"",COUNTIFS($O$112:$O$1378,"&gt;40",#REF!,#REF!)),"")</f>
        <v>#REF!</v>
      </c>
    </row>
    <row r="423" spans="1:34" s="7" customFormat="1">
      <c r="A423" s="16">
        <f t="shared" si="24"/>
        <v>72313</v>
      </c>
      <c r="B423" s="18" t="str">
        <f t="shared" si="25"/>
        <v>2017111420513</v>
      </c>
      <c r="C423" s="8" t="str">
        <f t="shared" si="29"/>
        <v>20171114</v>
      </c>
      <c r="D423" s="4">
        <v>2017</v>
      </c>
      <c r="E423" s="4">
        <v>11</v>
      </c>
      <c r="F423" s="4">
        <v>14</v>
      </c>
      <c r="G423" s="4">
        <v>20</v>
      </c>
      <c r="H423" s="4">
        <v>5</v>
      </c>
      <c r="I423" s="4">
        <v>13</v>
      </c>
      <c r="J423" s="4">
        <v>643</v>
      </c>
      <c r="K423" s="4" t="s">
        <v>37</v>
      </c>
      <c r="L423" s="8" t="e">
        <f>IF(#REF!=#REF!,IF(K423="Stroke",IF(K424="Stroke",IF((J424-J423)&lt;0,1000+J424-J423,J424-J423),""),""),"")</f>
        <v>#REF!</v>
      </c>
      <c r="M423" s="4" t="s">
        <v>21</v>
      </c>
      <c r="N423" s="4" t="s">
        <v>27</v>
      </c>
      <c r="O423" s="4">
        <v>11</v>
      </c>
      <c r="P423" s="8" t="e">
        <f>IF(#REF!=#REF!,IF(K423="Stroke",IF(K424="Stroke",IF(#REF!=#REF!,IF(Q423=Q424,IF((J424-J423)&lt;0,1000+J424-J423-O423,J424-J423-O423),""),""),""),""),"")</f>
        <v>#REF!</v>
      </c>
      <c r="Q423" s="4">
        <v>2</v>
      </c>
      <c r="R423" s="8" t="e">
        <f>IF(#REF!&lt;&gt;#REF!,COUNTIFS($K$112:$K$1378,$K$112,#REF!,#REF!),"")</f>
        <v>#REF!</v>
      </c>
      <c r="S423" s="8" t="e">
        <f>IF(AND(#REF!&lt;&gt;#REF!,#REF!=#REF!,M423="positive",M424="negative"),1,"")</f>
        <v>#REF!</v>
      </c>
      <c r="T423" s="8" t="e">
        <f>IF(AND(#REF!=#REF!,K:K="stroke",M:M="positive",S423&lt;&gt;"1"),1,"")</f>
        <v>#REF!</v>
      </c>
      <c r="U423" s="8" t="e">
        <f>IF((AND(R423&lt;&gt;"",W423&lt;&gt;1,K:K="stroke",M:M="negative",#REF!=#REF!)),IF(W423&lt;&gt;0,"",1),"")</f>
        <v>#REF!</v>
      </c>
      <c r="V423" s="8" t="e">
        <f t="shared" si="28"/>
        <v>#REF!</v>
      </c>
      <c r="W423" s="8" t="e">
        <f>IF(#REF!&lt;&gt;#REF!,COUNTIFS($K$112:$K$1378,"up",#REF!,#REF!),"")</f>
        <v>#REF!</v>
      </c>
      <c r="X423" s="8" t="e">
        <f>IF(#REF!&lt;&gt;#REF!,COUNTIFS($K$112:$K$1378,"SRS",#REF!,#REF!),"")</f>
        <v>#REF!</v>
      </c>
      <c r="Y423" s="8" t="e">
        <f>IF(R423&lt;&gt;"",IF(R423=1,"",COUNTIFS($O$112:$O$1378,"&gt;40",#REF!,#REF!)),"")</f>
        <v>#REF!</v>
      </c>
      <c r="Z423" s="4"/>
      <c r="AA423" s="4"/>
      <c r="AB423" s="4"/>
      <c r="AC423" s="4"/>
      <c r="AD423" s="4"/>
      <c r="AE423" s="4"/>
      <c r="AF423" s="4"/>
      <c r="AG423" s="4"/>
      <c r="AH423" s="4"/>
    </row>
    <row r="424" spans="1:34">
      <c r="A424" s="8">
        <f t="shared" si="24"/>
        <v>72313</v>
      </c>
      <c r="B424" s="14" t="str">
        <f t="shared" si="25"/>
        <v>2017111420513</v>
      </c>
      <c r="C424" s="8" t="str">
        <f t="shared" si="29"/>
        <v>20171114</v>
      </c>
      <c r="D424" s="4">
        <v>2017</v>
      </c>
      <c r="E424" s="4">
        <v>11</v>
      </c>
      <c r="F424" s="4">
        <v>14</v>
      </c>
      <c r="G424" s="4">
        <v>20</v>
      </c>
      <c r="H424" s="4">
        <v>5</v>
      </c>
      <c r="I424" s="4">
        <v>13</v>
      </c>
      <c r="J424" s="4">
        <v>669</v>
      </c>
      <c r="K424" s="4" t="s">
        <v>37</v>
      </c>
      <c r="L424" s="8" t="e">
        <f>IF(#REF!=#REF!,IF(K424="Stroke",IF(K425="Stroke",IF((J425-J424)&lt;0,1000+J425-J424,J425-J424),""),""),"")</f>
        <v>#REF!</v>
      </c>
      <c r="M424" s="4" t="s">
        <v>21</v>
      </c>
      <c r="N424" s="4" t="s">
        <v>27</v>
      </c>
      <c r="O424" s="4">
        <v>5</v>
      </c>
      <c r="P424" s="8" t="e">
        <f>IF(#REF!=#REF!,IF(K424="Stroke",IF(K425="Stroke",IF(#REF!=#REF!,IF(Q424=Q425,IF((J425-J424)&lt;0,1000+J425-J424-O424,J425-J424-O424),""),""),""),""),"")</f>
        <v>#REF!</v>
      </c>
      <c r="Q424" s="4">
        <v>2</v>
      </c>
      <c r="R424" s="8" t="e">
        <f>IF(#REF!&lt;&gt;#REF!,COUNTIFS($K$112:$K$1378,$K$112,#REF!,#REF!),"")</f>
        <v>#REF!</v>
      </c>
      <c r="S424" s="8" t="e">
        <f>IF(AND(#REF!&lt;&gt;#REF!,#REF!=#REF!,M424="positive",M425="negative"),1,"")</f>
        <v>#REF!</v>
      </c>
      <c r="T424" s="8" t="e">
        <f>IF(AND(#REF!=#REF!,K:K="stroke",M:M="positive",S424&lt;&gt;"1"),1,"")</f>
        <v>#REF!</v>
      </c>
      <c r="U424" s="8" t="e">
        <f>IF((AND(R424&lt;&gt;"",W424&lt;&gt;1,K:K="stroke",M:M="negative",#REF!=#REF!)),IF(W424&lt;&gt;0,"",1),"")</f>
        <v>#REF!</v>
      </c>
      <c r="V424" s="8" t="e">
        <f t="shared" si="28"/>
        <v>#REF!</v>
      </c>
      <c r="W424" s="8" t="e">
        <f>IF(#REF!&lt;&gt;#REF!,COUNTIFS($K$112:$K$1378,"up",#REF!,#REF!),"")</f>
        <v>#REF!</v>
      </c>
      <c r="X424" s="8" t="e">
        <f>IF(#REF!&lt;&gt;#REF!,COUNTIFS($K$112:$K$1378,"SRS",#REF!,#REF!),"")</f>
        <v>#REF!</v>
      </c>
      <c r="Y424" s="8" t="e">
        <f>IF(R424&lt;&gt;"",IF(R424=1,"",COUNTIFS($O$112:$O$1378,"&gt;40",#REF!,#REF!)),"")</f>
        <v>#REF!</v>
      </c>
    </row>
    <row r="425" spans="1:34">
      <c r="A425" s="8">
        <f t="shared" si="24"/>
        <v>72313</v>
      </c>
      <c r="B425" s="14" t="str">
        <f t="shared" si="25"/>
        <v>2017111420513</v>
      </c>
      <c r="C425" s="8" t="str">
        <f t="shared" si="29"/>
        <v>20171114</v>
      </c>
      <c r="D425" s="4">
        <v>2017</v>
      </c>
      <c r="E425" s="4">
        <v>11</v>
      </c>
      <c r="F425" s="4">
        <v>14</v>
      </c>
      <c r="G425" s="4">
        <v>20</v>
      </c>
      <c r="H425" s="4">
        <v>5</v>
      </c>
      <c r="I425" s="4">
        <v>13</v>
      </c>
      <c r="J425" s="4">
        <v>680</v>
      </c>
      <c r="K425" s="4" t="s">
        <v>37</v>
      </c>
      <c r="L425" s="8" t="e">
        <f>IF(#REF!=#REF!,IF(K425="Stroke",IF(K426="Stroke",IF((J426-J425)&lt;0,1000+J426-J425,J426-J425),""),""),"")</f>
        <v>#REF!</v>
      </c>
      <c r="M425" s="4" t="s">
        <v>21</v>
      </c>
      <c r="N425" s="4" t="s">
        <v>27</v>
      </c>
      <c r="O425" s="4">
        <v>2</v>
      </c>
      <c r="P425" s="8" t="e">
        <f>IF(#REF!=#REF!,IF(K425="Stroke",IF(K426="Stroke",IF(#REF!=#REF!,IF(Q425=Q426,IF((J426-J425)&lt;0,1000+J426-J425-O425,J426-J425-O425),""),""),""),""),"")</f>
        <v>#REF!</v>
      </c>
      <c r="Q425" s="4">
        <v>1</v>
      </c>
      <c r="R425" s="8" t="e">
        <f>IF(#REF!&lt;&gt;#REF!,COUNTIFS($K$112:$K$1378,$K$112,#REF!,#REF!),"")</f>
        <v>#REF!</v>
      </c>
      <c r="S425" s="8" t="e">
        <f>IF(AND(#REF!&lt;&gt;#REF!,#REF!=#REF!,M425="positive",M426="negative"),1,"")</f>
        <v>#REF!</v>
      </c>
      <c r="T425" s="8" t="e">
        <f>IF(AND(#REF!=#REF!,K:K="stroke",M:M="positive",S425&lt;&gt;"1"),1,"")</f>
        <v>#REF!</v>
      </c>
      <c r="U425" s="8" t="e">
        <f>IF((AND(R425&lt;&gt;"",W425&lt;&gt;1,K:K="stroke",M:M="negative",#REF!=#REF!)),IF(W425&lt;&gt;0,"",1),"")</f>
        <v>#REF!</v>
      </c>
      <c r="V425" s="8" t="e">
        <f t="shared" si="28"/>
        <v>#REF!</v>
      </c>
      <c r="W425" s="8" t="e">
        <f>IF(#REF!&lt;&gt;#REF!,COUNTIFS($K$112:$K$1378,"up",#REF!,#REF!),"")</f>
        <v>#REF!</v>
      </c>
      <c r="X425" s="8" t="e">
        <f>IF(#REF!&lt;&gt;#REF!,COUNTIFS($K$112:$K$1378,"SRS",#REF!,#REF!),"")</f>
        <v>#REF!</v>
      </c>
      <c r="Y425" s="8" t="e">
        <f>IF(R425&lt;&gt;"",IF(R425=1,"",COUNTIFS($O$112:$O$1378,"&gt;40",#REF!,#REF!)),"")</f>
        <v>#REF!</v>
      </c>
    </row>
    <row r="426" spans="1:34">
      <c r="A426" s="8">
        <f t="shared" si="24"/>
        <v>72313</v>
      </c>
      <c r="B426" s="14" t="str">
        <f t="shared" si="25"/>
        <v>2017111420513</v>
      </c>
      <c r="C426" s="8" t="str">
        <f t="shared" si="29"/>
        <v>20171114</v>
      </c>
      <c r="D426" s="4">
        <v>2017</v>
      </c>
      <c r="E426" s="4">
        <v>11</v>
      </c>
      <c r="F426" s="4">
        <v>14</v>
      </c>
      <c r="G426" s="4">
        <v>20</v>
      </c>
      <c r="H426" s="4">
        <v>5</v>
      </c>
      <c r="I426" s="4">
        <v>13</v>
      </c>
      <c r="J426" s="4">
        <v>735</v>
      </c>
      <c r="K426" s="4" t="s">
        <v>37</v>
      </c>
      <c r="L426" s="8" t="e">
        <f>IF(#REF!=#REF!,IF(K426="Stroke",IF(K427="Stroke",IF((J427-J426)&lt;0,1000+J427-J426,J427-J426),""),""),"")</f>
        <v>#REF!</v>
      </c>
      <c r="M426" s="4" t="s">
        <v>21</v>
      </c>
      <c r="N426" s="4" t="s">
        <v>27</v>
      </c>
      <c r="O426" s="4">
        <v>3</v>
      </c>
      <c r="P426" s="8" t="e">
        <f>IF(#REF!=#REF!,IF(K426="Stroke",IF(K427="Stroke",IF(#REF!=#REF!,IF(Q426=Q427,IF((J427-J426)&lt;0,1000+J427-J426-O426,J427-J426-O426),""),""),""),""),"")</f>
        <v>#REF!</v>
      </c>
      <c r="Q426" s="4">
        <v>1</v>
      </c>
      <c r="R426" s="8" t="e">
        <f>IF(#REF!&lt;&gt;#REF!,COUNTIFS($K$112:$K$1378,$K$112,#REF!,#REF!),"")</f>
        <v>#REF!</v>
      </c>
      <c r="S426" s="8" t="e">
        <f>IF(AND(#REF!&lt;&gt;#REF!,#REF!=#REF!,M426="positive",M427="negative"),1,"")</f>
        <v>#REF!</v>
      </c>
      <c r="T426" s="8" t="e">
        <f>IF(AND(#REF!=#REF!,K:K="stroke",M:M="positive",S426&lt;&gt;"1"),1,"")</f>
        <v>#REF!</v>
      </c>
      <c r="U426" s="8" t="e">
        <f>IF((AND(R426&lt;&gt;"",W426&lt;&gt;1,K:K="stroke",M:M="negative",#REF!=#REF!)),IF(W426&lt;&gt;0,"",1),"")</f>
        <v>#REF!</v>
      </c>
      <c r="V426" s="8" t="e">
        <f t="shared" si="28"/>
        <v>#REF!</v>
      </c>
      <c r="W426" s="8" t="e">
        <f>IF(#REF!&lt;&gt;#REF!,COUNTIFS($K$112:$K$1378,"up",#REF!,#REF!),"")</f>
        <v>#REF!</v>
      </c>
      <c r="X426" s="8" t="e">
        <f>IF(#REF!&lt;&gt;#REF!,COUNTIFS($K$112:$K$1378,"SRS",#REF!,#REF!),"")</f>
        <v>#REF!</v>
      </c>
      <c r="Y426" s="8" t="e">
        <f>IF(R426&lt;&gt;"",IF(R426=1,"",COUNTIFS($O$112:$O$1378,"&gt;40",#REF!,#REF!)),"")</f>
        <v>#REF!</v>
      </c>
    </row>
    <row r="427" spans="1:34">
      <c r="A427" s="8">
        <f t="shared" si="24"/>
        <v>72313</v>
      </c>
      <c r="B427" s="14" t="str">
        <f t="shared" si="25"/>
        <v>2017111420513</v>
      </c>
      <c r="C427" s="8" t="str">
        <f t="shared" si="29"/>
        <v>20171114</v>
      </c>
      <c r="D427" s="4">
        <v>2017</v>
      </c>
      <c r="E427" s="4">
        <v>11</v>
      </c>
      <c r="F427" s="4">
        <v>14</v>
      </c>
      <c r="G427" s="4">
        <v>20</v>
      </c>
      <c r="H427" s="4">
        <v>5</v>
      </c>
      <c r="I427" s="4">
        <v>13</v>
      </c>
      <c r="J427" s="4">
        <v>760</v>
      </c>
      <c r="K427" s="4" t="s">
        <v>37</v>
      </c>
      <c r="L427" s="8" t="e">
        <f>IF(#REF!=#REF!,IF(K427="Stroke",IF(K428="Stroke",IF((J428-J427)&lt;0,1000+J428-J427,J428-J427),""),""),"")</f>
        <v>#REF!</v>
      </c>
      <c r="M427" s="4" t="s">
        <v>21</v>
      </c>
      <c r="N427" s="4" t="s">
        <v>27</v>
      </c>
      <c r="O427" s="4">
        <v>1</v>
      </c>
      <c r="P427" s="8" t="e">
        <f>IF(#REF!=#REF!,IF(K427="Stroke",IF(K428="Stroke",IF(#REF!=#REF!,IF(Q427=Q428,IF((J428-J427)&lt;0,1000+J428-J427-O427,J428-J427-O427),""),""),""),""),"")</f>
        <v>#REF!</v>
      </c>
      <c r="Q427" s="4">
        <v>2</v>
      </c>
      <c r="R427" s="8" t="e">
        <f>IF(#REF!&lt;&gt;#REF!,COUNTIFS($K$112:$K$1378,$K$112,#REF!,#REF!),"")</f>
        <v>#REF!</v>
      </c>
      <c r="S427" s="8" t="e">
        <f>IF(AND(#REF!&lt;&gt;#REF!,#REF!=#REF!,M427="positive",M428="negative"),1,"")</f>
        <v>#REF!</v>
      </c>
      <c r="T427" s="8" t="e">
        <f>IF(AND(#REF!=#REF!,K:K="stroke",M:M="positive",S427&lt;&gt;"1"),1,"")</f>
        <v>#REF!</v>
      </c>
      <c r="U427" s="8" t="e">
        <f>IF((AND(R427&lt;&gt;"",W427&lt;&gt;1,K:K="stroke",M:M="negative",#REF!=#REF!)),IF(W427&lt;&gt;0,"",1),"")</f>
        <v>#REF!</v>
      </c>
      <c r="V427" s="8" t="e">
        <f t="shared" si="28"/>
        <v>#REF!</v>
      </c>
      <c r="W427" s="8" t="e">
        <f>IF(#REF!&lt;&gt;#REF!,COUNTIFS($K$112:$K$1378,"up",#REF!,#REF!),"")</f>
        <v>#REF!</v>
      </c>
      <c r="X427" s="8" t="e">
        <f>IF(#REF!&lt;&gt;#REF!,COUNTIFS($K$112:$K$1378,"SRS",#REF!,#REF!),"")</f>
        <v>#REF!</v>
      </c>
      <c r="Y427" s="8" t="e">
        <f>IF(R427&lt;&gt;"",IF(R427=1,"",COUNTIFS($O$112:$O$1378,"&gt;40",#REF!,#REF!)),"")</f>
        <v>#REF!</v>
      </c>
    </row>
    <row r="428" spans="1:34">
      <c r="A428" s="8">
        <f t="shared" si="24"/>
        <v>72313</v>
      </c>
      <c r="B428" s="14" t="str">
        <f t="shared" si="25"/>
        <v>2017111420513</v>
      </c>
      <c r="C428" s="8" t="str">
        <f t="shared" si="29"/>
        <v>20171114</v>
      </c>
      <c r="D428" s="4">
        <v>2017</v>
      </c>
      <c r="E428" s="4">
        <v>11</v>
      </c>
      <c r="F428" s="4">
        <v>14</v>
      </c>
      <c r="G428" s="4">
        <v>20</v>
      </c>
      <c r="H428" s="4">
        <v>5</v>
      </c>
      <c r="I428" s="4">
        <v>13</v>
      </c>
      <c r="J428" s="4">
        <v>815</v>
      </c>
      <c r="K428" s="4" t="s">
        <v>37</v>
      </c>
      <c r="L428" s="8" t="e">
        <f>IF(#REF!=#REF!,IF(K428="Stroke",IF(K429="Stroke",IF((J429-J428)&lt;0,1000+J429-J428,J429-J428),""),""),"")</f>
        <v>#REF!</v>
      </c>
      <c r="M428" s="4" t="s">
        <v>21</v>
      </c>
      <c r="N428" s="4" t="s">
        <v>27</v>
      </c>
      <c r="O428" s="4">
        <v>2</v>
      </c>
      <c r="P428" s="8" t="e">
        <f>IF(#REF!=#REF!,IF(K428="Stroke",IF(K429="Stroke",IF(#REF!=#REF!,IF(Q428=Q429,IF((J429-J428)&lt;0,1000+J429-J428-O428,J429-J428-O428),""),""),""),""),"")</f>
        <v>#REF!</v>
      </c>
      <c r="Q428" s="4">
        <v>2</v>
      </c>
      <c r="R428" s="8" t="e">
        <f>IF(#REF!&lt;&gt;#REF!,COUNTIFS($K$112:$K$1378,$K$112,#REF!,#REF!),"")</f>
        <v>#REF!</v>
      </c>
      <c r="S428" s="8" t="e">
        <f>IF(AND(#REF!&lt;&gt;#REF!,#REF!=#REF!,M428="positive",M429="negative"),1,"")</f>
        <v>#REF!</v>
      </c>
      <c r="T428" s="8" t="e">
        <f>IF(AND(#REF!=#REF!,K:K="stroke",M:M="positive",S428&lt;&gt;"1"),1,"")</f>
        <v>#REF!</v>
      </c>
      <c r="U428" s="8" t="e">
        <f>IF((AND(R428&lt;&gt;"",W428&lt;&gt;1,K:K="stroke",M:M="negative",#REF!=#REF!)),IF(W428&lt;&gt;0,"",1),"")</f>
        <v>#REF!</v>
      </c>
      <c r="V428" s="8" t="e">
        <f t="shared" si="28"/>
        <v>#REF!</v>
      </c>
      <c r="W428" s="8" t="e">
        <f>IF(#REF!&lt;&gt;#REF!,COUNTIFS($K$112:$K$1378,"up",#REF!,#REF!),"")</f>
        <v>#REF!</v>
      </c>
      <c r="X428" s="8" t="e">
        <f>IF(#REF!&lt;&gt;#REF!,COUNTIFS($K$112:$K$1378,"SRS",#REF!,#REF!),"")</f>
        <v>#REF!</v>
      </c>
      <c r="Y428" s="8" t="e">
        <f>IF(R428&lt;&gt;"",IF(R428=1,"",COUNTIFS($O$112:$O$1378,"&gt;40",#REF!,#REF!)),"")</f>
        <v>#REF!</v>
      </c>
    </row>
    <row r="429" spans="1:34">
      <c r="A429" s="8">
        <f t="shared" si="24"/>
        <v>72313</v>
      </c>
      <c r="B429" s="14" t="str">
        <f t="shared" si="25"/>
        <v>2017111420513</v>
      </c>
      <c r="C429" s="8" t="str">
        <f t="shared" si="29"/>
        <v>20171114</v>
      </c>
      <c r="D429" s="4">
        <v>2017</v>
      </c>
      <c r="E429" s="4">
        <v>11</v>
      </c>
      <c r="F429" s="4">
        <v>14</v>
      </c>
      <c r="G429" s="4">
        <v>20</v>
      </c>
      <c r="H429" s="4">
        <v>5</v>
      </c>
      <c r="I429" s="4">
        <v>13</v>
      </c>
      <c r="J429" s="4">
        <v>856</v>
      </c>
      <c r="K429" s="4" t="s">
        <v>37</v>
      </c>
      <c r="L429" s="8" t="e">
        <f>IF(#REF!=#REF!,IF(K429="Stroke",IF(K430="Stroke",IF((J430-J429)&lt;0,1000+J430-J429,J430-J429),""),""),"")</f>
        <v>#REF!</v>
      </c>
      <c r="M429" s="4" t="s">
        <v>21</v>
      </c>
      <c r="N429" s="4" t="s">
        <v>27</v>
      </c>
      <c r="O429" s="4">
        <v>4</v>
      </c>
      <c r="P429" s="8" t="e">
        <f>IF(#REF!=#REF!,IF(K429="Stroke",IF(K430="Stroke",IF(#REF!=#REF!,IF(Q429=Q430,IF((J430-J429)&lt;0,1000+J430-J429-O429,J430-J429-O429),""),""),""),""),"")</f>
        <v>#REF!</v>
      </c>
      <c r="Q429" s="4">
        <v>1</v>
      </c>
      <c r="R429" s="8" t="e">
        <f>IF(#REF!&lt;&gt;#REF!,COUNTIFS($K$112:$K$1378,$K$112,#REF!,#REF!),"")</f>
        <v>#REF!</v>
      </c>
      <c r="S429" s="8" t="e">
        <f>IF(AND(#REF!&lt;&gt;#REF!,#REF!=#REF!,M429="positive",M430="negative"),1,"")</f>
        <v>#REF!</v>
      </c>
      <c r="T429" s="8" t="e">
        <f>IF(AND(#REF!=#REF!,K:K="stroke",M:M="positive",S429&lt;&gt;"1"),1,"")</f>
        <v>#REF!</v>
      </c>
      <c r="U429" s="8" t="e">
        <f>IF((AND(R429&lt;&gt;"",W429&lt;&gt;1,K:K="stroke",M:M="negative",#REF!=#REF!)),IF(W429&lt;&gt;0,"",1),"")</f>
        <v>#REF!</v>
      </c>
      <c r="V429" s="8" t="e">
        <f t="shared" si="28"/>
        <v>#REF!</v>
      </c>
      <c r="W429" s="8" t="e">
        <f>IF(#REF!&lt;&gt;#REF!,COUNTIFS($K$112:$K$1378,"up",#REF!,#REF!),"")</f>
        <v>#REF!</v>
      </c>
      <c r="X429" s="8" t="e">
        <f>IF(#REF!&lt;&gt;#REF!,COUNTIFS($K$112:$K$1378,"SRS",#REF!,#REF!),"")</f>
        <v>#REF!</v>
      </c>
      <c r="Y429" s="8" t="e">
        <f>IF(R429&lt;&gt;"",IF(R429=1,"",COUNTIFS($O$112:$O$1378,"&gt;40",#REF!,#REF!)),"")</f>
        <v>#REF!</v>
      </c>
    </row>
    <row r="430" spans="1:34">
      <c r="A430" s="8">
        <f t="shared" si="24"/>
        <v>72313</v>
      </c>
      <c r="B430" s="14" t="str">
        <f t="shared" si="25"/>
        <v>2017111420513</v>
      </c>
      <c r="C430" s="8" t="str">
        <f t="shared" si="29"/>
        <v>20171114</v>
      </c>
      <c r="D430" s="4">
        <v>2017</v>
      </c>
      <c r="E430" s="4">
        <v>11</v>
      </c>
      <c r="F430" s="4">
        <v>14</v>
      </c>
      <c r="G430" s="4">
        <v>20</v>
      </c>
      <c r="H430" s="4">
        <v>5</v>
      </c>
      <c r="I430" s="4">
        <v>13</v>
      </c>
      <c r="J430" s="4">
        <v>891</v>
      </c>
      <c r="K430" s="4" t="s">
        <v>37</v>
      </c>
      <c r="L430" s="8" t="e">
        <f>IF(#REF!=#REF!,IF(K430="Stroke",IF(K431="Stroke",IF((J431-J430)&lt;0,1000+J431-J430,J431-J430),""),""),"")</f>
        <v>#REF!</v>
      </c>
      <c r="M430" s="4" t="s">
        <v>21</v>
      </c>
      <c r="N430" s="4" t="s">
        <v>27</v>
      </c>
      <c r="O430" s="4">
        <v>1</v>
      </c>
      <c r="P430" s="8" t="e">
        <f>IF(#REF!=#REF!,IF(K430="Stroke",IF(K431="Stroke",IF(#REF!=#REF!,IF(Q430=Q431,IF((J431-J430)&lt;0,1000+J431-J430-O430,J431-J430-O430),""),""),""),""),"")</f>
        <v>#REF!</v>
      </c>
      <c r="Q430" s="4">
        <v>1</v>
      </c>
      <c r="R430" s="8" t="e">
        <f>IF(#REF!&lt;&gt;#REF!,COUNTIFS($K$112:$K$1378,$K$112,#REF!,#REF!),"")</f>
        <v>#REF!</v>
      </c>
      <c r="S430" s="8" t="e">
        <f>IF(AND(#REF!&lt;&gt;#REF!,#REF!=#REF!,M430="positive",M431="negative"),1,"")</f>
        <v>#REF!</v>
      </c>
      <c r="T430" s="8" t="e">
        <f>IF(AND(#REF!=#REF!,K:K="stroke",M:M="positive",S430&lt;&gt;"1"),1,"")</f>
        <v>#REF!</v>
      </c>
      <c r="U430" s="8" t="e">
        <f>IF((AND(R430&lt;&gt;"",W430&lt;&gt;1,K:K="stroke",M:M="negative",#REF!=#REF!)),IF(W430&lt;&gt;0,"",1),"")</f>
        <v>#REF!</v>
      </c>
      <c r="V430" s="8" t="e">
        <f t="shared" si="28"/>
        <v>#REF!</v>
      </c>
      <c r="W430" s="8" t="e">
        <f>IF(#REF!&lt;&gt;#REF!,COUNTIFS($K$112:$K$1378,"up",#REF!,#REF!),"")</f>
        <v>#REF!</v>
      </c>
      <c r="X430" s="8" t="e">
        <f>IF(#REF!&lt;&gt;#REF!,COUNTIFS($K$112:$K$1378,"SRS",#REF!,#REF!),"")</f>
        <v>#REF!</v>
      </c>
      <c r="Y430" s="8" t="e">
        <f>IF(R430&lt;&gt;"",IF(R430=1,"",COUNTIFS($O$112:$O$1378,"&gt;40",#REF!,#REF!)),"")</f>
        <v>#REF!</v>
      </c>
    </row>
    <row r="431" spans="1:34">
      <c r="A431" s="8">
        <f t="shared" si="24"/>
        <v>72313</v>
      </c>
      <c r="B431" s="14" t="str">
        <f t="shared" si="25"/>
        <v>2017111420513</v>
      </c>
      <c r="C431" s="8" t="str">
        <f t="shared" si="29"/>
        <v>20171114</v>
      </c>
      <c r="D431" s="4">
        <v>2017</v>
      </c>
      <c r="E431" s="4">
        <v>11</v>
      </c>
      <c r="F431" s="4">
        <v>14</v>
      </c>
      <c r="G431" s="4">
        <v>20</v>
      </c>
      <c r="H431" s="4">
        <v>5</v>
      </c>
      <c r="I431" s="4">
        <v>13</v>
      </c>
      <c r="J431" s="4">
        <v>917</v>
      </c>
      <c r="K431" s="4" t="s">
        <v>37</v>
      </c>
      <c r="L431" s="8" t="e">
        <f>IF(#REF!=#REF!,IF(K431="Stroke",IF(K432="Stroke",IF((J432-J431)&lt;0,1000+J432-J431,J432-J431),""),""),"")</f>
        <v>#REF!</v>
      </c>
      <c r="M431" s="4" t="s">
        <v>21</v>
      </c>
      <c r="N431" s="4" t="s">
        <v>27</v>
      </c>
      <c r="O431" s="4">
        <v>5</v>
      </c>
      <c r="P431" s="8" t="e">
        <f>IF(#REF!=#REF!,IF(K431="Stroke",IF(K432="Stroke",IF(#REF!=#REF!,IF(Q431=Q432,IF((J432-J431)&lt;0,1000+J432-J431-O431,J432-J431-O431),""),""),""),""),"")</f>
        <v>#REF!</v>
      </c>
      <c r="Q431" s="4">
        <v>1</v>
      </c>
      <c r="R431" s="8" t="e">
        <f>IF(#REF!&lt;&gt;#REF!,COUNTIFS($K$112:$K$1378,$K$112,#REF!,#REF!),"")</f>
        <v>#REF!</v>
      </c>
      <c r="S431" s="8" t="e">
        <f>IF(AND(#REF!&lt;&gt;#REF!,#REF!=#REF!,M431="positive",M432="negative"),1,"")</f>
        <v>#REF!</v>
      </c>
      <c r="T431" s="8" t="e">
        <f>IF(AND(#REF!=#REF!,K:K="stroke",M:M="positive",S431&lt;&gt;"1"),1,"")</f>
        <v>#REF!</v>
      </c>
      <c r="U431" s="8" t="e">
        <f>IF((AND(R431&lt;&gt;"",W431&lt;&gt;1,K:K="stroke",M:M="negative",#REF!=#REF!)),IF(W431&lt;&gt;0,"",1),"")</f>
        <v>#REF!</v>
      </c>
      <c r="V431" s="8" t="e">
        <f t="shared" si="28"/>
        <v>#REF!</v>
      </c>
      <c r="W431" s="8" t="e">
        <f>IF(#REF!&lt;&gt;#REF!,COUNTIFS($K$112:$K$1378,"up",#REF!,#REF!),"")</f>
        <v>#REF!</v>
      </c>
      <c r="X431" s="8" t="e">
        <f>IF(#REF!&lt;&gt;#REF!,COUNTIFS($K$112:$K$1378,"SRS",#REF!,#REF!),"")</f>
        <v>#REF!</v>
      </c>
      <c r="Y431" s="8" t="e">
        <f>IF(R431&lt;&gt;"",IF(R431=1,"",COUNTIFS($O$112:$O$1378,"&gt;40",#REF!,#REF!)),"")</f>
        <v>#REF!</v>
      </c>
    </row>
    <row r="432" spans="1:34">
      <c r="A432" s="8">
        <f t="shared" si="24"/>
        <v>72313</v>
      </c>
      <c r="B432" s="14" t="str">
        <f t="shared" si="25"/>
        <v>2017111420513</v>
      </c>
      <c r="C432" s="8" t="str">
        <f t="shared" si="29"/>
        <v>20171114</v>
      </c>
      <c r="D432" s="4">
        <v>2017</v>
      </c>
      <c r="E432" s="4">
        <v>11</v>
      </c>
      <c r="F432" s="4">
        <v>14</v>
      </c>
      <c r="G432" s="4">
        <v>20</v>
      </c>
      <c r="H432" s="4">
        <v>5</v>
      </c>
      <c r="I432" s="4">
        <v>13</v>
      </c>
      <c r="J432" s="4">
        <v>954</v>
      </c>
      <c r="K432" s="4" t="s">
        <v>37</v>
      </c>
      <c r="L432" s="8" t="e">
        <f>IF(#REF!=#REF!,IF(K432="Stroke",IF(K433="Stroke",IF((J433-J432)&lt;0,1000+J433-J432,J433-J432),""),""),"")</f>
        <v>#REF!</v>
      </c>
      <c r="M432" s="4" t="s">
        <v>21</v>
      </c>
      <c r="N432" s="4" t="s">
        <v>27</v>
      </c>
      <c r="O432" s="4">
        <v>78</v>
      </c>
      <c r="P432" s="8" t="e">
        <f>IF(#REF!=#REF!,IF(K432="Stroke",IF(K433="Stroke",IF(#REF!=#REF!,IF(Q432=Q433,IF((J433-J432)&lt;0,1000+J433-J432-O432,J433-J432-O432),""),""),""),""),"")</f>
        <v>#REF!</v>
      </c>
      <c r="Q432" s="4">
        <v>1</v>
      </c>
      <c r="R432" s="8" t="e">
        <f>IF(#REF!&lt;&gt;#REF!,COUNTIFS($K$112:$K$1378,$K$112,#REF!,#REF!),"")</f>
        <v>#REF!</v>
      </c>
      <c r="S432" s="8" t="e">
        <f>IF(AND(#REF!&lt;&gt;#REF!,#REF!=#REF!,M432="positive",M433="negative"),1,"")</f>
        <v>#REF!</v>
      </c>
      <c r="T432" s="8" t="e">
        <f>IF(AND(#REF!=#REF!,K:K="stroke",M:M="positive",S432&lt;&gt;"1"),1,"")</f>
        <v>#REF!</v>
      </c>
      <c r="U432" s="8" t="e">
        <f>IF((AND(R432&lt;&gt;"",W432&lt;&gt;1,K:K="stroke",M:M="negative",#REF!=#REF!)),IF(W432&lt;&gt;0,"",1),"")</f>
        <v>#REF!</v>
      </c>
      <c r="V432" s="8" t="e">
        <f t="shared" si="28"/>
        <v>#REF!</v>
      </c>
      <c r="W432" s="8" t="e">
        <f>IF(#REF!&lt;&gt;#REF!,COUNTIFS($K$112:$K$1378,"up",#REF!,#REF!),"")</f>
        <v>#REF!</v>
      </c>
      <c r="X432" s="8" t="e">
        <f>IF(#REF!&lt;&gt;#REF!,COUNTIFS($K$112:$K$1378,"SRS",#REF!,#REF!),"")</f>
        <v>#REF!</v>
      </c>
      <c r="Y432" s="8" t="e">
        <f>IF(R432&lt;&gt;"",IF(R432=1,"",COUNTIFS($O$112:$O$1378,"&gt;40",#REF!,#REF!)),"")</f>
        <v>#REF!</v>
      </c>
    </row>
    <row r="433" spans="1:34" s="7" customFormat="1">
      <c r="A433" s="8">
        <f t="shared" si="24"/>
        <v>72314</v>
      </c>
      <c r="B433" s="14" t="str">
        <f t="shared" si="25"/>
        <v>2017111420514</v>
      </c>
      <c r="C433" s="8" t="str">
        <f t="shared" si="29"/>
        <v>20171114</v>
      </c>
      <c r="D433" s="4">
        <v>2017</v>
      </c>
      <c r="E433" s="4">
        <v>11</v>
      </c>
      <c r="F433" s="4">
        <v>14</v>
      </c>
      <c r="G433" s="4">
        <v>20</v>
      </c>
      <c r="H433" s="4">
        <v>5</v>
      </c>
      <c r="I433" s="4">
        <v>14</v>
      </c>
      <c r="J433" s="26">
        <v>84</v>
      </c>
      <c r="K433" s="4" t="s">
        <v>37</v>
      </c>
      <c r="L433" s="8" t="e">
        <f>IF(#REF!=#REF!,IF(K433="Stroke",IF(K434="Stroke",IF((J434-J433)&lt;0,1000+J434-J433,J434-J433),""),""),"")</f>
        <v>#REF!</v>
      </c>
      <c r="M433" s="4" t="s">
        <v>21</v>
      </c>
      <c r="N433" s="4" t="s">
        <v>27</v>
      </c>
      <c r="O433" s="4">
        <v>2</v>
      </c>
      <c r="P433" s="8" t="e">
        <f>IF(#REF!=#REF!,IF(K433="Stroke",IF(K434="Stroke",IF(#REF!=#REF!,IF(Q433=Q434,IF((J434-J433)&lt;0,1000+J434-J433-O433,J434-J433-O433),""),""),""),""),"")</f>
        <v>#REF!</v>
      </c>
      <c r="Q433" s="4">
        <v>1</v>
      </c>
      <c r="R433" s="8" t="e">
        <f>IF(#REF!&lt;&gt;#REF!,COUNTIFS($K$112:$K$1378,$K$112,#REF!,#REF!),"")</f>
        <v>#REF!</v>
      </c>
      <c r="S433" s="8" t="e">
        <f>IF(AND(#REF!&lt;&gt;#REF!,#REF!=#REF!,M433="positive",M434="negative"),1,"")</f>
        <v>#REF!</v>
      </c>
      <c r="T433" s="8" t="e">
        <f>IF(AND(#REF!=#REF!,K:K="stroke",M:M="positive",S433&lt;&gt;"1"),1,"")</f>
        <v>#REF!</v>
      </c>
      <c r="U433" s="8" t="e">
        <f>IF((AND(R433&lt;&gt;"",W433&lt;&gt;1,K:K="stroke",M:M="negative",#REF!=#REF!)),IF(W433&lt;&gt;0,"",1),"")</f>
        <v>#REF!</v>
      </c>
      <c r="V433" s="8" t="e">
        <f t="shared" si="28"/>
        <v>#REF!</v>
      </c>
      <c r="W433" s="8" t="e">
        <f>IF(#REF!&lt;&gt;#REF!,COUNTIFS($K$112:$K$1378,"up",#REF!,#REF!),"")</f>
        <v>#REF!</v>
      </c>
      <c r="X433" s="8" t="e">
        <f>IF(#REF!&lt;&gt;#REF!,COUNTIFS($K$112:$K$1378,"SRS",#REF!,#REF!),"")</f>
        <v>#REF!</v>
      </c>
      <c r="Y433" s="8" t="e">
        <f>IF(R433&lt;&gt;"",IF(R433=1,"",COUNTIFS($O$112:$O$1378,"&gt;40",#REF!,#REF!)),"")</f>
        <v>#REF!</v>
      </c>
      <c r="Z433" s="4"/>
      <c r="AA433" s="4"/>
      <c r="AB433" s="4"/>
      <c r="AC433" s="4"/>
      <c r="AD433" s="4"/>
      <c r="AE433" s="4"/>
      <c r="AF433" s="4"/>
      <c r="AG433" s="4"/>
      <c r="AH433" s="4"/>
    </row>
    <row r="434" spans="1:34">
      <c r="A434" s="8">
        <f t="shared" si="24"/>
        <v>72314</v>
      </c>
      <c r="B434" s="14" t="str">
        <f t="shared" si="25"/>
        <v>2017111420514</v>
      </c>
      <c r="C434" s="8" t="str">
        <f t="shared" si="29"/>
        <v>20171114</v>
      </c>
      <c r="D434" s="4">
        <v>2017</v>
      </c>
      <c r="E434" s="4">
        <v>11</v>
      </c>
      <c r="F434" s="4">
        <v>14</v>
      </c>
      <c r="G434" s="4">
        <v>20</v>
      </c>
      <c r="H434" s="4">
        <v>5</v>
      </c>
      <c r="I434" s="4">
        <v>14</v>
      </c>
      <c r="J434" s="4">
        <v>155</v>
      </c>
      <c r="K434" s="4" t="s">
        <v>37</v>
      </c>
      <c r="L434" s="8" t="e">
        <f>IF(#REF!=#REF!,IF(K434="Stroke",IF(K435="Stroke",IF((J435-J434)&lt;0,1000+J435-J434,J435-J434),""),""),"")</f>
        <v>#REF!</v>
      </c>
      <c r="M434" s="4" t="s">
        <v>21</v>
      </c>
      <c r="N434" s="4" t="s">
        <v>27</v>
      </c>
      <c r="O434" s="4">
        <v>1</v>
      </c>
      <c r="P434" s="8" t="e">
        <f>IF(#REF!=#REF!,IF(K434="Stroke",IF(K435="Stroke",IF(#REF!=#REF!,IF(Q434=Q435,IF((J435-J434)&lt;0,1000+J435-J434-O434,J435-J434-O434),""),""),""),""),"")</f>
        <v>#REF!</v>
      </c>
      <c r="Q434" s="4">
        <v>1</v>
      </c>
      <c r="R434" s="8" t="e">
        <f>IF(#REF!&lt;&gt;#REF!,COUNTIFS($K$112:$K$1378,$K$112,#REF!,#REF!),"")</f>
        <v>#REF!</v>
      </c>
      <c r="S434" s="8" t="e">
        <f>IF(AND(#REF!&lt;&gt;#REF!,#REF!=#REF!,M434="positive",M435="negative"),1,"")</f>
        <v>#REF!</v>
      </c>
      <c r="T434" s="8" t="e">
        <f>IF(AND(#REF!=#REF!,K:K="stroke",M:M="positive",S434&lt;&gt;"1"),1,"")</f>
        <v>#REF!</v>
      </c>
      <c r="U434" s="8" t="e">
        <f>IF((AND(R434&lt;&gt;"",W434&lt;&gt;1,K:K="stroke",M:M="negative",#REF!=#REF!)),IF(W434&lt;&gt;0,"",1),"")</f>
        <v>#REF!</v>
      </c>
      <c r="V434" s="8" t="e">
        <f t="shared" si="28"/>
        <v>#REF!</v>
      </c>
      <c r="W434" s="8" t="e">
        <f>IF(#REF!&lt;&gt;#REF!,COUNTIFS($K$112:$K$1378,"up",#REF!,#REF!),"")</f>
        <v>#REF!</v>
      </c>
      <c r="X434" s="8" t="e">
        <f>IF(#REF!&lt;&gt;#REF!,COUNTIFS($K$112:$K$1378,"SRS",#REF!,#REF!),"")</f>
        <v>#REF!</v>
      </c>
      <c r="Y434" s="8" t="e">
        <f>IF(R434&lt;&gt;"",IF(R434=1,"",COUNTIFS($O$112:$O$1378,"&gt;40",#REF!,#REF!)),"")</f>
        <v>#REF!</v>
      </c>
    </row>
    <row r="435" spans="1:34">
      <c r="A435" s="7">
        <f t="shared" si="24"/>
        <v>72386</v>
      </c>
      <c r="B435" s="11" t="str">
        <f t="shared" si="25"/>
        <v>2017111420626</v>
      </c>
      <c r="C435" s="7" t="str">
        <f t="shared" si="29"/>
        <v>20171114</v>
      </c>
      <c r="D435" s="7">
        <v>2017</v>
      </c>
      <c r="E435" s="7">
        <v>11</v>
      </c>
      <c r="F435" s="7">
        <v>14</v>
      </c>
      <c r="G435" s="7">
        <v>20</v>
      </c>
      <c r="H435" s="7">
        <v>6</v>
      </c>
      <c r="I435" s="7">
        <v>26</v>
      </c>
      <c r="J435" s="12">
        <v>119</v>
      </c>
      <c r="K435" s="7" t="s">
        <v>37</v>
      </c>
      <c r="L435" s="7" t="e">
        <f>IF(#REF!=#REF!,IF(K435="Stroke",IF(K436="Stroke",IF((J436-J435)&lt;0,1000+J436-J435,J436-J435),""),""),"")</f>
        <v>#REF!</v>
      </c>
      <c r="M435" s="7" t="s">
        <v>21</v>
      </c>
      <c r="N435" s="7" t="s">
        <v>27</v>
      </c>
      <c r="O435" s="7">
        <v>6</v>
      </c>
      <c r="P435" s="7" t="e">
        <f>IF(#REF!=#REF!,IF(K435="Stroke",IF(K436="Stroke",IF(#REF!=#REF!,IF(Q435=Q436,IF((J436-J435)&lt;0,1000+J436-J435-O435,J436-J435-O435),""),""),""),""),"")</f>
        <v>#REF!</v>
      </c>
      <c r="Q435" s="7">
        <v>1</v>
      </c>
      <c r="R435" s="7" t="e">
        <f>IF(#REF!&lt;&gt;#REF!,COUNTIFS($K$112:$K$1378,$K$112,#REF!,#REF!),"")</f>
        <v>#REF!</v>
      </c>
      <c r="S435" s="7" t="e">
        <f>IF(AND(#REF!&lt;&gt;#REF!,#REF!=#REF!,M435="positive",M436="negative"),1,"")</f>
        <v>#REF!</v>
      </c>
      <c r="T435" s="7" t="e">
        <f>IF(AND(#REF!=#REF!,K:K="stroke",M:M="positive",S435&lt;&gt;"1"),1,"")</f>
        <v>#REF!</v>
      </c>
      <c r="U435" s="7" t="e">
        <f>IF((AND(R435&lt;&gt;"",W435&lt;&gt;1,K:K="stroke",M:M="negative",#REF!=#REF!)),IF(W435&lt;&gt;0,"",1),"")</f>
        <v>#REF!</v>
      </c>
      <c r="V435" s="7" t="e">
        <f t="shared" si="28"/>
        <v>#REF!</v>
      </c>
      <c r="W435" s="7" t="e">
        <f>IF(#REF!&lt;&gt;#REF!,COUNTIFS($K$112:$K$1378,"up",#REF!,#REF!),"")</f>
        <v>#REF!</v>
      </c>
      <c r="X435" s="7" t="e">
        <f>IF(#REF!&lt;&gt;#REF!,COUNTIFS($K$112:$K$1378,"SRS",#REF!,#REF!),"")</f>
        <v>#REF!</v>
      </c>
      <c r="Y435" s="7" t="e">
        <f>IF(R435&lt;&gt;"",IF(R435=1,"",COUNTIFS($O$112:$O$1378,"&gt;40",#REF!,#REF!)),"")</f>
        <v>#REF!</v>
      </c>
      <c r="Z435" s="7" t="s">
        <v>72</v>
      </c>
      <c r="AA435" s="7"/>
      <c r="AB435" s="7"/>
      <c r="AC435" s="7"/>
      <c r="AD435" s="7"/>
      <c r="AE435" s="7"/>
      <c r="AF435" s="7"/>
      <c r="AG435" s="7"/>
      <c r="AH435" s="7"/>
    </row>
    <row r="436" spans="1:34">
      <c r="A436" s="8">
        <f t="shared" si="24"/>
        <v>72386</v>
      </c>
      <c r="B436" s="14" t="str">
        <f t="shared" si="25"/>
        <v>2017111420626</v>
      </c>
      <c r="C436" s="8" t="str">
        <f t="shared" si="29"/>
        <v>20171114</v>
      </c>
      <c r="D436" s="4">
        <v>2017</v>
      </c>
      <c r="E436" s="4">
        <v>11</v>
      </c>
      <c r="F436" s="4">
        <v>14</v>
      </c>
      <c r="G436" s="4">
        <v>20</v>
      </c>
      <c r="H436" s="4">
        <v>6</v>
      </c>
      <c r="I436" s="4">
        <v>26</v>
      </c>
      <c r="J436" s="4">
        <v>144</v>
      </c>
      <c r="K436" s="4" t="s">
        <v>37</v>
      </c>
      <c r="L436" s="8" t="e">
        <f>IF(#REF!=#REF!,IF(K436="Stroke",IF(K437="Stroke",IF((J437-J436)&lt;0,1000+J437-J436,J437-J436),""),""),"")</f>
        <v>#REF!</v>
      </c>
      <c r="M436" s="4" t="s">
        <v>21</v>
      </c>
      <c r="N436" s="4" t="s">
        <v>27</v>
      </c>
      <c r="O436" s="4">
        <v>1</v>
      </c>
      <c r="P436" s="8" t="e">
        <f>IF(#REF!=#REF!,IF(K436="Stroke",IF(K437="Stroke",IF(#REF!=#REF!,IF(Q436=Q437,IF((J437-J436)&lt;0,1000+J437-J436-O436,J437-J436-O436),""),""),""),""),"")</f>
        <v>#REF!</v>
      </c>
      <c r="Q436" s="4">
        <v>1</v>
      </c>
      <c r="R436" s="8" t="e">
        <f>IF(#REF!&lt;&gt;#REF!,COUNTIFS($K$112:$K$1378,$K$112,#REF!,#REF!),"")</f>
        <v>#REF!</v>
      </c>
      <c r="S436" s="8" t="e">
        <f>IF(AND(#REF!&lt;&gt;#REF!,#REF!=#REF!,M436="positive",M437="negative"),1,"")</f>
        <v>#REF!</v>
      </c>
      <c r="T436" s="8" t="e">
        <f>IF(AND(#REF!=#REF!,K:K="stroke",M:M="positive",S436&lt;&gt;"1"),1,"")</f>
        <v>#REF!</v>
      </c>
      <c r="U436" s="8" t="e">
        <f>IF((AND(R436&lt;&gt;"",W436&lt;&gt;1,K:K="stroke",M:M="negative",#REF!=#REF!)),IF(W436&lt;&gt;0,"",1),"")</f>
        <v>#REF!</v>
      </c>
      <c r="V436" s="8" t="e">
        <f t="shared" si="28"/>
        <v>#REF!</v>
      </c>
      <c r="W436" s="8" t="e">
        <f>IF(#REF!&lt;&gt;#REF!,COUNTIFS($K$112:$K$1378,"up",#REF!,#REF!),"")</f>
        <v>#REF!</v>
      </c>
      <c r="X436" s="8" t="e">
        <f>IF(#REF!&lt;&gt;#REF!,COUNTIFS($K$112:$K$1378,"SRS",#REF!,#REF!),"")</f>
        <v>#REF!</v>
      </c>
      <c r="Y436" s="8" t="e">
        <f>IF(R436&lt;&gt;"",IF(R436=1,"",COUNTIFS($O$112:$O$1378,"&gt;40",#REF!,#REF!)),"")</f>
        <v>#REF!</v>
      </c>
    </row>
    <row r="437" spans="1:34">
      <c r="A437" s="8">
        <f t="shared" si="24"/>
        <v>72386</v>
      </c>
      <c r="B437" s="14" t="str">
        <f t="shared" si="25"/>
        <v>2017111420626</v>
      </c>
      <c r="C437" s="8" t="str">
        <f t="shared" si="29"/>
        <v>20171114</v>
      </c>
      <c r="D437" s="4">
        <v>2017</v>
      </c>
      <c r="E437" s="4">
        <v>11</v>
      </c>
      <c r="F437" s="4">
        <v>14</v>
      </c>
      <c r="G437" s="4">
        <v>20</v>
      </c>
      <c r="H437" s="4">
        <v>6</v>
      </c>
      <c r="I437" s="4">
        <v>26</v>
      </c>
      <c r="J437" s="4">
        <v>160</v>
      </c>
      <c r="K437" s="4" t="s">
        <v>37</v>
      </c>
      <c r="L437" s="8" t="e">
        <f>IF(#REF!=#REF!,IF(K437="Stroke",IF(K438="Stroke",IF((J438-J437)&lt;0,1000+J438-J437,J438-J437),""),""),"")</f>
        <v>#REF!</v>
      </c>
      <c r="M437" s="4" t="s">
        <v>21</v>
      </c>
      <c r="N437" s="4" t="s">
        <v>27</v>
      </c>
      <c r="O437" s="4">
        <v>1</v>
      </c>
      <c r="P437" s="8" t="e">
        <f>IF(#REF!=#REF!,IF(K437="Stroke",IF(K438="Stroke",IF(#REF!=#REF!,IF(Q437=Q438,IF((J438-J437)&lt;0,1000+J438-J437-O437,J438-J437-O437),""),""),""),""),"")</f>
        <v>#REF!</v>
      </c>
      <c r="Q437" s="4">
        <v>1</v>
      </c>
      <c r="R437" s="8" t="e">
        <f>IF(#REF!&lt;&gt;#REF!,COUNTIFS($K$112:$K$1378,$K$112,#REF!,#REF!),"")</f>
        <v>#REF!</v>
      </c>
      <c r="S437" s="8" t="e">
        <f>IF(AND(#REF!&lt;&gt;#REF!,#REF!=#REF!,M437="positive",M438="negative"),1,"")</f>
        <v>#REF!</v>
      </c>
      <c r="T437" s="8" t="e">
        <f>IF(AND(#REF!=#REF!,K:K="stroke",M:M="positive",S437&lt;&gt;"1"),1,"")</f>
        <v>#REF!</v>
      </c>
      <c r="U437" s="8" t="e">
        <f>IF((AND(R437&lt;&gt;"",W437&lt;&gt;1,K:K="stroke",M:M="negative",#REF!=#REF!)),IF(W437&lt;&gt;0,"",1),"")</f>
        <v>#REF!</v>
      </c>
      <c r="V437" s="8" t="e">
        <f t="shared" si="28"/>
        <v>#REF!</v>
      </c>
      <c r="W437" s="8" t="e">
        <f>IF(#REF!&lt;&gt;#REF!,COUNTIFS($K$112:$K$1378,"up",#REF!,#REF!),"")</f>
        <v>#REF!</v>
      </c>
      <c r="X437" s="8" t="e">
        <f>IF(#REF!&lt;&gt;#REF!,COUNTIFS($K$112:$K$1378,"SRS",#REF!,#REF!),"")</f>
        <v>#REF!</v>
      </c>
      <c r="Y437" s="8" t="e">
        <f>IF(R437&lt;&gt;"",IF(R437=1,"",COUNTIFS($O$112:$O$1378,"&gt;40",#REF!,#REF!)),"")</f>
        <v>#REF!</v>
      </c>
    </row>
    <row r="438" spans="1:34">
      <c r="A438" s="8">
        <f t="shared" si="24"/>
        <v>72386</v>
      </c>
      <c r="B438" s="14" t="str">
        <f t="shared" si="25"/>
        <v>2017111420626</v>
      </c>
      <c r="C438" s="8" t="str">
        <f t="shared" si="29"/>
        <v>20171114</v>
      </c>
      <c r="D438" s="4">
        <v>2017</v>
      </c>
      <c r="E438" s="4">
        <v>11</v>
      </c>
      <c r="F438" s="4">
        <v>14</v>
      </c>
      <c r="G438" s="4">
        <v>20</v>
      </c>
      <c r="H438" s="4">
        <v>6</v>
      </c>
      <c r="I438" s="4">
        <v>26</v>
      </c>
      <c r="J438" s="4">
        <v>185</v>
      </c>
      <c r="K438" s="4" t="s">
        <v>37</v>
      </c>
      <c r="L438" s="8" t="e">
        <f>IF(#REF!=#REF!,IF(K438="Stroke",IF(K439="Stroke",IF((J439-J438)&lt;0,1000+J439-J438,J439-J438),""),""),"")</f>
        <v>#REF!</v>
      </c>
      <c r="M438" s="4" t="s">
        <v>21</v>
      </c>
      <c r="N438" s="4" t="s">
        <v>27</v>
      </c>
      <c r="O438" s="4">
        <v>2</v>
      </c>
      <c r="P438" s="8" t="e">
        <f>IF(#REF!=#REF!,IF(K438="Stroke",IF(K439="Stroke",IF(#REF!=#REF!,IF(Q438=Q439,IF((J439-J438)&lt;0,1000+J439-J438-O438,J439-J438-O438),""),""),""),""),"")</f>
        <v>#REF!</v>
      </c>
      <c r="Q438" s="4">
        <v>1</v>
      </c>
      <c r="R438" s="8" t="e">
        <f>IF(#REF!&lt;&gt;#REF!,COUNTIFS($K$112:$K$1378,$K$112,#REF!,#REF!),"")</f>
        <v>#REF!</v>
      </c>
      <c r="S438" s="8" t="e">
        <f>IF(AND(#REF!&lt;&gt;#REF!,#REF!=#REF!,M438="positive",M439="negative"),1,"")</f>
        <v>#REF!</v>
      </c>
      <c r="T438" s="8" t="e">
        <f>IF(AND(#REF!=#REF!,K:K="stroke",M:M="positive",S438&lt;&gt;"1"),1,"")</f>
        <v>#REF!</v>
      </c>
      <c r="U438" s="8" t="e">
        <f>IF((AND(R438&lt;&gt;"",W438&lt;&gt;1,K:K="stroke",M:M="negative",#REF!=#REF!)),IF(W438&lt;&gt;0,"",1),"")</f>
        <v>#REF!</v>
      </c>
      <c r="V438" s="8" t="e">
        <f t="shared" si="28"/>
        <v>#REF!</v>
      </c>
      <c r="W438" s="8" t="e">
        <f>IF(#REF!&lt;&gt;#REF!,COUNTIFS($K$112:$K$1378,"up",#REF!,#REF!),"")</f>
        <v>#REF!</v>
      </c>
      <c r="X438" s="8" t="e">
        <f>IF(#REF!&lt;&gt;#REF!,COUNTIFS($K$112:$K$1378,"SRS",#REF!,#REF!),"")</f>
        <v>#REF!</v>
      </c>
      <c r="Y438" s="8" t="e">
        <f>IF(R438&lt;&gt;"",IF(R438=1,"",COUNTIFS($O$112:$O$1378,"&gt;40",#REF!,#REF!)),"")</f>
        <v>#REF!</v>
      </c>
    </row>
    <row r="439" spans="1:34">
      <c r="A439" s="8">
        <f t="shared" si="24"/>
        <v>72386</v>
      </c>
      <c r="B439" s="14" t="str">
        <f t="shared" si="25"/>
        <v>2017111420626</v>
      </c>
      <c r="C439" s="8" t="str">
        <f t="shared" si="29"/>
        <v>20171114</v>
      </c>
      <c r="D439" s="4">
        <v>2017</v>
      </c>
      <c r="E439" s="4">
        <v>11</v>
      </c>
      <c r="F439" s="4">
        <v>14</v>
      </c>
      <c r="G439" s="4">
        <v>20</v>
      </c>
      <c r="H439" s="4">
        <v>6</v>
      </c>
      <c r="I439" s="4">
        <v>26</v>
      </c>
      <c r="J439" s="4">
        <v>211</v>
      </c>
      <c r="K439" s="4" t="s">
        <v>37</v>
      </c>
      <c r="L439" s="8" t="e">
        <f>IF(#REF!=#REF!,IF(K439="Stroke",IF(K440="Stroke",IF((J440-J439)&lt;0,1000+J440-J439,J440-J439),""),""),"")</f>
        <v>#REF!</v>
      </c>
      <c r="M439" s="4" t="s">
        <v>21</v>
      </c>
      <c r="N439" s="4" t="s">
        <v>27</v>
      </c>
      <c r="O439" s="4">
        <v>2</v>
      </c>
      <c r="P439" s="8" t="e">
        <f>IF(#REF!=#REF!,IF(K439="Stroke",IF(K440="Stroke",IF(#REF!=#REF!,IF(Q439=Q440,IF((J440-J439)&lt;0,1000+J440-J439-O439,J440-J439-O439),""),""),""),""),"")</f>
        <v>#REF!</v>
      </c>
      <c r="Q439" s="4">
        <v>1</v>
      </c>
      <c r="R439" s="8" t="e">
        <f>IF(#REF!&lt;&gt;#REF!,COUNTIFS($K$112:$K$1378,$K$112,#REF!,#REF!),"")</f>
        <v>#REF!</v>
      </c>
      <c r="S439" s="8" t="e">
        <f>IF(AND(#REF!&lt;&gt;#REF!,#REF!=#REF!,M439="positive",M440="negative"),1,"")</f>
        <v>#REF!</v>
      </c>
      <c r="T439" s="8" t="e">
        <f>IF(AND(#REF!=#REF!,K:K="stroke",M:M="positive",S439&lt;&gt;"1"),1,"")</f>
        <v>#REF!</v>
      </c>
      <c r="U439" s="8" t="e">
        <f>IF((AND(R439&lt;&gt;"",W439&lt;&gt;1,K:K="stroke",M:M="negative",#REF!=#REF!)),IF(W439&lt;&gt;0,"",1),"")</f>
        <v>#REF!</v>
      </c>
      <c r="V439" s="8" t="e">
        <f t="shared" si="28"/>
        <v>#REF!</v>
      </c>
      <c r="W439" s="8" t="e">
        <f>IF(#REF!&lt;&gt;#REF!,COUNTIFS($K$112:$K$1378,"up",#REF!,#REF!),"")</f>
        <v>#REF!</v>
      </c>
      <c r="X439" s="8" t="e">
        <f>IF(#REF!&lt;&gt;#REF!,COUNTIFS($K$112:$K$1378,"SRS",#REF!,#REF!),"")</f>
        <v>#REF!</v>
      </c>
      <c r="Y439" s="8" t="e">
        <f>IF(R439&lt;&gt;"",IF(R439=1,"",COUNTIFS($O$112:$O$1378,"&gt;40",#REF!,#REF!)),"")</f>
        <v>#REF!</v>
      </c>
    </row>
    <row r="440" spans="1:34">
      <c r="A440" s="8">
        <f t="shared" si="24"/>
        <v>72386</v>
      </c>
      <c r="B440" s="14" t="str">
        <f t="shared" si="25"/>
        <v>2017111420626</v>
      </c>
      <c r="C440" s="8" t="str">
        <f t="shared" si="29"/>
        <v>20171114</v>
      </c>
      <c r="D440" s="4">
        <v>2017</v>
      </c>
      <c r="E440" s="4">
        <v>11</v>
      </c>
      <c r="F440" s="4">
        <v>14</v>
      </c>
      <c r="G440" s="4">
        <v>20</v>
      </c>
      <c r="H440" s="4">
        <v>6</v>
      </c>
      <c r="I440" s="4">
        <v>26</v>
      </c>
      <c r="J440" s="4">
        <v>253</v>
      </c>
      <c r="K440" s="4" t="s">
        <v>37</v>
      </c>
      <c r="L440" s="8" t="e">
        <f>IF(#REF!=#REF!,IF(K440="Stroke",IF(K441="Stroke",IF((J441-J440)&lt;0,1000+J441-J440,J441-J440),""),""),"")</f>
        <v>#REF!</v>
      </c>
      <c r="M440" s="4" t="s">
        <v>21</v>
      </c>
      <c r="N440" s="4" t="s">
        <v>27</v>
      </c>
      <c r="O440" s="4">
        <v>6</v>
      </c>
      <c r="P440" s="8" t="e">
        <f>IF(#REF!=#REF!,IF(K440="Stroke",IF(K441="Stroke",IF(#REF!=#REF!,IF(Q440=Q441,IF((J441-J440)&lt;0,1000+J441-J440-O440,J441-J440-O440),""),""),""),""),"")</f>
        <v>#REF!</v>
      </c>
      <c r="Q440" s="4">
        <v>1</v>
      </c>
      <c r="R440" s="8" t="e">
        <f>IF(#REF!&lt;&gt;#REF!,COUNTIFS($K$112:$K$1378,$K$112,#REF!,#REF!),"")</f>
        <v>#REF!</v>
      </c>
      <c r="S440" s="8" t="e">
        <f>IF(AND(#REF!&lt;&gt;#REF!,#REF!=#REF!,M440="positive",M441="negative"),1,"")</f>
        <v>#REF!</v>
      </c>
      <c r="T440" s="8" t="e">
        <f>IF(AND(#REF!=#REF!,K:K="stroke",M:M="positive",S440&lt;&gt;"1"),1,"")</f>
        <v>#REF!</v>
      </c>
      <c r="U440" s="8" t="e">
        <f>IF((AND(R440&lt;&gt;"",W440&lt;&gt;1,K:K="stroke",M:M="negative",#REF!=#REF!)),IF(W440&lt;&gt;0,"",1),"")</f>
        <v>#REF!</v>
      </c>
      <c r="V440" s="8" t="e">
        <f t="shared" si="28"/>
        <v>#REF!</v>
      </c>
      <c r="W440" s="8" t="e">
        <f>IF(#REF!&lt;&gt;#REF!,COUNTIFS($K$112:$K$1378,"up",#REF!,#REF!),"")</f>
        <v>#REF!</v>
      </c>
      <c r="X440" s="8" t="e">
        <f>IF(#REF!&lt;&gt;#REF!,COUNTIFS($K$112:$K$1378,"SRS",#REF!,#REF!),"")</f>
        <v>#REF!</v>
      </c>
      <c r="Y440" s="8" t="e">
        <f>IF(R440&lt;&gt;"",IF(R440=1,"",COUNTIFS($O$112:$O$1378,"&gt;40",#REF!,#REF!)),"")</f>
        <v>#REF!</v>
      </c>
    </row>
    <row r="441" spans="1:34">
      <c r="A441" s="8">
        <f t="shared" si="24"/>
        <v>72386</v>
      </c>
      <c r="B441" s="14" t="str">
        <f t="shared" si="25"/>
        <v>2017111420626</v>
      </c>
      <c r="C441" s="8" t="str">
        <f t="shared" si="29"/>
        <v>20171114</v>
      </c>
      <c r="D441" s="4">
        <v>2017</v>
      </c>
      <c r="E441" s="4">
        <v>11</v>
      </c>
      <c r="F441" s="4">
        <v>14</v>
      </c>
      <c r="G441" s="4">
        <v>20</v>
      </c>
      <c r="H441" s="4">
        <v>6</v>
      </c>
      <c r="I441" s="4">
        <v>26</v>
      </c>
      <c r="J441" s="4">
        <v>255</v>
      </c>
      <c r="K441" s="4" t="s">
        <v>29</v>
      </c>
      <c r="L441" s="8" t="e">
        <f>IF(#REF!=#REF!,IF(K441="Stroke",IF(K442="Stroke",IF((J442-J441)&lt;0,1000+J442-J441,J442-J441),""),""),"")</f>
        <v>#REF!</v>
      </c>
      <c r="M441" s="4" t="s">
        <v>21</v>
      </c>
      <c r="N441" s="4" t="s">
        <v>27</v>
      </c>
      <c r="O441" s="4">
        <v>0</v>
      </c>
      <c r="P441" s="8" t="e">
        <f>IF(#REF!=#REF!,IF(K441="Stroke",IF(K442="Stroke",IF(#REF!=#REF!,IF(Q441=Q442,IF((J442-J441)&lt;0,1000+J442-J441-O441,J442-J441-O441),""),""),""),""),"")</f>
        <v>#REF!</v>
      </c>
      <c r="Q441" s="4">
        <v>1</v>
      </c>
      <c r="R441" s="8" t="e">
        <f>IF(#REF!&lt;&gt;#REF!,COUNTIFS($K$112:$K$1378,$K$112,#REF!,#REF!),"")</f>
        <v>#REF!</v>
      </c>
      <c r="S441" s="8" t="e">
        <f>IF(AND(#REF!&lt;&gt;#REF!,#REF!=#REF!,M441="positive",M442="negative"),1,"")</f>
        <v>#REF!</v>
      </c>
      <c r="T441" s="8" t="e">
        <f>IF(AND(#REF!=#REF!,K:K="stroke",M:M="positive",S441&lt;&gt;"1"),1,"")</f>
        <v>#REF!</v>
      </c>
      <c r="U441" s="8" t="e">
        <f>IF((AND(R441&lt;&gt;"",W441&lt;&gt;1,K:K="stroke",M:M="negative",#REF!=#REF!)),IF(W441&lt;&gt;0,"",1),"")</f>
        <v>#REF!</v>
      </c>
      <c r="V441" s="8" t="e">
        <f t="shared" si="28"/>
        <v>#REF!</v>
      </c>
      <c r="W441" s="8" t="e">
        <f>IF(#REF!&lt;&gt;#REF!,COUNTIFS($K$112:$K$1378,"up",#REF!,#REF!),"")</f>
        <v>#REF!</v>
      </c>
      <c r="X441" s="8" t="e">
        <f>IF(#REF!&lt;&gt;#REF!,COUNTIFS($K$112:$K$1378,"SRS",#REF!,#REF!),"")</f>
        <v>#REF!</v>
      </c>
      <c r="Y441" s="8" t="e">
        <f>IF(R441&lt;&gt;"",IF(R441=1,"",COUNTIFS($O$112:$O$1378,"&gt;40",#REF!,#REF!)),"")</f>
        <v>#REF!</v>
      </c>
    </row>
    <row r="442" spans="1:34">
      <c r="A442" s="8">
        <f t="shared" si="24"/>
        <v>72386</v>
      </c>
      <c r="B442" s="14" t="str">
        <f t="shared" si="25"/>
        <v>2017111420626</v>
      </c>
      <c r="C442" s="8" t="str">
        <f t="shared" si="29"/>
        <v>20171114</v>
      </c>
      <c r="D442" s="4">
        <v>2017</v>
      </c>
      <c r="E442" s="4">
        <v>11</v>
      </c>
      <c r="F442" s="4">
        <v>14</v>
      </c>
      <c r="G442" s="4">
        <v>20</v>
      </c>
      <c r="H442" s="4">
        <v>6</v>
      </c>
      <c r="I442" s="4">
        <v>26</v>
      </c>
      <c r="J442" s="4">
        <v>266</v>
      </c>
      <c r="K442" s="4" t="s">
        <v>37</v>
      </c>
      <c r="L442" s="8" t="e">
        <f>IF(#REF!=#REF!,IF(K442="Stroke",IF(K443="Stroke",IF((J443-J442)&lt;0,1000+J443-J442,J443-J442),""),""),"")</f>
        <v>#REF!</v>
      </c>
      <c r="M442" s="4" t="s">
        <v>21</v>
      </c>
      <c r="N442" s="4" t="s">
        <v>27</v>
      </c>
      <c r="O442" s="4">
        <v>3</v>
      </c>
      <c r="P442" s="8" t="e">
        <f>IF(#REF!=#REF!,IF(K442="Stroke",IF(K443="Stroke",IF(#REF!=#REF!,IF(Q442=Q443,IF((J443-J442)&lt;0,1000+J443-J442-O442,J443-J442-O442),""),""),""),""),"")</f>
        <v>#REF!</v>
      </c>
      <c r="Q442" s="4">
        <v>1</v>
      </c>
      <c r="R442" s="8" t="e">
        <f>IF(#REF!&lt;&gt;#REF!,COUNTIFS($K$112:$K$1378,$K$112,#REF!,#REF!),"")</f>
        <v>#REF!</v>
      </c>
      <c r="S442" s="8" t="e">
        <f>IF(AND(#REF!&lt;&gt;#REF!,#REF!=#REF!,M442="positive",M443="negative"),1,"")</f>
        <v>#REF!</v>
      </c>
      <c r="T442" s="8" t="e">
        <f>IF(AND(#REF!=#REF!,K:K="stroke",M:M="positive",S442&lt;&gt;"1"),1,"")</f>
        <v>#REF!</v>
      </c>
      <c r="U442" s="8" t="e">
        <f>IF((AND(R442&lt;&gt;"",W442&lt;&gt;1,K:K="stroke",M:M="negative",#REF!=#REF!)),IF(W442&lt;&gt;0,"",1),"")</f>
        <v>#REF!</v>
      </c>
      <c r="V442" s="8" t="e">
        <f t="shared" si="28"/>
        <v>#REF!</v>
      </c>
      <c r="W442" s="8" t="e">
        <f>IF(#REF!&lt;&gt;#REF!,COUNTIFS($K$112:$K$1378,"up",#REF!,#REF!),"")</f>
        <v>#REF!</v>
      </c>
      <c r="X442" s="8" t="e">
        <f>IF(#REF!&lt;&gt;#REF!,COUNTIFS($K$112:$K$1378,"SRS",#REF!,#REF!),"")</f>
        <v>#REF!</v>
      </c>
      <c r="Y442" s="8" t="e">
        <f>IF(R442&lt;&gt;"",IF(R442=1,"",COUNTIFS($O$112:$O$1378,"&gt;40",#REF!,#REF!)),"")</f>
        <v>#REF!</v>
      </c>
    </row>
    <row r="443" spans="1:34">
      <c r="A443" s="8">
        <f t="shared" si="24"/>
        <v>72386</v>
      </c>
      <c r="B443" s="14" t="str">
        <f t="shared" si="25"/>
        <v>2017111420626</v>
      </c>
      <c r="C443" s="8" t="str">
        <f t="shared" si="29"/>
        <v>20171114</v>
      </c>
      <c r="D443" s="4">
        <v>2017</v>
      </c>
      <c r="E443" s="4">
        <v>11</v>
      </c>
      <c r="F443" s="4">
        <v>14</v>
      </c>
      <c r="G443" s="4">
        <v>20</v>
      </c>
      <c r="H443" s="4">
        <v>6</v>
      </c>
      <c r="I443" s="4">
        <v>26</v>
      </c>
      <c r="J443" s="4">
        <v>279</v>
      </c>
      <c r="K443" s="4" t="s">
        <v>37</v>
      </c>
      <c r="L443" s="8" t="e">
        <f>IF(#REF!=#REF!,IF(K443="Stroke",IF(K444="Stroke",IF((J444-J443)&lt;0,1000+J444-J443,J444-J443),""),""),"")</f>
        <v>#REF!</v>
      </c>
      <c r="M443" s="4" t="s">
        <v>21</v>
      </c>
      <c r="N443" s="4" t="s">
        <v>27</v>
      </c>
      <c r="O443" s="4">
        <v>79</v>
      </c>
      <c r="P443" s="8" t="e">
        <f>IF(#REF!=#REF!,IF(K443="Stroke",IF(K444="Stroke",IF(#REF!=#REF!,IF(Q443=Q444,IF((J444-J443)&lt;0,1000+J444-J443-O443,J444-J443-O443),""),""),""),""),"")</f>
        <v>#REF!</v>
      </c>
      <c r="Q443" s="4">
        <v>1</v>
      </c>
      <c r="R443" s="8" t="e">
        <f>IF(#REF!&lt;&gt;#REF!,COUNTIFS($K$112:$K$1378,$K$112,#REF!,#REF!),"")</f>
        <v>#REF!</v>
      </c>
      <c r="S443" s="8" t="e">
        <f>IF(AND(#REF!&lt;&gt;#REF!,#REF!=#REF!,M443="positive",M444="negative"),1,"")</f>
        <v>#REF!</v>
      </c>
      <c r="T443" s="8" t="e">
        <f>IF(AND(#REF!=#REF!,K:K="stroke",M:M="positive",S443&lt;&gt;"1"),1,"")</f>
        <v>#REF!</v>
      </c>
      <c r="U443" s="8" t="e">
        <f>IF((AND(R443&lt;&gt;"",W443&lt;&gt;1,K:K="stroke",M:M="negative",#REF!=#REF!)),IF(W443&lt;&gt;0,"",1),"")</f>
        <v>#REF!</v>
      </c>
      <c r="V443" s="8" t="e">
        <f t="shared" si="28"/>
        <v>#REF!</v>
      </c>
      <c r="W443" s="8" t="e">
        <f>IF(#REF!&lt;&gt;#REF!,COUNTIFS($K$112:$K$1378,"up",#REF!,#REF!),"")</f>
        <v>#REF!</v>
      </c>
      <c r="X443" s="8" t="e">
        <f>IF(#REF!&lt;&gt;#REF!,COUNTIFS($K$112:$K$1378,"SRS",#REF!,#REF!),"")</f>
        <v>#REF!</v>
      </c>
      <c r="Y443" s="8" t="e">
        <f>IF(R443&lt;&gt;"",IF(R443=1,"",COUNTIFS($O$112:$O$1378,"&gt;40",#REF!,#REF!)),"")</f>
        <v>#REF!</v>
      </c>
    </row>
    <row r="444" spans="1:34">
      <c r="A444" s="8">
        <f t="shared" si="24"/>
        <v>72386</v>
      </c>
      <c r="B444" s="14" t="str">
        <f t="shared" si="25"/>
        <v>2017111420626</v>
      </c>
      <c r="C444" s="8" t="str">
        <f t="shared" si="29"/>
        <v>20171114</v>
      </c>
      <c r="D444" s="4">
        <v>2017</v>
      </c>
      <c r="E444" s="4">
        <v>11</v>
      </c>
      <c r="F444" s="4">
        <v>14</v>
      </c>
      <c r="G444" s="4">
        <v>20</v>
      </c>
      <c r="H444" s="4">
        <v>6</v>
      </c>
      <c r="I444" s="4">
        <v>26</v>
      </c>
      <c r="J444" s="4">
        <v>293</v>
      </c>
      <c r="K444" s="4" t="s">
        <v>29</v>
      </c>
      <c r="L444" s="8" t="e">
        <f>IF(#REF!=#REF!,IF(K444="Stroke",IF(K445="Stroke",IF((J445-J444)&lt;0,1000+J445-J444,J445-J444),""),""),"")</f>
        <v>#REF!</v>
      </c>
      <c r="M444" s="4" t="s">
        <v>21</v>
      </c>
      <c r="N444" s="4" t="s">
        <v>27</v>
      </c>
      <c r="P444" s="8" t="e">
        <f>IF(#REF!=#REF!,IF(K444="Stroke",IF(K445="Stroke",IF(#REF!=#REF!,IF(Q444=Q445,IF((J445-J444)&lt;0,1000+J445-J444-O444,J445-J444-O444),""),""),""),""),"")</f>
        <v>#REF!</v>
      </c>
      <c r="Q444" s="4">
        <v>1</v>
      </c>
      <c r="R444" s="8" t="e">
        <f>IF(#REF!&lt;&gt;#REF!,COUNTIFS($K$112:$K$1378,$K$112,#REF!,#REF!),"")</f>
        <v>#REF!</v>
      </c>
      <c r="S444" s="8" t="e">
        <f>IF(AND(#REF!&lt;&gt;#REF!,#REF!=#REF!,M444="positive",M445="negative"),1,"")</f>
        <v>#REF!</v>
      </c>
      <c r="T444" s="8" t="e">
        <f>IF(AND(#REF!=#REF!,K:K="stroke",M:M="positive",S444&lt;&gt;"1"),1,"")</f>
        <v>#REF!</v>
      </c>
      <c r="U444" s="8" t="e">
        <f>IF((AND(R444&lt;&gt;"",W444&lt;&gt;1,K:K="stroke",M:M="negative",#REF!=#REF!)),IF(W444&lt;&gt;0,"",1),"")</f>
        <v>#REF!</v>
      </c>
      <c r="V444" s="8" t="e">
        <f t="shared" si="28"/>
        <v>#REF!</v>
      </c>
      <c r="W444" s="8" t="e">
        <f>IF(#REF!&lt;&gt;#REF!,COUNTIFS($K$112:$K$1378,"up",#REF!,#REF!),"")</f>
        <v>#REF!</v>
      </c>
      <c r="X444" s="8" t="e">
        <f>IF(#REF!&lt;&gt;#REF!,COUNTIFS($K$112:$K$1378,"SRS",#REF!,#REF!),"")</f>
        <v>#REF!</v>
      </c>
      <c r="Y444" s="8" t="e">
        <f>IF(R444&lt;&gt;"",IF(R444=1,"",COUNTIFS($O$112:$O$1378,"&gt;40",#REF!,#REF!)),"")</f>
        <v>#REF!</v>
      </c>
    </row>
    <row r="445" spans="1:34">
      <c r="A445" s="7">
        <f t="shared" si="24"/>
        <v>72543</v>
      </c>
      <c r="B445" s="11" t="str">
        <f t="shared" si="25"/>
        <v>201711142093</v>
      </c>
      <c r="C445" s="7" t="str">
        <f t="shared" si="29"/>
        <v>20171114</v>
      </c>
      <c r="D445" s="7">
        <v>2017</v>
      </c>
      <c r="E445" s="7">
        <v>11</v>
      </c>
      <c r="F445" s="7">
        <v>14</v>
      </c>
      <c r="G445" s="7">
        <v>20</v>
      </c>
      <c r="H445" s="7">
        <v>9</v>
      </c>
      <c r="I445" s="7">
        <v>3</v>
      </c>
      <c r="J445" s="7">
        <v>757</v>
      </c>
      <c r="K445" s="7" t="s">
        <v>37</v>
      </c>
      <c r="L445" s="7" t="e">
        <f>IF(#REF!=#REF!,IF(K445="Stroke",IF(K446="Stroke",IF((J446-J445)&lt;0,1000+J446-J445,J446-J445),""),""),"")</f>
        <v>#REF!</v>
      </c>
      <c r="M445" s="7" t="s">
        <v>21</v>
      </c>
      <c r="N445" s="7" t="s">
        <v>27</v>
      </c>
      <c r="O445" s="7">
        <v>271</v>
      </c>
      <c r="P445" s="7" t="e">
        <f>IF(#REF!=#REF!,IF(K445="Stroke",IF(K446="Stroke",IF(#REF!=#REF!,IF(Q445=Q446,IF((J446-J445)&lt;0,1000+J446-J445-O445,J446-J445-O445),""),""),""),""),"")</f>
        <v>#REF!</v>
      </c>
      <c r="Q445" s="7">
        <v>1</v>
      </c>
      <c r="R445" s="7" t="e">
        <f>IF(#REF!&lt;&gt;#REF!,COUNTIFS($K$112:$K$1378,$K$112,#REF!,#REF!),"")</f>
        <v>#REF!</v>
      </c>
      <c r="S445" s="7" t="e">
        <f>IF(AND(#REF!&lt;&gt;#REF!,#REF!=#REF!,M445="positive",M446="negative"),1,"")</f>
        <v>#REF!</v>
      </c>
      <c r="T445" s="7" t="e">
        <f>IF(AND(#REF!=#REF!,K:K="stroke",M:M="positive",S445&lt;&gt;"1"),1,"")</f>
        <v>#REF!</v>
      </c>
      <c r="U445" s="7" t="e">
        <f>IF((AND(R445&lt;&gt;"",W445&lt;&gt;1,K:K="stroke",M:M="negative",#REF!=#REF!)),IF(W445&lt;&gt;0,"",1),"")</f>
        <v>#REF!</v>
      </c>
      <c r="V445" s="7" t="e">
        <f t="shared" si="28"/>
        <v>#REF!</v>
      </c>
      <c r="W445" s="7" t="e">
        <f>IF(#REF!&lt;&gt;#REF!,COUNTIFS($K$112:$K$1378,"up",#REF!,#REF!),"")</f>
        <v>#REF!</v>
      </c>
      <c r="X445" s="7" t="e">
        <f>IF(#REF!&lt;&gt;#REF!,COUNTIFS($K$112:$K$1378,"SRS",#REF!,#REF!),"")</f>
        <v>#REF!</v>
      </c>
      <c r="Y445" s="7" t="e">
        <f>IF(R445&lt;&gt;"",IF(R445=1,"",COUNTIFS($O$112:$O$1378,"&gt;40",#REF!,#REF!)),"")</f>
        <v>#REF!</v>
      </c>
      <c r="Z445" s="7"/>
      <c r="AA445" s="7"/>
      <c r="AB445" s="7"/>
      <c r="AC445" s="7"/>
      <c r="AD445" s="7"/>
      <c r="AE445" s="7"/>
      <c r="AF445" s="7"/>
      <c r="AG445" s="7"/>
      <c r="AH445" s="7"/>
    </row>
    <row r="446" spans="1:34">
      <c r="A446" s="7">
        <f t="shared" si="24"/>
        <v>72829</v>
      </c>
      <c r="B446" s="11" t="str">
        <f t="shared" si="25"/>
        <v>20171114201349</v>
      </c>
      <c r="C446" s="7" t="str">
        <f t="shared" si="29"/>
        <v>20171114</v>
      </c>
      <c r="D446" s="7">
        <v>2017</v>
      </c>
      <c r="E446" s="7">
        <v>11</v>
      </c>
      <c r="F446" s="7">
        <v>14</v>
      </c>
      <c r="G446" s="7">
        <v>20</v>
      </c>
      <c r="H446" s="7">
        <v>13</v>
      </c>
      <c r="I446" s="7">
        <v>49</v>
      </c>
      <c r="J446" s="7">
        <v>490</v>
      </c>
      <c r="K446" s="7" t="s">
        <v>37</v>
      </c>
      <c r="L446" s="7" t="e">
        <f>IF(#REF!=#REF!,IF(K446="Stroke",IF(K447="Stroke",IF((J447-J446)&lt;0,1000+J447-J446,J447-J446),""),""),"")</f>
        <v>#REF!</v>
      </c>
      <c r="M446" s="7" t="s">
        <v>21</v>
      </c>
      <c r="N446" s="7" t="s">
        <v>27</v>
      </c>
      <c r="O446" s="7">
        <v>9</v>
      </c>
      <c r="P446" s="7" t="e">
        <f>IF(#REF!=#REF!,IF(K446="Stroke",IF(K447="Stroke",IF(#REF!=#REF!,IF(Q446=Q447,IF((J447-J446)&lt;0,1000+J447-J446-O446,J447-J446-O446),""),""),""),""),"")</f>
        <v>#REF!</v>
      </c>
      <c r="Q446" s="7">
        <v>1</v>
      </c>
      <c r="R446" s="7" t="e">
        <f>IF(#REF!&lt;&gt;#REF!,COUNTIFS($K$112:$K$1378,$K$112,#REF!,#REF!),"")</f>
        <v>#REF!</v>
      </c>
      <c r="S446" s="7" t="e">
        <f>IF(AND(#REF!&lt;&gt;#REF!,#REF!=#REF!,M446="positive",M447="negative"),1,"")</f>
        <v>#REF!</v>
      </c>
      <c r="T446" s="7" t="e">
        <f>IF(AND(#REF!=#REF!,K:K="stroke",M:M="positive",S446&lt;&gt;"1"),1,"")</f>
        <v>#REF!</v>
      </c>
      <c r="U446" s="7" t="e">
        <f>IF((AND(R446&lt;&gt;"",W446&lt;&gt;1,K:K="stroke",M:M="negative",#REF!=#REF!)),IF(W446&lt;&gt;0,"",1),"")</f>
        <v>#REF!</v>
      </c>
      <c r="V446" s="7" t="e">
        <f t="shared" si="28"/>
        <v>#REF!</v>
      </c>
      <c r="W446" s="7" t="e">
        <f>IF(#REF!&lt;&gt;#REF!,COUNTIFS($K$112:$K$1378,"up",#REF!,#REF!),"")</f>
        <v>#REF!</v>
      </c>
      <c r="X446" s="7" t="e">
        <f>IF(#REF!&lt;&gt;#REF!,COUNTIFS($K$112:$K$1378,"SRS",#REF!,#REF!),"")</f>
        <v>#REF!</v>
      </c>
      <c r="Y446" s="7" t="e">
        <f>IF(R446&lt;&gt;"",IF(R446=1,"",COUNTIFS($O$112:$O$1378,"&gt;40",#REF!,#REF!)),"")</f>
        <v>#REF!</v>
      </c>
      <c r="Z446" s="7"/>
      <c r="AA446" s="7"/>
      <c r="AB446" s="7"/>
      <c r="AC446" s="7"/>
      <c r="AD446" s="7"/>
      <c r="AE446" s="7"/>
      <c r="AF446" s="7"/>
      <c r="AG446" s="7"/>
      <c r="AH446" s="7"/>
    </row>
    <row r="447" spans="1:34" s="7" customFormat="1">
      <c r="A447" s="8">
        <f t="shared" si="24"/>
        <v>72829</v>
      </c>
      <c r="B447" s="14" t="str">
        <f t="shared" si="25"/>
        <v>20171114201349</v>
      </c>
      <c r="C447" s="8" t="str">
        <f t="shared" si="29"/>
        <v>20171114</v>
      </c>
      <c r="D447" s="4">
        <v>2017</v>
      </c>
      <c r="E447" s="4">
        <v>11</v>
      </c>
      <c r="F447" s="4">
        <v>14</v>
      </c>
      <c r="G447" s="4">
        <v>20</v>
      </c>
      <c r="H447" s="4">
        <v>13</v>
      </c>
      <c r="I447" s="4">
        <v>49</v>
      </c>
      <c r="J447" s="4">
        <v>535</v>
      </c>
      <c r="K447" s="4" t="s">
        <v>37</v>
      </c>
      <c r="L447" s="8" t="e">
        <f>IF(#REF!=#REF!,IF(K447="Stroke",IF(K448="Stroke",IF((J448-J447)&lt;0,1000+J448-J447,J448-J447),""),""),"")</f>
        <v>#REF!</v>
      </c>
      <c r="M447" s="4" t="s">
        <v>21</v>
      </c>
      <c r="N447" s="4" t="s">
        <v>27</v>
      </c>
      <c r="O447" s="4">
        <v>7</v>
      </c>
      <c r="P447" s="8" t="e">
        <f>IF(#REF!=#REF!,IF(K447="Stroke",IF(K448="Stroke",IF(#REF!=#REF!,IF(Q447=Q448,IF((J448-J447)&lt;0,1000+J448-J447-O447,J448-J447-O447),""),""),""),""),"")</f>
        <v>#REF!</v>
      </c>
      <c r="Q447" s="4">
        <v>1</v>
      </c>
      <c r="R447" s="8" t="e">
        <f>IF(#REF!&lt;&gt;#REF!,COUNTIFS($K$112:$K$1378,$K$112,#REF!,#REF!),"")</f>
        <v>#REF!</v>
      </c>
      <c r="S447" s="8" t="e">
        <f>IF(AND(#REF!&lt;&gt;#REF!,#REF!=#REF!,M447="positive",M448="negative"),1,"")</f>
        <v>#REF!</v>
      </c>
      <c r="T447" s="8" t="e">
        <f>IF(AND(#REF!=#REF!,K:K="stroke",M:M="positive",S447&lt;&gt;"1"),1,"")</f>
        <v>#REF!</v>
      </c>
      <c r="U447" s="8" t="e">
        <f>IF((AND(R447&lt;&gt;"",W447&lt;&gt;1,K:K="stroke",M:M="negative",#REF!=#REF!)),IF(W447&lt;&gt;0,"",1),"")</f>
        <v>#REF!</v>
      </c>
      <c r="V447" s="8" t="e">
        <f t="shared" si="28"/>
        <v>#REF!</v>
      </c>
      <c r="W447" s="8" t="e">
        <f>IF(#REF!&lt;&gt;#REF!,COUNTIFS($K$112:$K$1378,"up",#REF!,#REF!),"")</f>
        <v>#REF!</v>
      </c>
      <c r="X447" s="8" t="e">
        <f>IF(#REF!&lt;&gt;#REF!,COUNTIFS($K$112:$K$1378,"SRS",#REF!,#REF!),"")</f>
        <v>#REF!</v>
      </c>
      <c r="Y447" s="8" t="e">
        <f>IF(R447&lt;&gt;"",IF(R447=1,"",COUNTIFS($O$112:$O$1378,"&gt;40",#REF!,#REF!)),"")</f>
        <v>#REF!</v>
      </c>
      <c r="Z447" s="4"/>
      <c r="AA447" s="4"/>
      <c r="AB447" s="4"/>
      <c r="AC447" s="4"/>
      <c r="AD447" s="4"/>
      <c r="AE447" s="4"/>
      <c r="AF447" s="4"/>
      <c r="AG447" s="4"/>
      <c r="AH447" s="4"/>
    </row>
    <row r="448" spans="1:34">
      <c r="A448" s="8">
        <f t="shared" si="24"/>
        <v>72829</v>
      </c>
      <c r="B448" s="14" t="str">
        <f t="shared" si="25"/>
        <v>20171114201349</v>
      </c>
      <c r="C448" s="8" t="str">
        <f t="shared" si="29"/>
        <v>20171114</v>
      </c>
      <c r="D448" s="4">
        <v>2017</v>
      </c>
      <c r="E448" s="4">
        <v>11</v>
      </c>
      <c r="F448" s="4">
        <v>14</v>
      </c>
      <c r="G448" s="4">
        <v>20</v>
      </c>
      <c r="H448" s="4">
        <v>13</v>
      </c>
      <c r="I448" s="4">
        <v>49</v>
      </c>
      <c r="J448" s="4">
        <v>568</v>
      </c>
      <c r="K448" s="4" t="s">
        <v>37</v>
      </c>
      <c r="L448" s="8" t="e">
        <f>IF(#REF!=#REF!,IF(K448="Stroke",IF(K449="Stroke",IF((J449-J448)&lt;0,1000+J449-J448,J449-J448),""),""),"")</f>
        <v>#REF!</v>
      </c>
      <c r="M448" s="4" t="s">
        <v>21</v>
      </c>
      <c r="N448" s="4" t="s">
        <v>27</v>
      </c>
      <c r="O448" s="4">
        <v>6</v>
      </c>
      <c r="P448" s="8" t="e">
        <f>IF(#REF!=#REF!,IF(K448="Stroke",IF(K449="Stroke",IF(#REF!=#REF!,IF(Q448=Q449,IF((J449-J448)&lt;0,1000+J449-J448-O448,J449-J448-O448),""),""),""),""),"")</f>
        <v>#REF!</v>
      </c>
      <c r="Q448" s="4">
        <v>1</v>
      </c>
      <c r="R448" s="8" t="e">
        <f>IF(#REF!&lt;&gt;#REF!,COUNTIFS($K$112:$K$1378,$K$112,#REF!,#REF!),"")</f>
        <v>#REF!</v>
      </c>
      <c r="S448" s="8" t="e">
        <f>IF(AND(#REF!&lt;&gt;#REF!,#REF!=#REF!,M448="positive",M449="negative"),1,"")</f>
        <v>#REF!</v>
      </c>
      <c r="T448" s="8" t="e">
        <f>IF(AND(#REF!=#REF!,K:K="stroke",M:M="positive",S448&lt;&gt;"1"),1,"")</f>
        <v>#REF!</v>
      </c>
      <c r="U448" s="8" t="e">
        <f>IF((AND(R448&lt;&gt;"",W448&lt;&gt;1,K:K="stroke",M:M="negative",#REF!=#REF!)),IF(W448&lt;&gt;0,"",1),"")</f>
        <v>#REF!</v>
      </c>
      <c r="V448" s="8" t="e">
        <f t="shared" si="28"/>
        <v>#REF!</v>
      </c>
      <c r="W448" s="8" t="e">
        <f>IF(#REF!&lt;&gt;#REF!,COUNTIFS($K$112:$K$1378,"up",#REF!,#REF!),"")</f>
        <v>#REF!</v>
      </c>
      <c r="X448" s="8" t="e">
        <f>IF(#REF!&lt;&gt;#REF!,COUNTIFS($K$112:$K$1378,"SRS",#REF!,#REF!),"")</f>
        <v>#REF!</v>
      </c>
      <c r="Y448" s="8" t="e">
        <f>IF(R448&lt;&gt;"",IF(R448=1,"",COUNTIFS($O$112:$O$1378,"&gt;40",#REF!,#REF!)),"")</f>
        <v>#REF!</v>
      </c>
    </row>
    <row r="449" spans="1:34" s="7" customFormat="1">
      <c r="A449" s="8">
        <f t="shared" ref="A449:A512" si="30">I449+(H449*60)+(G449*3600)</f>
        <v>72829</v>
      </c>
      <c r="B449" s="14" t="str">
        <f t="shared" ref="B449:B512" si="31">CONCATENATE(D449,E449,F449,G449,H449,I449)</f>
        <v>20171114201349</v>
      </c>
      <c r="C449" s="8" t="str">
        <f t="shared" si="29"/>
        <v>20171114</v>
      </c>
      <c r="D449" s="4">
        <v>2017</v>
      </c>
      <c r="E449" s="4">
        <v>11</v>
      </c>
      <c r="F449" s="4">
        <v>14</v>
      </c>
      <c r="G449" s="4">
        <v>20</v>
      </c>
      <c r="H449" s="4">
        <v>13</v>
      </c>
      <c r="I449" s="4">
        <v>49</v>
      </c>
      <c r="J449" s="4">
        <v>590</v>
      </c>
      <c r="K449" s="4" t="s">
        <v>37</v>
      </c>
      <c r="L449" s="8" t="e">
        <f>IF(#REF!=#REF!,IF(K449="Stroke",IF(K450="Stroke",IF((J450-J449)&lt;0,1000+J450-J449,J450-J449),""),""),"")</f>
        <v>#REF!</v>
      </c>
      <c r="M449" s="4" t="s">
        <v>21</v>
      </c>
      <c r="N449" s="4" t="s">
        <v>27</v>
      </c>
      <c r="O449" s="4">
        <v>3</v>
      </c>
      <c r="P449" s="8" t="e">
        <f>IF(#REF!=#REF!,IF(K449="Stroke",IF(K450="Stroke",IF(#REF!=#REF!,IF(Q449=Q450,IF((J450-J449)&lt;0,1000+J450-J449-O449,J450-J449-O449),""),""),""),""),"")</f>
        <v>#REF!</v>
      </c>
      <c r="Q449" s="4">
        <v>1</v>
      </c>
      <c r="R449" s="8" t="e">
        <f>IF(#REF!&lt;&gt;#REF!,COUNTIFS($K$112:$K$1378,$K$112,#REF!,#REF!),"")</f>
        <v>#REF!</v>
      </c>
      <c r="S449" s="8" t="e">
        <f>IF(AND(#REF!&lt;&gt;#REF!,#REF!=#REF!,M449="positive",M450="negative"),1,"")</f>
        <v>#REF!</v>
      </c>
      <c r="T449" s="8" t="e">
        <f>IF(AND(#REF!=#REF!,K:K="stroke",M:M="positive",S449&lt;&gt;"1"),1,"")</f>
        <v>#REF!</v>
      </c>
      <c r="U449" s="8" t="e">
        <f>IF((AND(R449&lt;&gt;"",W449&lt;&gt;1,K:K="stroke",M:M="negative",#REF!=#REF!)),IF(W449&lt;&gt;0,"",1),"")</f>
        <v>#REF!</v>
      </c>
      <c r="V449" s="8" t="e">
        <f t="shared" si="28"/>
        <v>#REF!</v>
      </c>
      <c r="W449" s="8" t="e">
        <f>IF(#REF!&lt;&gt;#REF!,COUNTIFS($K$112:$K$1378,"up",#REF!,#REF!),"")</f>
        <v>#REF!</v>
      </c>
      <c r="X449" s="8" t="e">
        <f>IF(#REF!&lt;&gt;#REF!,COUNTIFS($K$112:$K$1378,"SRS",#REF!,#REF!),"")</f>
        <v>#REF!</v>
      </c>
      <c r="Y449" s="8" t="e">
        <f>IF(R449&lt;&gt;"",IF(R449=1,"",COUNTIFS($O$112:$O$1378,"&gt;40",#REF!,#REF!)),"")</f>
        <v>#REF!</v>
      </c>
      <c r="Z449" s="4"/>
      <c r="AA449" s="4"/>
      <c r="AB449" s="4"/>
      <c r="AC449" s="4"/>
      <c r="AD449" s="4"/>
      <c r="AE449" s="4"/>
      <c r="AF449" s="4"/>
      <c r="AG449" s="4"/>
      <c r="AH449" s="4"/>
    </row>
    <row r="450" spans="1:34">
      <c r="A450" s="8">
        <f t="shared" si="30"/>
        <v>72829</v>
      </c>
      <c r="B450" s="14" t="str">
        <f t="shared" si="31"/>
        <v>20171114201349</v>
      </c>
      <c r="C450" s="8" t="str">
        <f t="shared" si="29"/>
        <v>20171114</v>
      </c>
      <c r="D450" s="4">
        <v>2017</v>
      </c>
      <c r="E450" s="4">
        <v>11</v>
      </c>
      <c r="F450" s="4">
        <v>14</v>
      </c>
      <c r="G450" s="4">
        <v>20</v>
      </c>
      <c r="H450" s="4">
        <v>13</v>
      </c>
      <c r="I450" s="4">
        <v>49</v>
      </c>
      <c r="J450" s="4">
        <v>596</v>
      </c>
      <c r="K450" s="4" t="s">
        <v>37</v>
      </c>
      <c r="L450" s="8" t="e">
        <f>IF(#REF!=#REF!,IF(K450="Stroke",IF(K451="Stroke",IF((J451-J450)&lt;0,1000+J451-J450,J451-J450),""),""),"")</f>
        <v>#REF!</v>
      </c>
      <c r="M450" s="4" t="s">
        <v>21</v>
      </c>
      <c r="N450" s="4" t="s">
        <v>27</v>
      </c>
      <c r="O450" s="4">
        <v>3</v>
      </c>
      <c r="P450" s="8" t="e">
        <f>IF(#REF!=#REF!,IF(K450="Stroke",IF(K451="Stroke",IF(#REF!=#REF!,IF(Q450=Q451,IF((J451-J450)&lt;0,1000+J451-J450-O450,J451-J450-O450),""),""),""),""),"")</f>
        <v>#REF!</v>
      </c>
      <c r="Q450" s="4">
        <v>1</v>
      </c>
      <c r="R450" s="8" t="e">
        <f>IF(#REF!&lt;&gt;#REF!,COUNTIFS($K$112:$K$1378,$K$112,#REF!,#REF!),"")</f>
        <v>#REF!</v>
      </c>
      <c r="S450" s="8" t="e">
        <f>IF(AND(#REF!&lt;&gt;#REF!,#REF!=#REF!,M450="positive",M451="negative"),1,"")</f>
        <v>#REF!</v>
      </c>
      <c r="T450" s="8" t="e">
        <f>IF(AND(#REF!=#REF!,K:K="stroke",M:M="positive",S450&lt;&gt;"1"),1,"")</f>
        <v>#REF!</v>
      </c>
      <c r="U450" s="8" t="e">
        <f>IF((AND(R450&lt;&gt;"",W450&lt;&gt;1,K:K="stroke",M:M="negative",#REF!=#REF!)),IF(W450&lt;&gt;0,"",1),"")</f>
        <v>#REF!</v>
      </c>
      <c r="V450" s="8" t="e">
        <f t="shared" si="28"/>
        <v>#REF!</v>
      </c>
      <c r="W450" s="8" t="e">
        <f>IF(#REF!&lt;&gt;#REF!,COUNTIFS($K$112:$K$1378,"up",#REF!,#REF!),"")</f>
        <v>#REF!</v>
      </c>
      <c r="X450" s="8" t="e">
        <f>IF(#REF!&lt;&gt;#REF!,COUNTIFS($K$112:$K$1378,"SRS",#REF!,#REF!),"")</f>
        <v>#REF!</v>
      </c>
      <c r="Y450" s="8" t="e">
        <f>IF(R450&lt;&gt;"",IF(R450=1,"",COUNTIFS($O$112:$O$1378,"&gt;40",#REF!,#REF!)),"")</f>
        <v>#REF!</v>
      </c>
    </row>
    <row r="451" spans="1:34">
      <c r="A451" s="8">
        <f t="shared" si="30"/>
        <v>72829</v>
      </c>
      <c r="B451" s="14" t="str">
        <f t="shared" si="31"/>
        <v>20171114201349</v>
      </c>
      <c r="C451" s="8" t="str">
        <f t="shared" si="29"/>
        <v>20171114</v>
      </c>
      <c r="D451" s="4">
        <v>2017</v>
      </c>
      <c r="E451" s="4">
        <v>11</v>
      </c>
      <c r="F451" s="4">
        <v>14</v>
      </c>
      <c r="G451" s="4">
        <v>20</v>
      </c>
      <c r="H451" s="4">
        <v>13</v>
      </c>
      <c r="I451" s="4">
        <v>49</v>
      </c>
      <c r="J451" s="4">
        <v>649</v>
      </c>
      <c r="K451" s="4" t="s">
        <v>37</v>
      </c>
      <c r="L451" s="8" t="e">
        <f>IF(#REF!=#REF!,IF(K451="Stroke",IF(K452="Stroke",IF((J452-J451)&lt;0,1000+J452-J451,J452-J451),""),""),"")</f>
        <v>#REF!</v>
      </c>
      <c r="M451" s="4" t="s">
        <v>21</v>
      </c>
      <c r="N451" s="4" t="s">
        <v>27</v>
      </c>
      <c r="O451" s="4">
        <v>6</v>
      </c>
      <c r="P451" s="8" t="e">
        <f>IF(#REF!=#REF!,IF(K451="Stroke",IF(K452="Stroke",IF(#REF!=#REF!,IF(Q451=Q452,IF((J452-J451)&lt;0,1000+J452-J451-O451,J452-J451-O451),""),""),""),""),"")</f>
        <v>#REF!</v>
      </c>
      <c r="Q451" s="4">
        <v>1</v>
      </c>
      <c r="R451" s="8" t="e">
        <f>IF(#REF!&lt;&gt;#REF!,COUNTIFS($K$112:$K$1378,$K$112,#REF!,#REF!),"")</f>
        <v>#REF!</v>
      </c>
      <c r="S451" s="8" t="e">
        <f>IF(AND(#REF!&lt;&gt;#REF!,#REF!=#REF!,M451="positive",M452="negative"),1,"")</f>
        <v>#REF!</v>
      </c>
      <c r="T451" s="8" t="e">
        <f>IF(AND(#REF!=#REF!,K:K="stroke",M:M="positive",S451&lt;&gt;"1"),1,"")</f>
        <v>#REF!</v>
      </c>
      <c r="U451" s="8" t="e">
        <f>IF((AND(R451&lt;&gt;"",W451&lt;&gt;1,K:K="stroke",M:M="negative",#REF!=#REF!)),IF(W451&lt;&gt;0,"",1),"")</f>
        <v>#REF!</v>
      </c>
      <c r="V451" s="8" t="e">
        <f t="shared" si="28"/>
        <v>#REF!</v>
      </c>
      <c r="W451" s="8" t="e">
        <f>IF(#REF!&lt;&gt;#REF!,COUNTIFS($K$112:$K$1378,"up",#REF!,#REF!),"")</f>
        <v>#REF!</v>
      </c>
      <c r="X451" s="8" t="e">
        <f>IF(#REF!&lt;&gt;#REF!,COUNTIFS($K$112:$K$1378,"SRS",#REF!,#REF!),"")</f>
        <v>#REF!</v>
      </c>
      <c r="Y451" s="8" t="e">
        <f>IF(R451&lt;&gt;"",IF(R451=1,"",COUNTIFS($O$112:$O$1378,"&gt;40",#REF!,#REF!)),"")</f>
        <v>#REF!</v>
      </c>
    </row>
    <row r="452" spans="1:34">
      <c r="A452" s="8">
        <f t="shared" si="30"/>
        <v>72829</v>
      </c>
      <c r="B452" s="14" t="str">
        <f t="shared" si="31"/>
        <v>20171114201349</v>
      </c>
      <c r="C452" s="8" t="str">
        <f t="shared" si="29"/>
        <v>20171114</v>
      </c>
      <c r="D452" s="4">
        <v>2017</v>
      </c>
      <c r="E452" s="4">
        <v>11</v>
      </c>
      <c r="F452" s="4">
        <v>14</v>
      </c>
      <c r="G452" s="4">
        <v>20</v>
      </c>
      <c r="H452" s="4">
        <v>13</v>
      </c>
      <c r="I452" s="4">
        <v>49</v>
      </c>
      <c r="J452" s="4">
        <v>693</v>
      </c>
      <c r="K452" s="4" t="s">
        <v>37</v>
      </c>
      <c r="L452" s="8" t="e">
        <f>IF(#REF!=#REF!,IF(K452="Stroke",IF(K453="Stroke",IF((J453-J452)&lt;0,1000+J453-J452,J453-J452),""),""),"")</f>
        <v>#REF!</v>
      </c>
      <c r="M452" s="4" t="s">
        <v>21</v>
      </c>
      <c r="N452" s="4" t="s">
        <v>27</v>
      </c>
      <c r="O452" s="4">
        <v>8</v>
      </c>
      <c r="P452" s="8" t="e">
        <f>IF(#REF!=#REF!,IF(K452="Stroke",IF(K453="Stroke",IF(#REF!=#REF!,IF(Q452=Q453,IF((J453-J452)&lt;0,1000+J453-J452-O452,J453-J452-O452),""),""),""),""),"")</f>
        <v>#REF!</v>
      </c>
      <c r="Q452" s="4">
        <v>1</v>
      </c>
      <c r="R452" s="8" t="e">
        <f>IF(#REF!&lt;&gt;#REF!,COUNTIFS($K$112:$K$1378,$K$112,#REF!,#REF!),"")</f>
        <v>#REF!</v>
      </c>
      <c r="S452" s="8" t="e">
        <f>IF(AND(#REF!&lt;&gt;#REF!,#REF!=#REF!,M452="positive",M453="negative"),1,"")</f>
        <v>#REF!</v>
      </c>
      <c r="T452" s="8" t="e">
        <f>IF(AND(#REF!=#REF!,K:K="stroke",M:M="positive",S452&lt;&gt;"1"),1,"")</f>
        <v>#REF!</v>
      </c>
      <c r="U452" s="8" t="e">
        <f>IF((AND(R452&lt;&gt;"",W452&lt;&gt;1,K:K="stroke",M:M="negative",#REF!=#REF!)),IF(W452&lt;&gt;0,"",1),"")</f>
        <v>#REF!</v>
      </c>
      <c r="V452" s="8" t="e">
        <f t="shared" ref="V452:V483" si="32">IF(R452="","",(SUM(S452:U452)+W452))</f>
        <v>#REF!</v>
      </c>
      <c r="W452" s="8" t="e">
        <f>IF(#REF!&lt;&gt;#REF!,COUNTIFS($K$112:$K$1378,"up",#REF!,#REF!),"")</f>
        <v>#REF!</v>
      </c>
      <c r="X452" s="8" t="e">
        <f>IF(#REF!&lt;&gt;#REF!,COUNTIFS($K$112:$K$1378,"SRS",#REF!,#REF!),"")</f>
        <v>#REF!</v>
      </c>
      <c r="Y452" s="8" t="e">
        <f>IF(R452&lt;&gt;"",IF(R452=1,"",COUNTIFS($O$112:$O$1378,"&gt;40",#REF!,#REF!)),"")</f>
        <v>#REF!</v>
      </c>
    </row>
    <row r="453" spans="1:34">
      <c r="A453" s="8">
        <f t="shared" si="30"/>
        <v>72829</v>
      </c>
      <c r="B453" s="14" t="str">
        <f t="shared" si="31"/>
        <v>20171114201349</v>
      </c>
      <c r="C453" s="8" t="str">
        <f t="shared" ref="C453:C478" si="33">CONCATENATE(D453,E453,F453)</f>
        <v>20171114</v>
      </c>
      <c r="D453" s="4">
        <v>2017</v>
      </c>
      <c r="E453" s="4">
        <v>11</v>
      </c>
      <c r="F453" s="4">
        <v>14</v>
      </c>
      <c r="G453" s="4">
        <v>20</v>
      </c>
      <c r="H453" s="4">
        <v>13</v>
      </c>
      <c r="I453" s="4">
        <v>49</v>
      </c>
      <c r="J453" s="4">
        <v>723</v>
      </c>
      <c r="K453" s="4" t="s">
        <v>37</v>
      </c>
      <c r="L453" s="8" t="e">
        <f>IF(#REF!=#REF!,IF(K453="Stroke",IF(K454="Stroke",IF((J454-J453)&lt;0,1000+J454-J453,J454-J453),""),""),"")</f>
        <v>#REF!</v>
      </c>
      <c r="M453" s="4" t="s">
        <v>21</v>
      </c>
      <c r="N453" s="4" t="s">
        <v>27</v>
      </c>
      <c r="O453" s="4">
        <v>4</v>
      </c>
      <c r="P453" s="8" t="e">
        <f>IF(#REF!=#REF!,IF(K453="Stroke",IF(K454="Stroke",IF(#REF!=#REF!,IF(Q453=Q454,IF((J454-J453)&lt;0,1000+J454-J453-O453,J454-J453-O453),""),""),""),""),"")</f>
        <v>#REF!</v>
      </c>
      <c r="Q453" s="4">
        <v>1</v>
      </c>
      <c r="R453" s="8" t="e">
        <f>IF(#REF!&lt;&gt;#REF!,COUNTIFS($K$112:$K$1378,$K$112,#REF!,#REF!),"")</f>
        <v>#REF!</v>
      </c>
      <c r="S453" s="8" t="e">
        <f>IF(AND(#REF!&lt;&gt;#REF!,#REF!=#REF!,M453="positive",M454="negative"),1,"")</f>
        <v>#REF!</v>
      </c>
      <c r="T453" s="8" t="e">
        <f>IF(AND(#REF!=#REF!,K:K="stroke",M:M="positive",S453&lt;&gt;"1"),1,"")</f>
        <v>#REF!</v>
      </c>
      <c r="U453" s="8" t="e">
        <f>IF((AND(R453&lt;&gt;"",W453&lt;&gt;1,K:K="stroke",M:M="negative",#REF!=#REF!)),IF(W453&lt;&gt;0,"",1),"")</f>
        <v>#REF!</v>
      </c>
      <c r="V453" s="8" t="e">
        <f t="shared" si="32"/>
        <v>#REF!</v>
      </c>
      <c r="W453" s="8" t="e">
        <f>IF(#REF!&lt;&gt;#REF!,COUNTIFS($K$112:$K$1378,"up",#REF!,#REF!),"")</f>
        <v>#REF!</v>
      </c>
      <c r="X453" s="8" t="e">
        <f>IF(#REF!&lt;&gt;#REF!,COUNTIFS($K$112:$K$1378,"SRS",#REF!,#REF!),"")</f>
        <v>#REF!</v>
      </c>
      <c r="Y453" s="8" t="e">
        <f>IF(R453&lt;&gt;"",IF(R453=1,"",COUNTIFS($O$112:$O$1378,"&gt;40",#REF!,#REF!)),"")</f>
        <v>#REF!</v>
      </c>
    </row>
    <row r="454" spans="1:34">
      <c r="A454" s="8">
        <f t="shared" si="30"/>
        <v>72829</v>
      </c>
      <c r="B454" s="14" t="str">
        <f t="shared" si="31"/>
        <v>20171114201349</v>
      </c>
      <c r="C454" s="8" t="str">
        <f t="shared" si="33"/>
        <v>20171114</v>
      </c>
      <c r="D454" s="4">
        <v>2017</v>
      </c>
      <c r="E454" s="4">
        <v>11</v>
      </c>
      <c r="F454" s="4">
        <v>14</v>
      </c>
      <c r="G454" s="4">
        <v>20</v>
      </c>
      <c r="H454" s="4">
        <v>13</v>
      </c>
      <c r="I454" s="4">
        <v>49</v>
      </c>
      <c r="J454" s="4">
        <v>808</v>
      </c>
      <c r="K454" s="4" t="s">
        <v>37</v>
      </c>
      <c r="L454" s="8" t="e">
        <f>IF(#REF!=#REF!,IF(K454="Stroke",IF(K455="Stroke",IF((J455-J454)&lt;0,1000+J455-J454,J455-J454),""),""),"")</f>
        <v>#REF!</v>
      </c>
      <c r="M454" s="4" t="s">
        <v>21</v>
      </c>
      <c r="N454" s="4" t="s">
        <v>27</v>
      </c>
      <c r="O454" s="4">
        <v>16</v>
      </c>
      <c r="P454" s="8" t="e">
        <f>IF(#REF!=#REF!,IF(K454="Stroke",IF(K455="Stroke",IF(#REF!=#REF!,IF(Q454=Q455,IF((J455-J454)&lt;0,1000+J455-J454-O454,J455-J454-O454),""),""),""),""),"")</f>
        <v>#REF!</v>
      </c>
      <c r="Q454" s="4">
        <v>1</v>
      </c>
      <c r="R454" s="8" t="e">
        <f>IF(#REF!&lt;&gt;#REF!,COUNTIFS($K$112:$K$1378,$K$112,#REF!,#REF!),"")</f>
        <v>#REF!</v>
      </c>
      <c r="S454" s="8" t="e">
        <f>IF(AND(#REF!&lt;&gt;#REF!,#REF!=#REF!,M454="positive",M455="negative"),1,"")</f>
        <v>#REF!</v>
      </c>
      <c r="T454" s="8" t="e">
        <f>IF(AND(#REF!=#REF!,K:K="stroke",M:M="positive",S454&lt;&gt;"1"),1,"")</f>
        <v>#REF!</v>
      </c>
      <c r="U454" s="8" t="e">
        <f>IF((AND(R454&lt;&gt;"",W454&lt;&gt;1,K:K="stroke",M:M="negative",#REF!=#REF!)),IF(W454&lt;&gt;0,"",1),"")</f>
        <v>#REF!</v>
      </c>
      <c r="V454" s="8" t="e">
        <f t="shared" si="32"/>
        <v>#REF!</v>
      </c>
      <c r="W454" s="8" t="e">
        <f>IF(#REF!&lt;&gt;#REF!,COUNTIFS($K$112:$K$1378,"up",#REF!,#REF!),"")</f>
        <v>#REF!</v>
      </c>
      <c r="X454" s="8" t="e">
        <f>IF(#REF!&lt;&gt;#REF!,COUNTIFS($K$112:$K$1378,"SRS",#REF!,#REF!),"")</f>
        <v>#REF!</v>
      </c>
      <c r="Y454" s="8" t="e">
        <f>IF(R454&lt;&gt;"",IF(R454=1,"",COUNTIFS($O$112:$O$1378,"&gt;40",#REF!,#REF!)),"")</f>
        <v>#REF!</v>
      </c>
    </row>
    <row r="455" spans="1:34">
      <c r="A455" s="8">
        <f t="shared" si="30"/>
        <v>72829</v>
      </c>
      <c r="B455" s="14" t="str">
        <f t="shared" si="31"/>
        <v>20171114201349</v>
      </c>
      <c r="C455" s="8" t="str">
        <f t="shared" si="33"/>
        <v>20171114</v>
      </c>
      <c r="D455" s="4">
        <v>2017</v>
      </c>
      <c r="E455" s="4">
        <v>11</v>
      </c>
      <c r="F455" s="4">
        <v>14</v>
      </c>
      <c r="G455" s="4">
        <v>20</v>
      </c>
      <c r="H455" s="4">
        <v>13</v>
      </c>
      <c r="I455" s="4">
        <v>49</v>
      </c>
      <c r="J455" s="4">
        <v>810</v>
      </c>
      <c r="K455" s="4" t="s">
        <v>29</v>
      </c>
      <c r="L455" s="8" t="e">
        <f>IF(#REF!=#REF!,IF(K455="Stroke",IF(K456="Stroke",IF((J456-J455)&lt;0,1000+J456-J455,J456-J455),""),""),"")</f>
        <v>#REF!</v>
      </c>
      <c r="M455" s="4" t="s">
        <v>21</v>
      </c>
      <c r="N455" s="4" t="s">
        <v>27</v>
      </c>
      <c r="O455" s="4">
        <v>0</v>
      </c>
      <c r="P455" s="8" t="e">
        <f>IF(#REF!=#REF!,IF(K455="Stroke",IF(K456="Stroke",IF(#REF!=#REF!,IF(Q455=Q456,IF((J456-J455)&lt;0,1000+J456-J455-O455,J456-J455-O455),""),""),""),""),"")</f>
        <v>#REF!</v>
      </c>
      <c r="Q455" s="4">
        <v>1</v>
      </c>
      <c r="R455" s="8" t="e">
        <f>IF(#REF!&lt;&gt;#REF!,COUNTIFS($K$112:$K$1378,$K$112,#REF!,#REF!),"")</f>
        <v>#REF!</v>
      </c>
      <c r="S455" s="8" t="e">
        <f>IF(AND(#REF!&lt;&gt;#REF!,#REF!=#REF!,M455="positive",M456="negative"),1,"")</f>
        <v>#REF!</v>
      </c>
      <c r="T455" s="8" t="e">
        <f>IF(AND(#REF!=#REF!,K:K="stroke",M:M="positive",S455&lt;&gt;"1"),1,"")</f>
        <v>#REF!</v>
      </c>
      <c r="U455" s="8" t="e">
        <f>IF((AND(R455&lt;&gt;"",W455&lt;&gt;1,K:K="stroke",M:M="negative",#REF!=#REF!)),IF(W455&lt;&gt;0,"",1),"")</f>
        <v>#REF!</v>
      </c>
      <c r="V455" s="8" t="e">
        <f t="shared" si="32"/>
        <v>#REF!</v>
      </c>
      <c r="W455" s="8" t="e">
        <f>IF(#REF!&lt;&gt;#REF!,COUNTIFS($K$112:$K$1378,"up",#REF!,#REF!),"")</f>
        <v>#REF!</v>
      </c>
      <c r="X455" s="8" t="e">
        <f>IF(#REF!&lt;&gt;#REF!,COUNTIFS($K$112:$K$1378,"SRS",#REF!,#REF!),"")</f>
        <v>#REF!</v>
      </c>
      <c r="Y455" s="8" t="e">
        <f>IF(R455&lt;&gt;"",IF(R455=1,"",COUNTIFS($O$112:$O$1378,"&gt;40",#REF!,#REF!)),"")</f>
        <v>#REF!</v>
      </c>
    </row>
    <row r="456" spans="1:34">
      <c r="A456" s="8">
        <f t="shared" si="30"/>
        <v>72829</v>
      </c>
      <c r="B456" s="14" t="str">
        <f t="shared" si="31"/>
        <v>20171114201349</v>
      </c>
      <c r="C456" s="8" t="str">
        <f t="shared" si="33"/>
        <v>20171114</v>
      </c>
      <c r="D456" s="4">
        <v>2017</v>
      </c>
      <c r="E456" s="4">
        <v>11</v>
      </c>
      <c r="F456" s="4">
        <v>14</v>
      </c>
      <c r="G456" s="4">
        <v>20</v>
      </c>
      <c r="H456" s="4">
        <v>13</v>
      </c>
      <c r="I456" s="4">
        <v>49</v>
      </c>
      <c r="J456" s="4">
        <v>839</v>
      </c>
      <c r="K456" s="4" t="s">
        <v>37</v>
      </c>
      <c r="L456" s="8" t="e">
        <f>IF(#REF!=#REF!,IF(K456="Stroke",IF(K457="Stroke",IF((J457-J456)&lt;0,1000+J457-J456,J457-J456),""),""),"")</f>
        <v>#REF!</v>
      </c>
      <c r="M456" s="4" t="s">
        <v>21</v>
      </c>
      <c r="N456" s="4" t="s">
        <v>27</v>
      </c>
      <c r="O456" s="4">
        <v>3</v>
      </c>
      <c r="P456" s="8" t="e">
        <f>IF(#REF!=#REF!,IF(K456="Stroke",IF(K457="Stroke",IF(#REF!=#REF!,IF(Q456=Q457,IF((J457-J456)&lt;0,1000+J457-J456-O456,J457-J456-O456),""),""),""),""),"")</f>
        <v>#REF!</v>
      </c>
      <c r="Q456" s="4">
        <v>1</v>
      </c>
      <c r="R456" s="8" t="e">
        <f>IF(#REF!&lt;&gt;#REF!,COUNTIFS($K$112:$K$1378,$K$112,#REF!,#REF!),"")</f>
        <v>#REF!</v>
      </c>
      <c r="S456" s="8" t="e">
        <f>IF(AND(#REF!&lt;&gt;#REF!,#REF!=#REF!,M456="positive",M457="negative"),1,"")</f>
        <v>#REF!</v>
      </c>
      <c r="T456" s="8" t="e">
        <f>IF(AND(#REF!=#REF!,K:K="stroke",M:M="positive",S456&lt;&gt;"1"),1,"")</f>
        <v>#REF!</v>
      </c>
      <c r="U456" s="8" t="e">
        <f>IF((AND(R456&lt;&gt;"",W456&lt;&gt;1,K:K="stroke",M:M="negative",#REF!=#REF!)),IF(W456&lt;&gt;0,"",1),"")</f>
        <v>#REF!</v>
      </c>
      <c r="V456" s="8" t="e">
        <f t="shared" si="32"/>
        <v>#REF!</v>
      </c>
      <c r="W456" s="8" t="e">
        <f>IF(#REF!&lt;&gt;#REF!,COUNTIFS($K$112:$K$1378,"up",#REF!,#REF!),"")</f>
        <v>#REF!</v>
      </c>
      <c r="X456" s="8" t="e">
        <f>IF(#REF!&lt;&gt;#REF!,COUNTIFS($K$112:$K$1378,"SRS",#REF!,#REF!),"")</f>
        <v>#REF!</v>
      </c>
      <c r="Y456" s="8" t="e">
        <f>IF(R456&lt;&gt;"",IF(R456=1,"",COUNTIFS($O$112:$O$1378,"&gt;40",#REF!,#REF!)),"")</f>
        <v>#REF!</v>
      </c>
    </row>
    <row r="457" spans="1:34">
      <c r="A457" s="8">
        <f t="shared" si="30"/>
        <v>72829</v>
      </c>
      <c r="B457" s="14" t="str">
        <f t="shared" si="31"/>
        <v>20171114201349</v>
      </c>
      <c r="C457" s="8" t="str">
        <f t="shared" si="33"/>
        <v>20171114</v>
      </c>
      <c r="D457" s="4">
        <v>2017</v>
      </c>
      <c r="E457" s="4">
        <v>11</v>
      </c>
      <c r="F457" s="4">
        <v>14</v>
      </c>
      <c r="G457" s="4">
        <v>20</v>
      </c>
      <c r="H457" s="4">
        <v>13</v>
      </c>
      <c r="I457" s="4">
        <v>49</v>
      </c>
      <c r="J457" s="4">
        <v>876</v>
      </c>
      <c r="K457" s="4" t="s">
        <v>37</v>
      </c>
      <c r="L457" s="8" t="e">
        <f>IF(#REF!=#REF!,IF(K457="Stroke",IF(K458="Stroke",IF((J458-J457)&lt;0,1000+J458-J457,J458-J457),""),""),"")</f>
        <v>#REF!</v>
      </c>
      <c r="M457" s="4" t="s">
        <v>21</v>
      </c>
      <c r="N457" s="4" t="s">
        <v>27</v>
      </c>
      <c r="O457" s="4">
        <v>4</v>
      </c>
      <c r="P457" s="8" t="e">
        <f>IF(#REF!=#REF!,IF(K457="Stroke",IF(K458="Stroke",IF(#REF!=#REF!,IF(Q457=Q458,IF((J458-J457)&lt;0,1000+J458-J457-O457,J458-J457-O457),""),""),""),""),"")</f>
        <v>#REF!</v>
      </c>
      <c r="Q457" s="4">
        <v>1</v>
      </c>
      <c r="R457" s="8" t="e">
        <f>IF(#REF!&lt;&gt;#REF!,COUNTIFS($K$112:$K$1378,$K$112,#REF!,#REF!),"")</f>
        <v>#REF!</v>
      </c>
      <c r="S457" s="8" t="e">
        <f>IF(AND(#REF!&lt;&gt;#REF!,#REF!=#REF!,M457="positive",M458="negative"),1,"")</f>
        <v>#REF!</v>
      </c>
      <c r="T457" s="8" t="e">
        <f>IF(AND(#REF!=#REF!,K:K="stroke",M:M="positive",S457&lt;&gt;"1"),1,"")</f>
        <v>#REF!</v>
      </c>
      <c r="U457" s="8" t="e">
        <f>IF((AND(R457&lt;&gt;"",W457&lt;&gt;1,K:K="stroke",M:M="negative",#REF!=#REF!)),IF(W457&lt;&gt;0,"",1),"")</f>
        <v>#REF!</v>
      </c>
      <c r="V457" s="8" t="e">
        <f t="shared" si="32"/>
        <v>#REF!</v>
      </c>
      <c r="W457" s="8" t="e">
        <f>IF(#REF!&lt;&gt;#REF!,COUNTIFS($K$112:$K$1378,"up",#REF!,#REF!),"")</f>
        <v>#REF!</v>
      </c>
      <c r="X457" s="8" t="e">
        <f>IF(#REF!&lt;&gt;#REF!,COUNTIFS($K$112:$K$1378,"SRS",#REF!,#REF!),"")</f>
        <v>#REF!</v>
      </c>
      <c r="Y457" s="8" t="e">
        <f>IF(R457&lt;&gt;"",IF(R457=1,"",COUNTIFS($O$112:$O$1378,"&gt;40",#REF!,#REF!)),"")</f>
        <v>#REF!</v>
      </c>
    </row>
    <row r="458" spans="1:34" s="7" customFormat="1">
      <c r="A458" s="8">
        <f t="shared" si="30"/>
        <v>72829</v>
      </c>
      <c r="B458" s="14" t="str">
        <f t="shared" si="31"/>
        <v>20171114201349</v>
      </c>
      <c r="C458" s="8" t="str">
        <f t="shared" si="33"/>
        <v>20171114</v>
      </c>
      <c r="D458" s="4">
        <v>2017</v>
      </c>
      <c r="E458" s="4">
        <v>11</v>
      </c>
      <c r="F458" s="4">
        <v>14</v>
      </c>
      <c r="G458" s="4">
        <v>20</v>
      </c>
      <c r="H458" s="4">
        <v>13</v>
      </c>
      <c r="I458" s="4">
        <v>49</v>
      </c>
      <c r="J458" s="4">
        <v>882</v>
      </c>
      <c r="K458" s="4" t="s">
        <v>37</v>
      </c>
      <c r="L458" s="8" t="e">
        <f>IF(#REF!=#REF!,IF(K458="Stroke",IF(K459="Stroke",IF((J459-J458)&lt;0,1000+J459-J458,J459-J458),""),""),"")</f>
        <v>#REF!</v>
      </c>
      <c r="M458" s="4" t="s">
        <v>21</v>
      </c>
      <c r="N458" s="4" t="s">
        <v>27</v>
      </c>
      <c r="O458" s="4">
        <v>3</v>
      </c>
      <c r="P458" s="8" t="e">
        <f>IF(#REF!=#REF!,IF(K458="Stroke",IF(K459="Stroke",IF(#REF!=#REF!,IF(Q458=Q459,IF((J459-J458)&lt;0,1000+J459-J458-O458,J459-J458-O458),""),""),""),""),"")</f>
        <v>#REF!</v>
      </c>
      <c r="Q458" s="4">
        <v>1</v>
      </c>
      <c r="R458" s="8" t="e">
        <f>IF(#REF!&lt;&gt;#REF!,COUNTIFS($K$112:$K$1378,$K$112,#REF!,#REF!),"")</f>
        <v>#REF!</v>
      </c>
      <c r="S458" s="8" t="e">
        <f>IF(AND(#REF!&lt;&gt;#REF!,#REF!=#REF!,M458="positive",M459="negative"),1,"")</f>
        <v>#REF!</v>
      </c>
      <c r="T458" s="8" t="e">
        <f>IF(AND(#REF!=#REF!,K:K="stroke",M:M="positive",S458&lt;&gt;"1"),1,"")</f>
        <v>#REF!</v>
      </c>
      <c r="U458" s="8" t="e">
        <f>IF((AND(R458&lt;&gt;"",W458&lt;&gt;1,K:K="stroke",M:M="negative",#REF!=#REF!)),IF(W458&lt;&gt;0,"",1),"")</f>
        <v>#REF!</v>
      </c>
      <c r="V458" s="8" t="e">
        <f t="shared" si="32"/>
        <v>#REF!</v>
      </c>
      <c r="W458" s="8" t="e">
        <f>IF(#REF!&lt;&gt;#REF!,COUNTIFS($K$112:$K$1378,"up",#REF!,#REF!),"")</f>
        <v>#REF!</v>
      </c>
      <c r="X458" s="8" t="e">
        <f>IF(#REF!&lt;&gt;#REF!,COUNTIFS($K$112:$K$1378,"SRS",#REF!,#REF!),"")</f>
        <v>#REF!</v>
      </c>
      <c r="Y458" s="8" t="e">
        <f>IF(R458&lt;&gt;"",IF(R458=1,"",COUNTIFS($O$112:$O$1378,"&gt;40",#REF!,#REF!)),"")</f>
        <v>#REF!</v>
      </c>
      <c r="Z458" s="4"/>
      <c r="AA458" s="4"/>
      <c r="AB458" s="4"/>
      <c r="AC458" s="4"/>
      <c r="AD458" s="4"/>
      <c r="AE458" s="4"/>
      <c r="AF458" s="4"/>
      <c r="AG458" s="4"/>
      <c r="AH458" s="4"/>
    </row>
    <row r="459" spans="1:34">
      <c r="A459" s="8">
        <f t="shared" si="30"/>
        <v>72829</v>
      </c>
      <c r="B459" s="14" t="str">
        <f t="shared" si="31"/>
        <v>20171114201349</v>
      </c>
      <c r="C459" s="8" t="str">
        <f t="shared" si="33"/>
        <v>20171114</v>
      </c>
      <c r="D459" s="4">
        <v>2017</v>
      </c>
      <c r="E459" s="4">
        <v>11</v>
      </c>
      <c r="F459" s="4">
        <v>14</v>
      </c>
      <c r="G459" s="4">
        <v>20</v>
      </c>
      <c r="H459" s="4">
        <v>13</v>
      </c>
      <c r="I459" s="4">
        <v>49</v>
      </c>
      <c r="J459" s="4">
        <v>906</v>
      </c>
      <c r="K459" s="4" t="s">
        <v>37</v>
      </c>
      <c r="L459" s="8" t="e">
        <f>IF(#REF!=#REF!,IF(K459="Stroke",IF(K460="Stroke",IF((J460-J459)&lt;0,1000+J460-J459,J460-J459),""),""),"")</f>
        <v>#REF!</v>
      </c>
      <c r="M459" s="4" t="s">
        <v>21</v>
      </c>
      <c r="N459" s="4" t="s">
        <v>27</v>
      </c>
      <c r="O459" s="4">
        <v>34</v>
      </c>
      <c r="P459" s="8" t="e">
        <f>IF(#REF!=#REF!,IF(K459="Stroke",IF(K460="Stroke",IF(#REF!=#REF!,IF(Q459=Q460,IF((J460-J459)&lt;0,1000+J460-J459-O459,J460-J459-O459),""),""),""),""),"")</f>
        <v>#REF!</v>
      </c>
      <c r="Q459" s="4">
        <v>1</v>
      </c>
      <c r="R459" s="8" t="e">
        <f>IF(#REF!&lt;&gt;#REF!,COUNTIFS($K$112:$K$1378,$K$112,#REF!,#REF!),"")</f>
        <v>#REF!</v>
      </c>
      <c r="S459" s="8" t="e">
        <f>IF(AND(#REF!&lt;&gt;#REF!,#REF!=#REF!,M459="positive",M460="negative"),1,"")</f>
        <v>#REF!</v>
      </c>
      <c r="T459" s="8" t="e">
        <f>IF(AND(#REF!=#REF!,K:K="stroke",M:M="positive",S459&lt;&gt;"1"),1,"")</f>
        <v>#REF!</v>
      </c>
      <c r="U459" s="8" t="e">
        <f>IF((AND(R459&lt;&gt;"",W459&lt;&gt;1,K:K="stroke",M:M="negative",#REF!=#REF!)),IF(W459&lt;&gt;0,"",1),"")</f>
        <v>#REF!</v>
      </c>
      <c r="V459" s="8" t="e">
        <f t="shared" si="32"/>
        <v>#REF!</v>
      </c>
      <c r="W459" s="8" t="e">
        <f>IF(#REF!&lt;&gt;#REF!,COUNTIFS($K$112:$K$1378,"up",#REF!,#REF!),"")</f>
        <v>#REF!</v>
      </c>
      <c r="X459" s="8" t="e">
        <f>IF(#REF!&lt;&gt;#REF!,COUNTIFS($K$112:$K$1378,"SRS",#REF!,#REF!),"")</f>
        <v>#REF!</v>
      </c>
      <c r="Y459" s="8" t="e">
        <f>IF(R459&lt;&gt;"",IF(R459=1,"",COUNTIFS($O$112:$O$1378,"&gt;40",#REF!,#REF!)),"")</f>
        <v>#REF!</v>
      </c>
    </row>
    <row r="460" spans="1:34">
      <c r="A460" s="8">
        <f t="shared" si="30"/>
        <v>72829</v>
      </c>
      <c r="B460" s="14" t="str">
        <f t="shared" si="31"/>
        <v>20171114201349</v>
      </c>
      <c r="C460" s="8" t="str">
        <f t="shared" si="33"/>
        <v>20171114</v>
      </c>
      <c r="D460" s="4">
        <v>2017</v>
      </c>
      <c r="E460" s="4">
        <v>11</v>
      </c>
      <c r="F460" s="4">
        <v>14</v>
      </c>
      <c r="G460" s="4">
        <v>20</v>
      </c>
      <c r="H460" s="4">
        <v>13</v>
      </c>
      <c r="I460" s="4">
        <v>49</v>
      </c>
      <c r="J460" s="4">
        <v>908</v>
      </c>
      <c r="K460" s="4" t="s">
        <v>29</v>
      </c>
      <c r="L460" s="8" t="e">
        <f>IF(#REF!=#REF!,IF(K460="Stroke",IF(K461="Stroke",IF((J461-J460)&lt;0,1000+J461-J460,J461-J460),""),""),"")</f>
        <v>#REF!</v>
      </c>
      <c r="M460" s="4" t="s">
        <v>21</v>
      </c>
      <c r="N460" s="4" t="s">
        <v>27</v>
      </c>
      <c r="O460" s="4">
        <v>0</v>
      </c>
      <c r="P460" s="8" t="e">
        <f>IF(#REF!=#REF!,IF(K460="Stroke",IF(K461="Stroke",IF(#REF!=#REF!,IF(Q460=Q461,IF((J461-J460)&lt;0,1000+J461-J460-O460,J461-J460-O460),""),""),""),""),"")</f>
        <v>#REF!</v>
      </c>
      <c r="Q460" s="4">
        <v>1</v>
      </c>
      <c r="R460" s="8" t="e">
        <f>IF(#REF!&lt;&gt;#REF!,COUNTIFS($K$112:$K$1378,$K$112,#REF!,#REF!),"")</f>
        <v>#REF!</v>
      </c>
      <c r="S460" s="8" t="e">
        <f>IF(AND(#REF!&lt;&gt;#REF!,#REF!=#REF!,M460="positive",M461="negative"),1,"")</f>
        <v>#REF!</v>
      </c>
      <c r="T460" s="8" t="e">
        <f>IF(AND(#REF!=#REF!,K:K="stroke",M:M="positive",S460&lt;&gt;"1"),1,"")</f>
        <v>#REF!</v>
      </c>
      <c r="U460" s="8" t="e">
        <f>IF((AND(R460&lt;&gt;"",W460&lt;&gt;1,K:K="stroke",M:M="negative",#REF!=#REF!)),IF(W460&lt;&gt;0,"",1),"")</f>
        <v>#REF!</v>
      </c>
      <c r="V460" s="8" t="e">
        <f t="shared" si="32"/>
        <v>#REF!</v>
      </c>
      <c r="W460" s="8" t="e">
        <f>IF(#REF!&lt;&gt;#REF!,COUNTIFS($K$112:$K$1378,"up",#REF!,#REF!),"")</f>
        <v>#REF!</v>
      </c>
      <c r="X460" s="8" t="e">
        <f>IF(#REF!&lt;&gt;#REF!,COUNTIFS($K$112:$K$1378,"SRS",#REF!,#REF!),"")</f>
        <v>#REF!</v>
      </c>
      <c r="Y460" s="8" t="e">
        <f>IF(R460&lt;&gt;"",IF(R460=1,"",COUNTIFS($O$112:$O$1378,"&gt;40",#REF!,#REF!)),"")</f>
        <v>#REF!</v>
      </c>
    </row>
    <row r="461" spans="1:34">
      <c r="A461" s="8">
        <f t="shared" si="30"/>
        <v>72829</v>
      </c>
      <c r="B461" s="14" t="str">
        <f t="shared" si="31"/>
        <v>20171114201349</v>
      </c>
      <c r="C461" s="8" t="str">
        <f t="shared" si="33"/>
        <v>20171114</v>
      </c>
      <c r="D461" s="4">
        <v>2017</v>
      </c>
      <c r="E461" s="4">
        <v>11</v>
      </c>
      <c r="F461" s="4">
        <v>14</v>
      </c>
      <c r="G461" s="4">
        <v>20</v>
      </c>
      <c r="H461" s="4">
        <v>13</v>
      </c>
      <c r="I461" s="4">
        <v>49</v>
      </c>
      <c r="J461" s="4">
        <v>925</v>
      </c>
      <c r="K461" s="4" t="s">
        <v>29</v>
      </c>
      <c r="L461" s="8" t="e">
        <f>IF(#REF!=#REF!,IF(K461="Stroke",IF(K462="Stroke",IF((J462-J461)&lt;0,1000+J462-J461,J462-J461),""),""),"")</f>
        <v>#REF!</v>
      </c>
      <c r="M461" s="4" t="s">
        <v>21</v>
      </c>
      <c r="N461" s="4" t="s">
        <v>27</v>
      </c>
      <c r="O461" s="4">
        <v>0</v>
      </c>
      <c r="P461" s="8" t="e">
        <f>IF(#REF!=#REF!,IF(K461="Stroke",IF(K462="Stroke",IF(#REF!=#REF!,IF(Q461=Q462,IF((J462-J461)&lt;0,1000+J462-J461-O461,J462-J461-O461),""),""),""),""),"")</f>
        <v>#REF!</v>
      </c>
      <c r="Q461" s="4">
        <v>1</v>
      </c>
      <c r="R461" s="8" t="e">
        <f>IF(#REF!&lt;&gt;#REF!,COUNTIFS($K$112:$K$1378,$K$112,#REF!,#REF!),"")</f>
        <v>#REF!</v>
      </c>
      <c r="S461" s="8" t="e">
        <f>IF(AND(#REF!&lt;&gt;#REF!,#REF!=#REF!,M461="positive",M462="negative"),1,"")</f>
        <v>#REF!</v>
      </c>
      <c r="T461" s="8" t="e">
        <f>IF(AND(#REF!=#REF!,K:K="stroke",M:M="positive",S461&lt;&gt;"1"),1,"")</f>
        <v>#REF!</v>
      </c>
      <c r="U461" s="8" t="e">
        <f>IF((AND(R461&lt;&gt;"",W461&lt;&gt;1,K:K="stroke",M:M="negative",#REF!=#REF!)),IF(W461&lt;&gt;0,"",1),"")</f>
        <v>#REF!</v>
      </c>
      <c r="V461" s="8" t="e">
        <f t="shared" si="32"/>
        <v>#REF!</v>
      </c>
      <c r="W461" s="8" t="e">
        <f>IF(#REF!&lt;&gt;#REF!,COUNTIFS($K$112:$K$1378,"up",#REF!,#REF!),"")</f>
        <v>#REF!</v>
      </c>
      <c r="X461" s="8" t="e">
        <f>IF(#REF!&lt;&gt;#REF!,COUNTIFS($K$112:$K$1378,"SRS",#REF!,#REF!),"")</f>
        <v>#REF!</v>
      </c>
      <c r="Y461" s="8" t="e">
        <f>IF(R461&lt;&gt;"",IF(R461=1,"",COUNTIFS($O$112:$O$1378,"&gt;40",#REF!,#REF!)),"")</f>
        <v>#REF!</v>
      </c>
    </row>
    <row r="462" spans="1:34">
      <c r="A462" s="8">
        <f t="shared" si="30"/>
        <v>72829</v>
      </c>
      <c r="B462" s="14" t="str">
        <f t="shared" si="31"/>
        <v>20171114201349</v>
      </c>
      <c r="C462" s="8" t="str">
        <f t="shared" si="33"/>
        <v>20171114</v>
      </c>
      <c r="D462" s="4">
        <v>2017</v>
      </c>
      <c r="E462" s="4">
        <v>11</v>
      </c>
      <c r="F462" s="4">
        <v>14</v>
      </c>
      <c r="G462" s="4">
        <v>20</v>
      </c>
      <c r="H462" s="4">
        <v>13</v>
      </c>
      <c r="I462" s="4">
        <v>49</v>
      </c>
      <c r="J462" s="4">
        <v>991</v>
      </c>
      <c r="K462" s="4" t="s">
        <v>37</v>
      </c>
      <c r="L462" s="8" t="e">
        <f>IF(#REF!=#REF!,IF(K462="Stroke",IF(K463="Stroke",IF((J463-J462)&lt;0,1000+J463-J462,J463-J462),""),""),"")</f>
        <v>#REF!</v>
      </c>
      <c r="M462" s="4" t="s">
        <v>21</v>
      </c>
      <c r="N462" s="4" t="s">
        <v>27</v>
      </c>
      <c r="O462" s="4">
        <v>9</v>
      </c>
      <c r="P462" s="8" t="e">
        <f>IF(#REF!=#REF!,IF(K462="Stroke",IF(K463="Stroke",IF(#REF!=#REF!,IF(Q462=Q463,IF((J463-J462)&lt;0,1000+J463-J462-O462,J463-J462-O462),""),""),""),""),"")</f>
        <v>#REF!</v>
      </c>
      <c r="Q462" s="4">
        <v>1</v>
      </c>
      <c r="R462" s="8" t="e">
        <f>IF(#REF!&lt;&gt;#REF!,COUNTIFS($K$112:$K$1378,$K$112,#REF!,#REF!),"")</f>
        <v>#REF!</v>
      </c>
      <c r="S462" s="8" t="e">
        <f>IF(AND(#REF!&lt;&gt;#REF!,#REF!=#REF!,M462="positive",M463="negative"),1,"")</f>
        <v>#REF!</v>
      </c>
      <c r="T462" s="8" t="e">
        <f>IF(AND(#REF!=#REF!,K:K="stroke",M:M="positive",S462&lt;&gt;"1"),1,"")</f>
        <v>#REF!</v>
      </c>
      <c r="U462" s="8" t="e">
        <f>IF((AND(R462&lt;&gt;"",W462&lt;&gt;1,K:K="stroke",M:M="negative",#REF!=#REF!)),IF(W462&lt;&gt;0,"",1),"")</f>
        <v>#REF!</v>
      </c>
      <c r="V462" s="8" t="e">
        <f t="shared" si="32"/>
        <v>#REF!</v>
      </c>
      <c r="W462" s="8" t="e">
        <f>IF(#REF!&lt;&gt;#REF!,COUNTIFS($K$112:$K$1378,"up",#REF!,#REF!),"")</f>
        <v>#REF!</v>
      </c>
      <c r="X462" s="8" t="e">
        <f>IF(#REF!&lt;&gt;#REF!,COUNTIFS($K$112:$K$1378,"SRS",#REF!,#REF!),"")</f>
        <v>#REF!</v>
      </c>
      <c r="Y462" s="8" t="e">
        <f>IF(R462&lt;&gt;"",IF(R462=1,"",COUNTIFS($O$112:$O$1378,"&gt;40",#REF!,#REF!)),"")</f>
        <v>#REF!</v>
      </c>
    </row>
    <row r="463" spans="1:34">
      <c r="A463" s="8">
        <f t="shared" si="30"/>
        <v>72830</v>
      </c>
      <c r="B463" s="14" t="str">
        <f t="shared" si="31"/>
        <v>20171114201350</v>
      </c>
      <c r="C463" s="8" t="str">
        <f t="shared" si="33"/>
        <v>20171114</v>
      </c>
      <c r="D463" s="4">
        <v>2017</v>
      </c>
      <c r="E463" s="4">
        <v>11</v>
      </c>
      <c r="F463" s="4">
        <v>14</v>
      </c>
      <c r="G463" s="4">
        <v>20</v>
      </c>
      <c r="H463" s="4">
        <v>13</v>
      </c>
      <c r="I463" s="4">
        <v>50</v>
      </c>
      <c r="J463" s="26">
        <v>37</v>
      </c>
      <c r="K463" s="4" t="s">
        <v>37</v>
      </c>
      <c r="L463" s="8" t="e">
        <f>IF(#REF!=#REF!,IF(K463="Stroke",IF(K464="Stroke",IF((J464-J463)&lt;0,1000+J464-J463,J464-J463),""),""),"")</f>
        <v>#REF!</v>
      </c>
      <c r="M463" s="4" t="s">
        <v>21</v>
      </c>
      <c r="N463" s="4" t="s">
        <v>27</v>
      </c>
      <c r="O463" s="4">
        <v>137</v>
      </c>
      <c r="P463" s="8" t="e">
        <f>IF(#REF!=#REF!,IF(K463="Stroke",IF(K464="Stroke",IF(#REF!=#REF!,IF(Q463=Q464,IF((J464-J463)&lt;0,1000+J464-J463-O463,J464-J463-O463),""),""),""),""),"")</f>
        <v>#REF!</v>
      </c>
      <c r="Q463" s="4">
        <v>1</v>
      </c>
      <c r="R463" s="8" t="e">
        <f>IF(#REF!&lt;&gt;#REF!,COUNTIFS($K$112:$K$1378,$K$112,#REF!,#REF!),"")</f>
        <v>#REF!</v>
      </c>
      <c r="S463" s="8" t="e">
        <f>IF(AND(#REF!&lt;&gt;#REF!,#REF!=#REF!,M463="positive",M464="negative"),1,"")</f>
        <v>#REF!</v>
      </c>
      <c r="T463" s="8" t="e">
        <f>IF(AND(#REF!=#REF!,K:K="stroke",M:M="positive",S463&lt;&gt;"1"),1,"")</f>
        <v>#REF!</v>
      </c>
      <c r="U463" s="8" t="e">
        <f>IF((AND(R463&lt;&gt;"",W463&lt;&gt;1,K:K="stroke",M:M="negative",#REF!=#REF!)),IF(W463&lt;&gt;0,"",1),"")</f>
        <v>#REF!</v>
      </c>
      <c r="V463" s="8" t="e">
        <f t="shared" si="32"/>
        <v>#REF!</v>
      </c>
      <c r="W463" s="8" t="e">
        <f>IF(#REF!&lt;&gt;#REF!,COUNTIFS($K$112:$K$1378,"up",#REF!,#REF!),"")</f>
        <v>#REF!</v>
      </c>
      <c r="X463" s="8" t="e">
        <f>IF(#REF!&lt;&gt;#REF!,COUNTIFS($K$112:$K$1378,"SRS",#REF!,#REF!),"")</f>
        <v>#REF!</v>
      </c>
      <c r="Y463" s="8" t="e">
        <f>IF(R463&lt;&gt;"",IF(R463=1,"",COUNTIFS($O$112:$O$1378,"&gt;40",#REF!,#REF!)),"")</f>
        <v>#REF!</v>
      </c>
    </row>
    <row r="464" spans="1:34">
      <c r="A464" s="8">
        <f t="shared" si="30"/>
        <v>72830</v>
      </c>
      <c r="B464" s="14" t="str">
        <f t="shared" si="31"/>
        <v>20171114201350</v>
      </c>
      <c r="C464" s="8" t="str">
        <f t="shared" si="33"/>
        <v>20171114</v>
      </c>
      <c r="D464" s="4">
        <v>2017</v>
      </c>
      <c r="E464" s="4">
        <v>11</v>
      </c>
      <c r="F464" s="4">
        <v>14</v>
      </c>
      <c r="G464" s="4">
        <v>20</v>
      </c>
      <c r="H464" s="4">
        <v>13</v>
      </c>
      <c r="I464" s="4">
        <v>50</v>
      </c>
      <c r="J464" s="26">
        <v>45</v>
      </c>
      <c r="K464" s="4" t="s">
        <v>29</v>
      </c>
      <c r="L464" s="8" t="e">
        <f>IF(#REF!=#REF!,IF(K464="Stroke",IF(K465="Stroke",IF((J465-J464)&lt;0,1000+J465-J464,J465-J464),""),""),"")</f>
        <v>#REF!</v>
      </c>
      <c r="M464" s="4" t="s">
        <v>21</v>
      </c>
      <c r="N464" s="4" t="s">
        <v>27</v>
      </c>
      <c r="O464" s="4">
        <v>0</v>
      </c>
      <c r="P464" s="8" t="e">
        <f>IF(#REF!=#REF!,IF(K464="Stroke",IF(K465="Stroke",IF(#REF!=#REF!,IF(Q464=Q465,IF((J465-J464)&lt;0,1000+J465-J464-O464,J465-J464-O464),""),""),""),""),"")</f>
        <v>#REF!</v>
      </c>
      <c r="Q464" s="4">
        <v>1</v>
      </c>
      <c r="R464" s="8" t="e">
        <f>IF(#REF!&lt;&gt;#REF!,COUNTIFS($K$112:$K$1378,$K$112,#REF!,#REF!),"")</f>
        <v>#REF!</v>
      </c>
      <c r="S464" s="8" t="e">
        <f>IF(AND(#REF!&lt;&gt;#REF!,#REF!=#REF!,M464="positive",M465="negative"),1,"")</f>
        <v>#REF!</v>
      </c>
      <c r="T464" s="8" t="e">
        <f>IF(AND(#REF!=#REF!,K:K="stroke",M:M="positive",S464&lt;&gt;"1"),1,"")</f>
        <v>#REF!</v>
      </c>
      <c r="U464" s="8" t="e">
        <f>IF((AND(R464&lt;&gt;"",W464&lt;&gt;1,K:K="stroke",M:M="negative",#REF!=#REF!)),IF(W464&lt;&gt;0,"",1),"")</f>
        <v>#REF!</v>
      </c>
      <c r="V464" s="8" t="e">
        <f t="shared" si="32"/>
        <v>#REF!</v>
      </c>
      <c r="W464" s="8" t="e">
        <f>IF(#REF!&lt;&gt;#REF!,COUNTIFS($K$112:$K$1378,"up",#REF!,#REF!),"")</f>
        <v>#REF!</v>
      </c>
      <c r="X464" s="8" t="e">
        <f>IF(#REF!&lt;&gt;#REF!,COUNTIFS($K$112:$K$1378,"SRS",#REF!,#REF!),"")</f>
        <v>#REF!</v>
      </c>
      <c r="Y464" s="8" t="e">
        <f>IF(R464&lt;&gt;"",IF(R464=1,"",COUNTIFS($O$112:$O$1378,"&gt;40",#REF!,#REF!)),"")</f>
        <v>#REF!</v>
      </c>
    </row>
    <row r="465" spans="1:34">
      <c r="A465" s="8">
        <f t="shared" si="30"/>
        <v>72830</v>
      </c>
      <c r="B465" s="14" t="str">
        <f t="shared" si="31"/>
        <v>20171114201350</v>
      </c>
      <c r="C465" s="8" t="str">
        <f t="shared" si="33"/>
        <v>20171114</v>
      </c>
      <c r="D465" s="4">
        <v>2017</v>
      </c>
      <c r="E465" s="4">
        <v>11</v>
      </c>
      <c r="F465" s="4">
        <v>14</v>
      </c>
      <c r="G465" s="4">
        <v>20</v>
      </c>
      <c r="H465" s="4">
        <v>13</v>
      </c>
      <c r="I465" s="4">
        <v>50</v>
      </c>
      <c r="J465" s="4">
        <v>184</v>
      </c>
      <c r="K465" s="4" t="s">
        <v>37</v>
      </c>
      <c r="L465" s="8" t="e">
        <f>IF(#REF!=#REF!,IF(K465="Stroke",IF(K466="Stroke",IF((J466-J465)&lt;0,1000+J466-J465,J466-J465),""),""),"")</f>
        <v>#REF!</v>
      </c>
      <c r="M465" s="4" t="s">
        <v>21</v>
      </c>
      <c r="N465" s="4" t="s">
        <v>27</v>
      </c>
      <c r="O465" s="4">
        <v>132</v>
      </c>
      <c r="P465" s="8" t="e">
        <f>IF(#REF!=#REF!,IF(K465="Stroke",IF(K466="Stroke",IF(#REF!=#REF!,IF(Q465=Q466,IF((J466-J465)&lt;0,1000+J466-J465-O465,J466-J465-O465),""),""),""),""),"")</f>
        <v>#REF!</v>
      </c>
      <c r="Q465" s="4">
        <v>1</v>
      </c>
      <c r="R465" s="8" t="e">
        <f>IF(#REF!&lt;&gt;#REF!,COUNTIFS($K$112:$K$1378,$K$112,#REF!,#REF!),"")</f>
        <v>#REF!</v>
      </c>
      <c r="S465" s="8" t="e">
        <f>IF(AND(#REF!&lt;&gt;#REF!,#REF!=#REF!,M465="positive",M466="negative"),1,"")</f>
        <v>#REF!</v>
      </c>
      <c r="T465" s="8" t="e">
        <f>IF(AND(#REF!=#REF!,K:K="stroke",M:M="positive",S465&lt;&gt;"1"),1,"")</f>
        <v>#REF!</v>
      </c>
      <c r="U465" s="8" t="e">
        <f>IF((AND(R465&lt;&gt;"",W465&lt;&gt;1,K:K="stroke",M:M="negative",#REF!=#REF!)),IF(W465&lt;&gt;0,"",1),"")</f>
        <v>#REF!</v>
      </c>
      <c r="V465" s="8" t="e">
        <f t="shared" si="32"/>
        <v>#REF!</v>
      </c>
      <c r="W465" s="8" t="e">
        <f>IF(#REF!&lt;&gt;#REF!,COUNTIFS($K$112:$K$1378,"up",#REF!,#REF!),"")</f>
        <v>#REF!</v>
      </c>
      <c r="X465" s="8" t="e">
        <f>IF(#REF!&lt;&gt;#REF!,COUNTIFS($K$112:$K$1378,"SRS",#REF!,#REF!),"")</f>
        <v>#REF!</v>
      </c>
      <c r="Y465" s="8" t="e">
        <f>IF(R465&lt;&gt;"",IF(R465=1,"",COUNTIFS($O$112:$O$1378,"&gt;40",#REF!,#REF!)),"")</f>
        <v>#REF!</v>
      </c>
    </row>
    <row r="466" spans="1:34">
      <c r="A466" s="8">
        <f t="shared" si="30"/>
        <v>72830</v>
      </c>
      <c r="B466" s="14" t="str">
        <f t="shared" si="31"/>
        <v>20171114201350</v>
      </c>
      <c r="C466" s="8" t="str">
        <f t="shared" si="33"/>
        <v>20171114</v>
      </c>
      <c r="D466" s="4">
        <v>2017</v>
      </c>
      <c r="E466" s="4">
        <v>11</v>
      </c>
      <c r="F466" s="4">
        <v>14</v>
      </c>
      <c r="G466" s="4">
        <v>20</v>
      </c>
      <c r="H466" s="4">
        <v>13</v>
      </c>
      <c r="I466" s="4">
        <v>50</v>
      </c>
      <c r="J466" s="4">
        <v>186</v>
      </c>
      <c r="K466" s="4" t="s">
        <v>29</v>
      </c>
      <c r="L466" s="8" t="e">
        <f>IF(#REF!=#REF!,IF(K466="Stroke",IF(K467="Stroke",IF((J467-J466)&lt;0,1000+J467-J466,J467-J466),""),""),"")</f>
        <v>#REF!</v>
      </c>
      <c r="M466" s="4" t="s">
        <v>21</v>
      </c>
      <c r="N466" s="4" t="s">
        <v>27</v>
      </c>
      <c r="O466" s="4">
        <v>0</v>
      </c>
      <c r="P466" s="8" t="e">
        <f>IF(#REF!=#REF!,IF(K466="Stroke",IF(K467="Stroke",IF(#REF!=#REF!,IF(Q466=Q467,IF((J467-J466)&lt;0,1000+J467-J466-O466,J467-J466-O466),""),""),""),""),"")</f>
        <v>#REF!</v>
      </c>
      <c r="Q466" s="4">
        <v>1</v>
      </c>
      <c r="R466" s="8" t="e">
        <f>IF(#REF!&lt;&gt;#REF!,COUNTIFS($K$112:$K$1378,$K$112,#REF!,#REF!),"")</f>
        <v>#REF!</v>
      </c>
      <c r="S466" s="8" t="e">
        <f>IF(AND(#REF!&lt;&gt;#REF!,#REF!=#REF!,M466="positive",M467="negative"),1,"")</f>
        <v>#REF!</v>
      </c>
      <c r="T466" s="8" t="e">
        <f>IF(AND(#REF!=#REF!,K:K="stroke",M:M="positive",S466&lt;&gt;"1"),1,"")</f>
        <v>#REF!</v>
      </c>
      <c r="U466" s="8" t="e">
        <f>IF((AND(R466&lt;&gt;"",W466&lt;&gt;1,K:K="stroke",M:M="negative",#REF!=#REF!)),IF(W466&lt;&gt;0,"",1),"")</f>
        <v>#REF!</v>
      </c>
      <c r="V466" s="8" t="e">
        <f t="shared" si="32"/>
        <v>#REF!</v>
      </c>
      <c r="W466" s="8" t="e">
        <f>IF(#REF!&lt;&gt;#REF!,COUNTIFS($K$112:$K$1378,"up",#REF!,#REF!),"")</f>
        <v>#REF!</v>
      </c>
      <c r="X466" s="8" t="e">
        <f>IF(#REF!&lt;&gt;#REF!,COUNTIFS($K$112:$K$1378,"SRS",#REF!,#REF!),"")</f>
        <v>#REF!</v>
      </c>
      <c r="Y466" s="8" t="e">
        <f>IF(R466&lt;&gt;"",IF(R466=1,"",COUNTIFS($O$112:$O$1378,"&gt;40",#REF!,#REF!)),"")</f>
        <v>#REF!</v>
      </c>
    </row>
    <row r="467" spans="1:34">
      <c r="A467" s="8">
        <f t="shared" si="30"/>
        <v>72830</v>
      </c>
      <c r="B467" s="14" t="str">
        <f t="shared" si="31"/>
        <v>20171114201350</v>
      </c>
      <c r="C467" s="8" t="str">
        <f t="shared" si="33"/>
        <v>20171114</v>
      </c>
      <c r="D467" s="4">
        <v>2017</v>
      </c>
      <c r="E467" s="4">
        <v>11</v>
      </c>
      <c r="F467" s="4">
        <v>14</v>
      </c>
      <c r="G467" s="4">
        <v>20</v>
      </c>
      <c r="H467" s="4">
        <v>13</v>
      </c>
      <c r="I467" s="4">
        <v>50</v>
      </c>
      <c r="J467" s="4">
        <v>188</v>
      </c>
      <c r="K467" s="4" t="s">
        <v>29</v>
      </c>
      <c r="L467" s="8" t="e">
        <f>IF(#REF!=#REF!,IF(K467="Stroke",IF(K468="Stroke",IF((J468-J467)&lt;0,1000+J468-J467,J468-J467),""),""),"")</f>
        <v>#REF!</v>
      </c>
      <c r="M467" s="4" t="s">
        <v>21</v>
      </c>
      <c r="N467" s="4" t="s">
        <v>27</v>
      </c>
      <c r="O467" s="4">
        <v>0</v>
      </c>
      <c r="P467" s="8" t="e">
        <f>IF(#REF!=#REF!,IF(K467="Stroke",IF(K468="Stroke",IF(#REF!=#REF!,IF(Q467=Q468,IF((J468-J467)&lt;0,1000+J468-J467-O467,J468-J467-O467),""),""),""),""),"")</f>
        <v>#REF!</v>
      </c>
      <c r="Q467" s="4">
        <v>1</v>
      </c>
      <c r="R467" s="8" t="e">
        <f>IF(#REF!&lt;&gt;#REF!,COUNTIFS($K$112:$K$1378,$K$112,#REF!,#REF!),"")</f>
        <v>#REF!</v>
      </c>
      <c r="S467" s="8" t="e">
        <f>IF(AND(#REF!&lt;&gt;#REF!,#REF!=#REF!,M467="positive",M468="negative"),1,"")</f>
        <v>#REF!</v>
      </c>
      <c r="T467" s="8" t="e">
        <f>IF(AND(#REF!=#REF!,K:K="stroke",M:M="positive",S467&lt;&gt;"1"),1,"")</f>
        <v>#REF!</v>
      </c>
      <c r="U467" s="8" t="e">
        <f>IF((AND(R467&lt;&gt;"",W467&lt;&gt;1,K:K="stroke",M:M="negative",#REF!=#REF!)),IF(W467&lt;&gt;0,"",1),"")</f>
        <v>#REF!</v>
      </c>
      <c r="V467" s="8" t="e">
        <f t="shared" si="32"/>
        <v>#REF!</v>
      </c>
      <c r="W467" s="8" t="e">
        <f>IF(#REF!&lt;&gt;#REF!,COUNTIFS($K$112:$K$1378,"up",#REF!,#REF!),"")</f>
        <v>#REF!</v>
      </c>
      <c r="X467" s="8" t="e">
        <f>IF(#REF!&lt;&gt;#REF!,COUNTIFS($K$112:$K$1378,"SRS",#REF!,#REF!),"")</f>
        <v>#REF!</v>
      </c>
      <c r="Y467" s="8" t="e">
        <f>IF(R467&lt;&gt;"",IF(R467=1,"",COUNTIFS($O$112:$O$1378,"&gt;40",#REF!,#REF!)),"")</f>
        <v>#REF!</v>
      </c>
    </row>
    <row r="468" spans="1:34">
      <c r="A468" s="8">
        <f t="shared" si="30"/>
        <v>72830</v>
      </c>
      <c r="B468" s="14" t="str">
        <f t="shared" si="31"/>
        <v>20171114201350</v>
      </c>
      <c r="C468" s="8" t="str">
        <f t="shared" si="33"/>
        <v>20171114</v>
      </c>
      <c r="D468" s="4">
        <v>2017</v>
      </c>
      <c r="E468" s="4">
        <v>11</v>
      </c>
      <c r="F468" s="4">
        <v>14</v>
      </c>
      <c r="G468" s="4">
        <v>20</v>
      </c>
      <c r="H468" s="4">
        <v>13</v>
      </c>
      <c r="I468" s="4">
        <v>50</v>
      </c>
      <c r="J468" s="4">
        <v>192</v>
      </c>
      <c r="K468" s="4" t="s">
        <v>29</v>
      </c>
      <c r="L468" s="8" t="e">
        <f>IF(#REF!=#REF!,IF(K468="Stroke",IF(K469="Stroke",IF((J469-J468)&lt;0,1000+J469-J468,J469-J468),""),""),"")</f>
        <v>#REF!</v>
      </c>
      <c r="M468" s="4" t="s">
        <v>21</v>
      </c>
      <c r="N468" s="4" t="s">
        <v>27</v>
      </c>
      <c r="O468" s="4">
        <v>0</v>
      </c>
      <c r="P468" s="8" t="e">
        <f>IF(#REF!=#REF!,IF(K468="Stroke",IF(K469="Stroke",IF(#REF!=#REF!,IF(Q468=Q469,IF((J469-J468)&lt;0,1000+J469-J468-O468,J469-J468-O468),""),""),""),""),"")</f>
        <v>#REF!</v>
      </c>
      <c r="Q468" s="4">
        <v>1</v>
      </c>
      <c r="R468" s="8" t="e">
        <f>IF(#REF!&lt;&gt;#REF!,COUNTIFS($K$112:$K$1378,$K$112,#REF!,#REF!),"")</f>
        <v>#REF!</v>
      </c>
      <c r="S468" s="8" t="e">
        <f>IF(AND(#REF!&lt;&gt;#REF!,#REF!=#REF!,M468="positive",M469="negative"),1,"")</f>
        <v>#REF!</v>
      </c>
      <c r="T468" s="8" t="e">
        <f>IF(AND(#REF!=#REF!,K:K="stroke",M:M="positive",S468&lt;&gt;"1"),1,"")</f>
        <v>#REF!</v>
      </c>
      <c r="U468" s="8" t="e">
        <f>IF((AND(R468&lt;&gt;"",W468&lt;&gt;1,K:K="stroke",M:M="negative",#REF!=#REF!)),IF(W468&lt;&gt;0,"",1),"")</f>
        <v>#REF!</v>
      </c>
      <c r="V468" s="8" t="e">
        <f t="shared" si="32"/>
        <v>#REF!</v>
      </c>
      <c r="W468" s="8" t="e">
        <f>IF(#REF!&lt;&gt;#REF!,COUNTIFS($K$112:$K$1378,"up",#REF!,#REF!),"")</f>
        <v>#REF!</v>
      </c>
      <c r="X468" s="8" t="e">
        <f>IF(#REF!&lt;&gt;#REF!,COUNTIFS($K$112:$K$1378,"SRS",#REF!,#REF!),"")</f>
        <v>#REF!</v>
      </c>
      <c r="Y468" s="8" t="e">
        <f>IF(R468&lt;&gt;"",IF(R468=1,"",COUNTIFS($O$112:$O$1378,"&gt;40",#REF!,#REF!)),"")</f>
        <v>#REF!</v>
      </c>
    </row>
    <row r="469" spans="1:34">
      <c r="A469" s="8">
        <f t="shared" si="30"/>
        <v>72830</v>
      </c>
      <c r="B469" s="14" t="str">
        <f t="shared" si="31"/>
        <v>20171114201350</v>
      </c>
      <c r="C469" s="8" t="str">
        <f t="shared" si="33"/>
        <v>20171114</v>
      </c>
      <c r="D469" s="4">
        <v>2017</v>
      </c>
      <c r="E469" s="4">
        <v>11</v>
      </c>
      <c r="F469" s="4">
        <v>14</v>
      </c>
      <c r="G469" s="4">
        <v>20</v>
      </c>
      <c r="H469" s="4">
        <v>13</v>
      </c>
      <c r="I469" s="4">
        <v>50</v>
      </c>
      <c r="J469" s="4">
        <v>343</v>
      </c>
      <c r="K469" s="4" t="s">
        <v>37</v>
      </c>
      <c r="L469" s="8" t="e">
        <f>IF(#REF!=#REF!,IF(K469="Stroke",IF(K470="Stroke",IF((J470-J469)&lt;0,1000+J470-J469,J470-J469),""),""),"")</f>
        <v>#REF!</v>
      </c>
      <c r="M469" s="4" t="s">
        <v>21</v>
      </c>
      <c r="N469" s="4" t="s">
        <v>27</v>
      </c>
      <c r="O469" s="4">
        <v>40</v>
      </c>
      <c r="P469" s="8" t="e">
        <f>IF(#REF!=#REF!,IF(K469="Stroke",IF(K470="Stroke",IF(#REF!=#REF!,IF(Q469=Q470,IF((J470-J469)&lt;0,1000+J470-J469-O469,J470-J469-O469),""),""),""),""),"")</f>
        <v>#REF!</v>
      </c>
      <c r="Q469" s="4">
        <v>1</v>
      </c>
      <c r="R469" s="8" t="e">
        <f>IF(#REF!&lt;&gt;#REF!,COUNTIFS($K$112:$K$1378,$K$112,#REF!,#REF!),"")</f>
        <v>#REF!</v>
      </c>
      <c r="S469" s="8" t="e">
        <f>IF(AND(#REF!&lt;&gt;#REF!,#REF!=#REF!,M469="positive",M470="negative"),1,"")</f>
        <v>#REF!</v>
      </c>
      <c r="T469" s="8" t="e">
        <f>IF(AND(#REF!=#REF!,K:K="stroke",M:M="positive",S469&lt;&gt;"1"),1,"")</f>
        <v>#REF!</v>
      </c>
      <c r="U469" s="8" t="e">
        <f>IF((AND(R469&lt;&gt;"",W469&lt;&gt;1,K:K="stroke",M:M="negative",#REF!=#REF!)),IF(W469&lt;&gt;0,"",1),"")</f>
        <v>#REF!</v>
      </c>
      <c r="V469" s="8" t="e">
        <f t="shared" si="32"/>
        <v>#REF!</v>
      </c>
      <c r="W469" s="8" t="e">
        <f>IF(#REF!&lt;&gt;#REF!,COUNTIFS($K$112:$K$1378,"up",#REF!,#REF!),"")</f>
        <v>#REF!</v>
      </c>
      <c r="X469" s="8" t="e">
        <f>IF(#REF!&lt;&gt;#REF!,COUNTIFS($K$112:$K$1378,"SRS",#REF!,#REF!),"")</f>
        <v>#REF!</v>
      </c>
      <c r="Y469" s="8" t="e">
        <f>IF(R469&lt;&gt;"",IF(R469=1,"",COUNTIFS($O$112:$O$1378,"&gt;40",#REF!,#REF!)),"")</f>
        <v>#REF!</v>
      </c>
    </row>
    <row r="470" spans="1:34">
      <c r="A470" s="8">
        <f t="shared" si="30"/>
        <v>72830</v>
      </c>
      <c r="B470" s="14" t="str">
        <f t="shared" si="31"/>
        <v>20171114201350</v>
      </c>
      <c r="C470" s="8" t="str">
        <f t="shared" si="33"/>
        <v>20171114</v>
      </c>
      <c r="D470" s="4">
        <v>2017</v>
      </c>
      <c r="E470" s="4">
        <v>11</v>
      </c>
      <c r="F470" s="4">
        <v>14</v>
      </c>
      <c r="G470" s="4">
        <v>20</v>
      </c>
      <c r="H470" s="4">
        <v>13</v>
      </c>
      <c r="I470" s="4">
        <v>50</v>
      </c>
      <c r="J470" s="4">
        <v>478</v>
      </c>
      <c r="K470" s="4" t="s">
        <v>37</v>
      </c>
      <c r="L470" s="8" t="e">
        <f>IF(#REF!=#REF!,IF(K470="Stroke",IF(K471="Stroke",IF((J471-J470)&lt;0,1000+J471-J470,J471-J470),""),""),"")</f>
        <v>#REF!</v>
      </c>
      <c r="M470" s="4" t="s">
        <v>21</v>
      </c>
      <c r="N470" s="4" t="s">
        <v>27</v>
      </c>
      <c r="O470" s="4">
        <v>59</v>
      </c>
      <c r="P470" s="8" t="e">
        <f>IF(#REF!=#REF!,IF(K470="Stroke",IF(K471="Stroke",IF(#REF!=#REF!,IF(Q470=Q471,IF((J471-J470)&lt;0,1000+J471-J470-O470,J471-J470-O470),""),""),""),""),"")</f>
        <v>#REF!</v>
      </c>
      <c r="Q470" s="4">
        <v>1</v>
      </c>
      <c r="R470" s="8" t="e">
        <f>IF(#REF!&lt;&gt;#REF!,COUNTIFS($K$112:$K$1378,$K$112,#REF!,#REF!),"")</f>
        <v>#REF!</v>
      </c>
      <c r="S470" s="8" t="e">
        <f>IF(AND(#REF!&lt;&gt;#REF!,#REF!=#REF!,M470="positive",M471="negative"),1,"")</f>
        <v>#REF!</v>
      </c>
      <c r="T470" s="8" t="e">
        <f>IF(AND(#REF!=#REF!,K:K="stroke",M:M="positive",S470&lt;&gt;"1"),1,"")</f>
        <v>#REF!</v>
      </c>
      <c r="U470" s="8" t="e">
        <f>IF((AND(R470&lt;&gt;"",W470&lt;&gt;1,K:K="stroke",M:M="negative",#REF!=#REF!)),IF(W470&lt;&gt;0,"",1),"")</f>
        <v>#REF!</v>
      </c>
      <c r="V470" s="8" t="e">
        <f t="shared" si="32"/>
        <v>#REF!</v>
      </c>
      <c r="W470" s="8" t="e">
        <f>IF(#REF!&lt;&gt;#REF!,COUNTIFS($K$112:$K$1378,"up",#REF!,#REF!),"")</f>
        <v>#REF!</v>
      </c>
      <c r="X470" s="8" t="e">
        <f>IF(#REF!&lt;&gt;#REF!,COUNTIFS($K$112:$K$1378,"SRS",#REF!,#REF!),"")</f>
        <v>#REF!</v>
      </c>
      <c r="Y470" s="8" t="e">
        <f>IF(R470&lt;&gt;"",IF(R470=1,"",COUNTIFS($O$112:$O$1378,"&gt;40",#REF!,#REF!)),"")</f>
        <v>#REF!</v>
      </c>
    </row>
    <row r="471" spans="1:34">
      <c r="A471" s="7">
        <f t="shared" si="30"/>
        <v>72920</v>
      </c>
      <c r="B471" s="11" t="str">
        <f t="shared" si="31"/>
        <v>20171114201520</v>
      </c>
      <c r="C471" s="7" t="str">
        <f t="shared" si="33"/>
        <v>20171114</v>
      </c>
      <c r="D471" s="7">
        <v>2017</v>
      </c>
      <c r="E471" s="7">
        <v>11</v>
      </c>
      <c r="F471" s="7">
        <v>14</v>
      </c>
      <c r="G471" s="7">
        <v>20</v>
      </c>
      <c r="H471" s="7">
        <v>15</v>
      </c>
      <c r="I471" s="7">
        <v>20</v>
      </c>
      <c r="J471" s="7">
        <v>271</v>
      </c>
      <c r="K471" s="7" t="s">
        <v>40</v>
      </c>
      <c r="L471" s="7" t="e">
        <f>IF(#REF!=#REF!,IF(K471="Stroke",IF(K472="Stroke",IF((J472-J471)&lt;0,1000+J472-J471,J472-J471),""),""),"")</f>
        <v>#REF!</v>
      </c>
      <c r="M471" s="7" t="s">
        <v>21</v>
      </c>
      <c r="N471" s="7" t="s">
        <v>27</v>
      </c>
      <c r="O471" s="7">
        <v>0</v>
      </c>
      <c r="P471" s="7" t="e">
        <f>IF(#REF!=#REF!,IF(K471="Stroke",IF(K472="Stroke",IF(#REF!=#REF!,IF(Q471=Q472,IF((J472-J471)&lt;0,1000+J472-J471-O471,J472-J471-O471),""),""),""),""),"")</f>
        <v>#REF!</v>
      </c>
      <c r="Q471" s="7"/>
      <c r="R471" s="7" t="e">
        <f>IF(#REF!&lt;&gt;#REF!,COUNTIFS($K$112:$K$1378,$K$112,#REF!,#REF!),"")</f>
        <v>#REF!</v>
      </c>
      <c r="S471" s="7" t="e">
        <f>IF(AND(#REF!&lt;&gt;#REF!,#REF!=#REF!,M471="positive",M472="negative"),1,"")</f>
        <v>#REF!</v>
      </c>
      <c r="T471" s="7" t="e">
        <f>IF(AND(#REF!=#REF!,K:K="stroke",M:M="positive",S471&lt;&gt;"1"),1,"")</f>
        <v>#REF!</v>
      </c>
      <c r="U471" s="7" t="e">
        <f>IF((AND(R471&lt;&gt;"",W471&lt;&gt;1,K:K="stroke",M:M="negative",#REF!=#REF!)),IF(W471&lt;&gt;0,"",1),"")</f>
        <v>#REF!</v>
      </c>
      <c r="V471" s="7" t="e">
        <f t="shared" si="32"/>
        <v>#REF!</v>
      </c>
      <c r="W471" s="7" t="e">
        <f>IF(#REF!&lt;&gt;#REF!,COUNTIFS($K$112:$K$1378,"up",#REF!,#REF!),"")</f>
        <v>#REF!</v>
      </c>
      <c r="X471" s="7" t="e">
        <f>IF(#REF!&lt;&gt;#REF!,COUNTIFS($K$112:$K$1378,"SRS",#REF!,#REF!),"")</f>
        <v>#REF!</v>
      </c>
      <c r="Y471" s="7" t="e">
        <f>IF(R471&lt;&gt;"",IF(R471=1,"",COUNTIFS($O$112:$O$1378,"&gt;40",#REF!,#REF!)),"")</f>
        <v>#REF!</v>
      </c>
      <c r="Z471" s="7" t="s">
        <v>73</v>
      </c>
      <c r="AA471" s="7"/>
      <c r="AB471" s="7"/>
      <c r="AC471" s="7"/>
      <c r="AD471" s="7"/>
      <c r="AE471" s="7"/>
      <c r="AF471" s="7"/>
      <c r="AG471" s="7"/>
      <c r="AH471" s="7"/>
    </row>
    <row r="472" spans="1:34">
      <c r="A472" s="8">
        <f t="shared" si="30"/>
        <v>72920</v>
      </c>
      <c r="B472" s="14" t="str">
        <f t="shared" si="31"/>
        <v>20171114201520</v>
      </c>
      <c r="C472" s="8" t="str">
        <f t="shared" si="33"/>
        <v>20171114</v>
      </c>
      <c r="D472" s="4">
        <v>2017</v>
      </c>
      <c r="E472" s="4">
        <v>11</v>
      </c>
      <c r="F472" s="4">
        <v>14</v>
      </c>
      <c r="G472" s="4">
        <v>20</v>
      </c>
      <c r="H472" s="4">
        <v>15</v>
      </c>
      <c r="I472" s="4">
        <v>20</v>
      </c>
      <c r="J472" s="4">
        <v>418</v>
      </c>
      <c r="K472" s="4" t="s">
        <v>37</v>
      </c>
      <c r="L472" s="8" t="e">
        <f>IF(#REF!=#REF!,IF(K472="Stroke",IF(K473="Stroke",IF((J473-J472)&lt;0,1000+J473-J472,J473-J472),""),""),"")</f>
        <v>#REF!</v>
      </c>
      <c r="M472" s="4" t="s">
        <v>21</v>
      </c>
      <c r="N472" s="4" t="s">
        <v>27</v>
      </c>
      <c r="O472" s="4">
        <v>10</v>
      </c>
      <c r="P472" s="8" t="e">
        <f>IF(#REF!=#REF!,IF(K472="Stroke",IF(K473="Stroke",IF(#REF!=#REF!,IF(Q472=Q473,IF((J473-J472)&lt;0,1000+J473-J472-O472,J473-J472-O472),""),""),""),""),"")</f>
        <v>#REF!</v>
      </c>
      <c r="Q472" s="4">
        <v>1</v>
      </c>
      <c r="R472" s="8" t="e">
        <f>IF(#REF!&lt;&gt;#REF!,COUNTIFS($K$112:$K$1378,$K$112,#REF!,#REF!),"")</f>
        <v>#REF!</v>
      </c>
      <c r="S472" s="8" t="e">
        <f>IF(AND(#REF!&lt;&gt;#REF!,#REF!=#REF!,M472="positive",M473="negative"),1,"")</f>
        <v>#REF!</v>
      </c>
      <c r="T472" s="8" t="e">
        <f>IF(AND(#REF!=#REF!,K:K="stroke",M:M="positive",S472&lt;&gt;"1"),1,"")</f>
        <v>#REF!</v>
      </c>
      <c r="U472" s="8" t="e">
        <f>IF((AND(R472&lt;&gt;"",W472&lt;&gt;1,K:K="stroke",M:M="negative",#REF!=#REF!)),IF(W472&lt;&gt;0,"",1),"")</f>
        <v>#REF!</v>
      </c>
      <c r="V472" s="8" t="e">
        <f t="shared" si="32"/>
        <v>#REF!</v>
      </c>
      <c r="W472" s="8" t="e">
        <f>IF(#REF!&lt;&gt;#REF!,COUNTIFS($K$112:$K$1378,"up",#REF!,#REF!),"")</f>
        <v>#REF!</v>
      </c>
      <c r="X472" s="8" t="e">
        <f>IF(#REF!&lt;&gt;#REF!,COUNTIFS($K$112:$K$1378,"SRS",#REF!,#REF!),"")</f>
        <v>#REF!</v>
      </c>
      <c r="Y472" s="8" t="e">
        <f>IF(R472&lt;&gt;"",IF(R472=1,"",COUNTIFS($O$112:$O$1378,"&gt;40",#REF!,#REF!)),"")</f>
        <v>#REF!</v>
      </c>
    </row>
    <row r="473" spans="1:34">
      <c r="A473" s="8">
        <f t="shared" si="30"/>
        <v>72920</v>
      </c>
      <c r="B473" s="14" t="str">
        <f t="shared" si="31"/>
        <v>20171114201520</v>
      </c>
      <c r="C473" s="8" t="str">
        <f t="shared" si="33"/>
        <v>20171114</v>
      </c>
      <c r="D473" s="4">
        <v>2017</v>
      </c>
      <c r="E473" s="4">
        <v>11</v>
      </c>
      <c r="F473" s="4">
        <v>14</v>
      </c>
      <c r="G473" s="4">
        <v>20</v>
      </c>
      <c r="H473" s="4">
        <v>15</v>
      </c>
      <c r="I473" s="4">
        <v>20</v>
      </c>
      <c r="J473" s="4">
        <v>494</v>
      </c>
      <c r="K473" s="4" t="s">
        <v>37</v>
      </c>
      <c r="L473" s="8" t="e">
        <f>IF(#REF!=#REF!,IF(K473="Stroke",IF(K474="Stroke",IF((J474-J473)&lt;0,1000+J474-J473,J474-J473),""),""),"")</f>
        <v>#REF!</v>
      </c>
      <c r="M473" s="4" t="s">
        <v>21</v>
      </c>
      <c r="N473" s="4" t="s">
        <v>27</v>
      </c>
      <c r="O473" s="4">
        <v>356</v>
      </c>
      <c r="P473" s="8" t="e">
        <f>IF(#REF!=#REF!,IF(K473="Stroke",IF(K474="Stroke",IF(#REF!=#REF!,IF(Q473=Q474,IF((J474-J473)&lt;0,1000+J474-J473-O473,J474-J473-O473),""),""),""),""),"")</f>
        <v>#REF!</v>
      </c>
      <c r="Q473" s="4">
        <v>2</v>
      </c>
      <c r="R473" s="8" t="e">
        <f>IF(#REF!&lt;&gt;#REF!,COUNTIFS($K$112:$K$1378,$K$112,#REF!,#REF!),"")</f>
        <v>#REF!</v>
      </c>
      <c r="S473" s="8" t="e">
        <f>IF(AND(#REF!&lt;&gt;#REF!,#REF!=#REF!,M473="positive",M474="negative"),1,"")</f>
        <v>#REF!</v>
      </c>
      <c r="T473" s="8" t="e">
        <f>IF(AND(#REF!=#REF!,K:K="stroke",M:M="positive",S473&lt;&gt;"1"),1,"")</f>
        <v>#REF!</v>
      </c>
      <c r="U473" s="8" t="e">
        <f>IF((AND(R473&lt;&gt;"",W473&lt;&gt;1,K:K="stroke",M:M="negative",#REF!=#REF!)),IF(W473&lt;&gt;0,"",1),"")</f>
        <v>#REF!</v>
      </c>
      <c r="V473" s="8" t="e">
        <f t="shared" si="32"/>
        <v>#REF!</v>
      </c>
      <c r="W473" s="8" t="e">
        <f>IF(#REF!&lt;&gt;#REF!,COUNTIFS($K$112:$K$1378,"up",#REF!,#REF!),"")</f>
        <v>#REF!</v>
      </c>
      <c r="X473" s="8" t="e">
        <f>IF(#REF!&lt;&gt;#REF!,COUNTIFS($K$112:$K$1378,"SRS",#REF!,#REF!),"")</f>
        <v>#REF!</v>
      </c>
      <c r="Y473" s="8" t="e">
        <f>IF(R473&lt;&gt;"",IF(R473=1,"",COUNTIFS($O$112:$O$1378,"&gt;40",#REF!,#REF!)),"")</f>
        <v>#REF!</v>
      </c>
    </row>
    <row r="474" spans="1:34">
      <c r="A474" s="8">
        <f t="shared" si="30"/>
        <v>72920</v>
      </c>
      <c r="B474" s="14" t="str">
        <f t="shared" si="31"/>
        <v>20171114201520</v>
      </c>
      <c r="C474" s="8" t="str">
        <f t="shared" si="33"/>
        <v>20171114</v>
      </c>
      <c r="D474" s="4">
        <v>2017</v>
      </c>
      <c r="E474" s="4">
        <v>11</v>
      </c>
      <c r="F474" s="4">
        <v>14</v>
      </c>
      <c r="G474" s="4">
        <v>20</v>
      </c>
      <c r="H474" s="4">
        <v>15</v>
      </c>
      <c r="I474" s="4">
        <v>20</v>
      </c>
      <c r="J474" s="4">
        <v>511</v>
      </c>
      <c r="K474" s="4" t="s">
        <v>29</v>
      </c>
      <c r="L474" s="8" t="e">
        <f>IF(#REF!=#REF!,IF(K474="Stroke",IF(K475="Stroke",IF((J475-J474)&lt;0,1000+J475-J474,J475-J474),""),""),"")</f>
        <v>#REF!</v>
      </c>
      <c r="M474" s="4" t="s">
        <v>21</v>
      </c>
      <c r="N474" s="4" t="s">
        <v>27</v>
      </c>
      <c r="O474" s="4">
        <v>0</v>
      </c>
      <c r="P474" s="8" t="e">
        <f>IF(#REF!=#REF!,IF(K474="Stroke",IF(K475="Stroke",IF(#REF!=#REF!,IF(Q474=Q475,IF((J475-J474)&lt;0,1000+J475-J474-O474,J475-J474-O474),""),""),""),""),"")</f>
        <v>#REF!</v>
      </c>
      <c r="Q474" s="4">
        <v>2</v>
      </c>
      <c r="R474" s="8" t="e">
        <f>IF(#REF!&lt;&gt;#REF!,COUNTIFS($K$112:$K$1378,$K$112,#REF!,#REF!),"")</f>
        <v>#REF!</v>
      </c>
      <c r="S474" s="8" t="e">
        <f>IF(AND(#REF!&lt;&gt;#REF!,#REF!=#REF!,M474="positive",M475="negative"),1,"")</f>
        <v>#REF!</v>
      </c>
      <c r="T474" s="8" t="e">
        <f>IF(AND(#REF!=#REF!,K:K="stroke",M:M="positive",S474&lt;&gt;"1"),1,"")</f>
        <v>#REF!</v>
      </c>
      <c r="U474" s="8" t="e">
        <f>IF((AND(R474&lt;&gt;"",W474&lt;&gt;1,K:K="stroke",M:M="negative",#REF!=#REF!)),IF(W474&lt;&gt;0,"",1),"")</f>
        <v>#REF!</v>
      </c>
      <c r="V474" s="8" t="e">
        <f t="shared" si="32"/>
        <v>#REF!</v>
      </c>
      <c r="W474" s="8" t="e">
        <f>IF(#REF!&lt;&gt;#REF!,COUNTIFS($K$112:$K$1378,"up",#REF!,#REF!),"")</f>
        <v>#REF!</v>
      </c>
      <c r="X474" s="8" t="e">
        <f>IF(#REF!&lt;&gt;#REF!,COUNTIFS($K$112:$K$1378,"SRS",#REF!,#REF!),"")</f>
        <v>#REF!</v>
      </c>
      <c r="Y474" s="8" t="e">
        <f>IF(R474&lt;&gt;"",IF(R474=1,"",COUNTIFS($O$112:$O$1378,"&gt;40",#REF!,#REF!)),"")</f>
        <v>#REF!</v>
      </c>
    </row>
    <row r="475" spans="1:34">
      <c r="A475" s="8">
        <f t="shared" si="30"/>
        <v>72920</v>
      </c>
      <c r="B475" s="14" t="str">
        <f t="shared" si="31"/>
        <v>20171114201520</v>
      </c>
      <c r="C475" s="8" t="str">
        <f t="shared" si="33"/>
        <v>20171114</v>
      </c>
      <c r="D475" s="4">
        <v>2017</v>
      </c>
      <c r="E475" s="4">
        <v>11</v>
      </c>
      <c r="F475" s="4">
        <v>14</v>
      </c>
      <c r="G475" s="4">
        <v>20</v>
      </c>
      <c r="H475" s="4">
        <v>15</v>
      </c>
      <c r="I475" s="4">
        <v>20</v>
      </c>
      <c r="J475" s="4">
        <v>829</v>
      </c>
      <c r="K475" s="4" t="s">
        <v>29</v>
      </c>
      <c r="L475" s="8" t="e">
        <f>IF(#REF!=#REF!,IF(K475="Stroke",IF(K476="Stroke",IF((J476-J475)&lt;0,1000+J476-J475,J476-J475),""),""),"")</f>
        <v>#REF!</v>
      </c>
      <c r="M475" s="4" t="s">
        <v>21</v>
      </c>
      <c r="N475" s="4" t="s">
        <v>27</v>
      </c>
      <c r="O475" s="4">
        <v>0</v>
      </c>
      <c r="P475" s="8" t="e">
        <f>IF(#REF!=#REF!,IF(K475="Stroke",IF(K476="Stroke",IF(#REF!=#REF!,IF(Q475=Q476,IF((J476-J475)&lt;0,1000+J476-J475-O475,J476-J475-O475),""),""),""),""),"")</f>
        <v>#REF!</v>
      </c>
      <c r="Q475" s="4">
        <v>2</v>
      </c>
      <c r="R475" s="8" t="e">
        <f>IF(#REF!&lt;&gt;#REF!,COUNTIFS($K$112:$K$1378,$K$112,#REF!,#REF!),"")</f>
        <v>#REF!</v>
      </c>
      <c r="S475" s="8" t="e">
        <f>IF(AND(#REF!&lt;&gt;#REF!,#REF!=#REF!,M475="positive",M476="negative"),1,"")</f>
        <v>#REF!</v>
      </c>
      <c r="T475" s="8" t="e">
        <f>IF(AND(#REF!=#REF!,K:K="stroke",M:M="positive",S475&lt;&gt;"1"),1,"")</f>
        <v>#REF!</v>
      </c>
      <c r="U475" s="8" t="e">
        <f>IF((AND(R475&lt;&gt;"",W475&lt;&gt;1,K:K="stroke",M:M="negative",#REF!=#REF!)),IF(W475&lt;&gt;0,"",1),"")</f>
        <v>#REF!</v>
      </c>
      <c r="V475" s="8" t="e">
        <f t="shared" si="32"/>
        <v>#REF!</v>
      </c>
      <c r="W475" s="8" t="e">
        <f>IF(#REF!&lt;&gt;#REF!,COUNTIFS($K$112:$K$1378,"up",#REF!,#REF!),"")</f>
        <v>#REF!</v>
      </c>
      <c r="X475" s="8" t="e">
        <f>IF(#REF!&lt;&gt;#REF!,COUNTIFS($K$112:$K$1378,"SRS",#REF!,#REF!),"")</f>
        <v>#REF!</v>
      </c>
      <c r="Y475" s="8" t="e">
        <f>IF(R475&lt;&gt;"",IF(R475=1,"",COUNTIFS($O$112:$O$1378,"&gt;40",#REF!,#REF!)),"")</f>
        <v>#REF!</v>
      </c>
    </row>
    <row r="476" spans="1:34">
      <c r="A476" s="7">
        <f t="shared" si="30"/>
        <v>72949</v>
      </c>
      <c r="B476" s="11" t="str">
        <f t="shared" si="31"/>
        <v>20171114201549</v>
      </c>
      <c r="C476" s="7" t="str">
        <f t="shared" si="33"/>
        <v>20171114</v>
      </c>
      <c r="D476" s="7">
        <v>2017</v>
      </c>
      <c r="E476" s="7">
        <v>11</v>
      </c>
      <c r="F476" s="7">
        <v>14</v>
      </c>
      <c r="G476" s="7">
        <v>20</v>
      </c>
      <c r="H476" s="7">
        <v>15</v>
      </c>
      <c r="I476" s="7">
        <v>49</v>
      </c>
      <c r="J476" s="7">
        <v>604</v>
      </c>
      <c r="K476" s="7" t="s">
        <v>37</v>
      </c>
      <c r="L476" s="7" t="e">
        <f>IF(#REF!=#REF!,IF(K476="Stroke",IF(K477="Stroke",IF((J477-J476)&lt;0,1000+J477-J476,J477-J476),""),""),"")</f>
        <v>#REF!</v>
      </c>
      <c r="M476" s="7" t="s">
        <v>21</v>
      </c>
      <c r="N476" s="7" t="s">
        <v>27</v>
      </c>
      <c r="O476" s="7">
        <v>11</v>
      </c>
      <c r="P476" s="7" t="e">
        <f>IF(#REF!=#REF!,IF(K476="Stroke",IF(K477="Stroke",IF(#REF!=#REF!,IF(Q476=Q477,IF((J477-J476)&lt;0,1000+J477-J476-O476,J477-J476-O476),""),""),""),""),"")</f>
        <v>#REF!</v>
      </c>
      <c r="Q476" s="7">
        <v>1</v>
      </c>
      <c r="R476" s="7" t="e">
        <f>IF(#REF!&lt;&gt;#REF!,COUNTIFS($K$112:$K$1378,$K$112,#REF!,#REF!),"")</f>
        <v>#REF!</v>
      </c>
      <c r="S476" s="7" t="e">
        <f>IF(AND(#REF!&lt;&gt;#REF!,#REF!=#REF!,M476="positive",M477="negative"),1,"")</f>
        <v>#REF!</v>
      </c>
      <c r="T476" s="7" t="e">
        <f>IF(AND(#REF!=#REF!,K:K="stroke",M:M="positive",S476&lt;&gt;"1"),1,"")</f>
        <v>#REF!</v>
      </c>
      <c r="U476" s="7" t="e">
        <f>IF((AND(R476&lt;&gt;"",W476&lt;&gt;1,K:K="stroke",M:M="negative",#REF!=#REF!)),IF(W476&lt;&gt;0,"",1),"")</f>
        <v>#REF!</v>
      </c>
      <c r="V476" s="7" t="e">
        <f t="shared" si="32"/>
        <v>#REF!</v>
      </c>
      <c r="W476" s="7" t="e">
        <f>IF(#REF!&lt;&gt;#REF!,COUNTIFS($K$112:$K$1378,"up",#REF!,#REF!),"")</f>
        <v>#REF!</v>
      </c>
      <c r="X476" s="7" t="e">
        <f>IF(#REF!&lt;&gt;#REF!,COUNTIFS($K$112:$K$1378,"SRS",#REF!,#REF!),"")</f>
        <v>#REF!</v>
      </c>
      <c r="Y476" s="7" t="e">
        <f>IF(R476&lt;&gt;"",IF(R476=1,"",COUNTIFS($O$112:$O$1378,"&gt;40",#REF!,#REF!)),"")</f>
        <v>#REF!</v>
      </c>
      <c r="Z476" s="7"/>
      <c r="AA476" s="7"/>
      <c r="AB476" s="7"/>
      <c r="AC476" s="7"/>
      <c r="AD476" s="7"/>
      <c r="AE476" s="7"/>
      <c r="AF476" s="7"/>
      <c r="AG476" s="7"/>
      <c r="AH476" s="7"/>
    </row>
    <row r="477" spans="1:34" s="7" customFormat="1">
      <c r="A477" s="8">
        <f t="shared" si="30"/>
        <v>72949</v>
      </c>
      <c r="B477" s="14" t="str">
        <f t="shared" si="31"/>
        <v>20171114201549</v>
      </c>
      <c r="C477" s="8" t="str">
        <f t="shared" si="33"/>
        <v>20171114</v>
      </c>
      <c r="D477" s="4">
        <v>2017</v>
      </c>
      <c r="E477" s="4">
        <v>11</v>
      </c>
      <c r="F477" s="4">
        <v>14</v>
      </c>
      <c r="G477" s="4">
        <v>20</v>
      </c>
      <c r="H477" s="4">
        <v>15</v>
      </c>
      <c r="I477" s="4">
        <v>49</v>
      </c>
      <c r="J477" s="4">
        <v>656</v>
      </c>
      <c r="K477" s="4" t="s">
        <v>37</v>
      </c>
      <c r="L477" s="8" t="e">
        <f>IF(#REF!=#REF!,IF(K477="Stroke",IF(K478="Stroke",IF((J478-J477)&lt;0,1000+J478-J477,J478-J477),""),""),"")</f>
        <v>#REF!</v>
      </c>
      <c r="M477" s="4" t="s">
        <v>21</v>
      </c>
      <c r="N477" s="4" t="s">
        <v>27</v>
      </c>
      <c r="O477" s="4">
        <v>10</v>
      </c>
      <c r="P477" s="8" t="e">
        <f>IF(#REF!=#REF!,IF(K477="Stroke",IF(K478="Stroke",IF(#REF!=#REF!,IF(Q477=Q478,IF((J478-J477)&lt;0,1000+J478-J477-O477,J478-J477-O477),""),""),""),""),"")</f>
        <v>#REF!</v>
      </c>
      <c r="Q477" s="4">
        <v>1</v>
      </c>
      <c r="R477" s="8" t="e">
        <f>IF(#REF!&lt;&gt;#REF!,COUNTIFS($K$112:$K$1378,$K$112,#REF!,#REF!),"")</f>
        <v>#REF!</v>
      </c>
      <c r="S477" s="8" t="e">
        <f>IF(AND(#REF!&lt;&gt;#REF!,#REF!=#REF!,M477="positive",M478="negative"),1,"")</f>
        <v>#REF!</v>
      </c>
      <c r="T477" s="8" t="e">
        <f>IF(AND(#REF!=#REF!,K:K="stroke",M:M="positive",S477&lt;&gt;"1"),1,"")</f>
        <v>#REF!</v>
      </c>
      <c r="U477" s="8" t="e">
        <f>IF((AND(R477&lt;&gt;"",W477&lt;&gt;1,K:K="stroke",M:M="negative",#REF!=#REF!)),IF(W477&lt;&gt;0,"",1),"")</f>
        <v>#REF!</v>
      </c>
      <c r="V477" s="8" t="e">
        <f t="shared" si="32"/>
        <v>#REF!</v>
      </c>
      <c r="W477" s="8" t="e">
        <f>IF(#REF!&lt;&gt;#REF!,COUNTIFS($K$112:$K$1378,"up",#REF!,#REF!),"")</f>
        <v>#REF!</v>
      </c>
      <c r="X477" s="8" t="e">
        <f>IF(#REF!&lt;&gt;#REF!,COUNTIFS($K$112:$K$1378,"SRS",#REF!,#REF!),"")</f>
        <v>#REF!</v>
      </c>
      <c r="Y477" s="8" t="e">
        <f>IF(R477&lt;&gt;"",IF(R477=1,"",COUNTIFS($O$112:$O$1378,"&gt;40",#REF!,#REF!)),"")</f>
        <v>#REF!</v>
      </c>
      <c r="Z477" s="4"/>
      <c r="AA477" s="4"/>
      <c r="AB477" s="4"/>
      <c r="AC477" s="4"/>
      <c r="AD477" s="4"/>
      <c r="AE477" s="4"/>
      <c r="AF477" s="4"/>
      <c r="AG477" s="4"/>
      <c r="AH477" s="4"/>
    </row>
    <row r="478" spans="1:34">
      <c r="A478" s="8">
        <f t="shared" si="30"/>
        <v>72949</v>
      </c>
      <c r="B478" s="14" t="str">
        <f t="shared" si="31"/>
        <v>20171114201549</v>
      </c>
      <c r="C478" s="8" t="str">
        <f t="shared" si="33"/>
        <v>20171114</v>
      </c>
      <c r="D478" s="4">
        <v>2017</v>
      </c>
      <c r="E478" s="4">
        <v>11</v>
      </c>
      <c r="F478" s="4">
        <v>14</v>
      </c>
      <c r="G478" s="4">
        <v>20</v>
      </c>
      <c r="H478" s="4">
        <v>15</v>
      </c>
      <c r="I478" s="4">
        <v>49</v>
      </c>
      <c r="J478" s="4">
        <v>717</v>
      </c>
      <c r="K478" s="4" t="s">
        <v>37</v>
      </c>
      <c r="L478" s="8" t="e">
        <f>IF(#REF!=#REF!,IF(K478="Stroke",IF(K479="Stroke",IF((J479-J478)&lt;0,1000+J479-J478,J479-J478),""),""),"")</f>
        <v>#REF!</v>
      </c>
      <c r="M478" s="4" t="s">
        <v>21</v>
      </c>
      <c r="N478" s="4" t="s">
        <v>27</v>
      </c>
      <c r="O478" s="4">
        <v>16</v>
      </c>
      <c r="P478" s="8" t="e">
        <f>IF(#REF!=#REF!,IF(K478="Stroke",IF(K479="Stroke",IF(#REF!=#REF!,IF(Q478=Q479,IF((J479-J478)&lt;0,1000+J479-J478-O478,J479-J478-O478),""),""),""),""),"")</f>
        <v>#REF!</v>
      </c>
      <c r="Q478" s="4">
        <v>1</v>
      </c>
      <c r="R478" s="8" t="e">
        <f>IF(#REF!&lt;&gt;#REF!,COUNTIFS($K$112:$K$1378,$K$112,#REF!,#REF!),"")</f>
        <v>#REF!</v>
      </c>
      <c r="S478" s="8" t="e">
        <f>IF(AND(#REF!&lt;&gt;#REF!,#REF!=#REF!,M478="positive",M479="negative"),1,"")</f>
        <v>#REF!</v>
      </c>
      <c r="T478" s="8" t="e">
        <f>IF(AND(#REF!=#REF!,K:K="stroke",M:M="positive",S478&lt;&gt;"1"),1,"")</f>
        <v>#REF!</v>
      </c>
      <c r="U478" s="8" t="e">
        <f>IF((AND(R478&lt;&gt;"",W478&lt;&gt;1,K:K="stroke",M:M="negative",#REF!=#REF!)),IF(W478&lt;&gt;0,"",1),"")</f>
        <v>#REF!</v>
      </c>
      <c r="V478" s="8" t="e">
        <f t="shared" si="32"/>
        <v>#REF!</v>
      </c>
      <c r="W478" s="8" t="e">
        <f>IF(#REF!&lt;&gt;#REF!,COUNTIFS($K$112:$K$1378,"up",#REF!,#REF!),"")</f>
        <v>#REF!</v>
      </c>
      <c r="X478" s="8" t="e">
        <f>IF(#REF!&lt;&gt;#REF!,COUNTIFS($K$112:$K$1378,"SRS",#REF!,#REF!),"")</f>
        <v>#REF!</v>
      </c>
      <c r="Y478" s="8" t="e">
        <f>IF(R478&lt;&gt;"",IF(R478=1,"",COUNTIFS($O$112:$O$1378,"&gt;40",#REF!,#REF!)),"")</f>
        <v>#REF!</v>
      </c>
    </row>
    <row r="479" spans="1:34">
      <c r="A479" s="8">
        <f t="shared" si="30"/>
        <v>72949</v>
      </c>
      <c r="B479" s="14" t="str">
        <f t="shared" si="31"/>
        <v>20171114201549</v>
      </c>
      <c r="C479" s="8" t="str">
        <f>CONCATENATE(D480,E479,F479)</f>
        <v>20171114</v>
      </c>
      <c r="D479" s="4">
        <v>2017</v>
      </c>
      <c r="E479" s="4">
        <v>11</v>
      </c>
      <c r="F479" s="4">
        <v>14</v>
      </c>
      <c r="G479" s="4">
        <v>20</v>
      </c>
      <c r="H479" s="4">
        <v>15</v>
      </c>
      <c r="I479" s="4">
        <v>49</v>
      </c>
      <c r="J479" s="4">
        <v>784</v>
      </c>
      <c r="K479" s="4" t="s">
        <v>37</v>
      </c>
      <c r="L479" s="8" t="e">
        <f>IF(#REF!=#REF!,IF(K479="Stroke",IF(K480="Stroke",IF((J480-J479)&lt;0,1000+J480-J479,J480-J479),""),""),"")</f>
        <v>#REF!</v>
      </c>
      <c r="M479" s="4" t="s">
        <v>21</v>
      </c>
      <c r="N479" s="4" t="s">
        <v>27</v>
      </c>
      <c r="O479" s="4">
        <v>198</v>
      </c>
      <c r="P479" s="8" t="e">
        <f>IF(#REF!=#REF!,IF(K479="Stroke",IF(K480="Stroke",IF(#REF!=#REF!,IF(Q479=Q480,IF((J480-J479)&lt;0,1000+J480-J479-O479,J480-J479-O479),""),""),""),""),"")</f>
        <v>#REF!</v>
      </c>
      <c r="Q479" s="4">
        <v>1</v>
      </c>
      <c r="R479" s="8" t="e">
        <f>IF(#REF!&lt;&gt;#REF!,COUNTIFS($K$112:$K$1378,$K$112,#REF!,#REF!),"")</f>
        <v>#REF!</v>
      </c>
      <c r="S479" s="8" t="e">
        <f>IF(AND(#REF!&lt;&gt;#REF!,#REF!=#REF!,M479="positive",M480="negative"),1,"")</f>
        <v>#REF!</v>
      </c>
      <c r="T479" s="8" t="e">
        <f>IF(AND(#REF!=#REF!,K:K="stroke",M:M="positive",S479&lt;&gt;"1"),1,"")</f>
        <v>#REF!</v>
      </c>
      <c r="U479" s="8" t="e">
        <f>IF((AND(R479&lt;&gt;"",W479&lt;&gt;1,K:K="stroke",M:M="negative",#REF!=#REF!)),IF(W479&lt;&gt;0,"",1),"")</f>
        <v>#REF!</v>
      </c>
      <c r="V479" s="8" t="e">
        <f t="shared" si="32"/>
        <v>#REF!</v>
      </c>
      <c r="W479" s="8" t="e">
        <f>IF(#REF!&lt;&gt;#REF!,COUNTIFS($K$112:$K$1378,"up",#REF!,#REF!),"")</f>
        <v>#REF!</v>
      </c>
      <c r="X479" s="8" t="e">
        <f>IF(#REF!&lt;&gt;#REF!,COUNTIFS($K$112:$K$1378,"SRS",#REF!,#REF!),"")</f>
        <v>#REF!</v>
      </c>
      <c r="Y479" s="8" t="e">
        <f>IF(R479&lt;&gt;"",IF(R479=1,"",COUNTIFS($O$112:$O$1378,"&gt;40",#REF!,#REF!)),"")</f>
        <v>#REF!</v>
      </c>
    </row>
    <row r="480" spans="1:34">
      <c r="A480" s="8">
        <f t="shared" si="30"/>
        <v>72949</v>
      </c>
      <c r="B480" s="14" t="str">
        <f t="shared" si="31"/>
        <v>20171114201549</v>
      </c>
      <c r="C480" s="8" t="str">
        <f>CONCATENATE(D481,E480,F480)</f>
        <v>20171114</v>
      </c>
      <c r="D480" s="4">
        <v>2017</v>
      </c>
      <c r="E480" s="4">
        <v>11</v>
      </c>
      <c r="F480" s="4">
        <v>14</v>
      </c>
      <c r="G480" s="4">
        <v>20</v>
      </c>
      <c r="H480" s="4">
        <v>15</v>
      </c>
      <c r="I480" s="4">
        <v>49</v>
      </c>
      <c r="J480" s="4">
        <v>789</v>
      </c>
      <c r="K480" s="4" t="s">
        <v>29</v>
      </c>
      <c r="L480" s="8" t="e">
        <f>IF(#REF!=#REF!,IF(K480="Stroke",IF(K481="Stroke",IF((J481-J480)&lt;0,1000+J481-J480,J481-J480),""),""),"")</f>
        <v>#REF!</v>
      </c>
      <c r="M480" s="4" t="s">
        <v>21</v>
      </c>
      <c r="N480" s="4" t="s">
        <v>27</v>
      </c>
      <c r="P480" s="8" t="e">
        <f>IF(#REF!=#REF!,IF(K480="Stroke",IF(K481="Stroke",IF(#REF!=#REF!,IF(Q480=Q481,IF((J481-J480)&lt;0,1000+J481-J480-O480,J481-J480-O480),""),""),""),""),"")</f>
        <v>#REF!</v>
      </c>
      <c r="Q480" s="4">
        <v>1</v>
      </c>
      <c r="R480" s="8" t="e">
        <f>IF(#REF!&lt;&gt;#REF!,COUNTIFS($K$112:$K$1378,$K$112,#REF!,#REF!),"")</f>
        <v>#REF!</v>
      </c>
      <c r="S480" s="8" t="e">
        <f>IF(AND(#REF!&lt;&gt;#REF!,#REF!=#REF!,M480="positive",M481="negative"),1,"")</f>
        <v>#REF!</v>
      </c>
      <c r="T480" s="8" t="e">
        <f>IF(AND(#REF!=#REF!,K:K="stroke",M:M="positive",S480&lt;&gt;"1"),1,"")</f>
        <v>#REF!</v>
      </c>
      <c r="U480" s="8" t="e">
        <f>IF((AND(R480&lt;&gt;"",W480&lt;&gt;1,K:K="stroke",M:M="negative",#REF!=#REF!)),IF(W480&lt;&gt;0,"",1),"")</f>
        <v>#REF!</v>
      </c>
      <c r="V480" s="8" t="e">
        <f t="shared" si="32"/>
        <v>#REF!</v>
      </c>
      <c r="W480" s="8" t="e">
        <f>IF(#REF!&lt;&gt;#REF!,COUNTIFS($K$112:$K$1378,"up",#REF!,#REF!),"")</f>
        <v>#REF!</v>
      </c>
      <c r="X480" s="8" t="e">
        <f>IF(#REF!&lt;&gt;#REF!,COUNTIFS($K$112:$K$1378,"SRS",#REF!,#REF!),"")</f>
        <v>#REF!</v>
      </c>
      <c r="Y480" s="8" t="e">
        <f>IF(R480&lt;&gt;"",IF(R480=1,"",COUNTIFS($O$112:$O$1378,"&gt;40",#REF!,#REF!)),"")</f>
        <v>#REF!</v>
      </c>
    </row>
    <row r="481" spans="1:34">
      <c r="A481" s="8">
        <f t="shared" si="30"/>
        <v>72949</v>
      </c>
      <c r="B481" s="14" t="str">
        <f t="shared" si="31"/>
        <v>20171114201549</v>
      </c>
      <c r="C481" s="8" t="str">
        <f t="shared" ref="C481:C544" si="34">CONCATENATE(D481,E481,F481)</f>
        <v>20171114</v>
      </c>
      <c r="D481" s="4">
        <v>2017</v>
      </c>
      <c r="E481" s="4">
        <v>11</v>
      </c>
      <c r="F481" s="4">
        <v>14</v>
      </c>
      <c r="G481" s="4">
        <v>20</v>
      </c>
      <c r="H481" s="4">
        <v>15</v>
      </c>
      <c r="I481" s="4">
        <v>49</v>
      </c>
      <c r="J481" s="4">
        <v>998</v>
      </c>
      <c r="K481" s="4" t="s">
        <v>37</v>
      </c>
      <c r="L481" s="8" t="e">
        <f>IF(#REF!=#REF!,IF(K481="Stroke",IF(K482="Stroke",IF((J482-J481)&lt;0,1000+J482-J481,J482-J481),""),""),"")</f>
        <v>#REF!</v>
      </c>
      <c r="M481" s="4" t="s">
        <v>21</v>
      </c>
      <c r="N481" s="4" t="s">
        <v>27</v>
      </c>
      <c r="O481" s="4">
        <v>13</v>
      </c>
      <c r="P481" s="8" t="e">
        <f>IF(#REF!=#REF!,IF(K481="Stroke",IF(K482="Stroke",IF(#REF!=#REF!,IF(Q481=Q482,IF((J482-J481)&lt;0,1000+J482-J481-O481,J482-J481-O481),""),""),""),""),"")</f>
        <v>#REF!</v>
      </c>
      <c r="Q481" s="4">
        <v>1</v>
      </c>
      <c r="R481" s="8" t="e">
        <f>IF(#REF!&lt;&gt;#REF!,COUNTIFS($K$112:$K$1378,$K$112,#REF!,#REF!),"")</f>
        <v>#REF!</v>
      </c>
      <c r="S481" s="8" t="e">
        <f>IF(AND(#REF!&lt;&gt;#REF!,#REF!=#REF!,M481="positive",M482="negative"),1,"")</f>
        <v>#REF!</v>
      </c>
      <c r="T481" s="8" t="e">
        <f>IF(AND(#REF!=#REF!,K:K="stroke",M:M="positive",S481&lt;&gt;"1"),1,"")</f>
        <v>#REF!</v>
      </c>
      <c r="U481" s="8" t="e">
        <f>IF((AND(R481&lt;&gt;"",W481&lt;&gt;1,K:K="stroke",M:M="negative",#REF!=#REF!)),IF(W481&lt;&gt;0,"",1),"")</f>
        <v>#REF!</v>
      </c>
      <c r="V481" s="8" t="e">
        <f t="shared" si="32"/>
        <v>#REF!</v>
      </c>
      <c r="W481" s="8" t="e">
        <f>IF(#REF!&lt;&gt;#REF!,COUNTIFS($K$112:$K$1378,"up",#REF!,#REF!),"")</f>
        <v>#REF!</v>
      </c>
      <c r="X481" s="8" t="e">
        <f>IF(#REF!&lt;&gt;#REF!,COUNTIFS($K$112:$K$1378,"SRS",#REF!,#REF!),"")</f>
        <v>#REF!</v>
      </c>
      <c r="Y481" s="8" t="e">
        <f>IF(R481&lt;&gt;"",IF(R481=1,"",COUNTIFS($O$112:$O$1378,"&gt;40",#REF!,#REF!)),"")</f>
        <v>#REF!</v>
      </c>
    </row>
    <row r="482" spans="1:34">
      <c r="A482" s="8">
        <f t="shared" si="30"/>
        <v>72950</v>
      </c>
      <c r="B482" s="14" t="str">
        <f t="shared" si="31"/>
        <v>20171114201550</v>
      </c>
      <c r="C482" s="8" t="str">
        <f t="shared" si="34"/>
        <v>20171114</v>
      </c>
      <c r="D482" s="4">
        <v>2017</v>
      </c>
      <c r="E482" s="4">
        <v>11</v>
      </c>
      <c r="F482" s="4">
        <v>14</v>
      </c>
      <c r="G482" s="4">
        <v>20</v>
      </c>
      <c r="H482" s="4">
        <v>15</v>
      </c>
      <c r="I482" s="4">
        <v>50</v>
      </c>
      <c r="J482" s="26">
        <v>91</v>
      </c>
      <c r="K482" s="4" t="s">
        <v>37</v>
      </c>
      <c r="L482" s="8" t="e">
        <f>IF(#REF!=#REF!,IF(K482="Stroke",IF(K483="Stroke",IF((J483-J482)&lt;0,1000+J483-J482,J483-J482),""),""),"")</f>
        <v>#REF!</v>
      </c>
      <c r="M482" s="4" t="s">
        <v>21</v>
      </c>
      <c r="N482" s="4" t="s">
        <v>27</v>
      </c>
      <c r="O482" s="4">
        <v>24</v>
      </c>
      <c r="P482" s="8" t="e">
        <f>IF(#REF!=#REF!,IF(K482="Stroke",IF(K483="Stroke",IF(#REF!=#REF!,IF(Q482=Q483,IF((J483-J482)&lt;0,1000+J483-J482-O482,J483-J482-O482),""),""),""),""),"")</f>
        <v>#REF!</v>
      </c>
      <c r="Q482" s="4">
        <v>1</v>
      </c>
      <c r="R482" s="8" t="e">
        <f>IF(#REF!&lt;&gt;#REF!,COUNTIFS($K$112:$K$1378,$K$112,#REF!,#REF!),"")</f>
        <v>#REF!</v>
      </c>
      <c r="S482" s="8" t="e">
        <f>IF(AND(#REF!&lt;&gt;#REF!,#REF!=#REF!,M482="positive",M483="negative"),1,"")</f>
        <v>#REF!</v>
      </c>
      <c r="T482" s="8" t="e">
        <f>IF(AND(#REF!=#REF!,K:K="stroke",M:M="positive",S482&lt;&gt;"1"),1,"")</f>
        <v>#REF!</v>
      </c>
      <c r="U482" s="8" t="e">
        <f>IF((AND(R482&lt;&gt;"",W482&lt;&gt;1,K:K="stroke",M:M="negative",#REF!=#REF!)),IF(W482&lt;&gt;0,"",1),"")</f>
        <v>#REF!</v>
      </c>
      <c r="V482" s="8" t="e">
        <f t="shared" si="32"/>
        <v>#REF!</v>
      </c>
      <c r="W482" s="8" t="e">
        <f>IF(#REF!&lt;&gt;#REF!,COUNTIFS($K$112:$K$1378,"up",#REF!,#REF!),"")</f>
        <v>#REF!</v>
      </c>
      <c r="X482" s="8" t="e">
        <f>IF(#REF!&lt;&gt;#REF!,COUNTIFS($K$112:$K$1378,"SRS",#REF!,#REF!),"")</f>
        <v>#REF!</v>
      </c>
      <c r="Y482" s="8" t="e">
        <f>IF(R482&lt;&gt;"",IF(R482=1,"",COUNTIFS($O$112:$O$1378,"&gt;40",#REF!,#REF!)),"")</f>
        <v>#REF!</v>
      </c>
    </row>
    <row r="483" spans="1:34" s="7" customFormat="1">
      <c r="A483" s="7">
        <f t="shared" si="30"/>
        <v>73066</v>
      </c>
      <c r="B483" s="11" t="str">
        <f t="shared" si="31"/>
        <v>20171114201746</v>
      </c>
      <c r="C483" s="7" t="str">
        <f t="shared" si="34"/>
        <v>20171114</v>
      </c>
      <c r="D483" s="7">
        <v>2017</v>
      </c>
      <c r="E483" s="7">
        <v>11</v>
      </c>
      <c r="F483" s="7">
        <v>14</v>
      </c>
      <c r="G483" s="7">
        <v>20</v>
      </c>
      <c r="H483" s="7">
        <v>17</v>
      </c>
      <c r="I483" s="7">
        <v>46</v>
      </c>
      <c r="J483" s="7">
        <v>232</v>
      </c>
      <c r="K483" s="7" t="s">
        <v>37</v>
      </c>
      <c r="L483" s="7" t="e">
        <f>IF(#REF!=#REF!,IF(K483="Stroke",IF(K484="Stroke",IF((J484-J483)&lt;0,1000+J484-J483,J484-J483),""),""),"")</f>
        <v>#REF!</v>
      </c>
      <c r="M483" s="7" t="s">
        <v>21</v>
      </c>
      <c r="N483" s="7" t="s">
        <v>27</v>
      </c>
      <c r="O483" s="7">
        <v>6</v>
      </c>
      <c r="P483" s="7" t="e">
        <f>IF(#REF!=#REF!,IF(K483="Stroke",IF(K484="Stroke",IF(#REF!=#REF!,IF(Q483=Q484,IF((J484-J483)&lt;0,1000+J484-J483-O483,J484-J483-O483),""),""),""),""),"")</f>
        <v>#REF!</v>
      </c>
      <c r="Q483" s="7">
        <v>1</v>
      </c>
      <c r="R483" s="7" t="e">
        <f>IF(#REF!&lt;&gt;#REF!,COUNTIFS($K$112:$K$1378,$K$112,#REF!,#REF!),"")</f>
        <v>#REF!</v>
      </c>
      <c r="S483" s="7" t="e">
        <f>IF(AND(#REF!&lt;&gt;#REF!,#REF!=#REF!,M483="positive",M484="negative"),1,"")</f>
        <v>#REF!</v>
      </c>
      <c r="T483" s="7" t="e">
        <f>IF(AND(#REF!=#REF!,K:K="stroke",M:M="positive",S483&lt;&gt;"1"),1,"")</f>
        <v>#REF!</v>
      </c>
      <c r="U483" s="7" t="e">
        <f>IF((AND(R483&lt;&gt;"",W483&lt;&gt;1,K:K="stroke",M:M="negative",#REF!=#REF!)),IF(W483&lt;&gt;0,"",1),"")</f>
        <v>#REF!</v>
      </c>
      <c r="V483" s="7" t="e">
        <f t="shared" si="32"/>
        <v>#REF!</v>
      </c>
      <c r="W483" s="7" t="e">
        <f>IF(#REF!&lt;&gt;#REF!,COUNTIFS($K$112:$K$1378,"up",#REF!,#REF!),"")</f>
        <v>#REF!</v>
      </c>
      <c r="X483" s="7" t="e">
        <f>IF(#REF!&lt;&gt;#REF!,COUNTIFS($K$112:$K$1378,"SRS",#REF!,#REF!),"")</f>
        <v>#REF!</v>
      </c>
      <c r="Y483" s="7" t="e">
        <f>IF(R483&lt;&gt;"",IF(R483=1,"",COUNTIFS($O$112:$O$1378,"&gt;40",#REF!,#REF!)),"")</f>
        <v>#REF!</v>
      </c>
    </row>
    <row r="484" spans="1:34">
      <c r="A484" s="8">
        <f t="shared" si="30"/>
        <v>73066</v>
      </c>
      <c r="B484" s="14" t="str">
        <f t="shared" si="31"/>
        <v>20171114201746</v>
      </c>
      <c r="C484" s="8" t="str">
        <f t="shared" si="34"/>
        <v>20171114</v>
      </c>
      <c r="D484" s="4">
        <v>2017</v>
      </c>
      <c r="E484" s="4">
        <v>11</v>
      </c>
      <c r="F484" s="4">
        <v>14</v>
      </c>
      <c r="G484" s="4">
        <v>20</v>
      </c>
      <c r="H484" s="4">
        <v>17</v>
      </c>
      <c r="I484" s="4">
        <v>46</v>
      </c>
      <c r="J484" s="4">
        <v>287</v>
      </c>
      <c r="K484" s="4" t="s">
        <v>37</v>
      </c>
      <c r="L484" s="8" t="e">
        <f>IF(#REF!=#REF!,IF(K484="Stroke",IF(K485="Stroke",IF((J485-J484)&lt;0,1000+J485-J484,J485-J484),""),""),"")</f>
        <v>#REF!</v>
      </c>
      <c r="M484" s="4" t="s">
        <v>21</v>
      </c>
      <c r="N484" s="4" t="s">
        <v>27</v>
      </c>
      <c r="O484" s="4">
        <v>8</v>
      </c>
      <c r="P484" s="8" t="e">
        <f>IF(#REF!=#REF!,IF(K484="Stroke",IF(K485="Stroke",IF(#REF!=#REF!,IF(Q484=Q485,IF((J485-J484)&lt;0,1000+J485-J484-O484,J485-J484-O484),""),""),""),""),"")</f>
        <v>#REF!</v>
      </c>
      <c r="Q484" s="4">
        <v>1</v>
      </c>
      <c r="R484" s="8" t="e">
        <f>IF(#REF!&lt;&gt;#REF!,COUNTIFS($K$112:$K$1378,$K$112,#REF!,#REF!),"")</f>
        <v>#REF!</v>
      </c>
      <c r="S484" s="8" t="e">
        <f>IF(AND(#REF!&lt;&gt;#REF!,#REF!=#REF!,M484="positive",M485="negative"),1,"")</f>
        <v>#REF!</v>
      </c>
      <c r="T484" s="8" t="e">
        <f>IF(AND(#REF!=#REF!,K:K="stroke",M:M="positive",S484&lt;&gt;"1"),1,"")</f>
        <v>#REF!</v>
      </c>
      <c r="U484" s="8" t="e">
        <f>IF((AND(R484&lt;&gt;"",W484&lt;&gt;1,K:K="stroke",M:M="negative",#REF!=#REF!)),IF(W484&lt;&gt;0,"",1),"")</f>
        <v>#REF!</v>
      </c>
      <c r="V484" s="8" t="e">
        <f t="shared" ref="V484:V491" si="35">IF(R484="","",(SUM(S484:U484)+W484))</f>
        <v>#REF!</v>
      </c>
      <c r="W484" s="8" t="e">
        <f>IF(#REF!&lt;&gt;#REF!,COUNTIFS($K$112:$K$1378,"up",#REF!,#REF!),"")</f>
        <v>#REF!</v>
      </c>
      <c r="X484" s="8" t="e">
        <f>IF(#REF!&lt;&gt;#REF!,COUNTIFS($K$112:$K$1378,"SRS",#REF!,#REF!),"")</f>
        <v>#REF!</v>
      </c>
      <c r="Y484" s="8" t="e">
        <f>IF(R484&lt;&gt;"",IF(R484=1,"",COUNTIFS($O$112:$O$1378,"&gt;40",#REF!,#REF!)),"")</f>
        <v>#REF!</v>
      </c>
    </row>
    <row r="485" spans="1:34">
      <c r="A485" s="8">
        <f t="shared" si="30"/>
        <v>73066</v>
      </c>
      <c r="B485" s="14" t="str">
        <f t="shared" si="31"/>
        <v>20171114201746</v>
      </c>
      <c r="C485" s="8" t="str">
        <f t="shared" si="34"/>
        <v>20171114</v>
      </c>
      <c r="D485" s="4">
        <v>2017</v>
      </c>
      <c r="E485" s="4">
        <v>11</v>
      </c>
      <c r="F485" s="4">
        <v>14</v>
      </c>
      <c r="G485" s="4">
        <v>20</v>
      </c>
      <c r="H485" s="4">
        <v>17</v>
      </c>
      <c r="I485" s="4">
        <v>46</v>
      </c>
      <c r="J485" s="4">
        <v>393</v>
      </c>
      <c r="K485" s="4" t="s">
        <v>37</v>
      </c>
      <c r="L485" s="8" t="e">
        <f>IF(#REF!=#REF!,IF(K485="Stroke",IF(K486="Stroke",IF((J486-J485)&lt;0,1000+J486-J485,J486-J485),""),""),"")</f>
        <v>#REF!</v>
      </c>
      <c r="M485" s="4" t="s">
        <v>21</v>
      </c>
      <c r="N485" s="4" t="s">
        <v>27</v>
      </c>
      <c r="O485" s="4">
        <v>7</v>
      </c>
      <c r="P485" s="8" t="e">
        <f>IF(#REF!=#REF!,IF(K485="Stroke",IF(K486="Stroke",IF(#REF!=#REF!,IF(Q485=Q486,IF((J486-J485)&lt;0,1000+J486-J485-O485,J486-J485-O485),""),""),""),""),"")</f>
        <v>#REF!</v>
      </c>
      <c r="Q485" s="4">
        <v>1</v>
      </c>
      <c r="R485" s="8" t="e">
        <f>IF(#REF!&lt;&gt;#REF!,COUNTIFS($K$112:$K$1378,$K$112,#REF!,#REF!),"")</f>
        <v>#REF!</v>
      </c>
      <c r="S485" s="8" t="e">
        <f>IF(AND(#REF!&lt;&gt;#REF!,#REF!=#REF!,M485="positive",M486="negative"),1,"")</f>
        <v>#REF!</v>
      </c>
      <c r="T485" s="8" t="e">
        <f>IF(AND(#REF!=#REF!,K:K="stroke",M:M="positive",S485&lt;&gt;"1"),1,"")</f>
        <v>#REF!</v>
      </c>
      <c r="U485" s="8" t="e">
        <f>IF((AND(R485&lt;&gt;"",W485&lt;&gt;1,K:K="stroke",M:M="negative",#REF!=#REF!)),IF(W485&lt;&gt;0,"",1),"")</f>
        <v>#REF!</v>
      </c>
      <c r="V485" s="8" t="e">
        <f t="shared" si="35"/>
        <v>#REF!</v>
      </c>
      <c r="W485" s="8" t="e">
        <f>IF(#REF!&lt;&gt;#REF!,COUNTIFS($K$112:$K$1378,"up",#REF!,#REF!),"")</f>
        <v>#REF!</v>
      </c>
      <c r="X485" s="8" t="e">
        <f>IF(#REF!&lt;&gt;#REF!,COUNTIFS($K$112:$K$1378,"SRS",#REF!,#REF!),"")</f>
        <v>#REF!</v>
      </c>
      <c r="Y485" s="8" t="e">
        <f>IF(R485&lt;&gt;"",IF(R485=1,"",COUNTIFS($O$112:$O$1378,"&gt;40",#REF!,#REF!)),"")</f>
        <v>#REF!</v>
      </c>
    </row>
    <row r="486" spans="1:34">
      <c r="A486" s="8">
        <f t="shared" si="30"/>
        <v>73066</v>
      </c>
      <c r="B486" s="14" t="str">
        <f t="shared" si="31"/>
        <v>20171114201746</v>
      </c>
      <c r="C486" s="8" t="str">
        <f t="shared" si="34"/>
        <v>20171114</v>
      </c>
      <c r="D486" s="4">
        <v>2017</v>
      </c>
      <c r="E486" s="4">
        <v>11</v>
      </c>
      <c r="F486" s="4">
        <v>14</v>
      </c>
      <c r="G486" s="4">
        <v>20</v>
      </c>
      <c r="H486" s="4">
        <v>17</v>
      </c>
      <c r="I486" s="4">
        <v>46</v>
      </c>
      <c r="J486" s="4">
        <v>435</v>
      </c>
      <c r="K486" s="4" t="s">
        <v>37</v>
      </c>
      <c r="L486" s="8" t="e">
        <f>IF(#REF!=#REF!,IF(K486="Stroke",IF(K487="Stroke",IF((J487-J486)&lt;0,1000+J487-J486,J487-J486),""),""),"")</f>
        <v>#REF!</v>
      </c>
      <c r="M486" s="4" t="s">
        <v>21</v>
      </c>
      <c r="N486" s="4" t="s">
        <v>27</v>
      </c>
      <c r="O486" s="4">
        <v>1</v>
      </c>
      <c r="P486" s="8" t="e">
        <f>IF(#REF!=#REF!,IF(K486="Stroke",IF(K487="Stroke",IF(#REF!=#REF!,IF(Q486=Q487,IF((J487-J486)&lt;0,1000+J487-J486-O486,J487-J486-O486),""),""),""),""),"")</f>
        <v>#REF!</v>
      </c>
      <c r="Q486" s="4">
        <v>1</v>
      </c>
      <c r="R486" s="8" t="e">
        <f>IF(#REF!&lt;&gt;#REF!,COUNTIFS($K$112:$K$1378,$K$112,#REF!,#REF!),"")</f>
        <v>#REF!</v>
      </c>
      <c r="S486" s="8" t="e">
        <f>IF(AND(#REF!&lt;&gt;#REF!,#REF!=#REF!,M486="positive",M487="negative"),1,"")</f>
        <v>#REF!</v>
      </c>
      <c r="T486" s="8" t="e">
        <f>IF(AND(#REF!=#REF!,K:K="stroke",M:M="positive",S486&lt;&gt;"1"),1,"")</f>
        <v>#REF!</v>
      </c>
      <c r="U486" s="8" t="e">
        <f>IF((AND(R486&lt;&gt;"",W486&lt;&gt;1,K:K="stroke",M:M="negative",#REF!=#REF!)),IF(W486&lt;&gt;0,"",1),"")</f>
        <v>#REF!</v>
      </c>
      <c r="V486" s="8" t="e">
        <f t="shared" si="35"/>
        <v>#REF!</v>
      </c>
      <c r="W486" s="8" t="e">
        <f>IF(#REF!&lt;&gt;#REF!,COUNTIFS($K$112:$K$1378,"up",#REF!,#REF!),"")</f>
        <v>#REF!</v>
      </c>
      <c r="X486" s="8" t="e">
        <f>IF(#REF!&lt;&gt;#REF!,COUNTIFS($K$112:$K$1378,"SRS",#REF!,#REF!),"")</f>
        <v>#REF!</v>
      </c>
      <c r="Y486" s="8" t="e">
        <f>IF(R486&lt;&gt;"",IF(R486=1,"",COUNTIFS($O$112:$O$1378,"&gt;40",#REF!,#REF!)),"")</f>
        <v>#REF!</v>
      </c>
    </row>
    <row r="487" spans="1:34">
      <c r="A487" s="8">
        <f t="shared" si="30"/>
        <v>73066</v>
      </c>
      <c r="B487" s="14" t="str">
        <f t="shared" si="31"/>
        <v>20171114201746</v>
      </c>
      <c r="C487" s="8" t="str">
        <f t="shared" si="34"/>
        <v>20171114</v>
      </c>
      <c r="D487" s="4">
        <v>2017</v>
      </c>
      <c r="E487" s="4">
        <v>11</v>
      </c>
      <c r="F487" s="4">
        <v>14</v>
      </c>
      <c r="G487" s="4">
        <v>20</v>
      </c>
      <c r="H487" s="4">
        <v>17</v>
      </c>
      <c r="I487" s="4">
        <v>46</v>
      </c>
      <c r="J487" s="4">
        <v>452</v>
      </c>
      <c r="K487" s="4" t="s">
        <v>37</v>
      </c>
      <c r="L487" s="8" t="e">
        <f>IF(#REF!=#REF!,IF(K487="Stroke",IF(K488="Stroke",IF((J488-J487)&lt;0,1000+J488-J487,J488-J487),""),""),"")</f>
        <v>#REF!</v>
      </c>
      <c r="M487" s="4" t="s">
        <v>21</v>
      </c>
      <c r="N487" s="4" t="s">
        <v>66</v>
      </c>
      <c r="O487" s="4">
        <v>1</v>
      </c>
      <c r="P487" s="8" t="e">
        <f>IF(#REF!=#REF!,IF(K487="Stroke",IF(K488="Stroke",IF(#REF!=#REF!,IF(Q487=Q488,IF((J488-J487)&lt;0,1000+J488-J487-O487,J488-J487-O487),""),""),""),""),"")</f>
        <v>#REF!</v>
      </c>
      <c r="Q487" s="4">
        <v>1</v>
      </c>
      <c r="R487" s="8" t="e">
        <f>IF(#REF!&lt;&gt;#REF!,COUNTIFS($K$112:$K$1378,$K$112,#REF!,#REF!),"")</f>
        <v>#REF!</v>
      </c>
      <c r="S487" s="8" t="e">
        <f>IF(AND(#REF!&lt;&gt;#REF!,#REF!=#REF!,M487="positive",M488="negative"),1,"")</f>
        <v>#REF!</v>
      </c>
      <c r="T487" s="8" t="e">
        <f>IF(AND(#REF!=#REF!,K:K="stroke",M:M="positive",S487&lt;&gt;"1"),1,"")</f>
        <v>#REF!</v>
      </c>
      <c r="U487" s="8" t="e">
        <f>IF((AND(R487&lt;&gt;"",W487&lt;&gt;1,K:K="stroke",M:M="negative",#REF!=#REF!)),IF(W487&lt;&gt;0,"",1),"")</f>
        <v>#REF!</v>
      </c>
      <c r="V487" s="8" t="e">
        <f t="shared" si="35"/>
        <v>#REF!</v>
      </c>
      <c r="W487" s="8" t="e">
        <f>IF(#REF!&lt;&gt;#REF!,COUNTIFS($K$112:$K$1378,"up",#REF!,#REF!),"")</f>
        <v>#REF!</v>
      </c>
      <c r="X487" s="8" t="e">
        <f>IF(#REF!&lt;&gt;#REF!,COUNTIFS($K$112:$K$1378,"SRS",#REF!,#REF!),"")</f>
        <v>#REF!</v>
      </c>
      <c r="Y487" s="8" t="e">
        <f>IF(R487&lt;&gt;"",IF(R487=1,"",COUNTIFS($O$112:$O$1378,"&gt;40",#REF!,#REF!)),"")</f>
        <v>#REF!</v>
      </c>
    </row>
    <row r="488" spans="1:34">
      <c r="A488" s="7">
        <f t="shared" si="30"/>
        <v>73123</v>
      </c>
      <c r="B488" s="11" t="str">
        <f t="shared" si="31"/>
        <v>20171114201843</v>
      </c>
      <c r="C488" s="7" t="str">
        <f t="shared" si="34"/>
        <v>20171114</v>
      </c>
      <c r="D488" s="7">
        <v>2017</v>
      </c>
      <c r="E488" s="7">
        <v>11</v>
      </c>
      <c r="F488" s="7">
        <v>14</v>
      </c>
      <c r="G488" s="7">
        <v>20</v>
      </c>
      <c r="H488" s="7">
        <v>18</v>
      </c>
      <c r="I488" s="7">
        <v>43</v>
      </c>
      <c r="J488" s="7">
        <v>642</v>
      </c>
      <c r="K488" s="7" t="s">
        <v>37</v>
      </c>
      <c r="L488" s="7" t="e">
        <f>IF(#REF!=#REF!,IF(K488="Stroke",IF(K489="Stroke",IF((J489-J488)&lt;0,1000+J489-J488,J489-J488),""),""),"")</f>
        <v>#REF!</v>
      </c>
      <c r="M488" s="7" t="s">
        <v>21</v>
      </c>
      <c r="N488" s="7" t="s">
        <v>27</v>
      </c>
      <c r="O488" s="7">
        <v>8</v>
      </c>
      <c r="P488" s="7" t="e">
        <f>IF(#REF!=#REF!,IF(K488="Stroke",IF(K489="Stroke",IF(#REF!=#REF!,IF(Q488=Q489,IF((J489-J488)&lt;0,1000+J489-J488-O488,J489-J488-O488),""),""),""),""),"")</f>
        <v>#REF!</v>
      </c>
      <c r="Q488" s="7">
        <v>1</v>
      </c>
      <c r="R488" s="7" t="e">
        <f>IF(#REF!&lt;&gt;#REF!,COUNTIFS($K$112:$K$1378,$K$112,#REF!,#REF!),"")</f>
        <v>#REF!</v>
      </c>
      <c r="S488" s="7" t="e">
        <f>IF(AND(#REF!&lt;&gt;#REF!,#REF!=#REF!,M488="positive",M489="negative"),1,"")</f>
        <v>#REF!</v>
      </c>
      <c r="T488" s="7" t="e">
        <f>IF(AND(#REF!=#REF!,K:K="stroke",M:M="positive",S488&lt;&gt;"1"),1,"")</f>
        <v>#REF!</v>
      </c>
      <c r="U488" s="7" t="e">
        <f>IF((AND(R488&lt;&gt;"",W488&lt;&gt;1,K:K="stroke",M:M="negative",#REF!=#REF!)),IF(W488&lt;&gt;0,"",1),"")</f>
        <v>#REF!</v>
      </c>
      <c r="V488" s="7" t="e">
        <f t="shared" si="35"/>
        <v>#REF!</v>
      </c>
      <c r="W488" s="7" t="e">
        <f>IF(#REF!&lt;&gt;#REF!,COUNTIFS($K$112:$K$1378,"up",#REF!,#REF!),"")</f>
        <v>#REF!</v>
      </c>
      <c r="X488" s="7" t="e">
        <f>IF(#REF!&lt;&gt;#REF!,COUNTIFS($K$112:$K$1378,"SRS",#REF!,#REF!),"")</f>
        <v>#REF!</v>
      </c>
      <c r="Y488" s="7" t="e">
        <f>IF(R488&lt;&gt;"",IF(R488=1,"",COUNTIFS($O$112:$O$1378,"&gt;40",#REF!,#REF!)),"")</f>
        <v>#REF!</v>
      </c>
      <c r="Z488" s="7"/>
      <c r="AA488" s="7"/>
      <c r="AB488" s="7"/>
      <c r="AC488" s="7"/>
      <c r="AD488" s="7"/>
      <c r="AE488" s="7"/>
      <c r="AF488" s="7"/>
      <c r="AG488" s="7"/>
      <c r="AH488" s="7"/>
    </row>
    <row r="489" spans="1:34">
      <c r="A489" s="8">
        <f t="shared" si="30"/>
        <v>73123</v>
      </c>
      <c r="B489" s="14" t="str">
        <f t="shared" si="31"/>
        <v>20171114201843</v>
      </c>
      <c r="C489" s="8" t="str">
        <f t="shared" si="34"/>
        <v>20171114</v>
      </c>
      <c r="D489" s="8">
        <v>2017</v>
      </c>
      <c r="E489" s="8">
        <v>11</v>
      </c>
      <c r="F489" s="8">
        <v>14</v>
      </c>
      <c r="G489" s="8">
        <v>20</v>
      </c>
      <c r="H489" s="8">
        <v>18</v>
      </c>
      <c r="I489" s="8">
        <v>43</v>
      </c>
      <c r="J489" s="4">
        <v>670</v>
      </c>
      <c r="K489" s="4" t="s">
        <v>40</v>
      </c>
      <c r="L489" s="8" t="e">
        <f>IF(#REF!=#REF!,IF(K489="Stroke",IF(K490="Stroke",IF((J490-J489)&lt;0,1000+J490-J489,J490-J489),""),""),"")</f>
        <v>#REF!</v>
      </c>
      <c r="M489" s="4" t="s">
        <v>21</v>
      </c>
      <c r="N489" s="4" t="s">
        <v>27</v>
      </c>
      <c r="O489" s="4">
        <v>0</v>
      </c>
      <c r="P489" s="8" t="e">
        <f>IF(#REF!=#REF!,IF(K489="Stroke",IF(K490="Stroke",IF(#REF!=#REF!,IF(Q489=Q490,IF((J490-J489)&lt;0,1000+J490-J489-O489,J490-J489-O489),""),""),""),""),"")</f>
        <v>#REF!</v>
      </c>
      <c r="R489" s="8" t="e">
        <f>IF(#REF!&lt;&gt;#REF!,COUNTIFS($K$112:$K$1378,$K$112,#REF!,#REF!),"")</f>
        <v>#REF!</v>
      </c>
      <c r="S489" s="8" t="e">
        <f>IF(AND(#REF!&lt;&gt;#REF!,#REF!=#REF!,M489="positive",M490="negative"),1,"")</f>
        <v>#REF!</v>
      </c>
      <c r="T489" s="8" t="e">
        <f>IF(AND(#REF!=#REF!,K:K="stroke",M:M="positive",S489&lt;&gt;"1"),1,"")</f>
        <v>#REF!</v>
      </c>
      <c r="U489" s="8" t="e">
        <f>IF((AND(R489&lt;&gt;"",W489&lt;&gt;1,K:K="stroke",M:M="negative",#REF!=#REF!)),IF(W489&lt;&gt;0,"",1),"")</f>
        <v>#REF!</v>
      </c>
      <c r="V489" s="8" t="e">
        <f t="shared" si="35"/>
        <v>#REF!</v>
      </c>
      <c r="W489" s="8" t="e">
        <f>IF(#REF!&lt;&gt;#REF!,COUNTIFS($K$112:$K$1378,"up",#REF!,#REF!),"")</f>
        <v>#REF!</v>
      </c>
      <c r="X489" s="8" t="e">
        <f>IF(#REF!&lt;&gt;#REF!,COUNTIFS($K$112:$K$1378,"SRS",#REF!,#REF!),"")</f>
        <v>#REF!</v>
      </c>
      <c r="Y489" s="8" t="e">
        <f>IF(R489&lt;&gt;"",IF(R489=1,"",COUNTIFS($O$112:$O$1378,"&gt;40",#REF!,#REF!)),"")</f>
        <v>#REF!</v>
      </c>
    </row>
    <row r="490" spans="1:34">
      <c r="A490" s="8">
        <f t="shared" si="30"/>
        <v>73123</v>
      </c>
      <c r="B490" s="14" t="str">
        <f t="shared" si="31"/>
        <v>20171114201843</v>
      </c>
      <c r="C490" s="8" t="str">
        <f t="shared" si="34"/>
        <v>20171114</v>
      </c>
      <c r="D490" s="8">
        <v>2017</v>
      </c>
      <c r="E490" s="8">
        <v>11</v>
      </c>
      <c r="F490" s="8">
        <v>14</v>
      </c>
      <c r="G490" s="8">
        <v>20</v>
      </c>
      <c r="H490" s="8">
        <v>18</v>
      </c>
      <c r="I490" s="8">
        <v>43</v>
      </c>
      <c r="J490" s="4">
        <v>703</v>
      </c>
      <c r="K490" s="4" t="s">
        <v>40</v>
      </c>
      <c r="L490" s="8" t="e">
        <f>IF(#REF!=#REF!,IF(K490="Stroke",IF(K491="Stroke",IF((J491-J490)&lt;0,1000+J491-J490,J491-J490),""),""),"")</f>
        <v>#REF!</v>
      </c>
      <c r="M490" s="4" t="s">
        <v>21</v>
      </c>
      <c r="N490" s="4" t="s">
        <v>27</v>
      </c>
      <c r="O490" s="4">
        <v>0</v>
      </c>
      <c r="P490" s="8" t="e">
        <f>IF(#REF!=#REF!,IF(K490="Stroke",IF(K491="Stroke",IF(#REF!=#REF!,IF(Q490=Q491,IF((J491-J490)&lt;0,1000+J491-J490-O490,J491-J490-O490),""),""),""),""),"")</f>
        <v>#REF!</v>
      </c>
      <c r="R490" s="8" t="e">
        <f>IF(#REF!&lt;&gt;#REF!,COUNTIFS($K$112:$K$1378,$K$112,#REF!,#REF!),"")</f>
        <v>#REF!</v>
      </c>
      <c r="S490" s="8" t="e">
        <f>IF(AND(#REF!&lt;&gt;#REF!,#REF!=#REF!,M490="positive",M491="negative"),1,"")</f>
        <v>#REF!</v>
      </c>
      <c r="T490" s="8" t="e">
        <f>IF(AND(#REF!=#REF!,K:K="stroke",M:M="positive",S490&lt;&gt;"1"),1,"")</f>
        <v>#REF!</v>
      </c>
      <c r="U490" s="8" t="e">
        <f>IF((AND(R490&lt;&gt;"",W490&lt;&gt;1,K:K="stroke",M:M="negative",#REF!=#REF!)),IF(W490&lt;&gt;0,"",1),"")</f>
        <v>#REF!</v>
      </c>
      <c r="V490" s="8" t="e">
        <f t="shared" si="35"/>
        <v>#REF!</v>
      </c>
      <c r="W490" s="8" t="e">
        <f>IF(#REF!&lt;&gt;#REF!,COUNTIFS($K$112:$K$1378,"up",#REF!,#REF!),"")</f>
        <v>#REF!</v>
      </c>
      <c r="X490" s="8" t="e">
        <f>IF(#REF!&lt;&gt;#REF!,COUNTIFS($K$112:$K$1378,"SRS",#REF!,#REF!),"")</f>
        <v>#REF!</v>
      </c>
      <c r="Y490" s="8" t="e">
        <f>IF(R490&lt;&gt;"",IF(R490=1,"",COUNTIFS($O$112:$O$1378,"&gt;40",#REF!,#REF!)),"")</f>
        <v>#REF!</v>
      </c>
    </row>
    <row r="491" spans="1:34">
      <c r="A491" s="8">
        <f t="shared" si="30"/>
        <v>73123</v>
      </c>
      <c r="B491" s="14" t="str">
        <f t="shared" si="31"/>
        <v>20171114201843</v>
      </c>
      <c r="C491" s="8" t="str">
        <f t="shared" si="34"/>
        <v>20171114</v>
      </c>
      <c r="D491" s="8">
        <v>2017</v>
      </c>
      <c r="E491" s="8">
        <v>11</v>
      </c>
      <c r="F491" s="8">
        <v>14</v>
      </c>
      <c r="G491" s="8">
        <v>20</v>
      </c>
      <c r="H491" s="8">
        <v>18</v>
      </c>
      <c r="I491" s="8">
        <v>43</v>
      </c>
      <c r="J491" s="4">
        <v>741</v>
      </c>
      <c r="K491" s="4" t="s">
        <v>37</v>
      </c>
      <c r="L491" s="8" t="e">
        <f>IF(#REF!=#REF!,IF(K491="Stroke",IF(K492="Stroke",IF((J492-J491)&lt;0,1000+J492-J491,J492-J491),""),""),"")</f>
        <v>#REF!</v>
      </c>
      <c r="M491" s="4" t="s">
        <v>21</v>
      </c>
      <c r="N491" s="4" t="s">
        <v>27</v>
      </c>
      <c r="O491" s="4">
        <v>9</v>
      </c>
      <c r="P491" s="8" t="e">
        <f>IF(#REF!=#REF!,IF(K491="Stroke",IF(K492="Stroke",IF(#REF!=#REF!,IF(Q491=Q492,IF((J492-J491)&lt;0,1000+J492-J491-O491,J492-J491-O491),""),""),""),""),"")</f>
        <v>#REF!</v>
      </c>
      <c r="Q491" s="4">
        <v>1</v>
      </c>
      <c r="R491" s="8" t="e">
        <f>IF(#REF!&lt;&gt;#REF!,COUNTIFS($K$112:$K$1378,$K$112,#REF!,#REF!),"")</f>
        <v>#REF!</v>
      </c>
      <c r="S491" s="8" t="e">
        <f>IF(AND(#REF!&lt;&gt;#REF!,#REF!=#REF!,M491="positive",M493="negative"),1,"")</f>
        <v>#REF!</v>
      </c>
      <c r="T491" s="8" t="e">
        <f>IF(AND(#REF!=#REF!,K:K="stroke",M:M="positive",S491&lt;&gt;"1"),1,"")</f>
        <v>#REF!</v>
      </c>
      <c r="U491" s="8" t="e">
        <f>IF((AND(R491&lt;&gt;"",W491&lt;&gt;1,K:K="stroke",M:M="negative",#REF!=#REF!)),IF(W491&lt;&gt;0,"",1),"")</f>
        <v>#REF!</v>
      </c>
      <c r="V491" s="8" t="e">
        <f t="shared" si="35"/>
        <v>#REF!</v>
      </c>
      <c r="W491" s="8" t="e">
        <f>IF(#REF!&lt;&gt;#REF!,COUNTIFS($K$112:$K$1378,"up",#REF!,#REF!),"")</f>
        <v>#REF!</v>
      </c>
      <c r="X491" s="8" t="e">
        <f>IF(#REF!&lt;&gt;#REF!,COUNTIFS($K$112:$K$1378,"SRS",#REF!,#REF!),"")</f>
        <v>#REF!</v>
      </c>
      <c r="Y491" s="8" t="e">
        <f>IF(R491&lt;&gt;"",IF(R491=1,"",COUNTIFS($O$112:$O$1378,"&gt;40",#REF!,#REF!)),"")</f>
        <v>#REF!</v>
      </c>
    </row>
    <row r="492" spans="1:34">
      <c r="A492" s="8">
        <f t="shared" si="30"/>
        <v>73123</v>
      </c>
      <c r="B492" s="14" t="str">
        <f t="shared" si="31"/>
        <v>20171114201843</v>
      </c>
      <c r="C492" s="16" t="str">
        <f t="shared" si="34"/>
        <v>20171114</v>
      </c>
      <c r="D492" s="16">
        <v>2017</v>
      </c>
      <c r="E492" s="16">
        <v>11</v>
      </c>
      <c r="F492" s="16">
        <v>14</v>
      </c>
      <c r="G492" s="16">
        <v>20</v>
      </c>
      <c r="H492" s="16">
        <v>18</v>
      </c>
      <c r="I492" s="16">
        <v>43</v>
      </c>
      <c r="J492" s="16">
        <v>770</v>
      </c>
      <c r="K492" s="16" t="s">
        <v>37</v>
      </c>
      <c r="L492" s="16" t="e">
        <f>IF(#REF!=#REF!,IF(K492="Stroke",IF(K493="Stroke",IF((J493-J492)&lt;0,1000+J493-J492,J493-J492),""),""),"")</f>
        <v>#REF!</v>
      </c>
      <c r="M492" s="16" t="s">
        <v>21</v>
      </c>
      <c r="N492" s="16" t="s">
        <v>27</v>
      </c>
      <c r="O492" s="16">
        <v>4</v>
      </c>
      <c r="P492" s="8" t="e">
        <f>IF(#REF!=#REF!,IF(K492="Stroke",IF(K493="Stroke",IF(#REF!=#REF!,IF(Q492=Q493,IF((J493-J492)&lt;0,1000+J493-J492-O492,J493-J492-O492),""),""),""),""),"")</f>
        <v>#REF!</v>
      </c>
      <c r="Q492" s="16">
        <v>1</v>
      </c>
      <c r="R492" s="8"/>
      <c r="S492" s="8"/>
      <c r="T492" s="8"/>
      <c r="U492" s="8"/>
      <c r="V492" s="8"/>
      <c r="W492" s="8"/>
      <c r="X492" s="8"/>
      <c r="Y492" s="8"/>
    </row>
    <row r="493" spans="1:34">
      <c r="A493" s="13">
        <f t="shared" si="30"/>
        <v>73123</v>
      </c>
      <c r="B493" s="38" t="str">
        <f t="shared" si="31"/>
        <v>20171114201843</v>
      </c>
      <c r="C493" s="7" t="str">
        <f t="shared" si="34"/>
        <v>20171114</v>
      </c>
      <c r="D493" s="7">
        <v>2017</v>
      </c>
      <c r="E493" s="7">
        <v>11</v>
      </c>
      <c r="F493" s="7">
        <v>14</v>
      </c>
      <c r="G493" s="7">
        <v>20</v>
      </c>
      <c r="H493" s="7">
        <v>18</v>
      </c>
      <c r="I493" s="7">
        <v>43</v>
      </c>
      <c r="J493" s="7">
        <v>770</v>
      </c>
      <c r="K493" s="7" t="s">
        <v>37</v>
      </c>
      <c r="L493" s="7">
        <f>IF(B494=B493,IF(K493="Stroke",IF(K494="Stroke",IF((J494-J493)&lt;0,1000+J494-J493,J494-J493),""),""),"")</f>
        <v>18</v>
      </c>
      <c r="M493" s="7" t="s">
        <v>21</v>
      </c>
      <c r="N493" s="7" t="s">
        <v>27</v>
      </c>
      <c r="O493" s="7">
        <v>4</v>
      </c>
      <c r="P493" s="7" t="str">
        <f>IF(B494=B493,IF(K493="Stroke",IF(K494="Stroke",IF(B494=B493,IF(Q493=Q494,IF((J494-J493)&lt;0,1000+J494-J493-O493,J494-J493-O493),""),""),""),""),"")</f>
        <v/>
      </c>
      <c r="Q493" s="7"/>
      <c r="R493" s="7" t="e">
        <f>IF(#REF!&lt;&gt;#REF!,COUNTIFS($K$112:$K$1378,$K$112,#REF!,#REF!),"")</f>
        <v>#REF!</v>
      </c>
      <c r="S493" s="7"/>
      <c r="T493" s="7"/>
      <c r="U493" s="7"/>
      <c r="V493" s="7"/>
      <c r="W493" s="7" t="e">
        <f>IF(#REF!&lt;&gt;#REF!,COUNTIFS($K$112:$K$1378,"up",#REF!,#REF!),"")</f>
        <v>#REF!</v>
      </c>
      <c r="X493" s="7" t="e">
        <f>IF(#REF!&lt;&gt;#REF!,COUNTIFS($K$112:$K$1378,"SRS",#REF!,#REF!),"")</f>
        <v>#REF!</v>
      </c>
      <c r="Y493" s="7" t="e">
        <f>IF(R493&lt;&gt;"",IF(R493=1,"",COUNTIFS($O$112:$O$1378,"&gt;40",#REF!,#REF!)),"")</f>
        <v>#REF!</v>
      </c>
      <c r="Z493" s="7"/>
      <c r="AA493" s="7"/>
      <c r="AB493" s="7"/>
      <c r="AC493" s="7"/>
      <c r="AD493" s="7"/>
      <c r="AE493" s="7"/>
      <c r="AF493" s="7"/>
      <c r="AG493" s="7"/>
      <c r="AH493" s="7"/>
    </row>
    <row r="494" spans="1:34">
      <c r="A494" s="8">
        <f t="shared" si="30"/>
        <v>73123</v>
      </c>
      <c r="B494" s="14" t="str">
        <f t="shared" si="31"/>
        <v>20171114201843</v>
      </c>
      <c r="C494" s="8" t="str">
        <f t="shared" si="34"/>
        <v>20171114</v>
      </c>
      <c r="D494" s="8">
        <v>2017</v>
      </c>
      <c r="E494" s="8">
        <v>11</v>
      </c>
      <c r="F494" s="8">
        <v>14</v>
      </c>
      <c r="G494" s="8">
        <v>20</v>
      </c>
      <c r="H494" s="8">
        <v>18</v>
      </c>
      <c r="I494" s="8">
        <v>43</v>
      </c>
      <c r="J494" s="4">
        <v>788</v>
      </c>
      <c r="K494" s="4" t="s">
        <v>37</v>
      </c>
      <c r="L494" s="8" t="e">
        <f>IF(#REF!=#REF!,IF(K494="Stroke",IF(K495="Stroke",IF((J495-J494)&lt;0,1000+J495-J494,J495-J494),""),""),"")</f>
        <v>#REF!</v>
      </c>
      <c r="M494" s="4" t="s">
        <v>21</v>
      </c>
      <c r="N494" s="4" t="s">
        <v>27</v>
      </c>
      <c r="O494" s="4">
        <v>12</v>
      </c>
      <c r="P494" s="8" t="e">
        <f>IF(#REF!=#REF!,IF(K494="Stroke",IF(K495="Stroke",IF(#REF!=#REF!,IF(Q494=Q495,IF((J495-J494)&lt;0,1000+J495-J494-O494,J495-J494-O494),""),""),""),""),"")</f>
        <v>#REF!</v>
      </c>
      <c r="Q494" s="4">
        <v>1</v>
      </c>
      <c r="R494" s="8" t="e">
        <f>IF(#REF!&lt;&gt;#REF!,COUNTIFS($K$112:$K$1378,$K$112,#REF!,#REF!),"")</f>
        <v>#REF!</v>
      </c>
      <c r="S494" s="8" t="e">
        <f>IF(AND(#REF!&lt;&gt;#REF!,#REF!=#REF!,M494="positive",M495="negative"),1,"")</f>
        <v>#REF!</v>
      </c>
      <c r="T494" s="8" t="e">
        <f>IF(AND(#REF!=#REF!,K:K="stroke",M:M="positive",S494&lt;&gt;"1"),1,"")</f>
        <v>#REF!</v>
      </c>
      <c r="U494" s="8" t="e">
        <f>IF((AND(R494&lt;&gt;"",W494&lt;&gt;1,K:K="stroke",M:M="negative",#REF!=#REF!)),IF(W494&lt;&gt;0,"",1),"")</f>
        <v>#REF!</v>
      </c>
      <c r="V494" s="8" t="e">
        <f t="shared" ref="V494:V557" si="36">IF(R494="","",(SUM(S494:U494)+W494))</f>
        <v>#REF!</v>
      </c>
      <c r="W494" s="8" t="e">
        <f>IF(#REF!&lt;&gt;#REF!,COUNTIFS($K$112:$K$1378,"up",#REF!,#REF!),"")</f>
        <v>#REF!</v>
      </c>
      <c r="X494" s="8" t="e">
        <f>IF(#REF!&lt;&gt;#REF!,COUNTIFS($K$112:$K$1378,"SRS",#REF!,#REF!),"")</f>
        <v>#REF!</v>
      </c>
      <c r="Y494" s="8" t="e">
        <f>IF(R494&lt;&gt;"",IF(R494=1,"",COUNTIFS($O$112:$O$1378,"&gt;40",#REF!,#REF!)),"")</f>
        <v>#REF!</v>
      </c>
    </row>
    <row r="495" spans="1:34">
      <c r="A495" s="8">
        <f t="shared" si="30"/>
        <v>73123</v>
      </c>
      <c r="B495" s="14" t="str">
        <f t="shared" si="31"/>
        <v>20171114201843</v>
      </c>
      <c r="C495" s="8" t="str">
        <f t="shared" si="34"/>
        <v>20171114</v>
      </c>
      <c r="D495" s="8">
        <v>2017</v>
      </c>
      <c r="E495" s="8">
        <v>11</v>
      </c>
      <c r="F495" s="8">
        <v>14</v>
      </c>
      <c r="G495" s="8">
        <v>20</v>
      </c>
      <c r="H495" s="8">
        <v>18</v>
      </c>
      <c r="I495" s="8">
        <v>43</v>
      </c>
      <c r="J495" s="4">
        <v>791</v>
      </c>
      <c r="K495" s="4" t="s">
        <v>29</v>
      </c>
      <c r="L495" s="8" t="e">
        <f>IF(#REF!=#REF!,IF(K495="Stroke",IF(K496="Stroke",IF((J496-J495)&lt;0,1000+J496-J495,J496-J495),""),""),"")</f>
        <v>#REF!</v>
      </c>
      <c r="M495" s="4" t="s">
        <v>21</v>
      </c>
      <c r="N495" s="4" t="s">
        <v>27</v>
      </c>
      <c r="O495" s="4">
        <v>0</v>
      </c>
      <c r="P495" s="8" t="e">
        <f>IF(#REF!=#REF!,IF(K495="Stroke",IF(K496="Stroke",IF(#REF!=#REF!,IF(Q495=Q496,IF((J496-J495)&lt;0,1000+J496-J495-O495,J496-J495-O495),""),""),""),""),"")</f>
        <v>#REF!</v>
      </c>
      <c r="Q495" s="4">
        <v>1</v>
      </c>
      <c r="R495" s="8" t="e">
        <f>IF(#REF!&lt;&gt;#REF!,COUNTIFS($K$112:$K$1378,$K$112,#REF!,#REF!),"")</f>
        <v>#REF!</v>
      </c>
      <c r="S495" s="8" t="e">
        <f>IF(AND(#REF!&lt;&gt;#REF!,#REF!=#REF!,M495="positive",M496="negative"),1,"")</f>
        <v>#REF!</v>
      </c>
      <c r="T495" s="8" t="e">
        <f>IF(AND(#REF!=#REF!,K:K="stroke",M:M="positive",S495&lt;&gt;"1"),1,"")</f>
        <v>#REF!</v>
      </c>
      <c r="U495" s="8" t="e">
        <f>IF((AND(R495&lt;&gt;"",W495&lt;&gt;1,K:K="stroke",M:M="negative",#REF!=#REF!)),IF(W495&lt;&gt;0,"",1),"")</f>
        <v>#REF!</v>
      </c>
      <c r="V495" s="8" t="e">
        <f t="shared" si="36"/>
        <v>#REF!</v>
      </c>
      <c r="W495" s="8" t="e">
        <f>IF(#REF!&lt;&gt;#REF!,COUNTIFS($K$112:$K$1378,"up",#REF!,#REF!),"")</f>
        <v>#REF!</v>
      </c>
      <c r="X495" s="8" t="e">
        <f>IF(#REF!&lt;&gt;#REF!,COUNTIFS($K$112:$K$1378,"SRS",#REF!,#REF!),"")</f>
        <v>#REF!</v>
      </c>
      <c r="Y495" s="8" t="e">
        <f>IF(R495&lt;&gt;"",IF(R495=1,"",COUNTIFS($O$112:$O$1378,"&gt;40",#REF!,#REF!)),"")</f>
        <v>#REF!</v>
      </c>
    </row>
    <row r="496" spans="1:34">
      <c r="A496" s="8">
        <f t="shared" si="30"/>
        <v>73123</v>
      </c>
      <c r="B496" s="14" t="str">
        <f t="shared" si="31"/>
        <v>20171114201843</v>
      </c>
      <c r="C496" s="8" t="str">
        <f t="shared" si="34"/>
        <v>20171114</v>
      </c>
      <c r="D496" s="8">
        <v>2017</v>
      </c>
      <c r="E496" s="8">
        <v>11</v>
      </c>
      <c r="F496" s="8">
        <v>14</v>
      </c>
      <c r="G496" s="8">
        <v>20</v>
      </c>
      <c r="H496" s="8">
        <v>18</v>
      </c>
      <c r="I496" s="8">
        <v>43</v>
      </c>
      <c r="J496" s="4">
        <v>801</v>
      </c>
      <c r="K496" s="4" t="s">
        <v>40</v>
      </c>
      <c r="L496" s="8" t="e">
        <f>IF(#REF!=#REF!,IF(K496="Stroke",IF(K497="Stroke",IF((J497-J496)&lt;0,1000+J497-J496,J497-J496),""),""),"")</f>
        <v>#REF!</v>
      </c>
      <c r="M496" s="4" t="s">
        <v>21</v>
      </c>
      <c r="N496" s="4" t="s">
        <v>27</v>
      </c>
      <c r="O496" s="4">
        <v>0</v>
      </c>
      <c r="P496" s="8" t="e">
        <f>IF(#REF!=#REF!,IF(K496="Stroke",IF(K497="Stroke",IF(#REF!=#REF!,IF(Q496=Q497,IF((J497-J496)&lt;0,1000+J497-J496-O496,J497-J496-O496),""),""),""),""),"")</f>
        <v>#REF!</v>
      </c>
      <c r="R496" s="8" t="e">
        <f>IF(#REF!&lt;&gt;#REF!,COUNTIFS($K$112:$K$1378,$K$112,#REF!,#REF!),"")</f>
        <v>#REF!</v>
      </c>
      <c r="S496" s="8" t="e">
        <f>IF(AND(#REF!&lt;&gt;#REF!,#REF!=#REF!,M496="positive",M497="negative"),1,"")</f>
        <v>#REF!</v>
      </c>
      <c r="T496" s="8" t="e">
        <f>IF(AND(#REF!=#REF!,K:K="stroke",M:M="positive",S496&lt;&gt;"1"),1,"")</f>
        <v>#REF!</v>
      </c>
      <c r="U496" s="8" t="e">
        <f>IF((AND(R496&lt;&gt;"",W496&lt;&gt;1,K:K="stroke",M:M="negative",#REF!=#REF!)),IF(W496&lt;&gt;0,"",1),"")</f>
        <v>#REF!</v>
      </c>
      <c r="V496" s="8" t="e">
        <f t="shared" si="36"/>
        <v>#REF!</v>
      </c>
      <c r="W496" s="8" t="e">
        <f>IF(#REF!&lt;&gt;#REF!,COUNTIFS($K$112:$K$1378,"up",#REF!,#REF!),"")</f>
        <v>#REF!</v>
      </c>
      <c r="X496" s="8" t="e">
        <f>IF(#REF!&lt;&gt;#REF!,COUNTIFS($K$112:$K$1378,"SRS",#REF!,#REF!),"")</f>
        <v>#REF!</v>
      </c>
      <c r="Y496" s="8" t="e">
        <f>IF(R496&lt;&gt;"",IF(R496=1,"",COUNTIFS($O$112:$O$1378,"&gt;40",#REF!,#REF!)),"")</f>
        <v>#REF!</v>
      </c>
    </row>
    <row r="497" spans="1:34">
      <c r="A497" s="8">
        <f t="shared" si="30"/>
        <v>73123</v>
      </c>
      <c r="B497" s="14" t="str">
        <f t="shared" si="31"/>
        <v>20171114201843</v>
      </c>
      <c r="C497" s="8" t="str">
        <f t="shared" si="34"/>
        <v>20171114</v>
      </c>
      <c r="D497" s="8">
        <v>2017</v>
      </c>
      <c r="E497" s="8">
        <v>11</v>
      </c>
      <c r="F497" s="8">
        <v>14</v>
      </c>
      <c r="G497" s="8">
        <v>20</v>
      </c>
      <c r="H497" s="8">
        <v>18</v>
      </c>
      <c r="I497" s="8">
        <v>43</v>
      </c>
      <c r="J497" s="4">
        <v>840</v>
      </c>
      <c r="K497" s="4" t="s">
        <v>37</v>
      </c>
      <c r="L497" s="8" t="e">
        <f>IF(#REF!=#REF!,IF(K497="Stroke",IF(K498="Stroke",IF((J498-J497)&lt;0,1000+J498-J497,J498-J497),""),""),"")</f>
        <v>#REF!</v>
      </c>
      <c r="M497" s="4" t="s">
        <v>21</v>
      </c>
      <c r="N497" s="4" t="s">
        <v>27</v>
      </c>
      <c r="O497" s="4">
        <v>6</v>
      </c>
      <c r="P497" s="8" t="e">
        <f>IF(#REF!=#REF!,IF(K497="Stroke",IF(K498="Stroke",IF(#REF!=#REF!,IF(Q497=Q498,IF((J498-J497)&lt;0,1000+J498-J497-O497,J498-J497-O497),""),""),""),""),"")</f>
        <v>#REF!</v>
      </c>
      <c r="Q497" s="4">
        <v>1</v>
      </c>
      <c r="R497" s="8" t="e">
        <f>IF(#REF!&lt;&gt;#REF!,COUNTIFS($K$112:$K$1378,$K$112,#REF!,#REF!),"")</f>
        <v>#REF!</v>
      </c>
      <c r="S497" s="8" t="e">
        <f>IF(AND(#REF!&lt;&gt;#REF!,#REF!=#REF!,M497="positive",M498="negative"),1,"")</f>
        <v>#REF!</v>
      </c>
      <c r="T497" s="8" t="e">
        <f>IF(AND(#REF!=#REF!,K:K="stroke",M:M="positive",S497&lt;&gt;"1"),1,"")</f>
        <v>#REF!</v>
      </c>
      <c r="U497" s="8" t="e">
        <f>IF((AND(R497&lt;&gt;"",W497&lt;&gt;1,K:K="stroke",M:M="negative",#REF!=#REF!)),IF(W497&lt;&gt;0,"",1),"")</f>
        <v>#REF!</v>
      </c>
      <c r="V497" s="8" t="e">
        <f t="shared" si="36"/>
        <v>#REF!</v>
      </c>
      <c r="W497" s="8" t="e">
        <f>IF(#REF!&lt;&gt;#REF!,COUNTIFS($K$112:$K$1378,"up",#REF!,#REF!),"")</f>
        <v>#REF!</v>
      </c>
      <c r="X497" s="8" t="e">
        <f>IF(#REF!&lt;&gt;#REF!,COUNTIFS($K$112:$K$1378,"SRS",#REF!,#REF!),"")</f>
        <v>#REF!</v>
      </c>
      <c r="Y497" s="8" t="e">
        <f>IF(R497&lt;&gt;"",IF(R497=1,"",COUNTIFS($O$112:$O$1378,"&gt;40",#REF!,#REF!)),"")</f>
        <v>#REF!</v>
      </c>
    </row>
    <row r="498" spans="1:34">
      <c r="A498" s="8">
        <f t="shared" si="30"/>
        <v>73123</v>
      </c>
      <c r="B498" s="14" t="str">
        <f t="shared" si="31"/>
        <v>20171114201843</v>
      </c>
      <c r="C498" s="8" t="str">
        <f t="shared" si="34"/>
        <v>20171114</v>
      </c>
      <c r="D498" s="8">
        <v>2017</v>
      </c>
      <c r="E498" s="8">
        <v>11</v>
      </c>
      <c r="F498" s="8">
        <v>14</v>
      </c>
      <c r="G498" s="8">
        <v>20</v>
      </c>
      <c r="H498" s="8">
        <v>18</v>
      </c>
      <c r="I498" s="8">
        <v>43</v>
      </c>
      <c r="J498" s="4">
        <v>895</v>
      </c>
      <c r="K498" s="4" t="s">
        <v>37</v>
      </c>
      <c r="L498" s="8" t="e">
        <f>IF(#REF!=#REF!,IF(K498="Stroke",IF(K499="Stroke",IF((J499-J498)&lt;0,1000+J499-J498,J499-J498),""),""),"")</f>
        <v>#REF!</v>
      </c>
      <c r="M498" s="4" t="s">
        <v>21</v>
      </c>
      <c r="N498" s="4" t="s">
        <v>27</v>
      </c>
      <c r="O498" s="4">
        <v>5</v>
      </c>
      <c r="P498" s="8" t="e">
        <f>IF(#REF!=#REF!,IF(K498="Stroke",IF(K499="Stroke",IF(#REF!=#REF!,IF(Q498=Q499,IF((J499-J498)&lt;0,1000+J499-J498-O498,J499-J498-O498),""),""),""),""),"")</f>
        <v>#REF!</v>
      </c>
      <c r="Q498" s="4">
        <v>1</v>
      </c>
      <c r="R498" s="8" t="e">
        <f>IF(#REF!&lt;&gt;#REF!,COUNTIFS($K$112:$K$1378,$K$112,#REF!,#REF!),"")</f>
        <v>#REF!</v>
      </c>
      <c r="S498" s="8" t="e">
        <f>IF(AND(#REF!&lt;&gt;#REF!,#REF!=#REF!,M498="positive",M499="negative"),1,"")</f>
        <v>#REF!</v>
      </c>
      <c r="T498" s="8" t="e">
        <f>IF(AND(#REF!=#REF!,K:K="stroke",M:M="positive",S498&lt;&gt;"1"),1,"")</f>
        <v>#REF!</v>
      </c>
      <c r="U498" s="8" t="e">
        <f>IF((AND(R498&lt;&gt;"",W498&lt;&gt;1,K:K="stroke",M:M="negative",#REF!=#REF!)),IF(W498&lt;&gt;0,"",1),"")</f>
        <v>#REF!</v>
      </c>
      <c r="V498" s="8" t="e">
        <f t="shared" si="36"/>
        <v>#REF!</v>
      </c>
      <c r="W498" s="8" t="e">
        <f>IF(#REF!&lt;&gt;#REF!,COUNTIFS($K$112:$K$1378,"up",#REF!,#REF!),"")</f>
        <v>#REF!</v>
      </c>
      <c r="X498" s="8" t="e">
        <f>IF(#REF!&lt;&gt;#REF!,COUNTIFS($K$112:$K$1378,"SRS",#REF!,#REF!),"")</f>
        <v>#REF!</v>
      </c>
      <c r="Y498" s="8" t="e">
        <f>IF(R498&lt;&gt;"",IF(R498=1,"",COUNTIFS($O$112:$O$1378,"&gt;40",#REF!,#REF!)),"")</f>
        <v>#REF!</v>
      </c>
    </row>
    <row r="499" spans="1:34">
      <c r="A499" s="8">
        <f t="shared" si="30"/>
        <v>73123</v>
      </c>
      <c r="B499" s="14" t="str">
        <f t="shared" si="31"/>
        <v>20171114201843</v>
      </c>
      <c r="C499" s="8" t="str">
        <f t="shared" si="34"/>
        <v>20171114</v>
      </c>
      <c r="D499" s="8">
        <v>2017</v>
      </c>
      <c r="E499" s="8">
        <v>11</v>
      </c>
      <c r="F499" s="8">
        <v>14</v>
      </c>
      <c r="G499" s="8">
        <v>20</v>
      </c>
      <c r="H499" s="8">
        <v>18</v>
      </c>
      <c r="I499" s="8">
        <v>43</v>
      </c>
      <c r="J499" s="4">
        <v>924</v>
      </c>
      <c r="K499" s="4" t="s">
        <v>37</v>
      </c>
      <c r="L499" s="8" t="e">
        <f>IF(#REF!=#REF!,IF(K499="Stroke",IF(K500="Stroke",IF((J500-J499)&lt;0,1000+J500-J499,J500-J499),""),""),"")</f>
        <v>#REF!</v>
      </c>
      <c r="M499" s="4" t="s">
        <v>21</v>
      </c>
      <c r="N499" s="4" t="s">
        <v>27</v>
      </c>
      <c r="O499" s="4">
        <v>266</v>
      </c>
      <c r="P499" s="8" t="e">
        <f>IF(#REF!=#REF!,IF(K499="Stroke",IF(K500="Stroke",IF(#REF!=#REF!,IF(Q499=Q500,IF((J500-J499)&lt;0,1000+J500-J499-O499,J500-J499-O499),""),""),""),""),"")</f>
        <v>#REF!</v>
      </c>
      <c r="Q499" s="4">
        <v>1</v>
      </c>
      <c r="R499" s="8" t="e">
        <f>IF(#REF!&lt;&gt;#REF!,COUNTIFS($K$112:$K$1378,$K$112,#REF!,#REF!),"")</f>
        <v>#REF!</v>
      </c>
      <c r="S499" s="8" t="e">
        <f>IF(AND(#REF!&lt;&gt;#REF!,#REF!=#REF!,M499="positive",M500="negative"),1,"")</f>
        <v>#REF!</v>
      </c>
      <c r="T499" s="8" t="e">
        <f>IF(AND(#REF!=#REF!,K:K="stroke",M:M="positive",S499&lt;&gt;"1"),1,"")</f>
        <v>#REF!</v>
      </c>
      <c r="U499" s="8" t="e">
        <f>IF((AND(R499&lt;&gt;"",W499&lt;&gt;1,K:K="stroke",M:M="negative",#REF!=#REF!)),IF(W499&lt;&gt;0,"",1),"")</f>
        <v>#REF!</v>
      </c>
      <c r="V499" s="8" t="e">
        <f t="shared" si="36"/>
        <v>#REF!</v>
      </c>
      <c r="W499" s="8" t="e">
        <f>IF(#REF!&lt;&gt;#REF!,COUNTIFS($K$112:$K$1378,"up",#REF!,#REF!),"")</f>
        <v>#REF!</v>
      </c>
      <c r="X499" s="8" t="e">
        <f>IF(#REF!&lt;&gt;#REF!,COUNTIFS($K$112:$K$1378,"SRS",#REF!,#REF!),"")</f>
        <v>#REF!</v>
      </c>
      <c r="Y499" s="8" t="e">
        <f>IF(R499&lt;&gt;"",IF(R499=1,"",COUNTIFS($O$112:$O$1378,"&gt;40",#REF!,#REF!)),"")</f>
        <v>#REF!</v>
      </c>
    </row>
    <row r="500" spans="1:34">
      <c r="A500" s="7">
        <f t="shared" si="30"/>
        <v>73147</v>
      </c>
      <c r="B500" s="11" t="str">
        <f t="shared" si="31"/>
        <v>2017111420197</v>
      </c>
      <c r="C500" s="7" t="str">
        <f t="shared" si="34"/>
        <v>20171114</v>
      </c>
      <c r="D500" s="7">
        <v>2017</v>
      </c>
      <c r="E500" s="7">
        <v>11</v>
      </c>
      <c r="F500" s="7">
        <v>14</v>
      </c>
      <c r="G500" s="7">
        <v>20</v>
      </c>
      <c r="H500" s="7">
        <v>19</v>
      </c>
      <c r="I500" s="7">
        <v>7</v>
      </c>
      <c r="J500" s="7">
        <v>203</v>
      </c>
      <c r="K500" s="7" t="s">
        <v>37</v>
      </c>
      <c r="L500" s="7" t="e">
        <f>IF(#REF!=#REF!,IF(K500="Stroke",IF(K501="Stroke",IF((J501-J500)&lt;0,1000+J501-J500,J501-J500),""),""),"")</f>
        <v>#REF!</v>
      </c>
      <c r="M500" s="7" t="s">
        <v>21</v>
      </c>
      <c r="N500" s="7" t="s">
        <v>27</v>
      </c>
      <c r="O500" s="7">
        <v>5</v>
      </c>
      <c r="P500" s="7" t="e">
        <f>IF(#REF!=#REF!,IF(K500="Stroke",IF(K501="Stroke",IF(#REF!=#REF!,IF(Q500=Q501,IF((J501-J500)&lt;0,1000+J501-J500-O500,J501-J500-O500),""),""),""),""),"")</f>
        <v>#REF!</v>
      </c>
      <c r="Q500" s="7">
        <v>1</v>
      </c>
      <c r="R500" s="7" t="e">
        <f>IF(#REF!&lt;&gt;#REF!,COUNTIFS($K$112:$K$1378,$K$112,#REF!,#REF!),"")</f>
        <v>#REF!</v>
      </c>
      <c r="S500" s="7" t="e">
        <f>IF(AND(#REF!&lt;&gt;#REF!,#REF!=#REF!,M500="positive",M501="negative"),1,"")</f>
        <v>#REF!</v>
      </c>
      <c r="T500" s="7" t="e">
        <f>IF(AND(#REF!=#REF!,K:K="stroke",M:M="positive",S500&lt;&gt;"1"),1,"")</f>
        <v>#REF!</v>
      </c>
      <c r="U500" s="7" t="e">
        <f>IF((AND(R500&lt;&gt;"",W500&lt;&gt;1,K:K="stroke",M:M="negative",#REF!=#REF!)),IF(W500&lt;&gt;0,"",1),"")</f>
        <v>#REF!</v>
      </c>
      <c r="V500" s="7" t="e">
        <f t="shared" si="36"/>
        <v>#REF!</v>
      </c>
      <c r="W500" s="7" t="e">
        <f>IF(#REF!&lt;&gt;#REF!,COUNTIFS($K$112:$K$1378,"up",#REF!,#REF!),"")</f>
        <v>#REF!</v>
      </c>
      <c r="X500" s="7" t="e">
        <f>IF(#REF!&lt;&gt;#REF!,COUNTIFS($K$112:$K$1378,"SRS",#REF!,#REF!),"")</f>
        <v>#REF!</v>
      </c>
      <c r="Y500" s="7" t="e">
        <f>IF(R500&lt;&gt;"",IF(R500=1,"",COUNTIFS($O$112:$O$1378,"&gt;40",#REF!,#REF!)),"")</f>
        <v>#REF!</v>
      </c>
      <c r="Z500" s="7"/>
      <c r="AA500" s="7"/>
      <c r="AB500" s="7"/>
      <c r="AC500" s="7"/>
      <c r="AD500" s="7"/>
      <c r="AE500" s="7"/>
      <c r="AF500" s="7"/>
      <c r="AG500" s="7"/>
      <c r="AH500" s="7"/>
    </row>
    <row r="501" spans="1:34">
      <c r="A501" s="8">
        <f t="shared" si="30"/>
        <v>73147</v>
      </c>
      <c r="B501" s="14" t="str">
        <f t="shared" si="31"/>
        <v>2017111420197</v>
      </c>
      <c r="C501" s="8" t="str">
        <f t="shared" si="34"/>
        <v>20171114</v>
      </c>
      <c r="D501" s="4">
        <v>2017</v>
      </c>
      <c r="E501" s="4">
        <v>11</v>
      </c>
      <c r="F501" s="4">
        <v>14</v>
      </c>
      <c r="G501" s="4">
        <v>20</v>
      </c>
      <c r="H501" s="4">
        <v>19</v>
      </c>
      <c r="I501" s="4">
        <v>7</v>
      </c>
      <c r="J501" s="4">
        <v>220</v>
      </c>
      <c r="K501" s="4" t="s">
        <v>40</v>
      </c>
      <c r="L501" s="8" t="e">
        <f>IF(#REF!=#REF!,IF(K501="Stroke",IF(K502="Stroke",IF((J502-J501)&lt;0,1000+J502-J501,J502-J501),""),""),"")</f>
        <v>#REF!</v>
      </c>
      <c r="M501" s="4" t="s">
        <v>21</v>
      </c>
      <c r="N501" s="4" t="s">
        <v>27</v>
      </c>
      <c r="O501" s="4">
        <v>0</v>
      </c>
      <c r="P501" s="8" t="e">
        <f>IF(#REF!=#REF!,IF(K501="Stroke",IF(K502="Stroke",IF(#REF!=#REF!,IF(Q501=Q502,IF((J502-J501)&lt;0,1000+J502-J501-O501,J502-J501-O501),""),""),""),""),"")</f>
        <v>#REF!</v>
      </c>
      <c r="R501" s="8" t="e">
        <f>IF(#REF!&lt;&gt;#REF!,COUNTIFS($K$112:$K$1378,$K$112,#REF!,#REF!),"")</f>
        <v>#REF!</v>
      </c>
      <c r="S501" s="8" t="e">
        <f>IF(AND(#REF!&lt;&gt;#REF!,#REF!=#REF!,M501="positive",M502="negative"),1,"")</f>
        <v>#REF!</v>
      </c>
      <c r="T501" s="8" t="e">
        <f>IF(AND(#REF!=#REF!,K:K="stroke",M:M="positive",S501&lt;&gt;"1"),1,"")</f>
        <v>#REF!</v>
      </c>
      <c r="U501" s="8" t="e">
        <f>IF((AND(R501&lt;&gt;"",W501&lt;&gt;1,K:K="stroke",M:M="negative",#REF!=#REF!)),IF(W501&lt;&gt;0,"",1),"")</f>
        <v>#REF!</v>
      </c>
      <c r="V501" s="8" t="e">
        <f t="shared" si="36"/>
        <v>#REF!</v>
      </c>
      <c r="W501" s="8" t="e">
        <f>IF(#REF!&lt;&gt;#REF!,COUNTIFS($K$112:$K$1378,"up",#REF!,#REF!),"")</f>
        <v>#REF!</v>
      </c>
      <c r="X501" s="8" t="e">
        <f>IF(#REF!&lt;&gt;#REF!,COUNTIFS($K$112:$K$1378,"SRS",#REF!,#REF!),"")</f>
        <v>#REF!</v>
      </c>
      <c r="Y501" s="8" t="e">
        <f>IF(R501&lt;&gt;"",IF(R501=1,"",COUNTIFS($O$112:$O$1378,"&gt;40",#REF!,#REF!)),"")</f>
        <v>#REF!</v>
      </c>
    </row>
    <row r="502" spans="1:34">
      <c r="A502" s="8">
        <f t="shared" si="30"/>
        <v>73147</v>
      </c>
      <c r="B502" s="14" t="str">
        <f t="shared" si="31"/>
        <v>2017111420197</v>
      </c>
      <c r="C502" s="8" t="str">
        <f t="shared" si="34"/>
        <v>20171114</v>
      </c>
      <c r="D502" s="4">
        <v>2017</v>
      </c>
      <c r="E502" s="4">
        <v>11</v>
      </c>
      <c r="F502" s="4">
        <v>14</v>
      </c>
      <c r="G502" s="4">
        <v>20</v>
      </c>
      <c r="H502" s="4">
        <v>19</v>
      </c>
      <c r="I502" s="4">
        <v>7</v>
      </c>
      <c r="J502" s="4">
        <v>225</v>
      </c>
      <c r="K502" s="4" t="s">
        <v>37</v>
      </c>
      <c r="L502" s="8" t="e">
        <f>IF(#REF!=#REF!,IF(K502="Stroke",IF(K503="Stroke",IF((J503-J502)&lt;0,1000+J503-J502,J503-J502),""),""),"")</f>
        <v>#REF!</v>
      </c>
      <c r="M502" s="4" t="s">
        <v>21</v>
      </c>
      <c r="N502" s="4" t="s">
        <v>27</v>
      </c>
      <c r="O502" s="4">
        <v>2</v>
      </c>
      <c r="P502" s="8" t="e">
        <f>IF(#REF!=#REF!,IF(K502="Stroke",IF(K503="Stroke",IF(#REF!=#REF!,IF(Q502=Q503,IF((J503-J502)&lt;0,1000+J503-J502-O502,J503-J502-O502),""),""),""),""),"")</f>
        <v>#REF!</v>
      </c>
      <c r="Q502" s="4">
        <v>1</v>
      </c>
      <c r="R502" s="8" t="e">
        <f>IF(#REF!&lt;&gt;#REF!,COUNTIFS($K$112:$K$1378,$K$112,#REF!,#REF!),"")</f>
        <v>#REF!</v>
      </c>
      <c r="S502" s="8" t="e">
        <f>IF(AND(#REF!&lt;&gt;#REF!,#REF!=#REF!,M502="positive",M503="negative"),1,"")</f>
        <v>#REF!</v>
      </c>
      <c r="T502" s="8" t="e">
        <f>IF(AND(#REF!=#REF!,K:K="stroke",M:M="positive",S502&lt;&gt;"1"),1,"")</f>
        <v>#REF!</v>
      </c>
      <c r="U502" s="8" t="e">
        <f>IF((AND(R502&lt;&gt;"",W502&lt;&gt;1,K:K="stroke",M:M="negative",#REF!=#REF!)),IF(W502&lt;&gt;0,"",1),"")</f>
        <v>#REF!</v>
      </c>
      <c r="V502" s="8" t="e">
        <f t="shared" si="36"/>
        <v>#REF!</v>
      </c>
      <c r="W502" s="8" t="e">
        <f>IF(#REF!&lt;&gt;#REF!,COUNTIFS($K$112:$K$1378,"up",#REF!,#REF!),"")</f>
        <v>#REF!</v>
      </c>
      <c r="X502" s="8" t="e">
        <f>IF(#REF!&lt;&gt;#REF!,COUNTIFS($K$112:$K$1378,"SRS",#REF!,#REF!),"")</f>
        <v>#REF!</v>
      </c>
      <c r="Y502" s="8" t="e">
        <f>IF(R502&lt;&gt;"",IF(R502=1,"",COUNTIFS($O$112:$O$1378,"&gt;40",#REF!,#REF!)),"")</f>
        <v>#REF!</v>
      </c>
    </row>
    <row r="503" spans="1:34">
      <c r="A503" s="8">
        <f t="shared" si="30"/>
        <v>73147</v>
      </c>
      <c r="B503" s="14" t="str">
        <f t="shared" si="31"/>
        <v>2017111420197</v>
      </c>
      <c r="C503" s="8" t="str">
        <f t="shared" si="34"/>
        <v>20171114</v>
      </c>
      <c r="D503" s="4">
        <v>2017</v>
      </c>
      <c r="E503" s="4">
        <v>11</v>
      </c>
      <c r="F503" s="4">
        <v>14</v>
      </c>
      <c r="G503" s="4">
        <v>20</v>
      </c>
      <c r="H503" s="4">
        <v>19</v>
      </c>
      <c r="I503" s="4">
        <v>7</v>
      </c>
      <c r="J503" s="4">
        <v>228</v>
      </c>
      <c r="K503" s="4" t="s">
        <v>40</v>
      </c>
      <c r="L503" s="8" t="e">
        <f>IF(#REF!=#REF!,IF(K503="Stroke",IF(K504="Stroke",IF((J504-J503)&lt;0,1000+J504-J503,J504-J503),""),""),"")</f>
        <v>#REF!</v>
      </c>
      <c r="M503" s="4" t="s">
        <v>21</v>
      </c>
      <c r="N503" s="4" t="s">
        <v>27</v>
      </c>
      <c r="O503" s="4">
        <v>0</v>
      </c>
      <c r="P503" s="8" t="e">
        <f>IF(#REF!=#REF!,IF(K503="Stroke",IF(K504="Stroke",IF(#REF!=#REF!,IF(Q503=Q504,IF((J504-J503)&lt;0,1000+J504-J503-O503,J504-J503-O503),""),""),""),""),"")</f>
        <v>#REF!</v>
      </c>
      <c r="R503" s="8" t="e">
        <f>IF(#REF!&lt;&gt;#REF!,COUNTIFS($K$112:$K$1378,$K$112,#REF!,#REF!),"")</f>
        <v>#REF!</v>
      </c>
      <c r="S503" s="8" t="e">
        <f>IF(AND(#REF!&lt;&gt;#REF!,#REF!=#REF!,M503="positive",M504="negative"),1,"")</f>
        <v>#REF!</v>
      </c>
      <c r="T503" s="8" t="e">
        <f>IF(AND(#REF!=#REF!,K:K="stroke",M:M="positive",S503&lt;&gt;"1"),1,"")</f>
        <v>#REF!</v>
      </c>
      <c r="U503" s="8" t="e">
        <f>IF((AND(R503&lt;&gt;"",W503&lt;&gt;1,K:K="stroke",M:M="negative",#REF!=#REF!)),IF(W503&lt;&gt;0,"",1),"")</f>
        <v>#REF!</v>
      </c>
      <c r="V503" s="8" t="e">
        <f t="shared" si="36"/>
        <v>#REF!</v>
      </c>
      <c r="W503" s="8" t="e">
        <f>IF(#REF!&lt;&gt;#REF!,COUNTIFS($K$112:$K$1378,"up",#REF!,#REF!),"")</f>
        <v>#REF!</v>
      </c>
      <c r="X503" s="8" t="e">
        <f>IF(#REF!&lt;&gt;#REF!,COUNTIFS($K$112:$K$1378,"SRS",#REF!,#REF!),"")</f>
        <v>#REF!</v>
      </c>
      <c r="Y503" s="8" t="e">
        <f>IF(R503&lt;&gt;"",IF(R503=1,"",COUNTIFS($O$112:$O$1378,"&gt;40",#REF!,#REF!)),"")</f>
        <v>#REF!</v>
      </c>
    </row>
    <row r="504" spans="1:34">
      <c r="A504" s="8">
        <f t="shared" si="30"/>
        <v>73147</v>
      </c>
      <c r="B504" s="14" t="str">
        <f t="shared" si="31"/>
        <v>2017111420197</v>
      </c>
      <c r="C504" s="8" t="str">
        <f t="shared" si="34"/>
        <v>20171114</v>
      </c>
      <c r="D504" s="4">
        <v>2017</v>
      </c>
      <c r="E504" s="4">
        <v>11</v>
      </c>
      <c r="F504" s="4">
        <v>14</v>
      </c>
      <c r="G504" s="4">
        <v>20</v>
      </c>
      <c r="H504" s="4">
        <v>19</v>
      </c>
      <c r="I504" s="4">
        <v>7</v>
      </c>
      <c r="J504" s="4">
        <v>303</v>
      </c>
      <c r="K504" s="4" t="s">
        <v>37</v>
      </c>
      <c r="L504" s="8" t="e">
        <f>IF(#REF!=#REF!,IF(K504="Stroke",IF(K505="Stroke",IF((J505-J504)&lt;0,1000+J505-J504,J505-J504),""),""),"")</f>
        <v>#REF!</v>
      </c>
      <c r="M504" s="4" t="s">
        <v>21</v>
      </c>
      <c r="N504" s="4" t="s">
        <v>27</v>
      </c>
      <c r="O504" s="4">
        <v>4</v>
      </c>
      <c r="P504" s="8" t="e">
        <f>IF(#REF!=#REF!,IF(K504="Stroke",IF(K505="Stroke",IF(#REF!=#REF!,IF(Q504=Q505,IF((J505-J504)&lt;0,1000+J505-J504-O504,J505-J504-O504),""),""),""),""),"")</f>
        <v>#REF!</v>
      </c>
      <c r="Q504" s="4">
        <v>1</v>
      </c>
      <c r="R504" s="8" t="e">
        <f>IF(#REF!&lt;&gt;#REF!,COUNTIFS($K$112:$K$1378,$K$112,#REF!,#REF!),"")</f>
        <v>#REF!</v>
      </c>
      <c r="S504" s="8" t="e">
        <f>IF(AND(#REF!&lt;&gt;#REF!,#REF!=#REF!,M504="positive",M505="negative"),1,"")</f>
        <v>#REF!</v>
      </c>
      <c r="T504" s="8" t="e">
        <f>IF(AND(#REF!=#REF!,K:K="stroke",M:M="positive",S504&lt;&gt;"1"),1,"")</f>
        <v>#REF!</v>
      </c>
      <c r="U504" s="8" t="e">
        <f>IF((AND(R504&lt;&gt;"",W504&lt;&gt;1,K:K="stroke",M:M="negative",#REF!=#REF!)),IF(W504&lt;&gt;0,"",1),"")</f>
        <v>#REF!</v>
      </c>
      <c r="V504" s="8" t="e">
        <f t="shared" si="36"/>
        <v>#REF!</v>
      </c>
      <c r="W504" s="8" t="e">
        <f>IF(#REF!&lt;&gt;#REF!,COUNTIFS($K$112:$K$1378,"up",#REF!,#REF!),"")</f>
        <v>#REF!</v>
      </c>
      <c r="X504" s="8" t="e">
        <f>IF(#REF!&lt;&gt;#REF!,COUNTIFS($K$112:$K$1378,"SRS",#REF!,#REF!),"")</f>
        <v>#REF!</v>
      </c>
      <c r="Y504" s="8" t="e">
        <f>IF(R504&lt;&gt;"",IF(R504=1,"",COUNTIFS($O$112:$O$1378,"&gt;40",#REF!,#REF!)),"")</f>
        <v>#REF!</v>
      </c>
    </row>
    <row r="505" spans="1:34">
      <c r="A505" s="8">
        <f t="shared" si="30"/>
        <v>73147</v>
      </c>
      <c r="B505" s="14" t="str">
        <f t="shared" si="31"/>
        <v>2017111420197</v>
      </c>
      <c r="C505" s="8" t="str">
        <f t="shared" si="34"/>
        <v>20171114</v>
      </c>
      <c r="D505" s="4">
        <v>2017</v>
      </c>
      <c r="E505" s="4">
        <v>11</v>
      </c>
      <c r="F505" s="4">
        <v>14</v>
      </c>
      <c r="G505" s="4">
        <v>20</v>
      </c>
      <c r="H505" s="4">
        <v>19</v>
      </c>
      <c r="I505" s="4">
        <v>7</v>
      </c>
      <c r="J505" s="4">
        <v>321</v>
      </c>
      <c r="K505" s="4" t="s">
        <v>37</v>
      </c>
      <c r="L505" s="8" t="e">
        <f>IF(#REF!=#REF!,IF(K505="Stroke",IF(K506="Stroke",IF((J506-J505)&lt;0,1000+J506-J505,J506-J505),""),""),"")</f>
        <v>#REF!</v>
      </c>
      <c r="M505" s="4" t="s">
        <v>21</v>
      </c>
      <c r="N505" s="4" t="s">
        <v>27</v>
      </c>
      <c r="O505" s="4">
        <v>6</v>
      </c>
      <c r="P505" s="8" t="e">
        <f>IF(#REF!=#REF!,IF(K505="Stroke",IF(K506="Stroke",IF(#REF!=#REF!,IF(Q505=Q506,IF((J506-J505)&lt;0,1000+J506-J505-O505,J506-J505-O505),""),""),""),""),"")</f>
        <v>#REF!</v>
      </c>
      <c r="Q505" s="4">
        <v>1</v>
      </c>
      <c r="R505" s="8" t="e">
        <f>IF(#REF!&lt;&gt;#REF!,COUNTIFS($K$112:$K$1378,$K$112,#REF!,#REF!),"")</f>
        <v>#REF!</v>
      </c>
      <c r="S505" s="8" t="e">
        <f>IF(AND(#REF!&lt;&gt;#REF!,#REF!=#REF!,M505="positive",M506="negative"),1,"")</f>
        <v>#REF!</v>
      </c>
      <c r="T505" s="8" t="e">
        <f>IF(AND(#REF!=#REF!,K:K="stroke",M:M="positive",S505&lt;&gt;"1"),1,"")</f>
        <v>#REF!</v>
      </c>
      <c r="U505" s="8" t="e">
        <f>IF((AND(R505&lt;&gt;"",W505&lt;&gt;1,K:K="stroke",M:M="negative",#REF!=#REF!)),IF(W505&lt;&gt;0,"",1),"")</f>
        <v>#REF!</v>
      </c>
      <c r="V505" s="8" t="e">
        <f t="shared" si="36"/>
        <v>#REF!</v>
      </c>
      <c r="W505" s="8" t="e">
        <f>IF(#REF!&lt;&gt;#REF!,COUNTIFS($K$112:$K$1378,"up",#REF!,#REF!),"")</f>
        <v>#REF!</v>
      </c>
      <c r="X505" s="8" t="e">
        <f>IF(#REF!&lt;&gt;#REF!,COUNTIFS($K$112:$K$1378,"SRS",#REF!,#REF!),"")</f>
        <v>#REF!</v>
      </c>
      <c r="Y505" s="8" t="e">
        <f>IF(R505&lt;&gt;"",IF(R505=1,"",COUNTIFS($O$112:$O$1378,"&gt;40",#REF!,#REF!)),"")</f>
        <v>#REF!</v>
      </c>
    </row>
    <row r="506" spans="1:34">
      <c r="A506" s="8">
        <f t="shared" si="30"/>
        <v>73147</v>
      </c>
      <c r="B506" s="14" t="str">
        <f t="shared" si="31"/>
        <v>2017111420197</v>
      </c>
      <c r="C506" s="8" t="str">
        <f t="shared" si="34"/>
        <v>20171114</v>
      </c>
      <c r="D506" s="4">
        <v>2017</v>
      </c>
      <c r="E506" s="4">
        <v>11</v>
      </c>
      <c r="F506" s="4">
        <v>14</v>
      </c>
      <c r="G506" s="4">
        <v>20</v>
      </c>
      <c r="H506" s="4">
        <v>19</v>
      </c>
      <c r="I506" s="4">
        <v>7</v>
      </c>
      <c r="J506" s="4">
        <v>324</v>
      </c>
      <c r="K506" s="4" t="s">
        <v>29</v>
      </c>
      <c r="L506" s="8" t="e">
        <f>IF(#REF!=#REF!,IF(K506="Stroke",IF(K507="Stroke",IF((J507-J506)&lt;0,1000+J507-J506,J507-J506),""),""),"")</f>
        <v>#REF!</v>
      </c>
      <c r="M506" s="4" t="s">
        <v>21</v>
      </c>
      <c r="N506" s="4" t="s">
        <v>27</v>
      </c>
      <c r="O506" s="4">
        <v>0</v>
      </c>
      <c r="P506" s="8" t="e">
        <f>IF(#REF!=#REF!,IF(K506="Stroke",IF(K507="Stroke",IF(#REF!=#REF!,IF(Q506=Q507,IF((J507-J506)&lt;0,1000+J507-J506-O506,J507-J506-O506),""),""),""),""),"")</f>
        <v>#REF!</v>
      </c>
      <c r="Q506" s="4">
        <v>1</v>
      </c>
      <c r="R506" s="8" t="e">
        <f>IF(#REF!&lt;&gt;#REF!,COUNTIFS($K$112:$K$1378,$K$112,#REF!,#REF!),"")</f>
        <v>#REF!</v>
      </c>
      <c r="S506" s="8" t="e">
        <f>IF(AND(#REF!&lt;&gt;#REF!,#REF!=#REF!,M506="positive",M507="negative"),1,"")</f>
        <v>#REF!</v>
      </c>
      <c r="T506" s="8" t="e">
        <f>IF(AND(#REF!=#REF!,K:K="stroke",M:M="positive",S506&lt;&gt;"1"),1,"")</f>
        <v>#REF!</v>
      </c>
      <c r="U506" s="8" t="e">
        <f>IF((AND(R506&lt;&gt;"",W506&lt;&gt;1,K:K="stroke",M:M="negative",#REF!=#REF!)),IF(W506&lt;&gt;0,"",1),"")</f>
        <v>#REF!</v>
      </c>
      <c r="V506" s="8" t="e">
        <f t="shared" si="36"/>
        <v>#REF!</v>
      </c>
      <c r="W506" s="8" t="e">
        <f>IF(#REF!&lt;&gt;#REF!,COUNTIFS($K$112:$K$1378,"up",#REF!,#REF!),"")</f>
        <v>#REF!</v>
      </c>
      <c r="X506" s="8" t="e">
        <f>IF(#REF!&lt;&gt;#REF!,COUNTIFS($K$112:$K$1378,"SRS",#REF!,#REF!),"")</f>
        <v>#REF!</v>
      </c>
      <c r="Y506" s="8" t="e">
        <f>IF(R506&lt;&gt;"",IF(R506=1,"",COUNTIFS($O$112:$O$1378,"&gt;40",#REF!,#REF!)),"")</f>
        <v>#REF!</v>
      </c>
    </row>
    <row r="507" spans="1:34">
      <c r="A507" s="8">
        <f t="shared" si="30"/>
        <v>73147</v>
      </c>
      <c r="B507" s="14" t="str">
        <f t="shared" si="31"/>
        <v>2017111420197</v>
      </c>
      <c r="C507" s="8" t="str">
        <f t="shared" si="34"/>
        <v>20171114</v>
      </c>
      <c r="D507" s="4">
        <v>2017</v>
      </c>
      <c r="E507" s="4">
        <v>11</v>
      </c>
      <c r="F507" s="4">
        <v>14</v>
      </c>
      <c r="G507" s="4">
        <v>20</v>
      </c>
      <c r="H507" s="4">
        <v>19</v>
      </c>
      <c r="I507" s="4">
        <v>7</v>
      </c>
      <c r="J507" s="4">
        <v>361</v>
      </c>
      <c r="K507" s="4" t="s">
        <v>37</v>
      </c>
      <c r="L507" s="8" t="e">
        <f>IF(#REF!=#REF!,IF(K507="Stroke",IF(K508="Stroke",IF((J508-J507)&lt;0,1000+J508-J507,J508-J507),""),""),"")</f>
        <v>#REF!</v>
      </c>
      <c r="M507" s="4" t="s">
        <v>21</v>
      </c>
      <c r="N507" s="4" t="s">
        <v>27</v>
      </c>
      <c r="O507" s="4">
        <v>5</v>
      </c>
      <c r="P507" s="8" t="e">
        <f>IF(#REF!=#REF!,IF(K507="Stroke",IF(K508="Stroke",IF(#REF!=#REF!,IF(Q507=Q508,IF((J508-J507)&lt;0,1000+J508-J507-O507,J508-J507-O507),""),""),""),""),"")</f>
        <v>#REF!</v>
      </c>
      <c r="Q507" s="4">
        <v>1</v>
      </c>
      <c r="R507" s="8" t="e">
        <f>IF(#REF!&lt;&gt;#REF!,COUNTIFS($K$112:$K$1378,$K$112,#REF!,#REF!),"")</f>
        <v>#REF!</v>
      </c>
      <c r="S507" s="8" t="e">
        <f>IF(AND(#REF!&lt;&gt;#REF!,#REF!=#REF!,M507="positive",M508="negative"),1,"")</f>
        <v>#REF!</v>
      </c>
      <c r="T507" s="8" t="e">
        <f>IF(AND(#REF!=#REF!,K:K="stroke",M:M="positive",S507&lt;&gt;"1"),1,"")</f>
        <v>#REF!</v>
      </c>
      <c r="U507" s="8" t="e">
        <f>IF((AND(R507&lt;&gt;"",W507&lt;&gt;1,K:K="stroke",M:M="negative",#REF!=#REF!)),IF(W507&lt;&gt;0,"",1),"")</f>
        <v>#REF!</v>
      </c>
      <c r="V507" s="8" t="e">
        <f t="shared" si="36"/>
        <v>#REF!</v>
      </c>
      <c r="W507" s="8" t="e">
        <f>IF(#REF!&lt;&gt;#REF!,COUNTIFS($K$112:$K$1378,"up",#REF!,#REF!),"")</f>
        <v>#REF!</v>
      </c>
      <c r="X507" s="8" t="e">
        <f>IF(#REF!&lt;&gt;#REF!,COUNTIFS($K$112:$K$1378,"SRS",#REF!,#REF!),"")</f>
        <v>#REF!</v>
      </c>
      <c r="Y507" s="8" t="e">
        <f>IF(R507&lt;&gt;"",IF(R507=1,"",COUNTIFS($O$112:$O$1378,"&gt;40",#REF!,#REF!)),"")</f>
        <v>#REF!</v>
      </c>
    </row>
    <row r="508" spans="1:34" s="7" customFormat="1">
      <c r="A508" s="8">
        <f t="shared" si="30"/>
        <v>73147</v>
      </c>
      <c r="B508" s="14" t="str">
        <f t="shared" si="31"/>
        <v>2017111420197</v>
      </c>
      <c r="C508" s="8" t="str">
        <f t="shared" si="34"/>
        <v>20171114</v>
      </c>
      <c r="D508" s="4">
        <v>2017</v>
      </c>
      <c r="E508" s="4">
        <v>11</v>
      </c>
      <c r="F508" s="4">
        <v>14</v>
      </c>
      <c r="G508" s="4">
        <v>20</v>
      </c>
      <c r="H508" s="4">
        <v>19</v>
      </c>
      <c r="I508" s="4">
        <v>7</v>
      </c>
      <c r="J508" s="4">
        <v>462</v>
      </c>
      <c r="K508" s="4" t="s">
        <v>37</v>
      </c>
      <c r="L508" s="8" t="e">
        <f>IF(#REF!=#REF!,IF(K508="Stroke",IF(K509="Stroke",IF((J509-J508)&lt;0,1000+J509-J508,J509-J508),""),""),"")</f>
        <v>#REF!</v>
      </c>
      <c r="M508" s="4" t="s">
        <v>21</v>
      </c>
      <c r="N508" s="4" t="s">
        <v>27</v>
      </c>
      <c r="O508" s="4">
        <v>5</v>
      </c>
      <c r="P508" s="8" t="e">
        <f>IF(#REF!=#REF!,IF(K508="Stroke",IF(K509="Stroke",IF(#REF!=#REF!,IF(Q508=Q509,IF((J509-J508)&lt;0,1000+J509-J508-O508,J509-J508-O508),""),""),""),""),"")</f>
        <v>#REF!</v>
      </c>
      <c r="Q508" s="4">
        <v>1</v>
      </c>
      <c r="R508" s="8" t="e">
        <f>IF(#REF!&lt;&gt;#REF!,COUNTIFS($K$112:$K$1378,$K$112,#REF!,#REF!),"")</f>
        <v>#REF!</v>
      </c>
      <c r="S508" s="8" t="e">
        <f>IF(AND(#REF!&lt;&gt;#REF!,#REF!=#REF!,M508="positive",M509="negative"),1,"")</f>
        <v>#REF!</v>
      </c>
      <c r="T508" s="8" t="e">
        <f>IF(AND(#REF!=#REF!,K:K="stroke",M:M="positive",S508&lt;&gt;"1"),1,"")</f>
        <v>#REF!</v>
      </c>
      <c r="U508" s="8" t="e">
        <f>IF((AND(R508&lt;&gt;"",W508&lt;&gt;1,K:K="stroke",M:M="negative",#REF!=#REF!)),IF(W508&lt;&gt;0,"",1),"")</f>
        <v>#REF!</v>
      </c>
      <c r="V508" s="8" t="e">
        <f t="shared" si="36"/>
        <v>#REF!</v>
      </c>
      <c r="W508" s="8" t="e">
        <f>IF(#REF!&lt;&gt;#REF!,COUNTIFS($K$112:$K$1378,"up",#REF!,#REF!),"")</f>
        <v>#REF!</v>
      </c>
      <c r="X508" s="8" t="e">
        <f>IF(#REF!&lt;&gt;#REF!,COUNTIFS($K$112:$K$1378,"SRS",#REF!,#REF!),"")</f>
        <v>#REF!</v>
      </c>
      <c r="Y508" s="8" t="e">
        <f>IF(R508&lt;&gt;"",IF(R508=1,"",COUNTIFS($O$112:$O$1378,"&gt;40",#REF!,#REF!)),"")</f>
        <v>#REF!</v>
      </c>
      <c r="Z508" s="4"/>
      <c r="AA508" s="4"/>
      <c r="AB508" s="4"/>
      <c r="AC508" s="4"/>
      <c r="AD508" s="4"/>
      <c r="AE508" s="4"/>
      <c r="AF508" s="4"/>
      <c r="AG508" s="4"/>
      <c r="AH508" s="4"/>
    </row>
    <row r="509" spans="1:34">
      <c r="A509" s="8">
        <f t="shared" si="30"/>
        <v>73147</v>
      </c>
      <c r="B509" s="14" t="str">
        <f t="shared" si="31"/>
        <v>2017111420197</v>
      </c>
      <c r="C509" s="8" t="str">
        <f t="shared" si="34"/>
        <v>20171114</v>
      </c>
      <c r="D509" s="4">
        <v>2017</v>
      </c>
      <c r="E509" s="4">
        <v>11</v>
      </c>
      <c r="F509" s="4">
        <v>14</v>
      </c>
      <c r="G509" s="4">
        <v>20</v>
      </c>
      <c r="H509" s="4">
        <v>19</v>
      </c>
      <c r="I509" s="4">
        <v>7</v>
      </c>
      <c r="J509" s="4">
        <v>483</v>
      </c>
      <c r="K509" s="4" t="s">
        <v>37</v>
      </c>
      <c r="L509" s="8" t="e">
        <f>IF(#REF!=#REF!,IF(K509="Stroke",IF(K510="Stroke",IF((J510-J509)&lt;0,1000+J510-J509,J510-J509),""),""),"")</f>
        <v>#REF!</v>
      </c>
      <c r="M509" s="4" t="s">
        <v>21</v>
      </c>
      <c r="N509" s="4" t="s">
        <v>27</v>
      </c>
      <c r="O509" s="4">
        <v>2</v>
      </c>
      <c r="P509" s="8" t="e">
        <f>IF(#REF!=#REF!,IF(K509="Stroke",IF(K510="Stroke",IF(#REF!=#REF!,IF(Q509=Q510,IF((J510-J509)&lt;0,1000+J510-J509-O509,J510-J509-O509),""),""),""),""),"")</f>
        <v>#REF!</v>
      </c>
      <c r="Q509" s="4">
        <v>1</v>
      </c>
      <c r="R509" s="8" t="e">
        <f>IF(#REF!&lt;&gt;#REF!,COUNTIFS($K$112:$K$1378,$K$112,#REF!,#REF!),"")</f>
        <v>#REF!</v>
      </c>
      <c r="S509" s="8" t="e">
        <f>IF(AND(#REF!&lt;&gt;#REF!,#REF!=#REF!,M509="positive",M510="negative"),1,"")</f>
        <v>#REF!</v>
      </c>
      <c r="T509" s="8" t="e">
        <f>IF(AND(#REF!=#REF!,K:K="stroke",M:M="positive",S509&lt;&gt;"1"),1,"")</f>
        <v>#REF!</v>
      </c>
      <c r="U509" s="8" t="e">
        <f>IF((AND(R509&lt;&gt;"",W509&lt;&gt;1,K:K="stroke",M:M="negative",#REF!=#REF!)),IF(W509&lt;&gt;0,"",1),"")</f>
        <v>#REF!</v>
      </c>
      <c r="V509" s="8" t="e">
        <f t="shared" si="36"/>
        <v>#REF!</v>
      </c>
      <c r="W509" s="8" t="e">
        <f>IF(#REF!&lt;&gt;#REF!,COUNTIFS($K$112:$K$1378,"up",#REF!,#REF!),"")</f>
        <v>#REF!</v>
      </c>
      <c r="X509" s="8" t="e">
        <f>IF(#REF!&lt;&gt;#REF!,COUNTIFS($K$112:$K$1378,"SRS",#REF!,#REF!),"")</f>
        <v>#REF!</v>
      </c>
      <c r="Y509" s="8" t="e">
        <f>IF(R509&lt;&gt;"",IF(R509=1,"",COUNTIFS($O$112:$O$1378,"&gt;40",#REF!,#REF!)),"")</f>
        <v>#REF!</v>
      </c>
    </row>
    <row r="510" spans="1:34">
      <c r="A510" s="8">
        <f t="shared" si="30"/>
        <v>73147</v>
      </c>
      <c r="B510" s="14" t="str">
        <f t="shared" si="31"/>
        <v>2017111420197</v>
      </c>
      <c r="C510" s="8" t="str">
        <f t="shared" si="34"/>
        <v>20171114</v>
      </c>
      <c r="D510" s="4">
        <v>2017</v>
      </c>
      <c r="E510" s="4">
        <v>11</v>
      </c>
      <c r="F510" s="4">
        <v>14</v>
      </c>
      <c r="G510" s="4">
        <v>20</v>
      </c>
      <c r="H510" s="4">
        <v>19</v>
      </c>
      <c r="I510" s="4">
        <v>7</v>
      </c>
      <c r="J510" s="4">
        <v>509</v>
      </c>
      <c r="K510" s="4" t="s">
        <v>37</v>
      </c>
      <c r="L510" s="8" t="e">
        <f>IF(#REF!=#REF!,IF(K510="Stroke",IF(K511="Stroke",IF((J511-J510)&lt;0,1000+J511-J510,J511-J510),""),""),"")</f>
        <v>#REF!</v>
      </c>
      <c r="M510" s="4" t="s">
        <v>21</v>
      </c>
      <c r="N510" s="4" t="s">
        <v>27</v>
      </c>
      <c r="O510" s="4">
        <v>5</v>
      </c>
      <c r="P510" s="8" t="e">
        <f>IF(#REF!=#REF!,IF(K510="Stroke",IF(K511="Stroke",IF(#REF!=#REF!,IF(Q510=Q511,IF((J511-J510)&lt;0,1000+J511-J510-O510,J511-J510-O510),""),""),""),""),"")</f>
        <v>#REF!</v>
      </c>
      <c r="Q510" s="4">
        <v>1</v>
      </c>
      <c r="R510" s="8" t="e">
        <f>IF(#REF!&lt;&gt;#REF!,COUNTIFS($K$112:$K$1378,$K$112,#REF!,#REF!),"")</f>
        <v>#REF!</v>
      </c>
      <c r="S510" s="8" t="e">
        <f>IF(AND(#REF!&lt;&gt;#REF!,#REF!=#REF!,M510="positive",M511="negative"),1,"")</f>
        <v>#REF!</v>
      </c>
      <c r="T510" s="8" t="e">
        <f>IF(AND(#REF!=#REF!,K:K="stroke",M:M="positive",S510&lt;&gt;"1"),1,"")</f>
        <v>#REF!</v>
      </c>
      <c r="U510" s="8" t="e">
        <f>IF((AND(R510&lt;&gt;"",W510&lt;&gt;1,K:K="stroke",M:M="negative",#REF!=#REF!)),IF(W510&lt;&gt;0,"",1),"")</f>
        <v>#REF!</v>
      </c>
      <c r="V510" s="8" t="e">
        <f t="shared" si="36"/>
        <v>#REF!</v>
      </c>
      <c r="W510" s="8" t="e">
        <f>IF(#REF!&lt;&gt;#REF!,COUNTIFS($K$112:$K$1378,"up",#REF!,#REF!),"")</f>
        <v>#REF!</v>
      </c>
      <c r="X510" s="8" t="e">
        <f>IF(#REF!&lt;&gt;#REF!,COUNTIFS($K$112:$K$1378,"SRS",#REF!,#REF!),"")</f>
        <v>#REF!</v>
      </c>
      <c r="Y510" s="8" t="e">
        <f>IF(R510&lt;&gt;"",IF(R510=1,"",COUNTIFS($O$112:$O$1378,"&gt;40",#REF!,#REF!)),"")</f>
        <v>#REF!</v>
      </c>
    </row>
    <row r="511" spans="1:34">
      <c r="A511" s="8">
        <f t="shared" si="30"/>
        <v>73147</v>
      </c>
      <c r="B511" s="14" t="str">
        <f t="shared" si="31"/>
        <v>2017111420197</v>
      </c>
      <c r="C511" s="8" t="str">
        <f t="shared" si="34"/>
        <v>20171114</v>
      </c>
      <c r="D511" s="4">
        <v>2017</v>
      </c>
      <c r="E511" s="4">
        <v>11</v>
      </c>
      <c r="F511" s="4">
        <v>14</v>
      </c>
      <c r="G511" s="4">
        <v>20</v>
      </c>
      <c r="H511" s="4">
        <v>19</v>
      </c>
      <c r="I511" s="4">
        <v>7</v>
      </c>
      <c r="J511" s="4">
        <v>544</v>
      </c>
      <c r="K511" s="4" t="s">
        <v>37</v>
      </c>
      <c r="L511" s="8" t="e">
        <f>IF(#REF!=#REF!,IF(K511="Stroke",IF(K512="Stroke",IF((J512-J511)&lt;0,1000+J512-J511,J512-J511),""),""),"")</f>
        <v>#REF!</v>
      </c>
      <c r="M511" s="4" t="s">
        <v>21</v>
      </c>
      <c r="N511" s="4" t="s">
        <v>27</v>
      </c>
      <c r="O511" s="4">
        <v>4</v>
      </c>
      <c r="P511" s="8" t="e">
        <f>IF(#REF!=#REF!,IF(K511="Stroke",IF(K512="Stroke",IF(#REF!=#REF!,IF(Q511=Q512,IF((J512-J511)&lt;0,1000+J512-J511-O511,J512-J511-O511),""),""),""),""),"")</f>
        <v>#REF!</v>
      </c>
      <c r="Q511" s="4">
        <v>1</v>
      </c>
      <c r="R511" s="8" t="e">
        <f>IF(#REF!&lt;&gt;#REF!,COUNTIFS($K$112:$K$1378,$K$112,#REF!,#REF!),"")</f>
        <v>#REF!</v>
      </c>
      <c r="S511" s="8" t="e">
        <f>IF(AND(#REF!&lt;&gt;#REF!,#REF!=#REF!,M511="positive",M512="negative"),1,"")</f>
        <v>#REF!</v>
      </c>
      <c r="T511" s="8" t="e">
        <f>IF(AND(#REF!=#REF!,K:K="stroke",M:M="positive",S511&lt;&gt;"1"),1,"")</f>
        <v>#REF!</v>
      </c>
      <c r="U511" s="8" t="e">
        <f>IF((AND(R511&lt;&gt;"",W511&lt;&gt;1,K:K="stroke",M:M="negative",#REF!=#REF!)),IF(W511&lt;&gt;0,"",1),"")</f>
        <v>#REF!</v>
      </c>
      <c r="V511" s="8" t="e">
        <f t="shared" si="36"/>
        <v>#REF!</v>
      </c>
      <c r="W511" s="8" t="e">
        <f>IF(#REF!&lt;&gt;#REF!,COUNTIFS($K$112:$K$1378,"up",#REF!,#REF!),"")</f>
        <v>#REF!</v>
      </c>
      <c r="X511" s="8" t="e">
        <f>IF(#REF!&lt;&gt;#REF!,COUNTIFS($K$112:$K$1378,"SRS",#REF!,#REF!),"")</f>
        <v>#REF!</v>
      </c>
      <c r="Y511" s="8" t="e">
        <f>IF(R511&lt;&gt;"",IF(R511=1,"",COUNTIFS($O$112:$O$1378,"&gt;40",#REF!,#REF!)),"")</f>
        <v>#REF!</v>
      </c>
    </row>
    <row r="512" spans="1:34">
      <c r="A512" s="8">
        <f t="shared" si="30"/>
        <v>73147</v>
      </c>
      <c r="B512" s="14" t="str">
        <f t="shared" si="31"/>
        <v>2017111420197</v>
      </c>
      <c r="C512" s="8" t="str">
        <f t="shared" si="34"/>
        <v>20171114</v>
      </c>
      <c r="D512" s="4">
        <v>2017</v>
      </c>
      <c r="E512" s="4">
        <v>11</v>
      </c>
      <c r="F512" s="4">
        <v>14</v>
      </c>
      <c r="G512" s="4">
        <v>20</v>
      </c>
      <c r="H512" s="4">
        <v>19</v>
      </c>
      <c r="I512" s="4">
        <v>7</v>
      </c>
      <c r="J512" s="4">
        <v>637</v>
      </c>
      <c r="K512" s="4" t="s">
        <v>37</v>
      </c>
      <c r="L512" s="8" t="e">
        <f>IF(#REF!=#REF!,IF(K512="Stroke",IF(K513="Stroke",IF((J513-J512)&lt;0,1000+J513-J512,J513-J512),""),""),"")</f>
        <v>#REF!</v>
      </c>
      <c r="M512" s="4" t="s">
        <v>21</v>
      </c>
      <c r="N512" s="4" t="s">
        <v>27</v>
      </c>
      <c r="O512" s="4">
        <v>16</v>
      </c>
      <c r="P512" s="8" t="e">
        <f>IF(#REF!=#REF!,IF(K512="Stroke",IF(K513="Stroke",IF(#REF!=#REF!,IF(Q512=Q513,IF((J513-J512)&lt;0,1000+J513-J512-O512,J513-J512-O512),""),""),""),""),"")</f>
        <v>#REF!</v>
      </c>
      <c r="Q512" s="4">
        <v>1</v>
      </c>
      <c r="R512" s="8" t="e">
        <f>IF(#REF!&lt;&gt;#REF!,COUNTIFS($K$112:$K$1378,$K$112,#REF!,#REF!),"")</f>
        <v>#REF!</v>
      </c>
      <c r="S512" s="8" t="e">
        <f>IF(AND(#REF!&lt;&gt;#REF!,#REF!=#REF!,M512="positive",M513="negative"),1,"")</f>
        <v>#REF!</v>
      </c>
      <c r="T512" s="8" t="e">
        <f>IF(AND(#REF!=#REF!,K:K="stroke",M:M="positive",S512&lt;&gt;"1"),1,"")</f>
        <v>#REF!</v>
      </c>
      <c r="U512" s="8" t="e">
        <f>IF((AND(R512&lt;&gt;"",W512&lt;&gt;1,K:K="stroke",M:M="negative",#REF!=#REF!)),IF(W512&lt;&gt;0,"",1),"")</f>
        <v>#REF!</v>
      </c>
      <c r="V512" s="8" t="e">
        <f t="shared" si="36"/>
        <v>#REF!</v>
      </c>
      <c r="W512" s="8" t="e">
        <f>IF(#REF!&lt;&gt;#REF!,COUNTIFS($K$112:$K$1378,"up",#REF!,#REF!),"")</f>
        <v>#REF!</v>
      </c>
      <c r="X512" s="8" t="e">
        <f>IF(#REF!&lt;&gt;#REF!,COUNTIFS($K$112:$K$1378,"SRS",#REF!,#REF!),"")</f>
        <v>#REF!</v>
      </c>
      <c r="Y512" s="8" t="e">
        <f>IF(R512&lt;&gt;"",IF(R512=1,"",COUNTIFS($O$112:$O$1378,"&gt;40",#REF!,#REF!)),"")</f>
        <v>#REF!</v>
      </c>
    </row>
    <row r="513" spans="1:34">
      <c r="A513" s="8">
        <f t="shared" ref="A513:A576" si="37">I513+(H513*60)+(G513*3600)</f>
        <v>73147</v>
      </c>
      <c r="B513" s="14" t="str">
        <f t="shared" ref="B513:B576" si="38">CONCATENATE(D513,E513,F513,G513,H513,I513)</f>
        <v>2017111420197</v>
      </c>
      <c r="C513" s="8" t="str">
        <f t="shared" si="34"/>
        <v>20171114</v>
      </c>
      <c r="D513" s="4">
        <v>2017</v>
      </c>
      <c r="E513" s="4">
        <v>11</v>
      </c>
      <c r="F513" s="4">
        <v>14</v>
      </c>
      <c r="G513" s="4">
        <v>20</v>
      </c>
      <c r="H513" s="4">
        <v>19</v>
      </c>
      <c r="I513" s="4">
        <v>7</v>
      </c>
      <c r="J513" s="4">
        <v>703</v>
      </c>
      <c r="K513" s="4" t="s">
        <v>37</v>
      </c>
      <c r="L513" s="8" t="e">
        <f>IF(#REF!=#REF!,IF(K513="Stroke",IF(K514="Stroke",IF((J514-J513)&lt;0,1000+J514-J513,J514-J513),""),""),"")</f>
        <v>#REF!</v>
      </c>
      <c r="M513" s="4" t="s">
        <v>21</v>
      </c>
      <c r="N513" s="4" t="s">
        <v>27</v>
      </c>
      <c r="O513" s="4">
        <v>3</v>
      </c>
      <c r="P513" s="8" t="e">
        <f>IF(#REF!=#REF!,IF(K513="Stroke",IF(K514="Stroke",IF(#REF!=#REF!,IF(Q513=Q514,IF((J514-J513)&lt;0,1000+J514-J513-O513,J514-J513-O513),""),""),""),""),"")</f>
        <v>#REF!</v>
      </c>
      <c r="Q513" s="4">
        <v>1</v>
      </c>
      <c r="R513" s="8" t="e">
        <f>IF(#REF!&lt;&gt;#REF!,COUNTIFS($K$112:$K$1378,$K$112,#REF!,#REF!),"")</f>
        <v>#REF!</v>
      </c>
      <c r="S513" s="8" t="e">
        <f>IF(AND(#REF!&lt;&gt;#REF!,#REF!=#REF!,M513="positive",M514="negative"),1,"")</f>
        <v>#REF!</v>
      </c>
      <c r="T513" s="8" t="e">
        <f>IF(AND(#REF!=#REF!,K:K="stroke",M:M="positive",S513&lt;&gt;"1"),1,"")</f>
        <v>#REF!</v>
      </c>
      <c r="U513" s="8" t="e">
        <f>IF((AND(R513&lt;&gt;"",W513&lt;&gt;1,K:K="stroke",M:M="negative",#REF!=#REF!)),IF(W513&lt;&gt;0,"",1),"")</f>
        <v>#REF!</v>
      </c>
      <c r="V513" s="8" t="e">
        <f t="shared" si="36"/>
        <v>#REF!</v>
      </c>
      <c r="W513" s="8" t="e">
        <f>IF(#REF!&lt;&gt;#REF!,COUNTIFS($K$112:$K$1378,"up",#REF!,#REF!),"")</f>
        <v>#REF!</v>
      </c>
      <c r="X513" s="8" t="e">
        <f>IF(#REF!&lt;&gt;#REF!,COUNTIFS($K$112:$K$1378,"SRS",#REF!,#REF!),"")</f>
        <v>#REF!</v>
      </c>
      <c r="Y513" s="8" t="e">
        <f>IF(R513&lt;&gt;"",IF(R513=1,"",COUNTIFS($O$112:$O$1378,"&gt;40",#REF!,#REF!)),"")</f>
        <v>#REF!</v>
      </c>
    </row>
    <row r="514" spans="1:34" s="7" customFormat="1">
      <c r="A514" s="8">
        <f t="shared" si="37"/>
        <v>73147</v>
      </c>
      <c r="B514" s="14" t="str">
        <f t="shared" si="38"/>
        <v>2017111420197</v>
      </c>
      <c r="C514" s="8" t="str">
        <f t="shared" si="34"/>
        <v>20171114</v>
      </c>
      <c r="D514" s="4">
        <v>2017</v>
      </c>
      <c r="E514" s="4">
        <v>11</v>
      </c>
      <c r="F514" s="4">
        <v>14</v>
      </c>
      <c r="G514" s="4">
        <v>20</v>
      </c>
      <c r="H514" s="4">
        <v>19</v>
      </c>
      <c r="I514" s="4">
        <v>7</v>
      </c>
      <c r="J514" s="4">
        <v>724</v>
      </c>
      <c r="K514" s="4" t="s">
        <v>37</v>
      </c>
      <c r="L514" s="8" t="e">
        <f>IF(#REF!=#REF!,IF(K514="Stroke",IF(K515="Stroke",IF((J515-J514)&lt;0,1000+J515-J514,J515-J514),""),""),"")</f>
        <v>#REF!</v>
      </c>
      <c r="M514" s="4" t="s">
        <v>21</v>
      </c>
      <c r="N514" s="4" t="s">
        <v>27</v>
      </c>
      <c r="O514" s="4">
        <v>2</v>
      </c>
      <c r="P514" s="8" t="e">
        <f>IF(#REF!=#REF!,IF(K514="Stroke",IF(K515="Stroke",IF(#REF!=#REF!,IF(Q514=Q515,IF((J515-J514)&lt;0,1000+J515-J514-O514,J515-J514-O514),""),""),""),""),"")</f>
        <v>#REF!</v>
      </c>
      <c r="Q514" s="4">
        <v>1</v>
      </c>
      <c r="R514" s="8" t="e">
        <f>IF(#REF!&lt;&gt;#REF!,COUNTIFS($K$112:$K$1378,$K$112,#REF!,#REF!),"")</f>
        <v>#REF!</v>
      </c>
      <c r="S514" s="8" t="e">
        <f>IF(AND(#REF!&lt;&gt;#REF!,#REF!=#REF!,M514="positive",M515="negative"),1,"")</f>
        <v>#REF!</v>
      </c>
      <c r="T514" s="8" t="e">
        <f>IF(AND(#REF!=#REF!,K:K="stroke",M:M="positive",S514&lt;&gt;"1"),1,"")</f>
        <v>#REF!</v>
      </c>
      <c r="U514" s="8" t="e">
        <f>IF((AND(R514&lt;&gt;"",W514&lt;&gt;1,K:K="stroke",M:M="negative",#REF!=#REF!)),IF(W514&lt;&gt;0,"",1),"")</f>
        <v>#REF!</v>
      </c>
      <c r="V514" s="8" t="e">
        <f t="shared" si="36"/>
        <v>#REF!</v>
      </c>
      <c r="W514" s="8" t="e">
        <f>IF(#REF!&lt;&gt;#REF!,COUNTIFS($K$112:$K$1378,"up",#REF!,#REF!),"")</f>
        <v>#REF!</v>
      </c>
      <c r="X514" s="8" t="e">
        <f>IF(#REF!&lt;&gt;#REF!,COUNTIFS($K$112:$K$1378,"SRS",#REF!,#REF!),"")</f>
        <v>#REF!</v>
      </c>
      <c r="Y514" s="8" t="e">
        <f>IF(R514&lt;&gt;"",IF(R514=1,"",COUNTIFS($O$112:$O$1378,"&gt;40",#REF!,#REF!)),"")</f>
        <v>#REF!</v>
      </c>
      <c r="Z514" s="4"/>
      <c r="AA514" s="4"/>
      <c r="AB514" s="4"/>
      <c r="AC514" s="4"/>
      <c r="AD514" s="4"/>
      <c r="AE514" s="4"/>
      <c r="AF514" s="4"/>
      <c r="AG514" s="4"/>
      <c r="AH514" s="4"/>
    </row>
    <row r="515" spans="1:34" s="7" customFormat="1">
      <c r="A515" s="8">
        <f t="shared" si="37"/>
        <v>73147</v>
      </c>
      <c r="B515" s="14" t="str">
        <f t="shared" si="38"/>
        <v>2017111420197</v>
      </c>
      <c r="C515" s="8" t="str">
        <f t="shared" si="34"/>
        <v>20171114</v>
      </c>
      <c r="D515" s="4">
        <v>2017</v>
      </c>
      <c r="E515" s="4">
        <v>11</v>
      </c>
      <c r="F515" s="4">
        <v>14</v>
      </c>
      <c r="G515" s="4">
        <v>20</v>
      </c>
      <c r="H515" s="4">
        <v>19</v>
      </c>
      <c r="I515" s="4">
        <v>7</v>
      </c>
      <c r="J515" s="4">
        <v>789</v>
      </c>
      <c r="K515" s="4" t="s">
        <v>37</v>
      </c>
      <c r="L515" s="8" t="e">
        <f>IF(#REF!=#REF!,IF(K515="Stroke",IF(K516="Stroke",IF((J516-J515)&lt;0,1000+J516-J515,J516-J515),""),""),"")</f>
        <v>#REF!</v>
      </c>
      <c r="M515" s="4" t="s">
        <v>21</v>
      </c>
      <c r="N515" s="4" t="s">
        <v>27</v>
      </c>
      <c r="O515" s="4">
        <v>7</v>
      </c>
      <c r="P515" s="8" t="e">
        <f>IF(#REF!=#REF!,IF(K515="Stroke",IF(K516="Stroke",IF(#REF!=#REF!,IF(Q515=Q516,IF((J516-J515)&lt;0,1000+J516-J515-O515,J516-J515-O515),""),""),""),""),"")</f>
        <v>#REF!</v>
      </c>
      <c r="Q515" s="4">
        <v>1</v>
      </c>
      <c r="R515" s="8" t="e">
        <f>IF(#REF!&lt;&gt;#REF!,COUNTIFS($K$112:$K$1378,$K$112,#REF!,#REF!),"")</f>
        <v>#REF!</v>
      </c>
      <c r="S515" s="8" t="e">
        <f>IF(AND(#REF!&lt;&gt;#REF!,#REF!=#REF!,M515="positive",M516="negative"),1,"")</f>
        <v>#REF!</v>
      </c>
      <c r="T515" s="8" t="e">
        <f>IF(AND(#REF!=#REF!,K:K="stroke",M:M="positive",S515&lt;&gt;"1"),1,"")</f>
        <v>#REF!</v>
      </c>
      <c r="U515" s="8" t="e">
        <f>IF((AND(R515&lt;&gt;"",W515&lt;&gt;1,K:K="stroke",M:M="negative",#REF!=#REF!)),IF(W515&lt;&gt;0,"",1),"")</f>
        <v>#REF!</v>
      </c>
      <c r="V515" s="8" t="e">
        <f t="shared" si="36"/>
        <v>#REF!</v>
      </c>
      <c r="W515" s="8" t="e">
        <f>IF(#REF!&lt;&gt;#REF!,COUNTIFS($K$112:$K$1378,"up",#REF!,#REF!),"")</f>
        <v>#REF!</v>
      </c>
      <c r="X515" s="8" t="e">
        <f>IF(#REF!&lt;&gt;#REF!,COUNTIFS($K$112:$K$1378,"SRS",#REF!,#REF!),"")</f>
        <v>#REF!</v>
      </c>
      <c r="Y515" s="8" t="e">
        <f>IF(R515&lt;&gt;"",IF(R515=1,"",COUNTIFS($O$112:$O$1378,"&gt;40",#REF!,#REF!)),"")</f>
        <v>#REF!</v>
      </c>
      <c r="Z515" s="4"/>
      <c r="AA515" s="4"/>
      <c r="AB515" s="4"/>
      <c r="AC515" s="4"/>
      <c r="AD515" s="4"/>
      <c r="AE515" s="4"/>
      <c r="AF515" s="4"/>
      <c r="AG515" s="4"/>
      <c r="AH515" s="4"/>
    </row>
    <row r="516" spans="1:34" s="7" customFormat="1">
      <c r="A516" s="7">
        <f t="shared" si="37"/>
        <v>73179</v>
      </c>
      <c r="B516" s="11" t="str">
        <f t="shared" si="38"/>
        <v>20171114201939</v>
      </c>
      <c r="C516" s="7" t="str">
        <f t="shared" si="34"/>
        <v>20171114</v>
      </c>
      <c r="D516" s="7">
        <v>2017</v>
      </c>
      <c r="E516" s="7">
        <v>11</v>
      </c>
      <c r="F516" s="7">
        <v>14</v>
      </c>
      <c r="G516" s="7">
        <v>20</v>
      </c>
      <c r="H516" s="7">
        <v>19</v>
      </c>
      <c r="I516" s="7">
        <v>39</v>
      </c>
      <c r="J516" s="7">
        <v>411</v>
      </c>
      <c r="K516" s="7" t="s">
        <v>37</v>
      </c>
      <c r="L516" s="7" t="e">
        <f>IF(#REF!=#REF!,IF(K516="Stroke",IF(K517="Stroke",IF((J517-J516)&lt;0,1000+J517-J516,J517-J516),""),""),"")</f>
        <v>#REF!</v>
      </c>
      <c r="M516" s="7" t="s">
        <v>21</v>
      </c>
      <c r="N516" s="7" t="s">
        <v>27</v>
      </c>
      <c r="O516" s="7">
        <v>7</v>
      </c>
      <c r="P516" s="7" t="e">
        <f>IF(#REF!=#REF!,IF(K516="Stroke",IF(K517="Stroke",IF(#REF!=#REF!,IF(Q516=Q517,IF((J517-J516)&lt;0,1000+J517-J516-O516,J517-J516-O516),""),""),""),""),"")</f>
        <v>#REF!</v>
      </c>
      <c r="Q516" s="7">
        <v>1</v>
      </c>
      <c r="R516" s="7" t="e">
        <f>IF(#REF!&lt;&gt;#REF!,COUNTIFS($K$112:$K$1378,$K$112,#REF!,#REF!),"")</f>
        <v>#REF!</v>
      </c>
      <c r="S516" s="7" t="e">
        <f>IF(AND(#REF!&lt;&gt;#REF!,#REF!=#REF!,M516="positive",M517="negative"),1,"")</f>
        <v>#REF!</v>
      </c>
      <c r="T516" s="7" t="e">
        <f>IF(AND(#REF!=#REF!,K:K="stroke",M:M="positive",S516&lt;&gt;"1"),1,"")</f>
        <v>#REF!</v>
      </c>
      <c r="U516" s="7" t="e">
        <f>IF((AND(R516&lt;&gt;"",W516&lt;&gt;1,K:K="stroke",M:M="negative",#REF!=#REF!)),IF(W516&lt;&gt;0,"",1),"")</f>
        <v>#REF!</v>
      </c>
      <c r="V516" s="7" t="e">
        <f t="shared" si="36"/>
        <v>#REF!</v>
      </c>
      <c r="W516" s="7" t="e">
        <f>IF(#REF!&lt;&gt;#REF!,COUNTIFS($K$112:$K$1378,"up",#REF!,#REF!),"")</f>
        <v>#REF!</v>
      </c>
      <c r="X516" s="7" t="e">
        <f>IF(#REF!&lt;&gt;#REF!,COUNTIFS($K$112:$K$1378,"SRS",#REF!,#REF!),"")</f>
        <v>#REF!</v>
      </c>
      <c r="Y516" s="7" t="e">
        <f>IF(R516&lt;&gt;"",IF(R516=1,"",COUNTIFS($O$112:$O$1378,"&gt;40",#REF!,#REF!)),"")</f>
        <v>#REF!</v>
      </c>
    </row>
    <row r="517" spans="1:34" s="7" customFormat="1">
      <c r="A517" s="8">
        <f t="shared" si="37"/>
        <v>73179</v>
      </c>
      <c r="B517" s="14" t="str">
        <f t="shared" si="38"/>
        <v>20171114201939</v>
      </c>
      <c r="C517" s="8" t="str">
        <f t="shared" si="34"/>
        <v>20171114</v>
      </c>
      <c r="D517" s="4">
        <v>2017</v>
      </c>
      <c r="E517" s="4">
        <v>11</v>
      </c>
      <c r="F517" s="4">
        <v>14</v>
      </c>
      <c r="G517" s="4">
        <v>20</v>
      </c>
      <c r="H517" s="4">
        <v>19</v>
      </c>
      <c r="I517" s="4">
        <v>39</v>
      </c>
      <c r="J517" s="4">
        <v>455</v>
      </c>
      <c r="K517" s="4" t="s">
        <v>37</v>
      </c>
      <c r="L517" s="8" t="e">
        <f>IF(#REF!=#REF!,IF(K517="Stroke",IF(K518="Stroke",IF((J518-J517)&lt;0,1000+J518-J517,J518-J517),""),""),"")</f>
        <v>#REF!</v>
      </c>
      <c r="M517" s="4" t="s">
        <v>21</v>
      </c>
      <c r="N517" s="4" t="s">
        <v>27</v>
      </c>
      <c r="O517" s="4">
        <v>186</v>
      </c>
      <c r="P517" s="8" t="e">
        <f>IF(#REF!=#REF!,IF(K517="Stroke",IF(K518="Stroke",IF(#REF!=#REF!,IF(Q517=Q518,IF((J518-J517)&lt;0,1000+J518-J517-O517,J518-J517-O517),""),""),""),""),"")</f>
        <v>#REF!</v>
      </c>
      <c r="Q517" s="4">
        <v>1</v>
      </c>
      <c r="R517" s="8" t="e">
        <f>IF(#REF!&lt;&gt;#REF!,COUNTIFS($K$112:$K$1378,$K$112,#REF!,#REF!),"")</f>
        <v>#REF!</v>
      </c>
      <c r="S517" s="8" t="e">
        <f>IF(AND(#REF!&lt;&gt;#REF!,#REF!=#REF!,M517="positive",M518="negative"),1,"")</f>
        <v>#REF!</v>
      </c>
      <c r="T517" s="8" t="e">
        <f>IF(AND(#REF!=#REF!,K:K="stroke",M:M="positive",S517&lt;&gt;"1"),1,"")</f>
        <v>#REF!</v>
      </c>
      <c r="U517" s="8" t="e">
        <f>IF((AND(R517&lt;&gt;"",W517&lt;&gt;1,K:K="stroke",M:M="negative",#REF!=#REF!)),IF(W517&lt;&gt;0,"",1),"")</f>
        <v>#REF!</v>
      </c>
      <c r="V517" s="8" t="e">
        <f t="shared" si="36"/>
        <v>#REF!</v>
      </c>
      <c r="W517" s="8" t="e">
        <f>IF(#REF!&lt;&gt;#REF!,COUNTIFS($K$112:$K$1378,"up",#REF!,#REF!),"")</f>
        <v>#REF!</v>
      </c>
      <c r="X517" s="8" t="e">
        <f>IF(#REF!&lt;&gt;#REF!,COUNTIFS($K$112:$K$1378,"SRS",#REF!,#REF!),"")</f>
        <v>#REF!</v>
      </c>
      <c r="Y517" s="8" t="e">
        <f>IF(R517&lt;&gt;"",IF(R517=1,"",COUNTIFS($O$112:$O$1378,"&gt;40",#REF!,#REF!)),"")</f>
        <v>#REF!</v>
      </c>
      <c r="Z517" s="4"/>
      <c r="AA517" s="4"/>
      <c r="AB517" s="4"/>
      <c r="AC517" s="4"/>
      <c r="AD517" s="4"/>
      <c r="AE517" s="4"/>
      <c r="AF517" s="4"/>
      <c r="AG517" s="4"/>
      <c r="AH517" s="4"/>
    </row>
    <row r="518" spans="1:34">
      <c r="A518" s="8">
        <f t="shared" si="37"/>
        <v>73180</v>
      </c>
      <c r="B518" s="14" t="str">
        <f t="shared" si="38"/>
        <v>20171114201940</v>
      </c>
      <c r="C518" s="8" t="str">
        <f t="shared" si="34"/>
        <v>20171114</v>
      </c>
      <c r="D518" s="4">
        <v>2017</v>
      </c>
      <c r="E518" s="4">
        <v>11</v>
      </c>
      <c r="F518" s="4">
        <v>14</v>
      </c>
      <c r="G518" s="4">
        <v>20</v>
      </c>
      <c r="H518" s="4">
        <v>19</v>
      </c>
      <c r="I518" s="4">
        <v>40</v>
      </c>
      <c r="J518" s="26">
        <v>1</v>
      </c>
      <c r="K518" s="4" t="s">
        <v>37</v>
      </c>
      <c r="L518" s="8" t="e">
        <f>IF(#REF!=#REF!,IF(K518="Stroke",IF(K519="Stroke",IF((J519-J518)&lt;0,1000+J519-J518,J519-J518),""),""),"")</f>
        <v>#REF!</v>
      </c>
      <c r="M518" s="4" t="s">
        <v>21</v>
      </c>
      <c r="N518" s="4" t="s">
        <v>27</v>
      </c>
      <c r="O518" s="4">
        <v>190</v>
      </c>
      <c r="P518" s="8" t="e">
        <f>IF(#REF!=#REF!,IF(K518="Stroke",IF(K519="Stroke",IF(#REF!=#REF!,IF(Q518=Q519,IF((J519-J518)&lt;0,1000+J519-J518-O518,J519-J518-O518),""),""),""),""),"")</f>
        <v>#REF!</v>
      </c>
      <c r="Q518" s="4">
        <v>1</v>
      </c>
      <c r="R518" s="8" t="e">
        <f>IF(#REF!&lt;&gt;#REF!,COUNTIFS($K$112:$K$1378,$K$112,#REF!,#REF!),"")</f>
        <v>#REF!</v>
      </c>
      <c r="S518" s="8" t="e">
        <f>IF(AND(#REF!&lt;&gt;#REF!,#REF!=#REF!,M518="positive",M519="negative"),1,"")</f>
        <v>#REF!</v>
      </c>
      <c r="T518" s="8" t="e">
        <f>IF(AND(#REF!=#REF!,K:K="stroke",M:M="positive",S518&lt;&gt;"1"),1,"")</f>
        <v>#REF!</v>
      </c>
      <c r="U518" s="8" t="e">
        <f>IF((AND(R518&lt;&gt;"",W518&lt;&gt;1,K:K="stroke",M:M="negative",#REF!=#REF!)),IF(W518&lt;&gt;0,"",1),"")</f>
        <v>#REF!</v>
      </c>
      <c r="V518" s="8" t="e">
        <f t="shared" si="36"/>
        <v>#REF!</v>
      </c>
      <c r="W518" s="8" t="e">
        <f>IF(#REF!&lt;&gt;#REF!,COUNTIFS($K$112:$K$1378,"up",#REF!,#REF!),"")</f>
        <v>#REF!</v>
      </c>
      <c r="X518" s="8" t="e">
        <f>IF(#REF!&lt;&gt;#REF!,COUNTIFS($K$112:$K$1378,"SRS",#REF!,#REF!),"")</f>
        <v>#REF!</v>
      </c>
      <c r="Y518" s="8" t="e">
        <f>IF(R518&lt;&gt;"",IF(R518=1,"",COUNTIFS($O$112:$O$1378,"&gt;40",#REF!,#REF!)),"")</f>
        <v>#REF!</v>
      </c>
    </row>
    <row r="519" spans="1:34">
      <c r="A519" s="7">
        <f t="shared" si="37"/>
        <v>73193</v>
      </c>
      <c r="B519" s="11" t="str">
        <f t="shared" si="38"/>
        <v>20171114201953</v>
      </c>
      <c r="C519" s="7" t="str">
        <f t="shared" si="34"/>
        <v>20171114</v>
      </c>
      <c r="D519" s="7">
        <v>2017</v>
      </c>
      <c r="E519" s="7">
        <v>11</v>
      </c>
      <c r="F519" s="7">
        <v>14</v>
      </c>
      <c r="G519" s="7">
        <v>20</v>
      </c>
      <c r="H519" s="7">
        <v>19</v>
      </c>
      <c r="I519" s="7">
        <v>53</v>
      </c>
      <c r="J519" s="7">
        <v>334</v>
      </c>
      <c r="K519" s="7" t="s">
        <v>37</v>
      </c>
      <c r="L519" s="7" t="e">
        <f>IF(#REF!=#REF!,IF(K519="Stroke",IF(K520="Stroke",IF((J520-J519)&lt;0,1000+J520-J519,J520-J519),""),""),"")</f>
        <v>#REF!</v>
      </c>
      <c r="M519" s="7" t="s">
        <v>21</v>
      </c>
      <c r="N519" s="7" t="s">
        <v>27</v>
      </c>
      <c r="O519" s="7">
        <v>6</v>
      </c>
      <c r="P519" s="7" t="e">
        <f>IF(#REF!=#REF!,IF(K519="Stroke",IF(K520="Stroke",IF(#REF!=#REF!,IF(Q519=Q520,IF((J520-J519)&lt;0,1000+J520-J519-O519,J520-J519-O519),""),""),""),""),"")</f>
        <v>#REF!</v>
      </c>
      <c r="Q519" s="7">
        <v>1</v>
      </c>
      <c r="R519" s="7" t="e">
        <f>IF(#REF!&lt;&gt;#REF!,COUNTIFS($K$112:$K$1378,$K$112,#REF!,#REF!),"")</f>
        <v>#REF!</v>
      </c>
      <c r="S519" s="7" t="e">
        <f>IF(AND(#REF!&lt;&gt;#REF!,#REF!=#REF!,M519="positive",M520="negative"),1,"")</f>
        <v>#REF!</v>
      </c>
      <c r="T519" s="7" t="e">
        <f>IF(AND(#REF!=#REF!,K:K="stroke",M:M="positive",S519&lt;&gt;"1"),1,"")</f>
        <v>#REF!</v>
      </c>
      <c r="U519" s="7" t="e">
        <f>IF((AND(R519&lt;&gt;"",W519&lt;&gt;1,K:K="stroke",M:M="negative",#REF!=#REF!)),IF(W519&lt;&gt;0,"",1),"")</f>
        <v>#REF!</v>
      </c>
      <c r="V519" s="7" t="e">
        <f t="shared" si="36"/>
        <v>#REF!</v>
      </c>
      <c r="W519" s="7" t="e">
        <f>IF(#REF!&lt;&gt;#REF!,COUNTIFS($K$112:$K$1378,"up",#REF!,#REF!),"")</f>
        <v>#REF!</v>
      </c>
      <c r="X519" s="7" t="e">
        <f>IF(#REF!&lt;&gt;#REF!,COUNTIFS($K$112:$K$1378,"SRS",#REF!,#REF!),"")</f>
        <v>#REF!</v>
      </c>
      <c r="Y519" s="7" t="e">
        <f>IF(R519&lt;&gt;"",IF(R519=1,"",COUNTIFS($O$112:$O$1378,"&gt;40",#REF!,#REF!)),"")</f>
        <v>#REF!</v>
      </c>
      <c r="Z519" s="7"/>
      <c r="AA519" s="7"/>
      <c r="AB519" s="7"/>
      <c r="AC519" s="7"/>
      <c r="AD519" s="7"/>
      <c r="AE519" s="7"/>
      <c r="AF519" s="7"/>
      <c r="AG519" s="7"/>
      <c r="AH519" s="7"/>
    </row>
    <row r="520" spans="1:34">
      <c r="A520" s="8">
        <f t="shared" si="37"/>
        <v>73193</v>
      </c>
      <c r="B520" s="14" t="str">
        <f t="shared" si="38"/>
        <v>20171114201953</v>
      </c>
      <c r="C520" s="8" t="str">
        <f t="shared" si="34"/>
        <v>20171114</v>
      </c>
      <c r="D520" s="4">
        <v>2017</v>
      </c>
      <c r="E520" s="4">
        <v>11</v>
      </c>
      <c r="F520" s="4">
        <v>14</v>
      </c>
      <c r="G520" s="4">
        <v>20</v>
      </c>
      <c r="H520" s="4">
        <v>19</v>
      </c>
      <c r="I520" s="4">
        <v>53</v>
      </c>
      <c r="J520" s="4">
        <v>354</v>
      </c>
      <c r="K520" s="4" t="s">
        <v>37</v>
      </c>
      <c r="L520" s="8" t="e">
        <f>IF(#REF!=#REF!,IF(K520="Stroke",IF(K521="Stroke",IF((J521-J520)&lt;0,1000+J521-J520,J521-J520),""),""),"")</f>
        <v>#REF!</v>
      </c>
      <c r="M520" s="4" t="s">
        <v>21</v>
      </c>
      <c r="N520" s="4" t="s">
        <v>27</v>
      </c>
      <c r="O520" s="4">
        <v>2</v>
      </c>
      <c r="P520" s="8" t="e">
        <f>IF(#REF!=#REF!,IF(K520="Stroke",IF(K521="Stroke",IF(#REF!=#REF!,IF(Q520=Q521,IF((J521-J520)&lt;0,1000+J521-J520-O520,J521-J520-O520),""),""),""),""),"")</f>
        <v>#REF!</v>
      </c>
      <c r="Q520" s="4">
        <v>1</v>
      </c>
      <c r="R520" s="8" t="e">
        <f>IF(#REF!&lt;&gt;#REF!,COUNTIFS($K$112:$K$1378,$K$112,#REF!,#REF!),"")</f>
        <v>#REF!</v>
      </c>
      <c r="S520" s="8" t="e">
        <f>IF(AND(#REF!&lt;&gt;#REF!,#REF!=#REF!,M520="positive",M521="negative"),1,"")</f>
        <v>#REF!</v>
      </c>
      <c r="T520" s="8" t="e">
        <f>IF(AND(#REF!=#REF!,K:K="stroke",M:M="positive",S520&lt;&gt;"1"),1,"")</f>
        <v>#REF!</v>
      </c>
      <c r="U520" s="8" t="e">
        <f>IF((AND(R520&lt;&gt;"",W520&lt;&gt;1,K:K="stroke",M:M="negative",#REF!=#REF!)),IF(W520&lt;&gt;0,"",1),"")</f>
        <v>#REF!</v>
      </c>
      <c r="V520" s="8" t="e">
        <f t="shared" si="36"/>
        <v>#REF!</v>
      </c>
      <c r="W520" s="8" t="e">
        <f>IF(#REF!&lt;&gt;#REF!,COUNTIFS($K$112:$K$1378,"up",#REF!,#REF!),"")</f>
        <v>#REF!</v>
      </c>
      <c r="X520" s="8" t="e">
        <f>IF(#REF!&lt;&gt;#REF!,COUNTIFS($K$112:$K$1378,"SRS",#REF!,#REF!),"")</f>
        <v>#REF!</v>
      </c>
      <c r="Y520" s="8" t="e">
        <f>IF(R520&lt;&gt;"",IF(R520=1,"",COUNTIFS($O$112:$O$1378,"&gt;40",#REF!,#REF!)),"")</f>
        <v>#REF!</v>
      </c>
    </row>
    <row r="521" spans="1:34">
      <c r="A521" s="8">
        <f t="shared" si="37"/>
        <v>73193</v>
      </c>
      <c r="B521" s="14" t="str">
        <f t="shared" si="38"/>
        <v>20171114201953</v>
      </c>
      <c r="C521" s="8" t="str">
        <f t="shared" si="34"/>
        <v>20171114</v>
      </c>
      <c r="D521" s="4">
        <v>2017</v>
      </c>
      <c r="E521" s="4">
        <v>11</v>
      </c>
      <c r="F521" s="4">
        <v>14</v>
      </c>
      <c r="G521" s="4">
        <v>20</v>
      </c>
      <c r="H521" s="4">
        <v>19</v>
      </c>
      <c r="I521" s="4">
        <v>53</v>
      </c>
      <c r="J521" s="4">
        <v>386</v>
      </c>
      <c r="K521" s="4" t="s">
        <v>37</v>
      </c>
      <c r="L521" s="8" t="e">
        <f>IF(#REF!=#REF!,IF(K521="Stroke",IF(K522="Stroke",IF((J522-J521)&lt;0,1000+J522-J521,J522-J521),""),""),"")</f>
        <v>#REF!</v>
      </c>
      <c r="M521" s="4" t="s">
        <v>21</v>
      </c>
      <c r="N521" s="4" t="s">
        <v>27</v>
      </c>
      <c r="O521" s="4">
        <v>4</v>
      </c>
      <c r="P521" s="8" t="e">
        <f>IF(#REF!=#REF!,IF(K521="Stroke",IF(K522="Stroke",IF(#REF!=#REF!,IF(Q521=Q522,IF((J522-J521)&lt;0,1000+J522-J521-O521,J522-J521-O521),""),""),""),""),"")</f>
        <v>#REF!</v>
      </c>
      <c r="Q521" s="4">
        <v>1</v>
      </c>
      <c r="R521" s="8" t="e">
        <f>IF(#REF!&lt;&gt;#REF!,COUNTIFS($K$112:$K$1378,$K$112,#REF!,#REF!),"")</f>
        <v>#REF!</v>
      </c>
      <c r="S521" s="8" t="e">
        <f>IF(AND(#REF!&lt;&gt;#REF!,#REF!=#REF!,M521="positive",M522="negative"),1,"")</f>
        <v>#REF!</v>
      </c>
      <c r="T521" s="8" t="e">
        <f>IF(AND(#REF!=#REF!,K:K="stroke",M:M="positive",S521&lt;&gt;"1"),1,"")</f>
        <v>#REF!</v>
      </c>
      <c r="U521" s="8" t="e">
        <f>IF((AND(R521&lt;&gt;"",W521&lt;&gt;1,K:K="stroke",M:M="negative",#REF!=#REF!)),IF(W521&lt;&gt;0,"",1),"")</f>
        <v>#REF!</v>
      </c>
      <c r="V521" s="8" t="e">
        <f t="shared" si="36"/>
        <v>#REF!</v>
      </c>
      <c r="W521" s="8" t="e">
        <f>IF(#REF!&lt;&gt;#REF!,COUNTIFS($K$112:$K$1378,"up",#REF!,#REF!),"")</f>
        <v>#REF!</v>
      </c>
      <c r="X521" s="8" t="e">
        <f>IF(#REF!&lt;&gt;#REF!,COUNTIFS($K$112:$K$1378,"SRS",#REF!,#REF!),"")</f>
        <v>#REF!</v>
      </c>
      <c r="Y521" s="8" t="e">
        <f>IF(R521&lt;&gt;"",IF(R521=1,"",COUNTIFS($O$112:$O$1378,"&gt;40",#REF!,#REF!)),"")</f>
        <v>#REF!</v>
      </c>
    </row>
    <row r="522" spans="1:34">
      <c r="A522" s="8">
        <f t="shared" si="37"/>
        <v>73193</v>
      </c>
      <c r="B522" s="14" t="str">
        <f t="shared" si="38"/>
        <v>20171114201953</v>
      </c>
      <c r="C522" s="8" t="str">
        <f t="shared" si="34"/>
        <v>20171114</v>
      </c>
      <c r="D522" s="4">
        <v>2017</v>
      </c>
      <c r="E522" s="4">
        <v>11</v>
      </c>
      <c r="F522" s="4">
        <v>14</v>
      </c>
      <c r="G522" s="4">
        <v>20</v>
      </c>
      <c r="H522" s="4">
        <v>19</v>
      </c>
      <c r="I522" s="4">
        <v>53</v>
      </c>
      <c r="J522" s="4">
        <v>410</v>
      </c>
      <c r="K522" s="4" t="s">
        <v>37</v>
      </c>
      <c r="L522" s="8" t="e">
        <f>IF(#REF!=#REF!,IF(K522="Stroke",IF(K523="Stroke",IF((J523-J522)&lt;0,1000+J523-J522,J523-J522),""),""),"")</f>
        <v>#REF!</v>
      </c>
      <c r="M522" s="4" t="s">
        <v>21</v>
      </c>
      <c r="N522" s="4" t="s">
        <v>27</v>
      </c>
      <c r="O522" s="4">
        <v>2</v>
      </c>
      <c r="P522" s="8" t="e">
        <f>IF(#REF!=#REF!,IF(K522="Stroke",IF(K523="Stroke",IF(#REF!=#REF!,IF(Q522=Q523,IF((J523-J522)&lt;0,1000+J523-J522-O522,J523-J522-O522),""),""),""),""),"")</f>
        <v>#REF!</v>
      </c>
      <c r="Q522" s="4">
        <v>1</v>
      </c>
      <c r="R522" s="8" t="e">
        <f>IF(#REF!&lt;&gt;#REF!,COUNTIFS($K$112:$K$1378,$K$112,#REF!,#REF!),"")</f>
        <v>#REF!</v>
      </c>
      <c r="S522" s="8" t="e">
        <f>IF(AND(#REF!&lt;&gt;#REF!,#REF!=#REF!,M522="positive",M523="negative"),1,"")</f>
        <v>#REF!</v>
      </c>
      <c r="T522" s="8" t="e">
        <f>IF(AND(#REF!=#REF!,K:K="stroke",M:M="positive",S522&lt;&gt;"1"),1,"")</f>
        <v>#REF!</v>
      </c>
      <c r="U522" s="8" t="e">
        <f>IF((AND(R522&lt;&gt;"",W522&lt;&gt;1,K:K="stroke",M:M="negative",#REF!=#REF!)),IF(W522&lt;&gt;0,"",1),"")</f>
        <v>#REF!</v>
      </c>
      <c r="V522" s="8" t="e">
        <f t="shared" si="36"/>
        <v>#REF!</v>
      </c>
      <c r="W522" s="8" t="e">
        <f>IF(#REF!&lt;&gt;#REF!,COUNTIFS($K$112:$K$1378,"up",#REF!,#REF!),"")</f>
        <v>#REF!</v>
      </c>
      <c r="X522" s="8" t="e">
        <f>IF(#REF!&lt;&gt;#REF!,COUNTIFS($K$112:$K$1378,"SRS",#REF!,#REF!),"")</f>
        <v>#REF!</v>
      </c>
      <c r="Y522" s="8" t="e">
        <f>IF(R522&lt;&gt;"",IF(R522=1,"",COUNTIFS($O$112:$O$1378,"&gt;40",#REF!,#REF!)),"")</f>
        <v>#REF!</v>
      </c>
    </row>
    <row r="523" spans="1:34">
      <c r="A523" s="8">
        <f t="shared" si="37"/>
        <v>73193</v>
      </c>
      <c r="B523" s="14" t="str">
        <f t="shared" si="38"/>
        <v>20171114201953</v>
      </c>
      <c r="C523" s="8" t="str">
        <f t="shared" si="34"/>
        <v>20171114</v>
      </c>
      <c r="D523" s="4">
        <v>2017</v>
      </c>
      <c r="E523" s="4">
        <v>11</v>
      </c>
      <c r="F523" s="4">
        <v>14</v>
      </c>
      <c r="G523" s="4">
        <v>20</v>
      </c>
      <c r="H523" s="4">
        <v>19</v>
      </c>
      <c r="I523" s="4">
        <v>53</v>
      </c>
      <c r="J523" s="4">
        <v>421</v>
      </c>
      <c r="K523" s="4" t="s">
        <v>37</v>
      </c>
      <c r="L523" s="8" t="e">
        <f>IF(#REF!=#REF!,IF(K523="Stroke",IF(K524="Stroke",IF((J524-J523)&lt;0,1000+J524-J523,J524-J523),""),""),"")</f>
        <v>#REF!</v>
      </c>
      <c r="M523" s="4" t="s">
        <v>21</v>
      </c>
      <c r="N523" s="4" t="s">
        <v>27</v>
      </c>
      <c r="O523" s="4">
        <v>1</v>
      </c>
      <c r="P523" s="8" t="e">
        <f>IF(#REF!=#REF!,IF(K523="Stroke",IF(K524="Stroke",IF(#REF!=#REF!,IF(Q523=Q524,IF((J524-J523)&lt;0,1000+J524-J523-O523,J524-J523-O523),""),""),""),""),"")</f>
        <v>#REF!</v>
      </c>
      <c r="Q523" s="4">
        <v>1</v>
      </c>
      <c r="R523" s="8" t="e">
        <f>IF(#REF!&lt;&gt;#REF!,COUNTIFS($K$112:$K$1378,$K$112,#REF!,#REF!),"")</f>
        <v>#REF!</v>
      </c>
      <c r="S523" s="8" t="e">
        <f>IF(AND(#REF!&lt;&gt;#REF!,#REF!=#REF!,M523="positive",M524="negative"),1,"")</f>
        <v>#REF!</v>
      </c>
      <c r="T523" s="8" t="e">
        <f>IF(AND(#REF!=#REF!,K:K="stroke",M:M="positive",S523&lt;&gt;"1"),1,"")</f>
        <v>#REF!</v>
      </c>
      <c r="U523" s="8" t="e">
        <f>IF((AND(R523&lt;&gt;"",W523&lt;&gt;1,K:K="stroke",M:M="negative",#REF!=#REF!)),IF(W523&lt;&gt;0,"",1),"")</f>
        <v>#REF!</v>
      </c>
      <c r="V523" s="8" t="e">
        <f t="shared" si="36"/>
        <v>#REF!</v>
      </c>
      <c r="W523" s="8" t="e">
        <f>IF(#REF!&lt;&gt;#REF!,COUNTIFS($K$112:$K$1378,"up",#REF!,#REF!),"")</f>
        <v>#REF!</v>
      </c>
      <c r="X523" s="8" t="e">
        <f>IF(#REF!&lt;&gt;#REF!,COUNTIFS($K$112:$K$1378,"SRS",#REF!,#REF!),"")</f>
        <v>#REF!</v>
      </c>
      <c r="Y523" s="8" t="e">
        <f>IF(R523&lt;&gt;"",IF(R523=1,"",COUNTIFS($O$112:$O$1378,"&gt;40",#REF!,#REF!)),"")</f>
        <v>#REF!</v>
      </c>
    </row>
    <row r="524" spans="1:34">
      <c r="A524" s="8">
        <f t="shared" si="37"/>
        <v>73193</v>
      </c>
      <c r="B524" s="14" t="str">
        <f t="shared" si="38"/>
        <v>20171114201953</v>
      </c>
      <c r="C524" s="8" t="str">
        <f t="shared" si="34"/>
        <v>20171114</v>
      </c>
      <c r="D524" s="4">
        <v>2017</v>
      </c>
      <c r="E524" s="4">
        <v>11</v>
      </c>
      <c r="F524" s="4">
        <v>14</v>
      </c>
      <c r="G524" s="4">
        <v>20</v>
      </c>
      <c r="H524" s="4">
        <v>19</v>
      </c>
      <c r="I524" s="4">
        <v>53</v>
      </c>
      <c r="J524" s="4">
        <v>468</v>
      </c>
      <c r="K524" s="4" t="s">
        <v>37</v>
      </c>
      <c r="L524" s="8" t="e">
        <f>IF(#REF!=#REF!,IF(K524="Stroke",IF(K525="Stroke",IF((J525-J524)&lt;0,1000+J525-J524,J525-J524),""),""),"")</f>
        <v>#REF!</v>
      </c>
      <c r="M524" s="4" t="s">
        <v>21</v>
      </c>
      <c r="N524" s="4" t="s">
        <v>27</v>
      </c>
      <c r="O524" s="4">
        <v>4</v>
      </c>
      <c r="P524" s="8" t="e">
        <f>IF(#REF!=#REF!,IF(K524="Stroke",IF(K525="Stroke",IF(#REF!=#REF!,IF(Q524=Q525,IF((J525-J524)&lt;0,1000+J525-J524-O524,J525-J524-O524),""),""),""),""),"")</f>
        <v>#REF!</v>
      </c>
      <c r="Q524" s="4">
        <v>1</v>
      </c>
      <c r="R524" s="8" t="e">
        <f>IF(#REF!&lt;&gt;#REF!,COUNTIFS($K$112:$K$1378,$K$112,#REF!,#REF!),"")</f>
        <v>#REF!</v>
      </c>
      <c r="S524" s="8" t="e">
        <f>IF(AND(#REF!&lt;&gt;#REF!,#REF!=#REF!,M524="positive",M525="negative"),1,"")</f>
        <v>#REF!</v>
      </c>
      <c r="T524" s="8" t="e">
        <f>IF(AND(#REF!=#REF!,K:K="stroke",M:M="positive",S524&lt;&gt;"1"),1,"")</f>
        <v>#REF!</v>
      </c>
      <c r="U524" s="8" t="e">
        <f>IF((AND(R524&lt;&gt;"",W524&lt;&gt;1,K:K="stroke",M:M="negative",#REF!=#REF!)),IF(W524&lt;&gt;0,"",1),"")</f>
        <v>#REF!</v>
      </c>
      <c r="V524" s="8" t="e">
        <f t="shared" si="36"/>
        <v>#REF!</v>
      </c>
      <c r="W524" s="8" t="e">
        <f>IF(#REF!&lt;&gt;#REF!,COUNTIFS($K$112:$K$1378,"up",#REF!,#REF!),"")</f>
        <v>#REF!</v>
      </c>
      <c r="X524" s="8" t="e">
        <f>IF(#REF!&lt;&gt;#REF!,COUNTIFS($K$112:$K$1378,"SRS",#REF!,#REF!),"")</f>
        <v>#REF!</v>
      </c>
      <c r="Y524" s="8" t="e">
        <f>IF(R524&lt;&gt;"",IF(R524=1,"",COUNTIFS($O$112:$O$1378,"&gt;40",#REF!,#REF!)),"")</f>
        <v>#REF!</v>
      </c>
    </row>
    <row r="525" spans="1:34">
      <c r="A525" s="8">
        <f t="shared" si="37"/>
        <v>73193</v>
      </c>
      <c r="B525" s="14" t="str">
        <f t="shared" si="38"/>
        <v>20171114201953</v>
      </c>
      <c r="C525" s="8" t="str">
        <f t="shared" si="34"/>
        <v>20171114</v>
      </c>
      <c r="D525" s="4">
        <v>2017</v>
      </c>
      <c r="E525" s="4">
        <v>11</v>
      </c>
      <c r="F525" s="4">
        <v>14</v>
      </c>
      <c r="G525" s="4">
        <v>20</v>
      </c>
      <c r="H525" s="4">
        <v>19</v>
      </c>
      <c r="I525" s="4">
        <v>53</v>
      </c>
      <c r="J525" s="4">
        <v>503</v>
      </c>
      <c r="K525" s="4" t="s">
        <v>37</v>
      </c>
      <c r="L525" s="8" t="e">
        <f>IF(#REF!=#REF!,IF(K525="Stroke",IF(K526="Stroke",IF((J526-J525)&lt;0,1000+J526-J525,J526-J525),""),""),"")</f>
        <v>#REF!</v>
      </c>
      <c r="M525" s="4" t="s">
        <v>21</v>
      </c>
      <c r="N525" s="4" t="s">
        <v>27</v>
      </c>
      <c r="O525" s="4">
        <v>2</v>
      </c>
      <c r="P525" s="8" t="e">
        <f>IF(#REF!=#REF!,IF(K525="Stroke",IF(K526="Stroke",IF(#REF!=#REF!,IF(Q525=Q526,IF((J526-J525)&lt;0,1000+J526-J525-O525,J526-J525-O525),""),""),""),""),"")</f>
        <v>#REF!</v>
      </c>
      <c r="Q525" s="4">
        <v>1</v>
      </c>
      <c r="R525" s="8" t="e">
        <f>IF(#REF!&lt;&gt;#REF!,COUNTIFS($K$112:$K$1378,$K$112,#REF!,#REF!),"")</f>
        <v>#REF!</v>
      </c>
      <c r="S525" s="8" t="e">
        <f>IF(AND(#REF!&lt;&gt;#REF!,#REF!=#REF!,M525="positive",M526="negative"),1,"")</f>
        <v>#REF!</v>
      </c>
      <c r="T525" s="8" t="e">
        <f>IF(AND(#REF!=#REF!,K:K="stroke",M:M="positive",S525&lt;&gt;"1"),1,"")</f>
        <v>#REF!</v>
      </c>
      <c r="U525" s="8" t="e">
        <f>IF((AND(R525&lt;&gt;"",W525&lt;&gt;1,K:K="stroke",M:M="negative",#REF!=#REF!)),IF(W525&lt;&gt;0,"",1),"")</f>
        <v>#REF!</v>
      </c>
      <c r="V525" s="8" t="e">
        <f t="shared" si="36"/>
        <v>#REF!</v>
      </c>
      <c r="W525" s="8" t="e">
        <f>IF(#REF!&lt;&gt;#REF!,COUNTIFS($K$112:$K$1378,"up",#REF!,#REF!),"")</f>
        <v>#REF!</v>
      </c>
      <c r="X525" s="8" t="e">
        <f>IF(#REF!&lt;&gt;#REF!,COUNTIFS($K$112:$K$1378,"SRS",#REF!,#REF!),"")</f>
        <v>#REF!</v>
      </c>
      <c r="Y525" s="8" t="e">
        <f>IF(R525&lt;&gt;"",IF(R525=1,"",COUNTIFS($O$112:$O$1378,"&gt;40",#REF!,#REF!)),"")</f>
        <v>#REF!</v>
      </c>
    </row>
    <row r="526" spans="1:34">
      <c r="A526" s="8">
        <f t="shared" si="37"/>
        <v>73193</v>
      </c>
      <c r="B526" s="14" t="str">
        <f t="shared" si="38"/>
        <v>20171114201953</v>
      </c>
      <c r="C526" s="8" t="str">
        <f t="shared" si="34"/>
        <v>20171114</v>
      </c>
      <c r="D526" s="4">
        <v>2017</v>
      </c>
      <c r="E526" s="4">
        <v>11</v>
      </c>
      <c r="F526" s="4">
        <v>14</v>
      </c>
      <c r="G526" s="4">
        <v>20</v>
      </c>
      <c r="H526" s="4">
        <v>19</v>
      </c>
      <c r="I526" s="4">
        <v>53</v>
      </c>
      <c r="J526" s="4">
        <v>532</v>
      </c>
      <c r="K526" s="4" t="s">
        <v>37</v>
      </c>
      <c r="L526" s="8" t="e">
        <f>IF(#REF!=#REF!,IF(K526="Stroke",IF(K527="Stroke",IF((J527-J526)&lt;0,1000+J527-J526,J527-J526),""),""),"")</f>
        <v>#REF!</v>
      </c>
      <c r="M526" s="4" t="s">
        <v>21</v>
      </c>
      <c r="N526" s="4" t="s">
        <v>27</v>
      </c>
      <c r="O526" s="4">
        <v>2</v>
      </c>
      <c r="P526" s="8" t="e">
        <f>IF(#REF!=#REF!,IF(K526="Stroke",IF(K527="Stroke",IF(#REF!=#REF!,IF(Q526=Q527,IF((J527-J526)&lt;0,1000+J527-J526-O526,J527-J526-O526),""),""),""),""),"")</f>
        <v>#REF!</v>
      </c>
      <c r="Q526" s="4">
        <v>1</v>
      </c>
      <c r="R526" s="8" t="e">
        <f>IF(#REF!&lt;&gt;#REF!,COUNTIFS($K$112:$K$1378,$K$112,#REF!,#REF!),"")</f>
        <v>#REF!</v>
      </c>
      <c r="S526" s="8" t="e">
        <f>IF(AND(#REF!&lt;&gt;#REF!,#REF!=#REF!,M526="positive",M527="negative"),1,"")</f>
        <v>#REF!</v>
      </c>
      <c r="T526" s="8" t="e">
        <f>IF(AND(#REF!=#REF!,K:K="stroke",M:M="positive",S526&lt;&gt;"1"),1,"")</f>
        <v>#REF!</v>
      </c>
      <c r="U526" s="8" t="e">
        <f>IF((AND(R526&lt;&gt;"",W526&lt;&gt;1,K:K="stroke",M:M="negative",#REF!=#REF!)),IF(W526&lt;&gt;0,"",1),"")</f>
        <v>#REF!</v>
      </c>
      <c r="V526" s="8" t="e">
        <f t="shared" si="36"/>
        <v>#REF!</v>
      </c>
      <c r="W526" s="8" t="e">
        <f>IF(#REF!&lt;&gt;#REF!,COUNTIFS($K$112:$K$1378,"up",#REF!,#REF!),"")</f>
        <v>#REF!</v>
      </c>
      <c r="X526" s="8" t="e">
        <f>IF(#REF!&lt;&gt;#REF!,COUNTIFS($K$112:$K$1378,"SRS",#REF!,#REF!),"")</f>
        <v>#REF!</v>
      </c>
      <c r="Y526" s="8" t="e">
        <f>IF(R526&lt;&gt;"",IF(R526=1,"",COUNTIFS($O$112:$O$1378,"&gt;40",#REF!,#REF!)),"")</f>
        <v>#REF!</v>
      </c>
    </row>
    <row r="527" spans="1:34">
      <c r="A527" s="8">
        <f t="shared" si="37"/>
        <v>73193</v>
      </c>
      <c r="B527" s="14" t="str">
        <f t="shared" si="38"/>
        <v>20171114201953</v>
      </c>
      <c r="C527" s="8" t="str">
        <f t="shared" si="34"/>
        <v>20171114</v>
      </c>
      <c r="D527" s="4">
        <v>2017</v>
      </c>
      <c r="E527" s="4">
        <v>11</v>
      </c>
      <c r="F527" s="4">
        <v>14</v>
      </c>
      <c r="G527" s="4">
        <v>20</v>
      </c>
      <c r="H527" s="4">
        <v>19</v>
      </c>
      <c r="I527" s="4">
        <v>53</v>
      </c>
      <c r="J527" s="4">
        <v>550</v>
      </c>
      <c r="K527" s="4" t="s">
        <v>37</v>
      </c>
      <c r="L527" s="8" t="e">
        <f>IF(#REF!=#REF!,IF(K527="Stroke",IF(K528="Stroke",IF((J528-J527)&lt;0,1000+J528-J527,J528-J527),""),""),"")</f>
        <v>#REF!</v>
      </c>
      <c r="M527" s="4" t="s">
        <v>21</v>
      </c>
      <c r="N527" s="4" t="s">
        <v>27</v>
      </c>
      <c r="O527" s="4">
        <v>753</v>
      </c>
      <c r="P527" s="8" t="e">
        <f>IF(#REF!=#REF!,IF(K527="Stroke",IF(K528="Stroke",IF(#REF!=#REF!,IF(Q527=Q528,IF((J528-J527)&lt;0,1000+J528-J527-O527,J528-J527-O527),""),""),""),""),"")</f>
        <v>#REF!</v>
      </c>
      <c r="Q527" s="4">
        <v>1</v>
      </c>
      <c r="R527" s="8" t="e">
        <f>IF(#REF!&lt;&gt;#REF!,COUNTIFS($K$112:$K$1378,$K$112,#REF!,#REF!),"")</f>
        <v>#REF!</v>
      </c>
      <c r="S527" s="8" t="e">
        <f>IF(AND(#REF!&lt;&gt;#REF!,#REF!=#REF!,M527="positive",M528="negative"),1,"")</f>
        <v>#REF!</v>
      </c>
      <c r="T527" s="8" t="e">
        <f>IF(AND(#REF!=#REF!,K:K="stroke",M:M="positive",S527&lt;&gt;"1"),1,"")</f>
        <v>#REF!</v>
      </c>
      <c r="U527" s="8" t="e">
        <f>IF((AND(R527&lt;&gt;"",W527&lt;&gt;1,K:K="stroke",M:M="negative",#REF!=#REF!)),IF(W527&lt;&gt;0,"",1),"")</f>
        <v>#REF!</v>
      </c>
      <c r="V527" s="8" t="e">
        <f t="shared" si="36"/>
        <v>#REF!</v>
      </c>
      <c r="W527" s="8" t="e">
        <f>IF(#REF!&lt;&gt;#REF!,COUNTIFS($K$112:$K$1378,"up",#REF!,#REF!),"")</f>
        <v>#REF!</v>
      </c>
      <c r="X527" s="8" t="e">
        <f>IF(#REF!&lt;&gt;#REF!,COUNTIFS($K$112:$K$1378,"SRS",#REF!,#REF!),"")</f>
        <v>#REF!</v>
      </c>
      <c r="Y527" s="8" t="e">
        <f>IF(R527&lt;&gt;"",IF(R527=1,"",COUNTIFS($O$112:$O$1378,"&gt;40",#REF!,#REF!)),"")</f>
        <v>#REF!</v>
      </c>
    </row>
    <row r="528" spans="1:34">
      <c r="A528" s="8">
        <f t="shared" si="37"/>
        <v>73193</v>
      </c>
      <c r="B528" s="14" t="str">
        <f t="shared" si="38"/>
        <v>20171114201953</v>
      </c>
      <c r="C528" s="8" t="str">
        <f t="shared" si="34"/>
        <v>20171114</v>
      </c>
      <c r="D528" s="4">
        <v>2017</v>
      </c>
      <c r="E528" s="4">
        <v>11</v>
      </c>
      <c r="F528" s="4">
        <v>14</v>
      </c>
      <c r="G528" s="4">
        <v>20</v>
      </c>
      <c r="H528" s="4">
        <v>19</v>
      </c>
      <c r="I528" s="4">
        <v>53</v>
      </c>
      <c r="J528" s="4">
        <v>555</v>
      </c>
      <c r="K528" s="4" t="s">
        <v>29</v>
      </c>
      <c r="L528" s="8" t="e">
        <f>IF(#REF!=#REF!,IF(K528="Stroke",IF(K529="Stroke",IF((J529-J528)&lt;0,1000+J529-J528,J529-J528),""),""),"")</f>
        <v>#REF!</v>
      </c>
      <c r="M528" s="4" t="s">
        <v>21</v>
      </c>
      <c r="N528" s="4" t="s">
        <v>27</v>
      </c>
      <c r="O528" s="4">
        <v>0</v>
      </c>
      <c r="P528" s="8" t="e">
        <f>IF(#REF!=#REF!,IF(K528="Stroke",IF(K529="Stroke",IF(#REF!=#REF!,IF(Q528=Q529,IF((J529-J528)&lt;0,1000+J529-J528-O528,J529-J528-O528),""),""),""),""),"")</f>
        <v>#REF!</v>
      </c>
      <c r="Q528" s="4">
        <v>1</v>
      </c>
      <c r="R528" s="8" t="e">
        <f>IF(#REF!&lt;&gt;#REF!,COUNTIFS($K$112:$K$1378,$K$112,#REF!,#REF!),"")</f>
        <v>#REF!</v>
      </c>
      <c r="S528" s="8" t="e">
        <f>IF(AND(#REF!&lt;&gt;#REF!,#REF!=#REF!,M528="positive",M529="negative"),1,"")</f>
        <v>#REF!</v>
      </c>
      <c r="T528" s="8" t="e">
        <f>IF(AND(#REF!=#REF!,K:K="stroke",M:M="positive",S528&lt;&gt;"1"),1,"")</f>
        <v>#REF!</v>
      </c>
      <c r="U528" s="8" t="e">
        <f>IF((AND(R528&lt;&gt;"",W528&lt;&gt;1,K:K="stroke",M:M="negative",#REF!=#REF!)),IF(W528&lt;&gt;0,"",1),"")</f>
        <v>#REF!</v>
      </c>
      <c r="V528" s="8" t="e">
        <f t="shared" si="36"/>
        <v>#REF!</v>
      </c>
      <c r="W528" s="8" t="e">
        <f>IF(#REF!&lt;&gt;#REF!,COUNTIFS($K$112:$K$1378,"up",#REF!,#REF!),"")</f>
        <v>#REF!</v>
      </c>
      <c r="X528" s="8" t="e">
        <f>IF(#REF!&lt;&gt;#REF!,COUNTIFS($K$112:$K$1378,"SRS",#REF!,#REF!),"")</f>
        <v>#REF!</v>
      </c>
      <c r="Y528" s="8" t="e">
        <f>IF(R528&lt;&gt;"",IF(R528=1,"",COUNTIFS($O$112:$O$1378,"&gt;40",#REF!,#REF!)),"")</f>
        <v>#REF!</v>
      </c>
    </row>
    <row r="529" spans="1:34">
      <c r="A529" s="8">
        <f t="shared" si="37"/>
        <v>73194</v>
      </c>
      <c r="B529" s="14" t="str">
        <f t="shared" si="38"/>
        <v>20171114201954</v>
      </c>
      <c r="C529" s="8" t="str">
        <f t="shared" si="34"/>
        <v>20171114</v>
      </c>
      <c r="D529" s="4">
        <v>2017</v>
      </c>
      <c r="E529" s="4">
        <v>11</v>
      </c>
      <c r="F529" s="4">
        <v>14</v>
      </c>
      <c r="G529" s="4">
        <v>20</v>
      </c>
      <c r="H529" s="4">
        <v>19</v>
      </c>
      <c r="I529" s="4">
        <v>54</v>
      </c>
      <c r="J529" s="4">
        <v>18</v>
      </c>
      <c r="K529" s="4" t="s">
        <v>29</v>
      </c>
      <c r="L529" s="8" t="e">
        <f>IF(#REF!=#REF!,IF(K529="Stroke",IF(K530="Stroke",IF((J530-J529)&lt;0,1000+J530-J529,J530-J529),""),""),"")</f>
        <v>#REF!</v>
      </c>
      <c r="M529" s="4" t="s">
        <v>21</v>
      </c>
      <c r="N529" s="4" t="s">
        <v>27</v>
      </c>
      <c r="O529" s="4">
        <v>0</v>
      </c>
      <c r="P529" s="8" t="e">
        <f>IF(#REF!=#REF!,IF(K529="Stroke",IF(K530="Stroke",IF(#REF!=#REF!,IF(Q529=Q530,IF((J530-J529)&lt;0,1000+J530-J529-O529,J530-J529-O529),""),""),""),""),"")</f>
        <v>#REF!</v>
      </c>
      <c r="Q529" s="4">
        <v>1</v>
      </c>
      <c r="R529" s="8" t="e">
        <f>IF(#REF!&lt;&gt;#REF!,COUNTIFS($K$112:$K$1378,$K$112,#REF!,#REF!),"")</f>
        <v>#REF!</v>
      </c>
      <c r="S529" s="8" t="e">
        <f>IF(AND(#REF!&lt;&gt;#REF!,#REF!=#REF!,M529="positive",M530="negative"),1,"")</f>
        <v>#REF!</v>
      </c>
      <c r="T529" s="8" t="e">
        <f>IF(AND(#REF!=#REF!,K:K="stroke",M:M="positive",S529&lt;&gt;"1"),1,"")</f>
        <v>#REF!</v>
      </c>
      <c r="U529" s="8" t="e">
        <f>IF((AND(R529&lt;&gt;"",W529&lt;&gt;1,K:K="stroke",M:M="negative",#REF!=#REF!)),IF(W529&lt;&gt;0,"",1),"")</f>
        <v>#REF!</v>
      </c>
      <c r="V529" s="8" t="e">
        <f t="shared" si="36"/>
        <v>#REF!</v>
      </c>
      <c r="W529" s="8" t="e">
        <f>IF(#REF!&lt;&gt;#REF!,COUNTIFS($K$112:$K$1378,"up",#REF!,#REF!),"")</f>
        <v>#REF!</v>
      </c>
      <c r="X529" s="8" t="e">
        <f>IF(#REF!&lt;&gt;#REF!,COUNTIFS($K$112:$K$1378,"SRS",#REF!,#REF!),"")</f>
        <v>#REF!</v>
      </c>
      <c r="Y529" s="8" t="e">
        <f>IF(R529&lt;&gt;"",IF(R529=1,"",COUNTIFS($O$112:$O$1378,"&gt;40",#REF!,#REF!)),"")</f>
        <v>#REF!</v>
      </c>
    </row>
    <row r="530" spans="1:34">
      <c r="A530" s="7">
        <f t="shared" si="37"/>
        <v>73212</v>
      </c>
      <c r="B530" s="11" t="str">
        <f t="shared" si="38"/>
        <v>20171114202012</v>
      </c>
      <c r="C530" s="7" t="str">
        <f t="shared" si="34"/>
        <v>20171114</v>
      </c>
      <c r="D530" s="7">
        <v>2017</v>
      </c>
      <c r="E530" s="7">
        <v>11</v>
      </c>
      <c r="F530" s="7">
        <v>14</v>
      </c>
      <c r="G530" s="7">
        <v>20</v>
      </c>
      <c r="H530" s="7">
        <v>20</v>
      </c>
      <c r="I530" s="7">
        <v>12</v>
      </c>
      <c r="J530" s="7">
        <v>262</v>
      </c>
      <c r="K530" s="7" t="s">
        <v>37</v>
      </c>
      <c r="L530" s="7" t="e">
        <f>IF(#REF!=#REF!,IF(K530="Stroke",IF(K531="Stroke",IF((J531-J530)&lt;0,1000+J531-J530,J531-J530),""),""),"")</f>
        <v>#REF!</v>
      </c>
      <c r="M530" s="7" t="s">
        <v>21</v>
      </c>
      <c r="N530" s="7" t="s">
        <v>27</v>
      </c>
      <c r="O530" s="7">
        <v>8</v>
      </c>
      <c r="P530" s="7" t="e">
        <f>IF(#REF!=#REF!,IF(K530="Stroke",IF(K531="Stroke",IF(#REF!=#REF!,IF(Q530=Q531,IF((J531-J530)&lt;0,1000+J531-J530-O530,J531-J530-O530),""),""),""),""),"")</f>
        <v>#REF!</v>
      </c>
      <c r="Q530" s="7">
        <v>1</v>
      </c>
      <c r="R530" s="7" t="e">
        <f>IF(#REF!&lt;&gt;#REF!,COUNTIFS($K$112:$K$1378,$K$112,#REF!,#REF!),"")</f>
        <v>#REF!</v>
      </c>
      <c r="S530" s="7" t="e">
        <f>IF(AND(#REF!&lt;&gt;#REF!,#REF!=#REF!,M530="positive",M531="negative"),1,"")</f>
        <v>#REF!</v>
      </c>
      <c r="T530" s="7" t="e">
        <f>IF(AND(#REF!=#REF!,K:K="stroke",M:M="positive",S530&lt;&gt;"1"),1,"")</f>
        <v>#REF!</v>
      </c>
      <c r="U530" s="7" t="e">
        <f>IF((AND(R530&lt;&gt;"",W530&lt;&gt;1,K:K="stroke",M:M="negative",#REF!=#REF!)),IF(W530&lt;&gt;0,"",1),"")</f>
        <v>#REF!</v>
      </c>
      <c r="V530" s="7" t="e">
        <f t="shared" si="36"/>
        <v>#REF!</v>
      </c>
      <c r="W530" s="7" t="e">
        <f>IF(#REF!&lt;&gt;#REF!,COUNTIFS($K$112:$K$1378,"up",#REF!,#REF!),"")</f>
        <v>#REF!</v>
      </c>
      <c r="X530" s="7" t="e">
        <f>IF(#REF!&lt;&gt;#REF!,COUNTIFS($K$112:$K$1378,"SRS",#REF!,#REF!),"")</f>
        <v>#REF!</v>
      </c>
      <c r="Y530" s="7" t="e">
        <f>IF(R530&lt;&gt;"",IF(R530=1,"",COUNTIFS($O$112:$O$1378,"&gt;40",#REF!,#REF!)),"")</f>
        <v>#REF!</v>
      </c>
      <c r="Z530" s="7"/>
      <c r="AA530" s="7"/>
      <c r="AB530" s="7"/>
      <c r="AC530" s="7"/>
      <c r="AD530" s="7"/>
      <c r="AE530" s="7"/>
      <c r="AF530" s="7"/>
      <c r="AG530" s="7"/>
      <c r="AH530" s="7"/>
    </row>
    <row r="531" spans="1:34">
      <c r="A531" s="8">
        <f t="shared" si="37"/>
        <v>73212</v>
      </c>
      <c r="B531" s="14" t="str">
        <f t="shared" si="38"/>
        <v>20171114202012</v>
      </c>
      <c r="C531" s="8" t="str">
        <f t="shared" si="34"/>
        <v>20171114</v>
      </c>
      <c r="D531" s="4">
        <v>2017</v>
      </c>
      <c r="E531" s="4">
        <v>11</v>
      </c>
      <c r="F531" s="4">
        <v>14</v>
      </c>
      <c r="G531" s="4">
        <v>20</v>
      </c>
      <c r="H531" s="4">
        <v>20</v>
      </c>
      <c r="I531" s="4">
        <v>12</v>
      </c>
      <c r="J531" s="4">
        <v>321</v>
      </c>
      <c r="K531" s="4" t="s">
        <v>37</v>
      </c>
      <c r="L531" s="8" t="e">
        <f>IF(#REF!=#REF!,IF(K531="Stroke",IF(K532="Stroke",IF((J532-J531)&lt;0,1000+J532-J531,J532-J531),""),""),"")</f>
        <v>#REF!</v>
      </c>
      <c r="M531" s="4" t="s">
        <v>21</v>
      </c>
      <c r="N531" s="4" t="s">
        <v>27</v>
      </c>
      <c r="O531" s="4">
        <v>11</v>
      </c>
      <c r="P531" s="8" t="e">
        <f>IF(#REF!=#REF!,IF(K531="Stroke",IF(K532="Stroke",IF(#REF!=#REF!,IF(Q531=Q532,IF((J532-J531)&lt;0,1000+J532-J531-O531,J532-J531-O531),""),""),""),""),"")</f>
        <v>#REF!</v>
      </c>
      <c r="Q531" s="4">
        <v>1</v>
      </c>
      <c r="R531" s="8" t="e">
        <f>IF(#REF!&lt;&gt;#REF!,COUNTIFS($K$112:$K$1378,$K$112,#REF!,#REF!),"")</f>
        <v>#REF!</v>
      </c>
      <c r="S531" s="8" t="e">
        <f>IF(AND(#REF!&lt;&gt;#REF!,#REF!=#REF!,M531="positive",M532="negative"),1,"")</f>
        <v>#REF!</v>
      </c>
      <c r="T531" s="8" t="e">
        <f>IF(AND(#REF!=#REF!,K:K="stroke",M:M="positive",S531&lt;&gt;"1"),1,"")</f>
        <v>#REF!</v>
      </c>
      <c r="U531" s="8" t="e">
        <f>IF((AND(R531&lt;&gt;"",W531&lt;&gt;1,K:K="stroke",M:M="negative",#REF!=#REF!)),IF(W531&lt;&gt;0,"",1),"")</f>
        <v>#REF!</v>
      </c>
      <c r="V531" s="8" t="e">
        <f t="shared" si="36"/>
        <v>#REF!</v>
      </c>
      <c r="W531" s="8" t="e">
        <f>IF(#REF!&lt;&gt;#REF!,COUNTIFS($K$112:$K$1378,"up",#REF!,#REF!),"")</f>
        <v>#REF!</v>
      </c>
      <c r="X531" s="8" t="e">
        <f>IF(#REF!&lt;&gt;#REF!,COUNTIFS($K$112:$K$1378,"SRS",#REF!,#REF!),"")</f>
        <v>#REF!</v>
      </c>
      <c r="Y531" s="8" t="e">
        <f>IF(R531&lt;&gt;"",IF(R531=1,"",COUNTIFS($O$112:$O$1378,"&gt;40",#REF!,#REF!)),"")</f>
        <v>#REF!</v>
      </c>
    </row>
    <row r="532" spans="1:34">
      <c r="A532" s="8">
        <f t="shared" si="37"/>
        <v>73212</v>
      </c>
      <c r="B532" s="14" t="str">
        <f t="shared" si="38"/>
        <v>20171114202012</v>
      </c>
      <c r="C532" s="8" t="str">
        <f t="shared" si="34"/>
        <v>20171114</v>
      </c>
      <c r="D532" s="4">
        <v>2017</v>
      </c>
      <c r="E532" s="4">
        <v>11</v>
      </c>
      <c r="F532" s="4">
        <v>14</v>
      </c>
      <c r="G532" s="4">
        <v>20</v>
      </c>
      <c r="H532" s="4">
        <v>20</v>
      </c>
      <c r="I532" s="4">
        <v>12</v>
      </c>
      <c r="J532" s="4">
        <v>382</v>
      </c>
      <c r="K532" s="4" t="s">
        <v>37</v>
      </c>
      <c r="L532" s="8" t="e">
        <f>IF(#REF!=#REF!,IF(K532="Stroke",IF(K533="Stroke",IF((J533-J532)&lt;0,1000+J533-J532,J533-J532),""),""),"")</f>
        <v>#REF!</v>
      </c>
      <c r="M532" s="4" t="s">
        <v>21</v>
      </c>
      <c r="N532" s="4" t="s">
        <v>27</v>
      </c>
      <c r="O532" s="4">
        <v>4</v>
      </c>
      <c r="P532" s="8" t="e">
        <f>IF(#REF!=#REF!,IF(K532="Stroke",IF(K533="Stroke",IF(#REF!=#REF!,IF(Q532=Q533,IF((J533-J532)&lt;0,1000+J533-J532-O532,J533-J532-O532),""),""),""),""),"")</f>
        <v>#REF!</v>
      </c>
      <c r="Q532" s="4">
        <v>1</v>
      </c>
      <c r="R532" s="8" t="e">
        <f>IF(#REF!&lt;&gt;#REF!,COUNTIFS($K$112:$K$1378,$K$112,#REF!,#REF!),"")</f>
        <v>#REF!</v>
      </c>
      <c r="S532" s="8" t="e">
        <f>IF(AND(#REF!&lt;&gt;#REF!,#REF!=#REF!,M532="positive",M533="negative"),1,"")</f>
        <v>#REF!</v>
      </c>
      <c r="T532" s="8" t="e">
        <f>IF(AND(#REF!=#REF!,K:K="stroke",M:M="positive",S532&lt;&gt;"1"),1,"")</f>
        <v>#REF!</v>
      </c>
      <c r="U532" s="8" t="e">
        <f>IF((AND(R532&lt;&gt;"",W532&lt;&gt;1,K:K="stroke",M:M="negative",#REF!=#REF!)),IF(W532&lt;&gt;0,"",1),"")</f>
        <v>#REF!</v>
      </c>
      <c r="V532" s="8" t="e">
        <f t="shared" si="36"/>
        <v>#REF!</v>
      </c>
      <c r="W532" s="8" t="e">
        <f>IF(#REF!&lt;&gt;#REF!,COUNTIFS($K$112:$K$1378,"up",#REF!,#REF!),"")</f>
        <v>#REF!</v>
      </c>
      <c r="X532" s="8" t="e">
        <f>IF(#REF!&lt;&gt;#REF!,COUNTIFS($K$112:$K$1378,"SRS",#REF!,#REF!),"")</f>
        <v>#REF!</v>
      </c>
      <c r="Y532" s="8" t="e">
        <f>IF(R532&lt;&gt;"",IF(R532=1,"",COUNTIFS($O$112:$O$1378,"&gt;40",#REF!,#REF!)),"")</f>
        <v>#REF!</v>
      </c>
    </row>
    <row r="533" spans="1:34">
      <c r="A533" s="8">
        <f t="shared" si="37"/>
        <v>73212</v>
      </c>
      <c r="B533" s="14" t="str">
        <f t="shared" si="38"/>
        <v>20171114202012</v>
      </c>
      <c r="C533" s="8" t="str">
        <f t="shared" si="34"/>
        <v>20171114</v>
      </c>
      <c r="D533" s="4">
        <v>2017</v>
      </c>
      <c r="E533" s="4">
        <v>11</v>
      </c>
      <c r="F533" s="4">
        <v>14</v>
      </c>
      <c r="G533" s="4">
        <v>20</v>
      </c>
      <c r="H533" s="4">
        <v>20</v>
      </c>
      <c r="I533" s="4">
        <v>12</v>
      </c>
      <c r="J533" s="4">
        <v>447</v>
      </c>
      <c r="K533" s="4" t="s">
        <v>37</v>
      </c>
      <c r="L533" s="8" t="e">
        <f>IF(#REF!=#REF!,IF(K533="Stroke",IF(K534="Stroke",IF((J534-J533)&lt;0,1000+J534-J533,J534-J533),""),""),"")</f>
        <v>#REF!</v>
      </c>
      <c r="M533" s="4" t="s">
        <v>21</v>
      </c>
      <c r="N533" s="4" t="s">
        <v>27</v>
      </c>
      <c r="O533" s="4">
        <v>9</v>
      </c>
      <c r="P533" s="8" t="e">
        <f>IF(#REF!=#REF!,IF(K533="Stroke",IF(K534="Stroke",IF(#REF!=#REF!,IF(Q533=Q534,IF((J534-J533)&lt;0,1000+J534-J533-O533,J534-J533-O533),""),""),""),""),"")</f>
        <v>#REF!</v>
      </c>
      <c r="Q533" s="4">
        <v>1</v>
      </c>
      <c r="R533" s="8" t="e">
        <f>IF(#REF!&lt;&gt;#REF!,COUNTIFS($K$112:$K$1378,$K$112,#REF!,#REF!),"")</f>
        <v>#REF!</v>
      </c>
      <c r="S533" s="8" t="e">
        <f>IF(AND(#REF!&lt;&gt;#REF!,#REF!=#REF!,M533="positive",M534="negative"),1,"")</f>
        <v>#REF!</v>
      </c>
      <c r="T533" s="8" t="e">
        <f>IF(AND(#REF!=#REF!,K:K="stroke",M:M="positive",S533&lt;&gt;"1"),1,"")</f>
        <v>#REF!</v>
      </c>
      <c r="U533" s="8" t="e">
        <f>IF((AND(R533&lt;&gt;"",W533&lt;&gt;1,K:K="stroke",M:M="negative",#REF!=#REF!)),IF(W533&lt;&gt;0,"",1),"")</f>
        <v>#REF!</v>
      </c>
      <c r="V533" s="8" t="e">
        <f t="shared" si="36"/>
        <v>#REF!</v>
      </c>
      <c r="W533" s="8" t="e">
        <f>IF(#REF!&lt;&gt;#REF!,COUNTIFS($K$112:$K$1378,"up",#REF!,#REF!),"")</f>
        <v>#REF!</v>
      </c>
      <c r="X533" s="8" t="e">
        <f>IF(#REF!&lt;&gt;#REF!,COUNTIFS($K$112:$K$1378,"SRS",#REF!,#REF!),"")</f>
        <v>#REF!</v>
      </c>
      <c r="Y533" s="8" t="e">
        <f>IF(R533&lt;&gt;"",IF(R533=1,"",COUNTIFS($O$112:$O$1378,"&gt;40",#REF!,#REF!)),"")</f>
        <v>#REF!</v>
      </c>
    </row>
    <row r="534" spans="1:34">
      <c r="A534" s="8">
        <f t="shared" si="37"/>
        <v>73212</v>
      </c>
      <c r="B534" s="14" t="str">
        <f t="shared" si="38"/>
        <v>20171114202012</v>
      </c>
      <c r="C534" s="8" t="str">
        <f t="shared" si="34"/>
        <v>20171114</v>
      </c>
      <c r="D534" s="4">
        <v>2017</v>
      </c>
      <c r="E534" s="4">
        <v>11</v>
      </c>
      <c r="F534" s="4">
        <v>14</v>
      </c>
      <c r="G534" s="4">
        <v>20</v>
      </c>
      <c r="H534" s="4">
        <v>20</v>
      </c>
      <c r="I534" s="4">
        <v>12</v>
      </c>
      <c r="J534" s="4">
        <v>485</v>
      </c>
      <c r="K534" s="4" t="s">
        <v>37</v>
      </c>
      <c r="L534" s="8" t="e">
        <f>IF(#REF!=#REF!,IF(K534="Stroke",IF(K535="Stroke",IF((J535-J534)&lt;0,1000+J535-J534,J535-J534),""),""),"")</f>
        <v>#REF!</v>
      </c>
      <c r="M534" s="4" t="s">
        <v>21</v>
      </c>
      <c r="N534" s="4" t="s">
        <v>27</v>
      </c>
      <c r="O534" s="4">
        <v>3</v>
      </c>
      <c r="P534" s="8" t="e">
        <f>IF(#REF!=#REF!,IF(K534="Stroke",IF(K535="Stroke",IF(#REF!=#REF!,IF(Q534=Q535,IF((J535-J534)&lt;0,1000+J535-J534-O534,J535-J534-O534),""),""),""),""),"")</f>
        <v>#REF!</v>
      </c>
      <c r="Q534" s="4">
        <v>1</v>
      </c>
      <c r="R534" s="8" t="e">
        <f>IF(#REF!&lt;&gt;#REF!,COUNTIFS($K$112:$K$1378,$K$112,#REF!,#REF!),"")</f>
        <v>#REF!</v>
      </c>
      <c r="S534" s="8" t="e">
        <f>IF(AND(#REF!&lt;&gt;#REF!,#REF!=#REF!,M534="positive",M535="negative"),1,"")</f>
        <v>#REF!</v>
      </c>
      <c r="T534" s="8" t="e">
        <f>IF(AND(#REF!=#REF!,K:K="stroke",M:M="positive",S534&lt;&gt;"1"),1,"")</f>
        <v>#REF!</v>
      </c>
      <c r="U534" s="8" t="e">
        <f>IF((AND(R534&lt;&gt;"",W534&lt;&gt;1,K:K="stroke",M:M="negative",#REF!=#REF!)),IF(W534&lt;&gt;0,"",1),"")</f>
        <v>#REF!</v>
      </c>
      <c r="V534" s="8" t="e">
        <f t="shared" si="36"/>
        <v>#REF!</v>
      </c>
      <c r="W534" s="8" t="e">
        <f>IF(#REF!&lt;&gt;#REF!,COUNTIFS($K$112:$K$1378,"up",#REF!,#REF!),"")</f>
        <v>#REF!</v>
      </c>
      <c r="X534" s="8" t="e">
        <f>IF(#REF!&lt;&gt;#REF!,COUNTIFS($K$112:$K$1378,"SRS",#REF!,#REF!),"")</f>
        <v>#REF!</v>
      </c>
      <c r="Y534" s="8" t="e">
        <f>IF(R534&lt;&gt;"",IF(R534=1,"",COUNTIFS($O$112:$O$1378,"&gt;40",#REF!,#REF!)),"")</f>
        <v>#REF!</v>
      </c>
    </row>
    <row r="535" spans="1:34">
      <c r="A535" s="8">
        <f t="shared" si="37"/>
        <v>73212</v>
      </c>
      <c r="B535" s="14" t="str">
        <f t="shared" si="38"/>
        <v>20171114202012</v>
      </c>
      <c r="C535" s="8" t="str">
        <f t="shared" si="34"/>
        <v>20171114</v>
      </c>
      <c r="D535" s="4">
        <v>2017</v>
      </c>
      <c r="E535" s="4">
        <v>11</v>
      </c>
      <c r="F535" s="4">
        <v>14</v>
      </c>
      <c r="G535" s="4">
        <v>20</v>
      </c>
      <c r="H535" s="4">
        <v>20</v>
      </c>
      <c r="I535" s="4">
        <v>12</v>
      </c>
      <c r="J535" s="4">
        <v>527</v>
      </c>
      <c r="K535" s="4" t="s">
        <v>37</v>
      </c>
      <c r="L535" s="8" t="e">
        <f>IF(#REF!=#REF!,IF(K535="Stroke",IF(K536="Stroke",IF((J536-J535)&lt;0,1000+J536-J535,J536-J535),""),""),"")</f>
        <v>#REF!</v>
      </c>
      <c r="M535" s="4" t="s">
        <v>21</v>
      </c>
      <c r="N535" s="4" t="s">
        <v>27</v>
      </c>
      <c r="O535" s="4">
        <v>14</v>
      </c>
      <c r="P535" s="8" t="e">
        <f>IF(#REF!=#REF!,IF(K535="Stroke",IF(K536="Stroke",IF(#REF!=#REF!,IF(Q535=Q536,IF((J536-J535)&lt;0,1000+J536-J535-O535,J536-J535-O535),""),""),""),""),"")</f>
        <v>#REF!</v>
      </c>
      <c r="Q535" s="4">
        <v>1</v>
      </c>
      <c r="R535" s="8" t="e">
        <f>IF(#REF!&lt;&gt;#REF!,COUNTIFS($K$112:$K$1378,$K$112,#REF!,#REF!),"")</f>
        <v>#REF!</v>
      </c>
      <c r="S535" s="8" t="e">
        <f>IF(AND(#REF!&lt;&gt;#REF!,#REF!=#REF!,M535="positive",M536="negative"),1,"")</f>
        <v>#REF!</v>
      </c>
      <c r="T535" s="8" t="e">
        <f>IF(AND(#REF!=#REF!,K:K="stroke",M:M="positive",S535&lt;&gt;"1"),1,"")</f>
        <v>#REF!</v>
      </c>
      <c r="U535" s="8" t="e">
        <f>IF((AND(R535&lt;&gt;"",W535&lt;&gt;1,K:K="stroke",M:M="negative",#REF!=#REF!)),IF(W535&lt;&gt;0,"",1),"")</f>
        <v>#REF!</v>
      </c>
      <c r="V535" s="8" t="e">
        <f t="shared" si="36"/>
        <v>#REF!</v>
      </c>
      <c r="W535" s="8" t="e">
        <f>IF(#REF!&lt;&gt;#REF!,COUNTIFS($K$112:$K$1378,"up",#REF!,#REF!),"")</f>
        <v>#REF!</v>
      </c>
      <c r="X535" s="8" t="e">
        <f>IF(#REF!&lt;&gt;#REF!,COUNTIFS($K$112:$K$1378,"SRS",#REF!,#REF!),"")</f>
        <v>#REF!</v>
      </c>
      <c r="Y535" s="8" t="e">
        <f>IF(R535&lt;&gt;"",IF(R535=1,"",COUNTIFS($O$112:$O$1378,"&gt;40",#REF!,#REF!)),"")</f>
        <v>#REF!</v>
      </c>
    </row>
    <row r="536" spans="1:34">
      <c r="A536" s="7">
        <f t="shared" si="37"/>
        <v>73238</v>
      </c>
      <c r="B536" s="11" t="str">
        <f t="shared" si="38"/>
        <v>20171114202038</v>
      </c>
      <c r="C536" s="7" t="str">
        <f t="shared" si="34"/>
        <v>20171114</v>
      </c>
      <c r="D536" s="7">
        <v>2017</v>
      </c>
      <c r="E536" s="7">
        <v>11</v>
      </c>
      <c r="F536" s="7">
        <v>14</v>
      </c>
      <c r="G536" s="7">
        <v>20</v>
      </c>
      <c r="H536" s="7">
        <v>20</v>
      </c>
      <c r="I536" s="7">
        <v>38</v>
      </c>
      <c r="J536" s="7">
        <v>561</v>
      </c>
      <c r="K536" s="7" t="s">
        <v>37</v>
      </c>
      <c r="L536" s="7" t="e">
        <f>IF(#REF!=#REF!,IF(K536="Stroke",IF(K537="Stroke",IF((J537-J536)&lt;0,1000+J537-J536,J537-J536),""),""),"")</f>
        <v>#REF!</v>
      </c>
      <c r="M536" s="7" t="s">
        <v>21</v>
      </c>
      <c r="N536" s="7" t="s">
        <v>27</v>
      </c>
      <c r="O536" s="7">
        <v>9</v>
      </c>
      <c r="P536" s="7" t="e">
        <f>IF(#REF!=#REF!,IF(K536="Stroke",IF(K537="Stroke",IF(#REF!=#REF!,IF(Q536=Q537,IF((J537-J536)&lt;0,1000+J537-J536-O536,J537-J536-O536),""),""),""),""),"")</f>
        <v>#REF!</v>
      </c>
      <c r="Q536" s="7">
        <v>1</v>
      </c>
      <c r="R536" s="7" t="e">
        <f>IF(#REF!&lt;&gt;#REF!,COUNTIFS($K$112:$K$1378,$K$112,#REF!,#REF!),"")</f>
        <v>#REF!</v>
      </c>
      <c r="S536" s="7" t="e">
        <f>IF(AND(#REF!&lt;&gt;#REF!,#REF!=#REF!,M536="positive",M537="negative"),1,"")</f>
        <v>#REF!</v>
      </c>
      <c r="T536" s="7" t="e">
        <f>IF(AND(#REF!=#REF!,K:K="stroke",M:M="positive",S536&lt;&gt;"1"),1,"")</f>
        <v>#REF!</v>
      </c>
      <c r="U536" s="7" t="e">
        <f>IF((AND(R536&lt;&gt;"",W536&lt;&gt;1,K:K="stroke",M:M="negative",#REF!=#REF!)),IF(W536&lt;&gt;0,"",1),"")</f>
        <v>#REF!</v>
      </c>
      <c r="V536" s="7" t="e">
        <f t="shared" si="36"/>
        <v>#REF!</v>
      </c>
      <c r="W536" s="7" t="e">
        <f>IF(#REF!&lt;&gt;#REF!,COUNTIFS($K$112:$K$1378,"up",#REF!,#REF!),"")</f>
        <v>#REF!</v>
      </c>
      <c r="X536" s="7" t="e">
        <f>IF(#REF!&lt;&gt;#REF!,COUNTIFS($K$112:$K$1378,"SRS",#REF!,#REF!),"")</f>
        <v>#REF!</v>
      </c>
      <c r="Y536" s="7" t="e">
        <f>IF(R536&lt;&gt;"",IF(R536=1,"",COUNTIFS($O$112:$O$1378,"&gt;40",#REF!,#REF!)),"")</f>
        <v>#REF!</v>
      </c>
      <c r="Z536" s="7"/>
      <c r="AA536" s="7"/>
      <c r="AB536" s="7"/>
      <c r="AC536" s="7"/>
      <c r="AD536" s="7"/>
      <c r="AE536" s="7"/>
      <c r="AF536" s="7"/>
      <c r="AG536" s="7"/>
      <c r="AH536" s="7"/>
    </row>
    <row r="537" spans="1:34">
      <c r="A537" s="8">
        <f t="shared" si="37"/>
        <v>73238</v>
      </c>
      <c r="B537" s="14" t="str">
        <f t="shared" si="38"/>
        <v>20171114202038</v>
      </c>
      <c r="C537" s="8" t="str">
        <f t="shared" si="34"/>
        <v>20171114</v>
      </c>
      <c r="D537" s="4">
        <v>2017</v>
      </c>
      <c r="E537" s="4">
        <v>11</v>
      </c>
      <c r="F537" s="4">
        <v>14</v>
      </c>
      <c r="G537" s="4">
        <v>20</v>
      </c>
      <c r="H537" s="4">
        <v>20</v>
      </c>
      <c r="I537" s="4">
        <v>38</v>
      </c>
      <c r="J537" s="4">
        <v>574</v>
      </c>
      <c r="K537" s="4" t="s">
        <v>40</v>
      </c>
      <c r="L537" s="8" t="e">
        <f>IF(#REF!=#REF!,IF(K537="Stroke",IF(K538="Stroke",IF((J538-J537)&lt;0,1000+J538-J537,J538-J537),""),""),"")</f>
        <v>#REF!</v>
      </c>
      <c r="M537" s="4" t="s">
        <v>21</v>
      </c>
      <c r="N537" s="4" t="s">
        <v>27</v>
      </c>
      <c r="O537" s="4">
        <v>0</v>
      </c>
      <c r="P537" s="8" t="e">
        <f>IF(#REF!=#REF!,IF(K537="Stroke",IF(K538="Stroke",IF(#REF!=#REF!,IF(Q537=Q538,IF((J538-J537)&lt;0,1000+J538-J537-O537,J538-J537-O537),""),""),""),""),"")</f>
        <v>#REF!</v>
      </c>
      <c r="R537" s="8" t="e">
        <f>IF(#REF!&lt;&gt;#REF!,COUNTIFS($K$112:$K$1378,$K$112,#REF!,#REF!),"")</f>
        <v>#REF!</v>
      </c>
      <c r="S537" s="8" t="e">
        <f>IF(AND(#REF!&lt;&gt;#REF!,#REF!=#REF!,M537="positive",M538="negative"),1,"")</f>
        <v>#REF!</v>
      </c>
      <c r="T537" s="8" t="e">
        <f>IF(AND(#REF!=#REF!,K:K="stroke",M:M="positive",S537&lt;&gt;"1"),1,"")</f>
        <v>#REF!</v>
      </c>
      <c r="U537" s="8" t="e">
        <f>IF((AND(R537&lt;&gt;"",W537&lt;&gt;1,K:K="stroke",M:M="negative",#REF!=#REF!)),IF(W537&lt;&gt;0,"",1),"")</f>
        <v>#REF!</v>
      </c>
      <c r="V537" s="8" t="e">
        <f t="shared" si="36"/>
        <v>#REF!</v>
      </c>
      <c r="W537" s="8" t="e">
        <f>IF(#REF!&lt;&gt;#REF!,COUNTIFS($K$112:$K$1378,"up",#REF!,#REF!),"")</f>
        <v>#REF!</v>
      </c>
      <c r="X537" s="8" t="e">
        <f>IF(#REF!&lt;&gt;#REF!,COUNTIFS($K$112:$K$1378,"SRS",#REF!,#REF!),"")</f>
        <v>#REF!</v>
      </c>
      <c r="Y537" s="8" t="e">
        <f>IF(R537&lt;&gt;"",IF(R537=1,"",COUNTIFS($O$112:$O$1378,"&gt;40",#REF!,#REF!)),"")</f>
        <v>#REF!</v>
      </c>
    </row>
    <row r="538" spans="1:34">
      <c r="A538" s="8">
        <f t="shared" si="37"/>
        <v>73238</v>
      </c>
      <c r="B538" s="14" t="str">
        <f t="shared" si="38"/>
        <v>20171114202038</v>
      </c>
      <c r="C538" s="8" t="str">
        <f t="shared" si="34"/>
        <v>20171114</v>
      </c>
      <c r="D538" s="4">
        <v>2017</v>
      </c>
      <c r="E538" s="4">
        <v>11</v>
      </c>
      <c r="F538" s="4">
        <v>14</v>
      </c>
      <c r="G538" s="4">
        <v>20</v>
      </c>
      <c r="H538" s="4">
        <v>20</v>
      </c>
      <c r="I538" s="4">
        <v>38</v>
      </c>
      <c r="J538" s="4">
        <v>586</v>
      </c>
      <c r="K538" s="4" t="s">
        <v>40</v>
      </c>
      <c r="L538" s="8" t="e">
        <f>IF(#REF!=#REF!,IF(K538="Stroke",IF(K539="Stroke",IF((J539-J538)&lt;0,1000+J539-J538,J539-J538),""),""),"")</f>
        <v>#REF!</v>
      </c>
      <c r="M538" s="4" t="s">
        <v>21</v>
      </c>
      <c r="N538" s="4" t="s">
        <v>27</v>
      </c>
      <c r="O538" s="4">
        <v>0</v>
      </c>
      <c r="P538" s="8" t="e">
        <f>IF(#REF!=#REF!,IF(K538="Stroke",IF(K539="Stroke",IF(#REF!=#REF!,IF(Q538=Q539,IF((J539-J538)&lt;0,1000+J539-J538-O538,J539-J538-O538),""),""),""),""),"")</f>
        <v>#REF!</v>
      </c>
      <c r="R538" s="8" t="e">
        <f>IF(#REF!&lt;&gt;#REF!,COUNTIFS($K$112:$K$1378,$K$112,#REF!,#REF!),"")</f>
        <v>#REF!</v>
      </c>
      <c r="S538" s="8" t="e">
        <f>IF(AND(#REF!&lt;&gt;#REF!,#REF!=#REF!,M538="positive",M539="negative"),1,"")</f>
        <v>#REF!</v>
      </c>
      <c r="T538" s="8" t="e">
        <f>IF(AND(#REF!=#REF!,K:K="stroke",M:M="positive",S538&lt;&gt;"1"),1,"")</f>
        <v>#REF!</v>
      </c>
      <c r="U538" s="8" t="e">
        <f>IF((AND(R538&lt;&gt;"",W538&lt;&gt;1,K:K="stroke",M:M="negative",#REF!=#REF!)),IF(W538&lt;&gt;0,"",1),"")</f>
        <v>#REF!</v>
      </c>
      <c r="V538" s="8" t="e">
        <f t="shared" si="36"/>
        <v>#REF!</v>
      </c>
      <c r="W538" s="8" t="e">
        <f>IF(#REF!&lt;&gt;#REF!,COUNTIFS($K$112:$K$1378,"up",#REF!,#REF!),"")</f>
        <v>#REF!</v>
      </c>
      <c r="X538" s="8" t="e">
        <f>IF(#REF!&lt;&gt;#REF!,COUNTIFS($K$112:$K$1378,"SRS",#REF!,#REF!),"")</f>
        <v>#REF!</v>
      </c>
      <c r="Y538" s="8" t="e">
        <f>IF(R538&lt;&gt;"",IF(R538=1,"",COUNTIFS($O$112:$O$1378,"&gt;40",#REF!,#REF!)),"")</f>
        <v>#REF!</v>
      </c>
    </row>
    <row r="539" spans="1:34">
      <c r="A539" s="8">
        <f t="shared" si="37"/>
        <v>73238</v>
      </c>
      <c r="B539" s="14" t="str">
        <f t="shared" si="38"/>
        <v>20171114202038</v>
      </c>
      <c r="C539" s="8" t="str">
        <f t="shared" si="34"/>
        <v>20171114</v>
      </c>
      <c r="D539" s="4">
        <v>2017</v>
      </c>
      <c r="E539" s="4">
        <v>11</v>
      </c>
      <c r="F539" s="4">
        <v>14</v>
      </c>
      <c r="G539" s="4">
        <v>20</v>
      </c>
      <c r="H539" s="4">
        <v>20</v>
      </c>
      <c r="I539" s="4">
        <v>38</v>
      </c>
      <c r="J539" s="4">
        <v>597</v>
      </c>
      <c r="K539" s="4" t="s">
        <v>40</v>
      </c>
      <c r="L539" s="8" t="e">
        <f>IF(#REF!=#REF!,IF(K539="Stroke",IF(K540="Stroke",IF((J540-J539)&lt;0,1000+J540-J539,J540-J539),""),""),"")</f>
        <v>#REF!</v>
      </c>
      <c r="M539" s="4" t="s">
        <v>21</v>
      </c>
      <c r="N539" s="4" t="s">
        <v>27</v>
      </c>
      <c r="O539" s="4">
        <v>0</v>
      </c>
      <c r="P539" s="8" t="e">
        <f>IF(#REF!=#REF!,IF(K539="Stroke",IF(K540="Stroke",IF(#REF!=#REF!,IF(Q539=Q540,IF((J540-J539)&lt;0,1000+J540-J539-O539,J540-J539-O539),""),""),""),""),"")</f>
        <v>#REF!</v>
      </c>
      <c r="R539" s="8" t="e">
        <f>IF(#REF!&lt;&gt;#REF!,COUNTIFS($K$112:$K$1378,$K$112,#REF!,#REF!),"")</f>
        <v>#REF!</v>
      </c>
      <c r="S539" s="8" t="e">
        <f>IF(AND(#REF!&lt;&gt;#REF!,#REF!=#REF!,M539="positive",M540="negative"),1,"")</f>
        <v>#REF!</v>
      </c>
      <c r="T539" s="8" t="e">
        <f>IF(AND(#REF!=#REF!,K:K="stroke",M:M="positive",S539&lt;&gt;"1"),1,"")</f>
        <v>#REF!</v>
      </c>
      <c r="U539" s="8" t="e">
        <f>IF((AND(R539&lt;&gt;"",W539&lt;&gt;1,K:K="stroke",M:M="negative",#REF!=#REF!)),IF(W539&lt;&gt;0,"",1),"")</f>
        <v>#REF!</v>
      </c>
      <c r="V539" s="8" t="e">
        <f t="shared" si="36"/>
        <v>#REF!</v>
      </c>
      <c r="W539" s="8" t="e">
        <f>IF(#REF!&lt;&gt;#REF!,COUNTIFS($K$112:$K$1378,"up",#REF!,#REF!),"")</f>
        <v>#REF!</v>
      </c>
      <c r="X539" s="8" t="e">
        <f>IF(#REF!&lt;&gt;#REF!,COUNTIFS($K$112:$K$1378,"SRS",#REF!,#REF!),"")</f>
        <v>#REF!</v>
      </c>
      <c r="Y539" s="8" t="e">
        <f>IF(R539&lt;&gt;"",IF(R539=1,"",COUNTIFS($O$112:$O$1378,"&gt;40",#REF!,#REF!)),"")</f>
        <v>#REF!</v>
      </c>
    </row>
    <row r="540" spans="1:34">
      <c r="A540" s="8">
        <f t="shared" si="37"/>
        <v>73238</v>
      </c>
      <c r="B540" s="14" t="str">
        <f t="shared" si="38"/>
        <v>20171114202038</v>
      </c>
      <c r="C540" s="8" t="str">
        <f t="shared" si="34"/>
        <v>20171114</v>
      </c>
      <c r="D540" s="4">
        <v>2017</v>
      </c>
      <c r="E540" s="4">
        <v>11</v>
      </c>
      <c r="F540" s="4">
        <v>14</v>
      </c>
      <c r="G540" s="4">
        <v>20</v>
      </c>
      <c r="H540" s="4">
        <v>20</v>
      </c>
      <c r="I540" s="4">
        <v>38</v>
      </c>
      <c r="J540" s="4">
        <v>605</v>
      </c>
      <c r="K540" s="4" t="s">
        <v>40</v>
      </c>
      <c r="L540" s="8" t="e">
        <f>IF(#REF!=#REF!,IF(K540="Stroke",IF(K541="Stroke",IF((J541-J540)&lt;0,1000+J541-J540,J541-J540),""),""),"")</f>
        <v>#REF!</v>
      </c>
      <c r="M540" s="4" t="s">
        <v>21</v>
      </c>
      <c r="N540" s="4" t="s">
        <v>27</v>
      </c>
      <c r="O540" s="4">
        <v>0</v>
      </c>
      <c r="P540" s="8" t="e">
        <f>IF(#REF!=#REF!,IF(K540="Stroke",IF(K541="Stroke",IF(#REF!=#REF!,IF(Q540=Q541,IF((J541-J540)&lt;0,1000+J541-J540-O540,J541-J540-O540),""),""),""),""),"")</f>
        <v>#REF!</v>
      </c>
      <c r="R540" s="8" t="e">
        <f>IF(#REF!&lt;&gt;#REF!,COUNTIFS($K$112:$K$1378,$K$112,#REF!,#REF!),"")</f>
        <v>#REF!</v>
      </c>
      <c r="S540" s="8" t="e">
        <f>IF(AND(#REF!&lt;&gt;#REF!,#REF!=#REF!,M540="positive",M541="negative"),1,"")</f>
        <v>#REF!</v>
      </c>
      <c r="T540" s="8" t="e">
        <f>IF(AND(#REF!=#REF!,K:K="stroke",M:M="positive",S540&lt;&gt;"1"),1,"")</f>
        <v>#REF!</v>
      </c>
      <c r="U540" s="8" t="e">
        <f>IF((AND(R540&lt;&gt;"",W540&lt;&gt;1,K:K="stroke",M:M="negative",#REF!=#REF!)),IF(W540&lt;&gt;0,"",1),"")</f>
        <v>#REF!</v>
      </c>
      <c r="V540" s="8" t="e">
        <f t="shared" si="36"/>
        <v>#REF!</v>
      </c>
      <c r="W540" s="8" t="e">
        <f>IF(#REF!&lt;&gt;#REF!,COUNTIFS($K$112:$K$1378,"up",#REF!,#REF!),"")</f>
        <v>#REF!</v>
      </c>
      <c r="X540" s="8" t="e">
        <f>IF(#REF!&lt;&gt;#REF!,COUNTIFS($K$112:$K$1378,"SRS",#REF!,#REF!),"")</f>
        <v>#REF!</v>
      </c>
      <c r="Y540" s="8" t="e">
        <f>IF(R540&lt;&gt;"",IF(R540=1,"",COUNTIFS($O$112:$O$1378,"&gt;40",#REF!,#REF!)),"")</f>
        <v>#REF!</v>
      </c>
    </row>
    <row r="541" spans="1:34">
      <c r="A541" s="8">
        <f t="shared" si="37"/>
        <v>73238</v>
      </c>
      <c r="B541" s="14" t="str">
        <f t="shared" si="38"/>
        <v>20171114202038</v>
      </c>
      <c r="C541" s="8" t="str">
        <f t="shared" si="34"/>
        <v>20171114</v>
      </c>
      <c r="D541" s="4">
        <v>2017</v>
      </c>
      <c r="E541" s="4">
        <v>11</v>
      </c>
      <c r="F541" s="4">
        <v>14</v>
      </c>
      <c r="G541" s="4">
        <v>20</v>
      </c>
      <c r="H541" s="4">
        <v>20</v>
      </c>
      <c r="I541" s="4">
        <v>38</v>
      </c>
      <c r="J541" s="4">
        <v>627</v>
      </c>
      <c r="K541" s="4" t="s">
        <v>40</v>
      </c>
      <c r="L541" s="8" t="e">
        <f>IF(#REF!=#REF!,IF(K541="Stroke",IF(K542="Stroke",IF((J542-J541)&lt;0,1000+J542-J541,J542-J541),""),""),"")</f>
        <v>#REF!</v>
      </c>
      <c r="M541" s="4" t="s">
        <v>21</v>
      </c>
      <c r="N541" s="4" t="s">
        <v>27</v>
      </c>
      <c r="O541" s="4">
        <v>0</v>
      </c>
      <c r="P541" s="8" t="e">
        <f>IF(#REF!=#REF!,IF(K541="Stroke",IF(K542="Stroke",IF(#REF!=#REF!,IF(Q541=Q542,IF((J542-J541)&lt;0,1000+J542-J541-O541,J542-J541-O541),""),""),""),""),"")</f>
        <v>#REF!</v>
      </c>
      <c r="R541" s="8" t="e">
        <f>IF(#REF!&lt;&gt;#REF!,COUNTIFS($K$112:$K$1378,$K$112,#REF!,#REF!),"")</f>
        <v>#REF!</v>
      </c>
      <c r="S541" s="8" t="e">
        <f>IF(AND(#REF!&lt;&gt;#REF!,#REF!=#REF!,M541="positive",M542="negative"),1,"")</f>
        <v>#REF!</v>
      </c>
      <c r="T541" s="8" t="e">
        <f>IF(AND(#REF!=#REF!,K:K="stroke",M:M="positive",S541&lt;&gt;"1"),1,"")</f>
        <v>#REF!</v>
      </c>
      <c r="U541" s="8" t="e">
        <f>IF((AND(R541&lt;&gt;"",W541&lt;&gt;1,K:K="stroke",M:M="negative",#REF!=#REF!)),IF(W541&lt;&gt;0,"",1),"")</f>
        <v>#REF!</v>
      </c>
      <c r="V541" s="8" t="e">
        <f t="shared" si="36"/>
        <v>#REF!</v>
      </c>
      <c r="W541" s="8" t="e">
        <f>IF(#REF!&lt;&gt;#REF!,COUNTIFS($K$112:$K$1378,"up",#REF!,#REF!),"")</f>
        <v>#REF!</v>
      </c>
      <c r="X541" s="8" t="e">
        <f>IF(#REF!&lt;&gt;#REF!,COUNTIFS($K$112:$K$1378,"SRS",#REF!,#REF!),"")</f>
        <v>#REF!</v>
      </c>
      <c r="Y541" s="8" t="e">
        <f>IF(R541&lt;&gt;"",IF(R541=1,"",COUNTIFS($O$112:$O$1378,"&gt;40",#REF!,#REF!)),"")</f>
        <v>#REF!</v>
      </c>
    </row>
    <row r="542" spans="1:34">
      <c r="A542" s="8">
        <f t="shared" si="37"/>
        <v>73238</v>
      </c>
      <c r="B542" s="14" t="str">
        <f t="shared" si="38"/>
        <v>20171114202038</v>
      </c>
      <c r="C542" s="8" t="str">
        <f t="shared" si="34"/>
        <v>20171114</v>
      </c>
      <c r="D542" s="4">
        <v>2017</v>
      </c>
      <c r="E542" s="4">
        <v>11</v>
      </c>
      <c r="F542" s="4">
        <v>14</v>
      </c>
      <c r="G542" s="4">
        <v>20</v>
      </c>
      <c r="H542" s="4">
        <v>20</v>
      </c>
      <c r="I542" s="4">
        <v>38</v>
      </c>
      <c r="J542" s="4">
        <v>654</v>
      </c>
      <c r="K542" s="4" t="s">
        <v>37</v>
      </c>
      <c r="L542" s="8" t="e">
        <f>IF(#REF!=#REF!,IF(K542="Stroke",IF(K543="Stroke",IF((J543-J542)&lt;0,1000+J543-J542,J543-J542),""),""),"")</f>
        <v>#REF!</v>
      </c>
      <c r="M542" s="4" t="s">
        <v>21</v>
      </c>
      <c r="N542" s="4" t="s">
        <v>27</v>
      </c>
      <c r="O542" s="4">
        <v>1</v>
      </c>
      <c r="P542" s="8" t="e">
        <f>IF(#REF!=#REF!,IF(K542="Stroke",IF(K543="Stroke",IF(#REF!=#REF!,IF(Q542=Q543,IF((J543-J542)&lt;0,1000+J543-J542-O542,J543-J542-O542),""),""),""),""),"")</f>
        <v>#REF!</v>
      </c>
      <c r="Q542" s="4">
        <v>2</v>
      </c>
      <c r="R542" s="8" t="e">
        <f>IF(#REF!&lt;&gt;#REF!,COUNTIFS($K$112:$K$1378,$K$112,#REF!,#REF!),"")</f>
        <v>#REF!</v>
      </c>
      <c r="S542" s="8" t="e">
        <f>IF(AND(#REF!&lt;&gt;#REF!,#REF!=#REF!,M542="positive",M543="negative"),1,"")</f>
        <v>#REF!</v>
      </c>
      <c r="T542" s="8" t="e">
        <f>IF(AND(#REF!=#REF!,K:K="stroke",M:M="positive",S542&lt;&gt;"1"),1,"")</f>
        <v>#REF!</v>
      </c>
      <c r="U542" s="8" t="e">
        <f>IF((AND(R542&lt;&gt;"",W542&lt;&gt;1,K:K="stroke",M:M="negative",#REF!=#REF!)),IF(W542&lt;&gt;0,"",1),"")</f>
        <v>#REF!</v>
      </c>
      <c r="V542" s="8" t="e">
        <f t="shared" si="36"/>
        <v>#REF!</v>
      </c>
      <c r="W542" s="8" t="e">
        <f>IF(#REF!&lt;&gt;#REF!,COUNTIFS($K$112:$K$1378,"up",#REF!,#REF!),"")</f>
        <v>#REF!</v>
      </c>
      <c r="X542" s="8" t="e">
        <f>IF(#REF!&lt;&gt;#REF!,COUNTIFS($K$112:$K$1378,"SRS",#REF!,#REF!),"")</f>
        <v>#REF!</v>
      </c>
      <c r="Y542" s="8" t="e">
        <f>IF(R542&lt;&gt;"",IF(R542=1,"",COUNTIFS($O$112:$O$1378,"&gt;40",#REF!,#REF!)),"")</f>
        <v>#REF!</v>
      </c>
    </row>
    <row r="543" spans="1:34">
      <c r="A543" s="8">
        <f t="shared" si="37"/>
        <v>73238</v>
      </c>
      <c r="B543" s="14" t="str">
        <f t="shared" si="38"/>
        <v>20171114202038</v>
      </c>
      <c r="C543" s="8" t="str">
        <f t="shared" si="34"/>
        <v>20171114</v>
      </c>
      <c r="D543" s="4">
        <v>2017</v>
      </c>
      <c r="E543" s="4">
        <v>11</v>
      </c>
      <c r="F543" s="4">
        <v>14</v>
      </c>
      <c r="G543" s="4">
        <v>20</v>
      </c>
      <c r="H543" s="4">
        <v>20</v>
      </c>
      <c r="I543" s="4">
        <v>38</v>
      </c>
      <c r="J543" s="4">
        <v>674</v>
      </c>
      <c r="K543" s="4" t="s">
        <v>37</v>
      </c>
      <c r="L543" s="8" t="e">
        <f>IF(#REF!=#REF!,IF(K543="Stroke",IF(K544="Stroke",IF((J544-J543)&lt;0,1000+J544-J543,J544-J543),""),""),"")</f>
        <v>#REF!</v>
      </c>
      <c r="M543" s="4" t="s">
        <v>21</v>
      </c>
      <c r="N543" s="4" t="s">
        <v>27</v>
      </c>
      <c r="O543" s="4">
        <v>58</v>
      </c>
      <c r="P543" s="8" t="e">
        <f>IF(#REF!=#REF!,IF(K543="Stroke",IF(K544="Stroke",IF(#REF!=#REF!,IF(Q543=Q544,IF((J544-J543)&lt;0,1000+J544-J543-O543,J544-J543-O543),""),""),""),""),"")</f>
        <v>#REF!</v>
      </c>
      <c r="Q543" s="4">
        <v>2</v>
      </c>
      <c r="R543" s="8" t="e">
        <f>IF(#REF!&lt;&gt;#REF!,COUNTIFS($K$112:$K$1378,$K$112,#REF!,#REF!),"")</f>
        <v>#REF!</v>
      </c>
      <c r="S543" s="8" t="e">
        <f>IF(AND(#REF!&lt;&gt;#REF!,#REF!=#REF!,M543="positive",M544="negative"),1,"")</f>
        <v>#REF!</v>
      </c>
      <c r="T543" s="8" t="e">
        <f>IF(AND(#REF!=#REF!,K:K="stroke",M:M="positive",S543&lt;&gt;"1"),1,"")</f>
        <v>#REF!</v>
      </c>
      <c r="U543" s="8" t="e">
        <f>IF((AND(R543&lt;&gt;"",W543&lt;&gt;1,K:K="stroke",M:M="negative",#REF!=#REF!)),IF(W543&lt;&gt;0,"",1),"")</f>
        <v>#REF!</v>
      </c>
      <c r="V543" s="8" t="e">
        <f t="shared" si="36"/>
        <v>#REF!</v>
      </c>
      <c r="W543" s="8" t="e">
        <f>IF(#REF!&lt;&gt;#REF!,COUNTIFS($K$112:$K$1378,"up",#REF!,#REF!),"")</f>
        <v>#REF!</v>
      </c>
      <c r="X543" s="8" t="e">
        <f>IF(#REF!&lt;&gt;#REF!,COUNTIFS($K$112:$K$1378,"SRS",#REF!,#REF!),"")</f>
        <v>#REF!</v>
      </c>
      <c r="Y543" s="8" t="e">
        <f>IF(R543&lt;&gt;"",IF(R543=1,"",COUNTIFS($O$112:$O$1378,"&gt;40",#REF!,#REF!)),"")</f>
        <v>#REF!</v>
      </c>
    </row>
    <row r="544" spans="1:34" s="7" customFormat="1">
      <c r="A544" s="8">
        <f t="shared" si="37"/>
        <v>73238</v>
      </c>
      <c r="B544" s="14" t="str">
        <f t="shared" si="38"/>
        <v>20171114202038</v>
      </c>
      <c r="C544" s="8" t="str">
        <f t="shared" si="34"/>
        <v>20171114</v>
      </c>
      <c r="D544" s="4">
        <v>2017</v>
      </c>
      <c r="E544" s="4">
        <v>11</v>
      </c>
      <c r="F544" s="4">
        <v>14</v>
      </c>
      <c r="G544" s="4">
        <v>20</v>
      </c>
      <c r="H544" s="4">
        <v>20</v>
      </c>
      <c r="I544" s="4">
        <v>38</v>
      </c>
      <c r="J544" s="4">
        <v>744</v>
      </c>
      <c r="K544" s="4" t="s">
        <v>37</v>
      </c>
      <c r="L544" s="8" t="e">
        <f>IF(#REF!=#REF!,IF(K544="Stroke",IF(K545="Stroke",IF((J545-J544)&lt;0,1000+J545-J544,J545-J544),""),""),"")</f>
        <v>#REF!</v>
      </c>
      <c r="M544" s="4" t="s">
        <v>21</v>
      </c>
      <c r="N544" s="4" t="s">
        <v>27</v>
      </c>
      <c r="O544" s="4">
        <v>6</v>
      </c>
      <c r="P544" s="8" t="e">
        <f>IF(#REF!=#REF!,IF(K544="Stroke",IF(K545="Stroke",IF(#REF!=#REF!,IF(Q544=Q545,IF((J545-J544)&lt;0,1000+J545-J544-O544,J545-J544-O544),""),""),""),""),"")</f>
        <v>#REF!</v>
      </c>
      <c r="Q544" s="4">
        <v>2</v>
      </c>
      <c r="R544" s="8" t="e">
        <f>IF(#REF!&lt;&gt;#REF!,COUNTIFS($K$112:$K$1378,$K$112,#REF!,#REF!),"")</f>
        <v>#REF!</v>
      </c>
      <c r="S544" s="8" t="e">
        <f>IF(AND(#REF!&lt;&gt;#REF!,#REF!=#REF!,M544="positive",M545="negative"),1,"")</f>
        <v>#REF!</v>
      </c>
      <c r="T544" s="8" t="e">
        <f>IF(AND(#REF!=#REF!,K:K="stroke",M:M="positive",S544&lt;&gt;"1"),1,"")</f>
        <v>#REF!</v>
      </c>
      <c r="U544" s="8" t="e">
        <f>IF((AND(R544&lt;&gt;"",W544&lt;&gt;1,K:K="stroke",M:M="negative",#REF!=#REF!)),IF(W544&lt;&gt;0,"",1),"")</f>
        <v>#REF!</v>
      </c>
      <c r="V544" s="8" t="e">
        <f t="shared" si="36"/>
        <v>#REF!</v>
      </c>
      <c r="W544" s="8" t="e">
        <f>IF(#REF!&lt;&gt;#REF!,COUNTIFS($K$112:$K$1378,"up",#REF!,#REF!),"")</f>
        <v>#REF!</v>
      </c>
      <c r="X544" s="8" t="e">
        <f>IF(#REF!&lt;&gt;#REF!,COUNTIFS($K$112:$K$1378,"SRS",#REF!,#REF!),"")</f>
        <v>#REF!</v>
      </c>
      <c r="Y544" s="8" t="e">
        <f>IF(R544&lt;&gt;"",IF(R544=1,"",COUNTIFS($O$112:$O$1378,"&gt;40",#REF!,#REF!)),"")</f>
        <v>#REF!</v>
      </c>
      <c r="Z544" s="4"/>
      <c r="AA544" s="4"/>
      <c r="AB544" s="4"/>
      <c r="AC544" s="4"/>
      <c r="AD544" s="4"/>
      <c r="AE544" s="4"/>
      <c r="AF544" s="4"/>
      <c r="AG544" s="4"/>
      <c r="AH544" s="4"/>
    </row>
    <row r="545" spans="1:34">
      <c r="A545" s="8">
        <f t="shared" si="37"/>
        <v>73238</v>
      </c>
      <c r="B545" s="14" t="str">
        <f t="shared" si="38"/>
        <v>20171114202038</v>
      </c>
      <c r="C545" s="8" t="str">
        <f t="shared" ref="C545:C608" si="39">CONCATENATE(D545,E545,F545)</f>
        <v>20171114</v>
      </c>
      <c r="D545" s="4">
        <v>2017</v>
      </c>
      <c r="E545" s="4">
        <v>11</v>
      </c>
      <c r="F545" s="4">
        <v>14</v>
      </c>
      <c r="G545" s="4">
        <v>20</v>
      </c>
      <c r="H545" s="4">
        <v>20</v>
      </c>
      <c r="I545" s="4">
        <v>38</v>
      </c>
      <c r="J545" s="4">
        <v>789</v>
      </c>
      <c r="K545" s="4" t="s">
        <v>37</v>
      </c>
      <c r="L545" s="8" t="e">
        <f>IF(#REF!=#REF!,IF(K545="Stroke",IF(K546="Stroke",IF((J546-J545)&lt;0,1000+J546-J545,J546-J545),""),""),"")</f>
        <v>#REF!</v>
      </c>
      <c r="M545" s="4" t="s">
        <v>21</v>
      </c>
      <c r="N545" s="4" t="s">
        <v>27</v>
      </c>
      <c r="O545" s="4">
        <v>8</v>
      </c>
      <c r="P545" s="8" t="e">
        <f>IF(#REF!=#REF!,IF(K545="Stroke",IF(K546="Stroke",IF(#REF!=#REF!,IF(Q545=Q546,IF((J546-J545)&lt;0,1000+J546-J545-O545,J546-J545-O545),""),""),""),""),"")</f>
        <v>#REF!</v>
      </c>
      <c r="Q545" s="4">
        <v>2</v>
      </c>
      <c r="R545" s="8" t="e">
        <f>IF(#REF!&lt;&gt;#REF!,COUNTIFS($K$112:$K$1378,$K$112,#REF!,#REF!),"")</f>
        <v>#REF!</v>
      </c>
      <c r="S545" s="8" t="e">
        <f>IF(AND(#REF!&lt;&gt;#REF!,#REF!=#REF!,M545="positive",M546="negative"),1,"")</f>
        <v>#REF!</v>
      </c>
      <c r="T545" s="8" t="e">
        <f>IF(AND(#REF!=#REF!,K:K="stroke",M:M="positive",S545&lt;&gt;"1"),1,"")</f>
        <v>#REF!</v>
      </c>
      <c r="U545" s="8" t="e">
        <f>IF((AND(R545&lt;&gt;"",W545&lt;&gt;1,K:K="stroke",M:M="negative",#REF!=#REF!)),IF(W545&lt;&gt;0,"",1),"")</f>
        <v>#REF!</v>
      </c>
      <c r="V545" s="8" t="e">
        <f t="shared" si="36"/>
        <v>#REF!</v>
      </c>
      <c r="W545" s="8" t="e">
        <f>IF(#REF!&lt;&gt;#REF!,COUNTIFS($K$112:$K$1378,"up",#REF!,#REF!),"")</f>
        <v>#REF!</v>
      </c>
      <c r="X545" s="8" t="e">
        <f>IF(#REF!&lt;&gt;#REF!,COUNTIFS($K$112:$K$1378,"SRS",#REF!,#REF!),"")</f>
        <v>#REF!</v>
      </c>
      <c r="Y545" s="8" t="e">
        <f>IF(R545&lt;&gt;"",IF(R545=1,"",COUNTIFS($O$112:$O$1378,"&gt;40",#REF!,#REF!)),"")</f>
        <v>#REF!</v>
      </c>
    </row>
    <row r="546" spans="1:34">
      <c r="A546" s="8">
        <f t="shared" si="37"/>
        <v>73238</v>
      </c>
      <c r="B546" s="14" t="str">
        <f t="shared" si="38"/>
        <v>20171114202038</v>
      </c>
      <c r="C546" s="8" t="str">
        <f t="shared" si="39"/>
        <v>20171114</v>
      </c>
      <c r="D546" s="4">
        <v>2017</v>
      </c>
      <c r="E546" s="4">
        <v>11</v>
      </c>
      <c r="F546" s="4">
        <v>14</v>
      </c>
      <c r="G546" s="4">
        <v>20</v>
      </c>
      <c r="H546" s="4">
        <v>20</v>
      </c>
      <c r="I546" s="4">
        <v>38</v>
      </c>
      <c r="J546" s="4">
        <v>818</v>
      </c>
      <c r="K546" s="4" t="s">
        <v>37</v>
      </c>
      <c r="L546" s="8" t="e">
        <f>IF(#REF!=#REF!,IF(K546="Stroke",IF(K547="Stroke",IF((J547-J546)&lt;0,1000+J547-J546,J547-J546),""),""),"")</f>
        <v>#REF!</v>
      </c>
      <c r="M546" s="4" t="s">
        <v>21</v>
      </c>
      <c r="N546" s="4" t="s">
        <v>27</v>
      </c>
      <c r="O546" s="4">
        <v>3</v>
      </c>
      <c r="P546" s="8" t="e">
        <f>IF(#REF!=#REF!,IF(K546="Stroke",IF(K547="Stroke",IF(#REF!=#REF!,IF(Q546=Q547,IF((J547-J546)&lt;0,1000+J547-J546-O546,J547-J546-O546),""),""),""),""),"")</f>
        <v>#REF!</v>
      </c>
      <c r="Q546" s="4">
        <v>2</v>
      </c>
      <c r="R546" s="8" t="e">
        <f>IF(#REF!&lt;&gt;#REF!,COUNTIFS($K$112:$K$1378,$K$112,#REF!,#REF!),"")</f>
        <v>#REF!</v>
      </c>
      <c r="S546" s="8" t="e">
        <f>IF(AND(#REF!&lt;&gt;#REF!,#REF!=#REF!,M546="positive",M547="negative"),1,"")</f>
        <v>#REF!</v>
      </c>
      <c r="T546" s="8" t="e">
        <f>IF(AND(#REF!=#REF!,K:K="stroke",M:M="positive",S546&lt;&gt;"1"),1,"")</f>
        <v>#REF!</v>
      </c>
      <c r="U546" s="8" t="e">
        <f>IF((AND(R546&lt;&gt;"",W546&lt;&gt;1,K:K="stroke",M:M="negative",#REF!=#REF!)),IF(W546&lt;&gt;0,"",1),"")</f>
        <v>#REF!</v>
      </c>
      <c r="V546" s="8" t="e">
        <f t="shared" si="36"/>
        <v>#REF!</v>
      </c>
      <c r="W546" s="8" t="e">
        <f>IF(#REF!&lt;&gt;#REF!,COUNTIFS($K$112:$K$1378,"up",#REF!,#REF!),"")</f>
        <v>#REF!</v>
      </c>
      <c r="X546" s="8" t="e">
        <f>IF(#REF!&lt;&gt;#REF!,COUNTIFS($K$112:$K$1378,"SRS",#REF!,#REF!),"")</f>
        <v>#REF!</v>
      </c>
      <c r="Y546" s="8" t="e">
        <f>IF(R546&lt;&gt;"",IF(R546=1,"",COUNTIFS($O$112:$O$1378,"&gt;40",#REF!,#REF!)),"")</f>
        <v>#REF!</v>
      </c>
    </row>
    <row r="547" spans="1:34">
      <c r="A547" s="8">
        <f t="shared" si="37"/>
        <v>73238</v>
      </c>
      <c r="B547" s="14" t="str">
        <f t="shared" si="38"/>
        <v>20171114202038</v>
      </c>
      <c r="C547" s="8" t="str">
        <f t="shared" si="39"/>
        <v>20171114</v>
      </c>
      <c r="D547" s="4">
        <v>2017</v>
      </c>
      <c r="E547" s="4">
        <v>11</v>
      </c>
      <c r="F547" s="4">
        <v>14</v>
      </c>
      <c r="G547" s="4">
        <v>20</v>
      </c>
      <c r="H547" s="4">
        <v>20</v>
      </c>
      <c r="I547" s="4">
        <v>38</v>
      </c>
      <c r="J547" s="4">
        <v>848</v>
      </c>
      <c r="K547" s="4" t="s">
        <v>37</v>
      </c>
      <c r="L547" s="8" t="e">
        <f>IF(#REF!=#REF!,IF(K547="Stroke",IF(K548="Stroke",IF((J548-J547)&lt;0,1000+J548-J547,J548-J547),""),""),"")</f>
        <v>#REF!</v>
      </c>
      <c r="M547" s="4" t="s">
        <v>21</v>
      </c>
      <c r="N547" s="4" t="s">
        <v>27</v>
      </c>
      <c r="O547" s="4">
        <v>12</v>
      </c>
      <c r="P547" s="8" t="e">
        <f>IF(#REF!=#REF!,IF(K547="Stroke",IF(K548="Stroke",IF(#REF!=#REF!,IF(Q547=Q548,IF((J548-J547)&lt;0,1000+J548-J547-O547,J548-J547-O547),""),""),""),""),"")</f>
        <v>#REF!</v>
      </c>
      <c r="Q547" s="4">
        <v>2</v>
      </c>
      <c r="R547" s="8" t="e">
        <f>IF(#REF!&lt;&gt;#REF!,COUNTIFS($K$112:$K$1378,$K$112,#REF!,#REF!),"")</f>
        <v>#REF!</v>
      </c>
      <c r="S547" s="8" t="e">
        <f>IF(AND(#REF!&lt;&gt;#REF!,#REF!=#REF!,M547="positive",M548="negative"),1,"")</f>
        <v>#REF!</v>
      </c>
      <c r="T547" s="8" t="e">
        <f>IF(AND(#REF!=#REF!,K:K="stroke",M:M="positive",S547&lt;&gt;"1"),1,"")</f>
        <v>#REF!</v>
      </c>
      <c r="U547" s="8" t="e">
        <f>IF((AND(R547&lt;&gt;"",W547&lt;&gt;1,K:K="stroke",M:M="negative",#REF!=#REF!)),IF(W547&lt;&gt;0,"",1),"")</f>
        <v>#REF!</v>
      </c>
      <c r="V547" s="8" t="e">
        <f t="shared" si="36"/>
        <v>#REF!</v>
      </c>
      <c r="W547" s="8" t="e">
        <f>IF(#REF!&lt;&gt;#REF!,COUNTIFS($K$112:$K$1378,"up",#REF!,#REF!),"")</f>
        <v>#REF!</v>
      </c>
      <c r="X547" s="8" t="e">
        <f>IF(#REF!&lt;&gt;#REF!,COUNTIFS($K$112:$K$1378,"SRS",#REF!,#REF!),"")</f>
        <v>#REF!</v>
      </c>
      <c r="Y547" s="8" t="e">
        <f>IF(R547&lt;&gt;"",IF(R547=1,"",COUNTIFS($O$112:$O$1378,"&gt;40",#REF!,#REF!)),"")</f>
        <v>#REF!</v>
      </c>
    </row>
    <row r="548" spans="1:34">
      <c r="A548" s="8">
        <f t="shared" si="37"/>
        <v>73238</v>
      </c>
      <c r="B548" s="14" t="str">
        <f t="shared" si="38"/>
        <v>20171114202038</v>
      </c>
      <c r="C548" s="8" t="str">
        <f t="shared" si="39"/>
        <v>20171114</v>
      </c>
      <c r="D548" s="4">
        <v>2017</v>
      </c>
      <c r="E548" s="4">
        <v>11</v>
      </c>
      <c r="F548" s="4">
        <v>14</v>
      </c>
      <c r="G548" s="4">
        <v>20</v>
      </c>
      <c r="H548" s="4">
        <v>20</v>
      </c>
      <c r="I548" s="4">
        <v>38</v>
      </c>
      <c r="J548" s="4">
        <v>928</v>
      </c>
      <c r="K548" s="4" t="s">
        <v>37</v>
      </c>
      <c r="L548" s="8" t="e">
        <f>IF(#REF!=#REF!,IF(K548="Stroke",IF(K549="Stroke",IF((J549-J548)&lt;0,1000+J549-J548,J549-J548),""),""),"")</f>
        <v>#REF!</v>
      </c>
      <c r="M548" s="4" t="s">
        <v>21</v>
      </c>
      <c r="N548" s="4" t="s">
        <v>27</v>
      </c>
      <c r="O548" s="4">
        <v>5</v>
      </c>
      <c r="P548" s="8" t="e">
        <f>IF(#REF!=#REF!,IF(K548="Stroke",IF(K549="Stroke",IF(#REF!=#REF!,IF(Q548=Q549,IF((J549-J548)&lt;0,1000+J549-J548-O548,J549-J548-O548),""),""),""),""),"")</f>
        <v>#REF!</v>
      </c>
      <c r="Q548" s="4">
        <v>2</v>
      </c>
      <c r="R548" s="8" t="e">
        <f>IF(#REF!&lt;&gt;#REF!,COUNTIFS($K$112:$K$1378,$K$112,#REF!,#REF!),"")</f>
        <v>#REF!</v>
      </c>
      <c r="S548" s="8" t="e">
        <f>IF(AND(#REF!&lt;&gt;#REF!,#REF!=#REF!,M548="positive",M549="negative"),1,"")</f>
        <v>#REF!</v>
      </c>
      <c r="T548" s="8" t="e">
        <f>IF(AND(#REF!=#REF!,K:K="stroke",M:M="positive",S548&lt;&gt;"1"),1,"")</f>
        <v>#REF!</v>
      </c>
      <c r="U548" s="8" t="e">
        <f>IF((AND(R548&lt;&gt;"",W548&lt;&gt;1,K:K="stroke",M:M="negative",#REF!=#REF!)),IF(W548&lt;&gt;0,"",1),"")</f>
        <v>#REF!</v>
      </c>
      <c r="V548" s="8" t="e">
        <f t="shared" si="36"/>
        <v>#REF!</v>
      </c>
      <c r="W548" s="8" t="e">
        <f>IF(#REF!&lt;&gt;#REF!,COUNTIFS($K$112:$K$1378,"up",#REF!,#REF!),"")</f>
        <v>#REF!</v>
      </c>
      <c r="X548" s="8" t="e">
        <f>IF(#REF!&lt;&gt;#REF!,COUNTIFS($K$112:$K$1378,"SRS",#REF!,#REF!),"")</f>
        <v>#REF!</v>
      </c>
      <c r="Y548" s="8" t="e">
        <f>IF(R548&lt;&gt;"",IF(R548=1,"",COUNTIFS($O$112:$O$1378,"&gt;40",#REF!,#REF!)),"")</f>
        <v>#REF!</v>
      </c>
    </row>
    <row r="549" spans="1:34">
      <c r="A549" s="20">
        <f t="shared" si="37"/>
        <v>73351</v>
      </c>
      <c r="B549" s="28" t="str">
        <f t="shared" si="38"/>
        <v>20171114202231</v>
      </c>
      <c r="C549" s="7" t="str">
        <f t="shared" si="39"/>
        <v>20171114</v>
      </c>
      <c r="D549" s="7">
        <v>2017</v>
      </c>
      <c r="E549" s="7">
        <v>11</v>
      </c>
      <c r="F549" s="7">
        <v>14</v>
      </c>
      <c r="G549" s="7">
        <v>20</v>
      </c>
      <c r="H549" s="7">
        <v>22</v>
      </c>
      <c r="I549" s="7">
        <v>31</v>
      </c>
      <c r="J549" s="7">
        <v>637</v>
      </c>
      <c r="K549" s="7" t="s">
        <v>37</v>
      </c>
      <c r="L549" s="7" t="e">
        <f>IF(#REF!=#REF!,IF(K549="Stroke",IF(K550="Stroke",IF((J550-J549)&lt;0,1000+J550-J549,J550-J549),""),""),"")</f>
        <v>#REF!</v>
      </c>
      <c r="M549" s="7" t="s">
        <v>21</v>
      </c>
      <c r="N549" s="7" t="s">
        <v>27</v>
      </c>
      <c r="O549" s="7">
        <v>14</v>
      </c>
      <c r="P549" s="7" t="e">
        <f>IF(#REF!=#REF!,IF(K549="Stroke",IF(K550="Stroke",IF(#REF!=#REF!,IF(Q549=Q550,IF((J550-J549)&lt;0,1000+J550-J549-O549,J550-J549-O549),""),""),""),""),"")</f>
        <v>#REF!</v>
      </c>
      <c r="Q549" s="7">
        <v>1</v>
      </c>
      <c r="R549" s="7" t="e">
        <f>IF(#REF!&lt;&gt;#REF!,COUNTIFS($K$112:$K$1378,$K$112,#REF!,#REF!),"")</f>
        <v>#REF!</v>
      </c>
      <c r="S549" s="7" t="e">
        <f>IF(AND(#REF!&lt;&gt;#REF!,#REF!=#REF!,M549="positive",M550="negative"),1,"")</f>
        <v>#REF!</v>
      </c>
      <c r="T549" s="7" t="e">
        <f>IF(AND(#REF!=#REF!,K:K="stroke",M:M="positive",S549&lt;&gt;"1"),1,"")</f>
        <v>#REF!</v>
      </c>
      <c r="U549" s="7" t="e">
        <f>IF((AND(R549&lt;&gt;"",W549&lt;&gt;1,K:K="stroke",M:M="negative",#REF!=#REF!)),IF(W549&lt;&gt;0,"",1),"")</f>
        <v>#REF!</v>
      </c>
      <c r="V549" s="7" t="e">
        <f t="shared" si="36"/>
        <v>#REF!</v>
      </c>
      <c r="W549" s="7" t="e">
        <f>IF(#REF!&lt;&gt;#REF!,COUNTIFS($K$112:$K$1378,"up",#REF!,#REF!),"")</f>
        <v>#REF!</v>
      </c>
      <c r="X549" s="7" t="e">
        <f>IF(#REF!&lt;&gt;#REF!,COUNTIFS($K$112:$K$1378,"SRS",#REF!,#REF!),"")</f>
        <v>#REF!</v>
      </c>
      <c r="Y549" s="7" t="e">
        <f>IF(R549&lt;&gt;"",IF(R549=1,"",COUNTIFS($O$112:$O$1378,"&gt;40",#REF!,#REF!)),"")</f>
        <v>#REF!</v>
      </c>
      <c r="Z549" s="7"/>
      <c r="AA549" s="7"/>
      <c r="AB549" s="7"/>
      <c r="AC549" s="7"/>
      <c r="AD549" s="7"/>
      <c r="AE549" s="7"/>
      <c r="AF549" s="7"/>
      <c r="AG549" s="7"/>
      <c r="AH549" s="7"/>
    </row>
    <row r="550" spans="1:34" s="7" customFormat="1">
      <c r="A550" s="8">
        <f t="shared" si="37"/>
        <v>73351</v>
      </c>
      <c r="B550" s="14" t="str">
        <f t="shared" si="38"/>
        <v>20171114202231</v>
      </c>
      <c r="C550" s="8" t="str">
        <f t="shared" si="39"/>
        <v>20171114</v>
      </c>
      <c r="D550" s="4">
        <v>2017</v>
      </c>
      <c r="E550" s="4">
        <v>11</v>
      </c>
      <c r="F550" s="4">
        <v>14</v>
      </c>
      <c r="G550" s="4">
        <v>20</v>
      </c>
      <c r="H550" s="4">
        <v>22</v>
      </c>
      <c r="I550" s="4">
        <v>31</v>
      </c>
      <c r="J550" s="4">
        <v>657</v>
      </c>
      <c r="K550" s="4" t="s">
        <v>37</v>
      </c>
      <c r="L550" s="8" t="e">
        <f>IF(#REF!=#REF!,IF(K550="Stroke",IF(K551="Stroke",IF((J551-J550)&lt;0,1000+J551-J550,J551-J550),""),""),"")</f>
        <v>#REF!</v>
      </c>
      <c r="M550" s="4" t="s">
        <v>21</v>
      </c>
      <c r="N550" s="4" t="s">
        <v>27</v>
      </c>
      <c r="O550" s="4">
        <v>17</v>
      </c>
      <c r="P550" s="8" t="e">
        <f>IF(#REF!=#REF!,IF(K550="Stroke",IF(K551="Stroke",IF(#REF!=#REF!,IF(Q550=Q551,IF((J551-J550)&lt;0,1000+J551-J550-O550,J551-J550-O550),""),""),""),""),"")</f>
        <v>#REF!</v>
      </c>
      <c r="Q550" s="4">
        <v>1</v>
      </c>
      <c r="R550" s="8" t="e">
        <f>IF(#REF!&lt;&gt;#REF!,COUNTIFS($K$112:$K$1378,$K$112,#REF!,#REF!),"")</f>
        <v>#REF!</v>
      </c>
      <c r="S550" s="8" t="e">
        <f>IF(AND(#REF!&lt;&gt;#REF!,#REF!=#REF!,M550="positive",M551="negative"),1,"")</f>
        <v>#REF!</v>
      </c>
      <c r="T550" s="8" t="e">
        <f>IF(AND(#REF!=#REF!,K:K="stroke",M:M="positive",S550&lt;&gt;"1"),1,"")</f>
        <v>#REF!</v>
      </c>
      <c r="U550" s="8" t="e">
        <f>IF((AND(R550&lt;&gt;"",W550&lt;&gt;1,K:K="stroke",M:M="negative",#REF!=#REF!)),IF(W550&lt;&gt;0,"",1),"")</f>
        <v>#REF!</v>
      </c>
      <c r="V550" s="8" t="e">
        <f t="shared" si="36"/>
        <v>#REF!</v>
      </c>
      <c r="W550" s="8" t="e">
        <f>IF(#REF!&lt;&gt;#REF!,COUNTIFS($K$112:$K$1378,"up",#REF!,#REF!),"")</f>
        <v>#REF!</v>
      </c>
      <c r="X550" s="8" t="e">
        <f>IF(#REF!&lt;&gt;#REF!,COUNTIFS($K$112:$K$1378,"SRS",#REF!,#REF!),"")</f>
        <v>#REF!</v>
      </c>
      <c r="Y550" s="8" t="e">
        <f>IF(R550&lt;&gt;"",IF(R550=1,"",COUNTIFS($O$112:$O$1378,"&gt;40",#REF!,#REF!)),"")</f>
        <v>#REF!</v>
      </c>
      <c r="Z550" s="4"/>
      <c r="AA550" s="4"/>
      <c r="AB550" s="4"/>
      <c r="AC550" s="4"/>
      <c r="AD550" s="4"/>
      <c r="AE550" s="4"/>
      <c r="AF550" s="4"/>
      <c r="AG550" s="4"/>
      <c r="AH550" s="4"/>
    </row>
    <row r="551" spans="1:34">
      <c r="A551" s="8">
        <f t="shared" si="37"/>
        <v>73351</v>
      </c>
      <c r="B551" s="14" t="str">
        <f t="shared" si="38"/>
        <v>20171114202231</v>
      </c>
      <c r="C551" s="8" t="str">
        <f t="shared" si="39"/>
        <v>20171114</v>
      </c>
      <c r="D551" s="4">
        <v>2017</v>
      </c>
      <c r="E551" s="4">
        <v>11</v>
      </c>
      <c r="F551" s="4">
        <v>14</v>
      </c>
      <c r="G551" s="4">
        <v>20</v>
      </c>
      <c r="H551" s="4">
        <v>22</v>
      </c>
      <c r="I551" s="4">
        <v>31</v>
      </c>
      <c r="J551" s="4">
        <v>662</v>
      </c>
      <c r="K551" s="4" t="s">
        <v>29</v>
      </c>
      <c r="L551" s="8" t="e">
        <f>IF(#REF!=#REF!,IF(K551="Stroke",IF(K552="Stroke",IF((J552-J551)&lt;0,1000+J552-J551,J552-J551),""),""),"")</f>
        <v>#REF!</v>
      </c>
      <c r="M551" s="4" t="s">
        <v>21</v>
      </c>
      <c r="N551" s="4" t="s">
        <v>27</v>
      </c>
      <c r="O551" s="4">
        <v>0</v>
      </c>
      <c r="P551" s="8" t="e">
        <f>IF(#REF!=#REF!,IF(K551="Stroke",IF(K552="Stroke",IF(#REF!=#REF!,IF(Q551=Q552,IF((J552-J551)&lt;0,1000+J552-J551-O551,J552-J551-O551),""),""),""),""),"")</f>
        <v>#REF!</v>
      </c>
      <c r="Q551" s="4">
        <v>1</v>
      </c>
      <c r="R551" s="8" t="e">
        <f>IF(#REF!&lt;&gt;#REF!,COUNTIFS($K$112:$K$1378,$K$112,#REF!,#REF!),"")</f>
        <v>#REF!</v>
      </c>
      <c r="S551" s="8" t="e">
        <f>IF(AND(#REF!&lt;&gt;#REF!,#REF!=#REF!,M551="positive",M552="negative"),1,"")</f>
        <v>#REF!</v>
      </c>
      <c r="T551" s="8" t="e">
        <f>IF(AND(#REF!=#REF!,K:K="stroke",M:M="positive",S551&lt;&gt;"1"),1,"")</f>
        <v>#REF!</v>
      </c>
      <c r="U551" s="8" t="e">
        <f>IF((AND(R551&lt;&gt;"",W551&lt;&gt;1,K:K="stroke",M:M="negative",#REF!=#REF!)),IF(W551&lt;&gt;0,"",1),"")</f>
        <v>#REF!</v>
      </c>
      <c r="V551" s="8" t="e">
        <f t="shared" si="36"/>
        <v>#REF!</v>
      </c>
      <c r="W551" s="8" t="e">
        <f>IF(#REF!&lt;&gt;#REF!,COUNTIFS($K$112:$K$1378,"up",#REF!,#REF!),"")</f>
        <v>#REF!</v>
      </c>
      <c r="X551" s="8" t="e">
        <f>IF(#REF!&lt;&gt;#REF!,COUNTIFS($K$112:$K$1378,"SRS",#REF!,#REF!),"")</f>
        <v>#REF!</v>
      </c>
      <c r="Y551" s="8" t="e">
        <f>IF(R551&lt;&gt;"",IF(R551=1,"",COUNTIFS($O$112:$O$1378,"&gt;40",#REF!,#REF!)),"")</f>
        <v>#REF!</v>
      </c>
    </row>
    <row r="552" spans="1:34" s="7" customFormat="1">
      <c r="A552" s="8">
        <f t="shared" si="37"/>
        <v>73351</v>
      </c>
      <c r="B552" s="14" t="str">
        <f t="shared" si="38"/>
        <v>20171114202231</v>
      </c>
      <c r="C552" s="8" t="str">
        <f t="shared" si="39"/>
        <v>20171114</v>
      </c>
      <c r="D552" s="4">
        <v>2017</v>
      </c>
      <c r="E552" s="4">
        <v>11</v>
      </c>
      <c r="F552" s="4">
        <v>14</v>
      </c>
      <c r="G552" s="4">
        <v>20</v>
      </c>
      <c r="H552" s="4">
        <v>22</v>
      </c>
      <c r="I552" s="4">
        <v>31</v>
      </c>
      <c r="J552" s="4">
        <v>741</v>
      </c>
      <c r="K552" s="4" t="s">
        <v>37</v>
      </c>
      <c r="L552" s="8" t="e">
        <f>IF(#REF!=#REF!,IF(K552="Stroke",IF(K553="Stroke",IF((J553-J552)&lt;0,1000+J553-J552,J553-J552),""),""),"")</f>
        <v>#REF!</v>
      </c>
      <c r="M552" s="4" t="s">
        <v>21</v>
      </c>
      <c r="N552" s="4" t="s">
        <v>27</v>
      </c>
      <c r="O552" s="4">
        <v>14</v>
      </c>
      <c r="P552" s="8" t="e">
        <f>IF(#REF!=#REF!,IF(K552="Stroke",IF(K553="Stroke",IF(#REF!=#REF!,IF(Q552=Q553,IF((J553-J552)&lt;0,1000+J553-J552-O552,J553-J552-O552),""),""),""),""),"")</f>
        <v>#REF!</v>
      </c>
      <c r="Q552" s="4">
        <v>1</v>
      </c>
      <c r="R552" s="8" t="e">
        <f>IF(#REF!&lt;&gt;#REF!,COUNTIFS($K$112:$K$1378,$K$112,#REF!,#REF!),"")</f>
        <v>#REF!</v>
      </c>
      <c r="S552" s="8" t="e">
        <f>IF(AND(#REF!&lt;&gt;#REF!,#REF!=#REF!,M552="positive",M553="negative"),1,"")</f>
        <v>#REF!</v>
      </c>
      <c r="T552" s="8" t="e">
        <f>IF(AND(#REF!=#REF!,K:K="stroke",M:M="positive",S552&lt;&gt;"1"),1,"")</f>
        <v>#REF!</v>
      </c>
      <c r="U552" s="8" t="e">
        <f>IF((AND(R552&lt;&gt;"",W552&lt;&gt;1,K:K="stroke",M:M="negative",#REF!=#REF!)),IF(W552&lt;&gt;0,"",1),"")</f>
        <v>#REF!</v>
      </c>
      <c r="V552" s="8" t="e">
        <f t="shared" si="36"/>
        <v>#REF!</v>
      </c>
      <c r="W552" s="8" t="e">
        <f>IF(#REF!&lt;&gt;#REF!,COUNTIFS($K$112:$K$1378,"up",#REF!,#REF!),"")</f>
        <v>#REF!</v>
      </c>
      <c r="X552" s="8" t="e">
        <f>IF(#REF!&lt;&gt;#REF!,COUNTIFS($K$112:$K$1378,"SRS",#REF!,#REF!),"")</f>
        <v>#REF!</v>
      </c>
      <c r="Y552" s="8" t="e">
        <f>IF(R552&lt;&gt;"",IF(R552=1,"",COUNTIFS($O$112:$O$1378,"&gt;40",#REF!,#REF!)),"")</f>
        <v>#REF!</v>
      </c>
      <c r="Z552" s="4"/>
      <c r="AA552" s="4"/>
      <c r="AB552" s="4"/>
      <c r="AC552" s="4"/>
      <c r="AD552" s="4"/>
      <c r="AE552" s="4"/>
      <c r="AF552" s="4"/>
      <c r="AG552" s="4"/>
      <c r="AH552" s="4"/>
    </row>
    <row r="553" spans="1:34">
      <c r="A553" s="8">
        <f t="shared" si="37"/>
        <v>73351</v>
      </c>
      <c r="B553" s="14" t="str">
        <f t="shared" si="38"/>
        <v>20171114202231</v>
      </c>
      <c r="C553" s="8" t="str">
        <f t="shared" si="39"/>
        <v>20171114</v>
      </c>
      <c r="D553" s="4">
        <v>2017</v>
      </c>
      <c r="E553" s="4">
        <v>11</v>
      </c>
      <c r="F553" s="4">
        <v>14</v>
      </c>
      <c r="G553" s="4">
        <v>20</v>
      </c>
      <c r="H553" s="4">
        <v>22</v>
      </c>
      <c r="I553" s="4">
        <v>31</v>
      </c>
      <c r="J553" s="4">
        <v>760</v>
      </c>
      <c r="K553" s="4" t="s">
        <v>37</v>
      </c>
      <c r="L553" s="8" t="e">
        <f>IF(#REF!=#REF!,IF(K553="Stroke",IF(K554="Stroke",IF((J554-J553)&lt;0,1000+J554-J553,J554-J553),""),""),"")</f>
        <v>#REF!</v>
      </c>
      <c r="M553" s="4" t="s">
        <v>21</v>
      </c>
      <c r="N553" s="4" t="s">
        <v>27</v>
      </c>
      <c r="O553" s="4">
        <v>12</v>
      </c>
      <c r="P553" s="8" t="e">
        <f>IF(#REF!=#REF!,IF(K553="Stroke",IF(K554="Stroke",IF(#REF!=#REF!,IF(Q553=Q554,IF((J554-J553)&lt;0,1000+J554-J553-O553,J554-J553-O553),""),""),""),""),"")</f>
        <v>#REF!</v>
      </c>
      <c r="Q553" s="4">
        <v>1</v>
      </c>
      <c r="R553" s="8" t="e">
        <f>IF(#REF!&lt;&gt;#REF!,COUNTIFS($K$112:$K$1378,$K$112,#REF!,#REF!),"")</f>
        <v>#REF!</v>
      </c>
      <c r="S553" s="8" t="e">
        <f>IF(AND(#REF!&lt;&gt;#REF!,#REF!=#REF!,M553="positive",M554="negative"),1,"")</f>
        <v>#REF!</v>
      </c>
      <c r="T553" s="8" t="e">
        <f>IF(AND(#REF!=#REF!,K:K="stroke",M:M="positive",S553&lt;&gt;"1"),1,"")</f>
        <v>#REF!</v>
      </c>
      <c r="U553" s="8" t="e">
        <f>IF((AND(R553&lt;&gt;"",W553&lt;&gt;1,K:K="stroke",M:M="negative",#REF!=#REF!)),IF(W553&lt;&gt;0,"",1),"")</f>
        <v>#REF!</v>
      </c>
      <c r="V553" s="8" t="e">
        <f t="shared" si="36"/>
        <v>#REF!</v>
      </c>
      <c r="W553" s="8" t="e">
        <f>IF(#REF!&lt;&gt;#REF!,COUNTIFS($K$112:$K$1378,"up",#REF!,#REF!),"")</f>
        <v>#REF!</v>
      </c>
      <c r="X553" s="8" t="e">
        <f>IF(#REF!&lt;&gt;#REF!,COUNTIFS($K$112:$K$1378,"SRS",#REF!,#REF!),"")</f>
        <v>#REF!</v>
      </c>
      <c r="Y553" s="8" t="e">
        <f>IF(R553&lt;&gt;"",IF(R553=1,"",COUNTIFS($O$112:$O$1378,"&gt;40",#REF!,#REF!)),"")</f>
        <v>#REF!</v>
      </c>
    </row>
    <row r="554" spans="1:34">
      <c r="A554" s="8">
        <f t="shared" si="37"/>
        <v>73351</v>
      </c>
      <c r="B554" s="14" t="str">
        <f t="shared" si="38"/>
        <v>20171114202231</v>
      </c>
      <c r="C554" s="8" t="str">
        <f t="shared" si="39"/>
        <v>20171114</v>
      </c>
      <c r="D554" s="4">
        <v>2017</v>
      </c>
      <c r="E554" s="4">
        <v>11</v>
      </c>
      <c r="F554" s="4">
        <v>14</v>
      </c>
      <c r="G554" s="4">
        <v>20</v>
      </c>
      <c r="H554" s="4">
        <v>22</v>
      </c>
      <c r="I554" s="4">
        <v>31</v>
      </c>
      <c r="J554" s="4">
        <v>783</v>
      </c>
      <c r="K554" s="4" t="s">
        <v>37</v>
      </c>
      <c r="L554" s="8" t="e">
        <f>IF(#REF!=#REF!,IF(K554="Stroke",IF(K555="Stroke",IF((J555-J554)&lt;0,1000+J555-J554,J555-J554),""),""),"")</f>
        <v>#REF!</v>
      </c>
      <c r="M554" s="4" t="s">
        <v>21</v>
      </c>
      <c r="N554" s="4" t="s">
        <v>27</v>
      </c>
      <c r="O554" s="4">
        <v>134</v>
      </c>
      <c r="P554" s="8" t="e">
        <f>IF(#REF!=#REF!,IF(K554="Stroke",IF(K555="Stroke",IF(#REF!=#REF!,IF(Q554=Q555,IF((J555-J554)&lt;0,1000+J555-J554-O554,J555-J554-O554),""),""),""),""),"")</f>
        <v>#REF!</v>
      </c>
      <c r="Q554" s="4">
        <v>1</v>
      </c>
      <c r="R554" s="8" t="e">
        <f>IF(#REF!&lt;&gt;#REF!,COUNTIFS($K$112:$K$1378,$K$112,#REF!,#REF!),"")</f>
        <v>#REF!</v>
      </c>
      <c r="S554" s="8" t="e">
        <f>IF(AND(#REF!&lt;&gt;#REF!,#REF!=#REF!,M554="positive",M555="negative"),1,"")</f>
        <v>#REF!</v>
      </c>
      <c r="T554" s="8" t="e">
        <f>IF(AND(#REF!=#REF!,K:K="stroke",M:M="positive",S554&lt;&gt;"1"),1,"")</f>
        <v>#REF!</v>
      </c>
      <c r="U554" s="8" t="e">
        <f>IF((AND(R554&lt;&gt;"",W554&lt;&gt;1,K:K="stroke",M:M="negative",#REF!=#REF!)),IF(W554&lt;&gt;0,"",1),"")</f>
        <v>#REF!</v>
      </c>
      <c r="V554" s="8" t="e">
        <f t="shared" si="36"/>
        <v>#REF!</v>
      </c>
      <c r="W554" s="8" t="e">
        <f>IF(#REF!&lt;&gt;#REF!,COUNTIFS($K$112:$K$1378,"up",#REF!,#REF!),"")</f>
        <v>#REF!</v>
      </c>
      <c r="X554" s="8" t="e">
        <f>IF(#REF!&lt;&gt;#REF!,COUNTIFS($K$112:$K$1378,"SRS",#REF!,#REF!),"")</f>
        <v>#REF!</v>
      </c>
      <c r="Y554" s="8" t="e">
        <f>IF(R554&lt;&gt;"",IF(R554=1,"",COUNTIFS($O$112:$O$1378,"&gt;40",#REF!,#REF!)),"")</f>
        <v>#REF!</v>
      </c>
    </row>
    <row r="555" spans="1:34">
      <c r="A555" s="8">
        <f t="shared" si="37"/>
        <v>73351</v>
      </c>
      <c r="B555" s="14" t="str">
        <f t="shared" si="38"/>
        <v>20171114202231</v>
      </c>
      <c r="C555" s="8" t="str">
        <f t="shared" si="39"/>
        <v>20171114</v>
      </c>
      <c r="D555" s="4">
        <v>2017</v>
      </c>
      <c r="E555" s="4">
        <v>11</v>
      </c>
      <c r="F555" s="4">
        <v>14</v>
      </c>
      <c r="G555" s="4">
        <v>20</v>
      </c>
      <c r="H555" s="4">
        <v>22</v>
      </c>
      <c r="I555" s="4">
        <v>31</v>
      </c>
      <c r="J555" s="4">
        <v>796</v>
      </c>
      <c r="K555" s="4" t="s">
        <v>29</v>
      </c>
      <c r="L555" s="8" t="e">
        <f>IF(#REF!=#REF!,IF(K555="Stroke",IF(K556="Stroke",IF((J556-J555)&lt;0,1000+J556-J555,J556-J555),""),""),"")</f>
        <v>#REF!</v>
      </c>
      <c r="M555" s="4" t="s">
        <v>21</v>
      </c>
      <c r="N555" s="4" t="s">
        <v>27</v>
      </c>
      <c r="O555" s="4">
        <v>0</v>
      </c>
      <c r="P555" s="8" t="e">
        <f>IF(#REF!=#REF!,IF(K555="Stroke",IF(K556="Stroke",IF(#REF!=#REF!,IF(Q555=Q556,IF((J556-J555)&lt;0,1000+J556-J555-O555,J556-J555-O555),""),""),""),""),"")</f>
        <v>#REF!</v>
      </c>
      <c r="Q555" s="4">
        <v>1</v>
      </c>
      <c r="R555" s="8" t="e">
        <f>IF(#REF!&lt;&gt;#REF!,COUNTIFS($K$112:$K$1378,$K$112,#REF!,#REF!),"")</f>
        <v>#REF!</v>
      </c>
      <c r="S555" s="8" t="e">
        <f>IF(AND(#REF!&lt;&gt;#REF!,#REF!=#REF!,M555="positive",M556="negative"),1,"")</f>
        <v>#REF!</v>
      </c>
      <c r="T555" s="8" t="e">
        <f>IF(AND(#REF!=#REF!,K:K="stroke",M:M="positive",S555&lt;&gt;"1"),1,"")</f>
        <v>#REF!</v>
      </c>
      <c r="U555" s="8" t="e">
        <f>IF((AND(R555&lt;&gt;"",W555&lt;&gt;1,K:K="stroke",M:M="negative",#REF!=#REF!)),IF(W555&lt;&gt;0,"",1),"")</f>
        <v>#REF!</v>
      </c>
      <c r="V555" s="8" t="e">
        <f t="shared" si="36"/>
        <v>#REF!</v>
      </c>
      <c r="W555" s="8" t="e">
        <f>IF(#REF!&lt;&gt;#REF!,COUNTIFS($K$112:$K$1378,"up",#REF!,#REF!),"")</f>
        <v>#REF!</v>
      </c>
      <c r="X555" s="8" t="e">
        <f>IF(#REF!&lt;&gt;#REF!,COUNTIFS($K$112:$K$1378,"SRS",#REF!,#REF!),"")</f>
        <v>#REF!</v>
      </c>
      <c r="Y555" s="8" t="e">
        <f>IF(R555&lt;&gt;"",IF(R555=1,"",COUNTIFS($O$112:$O$1378,"&gt;40",#REF!,#REF!)),"")</f>
        <v>#REF!</v>
      </c>
    </row>
    <row r="556" spans="1:34">
      <c r="A556" s="8">
        <f t="shared" si="37"/>
        <v>73351</v>
      </c>
      <c r="B556" s="14" t="str">
        <f t="shared" si="38"/>
        <v>20171114202231</v>
      </c>
      <c r="C556" s="8" t="str">
        <f t="shared" si="39"/>
        <v>20171114</v>
      </c>
      <c r="D556" s="4">
        <v>2017</v>
      </c>
      <c r="E556" s="4">
        <v>11</v>
      </c>
      <c r="F556" s="4">
        <v>14</v>
      </c>
      <c r="G556" s="4">
        <v>20</v>
      </c>
      <c r="H556" s="4">
        <v>22</v>
      </c>
      <c r="I556" s="4">
        <v>31</v>
      </c>
      <c r="J556" s="4">
        <v>805</v>
      </c>
      <c r="K556" s="4" t="s">
        <v>29</v>
      </c>
      <c r="L556" s="8" t="e">
        <f>IF(#REF!=#REF!,IF(K556="Stroke",IF(K557="Stroke",IF((J557-J556)&lt;0,1000+J557-J556,J557-J556),""),""),"")</f>
        <v>#REF!</v>
      </c>
      <c r="M556" s="4" t="s">
        <v>21</v>
      </c>
      <c r="N556" s="4" t="s">
        <v>27</v>
      </c>
      <c r="O556" s="4">
        <v>0</v>
      </c>
      <c r="P556" s="8" t="e">
        <f>IF(#REF!=#REF!,IF(K556="Stroke",IF(K557="Stroke",IF(#REF!=#REF!,IF(Q556=Q557,IF((J557-J556)&lt;0,1000+J557-J556-O556,J557-J556-O556),""),""),""),""),"")</f>
        <v>#REF!</v>
      </c>
      <c r="Q556" s="4">
        <v>1</v>
      </c>
      <c r="R556" s="8" t="e">
        <f>IF(#REF!&lt;&gt;#REF!,COUNTIFS($K$112:$K$1378,$K$112,#REF!,#REF!),"")</f>
        <v>#REF!</v>
      </c>
      <c r="S556" s="8" t="e">
        <f>IF(AND(#REF!&lt;&gt;#REF!,#REF!=#REF!,M556="positive",M557="negative"),1,"")</f>
        <v>#REF!</v>
      </c>
      <c r="T556" s="8" t="e">
        <f>IF(AND(#REF!=#REF!,K:K="stroke",M:M="positive",S556&lt;&gt;"1"),1,"")</f>
        <v>#REF!</v>
      </c>
      <c r="U556" s="8" t="e">
        <f>IF((AND(R556&lt;&gt;"",W556&lt;&gt;1,K:K="stroke",M:M="negative",#REF!=#REF!)),IF(W556&lt;&gt;0,"",1),"")</f>
        <v>#REF!</v>
      </c>
      <c r="V556" s="8" t="e">
        <f t="shared" si="36"/>
        <v>#REF!</v>
      </c>
      <c r="W556" s="8" t="e">
        <f>IF(#REF!&lt;&gt;#REF!,COUNTIFS($K$112:$K$1378,"up",#REF!,#REF!),"")</f>
        <v>#REF!</v>
      </c>
      <c r="X556" s="8" t="e">
        <f>IF(#REF!&lt;&gt;#REF!,COUNTIFS($K$112:$K$1378,"SRS",#REF!,#REF!),"")</f>
        <v>#REF!</v>
      </c>
      <c r="Y556" s="8" t="e">
        <f>IF(R556&lt;&gt;"",IF(R556=1,"",COUNTIFS($O$112:$O$1378,"&gt;40",#REF!,#REF!)),"")</f>
        <v>#REF!</v>
      </c>
    </row>
    <row r="557" spans="1:34">
      <c r="A557" s="8">
        <f t="shared" si="37"/>
        <v>73351</v>
      </c>
      <c r="B557" s="14" t="str">
        <f t="shared" si="38"/>
        <v>20171114202231</v>
      </c>
      <c r="C557" s="8" t="str">
        <f t="shared" si="39"/>
        <v>20171114</v>
      </c>
      <c r="D557" s="4">
        <v>2017</v>
      </c>
      <c r="E557" s="4">
        <v>11</v>
      </c>
      <c r="F557" s="4">
        <v>14</v>
      </c>
      <c r="G557" s="4">
        <v>20</v>
      </c>
      <c r="H557" s="4">
        <v>22</v>
      </c>
      <c r="I557" s="4">
        <v>31</v>
      </c>
      <c r="J557" s="4">
        <v>922</v>
      </c>
      <c r="K557" s="4" t="s">
        <v>37</v>
      </c>
      <c r="L557" s="8" t="e">
        <f>IF(#REF!=#REF!,IF(K557="Stroke",IF(K558="Stroke",IF((J558-J557)&lt;0,1000+J558-J557,J558-J557),""),""),"")</f>
        <v>#REF!</v>
      </c>
      <c r="M557" s="4" t="s">
        <v>21</v>
      </c>
      <c r="N557" s="4" t="s">
        <v>27</v>
      </c>
      <c r="O557" s="4">
        <v>27</v>
      </c>
      <c r="P557" s="8" t="e">
        <f>IF(#REF!=#REF!,IF(K557="Stroke",IF(K558="Stroke",IF(#REF!=#REF!,IF(Q557=Q558,IF((J558-J557)&lt;0,1000+J558-J557-O557,J558-J557-O557),""),""),""),""),"")</f>
        <v>#REF!</v>
      </c>
      <c r="Q557" s="4">
        <v>1</v>
      </c>
      <c r="R557" s="8" t="e">
        <f>IF(#REF!&lt;&gt;#REF!,COUNTIFS($K$112:$K$1378,$K$112,#REF!,#REF!),"")</f>
        <v>#REF!</v>
      </c>
      <c r="S557" s="8" t="e">
        <f>IF(AND(#REF!&lt;&gt;#REF!,#REF!=#REF!,M557="positive",M558="negative"),1,"")</f>
        <v>#REF!</v>
      </c>
      <c r="T557" s="8" t="e">
        <f>IF(AND(#REF!=#REF!,K:K="stroke",M:M="positive",S557&lt;&gt;"1"),1,"")</f>
        <v>#REF!</v>
      </c>
      <c r="U557" s="8" t="e">
        <f>IF((AND(R557&lt;&gt;"",W557&lt;&gt;1,K:K="stroke",M:M="negative",#REF!=#REF!)),IF(W557&lt;&gt;0,"",1),"")</f>
        <v>#REF!</v>
      </c>
      <c r="V557" s="8" t="e">
        <f t="shared" si="36"/>
        <v>#REF!</v>
      </c>
      <c r="W557" s="8" t="e">
        <f>IF(#REF!&lt;&gt;#REF!,COUNTIFS($K$112:$K$1378,"up",#REF!,#REF!),"")</f>
        <v>#REF!</v>
      </c>
      <c r="X557" s="8" t="e">
        <f>IF(#REF!&lt;&gt;#REF!,COUNTIFS($K$112:$K$1378,"SRS",#REF!,#REF!),"")</f>
        <v>#REF!</v>
      </c>
      <c r="Y557" s="8" t="e">
        <f>IF(R557&lt;&gt;"",IF(R557=1,"",COUNTIFS($O$112:$O$1378,"&gt;40",#REF!,#REF!)),"")</f>
        <v>#REF!</v>
      </c>
    </row>
    <row r="558" spans="1:34">
      <c r="A558" s="8">
        <f t="shared" si="37"/>
        <v>73351</v>
      </c>
      <c r="B558" s="14" t="str">
        <f t="shared" si="38"/>
        <v>20171114202231</v>
      </c>
      <c r="C558" s="8" t="str">
        <f t="shared" si="39"/>
        <v>20171114</v>
      </c>
      <c r="D558" s="4">
        <v>2017</v>
      </c>
      <c r="E558" s="4">
        <v>11</v>
      </c>
      <c r="F558" s="4">
        <v>14</v>
      </c>
      <c r="G558" s="4">
        <v>20</v>
      </c>
      <c r="H558" s="4">
        <v>22</v>
      </c>
      <c r="I558" s="4">
        <v>31</v>
      </c>
      <c r="J558" s="4">
        <v>938</v>
      </c>
      <c r="K558" s="4" t="s">
        <v>29</v>
      </c>
      <c r="L558" s="8" t="e">
        <f>IF(#REF!=#REF!,IF(K558="Stroke",IF(K559="Stroke",IF((J559-J558)&lt;0,1000+J559-J558,J559-J558),""),""),"")</f>
        <v>#REF!</v>
      </c>
      <c r="M558" s="4" t="s">
        <v>21</v>
      </c>
      <c r="N558" s="4" t="s">
        <v>27</v>
      </c>
      <c r="O558" s="4">
        <v>0</v>
      </c>
      <c r="P558" s="8" t="e">
        <f>IF(#REF!=#REF!,IF(K558="Stroke",IF(K559="Stroke",IF(#REF!=#REF!,IF(Q558=Q559,IF((J559-J558)&lt;0,1000+J559-J558-O558,J559-J558-O558),""),""),""),""),"")</f>
        <v>#REF!</v>
      </c>
      <c r="Q558" s="4">
        <v>1</v>
      </c>
      <c r="R558" s="8" t="e">
        <f>IF(#REF!&lt;&gt;#REF!,COUNTIFS($K$112:$K$1378,$K$112,#REF!,#REF!),"")</f>
        <v>#REF!</v>
      </c>
      <c r="S558" s="8" t="e">
        <f>IF(AND(#REF!&lt;&gt;#REF!,#REF!=#REF!,M558="positive",M559="negative"),1,"")</f>
        <v>#REF!</v>
      </c>
      <c r="T558" s="8" t="e">
        <f>IF(AND(#REF!=#REF!,K:K="stroke",M:M="positive",S558&lt;&gt;"1"),1,"")</f>
        <v>#REF!</v>
      </c>
      <c r="U558" s="8" t="e">
        <f>IF((AND(R558&lt;&gt;"",W558&lt;&gt;1,K:K="stroke",M:M="negative",#REF!=#REF!)),IF(W558&lt;&gt;0,"",1),"")</f>
        <v>#REF!</v>
      </c>
      <c r="V558" s="8" t="e">
        <f t="shared" ref="V558:V621" si="40">IF(R558="","",(SUM(S558:U558)+W558))</f>
        <v>#REF!</v>
      </c>
      <c r="W558" s="8" t="e">
        <f>IF(#REF!&lt;&gt;#REF!,COUNTIFS($K$112:$K$1378,"up",#REF!,#REF!),"")</f>
        <v>#REF!</v>
      </c>
      <c r="X558" s="8" t="e">
        <f>IF(#REF!&lt;&gt;#REF!,COUNTIFS($K$112:$K$1378,"SRS",#REF!,#REF!),"")</f>
        <v>#REF!</v>
      </c>
      <c r="Y558" s="8" t="e">
        <f>IF(R558&lt;&gt;"",IF(R558=1,"",COUNTIFS($O$112:$O$1378,"&gt;40",#REF!,#REF!)),"")</f>
        <v>#REF!</v>
      </c>
    </row>
    <row r="559" spans="1:34">
      <c r="A559" s="7">
        <f t="shared" si="37"/>
        <v>73448</v>
      </c>
      <c r="B559" s="11" t="str">
        <f t="shared" si="38"/>
        <v>2017111420248</v>
      </c>
      <c r="C559" s="7" t="str">
        <f t="shared" si="39"/>
        <v>20171114</v>
      </c>
      <c r="D559" s="7">
        <v>2017</v>
      </c>
      <c r="E559" s="7">
        <v>11</v>
      </c>
      <c r="F559" s="7">
        <v>14</v>
      </c>
      <c r="G559" s="7">
        <v>20</v>
      </c>
      <c r="H559" s="7">
        <v>24</v>
      </c>
      <c r="I559" s="7">
        <v>8</v>
      </c>
      <c r="J559" s="7">
        <v>175</v>
      </c>
      <c r="K559" s="7" t="s">
        <v>37</v>
      </c>
      <c r="L559" s="7" t="e">
        <f>IF(#REF!=#REF!,IF(K559="Stroke",IF(K560="Stroke",IF((J560-J559)&lt;0,1000+J560-J559,J560-J559),""),""),"")</f>
        <v>#REF!</v>
      </c>
      <c r="M559" s="7" t="s">
        <v>21</v>
      </c>
      <c r="N559" s="7" t="s">
        <v>27</v>
      </c>
      <c r="O559" s="7">
        <v>17</v>
      </c>
      <c r="P559" s="7" t="e">
        <f>IF(#REF!=#REF!,IF(K559="Stroke",IF(K560="Stroke",IF(#REF!=#REF!,IF(Q559=Q560,IF((J560-J559)&lt;0,1000+J560-J559-O559,J560-J559-O559),""),""),""),""),"")</f>
        <v>#REF!</v>
      </c>
      <c r="Q559" s="7">
        <v>1</v>
      </c>
      <c r="R559" s="7" t="e">
        <f>IF(#REF!&lt;&gt;#REF!,COUNTIFS($K$112:$K$1378,$K$112,#REF!,#REF!),"")</f>
        <v>#REF!</v>
      </c>
      <c r="S559" s="7" t="e">
        <f>IF(AND(#REF!&lt;&gt;#REF!,#REF!=#REF!,M559="positive",M560="negative"),1,"")</f>
        <v>#REF!</v>
      </c>
      <c r="T559" s="7" t="e">
        <f>IF(AND(#REF!=#REF!,K:K="stroke",M:M="positive",S559&lt;&gt;"1"),1,"")</f>
        <v>#REF!</v>
      </c>
      <c r="U559" s="7" t="e">
        <f>IF((AND(R559&lt;&gt;"",W559&lt;&gt;1,K:K="stroke",M:M="negative",#REF!=#REF!)),IF(W559&lt;&gt;0,"",1),"")</f>
        <v>#REF!</v>
      </c>
      <c r="V559" s="7" t="e">
        <f t="shared" si="40"/>
        <v>#REF!</v>
      </c>
      <c r="W559" s="7" t="e">
        <f>IF(#REF!&lt;&gt;#REF!,COUNTIFS($K$112:$K$1378,"up",#REF!,#REF!),"")</f>
        <v>#REF!</v>
      </c>
      <c r="X559" s="7" t="e">
        <f>IF(#REF!&lt;&gt;#REF!,COUNTIFS($K$112:$K$1378,"SRS",#REF!,#REF!),"")</f>
        <v>#REF!</v>
      </c>
      <c r="Y559" s="7" t="e">
        <f>IF(R559&lt;&gt;"",IF(R559=1,"",COUNTIFS($O$112:$O$1378,"&gt;40",#REF!,#REF!)),"")</f>
        <v>#REF!</v>
      </c>
      <c r="Z559" s="7"/>
      <c r="AA559" s="7"/>
      <c r="AB559" s="7"/>
      <c r="AC559" s="7"/>
      <c r="AD559" s="7"/>
      <c r="AE559" s="7"/>
      <c r="AF559" s="7"/>
      <c r="AG559" s="7"/>
      <c r="AH559" s="7"/>
    </row>
    <row r="560" spans="1:34">
      <c r="A560" s="8">
        <f t="shared" si="37"/>
        <v>73448</v>
      </c>
      <c r="B560" s="14" t="str">
        <f t="shared" si="38"/>
        <v>2017111420248</v>
      </c>
      <c r="C560" s="8" t="str">
        <f t="shared" si="39"/>
        <v>20171114</v>
      </c>
      <c r="D560" s="4">
        <v>2017</v>
      </c>
      <c r="E560" s="4">
        <v>11</v>
      </c>
      <c r="F560" s="4">
        <v>14</v>
      </c>
      <c r="G560" s="4">
        <v>20</v>
      </c>
      <c r="H560" s="4">
        <v>24</v>
      </c>
      <c r="I560" s="4">
        <v>8</v>
      </c>
      <c r="J560" s="4">
        <v>262</v>
      </c>
      <c r="K560" s="4" t="s">
        <v>37</v>
      </c>
      <c r="L560" s="8" t="e">
        <f>IF(#REF!=#REF!,IF(K560="Stroke",IF(K561="Stroke",IF((J561-J560)&lt;0,1000+J561-J560,J561-J560),""),""),"")</f>
        <v>#REF!</v>
      </c>
      <c r="M560" s="4" t="s">
        <v>21</v>
      </c>
      <c r="N560" s="4" t="s">
        <v>27</v>
      </c>
      <c r="O560" s="4">
        <v>33</v>
      </c>
      <c r="P560" s="8" t="e">
        <f>IF(#REF!=#REF!,IF(K560="Stroke",IF(K561="Stroke",IF(#REF!=#REF!,IF(Q560=Q561,IF((J561-J560)&lt;0,1000+J561-J560-O560,J561-J560-O560),""),""),""),""),"")</f>
        <v>#REF!</v>
      </c>
      <c r="Q560" s="4">
        <v>1</v>
      </c>
      <c r="R560" s="8" t="e">
        <f>IF(#REF!&lt;&gt;#REF!,COUNTIFS($K$112:$K$1378,$K$112,#REF!,#REF!),"")</f>
        <v>#REF!</v>
      </c>
      <c r="S560" s="8" t="e">
        <f>IF(AND(#REF!&lt;&gt;#REF!,#REF!=#REF!,M560="positive",M561="negative"),1,"")</f>
        <v>#REF!</v>
      </c>
      <c r="T560" s="8" t="e">
        <f>IF(AND(#REF!=#REF!,K:K="stroke",M:M="positive",S560&lt;&gt;"1"),1,"")</f>
        <v>#REF!</v>
      </c>
      <c r="U560" s="8" t="e">
        <f>IF((AND(R560&lt;&gt;"",W560&lt;&gt;1,K:K="stroke",M:M="negative",#REF!=#REF!)),IF(W560&lt;&gt;0,"",1),"")</f>
        <v>#REF!</v>
      </c>
      <c r="V560" s="8" t="e">
        <f t="shared" si="40"/>
        <v>#REF!</v>
      </c>
      <c r="W560" s="8" t="e">
        <f>IF(#REF!&lt;&gt;#REF!,COUNTIFS($K$112:$K$1378,"up",#REF!,#REF!),"")</f>
        <v>#REF!</v>
      </c>
      <c r="X560" s="8" t="e">
        <f>IF(#REF!&lt;&gt;#REF!,COUNTIFS($K$112:$K$1378,"SRS",#REF!,#REF!),"")</f>
        <v>#REF!</v>
      </c>
      <c r="Y560" s="8" t="e">
        <f>IF(R560&lt;&gt;"",IF(R560=1,"",COUNTIFS($O$112:$O$1378,"&gt;40",#REF!,#REF!)),"")</f>
        <v>#REF!</v>
      </c>
    </row>
    <row r="561" spans="1:34">
      <c r="A561" s="8">
        <f t="shared" si="37"/>
        <v>73448</v>
      </c>
      <c r="B561" s="14" t="str">
        <f t="shared" si="38"/>
        <v>2017111420248</v>
      </c>
      <c r="C561" s="8" t="str">
        <f t="shared" si="39"/>
        <v>20171114</v>
      </c>
      <c r="D561" s="4">
        <v>2017</v>
      </c>
      <c r="E561" s="4">
        <v>11</v>
      </c>
      <c r="F561" s="4">
        <v>14</v>
      </c>
      <c r="G561" s="4">
        <v>20</v>
      </c>
      <c r="H561" s="4">
        <v>24</v>
      </c>
      <c r="I561" s="4">
        <v>8</v>
      </c>
      <c r="J561" s="4">
        <v>305</v>
      </c>
      <c r="K561" s="4" t="s">
        <v>37</v>
      </c>
      <c r="L561" s="8" t="e">
        <f>IF(#REF!=#REF!,IF(K561="Stroke",IF(K562="Stroke",IF((J562-J561)&lt;0,1000+J562-J561,J562-J561),""),""),"")</f>
        <v>#REF!</v>
      </c>
      <c r="M561" s="4" t="s">
        <v>21</v>
      </c>
      <c r="N561" s="4" t="s">
        <v>27</v>
      </c>
      <c r="O561" s="4">
        <v>222</v>
      </c>
      <c r="P561" s="8" t="e">
        <f>IF(#REF!=#REF!,IF(K561="Stroke",IF(K562="Stroke",IF(#REF!=#REF!,IF(Q561=Q562,IF((J562-J561)&lt;0,1000+J562-J561-O561,J562-J561-O561),""),""),""),""),"")</f>
        <v>#REF!</v>
      </c>
      <c r="Q561" s="4">
        <v>1</v>
      </c>
      <c r="R561" s="8" t="e">
        <f>IF(#REF!&lt;&gt;#REF!,COUNTIFS($K$112:$K$1378,$K$112,#REF!,#REF!),"")</f>
        <v>#REF!</v>
      </c>
      <c r="S561" s="8" t="e">
        <f>IF(AND(#REF!&lt;&gt;#REF!,#REF!=#REF!,M561="positive",M562="negative"),1,"")</f>
        <v>#REF!</v>
      </c>
      <c r="T561" s="8" t="e">
        <f>IF(AND(#REF!=#REF!,K:K="stroke",M:M="positive",S561&lt;&gt;"1"),1,"")</f>
        <v>#REF!</v>
      </c>
      <c r="U561" s="8" t="e">
        <f>IF((AND(R561&lt;&gt;"",W561&lt;&gt;1,K:K="stroke",M:M="negative",#REF!=#REF!)),IF(W561&lt;&gt;0,"",1),"")</f>
        <v>#REF!</v>
      </c>
      <c r="V561" s="8" t="e">
        <f t="shared" si="40"/>
        <v>#REF!</v>
      </c>
      <c r="W561" s="8" t="e">
        <f>IF(#REF!&lt;&gt;#REF!,COUNTIFS($K$112:$K$1378,"up",#REF!,#REF!),"")</f>
        <v>#REF!</v>
      </c>
      <c r="X561" s="8" t="e">
        <f>IF(#REF!&lt;&gt;#REF!,COUNTIFS($K$112:$K$1378,"SRS",#REF!,#REF!),"")</f>
        <v>#REF!</v>
      </c>
      <c r="Y561" s="8" t="e">
        <f>IF(R561&lt;&gt;"",IF(R561=1,"",COUNTIFS($O$112:$O$1378,"&gt;40",#REF!,#REF!)),"")</f>
        <v>#REF!</v>
      </c>
      <c r="Z561" s="4" t="s">
        <v>39</v>
      </c>
    </row>
    <row r="562" spans="1:34">
      <c r="A562" s="8">
        <f t="shared" si="37"/>
        <v>73448</v>
      </c>
      <c r="B562" s="14" t="str">
        <f t="shared" si="38"/>
        <v>2017111420248</v>
      </c>
      <c r="C562" s="8" t="str">
        <f t="shared" si="39"/>
        <v>20171114</v>
      </c>
      <c r="D562" s="4">
        <v>2017</v>
      </c>
      <c r="E562" s="4">
        <v>11</v>
      </c>
      <c r="F562" s="4">
        <v>14</v>
      </c>
      <c r="G562" s="4">
        <v>20</v>
      </c>
      <c r="H562" s="4">
        <v>24</v>
      </c>
      <c r="I562" s="4">
        <v>8</v>
      </c>
      <c r="J562" s="4">
        <v>502</v>
      </c>
      <c r="K562" s="4" t="s">
        <v>29</v>
      </c>
      <c r="L562" s="8" t="e">
        <f>IF(#REF!=#REF!,IF(K562="Stroke",IF(K563="Stroke",IF((J563-J562)&lt;0,1000+J563-J562,J563-J562),""),""),"")</f>
        <v>#REF!</v>
      </c>
      <c r="M562" s="4" t="s">
        <v>21</v>
      </c>
      <c r="N562" s="4" t="s">
        <v>27</v>
      </c>
      <c r="O562" s="4">
        <v>0</v>
      </c>
      <c r="P562" s="8" t="e">
        <f>IF(#REF!=#REF!,IF(K562="Stroke",IF(K563="Stroke",IF(#REF!=#REF!,IF(Q562=Q563,IF((J563-J562)&lt;0,1000+J563-J562-O562,J563-J562-O562),""),""),""),""),"")</f>
        <v>#REF!</v>
      </c>
      <c r="Q562" s="4">
        <v>1</v>
      </c>
      <c r="R562" s="8" t="e">
        <f>IF(#REF!&lt;&gt;#REF!,COUNTIFS($K$112:$K$1378,$K$112,#REF!,#REF!),"")</f>
        <v>#REF!</v>
      </c>
      <c r="S562" s="8" t="e">
        <f>IF(AND(#REF!&lt;&gt;#REF!,#REF!=#REF!,M562="positive",M563="negative"),1,"")</f>
        <v>#REF!</v>
      </c>
      <c r="T562" s="8" t="e">
        <f>IF(AND(#REF!=#REF!,K:K="stroke",M:M="positive",S562&lt;&gt;"1"),1,"")</f>
        <v>#REF!</v>
      </c>
      <c r="U562" s="8" t="e">
        <f>IF((AND(R562&lt;&gt;"",W562&lt;&gt;1,K:K="stroke",M:M="negative",#REF!=#REF!)),IF(W562&lt;&gt;0,"",1),"")</f>
        <v>#REF!</v>
      </c>
      <c r="V562" s="8" t="e">
        <f t="shared" si="40"/>
        <v>#REF!</v>
      </c>
      <c r="W562" s="8" t="e">
        <f>IF(#REF!&lt;&gt;#REF!,COUNTIFS($K$112:$K$1378,"up",#REF!,#REF!),"")</f>
        <v>#REF!</v>
      </c>
      <c r="X562" s="8" t="e">
        <f>IF(#REF!&lt;&gt;#REF!,COUNTIFS($K$112:$K$1378,"SRS",#REF!,#REF!),"")</f>
        <v>#REF!</v>
      </c>
      <c r="Y562" s="8" t="e">
        <f>IF(R562&lt;&gt;"",IF(R562=1,"",COUNTIFS($O$112:$O$1378,"&gt;40",#REF!,#REF!)),"")</f>
        <v>#REF!</v>
      </c>
    </row>
    <row r="563" spans="1:34">
      <c r="A563" s="8">
        <f t="shared" si="37"/>
        <v>73448</v>
      </c>
      <c r="B563" s="14" t="str">
        <f t="shared" si="38"/>
        <v>2017111420248</v>
      </c>
      <c r="C563" s="8" t="str">
        <f t="shared" si="39"/>
        <v>20171114</v>
      </c>
      <c r="D563" s="4">
        <v>2017</v>
      </c>
      <c r="E563" s="4">
        <v>11</v>
      </c>
      <c r="F563" s="4">
        <v>14</v>
      </c>
      <c r="G563" s="4">
        <v>20</v>
      </c>
      <c r="H563" s="4">
        <v>24</v>
      </c>
      <c r="I563" s="4">
        <v>8</v>
      </c>
      <c r="J563" s="4">
        <v>564</v>
      </c>
      <c r="K563" s="4" t="s">
        <v>37</v>
      </c>
      <c r="L563" s="8" t="e">
        <f>IF(#REF!=#REF!,IF(K563="Stroke",IF(K564="Stroke",IF((J564-J563)&lt;0,1000+J564-J563,J564-J563),""),""),"")</f>
        <v>#REF!</v>
      </c>
      <c r="M563" s="4" t="s">
        <v>21</v>
      </c>
      <c r="N563" s="4" t="s">
        <v>27</v>
      </c>
      <c r="O563" s="4">
        <v>28</v>
      </c>
      <c r="P563" s="8" t="e">
        <f>IF(#REF!=#REF!,IF(K563="Stroke",IF(K564="Stroke",IF(#REF!=#REF!,IF(Q563=Q564,IF((J564-J563)&lt;0,1000+J564-J563-O563,J564-J563-O563),""),""),""),""),"")</f>
        <v>#REF!</v>
      </c>
      <c r="Q563" s="4">
        <v>1</v>
      </c>
      <c r="R563" s="8" t="e">
        <f>IF(#REF!&lt;&gt;#REF!,COUNTIFS($K$112:$K$1378,$K$112,#REF!,#REF!),"")</f>
        <v>#REF!</v>
      </c>
      <c r="S563" s="8" t="e">
        <f>IF(AND(#REF!&lt;&gt;#REF!,#REF!=#REF!,M563="positive",M564="negative"),1,"")</f>
        <v>#REF!</v>
      </c>
      <c r="T563" s="8" t="e">
        <f>IF(AND(#REF!=#REF!,K:K="stroke",M:M="positive",S563&lt;&gt;"1"),1,"")</f>
        <v>#REF!</v>
      </c>
      <c r="U563" s="8" t="e">
        <f>IF((AND(R563&lt;&gt;"",W563&lt;&gt;1,K:K="stroke",M:M="negative",#REF!=#REF!)),IF(W563&lt;&gt;0,"",1),"")</f>
        <v>#REF!</v>
      </c>
      <c r="V563" s="8" t="e">
        <f t="shared" si="40"/>
        <v>#REF!</v>
      </c>
      <c r="W563" s="8" t="e">
        <f>IF(#REF!&lt;&gt;#REF!,COUNTIFS($K$112:$K$1378,"up",#REF!,#REF!),"")</f>
        <v>#REF!</v>
      </c>
      <c r="X563" s="8" t="e">
        <f>IF(#REF!&lt;&gt;#REF!,COUNTIFS($K$112:$K$1378,"SRS",#REF!,#REF!),"")</f>
        <v>#REF!</v>
      </c>
      <c r="Y563" s="8" t="e">
        <f>IF(R563&lt;&gt;"",IF(R563=1,"",COUNTIFS($O$112:$O$1378,"&gt;40",#REF!,#REF!)),"")</f>
        <v>#REF!</v>
      </c>
    </row>
    <row r="564" spans="1:34">
      <c r="A564" s="8">
        <f t="shared" si="37"/>
        <v>73448</v>
      </c>
      <c r="B564" s="14" t="str">
        <f t="shared" si="38"/>
        <v>2017111420248</v>
      </c>
      <c r="C564" s="8" t="str">
        <f t="shared" si="39"/>
        <v>20171114</v>
      </c>
      <c r="D564" s="4">
        <v>2017</v>
      </c>
      <c r="E564" s="4">
        <v>11</v>
      </c>
      <c r="F564" s="4">
        <v>14</v>
      </c>
      <c r="G564" s="4">
        <v>20</v>
      </c>
      <c r="H564" s="4">
        <v>24</v>
      </c>
      <c r="I564" s="4">
        <v>8</v>
      </c>
      <c r="J564" s="4">
        <v>575</v>
      </c>
      <c r="K564" s="4" t="s">
        <v>29</v>
      </c>
      <c r="L564" s="8" t="e">
        <f>IF(#REF!=#REF!,IF(K564="Stroke",IF(K565="Stroke",IF((J565-J564)&lt;0,1000+J565-J564,J565-J564),""),""),"")</f>
        <v>#REF!</v>
      </c>
      <c r="M564" s="4" t="s">
        <v>21</v>
      </c>
      <c r="N564" s="4" t="s">
        <v>27</v>
      </c>
      <c r="O564" s="4">
        <v>0</v>
      </c>
      <c r="P564" s="8" t="e">
        <f>IF(#REF!=#REF!,IF(K564="Stroke",IF(K565="Stroke",IF(#REF!=#REF!,IF(Q564=Q565,IF((J565-J564)&lt;0,1000+J565-J564-O564,J565-J564-O564),""),""),""),""),"")</f>
        <v>#REF!</v>
      </c>
      <c r="Q564" s="4">
        <v>1</v>
      </c>
      <c r="R564" s="8" t="e">
        <f>IF(#REF!&lt;&gt;#REF!,COUNTIFS($K$112:$K$1378,$K$112,#REF!,#REF!),"")</f>
        <v>#REF!</v>
      </c>
      <c r="S564" s="8" t="e">
        <f>IF(AND(#REF!&lt;&gt;#REF!,#REF!=#REF!,M564="positive",M565="negative"),1,"")</f>
        <v>#REF!</v>
      </c>
      <c r="T564" s="8" t="e">
        <f>IF(AND(#REF!=#REF!,K:K="stroke",M:M="positive",S564&lt;&gt;"1"),1,"")</f>
        <v>#REF!</v>
      </c>
      <c r="U564" s="8" t="e">
        <f>IF((AND(R564&lt;&gt;"",W564&lt;&gt;1,K:K="stroke",M:M="negative",#REF!=#REF!)),IF(W564&lt;&gt;0,"",1),"")</f>
        <v>#REF!</v>
      </c>
      <c r="V564" s="8" t="e">
        <f t="shared" si="40"/>
        <v>#REF!</v>
      </c>
      <c r="W564" s="8" t="e">
        <f>IF(#REF!&lt;&gt;#REF!,COUNTIFS($K$112:$K$1378,"up",#REF!,#REF!),"")</f>
        <v>#REF!</v>
      </c>
      <c r="X564" s="8" t="e">
        <f>IF(#REF!&lt;&gt;#REF!,COUNTIFS($K$112:$K$1378,"SRS",#REF!,#REF!),"")</f>
        <v>#REF!</v>
      </c>
      <c r="Y564" s="8" t="e">
        <f>IF(R564&lt;&gt;"",IF(R564=1,"",COUNTIFS($O$112:$O$1378,"&gt;40",#REF!,#REF!)),"")</f>
        <v>#REF!</v>
      </c>
    </row>
    <row r="565" spans="1:34" s="7" customFormat="1">
      <c r="A565" s="8">
        <f t="shared" si="37"/>
        <v>73448</v>
      </c>
      <c r="B565" s="14" t="str">
        <f t="shared" si="38"/>
        <v>2017111420248</v>
      </c>
      <c r="C565" s="8" t="str">
        <f t="shared" si="39"/>
        <v>20171114</v>
      </c>
      <c r="D565" s="4">
        <v>2017</v>
      </c>
      <c r="E565" s="4">
        <v>11</v>
      </c>
      <c r="F565" s="4">
        <v>14</v>
      </c>
      <c r="G565" s="4">
        <v>20</v>
      </c>
      <c r="H565" s="4">
        <v>24</v>
      </c>
      <c r="I565" s="4">
        <v>8</v>
      </c>
      <c r="J565" s="4">
        <v>637</v>
      </c>
      <c r="K565" s="4" t="s">
        <v>37</v>
      </c>
      <c r="L565" s="8" t="e">
        <f>IF(#REF!=#REF!,IF(K565="Stroke",IF(K566="Stroke",IF((J566-J565)&lt;0,1000+J566-J565,J566-J565),""),""),"")</f>
        <v>#REF!</v>
      </c>
      <c r="M565" s="4" t="s">
        <v>21</v>
      </c>
      <c r="N565" s="4" t="s">
        <v>27</v>
      </c>
      <c r="O565" s="4">
        <v>98</v>
      </c>
      <c r="P565" s="8" t="e">
        <f>IF(#REF!=#REF!,IF(K565="Stroke",IF(K566="Stroke",IF(#REF!=#REF!,IF(Q565=Q566,IF((J566-J565)&lt;0,1000+J566-J565-O565,J566-J565-O565),""),""),""),""),"")</f>
        <v>#REF!</v>
      </c>
      <c r="Q565" s="4">
        <v>1</v>
      </c>
      <c r="R565" s="8" t="e">
        <f>IF(#REF!&lt;&gt;#REF!,COUNTIFS($K$112:$K$1378,$K$112,#REF!,#REF!),"")</f>
        <v>#REF!</v>
      </c>
      <c r="S565" s="8" t="e">
        <f>IF(AND(#REF!&lt;&gt;#REF!,#REF!=#REF!,M565="positive",M566="negative"),1,"")</f>
        <v>#REF!</v>
      </c>
      <c r="T565" s="8" t="e">
        <f>IF(AND(#REF!=#REF!,K:K="stroke",M:M="positive",S565&lt;&gt;"1"),1,"")</f>
        <v>#REF!</v>
      </c>
      <c r="U565" s="8" t="e">
        <f>IF((AND(R565&lt;&gt;"",W565&lt;&gt;1,K:K="stroke",M:M="negative",#REF!=#REF!)),IF(W565&lt;&gt;0,"",1),"")</f>
        <v>#REF!</v>
      </c>
      <c r="V565" s="8" t="e">
        <f t="shared" si="40"/>
        <v>#REF!</v>
      </c>
      <c r="W565" s="8" t="e">
        <f>IF(#REF!&lt;&gt;#REF!,COUNTIFS($K$112:$K$1378,"up",#REF!,#REF!),"")</f>
        <v>#REF!</v>
      </c>
      <c r="X565" s="8" t="e">
        <f>IF(#REF!&lt;&gt;#REF!,COUNTIFS($K$112:$K$1378,"SRS",#REF!,#REF!),"")</f>
        <v>#REF!</v>
      </c>
      <c r="Y565" s="8" t="e">
        <f>IF(R565&lt;&gt;"",IF(R565=1,"",COUNTIFS($O$112:$O$1378,"&gt;40",#REF!,#REF!)),"")</f>
        <v>#REF!</v>
      </c>
      <c r="Z565" s="4"/>
      <c r="AA565" s="4"/>
      <c r="AB565" s="4"/>
      <c r="AC565" s="4"/>
      <c r="AD565" s="4"/>
      <c r="AE565" s="4"/>
      <c r="AF565" s="4"/>
      <c r="AG565" s="4"/>
      <c r="AH565" s="4"/>
    </row>
    <row r="566" spans="1:34">
      <c r="A566" s="8">
        <f t="shared" si="37"/>
        <v>73448</v>
      </c>
      <c r="B566" s="14" t="str">
        <f t="shared" si="38"/>
        <v>2017111420248</v>
      </c>
      <c r="C566" s="8" t="str">
        <f t="shared" si="39"/>
        <v>20171114</v>
      </c>
      <c r="D566" s="4">
        <v>2017</v>
      </c>
      <c r="E566" s="4">
        <v>11</v>
      </c>
      <c r="F566" s="4">
        <v>14</v>
      </c>
      <c r="G566" s="4">
        <v>20</v>
      </c>
      <c r="H566" s="4">
        <v>24</v>
      </c>
      <c r="I566" s="4">
        <v>8</v>
      </c>
      <c r="J566" s="4">
        <v>751</v>
      </c>
      <c r="K566" s="4" t="s">
        <v>37</v>
      </c>
      <c r="L566" s="8" t="e">
        <f>IF(#REF!=#REF!,IF(K566="Stroke",IF(K567="Stroke",IF((J567-J566)&lt;0,1000+J567-J566,J567-J566),""),""),"")</f>
        <v>#REF!</v>
      </c>
      <c r="M566" s="4" t="s">
        <v>21</v>
      </c>
      <c r="N566" s="4" t="s">
        <v>27</v>
      </c>
      <c r="O566" s="4">
        <v>12</v>
      </c>
      <c r="P566" s="8" t="e">
        <f>IF(#REF!=#REF!,IF(K566="Stroke",IF(K567="Stroke",IF(#REF!=#REF!,IF(Q566=Q567,IF((J567-J566)&lt;0,1000+J567-J566-O566,J567-J566-O566),""),""),""),""),"")</f>
        <v>#REF!</v>
      </c>
      <c r="Q566" s="4">
        <v>1</v>
      </c>
      <c r="R566" s="8" t="e">
        <f>IF(#REF!&lt;&gt;#REF!,COUNTIFS($K$112:$K$1378,$K$112,#REF!,#REF!),"")</f>
        <v>#REF!</v>
      </c>
      <c r="S566" s="8" t="e">
        <f>IF(AND(#REF!&lt;&gt;#REF!,#REF!=#REF!,M566="positive",M567="negative"),1,"")</f>
        <v>#REF!</v>
      </c>
      <c r="T566" s="8" t="e">
        <f>IF(AND(#REF!=#REF!,K:K="stroke",M:M="positive",S566&lt;&gt;"1"),1,"")</f>
        <v>#REF!</v>
      </c>
      <c r="U566" s="8" t="e">
        <f>IF((AND(R566&lt;&gt;"",W566&lt;&gt;1,K:K="stroke",M:M="negative",#REF!=#REF!)),IF(W566&lt;&gt;0,"",1),"")</f>
        <v>#REF!</v>
      </c>
      <c r="V566" s="8" t="e">
        <f t="shared" si="40"/>
        <v>#REF!</v>
      </c>
      <c r="W566" s="8" t="e">
        <f>IF(#REF!&lt;&gt;#REF!,COUNTIFS($K$112:$K$1378,"up",#REF!,#REF!),"")</f>
        <v>#REF!</v>
      </c>
      <c r="X566" s="8" t="e">
        <f>IF(#REF!&lt;&gt;#REF!,COUNTIFS($K$112:$K$1378,"SRS",#REF!,#REF!),"")</f>
        <v>#REF!</v>
      </c>
      <c r="Y566" s="8" t="e">
        <f>IF(R566&lt;&gt;"",IF(R566=1,"",COUNTIFS($O$112:$O$1378,"&gt;40",#REF!,#REF!)),"")</f>
        <v>#REF!</v>
      </c>
    </row>
    <row r="567" spans="1:34">
      <c r="A567" s="8">
        <f t="shared" si="37"/>
        <v>73448</v>
      </c>
      <c r="B567" s="14" t="str">
        <f t="shared" si="38"/>
        <v>2017111420248</v>
      </c>
      <c r="C567" s="8" t="str">
        <f t="shared" si="39"/>
        <v>20171114</v>
      </c>
      <c r="D567" s="4">
        <v>2017</v>
      </c>
      <c r="E567" s="4">
        <v>11</v>
      </c>
      <c r="F567" s="4">
        <v>14</v>
      </c>
      <c r="G567" s="4">
        <v>20</v>
      </c>
      <c r="H567" s="4">
        <v>24</v>
      </c>
      <c r="I567" s="4">
        <v>8</v>
      </c>
      <c r="J567" s="4">
        <v>810</v>
      </c>
      <c r="K567" s="4" t="s">
        <v>37</v>
      </c>
      <c r="L567" s="8" t="e">
        <f>IF(#REF!=#REF!,IF(K567="Stroke",IF(K568="Stroke",IF((J568-J567)&lt;0,1000+J568-J567,J568-J567),""),""),"")</f>
        <v>#REF!</v>
      </c>
      <c r="M567" s="4" t="s">
        <v>21</v>
      </c>
      <c r="N567" s="4" t="s">
        <v>27</v>
      </c>
      <c r="O567" s="4">
        <v>6</v>
      </c>
      <c r="P567" s="8" t="e">
        <f>IF(#REF!=#REF!,IF(K567="Stroke",IF(K568="Stroke",IF(#REF!=#REF!,IF(Q567=Q568,IF((J568-J567)&lt;0,1000+J568-J567-O567,J568-J567-O567),""),""),""),""),"")</f>
        <v>#REF!</v>
      </c>
      <c r="Q567" s="4">
        <v>1</v>
      </c>
      <c r="R567" s="8" t="e">
        <f>IF(#REF!&lt;&gt;#REF!,COUNTIFS($K$112:$K$1378,$K$112,#REF!,#REF!),"")</f>
        <v>#REF!</v>
      </c>
      <c r="S567" s="8" t="e">
        <f>IF(AND(#REF!&lt;&gt;#REF!,#REF!=#REF!,M567="positive",M568="negative"),1,"")</f>
        <v>#REF!</v>
      </c>
      <c r="T567" s="8" t="e">
        <f>IF(AND(#REF!=#REF!,K:K="stroke",M:M="positive",S567&lt;&gt;"1"),1,"")</f>
        <v>#REF!</v>
      </c>
      <c r="U567" s="8" t="e">
        <f>IF((AND(R567&lt;&gt;"",W567&lt;&gt;1,K:K="stroke",M:M="negative",#REF!=#REF!)),IF(W567&lt;&gt;0,"",1),"")</f>
        <v>#REF!</v>
      </c>
      <c r="V567" s="8" t="e">
        <f t="shared" si="40"/>
        <v>#REF!</v>
      </c>
      <c r="W567" s="8" t="e">
        <f>IF(#REF!&lt;&gt;#REF!,COUNTIFS($K$112:$K$1378,"up",#REF!,#REF!),"")</f>
        <v>#REF!</v>
      </c>
      <c r="X567" s="8" t="e">
        <f>IF(#REF!&lt;&gt;#REF!,COUNTIFS($K$112:$K$1378,"SRS",#REF!,#REF!),"")</f>
        <v>#REF!</v>
      </c>
      <c r="Y567" s="8" t="e">
        <f>IF(R567&lt;&gt;"",IF(R567=1,"",COUNTIFS($O$112:$O$1378,"&gt;40",#REF!,#REF!)),"")</f>
        <v>#REF!</v>
      </c>
    </row>
    <row r="568" spans="1:34">
      <c r="A568" s="8">
        <f t="shared" si="37"/>
        <v>73448</v>
      </c>
      <c r="B568" s="14" t="str">
        <f t="shared" si="38"/>
        <v>2017111420248</v>
      </c>
      <c r="C568" s="8" t="str">
        <f t="shared" si="39"/>
        <v>20171114</v>
      </c>
      <c r="D568" s="4">
        <v>2017</v>
      </c>
      <c r="E568" s="4">
        <v>11</v>
      </c>
      <c r="F568" s="4">
        <v>14</v>
      </c>
      <c r="G568" s="4">
        <v>20</v>
      </c>
      <c r="H568" s="4">
        <v>24</v>
      </c>
      <c r="I568" s="4">
        <v>8</v>
      </c>
      <c r="J568" s="4">
        <v>822</v>
      </c>
      <c r="K568" s="4" t="s">
        <v>37</v>
      </c>
      <c r="L568" s="8" t="e">
        <f>IF(#REF!=#REF!,IF(K568="Stroke",IF(K569="Stroke",IF((J569-J568)&lt;0,1000+J569-J568,J569-J568),""),""),"")</f>
        <v>#REF!</v>
      </c>
      <c r="M568" s="4" t="s">
        <v>21</v>
      </c>
      <c r="N568" s="4" t="s">
        <v>27</v>
      </c>
      <c r="O568" s="4">
        <v>4</v>
      </c>
      <c r="P568" s="8" t="e">
        <f>IF(#REF!=#REF!,IF(K568="Stroke",IF(K569="Stroke",IF(#REF!=#REF!,IF(Q568=Q569,IF((J569-J568)&lt;0,1000+J569-J568-O568,J569-J568-O568),""),""),""),""),"")</f>
        <v>#REF!</v>
      </c>
      <c r="Q568" s="4">
        <v>1</v>
      </c>
      <c r="R568" s="8" t="e">
        <f>IF(#REF!&lt;&gt;#REF!,COUNTIFS($K$112:$K$1378,$K$112,#REF!,#REF!),"")</f>
        <v>#REF!</v>
      </c>
      <c r="S568" s="8" t="e">
        <f>IF(AND(#REF!&lt;&gt;#REF!,#REF!=#REF!,M568="positive",M569="negative"),1,"")</f>
        <v>#REF!</v>
      </c>
      <c r="T568" s="8" t="e">
        <f>IF(AND(#REF!=#REF!,K:K="stroke",M:M="positive",S568&lt;&gt;"1"),1,"")</f>
        <v>#REF!</v>
      </c>
      <c r="U568" s="8" t="e">
        <f>IF((AND(R568&lt;&gt;"",W568&lt;&gt;1,K:K="stroke",M:M="negative",#REF!=#REF!)),IF(W568&lt;&gt;0,"",1),"")</f>
        <v>#REF!</v>
      </c>
      <c r="V568" s="8" t="e">
        <f t="shared" si="40"/>
        <v>#REF!</v>
      </c>
      <c r="W568" s="8" t="e">
        <f>IF(#REF!&lt;&gt;#REF!,COUNTIFS($K$112:$K$1378,"up",#REF!,#REF!),"")</f>
        <v>#REF!</v>
      </c>
      <c r="X568" s="8" t="e">
        <f>IF(#REF!&lt;&gt;#REF!,COUNTIFS($K$112:$K$1378,"SRS",#REF!,#REF!),"")</f>
        <v>#REF!</v>
      </c>
      <c r="Y568" s="8" t="e">
        <f>IF(R568&lt;&gt;"",IF(R568=1,"",COUNTIFS($O$112:$O$1378,"&gt;40",#REF!,#REF!)),"")</f>
        <v>#REF!</v>
      </c>
    </row>
    <row r="569" spans="1:34">
      <c r="A569" s="7">
        <f t="shared" si="37"/>
        <v>73487</v>
      </c>
      <c r="B569" s="11" t="str">
        <f t="shared" si="38"/>
        <v>20171114202447</v>
      </c>
      <c r="C569" s="7" t="str">
        <f t="shared" si="39"/>
        <v>20171114</v>
      </c>
      <c r="D569" s="7">
        <v>2017</v>
      </c>
      <c r="E569" s="7">
        <v>11</v>
      </c>
      <c r="F569" s="7">
        <v>14</v>
      </c>
      <c r="G569" s="7">
        <v>20</v>
      </c>
      <c r="H569" s="7">
        <v>24</v>
      </c>
      <c r="I569" s="7">
        <v>47</v>
      </c>
      <c r="J569" s="21">
        <v>39</v>
      </c>
      <c r="K569" s="7" t="s">
        <v>37</v>
      </c>
      <c r="L569" s="7" t="e">
        <f>IF(#REF!=#REF!,IF(K569="Stroke",IF(K570="Stroke",IF((J570-J569)&lt;0,1000+J570-J569,J570-J569),""),""),"")</f>
        <v>#REF!</v>
      </c>
      <c r="M569" s="7" t="s">
        <v>21</v>
      </c>
      <c r="N569" s="7" t="s">
        <v>27</v>
      </c>
      <c r="O569" s="7">
        <v>7</v>
      </c>
      <c r="P569" s="7" t="e">
        <f>IF(#REF!=#REF!,IF(K569="Stroke",IF(K570="Stroke",IF(#REF!=#REF!,IF(Q569=Q570,IF((J570-J569)&lt;0,1000+J570-J569-O569,J570-J569-O569),""),""),""),""),"")</f>
        <v>#REF!</v>
      </c>
      <c r="Q569" s="7">
        <v>1</v>
      </c>
      <c r="R569" s="7" t="e">
        <f>IF(#REF!&lt;&gt;#REF!,COUNTIFS($K$112:$K$1378,$K$112,#REF!,#REF!),"")</f>
        <v>#REF!</v>
      </c>
      <c r="S569" s="7" t="e">
        <f>IF(AND(#REF!&lt;&gt;#REF!,#REF!=#REF!,M569="positive",M570="negative"),1,"")</f>
        <v>#REF!</v>
      </c>
      <c r="T569" s="7" t="e">
        <f>IF(AND(#REF!=#REF!,K:K="stroke",M:M="positive",S569&lt;&gt;"1"),1,"")</f>
        <v>#REF!</v>
      </c>
      <c r="U569" s="7" t="e">
        <f>IF((AND(R569&lt;&gt;"",W569&lt;&gt;1,K:K="stroke",M:M="negative",#REF!=#REF!)),IF(W569&lt;&gt;0,"",1),"")</f>
        <v>#REF!</v>
      </c>
      <c r="V569" s="7" t="e">
        <f t="shared" si="40"/>
        <v>#REF!</v>
      </c>
      <c r="W569" s="7" t="e">
        <f>IF(#REF!&lt;&gt;#REF!,COUNTIFS($K$112:$K$1378,"up",#REF!,#REF!),"")</f>
        <v>#REF!</v>
      </c>
      <c r="X569" s="7" t="e">
        <f>IF(#REF!&lt;&gt;#REF!,COUNTIFS($K$112:$K$1378,"SRS",#REF!,#REF!),"")</f>
        <v>#REF!</v>
      </c>
      <c r="Y569" s="7" t="e">
        <f>IF(R569&lt;&gt;"",IF(R569=1,"",COUNTIFS($O$112:$O$1378,"&gt;40",#REF!,#REF!)),"")</f>
        <v>#REF!</v>
      </c>
      <c r="Z569" s="7"/>
      <c r="AA569" s="7"/>
      <c r="AB569" s="7"/>
      <c r="AC569" s="7"/>
      <c r="AD569" s="7"/>
      <c r="AE569" s="7"/>
      <c r="AF569" s="7"/>
      <c r="AG569" s="7"/>
      <c r="AH569" s="7"/>
    </row>
    <row r="570" spans="1:34" s="7" customFormat="1">
      <c r="A570" s="8">
        <f t="shared" si="37"/>
        <v>73487</v>
      </c>
      <c r="B570" s="14" t="str">
        <f t="shared" si="38"/>
        <v>20171114202447</v>
      </c>
      <c r="C570" s="8" t="str">
        <f t="shared" si="39"/>
        <v>20171114</v>
      </c>
      <c r="D570" s="4">
        <v>2017</v>
      </c>
      <c r="E570" s="4">
        <v>11</v>
      </c>
      <c r="F570" s="4">
        <v>14</v>
      </c>
      <c r="G570" s="4">
        <v>20</v>
      </c>
      <c r="H570" s="4">
        <v>24</v>
      </c>
      <c r="I570" s="4">
        <v>47</v>
      </c>
      <c r="J570" s="26">
        <v>54</v>
      </c>
      <c r="K570" s="4" t="s">
        <v>40</v>
      </c>
      <c r="L570" s="8" t="e">
        <f>IF(#REF!=#REF!,IF(K570="Stroke",IF(K571="Stroke",IF((J571-J570)&lt;0,1000+J571-J570,J571-J570),""),""),"")</f>
        <v>#REF!</v>
      </c>
      <c r="M570" s="4" t="s">
        <v>21</v>
      </c>
      <c r="N570" s="4" t="s">
        <v>27</v>
      </c>
      <c r="O570" s="4">
        <v>0</v>
      </c>
      <c r="P570" s="8" t="e">
        <f>IF(#REF!=#REF!,IF(K570="Stroke",IF(K571="Stroke",IF(#REF!=#REF!,IF(Q570=Q571,IF((J571-J570)&lt;0,1000+J571-J570-O570,J571-J570-O570),""),""),""),""),"")</f>
        <v>#REF!</v>
      </c>
      <c r="Q570" s="4"/>
      <c r="R570" s="8" t="e">
        <f>IF(#REF!&lt;&gt;#REF!,COUNTIFS($K$112:$K$1378,$K$112,#REF!,#REF!),"")</f>
        <v>#REF!</v>
      </c>
      <c r="S570" s="8" t="e">
        <f>IF(AND(#REF!&lt;&gt;#REF!,#REF!=#REF!,M570="positive",M571="negative"),1,"")</f>
        <v>#REF!</v>
      </c>
      <c r="T570" s="8" t="e">
        <f>IF(AND(#REF!=#REF!,K:K="stroke",M:M="positive",S570&lt;&gt;"1"),1,"")</f>
        <v>#REF!</v>
      </c>
      <c r="U570" s="8" t="e">
        <f>IF((AND(R570&lt;&gt;"",W570&lt;&gt;1,K:K="stroke",M:M="negative",#REF!=#REF!)),IF(W570&lt;&gt;0,"",1),"")</f>
        <v>#REF!</v>
      </c>
      <c r="V570" s="8" t="e">
        <f t="shared" si="40"/>
        <v>#REF!</v>
      </c>
      <c r="W570" s="8" t="e">
        <f>IF(#REF!&lt;&gt;#REF!,COUNTIFS($K$112:$K$1378,"up",#REF!,#REF!),"")</f>
        <v>#REF!</v>
      </c>
      <c r="X570" s="8" t="e">
        <f>IF(#REF!&lt;&gt;#REF!,COUNTIFS($K$112:$K$1378,"SRS",#REF!,#REF!),"")</f>
        <v>#REF!</v>
      </c>
      <c r="Y570" s="8" t="e">
        <f>IF(R570&lt;&gt;"",IF(R570=1,"",COUNTIFS($O$112:$O$1378,"&gt;40",#REF!,#REF!)),"")</f>
        <v>#REF!</v>
      </c>
      <c r="Z570" s="4"/>
      <c r="AA570" s="4"/>
      <c r="AB570" s="4"/>
      <c r="AC570" s="4"/>
      <c r="AD570" s="4"/>
      <c r="AE570" s="4"/>
      <c r="AF570" s="4"/>
      <c r="AG570" s="4"/>
      <c r="AH570" s="4"/>
    </row>
    <row r="571" spans="1:34">
      <c r="A571" s="8">
        <f t="shared" si="37"/>
        <v>73487</v>
      </c>
      <c r="B571" s="14" t="str">
        <f t="shared" si="38"/>
        <v>20171114202447</v>
      </c>
      <c r="C571" s="8" t="str">
        <f t="shared" si="39"/>
        <v>20171114</v>
      </c>
      <c r="D571" s="4">
        <v>2017</v>
      </c>
      <c r="E571" s="4">
        <v>11</v>
      </c>
      <c r="F571" s="4">
        <v>14</v>
      </c>
      <c r="G571" s="4">
        <v>20</v>
      </c>
      <c r="H571" s="4">
        <v>24</v>
      </c>
      <c r="I571" s="4">
        <v>47</v>
      </c>
      <c r="J571" s="26">
        <v>68</v>
      </c>
      <c r="K571" s="4" t="s">
        <v>37</v>
      </c>
      <c r="L571" s="8" t="e">
        <f>IF(#REF!=#REF!,IF(K571="Stroke",IF(K572="Stroke",IF((J572-J571)&lt;0,1000+J572-J571,J572-J571),""),""),"")</f>
        <v>#REF!</v>
      </c>
      <c r="M571" s="4" t="s">
        <v>21</v>
      </c>
      <c r="N571" s="4" t="s">
        <v>27</v>
      </c>
      <c r="O571" s="4">
        <v>12</v>
      </c>
      <c r="P571" s="8" t="e">
        <f>IF(#REF!=#REF!,IF(K571="Stroke",IF(K572="Stroke",IF(#REF!=#REF!,IF(Q571=Q572,IF((J572-J571)&lt;0,1000+J572-J571-O571,J572-J571-O571),""),""),""),""),"")</f>
        <v>#REF!</v>
      </c>
      <c r="Q571" s="4">
        <v>1</v>
      </c>
      <c r="R571" s="8" t="e">
        <f>IF(#REF!&lt;&gt;#REF!,COUNTIFS($K$112:$K$1378,$K$112,#REF!,#REF!),"")</f>
        <v>#REF!</v>
      </c>
      <c r="S571" s="8" t="e">
        <f>IF(AND(#REF!&lt;&gt;#REF!,#REF!=#REF!,M571="positive",M572="negative"),1,"")</f>
        <v>#REF!</v>
      </c>
      <c r="T571" s="8" t="e">
        <f>IF(AND(#REF!=#REF!,K:K="stroke",M:M="positive",S571&lt;&gt;"1"),1,"")</f>
        <v>#REF!</v>
      </c>
      <c r="U571" s="8" t="e">
        <f>IF((AND(R571&lt;&gt;"",W571&lt;&gt;1,K:K="stroke",M:M="negative",#REF!=#REF!)),IF(W571&lt;&gt;0,"",1),"")</f>
        <v>#REF!</v>
      </c>
      <c r="V571" s="8" t="e">
        <f t="shared" si="40"/>
        <v>#REF!</v>
      </c>
      <c r="W571" s="8" t="e">
        <f>IF(#REF!&lt;&gt;#REF!,COUNTIFS($K$112:$K$1378,"up",#REF!,#REF!),"")</f>
        <v>#REF!</v>
      </c>
      <c r="X571" s="8" t="e">
        <f>IF(#REF!&lt;&gt;#REF!,COUNTIFS($K$112:$K$1378,"SRS",#REF!,#REF!),"")</f>
        <v>#REF!</v>
      </c>
      <c r="Y571" s="8" t="e">
        <f>IF(R571&lt;&gt;"",IF(R571=1,"",COUNTIFS($O$112:$O$1378,"&gt;40",#REF!,#REF!)),"")</f>
        <v>#REF!</v>
      </c>
    </row>
    <row r="572" spans="1:34">
      <c r="A572" s="8">
        <f t="shared" si="37"/>
        <v>73487</v>
      </c>
      <c r="B572" s="14" t="str">
        <f t="shared" si="38"/>
        <v>20171114202447</v>
      </c>
      <c r="C572" s="8" t="str">
        <f t="shared" si="39"/>
        <v>20171114</v>
      </c>
      <c r="D572" s="4">
        <v>2017</v>
      </c>
      <c r="E572" s="4">
        <v>11</v>
      </c>
      <c r="F572" s="4">
        <v>14</v>
      </c>
      <c r="G572" s="4">
        <v>20</v>
      </c>
      <c r="H572" s="4">
        <v>24</v>
      </c>
      <c r="I572" s="4">
        <v>47</v>
      </c>
      <c r="J572" s="4">
        <v>100</v>
      </c>
      <c r="K572" s="4" t="s">
        <v>37</v>
      </c>
      <c r="L572" s="8" t="e">
        <f>IF(#REF!=#REF!,IF(K572="Stroke",IF(K573="Stroke",IF((J573-J572)&lt;0,1000+J573-J572,J573-J572),""),""),"")</f>
        <v>#REF!</v>
      </c>
      <c r="M572" s="4" t="s">
        <v>21</v>
      </c>
      <c r="N572" s="4" t="s">
        <v>27</v>
      </c>
      <c r="O572" s="4">
        <v>10</v>
      </c>
      <c r="P572" s="8" t="e">
        <f>IF(#REF!=#REF!,IF(K572="Stroke",IF(K573="Stroke",IF(#REF!=#REF!,IF(Q572=Q573,IF((J573-J572)&lt;0,1000+J573-J572-O572,J573-J572-O572),""),""),""),""),"")</f>
        <v>#REF!</v>
      </c>
      <c r="Q572" s="4">
        <v>1</v>
      </c>
      <c r="R572" s="8" t="e">
        <f>IF(#REF!&lt;&gt;#REF!,COUNTIFS($K$112:$K$1378,$K$112,#REF!,#REF!),"")</f>
        <v>#REF!</v>
      </c>
      <c r="S572" s="8" t="e">
        <f>IF(AND(#REF!&lt;&gt;#REF!,#REF!=#REF!,M572="positive",M573="negative"),1,"")</f>
        <v>#REF!</v>
      </c>
      <c r="T572" s="8" t="e">
        <f>IF(AND(#REF!=#REF!,K:K="stroke",M:M="positive",S572&lt;&gt;"1"),1,"")</f>
        <v>#REF!</v>
      </c>
      <c r="U572" s="8" t="e">
        <f>IF((AND(R572&lt;&gt;"",W572&lt;&gt;1,K:K="stroke",M:M="negative",#REF!=#REF!)),IF(W572&lt;&gt;0,"",1),"")</f>
        <v>#REF!</v>
      </c>
      <c r="V572" s="8" t="e">
        <f t="shared" si="40"/>
        <v>#REF!</v>
      </c>
      <c r="W572" s="8" t="e">
        <f>IF(#REF!&lt;&gt;#REF!,COUNTIFS($K$112:$K$1378,"up",#REF!,#REF!),"")</f>
        <v>#REF!</v>
      </c>
      <c r="X572" s="8" t="e">
        <f>IF(#REF!&lt;&gt;#REF!,COUNTIFS($K$112:$K$1378,"SRS",#REF!,#REF!),"")</f>
        <v>#REF!</v>
      </c>
      <c r="Y572" s="8" t="e">
        <f>IF(R572&lt;&gt;"",IF(R572=1,"",COUNTIFS($O$112:$O$1378,"&gt;40",#REF!,#REF!)),"")</f>
        <v>#REF!</v>
      </c>
    </row>
    <row r="573" spans="1:34" s="7" customFormat="1">
      <c r="A573" s="8">
        <f t="shared" si="37"/>
        <v>73487</v>
      </c>
      <c r="B573" s="14" t="str">
        <f t="shared" si="38"/>
        <v>20171114202447</v>
      </c>
      <c r="C573" s="8" t="str">
        <f t="shared" si="39"/>
        <v>20171114</v>
      </c>
      <c r="D573" s="4">
        <v>2017</v>
      </c>
      <c r="E573" s="4">
        <v>11</v>
      </c>
      <c r="F573" s="4">
        <v>14</v>
      </c>
      <c r="G573" s="4">
        <v>20</v>
      </c>
      <c r="H573" s="4">
        <v>24</v>
      </c>
      <c r="I573" s="4">
        <v>47</v>
      </c>
      <c r="J573" s="4">
        <v>123</v>
      </c>
      <c r="K573" s="4" t="s">
        <v>40</v>
      </c>
      <c r="L573" s="8" t="e">
        <f>IF(#REF!=#REF!,IF(K573="Stroke",IF(K574="Stroke",IF((J574-J573)&lt;0,1000+J574-J573,J574-J573),""),""),"")</f>
        <v>#REF!</v>
      </c>
      <c r="M573" s="4" t="s">
        <v>21</v>
      </c>
      <c r="N573" s="4" t="s">
        <v>27</v>
      </c>
      <c r="O573" s="4">
        <v>0</v>
      </c>
      <c r="P573" s="8" t="e">
        <f>IF(#REF!=#REF!,IF(K573="Stroke",IF(K574="Stroke",IF(#REF!=#REF!,IF(Q573=Q574,IF((J574-J573)&lt;0,1000+J574-J573-O573,J574-J573-O573),""),""),""),""),"")</f>
        <v>#REF!</v>
      </c>
      <c r="Q573" s="4"/>
      <c r="R573" s="8" t="e">
        <f>IF(#REF!&lt;&gt;#REF!,COUNTIFS($K$112:$K$1378,$K$112,#REF!,#REF!),"")</f>
        <v>#REF!</v>
      </c>
      <c r="S573" s="8" t="e">
        <f>IF(AND(#REF!&lt;&gt;#REF!,#REF!=#REF!,M573="positive",M574="negative"),1,"")</f>
        <v>#REF!</v>
      </c>
      <c r="T573" s="8" t="e">
        <f>IF(AND(#REF!=#REF!,K:K="stroke",M:M="positive",S573&lt;&gt;"1"),1,"")</f>
        <v>#REF!</v>
      </c>
      <c r="U573" s="8" t="e">
        <f>IF((AND(R573&lt;&gt;"",W573&lt;&gt;1,K:K="stroke",M:M="negative",#REF!=#REF!)),IF(W573&lt;&gt;0,"",1),"")</f>
        <v>#REF!</v>
      </c>
      <c r="V573" s="8" t="e">
        <f t="shared" si="40"/>
        <v>#REF!</v>
      </c>
      <c r="W573" s="8" t="e">
        <f>IF(#REF!&lt;&gt;#REF!,COUNTIFS($K$112:$K$1378,"up",#REF!,#REF!),"")</f>
        <v>#REF!</v>
      </c>
      <c r="X573" s="8" t="e">
        <f>IF(#REF!&lt;&gt;#REF!,COUNTIFS($K$112:$K$1378,"SRS",#REF!,#REF!),"")</f>
        <v>#REF!</v>
      </c>
      <c r="Y573" s="8" t="e">
        <f>IF(R573&lt;&gt;"",IF(R573=1,"",COUNTIFS($O$112:$O$1378,"&gt;40",#REF!,#REF!)),"")</f>
        <v>#REF!</v>
      </c>
      <c r="Z573" s="4"/>
      <c r="AA573" s="4"/>
      <c r="AB573" s="4"/>
      <c r="AC573" s="4"/>
      <c r="AD573" s="4"/>
      <c r="AE573" s="4"/>
      <c r="AF573" s="4"/>
      <c r="AG573" s="4"/>
      <c r="AH573" s="4"/>
    </row>
    <row r="574" spans="1:34">
      <c r="A574" s="8">
        <f t="shared" si="37"/>
        <v>73487</v>
      </c>
      <c r="B574" s="14" t="str">
        <f t="shared" si="38"/>
        <v>20171114202447</v>
      </c>
      <c r="C574" s="8" t="str">
        <f t="shared" si="39"/>
        <v>20171114</v>
      </c>
      <c r="D574" s="4">
        <v>2017</v>
      </c>
      <c r="E574" s="4">
        <v>11</v>
      </c>
      <c r="F574" s="4">
        <v>14</v>
      </c>
      <c r="G574" s="4">
        <v>20</v>
      </c>
      <c r="H574" s="4">
        <v>24</v>
      </c>
      <c r="I574" s="4">
        <v>47</v>
      </c>
      <c r="J574" s="4">
        <v>137</v>
      </c>
      <c r="K574" s="4" t="s">
        <v>37</v>
      </c>
      <c r="L574" s="8" t="e">
        <f>IF(#REF!=#REF!,IF(K574="Stroke",IF(K575="Stroke",IF((J575-J574)&lt;0,1000+J575-J574,J575-J574),""),""),"")</f>
        <v>#REF!</v>
      </c>
      <c r="M574" s="4" t="s">
        <v>21</v>
      </c>
      <c r="N574" s="4" t="s">
        <v>27</v>
      </c>
      <c r="O574" s="4">
        <v>9</v>
      </c>
      <c r="P574" s="8" t="e">
        <f>IF(#REF!=#REF!,IF(K574="Stroke",IF(K575="Stroke",IF(#REF!=#REF!,IF(Q574=Q575,IF((J575-J574)&lt;0,1000+J575-J574-O574,J575-J574-O574),""),""),""),""),"")</f>
        <v>#REF!</v>
      </c>
      <c r="Q574" s="4">
        <v>1</v>
      </c>
      <c r="R574" s="8" t="e">
        <f>IF(#REF!&lt;&gt;#REF!,COUNTIFS($K$112:$K$1378,$K$112,#REF!,#REF!),"")</f>
        <v>#REF!</v>
      </c>
      <c r="S574" s="8" t="e">
        <f>IF(AND(#REF!&lt;&gt;#REF!,#REF!=#REF!,M574="positive",M575="negative"),1,"")</f>
        <v>#REF!</v>
      </c>
      <c r="T574" s="8" t="e">
        <f>IF(AND(#REF!=#REF!,K:K="stroke",M:M="positive",S574&lt;&gt;"1"),1,"")</f>
        <v>#REF!</v>
      </c>
      <c r="U574" s="8" t="e">
        <f>IF((AND(R574&lt;&gt;"",W574&lt;&gt;1,K:K="stroke",M:M="negative",#REF!=#REF!)),IF(W574&lt;&gt;0,"",1),"")</f>
        <v>#REF!</v>
      </c>
      <c r="V574" s="8" t="e">
        <f t="shared" si="40"/>
        <v>#REF!</v>
      </c>
      <c r="W574" s="8" t="e">
        <f>IF(#REF!&lt;&gt;#REF!,COUNTIFS($K$112:$K$1378,"up",#REF!,#REF!),"")</f>
        <v>#REF!</v>
      </c>
      <c r="X574" s="8" t="e">
        <f>IF(#REF!&lt;&gt;#REF!,COUNTIFS($K$112:$K$1378,"SRS",#REF!,#REF!),"")</f>
        <v>#REF!</v>
      </c>
      <c r="Y574" s="8" t="e">
        <f>IF(R574&lt;&gt;"",IF(R574=1,"",COUNTIFS($O$112:$O$1378,"&gt;40",#REF!,#REF!)),"")</f>
        <v>#REF!</v>
      </c>
    </row>
    <row r="575" spans="1:34">
      <c r="A575" s="8">
        <f t="shared" si="37"/>
        <v>73487</v>
      </c>
      <c r="B575" s="14" t="str">
        <f t="shared" si="38"/>
        <v>20171114202447</v>
      </c>
      <c r="C575" s="8" t="str">
        <f t="shared" si="39"/>
        <v>20171114</v>
      </c>
      <c r="D575" s="4">
        <v>2017</v>
      </c>
      <c r="E575" s="4">
        <v>11</v>
      </c>
      <c r="F575" s="4">
        <v>14</v>
      </c>
      <c r="G575" s="4">
        <v>20</v>
      </c>
      <c r="H575" s="4">
        <v>24</v>
      </c>
      <c r="I575" s="4">
        <v>47</v>
      </c>
      <c r="J575" s="4">
        <v>153</v>
      </c>
      <c r="K575" s="4" t="s">
        <v>40</v>
      </c>
      <c r="L575" s="8" t="e">
        <f>IF(#REF!=#REF!,IF(K575="Stroke",IF(K576="Stroke",IF((J576-J575)&lt;0,1000+J576-J575,J576-J575),""),""),"")</f>
        <v>#REF!</v>
      </c>
      <c r="M575" s="4" t="s">
        <v>21</v>
      </c>
      <c r="N575" s="4" t="s">
        <v>27</v>
      </c>
      <c r="O575" s="4">
        <v>0</v>
      </c>
      <c r="P575" s="8" t="e">
        <f>IF(#REF!=#REF!,IF(K575="Stroke",IF(K576="Stroke",IF(#REF!=#REF!,IF(Q575=Q576,IF((J576-J575)&lt;0,1000+J576-J575-O575,J576-J575-O575),""),""),""),""),"")</f>
        <v>#REF!</v>
      </c>
      <c r="R575" s="8" t="e">
        <f>IF(#REF!&lt;&gt;#REF!,COUNTIFS($K$112:$K$1378,$K$112,#REF!,#REF!),"")</f>
        <v>#REF!</v>
      </c>
      <c r="S575" s="8" t="e">
        <f>IF(AND(#REF!&lt;&gt;#REF!,#REF!=#REF!,M575="positive",M576="negative"),1,"")</f>
        <v>#REF!</v>
      </c>
      <c r="T575" s="8" t="e">
        <f>IF(AND(#REF!=#REF!,K:K="stroke",M:M="positive",S575&lt;&gt;"1"),1,"")</f>
        <v>#REF!</v>
      </c>
      <c r="U575" s="8" t="e">
        <f>IF((AND(R575&lt;&gt;"",W575&lt;&gt;1,K:K="stroke",M:M="negative",#REF!=#REF!)),IF(W575&lt;&gt;0,"",1),"")</f>
        <v>#REF!</v>
      </c>
      <c r="V575" s="8" t="e">
        <f t="shared" si="40"/>
        <v>#REF!</v>
      </c>
      <c r="W575" s="8" t="e">
        <f>IF(#REF!&lt;&gt;#REF!,COUNTIFS($K$112:$K$1378,"up",#REF!,#REF!),"")</f>
        <v>#REF!</v>
      </c>
      <c r="X575" s="8" t="e">
        <f>IF(#REF!&lt;&gt;#REF!,COUNTIFS($K$112:$K$1378,"SRS",#REF!,#REF!),"")</f>
        <v>#REF!</v>
      </c>
      <c r="Y575" s="8" t="e">
        <f>IF(R575&lt;&gt;"",IF(R575=1,"",COUNTIFS($O$112:$O$1378,"&gt;40",#REF!,#REF!)),"")</f>
        <v>#REF!</v>
      </c>
      <c r="Z575" s="29" t="s">
        <v>74</v>
      </c>
    </row>
    <row r="576" spans="1:34">
      <c r="A576" s="8">
        <f t="shared" si="37"/>
        <v>73487</v>
      </c>
      <c r="B576" s="14" t="str">
        <f t="shared" si="38"/>
        <v>20171114202447</v>
      </c>
      <c r="C576" s="8" t="str">
        <f t="shared" si="39"/>
        <v>20171114</v>
      </c>
      <c r="D576" s="4">
        <v>2017</v>
      </c>
      <c r="E576" s="4">
        <v>11</v>
      </c>
      <c r="F576" s="4">
        <v>14</v>
      </c>
      <c r="G576" s="4">
        <v>20</v>
      </c>
      <c r="H576" s="4">
        <v>24</v>
      </c>
      <c r="I576" s="4">
        <v>47</v>
      </c>
      <c r="J576" s="4">
        <v>320</v>
      </c>
      <c r="K576" s="4" t="s">
        <v>37</v>
      </c>
      <c r="L576" s="8" t="e">
        <f>IF(#REF!=#REF!,IF(K576="Stroke",IF(K577="Stroke",IF((J577-J576)&lt;0,1000+J577-J576,J577-J576),""),""),"")</f>
        <v>#REF!</v>
      </c>
      <c r="M576" s="4" t="s">
        <v>21</v>
      </c>
      <c r="N576" s="4" t="s">
        <v>27</v>
      </c>
      <c r="O576" s="4">
        <v>28</v>
      </c>
      <c r="P576" s="8" t="e">
        <f>IF(#REF!=#REF!,IF(K576="Stroke",IF(K577="Stroke",IF(#REF!=#REF!,IF(Q576=Q577,IF((J577-J576)&lt;0,1000+J577-J576-O576,J577-J576-O576),""),""),""),""),"")</f>
        <v>#REF!</v>
      </c>
      <c r="Q576" s="4">
        <v>1</v>
      </c>
      <c r="R576" s="8" t="e">
        <f>IF(#REF!&lt;&gt;#REF!,COUNTIFS($K$112:$K$1378,$K$112,#REF!,#REF!),"")</f>
        <v>#REF!</v>
      </c>
      <c r="S576" s="8" t="e">
        <f>IF(AND(#REF!&lt;&gt;#REF!,#REF!=#REF!,M576="positive",M577="negative"),1,"")</f>
        <v>#REF!</v>
      </c>
      <c r="T576" s="8" t="e">
        <f>IF(AND(#REF!=#REF!,K:K="stroke",M:M="positive",S576&lt;&gt;"1"),1,"")</f>
        <v>#REF!</v>
      </c>
      <c r="U576" s="8" t="e">
        <f>IF((AND(R576&lt;&gt;"",W576&lt;&gt;1,K:K="stroke",M:M="negative",#REF!=#REF!)),IF(W576&lt;&gt;0,"",1),"")</f>
        <v>#REF!</v>
      </c>
      <c r="V576" s="8" t="e">
        <f t="shared" si="40"/>
        <v>#REF!</v>
      </c>
      <c r="W576" s="8" t="e">
        <f>IF(#REF!&lt;&gt;#REF!,COUNTIFS($K$112:$K$1378,"up",#REF!,#REF!),"")</f>
        <v>#REF!</v>
      </c>
      <c r="X576" s="8" t="e">
        <f>IF(#REF!&lt;&gt;#REF!,COUNTIFS($K$112:$K$1378,"SRS",#REF!,#REF!),"")</f>
        <v>#REF!</v>
      </c>
      <c r="Y576" s="8" t="e">
        <f>IF(R576&lt;&gt;"",IF(R576=1,"",COUNTIFS($O$112:$O$1378,"&gt;40",#REF!,#REF!)),"")</f>
        <v>#REF!</v>
      </c>
      <c r="Z576" s="4" t="s">
        <v>75</v>
      </c>
    </row>
    <row r="577" spans="1:34" s="7" customFormat="1">
      <c r="A577" s="8">
        <f t="shared" ref="A577:A640" si="41">I577+(H577*60)+(G577*3600)</f>
        <v>73487</v>
      </c>
      <c r="B577" s="14" t="str">
        <f t="shared" ref="B577:B640" si="42">CONCATENATE(D577,E577,F577,G577,H577,I577)</f>
        <v>20171114202447</v>
      </c>
      <c r="C577" s="8" t="str">
        <f t="shared" si="39"/>
        <v>20171114</v>
      </c>
      <c r="D577" s="4">
        <v>2017</v>
      </c>
      <c r="E577" s="4">
        <v>11</v>
      </c>
      <c r="F577" s="4">
        <v>14</v>
      </c>
      <c r="G577" s="4">
        <v>20</v>
      </c>
      <c r="H577" s="4">
        <v>24</v>
      </c>
      <c r="I577" s="4">
        <v>47</v>
      </c>
      <c r="J577" s="4">
        <v>361</v>
      </c>
      <c r="K577" s="4" t="s">
        <v>37</v>
      </c>
      <c r="L577" s="8" t="e">
        <f>IF(#REF!=#REF!,IF(K577="Stroke",IF(K578="Stroke",IF((J578-J577)&lt;0,1000+J578-J577,J578-J577),""),""),"")</f>
        <v>#REF!</v>
      </c>
      <c r="M577" s="4" t="s">
        <v>21</v>
      </c>
      <c r="N577" s="4" t="s">
        <v>27</v>
      </c>
      <c r="O577" s="4">
        <v>324</v>
      </c>
      <c r="P577" s="8" t="e">
        <f>IF(#REF!=#REF!,IF(K577="Stroke",IF(K578="Stroke",IF(#REF!=#REF!,IF(Q577=Q578,IF((J578-J577)&lt;0,1000+J578-J577-O577,J578-J577-O577),""),""),""),""),"")</f>
        <v>#REF!</v>
      </c>
      <c r="Q577" s="4">
        <v>1</v>
      </c>
      <c r="R577" s="8" t="e">
        <f>IF(#REF!&lt;&gt;#REF!,COUNTIFS($K$112:$K$1378,$K$112,#REF!,#REF!),"")</f>
        <v>#REF!</v>
      </c>
      <c r="S577" s="8" t="e">
        <f>IF(AND(#REF!&lt;&gt;#REF!,#REF!=#REF!,M577="positive",M578="negative"),1,"")</f>
        <v>#REF!</v>
      </c>
      <c r="T577" s="8" t="e">
        <f>IF(AND(#REF!=#REF!,K:K="stroke",M:M="positive",S577&lt;&gt;"1"),1,"")</f>
        <v>#REF!</v>
      </c>
      <c r="U577" s="8" t="e">
        <f>IF((AND(R577&lt;&gt;"",W577&lt;&gt;1,K:K="stroke",M:M="negative",#REF!=#REF!)),IF(W577&lt;&gt;0,"",1),"")</f>
        <v>#REF!</v>
      </c>
      <c r="V577" s="8" t="e">
        <f t="shared" si="40"/>
        <v>#REF!</v>
      </c>
      <c r="W577" s="8" t="e">
        <f>IF(#REF!&lt;&gt;#REF!,COUNTIFS($K$112:$K$1378,"up",#REF!,#REF!),"")</f>
        <v>#REF!</v>
      </c>
      <c r="X577" s="8" t="e">
        <f>IF(#REF!&lt;&gt;#REF!,COUNTIFS($K$112:$K$1378,"SRS",#REF!,#REF!),"")</f>
        <v>#REF!</v>
      </c>
      <c r="Y577" s="8" t="e">
        <f>IF(R577&lt;&gt;"",IF(R577=1,"",COUNTIFS($O$112:$O$1378,"&gt;40",#REF!,#REF!)),"")</f>
        <v>#REF!</v>
      </c>
      <c r="Z577" s="4"/>
      <c r="AA577" s="4"/>
      <c r="AB577" s="4"/>
      <c r="AC577" s="4"/>
      <c r="AD577" s="4"/>
      <c r="AE577" s="4"/>
      <c r="AF577" s="4"/>
      <c r="AG577" s="4"/>
      <c r="AH577" s="4"/>
    </row>
    <row r="578" spans="1:34">
      <c r="A578" s="8">
        <f t="shared" si="41"/>
        <v>73487</v>
      </c>
      <c r="B578" s="14" t="str">
        <f t="shared" si="42"/>
        <v>20171114202447</v>
      </c>
      <c r="C578" s="8" t="str">
        <f t="shared" si="39"/>
        <v>20171114</v>
      </c>
      <c r="D578" s="4">
        <v>2017</v>
      </c>
      <c r="E578" s="4">
        <v>11</v>
      </c>
      <c r="F578" s="4">
        <v>14</v>
      </c>
      <c r="G578" s="4">
        <v>20</v>
      </c>
      <c r="H578" s="4">
        <v>24</v>
      </c>
      <c r="I578" s="4">
        <v>47</v>
      </c>
      <c r="J578" s="4">
        <v>365</v>
      </c>
      <c r="K578" s="4" t="s">
        <v>29</v>
      </c>
      <c r="L578" s="8" t="e">
        <f>IF(#REF!=#REF!,IF(K578="Stroke",IF(K579="Stroke",IF((J579-J578)&lt;0,1000+J579-J578,J579-J578),""),""),"")</f>
        <v>#REF!</v>
      </c>
      <c r="M578" s="4" t="s">
        <v>21</v>
      </c>
      <c r="N578" s="4" t="s">
        <v>27</v>
      </c>
      <c r="O578" s="4">
        <v>0</v>
      </c>
      <c r="P578" s="8" t="e">
        <f>IF(#REF!=#REF!,IF(K578="Stroke",IF(K579="Stroke",IF(#REF!=#REF!,IF(Q578=Q579,IF((J579-J578)&lt;0,1000+J579-J578-O578,J579-J578-O578),""),""),""),""),"")</f>
        <v>#REF!</v>
      </c>
      <c r="Q578" s="4">
        <v>1</v>
      </c>
      <c r="R578" s="8" t="e">
        <f>IF(#REF!&lt;&gt;#REF!,COUNTIFS($K$112:$K$1378,$K$112,#REF!,#REF!),"")</f>
        <v>#REF!</v>
      </c>
      <c r="S578" s="8" t="e">
        <f>IF(AND(#REF!&lt;&gt;#REF!,#REF!=#REF!,M578="positive",M579="negative"),1,"")</f>
        <v>#REF!</v>
      </c>
      <c r="T578" s="8" t="e">
        <f>IF(AND(#REF!=#REF!,K:K="stroke",M:M="positive",S578&lt;&gt;"1"),1,"")</f>
        <v>#REF!</v>
      </c>
      <c r="U578" s="8" t="e">
        <f>IF((AND(R578&lt;&gt;"",W578&lt;&gt;1,K:K="stroke",M:M="negative",#REF!=#REF!)),IF(W578&lt;&gt;0,"",1),"")</f>
        <v>#REF!</v>
      </c>
      <c r="V578" s="8" t="e">
        <f t="shared" si="40"/>
        <v>#REF!</v>
      </c>
      <c r="W578" s="8" t="e">
        <f>IF(#REF!&lt;&gt;#REF!,COUNTIFS($K$112:$K$1378,"up",#REF!,#REF!),"")</f>
        <v>#REF!</v>
      </c>
      <c r="X578" s="8" t="e">
        <f>IF(#REF!&lt;&gt;#REF!,COUNTIFS($K$112:$K$1378,"SRS",#REF!,#REF!),"")</f>
        <v>#REF!</v>
      </c>
      <c r="Y578" s="8" t="e">
        <f>IF(R578&lt;&gt;"",IF(R578=1,"",COUNTIFS($O$112:$O$1378,"&gt;40",#REF!,#REF!)),"")</f>
        <v>#REF!</v>
      </c>
    </row>
    <row r="579" spans="1:34">
      <c r="A579" s="8">
        <f t="shared" si="41"/>
        <v>73487</v>
      </c>
      <c r="B579" s="14" t="str">
        <f t="shared" si="42"/>
        <v>20171114202447</v>
      </c>
      <c r="C579" s="8" t="str">
        <f t="shared" si="39"/>
        <v>20171114</v>
      </c>
      <c r="D579" s="4">
        <v>2017</v>
      </c>
      <c r="E579" s="4">
        <v>11</v>
      </c>
      <c r="F579" s="4">
        <v>14</v>
      </c>
      <c r="G579" s="4">
        <v>20</v>
      </c>
      <c r="H579" s="4">
        <v>24</v>
      </c>
      <c r="I579" s="4">
        <v>47</v>
      </c>
      <c r="J579" s="4">
        <v>372</v>
      </c>
      <c r="K579" s="4" t="s">
        <v>29</v>
      </c>
      <c r="L579" s="8" t="e">
        <f>IF(#REF!=#REF!,IF(K579="Stroke",IF(K580="Stroke",IF((J580-J579)&lt;0,1000+J580-J579,J580-J579),""),""),"")</f>
        <v>#REF!</v>
      </c>
      <c r="M579" s="4" t="s">
        <v>21</v>
      </c>
      <c r="N579" s="4" t="s">
        <v>27</v>
      </c>
      <c r="O579" s="4">
        <v>0</v>
      </c>
      <c r="P579" s="8" t="e">
        <f>IF(#REF!=#REF!,IF(K579="Stroke",IF(K580="Stroke",IF(#REF!=#REF!,IF(Q579=Q580,IF((J580-J579)&lt;0,1000+J580-J579-O579,J580-J579-O579),""),""),""),""),"")</f>
        <v>#REF!</v>
      </c>
      <c r="Q579" s="4">
        <v>1</v>
      </c>
      <c r="R579" s="8" t="e">
        <f>IF(#REF!&lt;&gt;#REF!,COUNTIFS($K$112:$K$1378,$K$112,#REF!,#REF!),"")</f>
        <v>#REF!</v>
      </c>
      <c r="S579" s="8" t="e">
        <f>IF(AND(#REF!&lt;&gt;#REF!,#REF!=#REF!,M579="positive",M580="negative"),1,"")</f>
        <v>#REF!</v>
      </c>
      <c r="T579" s="8" t="e">
        <f>IF(AND(#REF!=#REF!,K:K="stroke",M:M="positive",S579&lt;&gt;"1"),1,"")</f>
        <v>#REF!</v>
      </c>
      <c r="U579" s="8" t="e">
        <f>IF((AND(R579&lt;&gt;"",W579&lt;&gt;1,K:K="stroke",M:M="negative",#REF!=#REF!)),IF(W579&lt;&gt;0,"",1),"")</f>
        <v>#REF!</v>
      </c>
      <c r="V579" s="8" t="e">
        <f t="shared" si="40"/>
        <v>#REF!</v>
      </c>
      <c r="W579" s="8" t="e">
        <f>IF(#REF!&lt;&gt;#REF!,COUNTIFS($K$112:$K$1378,"up",#REF!,#REF!),"")</f>
        <v>#REF!</v>
      </c>
      <c r="X579" s="8" t="e">
        <f>IF(#REF!&lt;&gt;#REF!,COUNTIFS($K$112:$K$1378,"SRS",#REF!,#REF!),"")</f>
        <v>#REF!</v>
      </c>
      <c r="Y579" s="8" t="e">
        <f>IF(R579&lt;&gt;"",IF(R579=1,"",COUNTIFS($O$112:$O$1378,"&gt;40",#REF!,#REF!)),"")</f>
        <v>#REF!</v>
      </c>
    </row>
    <row r="580" spans="1:34">
      <c r="A580" s="8">
        <f t="shared" si="41"/>
        <v>73487</v>
      </c>
      <c r="B580" s="14" t="str">
        <f t="shared" si="42"/>
        <v>20171114202447</v>
      </c>
      <c r="C580" s="8" t="str">
        <f t="shared" si="39"/>
        <v>20171114</v>
      </c>
      <c r="D580" s="4">
        <v>2017</v>
      </c>
      <c r="E580" s="4">
        <v>11</v>
      </c>
      <c r="F580" s="4">
        <v>14</v>
      </c>
      <c r="G580" s="4">
        <v>20</v>
      </c>
      <c r="H580" s="4">
        <v>24</v>
      </c>
      <c r="I580" s="4">
        <v>47</v>
      </c>
      <c r="J580" s="4">
        <v>378</v>
      </c>
      <c r="K580" s="4" t="s">
        <v>29</v>
      </c>
      <c r="L580" s="8" t="e">
        <f>IF(#REF!=#REF!,IF(K580="Stroke",IF(K581="Stroke",IF((J581-J580)&lt;0,1000+J581-J580,J581-J580),""),""),"")</f>
        <v>#REF!</v>
      </c>
      <c r="M580" s="4" t="s">
        <v>21</v>
      </c>
      <c r="N580" s="4" t="s">
        <v>27</v>
      </c>
      <c r="O580" s="4">
        <v>0</v>
      </c>
      <c r="P580" s="8" t="e">
        <f>IF(#REF!=#REF!,IF(K580="Stroke",IF(K581="Stroke",IF(#REF!=#REF!,IF(Q580=Q581,IF((J581-J580)&lt;0,1000+J581-J580-O580,J581-J580-O580),""),""),""),""),"")</f>
        <v>#REF!</v>
      </c>
      <c r="Q580" s="4">
        <v>1</v>
      </c>
      <c r="R580" s="8" t="e">
        <f>IF(#REF!&lt;&gt;#REF!,COUNTIFS($K$112:$K$1378,$K$112,#REF!,#REF!),"")</f>
        <v>#REF!</v>
      </c>
      <c r="S580" s="8" t="e">
        <f>IF(AND(#REF!&lt;&gt;#REF!,#REF!=#REF!,M580="positive",M581="negative"),1,"")</f>
        <v>#REF!</v>
      </c>
      <c r="T580" s="8" t="e">
        <f>IF(AND(#REF!=#REF!,K:K="stroke",M:M="positive",S580&lt;&gt;"1"),1,"")</f>
        <v>#REF!</v>
      </c>
      <c r="U580" s="8" t="e">
        <f>IF((AND(R580&lt;&gt;"",W580&lt;&gt;1,K:K="stroke",M:M="negative",#REF!=#REF!)),IF(W580&lt;&gt;0,"",1),"")</f>
        <v>#REF!</v>
      </c>
      <c r="V580" s="8" t="e">
        <f t="shared" si="40"/>
        <v>#REF!</v>
      </c>
      <c r="W580" s="8" t="e">
        <f>IF(#REF!&lt;&gt;#REF!,COUNTIFS($K$112:$K$1378,"up",#REF!,#REF!),"")</f>
        <v>#REF!</v>
      </c>
      <c r="X580" s="8" t="e">
        <f>IF(#REF!&lt;&gt;#REF!,COUNTIFS($K$112:$K$1378,"SRS",#REF!,#REF!),"")</f>
        <v>#REF!</v>
      </c>
      <c r="Y580" s="8" t="e">
        <f>IF(R580&lt;&gt;"",IF(R580=1,"",COUNTIFS($O$112:$O$1378,"&gt;40",#REF!,#REF!)),"")</f>
        <v>#REF!</v>
      </c>
    </row>
    <row r="581" spans="1:34">
      <c r="A581" s="8">
        <f t="shared" si="41"/>
        <v>73487</v>
      </c>
      <c r="B581" s="14" t="str">
        <f t="shared" si="42"/>
        <v>20171114202447</v>
      </c>
      <c r="C581" s="8" t="str">
        <f t="shared" si="39"/>
        <v>20171114</v>
      </c>
      <c r="D581" s="4">
        <v>2017</v>
      </c>
      <c r="E581" s="4">
        <v>11</v>
      </c>
      <c r="F581" s="4">
        <v>14</v>
      </c>
      <c r="G581" s="4">
        <v>20</v>
      </c>
      <c r="H581" s="4">
        <v>24</v>
      </c>
      <c r="I581" s="4">
        <v>47</v>
      </c>
      <c r="J581" s="4">
        <v>388</v>
      </c>
      <c r="K581" s="4" t="s">
        <v>29</v>
      </c>
      <c r="L581" s="8" t="e">
        <f>IF(#REF!=#REF!,IF(K581="Stroke",IF(K582="Stroke",IF((J582-J581)&lt;0,1000+J582-J581,J582-J581),""),""),"")</f>
        <v>#REF!</v>
      </c>
      <c r="M581" s="4" t="s">
        <v>21</v>
      </c>
      <c r="N581" s="4" t="s">
        <v>27</v>
      </c>
      <c r="O581" s="4">
        <v>0</v>
      </c>
      <c r="P581" s="8" t="e">
        <f>IF(#REF!=#REF!,IF(K581="Stroke",IF(K582="Stroke",IF(#REF!=#REF!,IF(Q581=Q582,IF((J582-J581)&lt;0,1000+J582-J581-O581,J582-J581-O581),""),""),""),""),"")</f>
        <v>#REF!</v>
      </c>
      <c r="Q581" s="4">
        <v>1</v>
      </c>
      <c r="R581" s="8" t="e">
        <f>IF(#REF!&lt;&gt;#REF!,COUNTIFS($K$112:$K$1378,$K$112,#REF!,#REF!),"")</f>
        <v>#REF!</v>
      </c>
      <c r="S581" s="8" t="e">
        <f>IF(AND(#REF!&lt;&gt;#REF!,#REF!=#REF!,M581="positive",M582="negative"),1,"")</f>
        <v>#REF!</v>
      </c>
      <c r="T581" s="8" t="e">
        <f>IF(AND(#REF!=#REF!,K:K="stroke",M:M="positive",S581&lt;&gt;"1"),1,"")</f>
        <v>#REF!</v>
      </c>
      <c r="U581" s="8" t="e">
        <f>IF((AND(R581&lt;&gt;"",W581&lt;&gt;1,K:K="stroke",M:M="negative",#REF!=#REF!)),IF(W581&lt;&gt;0,"",1),"")</f>
        <v>#REF!</v>
      </c>
      <c r="V581" s="8" t="e">
        <f t="shared" si="40"/>
        <v>#REF!</v>
      </c>
      <c r="W581" s="8" t="e">
        <f>IF(#REF!&lt;&gt;#REF!,COUNTIFS($K$112:$K$1378,"up",#REF!,#REF!),"")</f>
        <v>#REF!</v>
      </c>
      <c r="X581" s="8" t="e">
        <f>IF(#REF!&lt;&gt;#REF!,COUNTIFS($K$112:$K$1378,"SRS",#REF!,#REF!),"")</f>
        <v>#REF!</v>
      </c>
      <c r="Y581" s="8" t="e">
        <f>IF(R581&lt;&gt;"",IF(R581=1,"",COUNTIFS($O$112:$O$1378,"&gt;40",#REF!,#REF!)),"")</f>
        <v>#REF!</v>
      </c>
    </row>
    <row r="582" spans="1:34">
      <c r="A582" s="8">
        <f t="shared" si="41"/>
        <v>73487</v>
      </c>
      <c r="B582" s="14" t="str">
        <f t="shared" si="42"/>
        <v>20171114202447</v>
      </c>
      <c r="C582" s="8" t="str">
        <f t="shared" si="39"/>
        <v>20171114</v>
      </c>
      <c r="D582" s="4">
        <v>2017</v>
      </c>
      <c r="E582" s="4">
        <v>11</v>
      </c>
      <c r="F582" s="4">
        <v>14</v>
      </c>
      <c r="G582" s="4">
        <v>20</v>
      </c>
      <c r="H582" s="4">
        <v>24</v>
      </c>
      <c r="I582" s="4">
        <v>47</v>
      </c>
      <c r="J582" s="4">
        <v>704</v>
      </c>
      <c r="K582" s="4" t="s">
        <v>37</v>
      </c>
      <c r="L582" s="8" t="e">
        <f>IF(#REF!=#REF!,IF(K582="Stroke",IF(K583="Stroke",IF((J583-J582)&lt;0,1000+J583-J582,J583-J582),""),""),"")</f>
        <v>#REF!</v>
      </c>
      <c r="M582" s="4" t="s">
        <v>21</v>
      </c>
      <c r="N582" s="4" t="s">
        <v>27</v>
      </c>
      <c r="O582" s="4">
        <v>64</v>
      </c>
      <c r="P582" s="8" t="e">
        <f>IF(#REF!=#REF!,IF(K582="Stroke",IF(K583="Stroke",IF(#REF!=#REF!,IF(Q582=Q583,IF((J583-J582)&lt;0,1000+J583-J582-O582,J583-J582-O582),""),""),""),""),"")</f>
        <v>#REF!</v>
      </c>
      <c r="Q582" s="4">
        <v>1</v>
      </c>
      <c r="R582" s="8" t="e">
        <f>IF(#REF!&lt;&gt;#REF!,COUNTIFS($K$112:$K$1378,$K$112,#REF!,#REF!),"")</f>
        <v>#REF!</v>
      </c>
      <c r="S582" s="8" t="e">
        <f>IF(AND(#REF!&lt;&gt;#REF!,#REF!=#REF!,M582="positive",M583="negative"),1,"")</f>
        <v>#REF!</v>
      </c>
      <c r="T582" s="8" t="e">
        <f>IF(AND(#REF!=#REF!,K:K="stroke",M:M="positive",S582&lt;&gt;"1"),1,"")</f>
        <v>#REF!</v>
      </c>
      <c r="U582" s="8" t="e">
        <f>IF((AND(R582&lt;&gt;"",W582&lt;&gt;1,K:K="stroke",M:M="negative",#REF!=#REF!)),IF(W582&lt;&gt;0,"",1),"")</f>
        <v>#REF!</v>
      </c>
      <c r="V582" s="8" t="e">
        <f t="shared" si="40"/>
        <v>#REF!</v>
      </c>
      <c r="W582" s="8" t="e">
        <f>IF(#REF!&lt;&gt;#REF!,COUNTIFS($K$112:$K$1378,"up",#REF!,#REF!),"")</f>
        <v>#REF!</v>
      </c>
      <c r="X582" s="8" t="e">
        <f>IF(#REF!&lt;&gt;#REF!,COUNTIFS($K$112:$K$1378,"SRS",#REF!,#REF!),"")</f>
        <v>#REF!</v>
      </c>
      <c r="Y582" s="8" t="e">
        <f>IF(R582&lt;&gt;"",IF(R582=1,"",COUNTIFS($O$112:$O$1378,"&gt;40",#REF!,#REF!)),"")</f>
        <v>#REF!</v>
      </c>
    </row>
    <row r="583" spans="1:34">
      <c r="A583" s="7">
        <f t="shared" si="41"/>
        <v>73523</v>
      </c>
      <c r="B583" s="11" t="str">
        <f t="shared" si="42"/>
        <v>20171114202523</v>
      </c>
      <c r="C583" s="7" t="str">
        <f t="shared" si="39"/>
        <v>20171114</v>
      </c>
      <c r="D583" s="7">
        <v>2017</v>
      </c>
      <c r="E583" s="7">
        <v>11</v>
      </c>
      <c r="F583" s="7">
        <v>14</v>
      </c>
      <c r="G583" s="7">
        <v>20</v>
      </c>
      <c r="H583" s="7">
        <v>25</v>
      </c>
      <c r="I583" s="7">
        <v>23</v>
      </c>
      <c r="J583" s="7">
        <v>283</v>
      </c>
      <c r="K583" s="7" t="s">
        <v>37</v>
      </c>
      <c r="L583" s="7" t="e">
        <f>IF(#REF!=#REF!,IF(K583="Stroke",IF(K584="Stroke",IF((J584-J583)&lt;0,1000+J584-J583,J584-J583),""),""),"")</f>
        <v>#REF!</v>
      </c>
      <c r="M583" s="7" t="s">
        <v>21</v>
      </c>
      <c r="N583" s="7" t="s">
        <v>27</v>
      </c>
      <c r="O583" s="7">
        <v>16</v>
      </c>
      <c r="P583" s="7" t="e">
        <f>IF(#REF!=#REF!,IF(K583="Stroke",IF(K584="Stroke",IF(#REF!=#REF!,IF(Q583=Q584,IF((J584-J583)&lt;0,1000+J584-J583-O583,J584-J583-O583),""),""),""),""),"")</f>
        <v>#REF!</v>
      </c>
      <c r="Q583" s="7">
        <v>1</v>
      </c>
      <c r="R583" s="7" t="e">
        <f>IF(#REF!&lt;&gt;#REF!,COUNTIFS($K$112:$K$1378,$K$112,#REF!,#REF!),"")</f>
        <v>#REF!</v>
      </c>
      <c r="S583" s="7" t="e">
        <f>IF(AND(#REF!&lt;&gt;#REF!,#REF!=#REF!,M583="positive",M584="negative"),1,"")</f>
        <v>#REF!</v>
      </c>
      <c r="T583" s="7" t="e">
        <f>IF(AND(#REF!=#REF!,K:K="stroke",M:M="positive",S583&lt;&gt;"1"),1,"")</f>
        <v>#REF!</v>
      </c>
      <c r="U583" s="7" t="e">
        <f>IF((AND(R583&lt;&gt;"",W583&lt;&gt;1,K:K="stroke",M:M="negative",#REF!=#REF!)),IF(W583&lt;&gt;0,"",1),"")</f>
        <v>#REF!</v>
      </c>
      <c r="V583" s="7" t="e">
        <f t="shared" si="40"/>
        <v>#REF!</v>
      </c>
      <c r="W583" s="7" t="e">
        <f>IF(#REF!&lt;&gt;#REF!,COUNTIFS($K$112:$K$1378,"up",#REF!,#REF!),"")</f>
        <v>#REF!</v>
      </c>
      <c r="X583" s="7" t="e">
        <f>IF(#REF!&lt;&gt;#REF!,COUNTIFS($K$112:$K$1378,"SRS",#REF!,#REF!),"")</f>
        <v>#REF!</v>
      </c>
      <c r="Y583" s="7" t="e">
        <f>IF(R583&lt;&gt;"",IF(R583=1,"",COUNTIFS($O$112:$O$1378,"&gt;40",#REF!,#REF!)),"")</f>
        <v>#REF!</v>
      </c>
      <c r="Z583" s="7"/>
      <c r="AA583" s="7"/>
      <c r="AB583" s="7"/>
      <c r="AC583" s="7"/>
      <c r="AD583" s="7"/>
      <c r="AE583" s="7"/>
      <c r="AF583" s="7"/>
      <c r="AG583" s="7"/>
      <c r="AH583" s="7"/>
    </row>
    <row r="584" spans="1:34">
      <c r="A584" s="8">
        <f t="shared" si="41"/>
        <v>73523</v>
      </c>
      <c r="B584" s="14" t="str">
        <f t="shared" si="42"/>
        <v>20171114202523</v>
      </c>
      <c r="C584" s="8" t="str">
        <f t="shared" si="39"/>
        <v>20171114</v>
      </c>
      <c r="D584" s="4">
        <v>2017</v>
      </c>
      <c r="E584" s="4">
        <v>11</v>
      </c>
      <c r="F584" s="4">
        <v>14</v>
      </c>
      <c r="G584" s="4">
        <v>20</v>
      </c>
      <c r="H584" s="4">
        <v>25</v>
      </c>
      <c r="I584" s="4">
        <v>23</v>
      </c>
      <c r="J584" s="4">
        <v>370</v>
      </c>
      <c r="K584" s="4" t="s">
        <v>40</v>
      </c>
      <c r="L584" s="8" t="e">
        <f>IF(#REF!=#REF!,IF(K584="Stroke",IF(K585="Stroke",IF((J585-J584)&lt;0,1000+J585-J584,J585-J584),""),""),"")</f>
        <v>#REF!</v>
      </c>
      <c r="M584" s="4" t="s">
        <v>21</v>
      </c>
      <c r="N584" s="4" t="s">
        <v>27</v>
      </c>
      <c r="O584" s="4">
        <v>0</v>
      </c>
      <c r="P584" s="8" t="e">
        <f>IF(#REF!=#REF!,IF(K584="Stroke",IF(K585="Stroke",IF(#REF!=#REF!,IF(Q584=Q585,IF((J585-J584)&lt;0,1000+J585-J584-O584,J585-J584-O584),""),""),""),""),"")</f>
        <v>#REF!</v>
      </c>
      <c r="R584" s="8" t="e">
        <f>IF(#REF!&lt;&gt;#REF!,COUNTIFS($K$112:$K$1378,$K$112,#REF!,#REF!),"")</f>
        <v>#REF!</v>
      </c>
      <c r="S584" s="8" t="e">
        <f>IF(AND(#REF!&lt;&gt;#REF!,#REF!=#REF!,M584="positive",M585="negative"),1,"")</f>
        <v>#REF!</v>
      </c>
      <c r="T584" s="8" t="e">
        <f>IF(AND(#REF!=#REF!,K:K="stroke",M:M="positive",S584&lt;&gt;"1"),1,"")</f>
        <v>#REF!</v>
      </c>
      <c r="U584" s="8" t="e">
        <f>IF((AND(R584&lt;&gt;"",W584&lt;&gt;1,K:K="stroke",M:M="negative",#REF!=#REF!)),IF(W584&lt;&gt;0,"",1),"")</f>
        <v>#REF!</v>
      </c>
      <c r="V584" s="8" t="e">
        <f t="shared" si="40"/>
        <v>#REF!</v>
      </c>
      <c r="W584" s="8" t="e">
        <f>IF(#REF!&lt;&gt;#REF!,COUNTIFS($K$112:$K$1378,"up",#REF!,#REF!),"")</f>
        <v>#REF!</v>
      </c>
      <c r="X584" s="8" t="e">
        <f>IF(#REF!&lt;&gt;#REF!,COUNTIFS($K$112:$K$1378,"SRS",#REF!,#REF!),"")</f>
        <v>#REF!</v>
      </c>
      <c r="Y584" s="8" t="e">
        <f>IF(R584&lt;&gt;"",IF(R584=1,"",COUNTIFS($O$112:$O$1378,"&gt;40",#REF!,#REF!)),"")</f>
        <v>#REF!</v>
      </c>
    </row>
    <row r="585" spans="1:34">
      <c r="A585" s="7">
        <f t="shared" si="41"/>
        <v>73549</v>
      </c>
      <c r="B585" s="11" t="str">
        <f t="shared" si="42"/>
        <v>20171114202549</v>
      </c>
      <c r="C585" s="7" t="str">
        <f t="shared" si="39"/>
        <v>20171114</v>
      </c>
      <c r="D585" s="7">
        <v>2017</v>
      </c>
      <c r="E585" s="7">
        <v>11</v>
      </c>
      <c r="F585" s="7">
        <v>14</v>
      </c>
      <c r="G585" s="7">
        <v>20</v>
      </c>
      <c r="H585" s="7">
        <v>25</v>
      </c>
      <c r="I585" s="7">
        <v>49</v>
      </c>
      <c r="J585" s="7">
        <v>995</v>
      </c>
      <c r="K585" s="7" t="s">
        <v>37</v>
      </c>
      <c r="L585" s="7" t="e">
        <f>IF(#REF!=#REF!,IF(K585="Stroke",IF(K586="Stroke",IF((J586-J585)&lt;0,1000+J586-J585,J586-J585),""),""),"")</f>
        <v>#REF!</v>
      </c>
      <c r="M585" s="7" t="s">
        <v>21</v>
      </c>
      <c r="N585" s="7" t="s">
        <v>27</v>
      </c>
      <c r="O585" s="7">
        <v>5</v>
      </c>
      <c r="P585" s="7" t="e">
        <f>IF(#REF!=#REF!,IF(K585="Stroke",IF(K586="Stroke",IF(#REF!=#REF!,IF(Q585=Q586,IF((J586-J585)&lt;0,1000+J586-J585-O585,J586-J585-O585),""),""),""),""),"")</f>
        <v>#REF!</v>
      </c>
      <c r="Q585" s="7">
        <v>1</v>
      </c>
      <c r="R585" s="7" t="e">
        <f>IF(#REF!&lt;&gt;#REF!,COUNTIFS($K$112:$K$1378,$K$112,#REF!,#REF!),"")</f>
        <v>#REF!</v>
      </c>
      <c r="S585" s="7" t="e">
        <f>IF(AND(#REF!&lt;&gt;#REF!,#REF!=#REF!,M585="positive",M586="negative"),1,"")</f>
        <v>#REF!</v>
      </c>
      <c r="T585" s="7" t="e">
        <f>IF(AND(#REF!=#REF!,K:K="stroke",M:M="positive",S585&lt;&gt;"1"),1,"")</f>
        <v>#REF!</v>
      </c>
      <c r="U585" s="7" t="e">
        <f>IF((AND(R585&lt;&gt;"",W585&lt;&gt;1,K:K="stroke",M:M="negative",#REF!=#REF!)),IF(W585&lt;&gt;0,"",1),"")</f>
        <v>#REF!</v>
      </c>
      <c r="V585" s="7" t="e">
        <f t="shared" si="40"/>
        <v>#REF!</v>
      </c>
      <c r="W585" s="7" t="e">
        <f>IF(#REF!&lt;&gt;#REF!,COUNTIFS($K$112:$K$1378,"up",#REF!,#REF!),"")</f>
        <v>#REF!</v>
      </c>
      <c r="X585" s="7" t="e">
        <f>IF(#REF!&lt;&gt;#REF!,COUNTIFS($K$112:$K$1378,"SRS",#REF!,#REF!),"")</f>
        <v>#REF!</v>
      </c>
      <c r="Y585" s="7" t="e">
        <f>IF(R585&lt;&gt;"",IF(R585=1,"",COUNTIFS($O$112:$O$1378,"&gt;40",#REF!,#REF!)),"")</f>
        <v>#REF!</v>
      </c>
      <c r="Z585" s="7"/>
      <c r="AA585" s="7"/>
      <c r="AB585" s="7"/>
      <c r="AC585" s="7"/>
      <c r="AD585" s="7"/>
      <c r="AE585" s="7"/>
      <c r="AF585" s="7"/>
      <c r="AG585" s="7"/>
      <c r="AH585" s="7"/>
    </row>
    <row r="586" spans="1:34">
      <c r="A586" s="8">
        <f t="shared" si="41"/>
        <v>73550</v>
      </c>
      <c r="B586" s="14" t="str">
        <f t="shared" si="42"/>
        <v>20171114202550</v>
      </c>
      <c r="C586" s="8" t="str">
        <f t="shared" si="39"/>
        <v>20171114</v>
      </c>
      <c r="D586" s="4">
        <v>2017</v>
      </c>
      <c r="E586" s="4">
        <v>11</v>
      </c>
      <c r="F586" s="4">
        <v>14</v>
      </c>
      <c r="G586" s="4">
        <v>20</v>
      </c>
      <c r="H586" s="4">
        <v>25</v>
      </c>
      <c r="I586" s="4">
        <v>50</v>
      </c>
      <c r="J586" s="26">
        <v>41</v>
      </c>
      <c r="K586" s="4" t="s">
        <v>37</v>
      </c>
      <c r="L586" s="8" t="e">
        <f>IF(#REF!=#REF!,IF(K586="Stroke",IF(K587="Stroke",IF((J587-J586)&lt;0,1000+J587-J586,J587-J586),""),""),"")</f>
        <v>#REF!</v>
      </c>
      <c r="M586" s="4" t="s">
        <v>21</v>
      </c>
      <c r="N586" s="4" t="s">
        <v>27</v>
      </c>
      <c r="O586" s="4">
        <v>6</v>
      </c>
      <c r="P586" s="8" t="e">
        <f>IF(#REF!=#REF!,IF(K586="Stroke",IF(K587="Stroke",IF(#REF!=#REF!,IF(Q586=Q587,IF((J587-J586)&lt;0,1000+J587-J586-O586,J587-J586-O586),""),""),""),""),"")</f>
        <v>#REF!</v>
      </c>
      <c r="Q586" s="4">
        <v>1</v>
      </c>
      <c r="R586" s="8" t="e">
        <f>IF(#REF!&lt;&gt;#REF!,COUNTIFS($K$112:$K$1378,$K$112,#REF!,#REF!),"")</f>
        <v>#REF!</v>
      </c>
      <c r="S586" s="8" t="e">
        <f>IF(AND(#REF!&lt;&gt;#REF!,#REF!=#REF!,M586="positive",M587="negative"),1,"")</f>
        <v>#REF!</v>
      </c>
      <c r="T586" s="8" t="e">
        <f>IF(AND(#REF!=#REF!,K:K="stroke",M:M="positive",S586&lt;&gt;"1"),1,"")</f>
        <v>#REF!</v>
      </c>
      <c r="U586" s="8" t="e">
        <f>IF((AND(R586&lt;&gt;"",W586&lt;&gt;1,K:K="stroke",M:M="negative",#REF!=#REF!)),IF(W586&lt;&gt;0,"",1),"")</f>
        <v>#REF!</v>
      </c>
      <c r="V586" s="8" t="e">
        <f t="shared" si="40"/>
        <v>#REF!</v>
      </c>
      <c r="W586" s="8" t="e">
        <f>IF(#REF!&lt;&gt;#REF!,COUNTIFS($K$112:$K$1378,"up",#REF!,#REF!),"")</f>
        <v>#REF!</v>
      </c>
      <c r="X586" s="8" t="e">
        <f>IF(#REF!&lt;&gt;#REF!,COUNTIFS($K$112:$K$1378,"SRS",#REF!,#REF!),"")</f>
        <v>#REF!</v>
      </c>
      <c r="Y586" s="8" t="e">
        <f>IF(R586&lt;&gt;"",IF(R586=1,"",COUNTIFS($O$112:$O$1378,"&gt;40",#REF!,#REF!)),"")</f>
        <v>#REF!</v>
      </c>
    </row>
    <row r="587" spans="1:34">
      <c r="A587" s="8">
        <f t="shared" si="41"/>
        <v>73550</v>
      </c>
      <c r="B587" s="14" t="str">
        <f t="shared" si="42"/>
        <v>20171114202550</v>
      </c>
      <c r="C587" s="8" t="str">
        <f t="shared" si="39"/>
        <v>20171114</v>
      </c>
      <c r="D587" s="4">
        <v>2017</v>
      </c>
      <c r="E587" s="4">
        <v>11</v>
      </c>
      <c r="F587" s="4">
        <v>14</v>
      </c>
      <c r="G587" s="4">
        <v>20</v>
      </c>
      <c r="H587" s="4">
        <v>25</v>
      </c>
      <c r="I587" s="4">
        <v>50</v>
      </c>
      <c r="J587" s="26">
        <v>70</v>
      </c>
      <c r="K587" s="4" t="s">
        <v>37</v>
      </c>
      <c r="L587" s="8" t="e">
        <f>IF(#REF!=#REF!,IF(K587="Stroke",IF(K588="Stroke",IF((J588-J587)&lt;0,1000+J588-J587,J588-J587),""),""),"")</f>
        <v>#REF!</v>
      </c>
      <c r="M587" s="4" t="s">
        <v>21</v>
      </c>
      <c r="N587" s="4" t="s">
        <v>27</v>
      </c>
      <c r="O587" s="4">
        <v>7</v>
      </c>
      <c r="P587" s="8" t="e">
        <f>IF(#REF!=#REF!,IF(K587="Stroke",IF(K588="Stroke",IF(#REF!=#REF!,IF(Q587=Q588,IF((J588-J587)&lt;0,1000+J588-J587-O587,J588-J587-O587),""),""),""),""),"")</f>
        <v>#REF!</v>
      </c>
      <c r="Q587" s="4">
        <v>1</v>
      </c>
      <c r="R587" s="8" t="e">
        <f>IF(#REF!&lt;&gt;#REF!,COUNTIFS($K$112:$K$1378,$K$112,#REF!,#REF!),"")</f>
        <v>#REF!</v>
      </c>
      <c r="S587" s="8" t="e">
        <f>IF(AND(#REF!&lt;&gt;#REF!,#REF!=#REF!,M587="positive",M588="negative"),1,"")</f>
        <v>#REF!</v>
      </c>
      <c r="T587" s="8" t="e">
        <f>IF(AND(#REF!=#REF!,K:K="stroke",M:M="positive",S587&lt;&gt;"1"),1,"")</f>
        <v>#REF!</v>
      </c>
      <c r="U587" s="8" t="e">
        <f>IF((AND(R587&lt;&gt;"",W587&lt;&gt;1,K:K="stroke",M:M="negative",#REF!=#REF!)),IF(W587&lt;&gt;0,"",1),"")</f>
        <v>#REF!</v>
      </c>
      <c r="V587" s="8" t="e">
        <f t="shared" si="40"/>
        <v>#REF!</v>
      </c>
      <c r="W587" s="8" t="e">
        <f>IF(#REF!&lt;&gt;#REF!,COUNTIFS($K$112:$K$1378,"up",#REF!,#REF!),"")</f>
        <v>#REF!</v>
      </c>
      <c r="X587" s="8" t="e">
        <f>IF(#REF!&lt;&gt;#REF!,COUNTIFS($K$112:$K$1378,"SRS",#REF!,#REF!),"")</f>
        <v>#REF!</v>
      </c>
      <c r="Y587" s="8" t="e">
        <f>IF(R587&lt;&gt;"",IF(R587=1,"",COUNTIFS($O$112:$O$1378,"&gt;40",#REF!,#REF!)),"")</f>
        <v>#REF!</v>
      </c>
    </row>
    <row r="588" spans="1:34">
      <c r="A588" s="8">
        <f t="shared" si="41"/>
        <v>73550</v>
      </c>
      <c r="B588" s="14" t="str">
        <f t="shared" si="42"/>
        <v>20171114202550</v>
      </c>
      <c r="C588" s="8" t="str">
        <f t="shared" si="39"/>
        <v>20171114</v>
      </c>
      <c r="D588" s="4">
        <v>2017</v>
      </c>
      <c r="E588" s="4">
        <v>11</v>
      </c>
      <c r="F588" s="4">
        <v>14</v>
      </c>
      <c r="G588" s="4">
        <v>20</v>
      </c>
      <c r="H588" s="4">
        <v>25</v>
      </c>
      <c r="I588" s="4">
        <v>50</v>
      </c>
      <c r="J588" s="4">
        <v>157</v>
      </c>
      <c r="K588" s="4" t="s">
        <v>37</v>
      </c>
      <c r="L588" s="8" t="e">
        <f>IF(#REF!=#REF!,IF(K588="Stroke",IF(K589="Stroke",IF((J589-J588)&lt;0,1000+J589-J588,J589-J588),""),""),"")</f>
        <v>#REF!</v>
      </c>
      <c r="M588" s="4" t="s">
        <v>21</v>
      </c>
      <c r="N588" s="4" t="s">
        <v>27</v>
      </c>
      <c r="O588" s="4">
        <v>9</v>
      </c>
      <c r="P588" s="8" t="e">
        <f>IF(#REF!=#REF!,IF(K588="Stroke",IF(K589="Stroke",IF(#REF!=#REF!,IF(Q588=Q589,IF((J589-J588)&lt;0,1000+J589-J588-O588,J589-J588-O588),""),""),""),""),"")</f>
        <v>#REF!</v>
      </c>
      <c r="Q588" s="4">
        <v>1</v>
      </c>
      <c r="R588" s="8" t="e">
        <f>IF(#REF!&lt;&gt;#REF!,COUNTIFS($K$112:$K$1378,$K$112,#REF!,#REF!),"")</f>
        <v>#REF!</v>
      </c>
      <c r="S588" s="8" t="e">
        <f>IF(AND(#REF!&lt;&gt;#REF!,#REF!=#REF!,M588="positive",M589="negative"),1,"")</f>
        <v>#REF!</v>
      </c>
      <c r="T588" s="8" t="e">
        <f>IF(AND(#REF!=#REF!,K:K="stroke",M:M="positive",S588&lt;&gt;"1"),1,"")</f>
        <v>#REF!</v>
      </c>
      <c r="U588" s="8" t="e">
        <f>IF((AND(R588&lt;&gt;"",W588&lt;&gt;1,K:K="stroke",M:M="negative",#REF!=#REF!)),IF(W588&lt;&gt;0,"",1),"")</f>
        <v>#REF!</v>
      </c>
      <c r="V588" s="8" t="e">
        <f t="shared" si="40"/>
        <v>#REF!</v>
      </c>
      <c r="W588" s="8" t="e">
        <f>IF(#REF!&lt;&gt;#REF!,COUNTIFS($K$112:$K$1378,"up",#REF!,#REF!),"")</f>
        <v>#REF!</v>
      </c>
      <c r="X588" s="8" t="e">
        <f>IF(#REF!&lt;&gt;#REF!,COUNTIFS($K$112:$K$1378,"SRS",#REF!,#REF!),"")</f>
        <v>#REF!</v>
      </c>
      <c r="Y588" s="8" t="e">
        <f>IF(R588&lt;&gt;"",IF(R588=1,"",COUNTIFS($O$112:$O$1378,"&gt;40",#REF!,#REF!)),"")</f>
        <v>#REF!</v>
      </c>
    </row>
    <row r="589" spans="1:34">
      <c r="A589" s="8">
        <f t="shared" si="41"/>
        <v>73550</v>
      </c>
      <c r="B589" s="14" t="str">
        <f t="shared" si="42"/>
        <v>20171114202550</v>
      </c>
      <c r="C589" s="8" t="str">
        <f t="shared" si="39"/>
        <v>20171114</v>
      </c>
      <c r="D589" s="4">
        <v>2017</v>
      </c>
      <c r="E589" s="4">
        <v>11</v>
      </c>
      <c r="F589" s="4">
        <v>14</v>
      </c>
      <c r="G589" s="4">
        <v>20</v>
      </c>
      <c r="H589" s="4">
        <v>25</v>
      </c>
      <c r="I589" s="4">
        <v>50</v>
      </c>
      <c r="J589" s="4">
        <v>223</v>
      </c>
      <c r="K589" s="4" t="s">
        <v>37</v>
      </c>
      <c r="L589" s="8" t="e">
        <f>IF(#REF!=#REF!,IF(K589="Stroke",IF(K590="Stroke",IF((J590-J589)&lt;0,1000+J590-J589,J590-J589),""),""),"")</f>
        <v>#REF!</v>
      </c>
      <c r="M589" s="4" t="s">
        <v>21</v>
      </c>
      <c r="N589" s="4" t="s">
        <v>66</v>
      </c>
      <c r="O589" s="4">
        <v>929</v>
      </c>
      <c r="P589" s="8" t="e">
        <f>IF(#REF!=#REF!,IF(K589="Stroke",IF(K590="Stroke",IF(#REF!=#REF!,IF(Q589=Q590,IF((J590-J589)&lt;0,1000+J590-J589-O589,J590-J589-O589),""),""),""),""),"")</f>
        <v>#REF!</v>
      </c>
      <c r="Q589" s="4">
        <v>1</v>
      </c>
      <c r="R589" s="8" t="e">
        <f>IF(#REF!&lt;&gt;#REF!,COUNTIFS($K$112:$K$1378,$K$112,#REF!,#REF!),"")</f>
        <v>#REF!</v>
      </c>
      <c r="S589" s="8" t="e">
        <f>IF(AND(#REF!&lt;&gt;#REF!,#REF!=#REF!,M589="positive",M590="negative"),1,"")</f>
        <v>#REF!</v>
      </c>
      <c r="T589" s="8" t="e">
        <f>IF(AND(#REF!=#REF!,K:K="stroke",M:M="positive",S589&lt;&gt;"1"),1,"")</f>
        <v>#REF!</v>
      </c>
      <c r="U589" s="8" t="e">
        <f>IF((AND(R589&lt;&gt;"",W589&lt;&gt;1,K:K="stroke",M:M="negative",#REF!=#REF!)),IF(W589&lt;&gt;0,"",1),"")</f>
        <v>#REF!</v>
      </c>
      <c r="V589" s="8" t="e">
        <f t="shared" si="40"/>
        <v>#REF!</v>
      </c>
      <c r="W589" s="8" t="e">
        <f>IF(#REF!&lt;&gt;#REF!,COUNTIFS($K$112:$K$1378,"up",#REF!,#REF!),"")</f>
        <v>#REF!</v>
      </c>
      <c r="X589" s="8" t="e">
        <f>IF(#REF!&lt;&gt;#REF!,COUNTIFS($K$112:$K$1378,"SRS",#REF!,#REF!),"")</f>
        <v>#REF!</v>
      </c>
      <c r="Y589" s="8" t="e">
        <f>IF(R589&lt;&gt;"",IF(R589=1,"",COUNTIFS($O$112:$O$1378,"&gt;40",#REF!,#REF!)),"")</f>
        <v>#REF!</v>
      </c>
    </row>
    <row r="590" spans="1:34" s="7" customFormat="1">
      <c r="A590" s="8">
        <f t="shared" si="41"/>
        <v>73550</v>
      </c>
      <c r="B590" s="14" t="str">
        <f t="shared" si="42"/>
        <v>20171114202550</v>
      </c>
      <c r="C590" s="8" t="str">
        <f t="shared" si="39"/>
        <v>20171114</v>
      </c>
      <c r="D590" s="4">
        <v>2017</v>
      </c>
      <c r="E590" s="4">
        <v>11</v>
      </c>
      <c r="F590" s="4">
        <v>14</v>
      </c>
      <c r="G590" s="4">
        <v>20</v>
      </c>
      <c r="H590" s="4">
        <v>25</v>
      </c>
      <c r="I590" s="4">
        <v>50</v>
      </c>
      <c r="J590" s="4">
        <v>226</v>
      </c>
      <c r="K590" s="4" t="s">
        <v>29</v>
      </c>
      <c r="L590" s="8" t="e">
        <f>IF(#REF!=#REF!,IF(K590="Stroke",IF(K591="Stroke",IF((J591-J590)&lt;0,1000+J591-J590,J591-J590),""),""),"")</f>
        <v>#REF!</v>
      </c>
      <c r="M590" s="4" t="s">
        <v>21</v>
      </c>
      <c r="N590" s="4" t="s">
        <v>66</v>
      </c>
      <c r="O590" s="4">
        <v>0</v>
      </c>
      <c r="P590" s="8" t="e">
        <f>IF(#REF!=#REF!,IF(K590="Stroke",IF(K591="Stroke",IF(#REF!=#REF!,IF(Q590=Q591,IF((J591-J590)&lt;0,1000+J591-J590-O590,J591-J590-O590),""),""),""),""),"")</f>
        <v>#REF!</v>
      </c>
      <c r="Q590" s="4">
        <v>1</v>
      </c>
      <c r="R590" s="8" t="e">
        <f>IF(#REF!&lt;&gt;#REF!,COUNTIFS($K$112:$K$1378,$K$112,#REF!,#REF!),"")</f>
        <v>#REF!</v>
      </c>
      <c r="S590" s="8" t="e">
        <f>IF(AND(#REF!&lt;&gt;#REF!,#REF!=#REF!,M590="positive",M591="negative"),1,"")</f>
        <v>#REF!</v>
      </c>
      <c r="T590" s="8" t="e">
        <f>IF(AND(#REF!=#REF!,K:K="stroke",M:M="positive",S590&lt;&gt;"1"),1,"")</f>
        <v>#REF!</v>
      </c>
      <c r="U590" s="8" t="e">
        <f>IF((AND(R590&lt;&gt;"",W590&lt;&gt;1,K:K="stroke",M:M="negative",#REF!=#REF!)),IF(W590&lt;&gt;0,"",1),"")</f>
        <v>#REF!</v>
      </c>
      <c r="V590" s="8" t="e">
        <f t="shared" si="40"/>
        <v>#REF!</v>
      </c>
      <c r="W590" s="8" t="e">
        <f>IF(#REF!&lt;&gt;#REF!,COUNTIFS($K$112:$K$1378,"up",#REF!,#REF!),"")</f>
        <v>#REF!</v>
      </c>
      <c r="X590" s="8" t="e">
        <f>IF(#REF!&lt;&gt;#REF!,COUNTIFS($K$112:$K$1378,"SRS",#REF!,#REF!),"")</f>
        <v>#REF!</v>
      </c>
      <c r="Y590" s="8" t="e">
        <f>IF(R590&lt;&gt;"",IF(R590=1,"",COUNTIFS($O$112:$O$1378,"&gt;40",#REF!,#REF!)),"")</f>
        <v>#REF!</v>
      </c>
      <c r="Z590" s="4" t="s">
        <v>76</v>
      </c>
      <c r="AA590" s="4"/>
      <c r="AB590" s="4"/>
      <c r="AC590" s="4"/>
      <c r="AD590" s="4"/>
      <c r="AE590" s="4"/>
      <c r="AF590" s="4"/>
      <c r="AG590" s="4"/>
      <c r="AH590" s="4"/>
    </row>
    <row r="591" spans="1:34">
      <c r="A591" s="8">
        <f t="shared" si="41"/>
        <v>73551</v>
      </c>
      <c r="B591" s="14" t="str">
        <f t="shared" si="42"/>
        <v>20171114202551</v>
      </c>
      <c r="C591" s="8" t="str">
        <f t="shared" si="39"/>
        <v>20171114</v>
      </c>
      <c r="D591" s="4">
        <v>2017</v>
      </c>
      <c r="E591" s="4">
        <v>11</v>
      </c>
      <c r="F591" s="4">
        <v>14</v>
      </c>
      <c r="G591" s="4">
        <v>20</v>
      </c>
      <c r="H591" s="4">
        <v>25</v>
      </c>
      <c r="I591" s="4">
        <v>51</v>
      </c>
      <c r="J591" s="4">
        <v>18</v>
      </c>
      <c r="K591" s="4" t="s">
        <v>29</v>
      </c>
      <c r="L591" s="8" t="e">
        <f>IF(#REF!=#REF!,IF(K591="Stroke",IF(K592="Stroke",IF((J592-J591)&lt;0,1000+J592-J591,J592-J591),""),""),"")</f>
        <v>#REF!</v>
      </c>
      <c r="M591" s="4" t="s">
        <v>21</v>
      </c>
      <c r="N591" s="4" t="s">
        <v>66</v>
      </c>
      <c r="O591" s="4">
        <v>0</v>
      </c>
      <c r="P591" s="8" t="e">
        <f>IF(#REF!=#REF!,IF(K591="Stroke",IF(K592="Stroke",IF(#REF!=#REF!,IF(Q591=Q592,IF((J592-J591)&lt;0,1000+J592-J591-O591,J592-J591-O591),""),""),""),""),"")</f>
        <v>#REF!</v>
      </c>
      <c r="Q591" s="4">
        <v>1</v>
      </c>
      <c r="R591" s="8" t="e">
        <f>IF(#REF!&lt;&gt;#REF!,COUNTIFS($K$112:$K$1378,$K$112,#REF!,#REF!),"")</f>
        <v>#REF!</v>
      </c>
      <c r="S591" s="8" t="e">
        <f>IF(AND(#REF!&lt;&gt;#REF!,#REF!=#REF!,M591="positive",M592="negative"),1,"")</f>
        <v>#REF!</v>
      </c>
      <c r="T591" s="8" t="e">
        <f>IF(AND(#REF!=#REF!,K:K="stroke",M:M="positive",S591&lt;&gt;"1"),1,"")</f>
        <v>#REF!</v>
      </c>
      <c r="U591" s="8" t="e">
        <f>IF((AND(R591&lt;&gt;"",W591&lt;&gt;1,K:K="stroke",M:M="negative",#REF!=#REF!)),IF(W591&lt;&gt;0,"",1),"")</f>
        <v>#REF!</v>
      </c>
      <c r="V591" s="8" t="e">
        <f t="shared" si="40"/>
        <v>#REF!</v>
      </c>
      <c r="W591" s="8" t="e">
        <f>IF(#REF!&lt;&gt;#REF!,COUNTIFS($K$112:$K$1378,"up",#REF!,#REF!),"")</f>
        <v>#REF!</v>
      </c>
      <c r="X591" s="8" t="e">
        <f>IF(#REF!&lt;&gt;#REF!,COUNTIFS($K$112:$K$1378,"SRS",#REF!,#REF!),"")</f>
        <v>#REF!</v>
      </c>
      <c r="Y591" s="8" t="e">
        <f>IF(R591&lt;&gt;"",IF(R591=1,"",COUNTIFS($O$112:$O$1378,"&gt;40",#REF!,#REF!)),"")</f>
        <v>#REF!</v>
      </c>
    </row>
    <row r="592" spans="1:34">
      <c r="A592" s="8">
        <f t="shared" si="41"/>
        <v>73551</v>
      </c>
      <c r="B592" s="14" t="str">
        <f t="shared" si="42"/>
        <v>20171114202551</v>
      </c>
      <c r="C592" s="8" t="str">
        <f t="shared" si="39"/>
        <v>20171114</v>
      </c>
      <c r="D592" s="4">
        <v>2017</v>
      </c>
      <c r="E592" s="4">
        <v>11</v>
      </c>
      <c r="F592" s="4">
        <v>14</v>
      </c>
      <c r="G592" s="4">
        <v>20</v>
      </c>
      <c r="H592" s="4">
        <v>25</v>
      </c>
      <c r="I592" s="4">
        <v>51</v>
      </c>
      <c r="J592" s="4">
        <v>31</v>
      </c>
      <c r="K592" s="4" t="s">
        <v>29</v>
      </c>
      <c r="L592" s="8" t="e">
        <f>IF(#REF!=#REF!,IF(K592="Stroke",IF(K593="Stroke",IF((J593-J592)&lt;0,1000+J593-J592,J593-J592),""),""),"")</f>
        <v>#REF!</v>
      </c>
      <c r="M592" s="4" t="s">
        <v>21</v>
      </c>
      <c r="N592" s="4" t="s">
        <v>66</v>
      </c>
      <c r="O592" s="4">
        <v>0</v>
      </c>
      <c r="P592" s="8" t="e">
        <f>IF(#REF!=#REF!,IF(K592="Stroke",IF(K593="Stroke",IF(#REF!=#REF!,IF(Q592=Q593,IF((J593-J592)&lt;0,1000+J593-J592-O592,J593-J592-O592),""),""),""),""),"")</f>
        <v>#REF!</v>
      </c>
      <c r="Q592" s="4">
        <v>1</v>
      </c>
      <c r="R592" s="8" t="e">
        <f>IF(#REF!&lt;&gt;#REF!,COUNTIFS($K$112:$K$1378,$K$112,#REF!,#REF!),"")</f>
        <v>#REF!</v>
      </c>
      <c r="S592" s="8" t="e">
        <f>IF(AND(#REF!&lt;&gt;#REF!,#REF!=#REF!,M592="positive",M593="negative"),1,"")</f>
        <v>#REF!</v>
      </c>
      <c r="T592" s="8" t="e">
        <f>IF(AND(#REF!=#REF!,K:K="stroke",M:M="positive",S592&lt;&gt;"1"),1,"")</f>
        <v>#REF!</v>
      </c>
      <c r="U592" s="8" t="e">
        <f>IF((AND(R592&lt;&gt;"",W592&lt;&gt;1,K:K="stroke",M:M="negative",#REF!=#REF!)),IF(W592&lt;&gt;0,"",1),"")</f>
        <v>#REF!</v>
      </c>
      <c r="V592" s="8" t="e">
        <f t="shared" si="40"/>
        <v>#REF!</v>
      </c>
      <c r="W592" s="8" t="e">
        <f>IF(#REF!&lt;&gt;#REF!,COUNTIFS($K$112:$K$1378,"up",#REF!,#REF!),"")</f>
        <v>#REF!</v>
      </c>
      <c r="X592" s="8" t="e">
        <f>IF(#REF!&lt;&gt;#REF!,COUNTIFS($K$112:$K$1378,"SRS",#REF!,#REF!),"")</f>
        <v>#REF!</v>
      </c>
      <c r="Y592" s="8" t="e">
        <f>IF(R592&lt;&gt;"",IF(R592=1,"",COUNTIFS($O$112:$O$1378,"&gt;40",#REF!,#REF!)),"")</f>
        <v>#REF!</v>
      </c>
    </row>
    <row r="593" spans="1:34">
      <c r="A593" s="8">
        <f t="shared" si="41"/>
        <v>73551</v>
      </c>
      <c r="B593" s="14" t="str">
        <f t="shared" si="42"/>
        <v>20171114202551</v>
      </c>
      <c r="C593" s="8" t="str">
        <f t="shared" si="39"/>
        <v>20171114</v>
      </c>
      <c r="D593" s="4">
        <v>2017</v>
      </c>
      <c r="E593" s="4">
        <v>11</v>
      </c>
      <c r="F593" s="4">
        <v>14</v>
      </c>
      <c r="G593" s="4">
        <v>20</v>
      </c>
      <c r="H593" s="4">
        <v>25</v>
      </c>
      <c r="I593" s="4">
        <v>51</v>
      </c>
      <c r="J593" s="4">
        <v>37</v>
      </c>
      <c r="K593" s="4" t="s">
        <v>29</v>
      </c>
      <c r="L593" s="8" t="e">
        <f>IF(#REF!=#REF!,IF(K593="Stroke",IF(K594="Stroke",IF((J594-J593)&lt;0,1000+J594-J593,J594-J593),""),""),"")</f>
        <v>#REF!</v>
      </c>
      <c r="M593" s="4" t="s">
        <v>21</v>
      </c>
      <c r="N593" s="4" t="s">
        <v>66</v>
      </c>
      <c r="O593" s="4">
        <v>0</v>
      </c>
      <c r="P593" s="8" t="e">
        <f>IF(#REF!=#REF!,IF(K593="Stroke",IF(K594="Stroke",IF(#REF!=#REF!,IF(Q593=Q594,IF((J594-J593)&lt;0,1000+J594-J593-O593,J594-J593-O593),""),""),""),""),"")</f>
        <v>#REF!</v>
      </c>
      <c r="Q593" s="4">
        <v>1</v>
      </c>
      <c r="R593" s="8" t="e">
        <f>IF(#REF!&lt;&gt;#REF!,COUNTIFS($K$112:$K$1378,$K$112,#REF!,#REF!),"")</f>
        <v>#REF!</v>
      </c>
      <c r="S593" s="8" t="e">
        <f>IF(AND(#REF!&lt;&gt;#REF!,#REF!=#REF!,M593="positive",M594="negative"),1,"")</f>
        <v>#REF!</v>
      </c>
      <c r="T593" s="8" t="e">
        <f>IF(AND(#REF!=#REF!,K:K="stroke",M:M="positive",S593&lt;&gt;"1"),1,"")</f>
        <v>#REF!</v>
      </c>
      <c r="U593" s="8" t="e">
        <f>IF((AND(R593&lt;&gt;"",W593&lt;&gt;1,K:K="stroke",M:M="negative",#REF!=#REF!)),IF(W593&lt;&gt;0,"",1),"")</f>
        <v>#REF!</v>
      </c>
      <c r="V593" s="8" t="e">
        <f t="shared" si="40"/>
        <v>#REF!</v>
      </c>
      <c r="W593" s="8" t="e">
        <f>IF(#REF!&lt;&gt;#REF!,COUNTIFS($K$112:$K$1378,"up",#REF!,#REF!),"")</f>
        <v>#REF!</v>
      </c>
      <c r="X593" s="8" t="e">
        <f>IF(#REF!&lt;&gt;#REF!,COUNTIFS($K$112:$K$1378,"SRS",#REF!,#REF!),"")</f>
        <v>#REF!</v>
      </c>
      <c r="Y593" s="8" t="e">
        <f>IF(R593&lt;&gt;"",IF(R593=1,"",COUNTIFS($O$112:$O$1378,"&gt;40",#REF!,#REF!)),"")</f>
        <v>#REF!</v>
      </c>
      <c r="Z593" s="4" t="s">
        <v>77</v>
      </c>
    </row>
    <row r="594" spans="1:34">
      <c r="A594" s="7">
        <f t="shared" si="41"/>
        <v>73655</v>
      </c>
      <c r="B594" s="11" t="str">
        <f t="shared" si="42"/>
        <v>20171114202735</v>
      </c>
      <c r="C594" s="7" t="str">
        <f t="shared" si="39"/>
        <v>20171114</v>
      </c>
      <c r="D594" s="7">
        <v>2017</v>
      </c>
      <c r="E594" s="7">
        <v>11</v>
      </c>
      <c r="F594" s="7">
        <v>14</v>
      </c>
      <c r="G594" s="7">
        <v>20</v>
      </c>
      <c r="H594" s="7">
        <v>27</v>
      </c>
      <c r="I594" s="7">
        <v>35</v>
      </c>
      <c r="J594" s="7">
        <v>868</v>
      </c>
      <c r="K594" s="7" t="s">
        <v>37</v>
      </c>
      <c r="L594" s="7" t="e">
        <f>IF(#REF!=#REF!,IF(K594="Stroke",IF(K595="Stroke",IF((J595-J594)&lt;0,1000+J595-J594,J595-J594),""),""),"")</f>
        <v>#REF!</v>
      </c>
      <c r="M594" s="7" t="s">
        <v>21</v>
      </c>
      <c r="N594" s="7" t="s">
        <v>27</v>
      </c>
      <c r="O594" s="7">
        <v>9</v>
      </c>
      <c r="P594" s="7" t="e">
        <f>IF(#REF!=#REF!,IF(K594="Stroke",IF(K595="Stroke",IF(#REF!=#REF!,IF(Q594=Q595,IF((J595-J594)&lt;0,1000+J595-J594-O594,J595-J594-O594),""),""),""),""),"")</f>
        <v>#REF!</v>
      </c>
      <c r="Q594" s="7">
        <v>1</v>
      </c>
      <c r="R594" s="7" t="e">
        <f>IF(#REF!&lt;&gt;#REF!,COUNTIFS($K$112:$K$1378,$K$112,#REF!,#REF!),"")</f>
        <v>#REF!</v>
      </c>
      <c r="S594" s="7" t="e">
        <f>IF(AND(#REF!&lt;&gt;#REF!,#REF!=#REF!,M594="positive",M595="negative"),1,"")</f>
        <v>#REF!</v>
      </c>
      <c r="T594" s="7" t="e">
        <f>IF(AND(#REF!=#REF!,K:K="stroke",M:M="positive",S594&lt;&gt;"1"),1,"")</f>
        <v>#REF!</v>
      </c>
      <c r="U594" s="7" t="e">
        <f>IF((AND(R594&lt;&gt;"",W594&lt;&gt;1,K:K="stroke",M:M="negative",#REF!=#REF!)),IF(W594&lt;&gt;0,"",1),"")</f>
        <v>#REF!</v>
      </c>
      <c r="V594" s="7" t="e">
        <f t="shared" si="40"/>
        <v>#REF!</v>
      </c>
      <c r="W594" s="7" t="e">
        <f>IF(#REF!&lt;&gt;#REF!,COUNTIFS($K$112:$K$1378,"up",#REF!,#REF!),"")</f>
        <v>#REF!</v>
      </c>
      <c r="X594" s="7" t="e">
        <f>IF(#REF!&lt;&gt;#REF!,COUNTIFS($K$112:$K$1378,"SRS",#REF!,#REF!),"")</f>
        <v>#REF!</v>
      </c>
      <c r="Y594" s="7" t="e">
        <f>IF(R594&lt;&gt;"",IF(R594=1,"",COUNTIFS($O$112:$O$1378,"&gt;40",#REF!,#REF!)),"")</f>
        <v>#REF!</v>
      </c>
      <c r="Z594" s="7"/>
      <c r="AA594" s="7"/>
      <c r="AB594" s="7"/>
      <c r="AC594" s="7"/>
      <c r="AD594" s="7"/>
      <c r="AE594" s="7"/>
      <c r="AF594" s="7"/>
      <c r="AG594" s="7"/>
      <c r="AH594" s="7"/>
    </row>
    <row r="595" spans="1:34">
      <c r="A595" s="8">
        <f t="shared" si="41"/>
        <v>73655</v>
      </c>
      <c r="B595" s="14" t="str">
        <f t="shared" si="42"/>
        <v>20171114202735</v>
      </c>
      <c r="C595" s="8" t="str">
        <f t="shared" si="39"/>
        <v>20171114</v>
      </c>
      <c r="D595" s="4">
        <v>2017</v>
      </c>
      <c r="E595" s="4">
        <v>11</v>
      </c>
      <c r="F595" s="4">
        <v>14</v>
      </c>
      <c r="G595" s="4">
        <v>20</v>
      </c>
      <c r="H595" s="4">
        <v>27</v>
      </c>
      <c r="I595" s="4">
        <v>35</v>
      </c>
      <c r="J595" s="4">
        <v>884</v>
      </c>
      <c r="K595" s="4" t="s">
        <v>40</v>
      </c>
      <c r="L595" s="8" t="e">
        <f>IF(#REF!=#REF!,IF(K595="Stroke",IF(K596="Stroke",IF((J596-J595)&lt;0,1000+J596-J595,J596-J595),""),""),"")</f>
        <v>#REF!</v>
      </c>
      <c r="M595" s="4" t="s">
        <v>21</v>
      </c>
      <c r="N595" s="4" t="s">
        <v>27</v>
      </c>
      <c r="O595" s="4">
        <v>0</v>
      </c>
      <c r="P595" s="8" t="e">
        <f>IF(#REF!=#REF!,IF(K595="Stroke",IF(K596="Stroke",IF(#REF!=#REF!,IF(Q595=Q596,IF((J596-J595)&lt;0,1000+J596-J595-O595,J596-J595-O595),""),""),""),""),"")</f>
        <v>#REF!</v>
      </c>
      <c r="R595" s="8" t="e">
        <f>IF(#REF!&lt;&gt;#REF!,COUNTIFS($K$112:$K$1378,$K$112,#REF!,#REF!),"")</f>
        <v>#REF!</v>
      </c>
      <c r="S595" s="8" t="e">
        <f>IF(AND(#REF!&lt;&gt;#REF!,#REF!=#REF!,M595="positive",M596="negative"),1,"")</f>
        <v>#REF!</v>
      </c>
      <c r="T595" s="8" t="e">
        <f>IF(AND(#REF!=#REF!,K:K="stroke",M:M="positive",S595&lt;&gt;"1"),1,"")</f>
        <v>#REF!</v>
      </c>
      <c r="U595" s="8" t="e">
        <f>IF((AND(R595&lt;&gt;"",W595&lt;&gt;1,K:K="stroke",M:M="negative",#REF!=#REF!)),IF(W595&lt;&gt;0,"",1),"")</f>
        <v>#REF!</v>
      </c>
      <c r="V595" s="8" t="e">
        <f t="shared" si="40"/>
        <v>#REF!</v>
      </c>
      <c r="W595" s="8" t="e">
        <f>IF(#REF!&lt;&gt;#REF!,COUNTIFS($K$112:$K$1378,"up",#REF!,#REF!),"")</f>
        <v>#REF!</v>
      </c>
      <c r="X595" s="8" t="e">
        <f>IF(#REF!&lt;&gt;#REF!,COUNTIFS($K$112:$K$1378,"SRS",#REF!,#REF!),"")</f>
        <v>#REF!</v>
      </c>
      <c r="Y595" s="8" t="e">
        <f>IF(R595&lt;&gt;"",IF(R595=1,"",COUNTIFS($O$112:$O$1378,"&gt;40",#REF!,#REF!)),"")</f>
        <v>#REF!</v>
      </c>
    </row>
    <row r="596" spans="1:34">
      <c r="A596" s="8">
        <f t="shared" si="41"/>
        <v>73655</v>
      </c>
      <c r="B596" s="14" t="str">
        <f t="shared" si="42"/>
        <v>20171114202735</v>
      </c>
      <c r="C596" s="8" t="str">
        <f t="shared" si="39"/>
        <v>20171114</v>
      </c>
      <c r="D596" s="4">
        <v>2017</v>
      </c>
      <c r="E596" s="4">
        <v>11</v>
      </c>
      <c r="F596" s="4">
        <v>14</v>
      </c>
      <c r="G596" s="4">
        <v>20</v>
      </c>
      <c r="H596" s="4">
        <v>27</v>
      </c>
      <c r="I596" s="4">
        <v>35</v>
      </c>
      <c r="J596" s="4">
        <v>923</v>
      </c>
      <c r="K596" s="4" t="s">
        <v>37</v>
      </c>
      <c r="L596" s="8" t="e">
        <f>IF(#REF!=#REF!,IF(K596="Stroke",IF(K597="Stroke",IF((J597-J596)&lt;0,1000+J597-J596,J597-J596),""),""),"")</f>
        <v>#REF!</v>
      </c>
      <c r="M596" s="4" t="s">
        <v>21</v>
      </c>
      <c r="N596" s="4" t="s">
        <v>27</v>
      </c>
      <c r="O596" s="4">
        <v>6</v>
      </c>
      <c r="P596" s="8" t="e">
        <f>IF(#REF!=#REF!,IF(K596="Stroke",IF(K597="Stroke",IF(#REF!=#REF!,IF(Q596=Q597,IF((J597-J596)&lt;0,1000+J597-J596-O596,J597-J596-O596),""),""),""),""),"")</f>
        <v>#REF!</v>
      </c>
      <c r="Q596" s="4">
        <v>1</v>
      </c>
      <c r="R596" s="8" t="e">
        <f>IF(#REF!&lt;&gt;#REF!,COUNTIFS($K$112:$K$1378,$K$112,#REF!,#REF!),"")</f>
        <v>#REF!</v>
      </c>
      <c r="S596" s="8" t="e">
        <f>IF(AND(#REF!&lt;&gt;#REF!,#REF!=#REF!,M596="positive",M597="negative"),1,"")</f>
        <v>#REF!</v>
      </c>
      <c r="T596" s="8" t="e">
        <f>IF(AND(#REF!=#REF!,K:K="stroke",M:M="positive",S596&lt;&gt;"1"),1,"")</f>
        <v>#REF!</v>
      </c>
      <c r="U596" s="8" t="e">
        <f>IF((AND(R596&lt;&gt;"",W596&lt;&gt;1,K:K="stroke",M:M="negative",#REF!=#REF!)),IF(W596&lt;&gt;0,"",1),"")</f>
        <v>#REF!</v>
      </c>
      <c r="V596" s="8" t="e">
        <f t="shared" si="40"/>
        <v>#REF!</v>
      </c>
      <c r="W596" s="8" t="e">
        <f>IF(#REF!&lt;&gt;#REF!,COUNTIFS($K$112:$K$1378,"up",#REF!,#REF!),"")</f>
        <v>#REF!</v>
      </c>
      <c r="X596" s="8" t="e">
        <f>IF(#REF!&lt;&gt;#REF!,COUNTIFS($K$112:$K$1378,"SRS",#REF!,#REF!),"")</f>
        <v>#REF!</v>
      </c>
      <c r="Y596" s="8" t="e">
        <f>IF(R596&lt;&gt;"",IF(R596=1,"",COUNTIFS($O$112:$O$1378,"&gt;40",#REF!,#REF!)),"")</f>
        <v>#REF!</v>
      </c>
    </row>
    <row r="597" spans="1:34">
      <c r="A597" s="8">
        <f t="shared" si="41"/>
        <v>73655</v>
      </c>
      <c r="B597" s="14" t="str">
        <f t="shared" si="42"/>
        <v>20171114202735</v>
      </c>
      <c r="C597" s="8" t="str">
        <f t="shared" si="39"/>
        <v>20171114</v>
      </c>
      <c r="D597" s="4">
        <v>2017</v>
      </c>
      <c r="E597" s="4">
        <v>11</v>
      </c>
      <c r="F597" s="4">
        <v>14</v>
      </c>
      <c r="G597" s="4">
        <v>20</v>
      </c>
      <c r="H597" s="4">
        <v>27</v>
      </c>
      <c r="I597" s="4">
        <v>35</v>
      </c>
      <c r="J597" s="4">
        <v>952</v>
      </c>
      <c r="K597" s="4" t="s">
        <v>37</v>
      </c>
      <c r="L597" s="8" t="e">
        <f>IF(#REF!=#REF!,IF(K597="Stroke",IF(K598="Stroke",IF((J598-J597)&lt;0,1000+J598-J597,J598-J597),""),""),"")</f>
        <v>#REF!</v>
      </c>
      <c r="M597" s="4" t="s">
        <v>21</v>
      </c>
      <c r="N597" s="4" t="s">
        <v>27</v>
      </c>
      <c r="O597" s="4">
        <v>5</v>
      </c>
      <c r="P597" s="8" t="e">
        <f>IF(#REF!=#REF!,IF(K597="Stroke",IF(K598="Stroke",IF(#REF!=#REF!,IF(Q597=Q598,IF((J598-J597)&lt;0,1000+J598-J597-O597,J598-J597-O597),""),""),""),""),"")</f>
        <v>#REF!</v>
      </c>
      <c r="Q597" s="4">
        <v>1</v>
      </c>
      <c r="R597" s="8" t="e">
        <f>IF(#REF!&lt;&gt;#REF!,COUNTIFS($K$112:$K$1378,$K$112,#REF!,#REF!),"")</f>
        <v>#REF!</v>
      </c>
      <c r="S597" s="8" t="e">
        <f>IF(AND(#REF!&lt;&gt;#REF!,#REF!=#REF!,M597="positive",M598="negative"),1,"")</f>
        <v>#REF!</v>
      </c>
      <c r="T597" s="8" t="e">
        <f>IF(AND(#REF!=#REF!,K:K="stroke",M:M="positive",S597&lt;&gt;"1"),1,"")</f>
        <v>#REF!</v>
      </c>
      <c r="U597" s="8" t="e">
        <f>IF((AND(R597&lt;&gt;"",W597&lt;&gt;1,K:K="stroke",M:M="negative",#REF!=#REF!)),IF(W597&lt;&gt;0,"",1),"")</f>
        <v>#REF!</v>
      </c>
      <c r="V597" s="8" t="e">
        <f t="shared" si="40"/>
        <v>#REF!</v>
      </c>
      <c r="W597" s="8" t="e">
        <f>IF(#REF!&lt;&gt;#REF!,COUNTIFS($K$112:$K$1378,"up",#REF!,#REF!),"")</f>
        <v>#REF!</v>
      </c>
      <c r="X597" s="8" t="e">
        <f>IF(#REF!&lt;&gt;#REF!,COUNTIFS($K$112:$K$1378,"SRS",#REF!,#REF!),"")</f>
        <v>#REF!</v>
      </c>
      <c r="Y597" s="8" t="e">
        <f>IF(R597&lt;&gt;"",IF(R597=1,"",COUNTIFS($O$112:$O$1378,"&gt;40",#REF!,#REF!)),"")</f>
        <v>#REF!</v>
      </c>
    </row>
    <row r="598" spans="1:34">
      <c r="A598" s="8">
        <f t="shared" si="41"/>
        <v>73655</v>
      </c>
      <c r="B598" s="14" t="str">
        <f t="shared" si="42"/>
        <v>20171114202735</v>
      </c>
      <c r="C598" s="8" t="str">
        <f t="shared" si="39"/>
        <v>20171114</v>
      </c>
      <c r="D598" s="4">
        <v>2017</v>
      </c>
      <c r="E598" s="4">
        <v>11</v>
      </c>
      <c r="F598" s="4">
        <v>14</v>
      </c>
      <c r="G598" s="4">
        <v>20</v>
      </c>
      <c r="H598" s="4">
        <v>27</v>
      </c>
      <c r="I598" s="4">
        <v>35</v>
      </c>
      <c r="J598" s="4">
        <v>978</v>
      </c>
      <c r="K598" s="4" t="s">
        <v>37</v>
      </c>
      <c r="L598" s="8" t="e">
        <f>IF(#REF!=#REF!,IF(K598="Stroke",IF(K599="Stroke",IF((J599-J598)&lt;0,1000+J599-J598,J599-J598),""),""),"")</f>
        <v>#REF!</v>
      </c>
      <c r="M598" s="4" t="s">
        <v>21</v>
      </c>
      <c r="N598" s="4" t="s">
        <v>27</v>
      </c>
      <c r="O598" s="4">
        <v>6</v>
      </c>
      <c r="P598" s="8" t="e">
        <f>IF(#REF!=#REF!,IF(K598="Stroke",IF(K599="Stroke",IF(#REF!=#REF!,IF(Q598=Q599,IF((J599-J598)&lt;0,1000+J599-J598-O598,J599-J598-O598),""),""),""),""),"")</f>
        <v>#REF!</v>
      </c>
      <c r="Q598" s="4">
        <v>1</v>
      </c>
      <c r="R598" s="8" t="e">
        <f>IF(#REF!&lt;&gt;#REF!,COUNTIFS($K$112:$K$1378,$K$112,#REF!,#REF!),"")</f>
        <v>#REF!</v>
      </c>
      <c r="S598" s="8" t="e">
        <f>IF(AND(#REF!&lt;&gt;#REF!,#REF!=#REF!,M598="positive",M599="negative"),1,"")</f>
        <v>#REF!</v>
      </c>
      <c r="T598" s="8" t="e">
        <f>IF(AND(#REF!=#REF!,K:K="stroke",M:M="positive",S598&lt;&gt;"1"),1,"")</f>
        <v>#REF!</v>
      </c>
      <c r="U598" s="8" t="e">
        <f>IF((AND(R598&lt;&gt;"",W598&lt;&gt;1,K:K="stroke",M:M="negative",#REF!=#REF!)),IF(W598&lt;&gt;0,"",1),"")</f>
        <v>#REF!</v>
      </c>
      <c r="V598" s="8" t="e">
        <f t="shared" si="40"/>
        <v>#REF!</v>
      </c>
      <c r="W598" s="8" t="e">
        <f>IF(#REF!&lt;&gt;#REF!,COUNTIFS($K$112:$K$1378,"up",#REF!,#REF!),"")</f>
        <v>#REF!</v>
      </c>
      <c r="X598" s="8" t="e">
        <f>IF(#REF!&lt;&gt;#REF!,COUNTIFS($K$112:$K$1378,"SRS",#REF!,#REF!),"")</f>
        <v>#REF!</v>
      </c>
      <c r="Y598" s="8" t="e">
        <f>IF(R598&lt;&gt;"",IF(R598=1,"",COUNTIFS($O$112:$O$1378,"&gt;40",#REF!,#REF!)),"")</f>
        <v>#REF!</v>
      </c>
    </row>
    <row r="599" spans="1:34" s="7" customFormat="1">
      <c r="A599" s="8">
        <f t="shared" si="41"/>
        <v>73656</v>
      </c>
      <c r="B599" s="14" t="str">
        <f t="shared" si="42"/>
        <v>20171114202736</v>
      </c>
      <c r="C599" s="8" t="str">
        <f t="shared" si="39"/>
        <v>20171114</v>
      </c>
      <c r="D599" s="4">
        <v>2017</v>
      </c>
      <c r="E599" s="4">
        <v>11</v>
      </c>
      <c r="F599" s="4">
        <v>14</v>
      </c>
      <c r="G599" s="4">
        <v>20</v>
      </c>
      <c r="H599" s="4">
        <v>27</v>
      </c>
      <c r="I599" s="4">
        <v>36</v>
      </c>
      <c r="J599" s="26">
        <v>1</v>
      </c>
      <c r="K599" s="4" t="s">
        <v>37</v>
      </c>
      <c r="L599" s="8" t="e">
        <f>IF(#REF!=#REF!,IF(K599="Stroke",IF(K600="Stroke",IF((J600-J599)&lt;0,1000+J600-J599,J600-J599),""),""),"")</f>
        <v>#REF!</v>
      </c>
      <c r="M599" s="4" t="s">
        <v>21</v>
      </c>
      <c r="N599" s="4" t="s">
        <v>27</v>
      </c>
      <c r="O599" s="4">
        <v>6</v>
      </c>
      <c r="P599" s="8" t="e">
        <f>IF(#REF!=#REF!,IF(K599="Stroke",IF(K600="Stroke",IF(#REF!=#REF!,IF(Q599=Q600,IF((J600-J599)&lt;0,1000+J600-J599-O599,J600-J599-O599),""),""),""),""),"")</f>
        <v>#REF!</v>
      </c>
      <c r="Q599" s="4">
        <v>1</v>
      </c>
      <c r="R599" s="8" t="e">
        <f>IF(#REF!&lt;&gt;#REF!,COUNTIFS($K$112:$K$1378,$K$112,#REF!,#REF!),"")</f>
        <v>#REF!</v>
      </c>
      <c r="S599" s="8" t="e">
        <f>IF(AND(#REF!&lt;&gt;#REF!,#REF!=#REF!,M599="positive",M600="negative"),1,"")</f>
        <v>#REF!</v>
      </c>
      <c r="T599" s="8" t="e">
        <f>IF(AND(#REF!=#REF!,K:K="stroke",M:M="positive",S599&lt;&gt;"1"),1,"")</f>
        <v>#REF!</v>
      </c>
      <c r="U599" s="8" t="e">
        <f>IF((AND(R599&lt;&gt;"",W599&lt;&gt;1,K:K="stroke",M:M="negative",#REF!=#REF!)),IF(W599&lt;&gt;0,"",1),"")</f>
        <v>#REF!</v>
      </c>
      <c r="V599" s="8" t="e">
        <f t="shared" si="40"/>
        <v>#REF!</v>
      </c>
      <c r="W599" s="8" t="e">
        <f>IF(#REF!&lt;&gt;#REF!,COUNTIFS($K$112:$K$1378,"up",#REF!,#REF!),"")</f>
        <v>#REF!</v>
      </c>
      <c r="X599" s="8" t="e">
        <f>IF(#REF!&lt;&gt;#REF!,COUNTIFS($K$112:$K$1378,"SRS",#REF!,#REF!),"")</f>
        <v>#REF!</v>
      </c>
      <c r="Y599" s="8" t="e">
        <f>IF(R599&lt;&gt;"",IF(R599=1,"",COUNTIFS($O$112:$O$1378,"&gt;40",#REF!,#REF!)),"")</f>
        <v>#REF!</v>
      </c>
      <c r="Z599" s="4"/>
      <c r="AA599" s="4"/>
      <c r="AB599" s="4"/>
      <c r="AC599" s="4"/>
      <c r="AD599" s="4"/>
      <c r="AE599" s="4"/>
      <c r="AF599" s="4"/>
      <c r="AG599" s="4"/>
      <c r="AH599" s="4"/>
    </row>
    <row r="600" spans="1:34">
      <c r="A600" s="8">
        <f t="shared" si="41"/>
        <v>73656</v>
      </c>
      <c r="B600" s="14" t="str">
        <f t="shared" si="42"/>
        <v>20171114202736</v>
      </c>
      <c r="C600" s="8" t="str">
        <f t="shared" si="39"/>
        <v>20171114</v>
      </c>
      <c r="D600" s="4">
        <v>2017</v>
      </c>
      <c r="E600" s="4">
        <v>11</v>
      </c>
      <c r="F600" s="4">
        <v>14</v>
      </c>
      <c r="G600" s="4">
        <v>20</v>
      </c>
      <c r="H600" s="4">
        <v>27</v>
      </c>
      <c r="I600" s="4">
        <v>36</v>
      </c>
      <c r="J600" s="26">
        <v>21</v>
      </c>
      <c r="K600" s="4" t="s">
        <v>37</v>
      </c>
      <c r="L600" s="8" t="e">
        <f>IF(#REF!=#REF!,IF(K600="Stroke",IF(K601="Stroke",IF((J601-J600)&lt;0,1000+J601-J600,J601-J600),""),""),"")</f>
        <v>#REF!</v>
      </c>
      <c r="M600" s="4" t="s">
        <v>21</v>
      </c>
      <c r="N600" s="4" t="s">
        <v>27</v>
      </c>
      <c r="O600" s="4">
        <v>236</v>
      </c>
      <c r="P600" s="8" t="e">
        <f>IF(#REF!=#REF!,IF(K600="Stroke",IF(K601="Stroke",IF(#REF!=#REF!,IF(Q600=Q601,IF((J601-J600)&lt;0,1000+J601-J600-O600,J601-J600-O600),""),""),""),""),"")</f>
        <v>#REF!</v>
      </c>
      <c r="Q600" s="4">
        <v>1</v>
      </c>
      <c r="R600" s="8" t="e">
        <f>IF(#REF!&lt;&gt;#REF!,COUNTIFS($K$112:$K$1378,$K$112,#REF!,#REF!),"")</f>
        <v>#REF!</v>
      </c>
      <c r="S600" s="8" t="e">
        <f>IF(AND(#REF!&lt;&gt;#REF!,#REF!=#REF!,M600="positive",M601="negative"),1,"")</f>
        <v>#REF!</v>
      </c>
      <c r="T600" s="8" t="e">
        <f>IF(AND(#REF!=#REF!,K:K="stroke",M:M="positive",S600&lt;&gt;"1"),1,"")</f>
        <v>#REF!</v>
      </c>
      <c r="U600" s="8" t="e">
        <f>IF((AND(R600&lt;&gt;"",W600&lt;&gt;1,K:K="stroke",M:M="negative",#REF!=#REF!)),IF(W600&lt;&gt;0,"",1),"")</f>
        <v>#REF!</v>
      </c>
      <c r="V600" s="8" t="e">
        <f t="shared" si="40"/>
        <v>#REF!</v>
      </c>
      <c r="W600" s="8" t="e">
        <f>IF(#REF!&lt;&gt;#REF!,COUNTIFS($K$112:$K$1378,"up",#REF!,#REF!),"")</f>
        <v>#REF!</v>
      </c>
      <c r="X600" s="8" t="e">
        <f>IF(#REF!&lt;&gt;#REF!,COUNTIFS($K$112:$K$1378,"SRS",#REF!,#REF!),"")</f>
        <v>#REF!</v>
      </c>
      <c r="Y600" s="8" t="e">
        <f>IF(R600&lt;&gt;"",IF(R600=1,"",COUNTIFS($O$112:$O$1378,"&gt;40",#REF!,#REF!)),"")</f>
        <v>#REF!</v>
      </c>
    </row>
    <row r="601" spans="1:34" s="7" customFormat="1">
      <c r="A601" s="8">
        <f t="shared" si="41"/>
        <v>73656</v>
      </c>
      <c r="B601" s="14" t="str">
        <f t="shared" si="42"/>
        <v>20171114202736</v>
      </c>
      <c r="C601" s="8" t="str">
        <f t="shared" si="39"/>
        <v>20171114</v>
      </c>
      <c r="D601" s="4">
        <v>2017</v>
      </c>
      <c r="E601" s="4">
        <v>11</v>
      </c>
      <c r="F601" s="4">
        <v>14</v>
      </c>
      <c r="G601" s="4">
        <v>20</v>
      </c>
      <c r="H601" s="4">
        <v>27</v>
      </c>
      <c r="I601" s="4">
        <v>36</v>
      </c>
      <c r="J601" s="4">
        <v>279</v>
      </c>
      <c r="K601" s="4" t="s">
        <v>37</v>
      </c>
      <c r="L601" s="8" t="e">
        <f>IF(#REF!=#REF!,IF(K601="Stroke",IF(K602="Stroke",IF((J602-J601)&lt;0,1000+J602-J601,J602-J601),""),""),"")</f>
        <v>#REF!</v>
      </c>
      <c r="M601" s="4" t="s">
        <v>21</v>
      </c>
      <c r="N601" s="4" t="s">
        <v>27</v>
      </c>
      <c r="O601" s="4">
        <v>26</v>
      </c>
      <c r="P601" s="8" t="e">
        <f>IF(#REF!=#REF!,IF(K601="Stroke",IF(K602="Stroke",IF(#REF!=#REF!,IF(Q601=Q602,IF((J602-J601)&lt;0,1000+J602-J601-O601,J602-J601-O601),""),""),""),""),"")</f>
        <v>#REF!</v>
      </c>
      <c r="Q601" s="4">
        <v>1</v>
      </c>
      <c r="R601" s="8" t="e">
        <f>IF(#REF!&lt;&gt;#REF!,COUNTIFS($K$112:$K$1378,$K$112,#REF!,#REF!),"")</f>
        <v>#REF!</v>
      </c>
      <c r="S601" s="8" t="e">
        <f>IF(AND(#REF!&lt;&gt;#REF!,#REF!=#REF!,M601="positive",M602="negative"),1,"")</f>
        <v>#REF!</v>
      </c>
      <c r="T601" s="8" t="e">
        <f>IF(AND(#REF!=#REF!,K:K="stroke",M:M="positive",S601&lt;&gt;"1"),1,"")</f>
        <v>#REF!</v>
      </c>
      <c r="U601" s="8" t="e">
        <f>IF((AND(R601&lt;&gt;"",W601&lt;&gt;1,K:K="stroke",M:M="negative",#REF!=#REF!)),IF(W601&lt;&gt;0,"",1),"")</f>
        <v>#REF!</v>
      </c>
      <c r="V601" s="8" t="e">
        <f t="shared" si="40"/>
        <v>#REF!</v>
      </c>
      <c r="W601" s="8" t="e">
        <f>IF(#REF!&lt;&gt;#REF!,COUNTIFS($K$112:$K$1378,"up",#REF!,#REF!),"")</f>
        <v>#REF!</v>
      </c>
      <c r="X601" s="8" t="e">
        <f>IF(#REF!&lt;&gt;#REF!,COUNTIFS($K$112:$K$1378,"SRS",#REF!,#REF!),"")</f>
        <v>#REF!</v>
      </c>
      <c r="Y601" s="8" t="e">
        <f>IF(R601&lt;&gt;"",IF(R601=1,"",COUNTIFS($O$112:$O$1378,"&gt;40",#REF!,#REF!)),"")</f>
        <v>#REF!</v>
      </c>
      <c r="Z601" s="4"/>
      <c r="AA601" s="4"/>
      <c r="AB601" s="4"/>
      <c r="AC601" s="4"/>
      <c r="AD601" s="4"/>
      <c r="AE601" s="4"/>
      <c r="AF601" s="4"/>
      <c r="AG601" s="4"/>
      <c r="AH601" s="4"/>
    </row>
    <row r="602" spans="1:34">
      <c r="A602" s="8">
        <f t="shared" si="41"/>
        <v>73656</v>
      </c>
      <c r="B602" s="14" t="str">
        <f t="shared" si="42"/>
        <v>20171114202736</v>
      </c>
      <c r="C602" s="8" t="str">
        <f t="shared" si="39"/>
        <v>20171114</v>
      </c>
      <c r="D602" s="4">
        <v>2017</v>
      </c>
      <c r="E602" s="4">
        <v>11</v>
      </c>
      <c r="F602" s="4">
        <v>14</v>
      </c>
      <c r="G602" s="4">
        <v>20</v>
      </c>
      <c r="H602" s="4">
        <v>27</v>
      </c>
      <c r="I602" s="4">
        <v>36</v>
      </c>
      <c r="J602" s="4">
        <v>328</v>
      </c>
      <c r="K602" s="4" t="s">
        <v>37</v>
      </c>
      <c r="L602" s="8" t="e">
        <f>IF(#REF!=#REF!,IF(K602="Stroke",IF(K603="Stroke",IF((J603-J602)&lt;0,1000+J603-J602,J603-J602),""),""),"")</f>
        <v>#REF!</v>
      </c>
      <c r="M602" s="4" t="s">
        <v>21</v>
      </c>
      <c r="N602" s="4" t="s">
        <v>27</v>
      </c>
      <c r="O602" s="4">
        <v>165</v>
      </c>
      <c r="P602" s="8" t="e">
        <f>IF(#REF!=#REF!,IF(K602="Stroke",IF(K603="Stroke",IF(#REF!=#REF!,IF(Q602=Q603,IF((J603-J602)&lt;0,1000+J603-J602-O602,J603-J602-O602),""),""),""),""),"")</f>
        <v>#REF!</v>
      </c>
      <c r="Q602" s="4">
        <v>1</v>
      </c>
      <c r="R602" s="8" t="e">
        <f>IF(#REF!&lt;&gt;#REF!,COUNTIFS($K$112:$K$1378,$K$112,#REF!,#REF!),"")</f>
        <v>#REF!</v>
      </c>
      <c r="S602" s="8" t="e">
        <f>IF(AND(#REF!&lt;&gt;#REF!,#REF!=#REF!,M602="positive",M603="negative"),1,"")</f>
        <v>#REF!</v>
      </c>
      <c r="T602" s="8" t="e">
        <f>IF(AND(#REF!=#REF!,K:K="stroke",M:M="positive",S602&lt;&gt;"1"),1,"")</f>
        <v>#REF!</v>
      </c>
      <c r="U602" s="8" t="e">
        <f>IF((AND(R602&lt;&gt;"",W602&lt;&gt;1,K:K="stroke",M:M="negative",#REF!=#REF!)),IF(W602&lt;&gt;0,"",1),"")</f>
        <v>#REF!</v>
      </c>
      <c r="V602" s="8" t="e">
        <f t="shared" si="40"/>
        <v>#REF!</v>
      </c>
      <c r="W602" s="8" t="e">
        <f>IF(#REF!&lt;&gt;#REF!,COUNTIFS($K$112:$K$1378,"up",#REF!,#REF!),"")</f>
        <v>#REF!</v>
      </c>
      <c r="X602" s="8" t="e">
        <f>IF(#REF!&lt;&gt;#REF!,COUNTIFS($K$112:$K$1378,"SRS",#REF!,#REF!),"")</f>
        <v>#REF!</v>
      </c>
      <c r="Y602" s="8" t="e">
        <f>IF(R602&lt;&gt;"",IF(R602=1,"",COUNTIFS($O$112:$O$1378,"&gt;40",#REF!,#REF!)),"")</f>
        <v>#REF!</v>
      </c>
      <c r="Z602" s="4" t="s">
        <v>39</v>
      </c>
    </row>
    <row r="603" spans="1:34">
      <c r="A603" s="8">
        <f t="shared" si="41"/>
        <v>73656</v>
      </c>
      <c r="B603" s="14" t="str">
        <f t="shared" si="42"/>
        <v>20171114202736</v>
      </c>
      <c r="C603" s="8" t="str">
        <f t="shared" si="39"/>
        <v>20171114</v>
      </c>
      <c r="D603" s="4">
        <v>2017</v>
      </c>
      <c r="E603" s="4">
        <v>11</v>
      </c>
      <c r="F603" s="4">
        <v>14</v>
      </c>
      <c r="G603" s="4">
        <v>20</v>
      </c>
      <c r="H603" s="4">
        <v>27</v>
      </c>
      <c r="I603" s="4">
        <v>36</v>
      </c>
      <c r="J603" s="4">
        <v>331</v>
      </c>
      <c r="K603" s="4" t="s">
        <v>29</v>
      </c>
      <c r="L603" s="8" t="e">
        <f>IF(#REF!=#REF!,IF(K603="Stroke",IF(K604="Stroke",IF((J604-J603)&lt;0,1000+J604-J603,J604-J603),""),""),"")</f>
        <v>#REF!</v>
      </c>
      <c r="M603" s="4" t="s">
        <v>21</v>
      </c>
      <c r="N603" s="4" t="s">
        <v>27</v>
      </c>
      <c r="O603" s="4">
        <v>0</v>
      </c>
      <c r="P603" s="8" t="e">
        <f>IF(#REF!=#REF!,IF(K603="Stroke",IF(K604="Stroke",IF(#REF!=#REF!,IF(Q603=Q604,IF((J604-J603)&lt;0,1000+J604-J603-O603,J604-J603-O603),""),""),""),""),"")</f>
        <v>#REF!</v>
      </c>
      <c r="Q603" s="4">
        <v>1</v>
      </c>
      <c r="R603" s="8" t="e">
        <f>IF(#REF!&lt;&gt;#REF!,COUNTIFS($K$112:$K$1378,$K$112,#REF!,#REF!),"")</f>
        <v>#REF!</v>
      </c>
      <c r="S603" s="8" t="e">
        <f>IF(AND(#REF!&lt;&gt;#REF!,#REF!=#REF!,M603="positive",M604="negative"),1,"")</f>
        <v>#REF!</v>
      </c>
      <c r="T603" s="8" t="e">
        <f>IF(AND(#REF!=#REF!,K:K="stroke",M:M="positive",S603&lt;&gt;"1"),1,"")</f>
        <v>#REF!</v>
      </c>
      <c r="U603" s="8" t="e">
        <f>IF((AND(R603&lt;&gt;"",W603&lt;&gt;1,K:K="stroke",M:M="negative",#REF!=#REF!)),IF(W603&lt;&gt;0,"",1),"")</f>
        <v>#REF!</v>
      </c>
      <c r="V603" s="8" t="e">
        <f t="shared" si="40"/>
        <v>#REF!</v>
      </c>
      <c r="W603" s="8" t="e">
        <f>IF(#REF!&lt;&gt;#REF!,COUNTIFS($K$112:$K$1378,"up",#REF!,#REF!),"")</f>
        <v>#REF!</v>
      </c>
      <c r="X603" s="8" t="e">
        <f>IF(#REF!&lt;&gt;#REF!,COUNTIFS($K$112:$K$1378,"SRS",#REF!,#REF!),"")</f>
        <v>#REF!</v>
      </c>
      <c r="Y603" s="8" t="e">
        <f>IF(R603&lt;&gt;"",IF(R603=1,"",COUNTIFS($O$112:$O$1378,"&gt;40",#REF!,#REF!)),"")</f>
        <v>#REF!</v>
      </c>
    </row>
    <row r="604" spans="1:34">
      <c r="A604" s="8">
        <f t="shared" si="41"/>
        <v>73656</v>
      </c>
      <c r="B604" s="14" t="str">
        <f t="shared" si="42"/>
        <v>20171114202736</v>
      </c>
      <c r="C604" s="8" t="str">
        <f t="shared" si="39"/>
        <v>20171114</v>
      </c>
      <c r="D604" s="4">
        <v>2017</v>
      </c>
      <c r="E604" s="4">
        <v>11</v>
      </c>
      <c r="F604" s="4">
        <v>14</v>
      </c>
      <c r="G604" s="4">
        <v>20</v>
      </c>
      <c r="H604" s="4">
        <v>27</v>
      </c>
      <c r="I604" s="4">
        <v>36</v>
      </c>
      <c r="J604" s="4">
        <v>466</v>
      </c>
      <c r="K604" s="4" t="s">
        <v>29</v>
      </c>
      <c r="L604" s="8" t="e">
        <f>IF(#REF!=#REF!,IF(K604="Stroke",IF(K605="Stroke",IF((J605-J604)&lt;0,1000+J605-J604,J605-J604),""),""),"")</f>
        <v>#REF!</v>
      </c>
      <c r="M604" s="4" t="s">
        <v>21</v>
      </c>
      <c r="N604" s="4" t="s">
        <v>27</v>
      </c>
      <c r="O604" s="4">
        <v>0</v>
      </c>
      <c r="P604" s="8" t="e">
        <f>IF(#REF!=#REF!,IF(K604="Stroke",IF(K605="Stroke",IF(#REF!=#REF!,IF(Q604=Q605,IF((J605-J604)&lt;0,1000+J605-J604-O604,J605-J604-O604),""),""),""),""),"")</f>
        <v>#REF!</v>
      </c>
      <c r="Q604" s="4">
        <v>1</v>
      </c>
      <c r="R604" s="8" t="e">
        <f>IF(#REF!&lt;&gt;#REF!,COUNTIFS($K$112:$K$1378,$K$112,#REF!,#REF!),"")</f>
        <v>#REF!</v>
      </c>
      <c r="S604" s="8" t="e">
        <f>IF(AND(#REF!&lt;&gt;#REF!,#REF!=#REF!,M604="positive",M605="negative"),1,"")</f>
        <v>#REF!</v>
      </c>
      <c r="T604" s="8" t="e">
        <f>IF(AND(#REF!=#REF!,K:K="stroke",M:M="positive",S604&lt;&gt;"1"),1,"")</f>
        <v>#REF!</v>
      </c>
      <c r="U604" s="8" t="e">
        <f>IF((AND(R604&lt;&gt;"",W604&lt;&gt;1,K:K="stroke",M:M="negative",#REF!=#REF!)),IF(W604&lt;&gt;0,"",1),"")</f>
        <v>#REF!</v>
      </c>
      <c r="V604" s="8" t="e">
        <f t="shared" si="40"/>
        <v>#REF!</v>
      </c>
      <c r="W604" s="8" t="e">
        <f>IF(#REF!&lt;&gt;#REF!,COUNTIFS($K$112:$K$1378,"up",#REF!,#REF!),"")</f>
        <v>#REF!</v>
      </c>
      <c r="X604" s="8" t="e">
        <f>IF(#REF!&lt;&gt;#REF!,COUNTIFS($K$112:$K$1378,"SRS",#REF!,#REF!),"")</f>
        <v>#REF!</v>
      </c>
      <c r="Y604" s="8" t="e">
        <f>IF(R604&lt;&gt;"",IF(R604=1,"",COUNTIFS($O$112:$O$1378,"&gt;40",#REF!,#REF!)),"")</f>
        <v>#REF!</v>
      </c>
    </row>
    <row r="605" spans="1:34">
      <c r="A605" s="8">
        <f t="shared" si="41"/>
        <v>73656</v>
      </c>
      <c r="B605" s="14" t="str">
        <f t="shared" si="42"/>
        <v>20171114202736</v>
      </c>
      <c r="C605" s="8" t="str">
        <f t="shared" si="39"/>
        <v>20171114</v>
      </c>
      <c r="D605" s="4">
        <v>2017</v>
      </c>
      <c r="E605" s="4">
        <v>11</v>
      </c>
      <c r="F605" s="4">
        <v>14</v>
      </c>
      <c r="G605" s="4">
        <v>20</v>
      </c>
      <c r="H605" s="4">
        <v>27</v>
      </c>
      <c r="I605" s="4">
        <v>36</v>
      </c>
      <c r="J605" s="4">
        <v>473</v>
      </c>
      <c r="K605" s="4" t="s">
        <v>29</v>
      </c>
      <c r="L605" s="8" t="e">
        <f>IF(#REF!=#REF!,IF(K605="Stroke",IF(K606="Stroke",IF((J606-J605)&lt;0,1000+J606-J605,J606-J605),""),""),"")</f>
        <v>#REF!</v>
      </c>
      <c r="M605" s="4" t="s">
        <v>21</v>
      </c>
      <c r="N605" s="4" t="s">
        <v>27</v>
      </c>
      <c r="O605" s="4">
        <v>0</v>
      </c>
      <c r="P605" s="8" t="e">
        <f>IF(#REF!=#REF!,IF(K605="Stroke",IF(K606="Stroke",IF(#REF!=#REF!,IF(Q605=Q606,IF((J606-J605)&lt;0,1000+J606-J605-O605,J606-J605-O605),""),""),""),""),"")</f>
        <v>#REF!</v>
      </c>
      <c r="Q605" s="4">
        <v>1</v>
      </c>
      <c r="R605" s="8" t="e">
        <f>IF(#REF!&lt;&gt;#REF!,COUNTIFS($K$112:$K$1378,$K$112,#REF!,#REF!),"")</f>
        <v>#REF!</v>
      </c>
      <c r="S605" s="8" t="e">
        <f>IF(AND(#REF!&lt;&gt;#REF!,#REF!=#REF!,M605="positive",M606="negative"),1,"")</f>
        <v>#REF!</v>
      </c>
      <c r="T605" s="8" t="e">
        <f>IF(AND(#REF!=#REF!,K:K="stroke",M:M="positive",S605&lt;&gt;"1"),1,"")</f>
        <v>#REF!</v>
      </c>
      <c r="U605" s="8" t="e">
        <f>IF((AND(R605&lt;&gt;"",W605&lt;&gt;1,K:K="stroke",M:M="negative",#REF!=#REF!)),IF(W605&lt;&gt;0,"",1),"")</f>
        <v>#REF!</v>
      </c>
      <c r="V605" s="8" t="e">
        <f t="shared" si="40"/>
        <v>#REF!</v>
      </c>
      <c r="W605" s="8" t="e">
        <f>IF(#REF!&lt;&gt;#REF!,COUNTIFS($K$112:$K$1378,"up",#REF!,#REF!),"")</f>
        <v>#REF!</v>
      </c>
      <c r="X605" s="8" t="e">
        <f>IF(#REF!&lt;&gt;#REF!,COUNTIFS($K$112:$K$1378,"SRS",#REF!,#REF!),"")</f>
        <v>#REF!</v>
      </c>
      <c r="Y605" s="8" t="e">
        <f>IF(R605&lt;&gt;"",IF(R605=1,"",COUNTIFS($O$112:$O$1378,"&gt;40",#REF!,#REF!)),"")</f>
        <v>#REF!</v>
      </c>
    </row>
    <row r="606" spans="1:34" s="7" customFormat="1">
      <c r="A606" s="8">
        <f t="shared" si="41"/>
        <v>73656</v>
      </c>
      <c r="B606" s="14" t="str">
        <f t="shared" si="42"/>
        <v>20171114202736</v>
      </c>
      <c r="C606" s="8" t="str">
        <f t="shared" si="39"/>
        <v>20171114</v>
      </c>
      <c r="D606" s="4">
        <v>2017</v>
      </c>
      <c r="E606" s="4">
        <v>11</v>
      </c>
      <c r="F606" s="4">
        <v>14</v>
      </c>
      <c r="G606" s="4">
        <v>20</v>
      </c>
      <c r="H606" s="4">
        <v>27</v>
      </c>
      <c r="I606" s="4">
        <v>36</v>
      </c>
      <c r="J606" s="4">
        <v>521</v>
      </c>
      <c r="K606" s="4" t="s">
        <v>37</v>
      </c>
      <c r="L606" s="8" t="e">
        <f>IF(#REF!=#REF!,IF(K606="Stroke",IF(K607="Stroke",IF((J607-J606)&lt;0,1000+J607-J606,J607-J606),""),""),"")</f>
        <v>#REF!</v>
      </c>
      <c r="M606" s="4" t="s">
        <v>21</v>
      </c>
      <c r="N606" s="4" t="s">
        <v>27</v>
      </c>
      <c r="O606" s="4">
        <v>205</v>
      </c>
      <c r="P606" s="8" t="e">
        <f>IF(#REF!=#REF!,IF(K606="Stroke",IF(K607="Stroke",IF(#REF!=#REF!,IF(Q606=Q607,IF((J607-J606)&lt;0,1000+J607-J606-O606,J607-J606-O606),""),""),""),""),"")</f>
        <v>#REF!</v>
      </c>
      <c r="Q606" s="4">
        <v>1</v>
      </c>
      <c r="R606" s="8" t="e">
        <f>IF(#REF!&lt;&gt;#REF!,COUNTIFS($K$112:$K$1378,$K$112,#REF!,#REF!),"")</f>
        <v>#REF!</v>
      </c>
      <c r="S606" s="8" t="e">
        <f>IF(AND(#REF!&lt;&gt;#REF!,#REF!=#REF!,M606="positive",M607="negative"),1,"")</f>
        <v>#REF!</v>
      </c>
      <c r="T606" s="8" t="e">
        <f>IF(AND(#REF!=#REF!,K:K="stroke",M:M="positive",S606&lt;&gt;"1"),1,"")</f>
        <v>#REF!</v>
      </c>
      <c r="U606" s="8" t="e">
        <f>IF((AND(R606&lt;&gt;"",W606&lt;&gt;1,K:K="stroke",M:M="negative",#REF!=#REF!)),IF(W606&lt;&gt;0,"",1),"")</f>
        <v>#REF!</v>
      </c>
      <c r="V606" s="8" t="e">
        <f t="shared" si="40"/>
        <v>#REF!</v>
      </c>
      <c r="W606" s="8" t="e">
        <f>IF(#REF!&lt;&gt;#REF!,COUNTIFS($K$112:$K$1378,"up",#REF!,#REF!),"")</f>
        <v>#REF!</v>
      </c>
      <c r="X606" s="8" t="e">
        <f>IF(#REF!&lt;&gt;#REF!,COUNTIFS($K$112:$K$1378,"SRS",#REF!,#REF!),"")</f>
        <v>#REF!</v>
      </c>
      <c r="Y606" s="8" t="e">
        <f>IF(R606&lt;&gt;"",IF(R606=1,"",COUNTIFS($O$112:$O$1378,"&gt;40",#REF!,#REF!)),"")</f>
        <v>#REF!</v>
      </c>
      <c r="Z606" s="4"/>
      <c r="AA606" s="4"/>
      <c r="AB606" s="4"/>
      <c r="AC606" s="4"/>
      <c r="AD606" s="4"/>
      <c r="AE606" s="4"/>
      <c r="AF606" s="4"/>
      <c r="AG606" s="4"/>
      <c r="AH606" s="4"/>
    </row>
    <row r="607" spans="1:34">
      <c r="A607" s="8">
        <f t="shared" si="41"/>
        <v>73656</v>
      </c>
      <c r="B607" s="14" t="str">
        <f t="shared" si="42"/>
        <v>20171114202736</v>
      </c>
      <c r="C607" s="8" t="str">
        <f t="shared" si="39"/>
        <v>20171114</v>
      </c>
      <c r="D607" s="4">
        <v>2017</v>
      </c>
      <c r="E607" s="4">
        <v>11</v>
      </c>
      <c r="F607" s="4">
        <v>14</v>
      </c>
      <c r="G607" s="4">
        <v>20</v>
      </c>
      <c r="H607" s="4">
        <v>27</v>
      </c>
      <c r="I607" s="4">
        <v>36</v>
      </c>
      <c r="J607" s="4">
        <v>558</v>
      </c>
      <c r="K607" s="4" t="s">
        <v>29</v>
      </c>
      <c r="L607" s="8" t="e">
        <f>IF(#REF!=#REF!,IF(K607="Stroke",IF(K608="Stroke",IF((J608-J607)&lt;0,1000+J608-J607,J608-J607),""),""),"")</f>
        <v>#REF!</v>
      </c>
      <c r="M607" s="4" t="s">
        <v>21</v>
      </c>
      <c r="N607" s="4" t="s">
        <v>27</v>
      </c>
      <c r="O607" s="4">
        <v>0</v>
      </c>
      <c r="P607" s="8" t="e">
        <f>IF(#REF!=#REF!,IF(K607="Stroke",IF(K608="Stroke",IF(#REF!=#REF!,IF(Q607=Q608,IF((J608-J607)&lt;0,1000+J608-J607-O607,J608-J607-O607),""),""),""),""),"")</f>
        <v>#REF!</v>
      </c>
      <c r="Q607" s="4">
        <v>1</v>
      </c>
      <c r="R607" s="8" t="e">
        <f>IF(#REF!&lt;&gt;#REF!,COUNTIFS($K$112:$K$1378,$K$112,#REF!,#REF!),"")</f>
        <v>#REF!</v>
      </c>
      <c r="S607" s="8" t="e">
        <f>IF(AND(#REF!&lt;&gt;#REF!,#REF!=#REF!,M607="positive",M608="negative"),1,"")</f>
        <v>#REF!</v>
      </c>
      <c r="T607" s="8" t="e">
        <f>IF(AND(#REF!=#REF!,K:K="stroke",M:M="positive",S607&lt;&gt;"1"),1,"")</f>
        <v>#REF!</v>
      </c>
      <c r="U607" s="8" t="e">
        <f>IF((AND(R607&lt;&gt;"",W607&lt;&gt;1,K:K="stroke",M:M="negative",#REF!=#REF!)),IF(W607&lt;&gt;0,"",1),"")</f>
        <v>#REF!</v>
      </c>
      <c r="V607" s="8" t="e">
        <f t="shared" si="40"/>
        <v>#REF!</v>
      </c>
      <c r="W607" s="8" t="e">
        <f>IF(#REF!&lt;&gt;#REF!,COUNTIFS($K$112:$K$1378,"up",#REF!,#REF!),"")</f>
        <v>#REF!</v>
      </c>
      <c r="X607" s="8" t="e">
        <f>IF(#REF!&lt;&gt;#REF!,COUNTIFS($K$112:$K$1378,"SRS",#REF!,#REF!),"")</f>
        <v>#REF!</v>
      </c>
      <c r="Y607" s="8" t="e">
        <f>IF(R607&lt;&gt;"",IF(R607=1,"",COUNTIFS($O$112:$O$1378,"&gt;40",#REF!,#REF!)),"")</f>
        <v>#REF!</v>
      </c>
    </row>
    <row r="608" spans="1:34">
      <c r="A608" s="8">
        <f t="shared" si="41"/>
        <v>73656</v>
      </c>
      <c r="B608" s="14" t="str">
        <f t="shared" si="42"/>
        <v>20171114202736</v>
      </c>
      <c r="C608" s="8" t="str">
        <f t="shared" si="39"/>
        <v>20171114</v>
      </c>
      <c r="D608" s="4">
        <v>2017</v>
      </c>
      <c r="E608" s="4">
        <v>11</v>
      </c>
      <c r="F608" s="4">
        <v>14</v>
      </c>
      <c r="G608" s="4">
        <v>20</v>
      </c>
      <c r="H608" s="4">
        <v>27</v>
      </c>
      <c r="I608" s="4">
        <v>36</v>
      </c>
      <c r="J608" s="4">
        <v>562</v>
      </c>
      <c r="K608" s="4" t="s">
        <v>29</v>
      </c>
      <c r="L608" s="8" t="e">
        <f>IF(#REF!=#REF!,IF(K608="Stroke",IF(K609="Stroke",IF((J609-J608)&lt;0,1000+J609-J608,J609-J608),""),""),"")</f>
        <v>#REF!</v>
      </c>
      <c r="M608" s="4" t="s">
        <v>21</v>
      </c>
      <c r="N608" s="4" t="s">
        <v>27</v>
      </c>
      <c r="O608" s="4">
        <v>0</v>
      </c>
      <c r="P608" s="8" t="e">
        <f>IF(#REF!=#REF!,IF(K608="Stroke",IF(K609="Stroke",IF(#REF!=#REF!,IF(Q608=Q609,IF((J609-J608)&lt;0,1000+J609-J608-O608,J609-J608-O608),""),""),""),""),"")</f>
        <v>#REF!</v>
      </c>
      <c r="Q608" s="4">
        <v>1</v>
      </c>
      <c r="R608" s="8" t="e">
        <f>IF(#REF!&lt;&gt;#REF!,COUNTIFS($K$112:$K$1378,$K$112,#REF!,#REF!),"")</f>
        <v>#REF!</v>
      </c>
      <c r="S608" s="8" t="e">
        <f>IF(AND(#REF!&lt;&gt;#REF!,#REF!=#REF!,M608="positive",M609="negative"),1,"")</f>
        <v>#REF!</v>
      </c>
      <c r="T608" s="8" t="e">
        <f>IF(AND(#REF!=#REF!,K:K="stroke",M:M="positive",S608&lt;&gt;"1"),1,"")</f>
        <v>#REF!</v>
      </c>
      <c r="U608" s="8" t="e">
        <f>IF((AND(R608&lt;&gt;"",W608&lt;&gt;1,K:K="stroke",M:M="negative",#REF!=#REF!)),IF(W608&lt;&gt;0,"",1),"")</f>
        <v>#REF!</v>
      </c>
      <c r="V608" s="8" t="e">
        <f t="shared" si="40"/>
        <v>#REF!</v>
      </c>
      <c r="W608" s="8" t="e">
        <f>IF(#REF!&lt;&gt;#REF!,COUNTIFS($K$112:$K$1378,"up",#REF!,#REF!),"")</f>
        <v>#REF!</v>
      </c>
      <c r="X608" s="8" t="e">
        <f>IF(#REF!&lt;&gt;#REF!,COUNTIFS($K$112:$K$1378,"SRS",#REF!,#REF!),"")</f>
        <v>#REF!</v>
      </c>
      <c r="Y608" s="8" t="e">
        <f>IF(R608&lt;&gt;"",IF(R608=1,"",COUNTIFS($O$112:$O$1378,"&gt;40",#REF!,#REF!)),"")</f>
        <v>#REF!</v>
      </c>
    </row>
    <row r="609" spans="1:34" s="7" customFormat="1">
      <c r="A609" s="8">
        <f t="shared" si="41"/>
        <v>73656</v>
      </c>
      <c r="B609" s="14" t="str">
        <f t="shared" si="42"/>
        <v>20171114202736</v>
      </c>
      <c r="C609" s="8" t="str">
        <f t="shared" ref="C609:C672" si="43">CONCATENATE(D609,E609,F609)</f>
        <v>20171114</v>
      </c>
      <c r="D609" s="4">
        <v>2017</v>
      </c>
      <c r="E609" s="4">
        <v>11</v>
      </c>
      <c r="F609" s="4">
        <v>14</v>
      </c>
      <c r="G609" s="4">
        <v>20</v>
      </c>
      <c r="H609" s="4">
        <v>27</v>
      </c>
      <c r="I609" s="4">
        <v>36</v>
      </c>
      <c r="J609" s="4">
        <v>566</v>
      </c>
      <c r="K609" s="4" t="s">
        <v>29</v>
      </c>
      <c r="L609" s="8" t="e">
        <f>IF(#REF!=#REF!,IF(K609="Stroke",IF(K610="Stroke",IF((J610-J609)&lt;0,1000+J610-J609,J610-J609),""),""),"")</f>
        <v>#REF!</v>
      </c>
      <c r="M609" s="4" t="s">
        <v>21</v>
      </c>
      <c r="N609" s="4" t="s">
        <v>27</v>
      </c>
      <c r="O609" s="4">
        <v>0</v>
      </c>
      <c r="P609" s="8" t="e">
        <f>IF(#REF!=#REF!,IF(K609="Stroke",IF(K610="Stroke",IF(#REF!=#REF!,IF(Q609=Q610,IF((J610-J609)&lt;0,1000+J610-J609-O609,J610-J609-O609),""),""),""),""),"")</f>
        <v>#REF!</v>
      </c>
      <c r="Q609" s="4">
        <v>1</v>
      </c>
      <c r="R609" s="8" t="e">
        <f>IF(#REF!&lt;&gt;#REF!,COUNTIFS($K$112:$K$1378,$K$112,#REF!,#REF!),"")</f>
        <v>#REF!</v>
      </c>
      <c r="S609" s="8" t="e">
        <f>IF(AND(#REF!&lt;&gt;#REF!,#REF!=#REF!,M609="positive",M610="negative"),1,"")</f>
        <v>#REF!</v>
      </c>
      <c r="T609" s="8" t="e">
        <f>IF(AND(#REF!=#REF!,K:K="stroke",M:M="positive",S609&lt;&gt;"1"),1,"")</f>
        <v>#REF!</v>
      </c>
      <c r="U609" s="8" t="e">
        <f>IF((AND(R609&lt;&gt;"",W609&lt;&gt;1,K:K="stroke",M:M="negative",#REF!=#REF!)),IF(W609&lt;&gt;0,"",1),"")</f>
        <v>#REF!</v>
      </c>
      <c r="V609" s="8" t="e">
        <f t="shared" si="40"/>
        <v>#REF!</v>
      </c>
      <c r="W609" s="8" t="e">
        <f>IF(#REF!&lt;&gt;#REF!,COUNTIFS($K$112:$K$1378,"up",#REF!,#REF!),"")</f>
        <v>#REF!</v>
      </c>
      <c r="X609" s="8" t="e">
        <f>IF(#REF!&lt;&gt;#REF!,COUNTIFS($K$112:$K$1378,"SRS",#REF!,#REF!),"")</f>
        <v>#REF!</v>
      </c>
      <c r="Y609" s="8" t="e">
        <f>IF(R609&lt;&gt;"",IF(R609=1,"",COUNTIFS($O$112:$O$1378,"&gt;40",#REF!,#REF!)),"")</f>
        <v>#REF!</v>
      </c>
      <c r="Z609" s="4"/>
      <c r="AA609" s="4"/>
      <c r="AB609" s="4"/>
      <c r="AC609" s="4"/>
      <c r="AD609" s="4"/>
      <c r="AE609" s="4"/>
      <c r="AF609" s="4"/>
      <c r="AG609" s="4"/>
      <c r="AH609" s="4"/>
    </row>
    <row r="610" spans="1:34">
      <c r="A610" s="8">
        <f t="shared" si="41"/>
        <v>73656</v>
      </c>
      <c r="B610" s="14" t="str">
        <f t="shared" si="42"/>
        <v>20171114202736</v>
      </c>
      <c r="C610" s="8" t="str">
        <f t="shared" si="43"/>
        <v>20171114</v>
      </c>
      <c r="D610" s="4">
        <v>2017</v>
      </c>
      <c r="E610" s="4">
        <v>11</v>
      </c>
      <c r="F610" s="4">
        <v>14</v>
      </c>
      <c r="G610" s="4">
        <v>20</v>
      </c>
      <c r="H610" s="4">
        <v>27</v>
      </c>
      <c r="I610" s="4">
        <v>36</v>
      </c>
      <c r="J610" s="4">
        <v>572</v>
      </c>
      <c r="K610" s="4" t="s">
        <v>29</v>
      </c>
      <c r="L610" s="8" t="e">
        <f>IF(#REF!=#REF!,IF(K610="Stroke",IF(K611="Stroke",IF((J611-J610)&lt;0,1000+J611-J610,J611-J610),""),""),"")</f>
        <v>#REF!</v>
      </c>
      <c r="M610" s="4" t="s">
        <v>21</v>
      </c>
      <c r="N610" s="4" t="s">
        <v>27</v>
      </c>
      <c r="O610" s="4">
        <v>0</v>
      </c>
      <c r="P610" s="8" t="e">
        <f>IF(#REF!=#REF!,IF(K610="Stroke",IF(K611="Stroke",IF(#REF!=#REF!,IF(Q610=Q611,IF((J611-J610)&lt;0,1000+J611-J610-O610,J611-J610-O610),""),""),""),""),"")</f>
        <v>#REF!</v>
      </c>
      <c r="Q610" s="4">
        <v>1</v>
      </c>
      <c r="R610" s="8" t="e">
        <f>IF(#REF!&lt;&gt;#REF!,COUNTIFS($K$112:$K$1378,$K$112,#REF!,#REF!),"")</f>
        <v>#REF!</v>
      </c>
      <c r="S610" s="8" t="e">
        <f>IF(AND(#REF!&lt;&gt;#REF!,#REF!=#REF!,M610="positive",M611="negative"),1,"")</f>
        <v>#REF!</v>
      </c>
      <c r="T610" s="8" t="e">
        <f>IF(AND(#REF!=#REF!,K:K="stroke",M:M="positive",S610&lt;&gt;"1"),1,"")</f>
        <v>#REF!</v>
      </c>
      <c r="U610" s="8" t="e">
        <f>IF((AND(R610&lt;&gt;"",W610&lt;&gt;1,K:K="stroke",M:M="negative",#REF!=#REF!)),IF(W610&lt;&gt;0,"",1),"")</f>
        <v>#REF!</v>
      </c>
      <c r="V610" s="8" t="e">
        <f t="shared" si="40"/>
        <v>#REF!</v>
      </c>
      <c r="W610" s="8" t="e">
        <f>IF(#REF!&lt;&gt;#REF!,COUNTIFS($K$112:$K$1378,"up",#REF!,#REF!),"")</f>
        <v>#REF!</v>
      </c>
      <c r="X610" s="8" t="e">
        <f>IF(#REF!&lt;&gt;#REF!,COUNTIFS($K$112:$K$1378,"SRS",#REF!,#REF!),"")</f>
        <v>#REF!</v>
      </c>
      <c r="Y610" s="8" t="e">
        <f>IF(R610&lt;&gt;"",IF(R610=1,"",COUNTIFS($O$112:$O$1378,"&gt;40",#REF!,#REF!)),"")</f>
        <v>#REF!</v>
      </c>
    </row>
    <row r="611" spans="1:34">
      <c r="A611" s="8">
        <f t="shared" si="41"/>
        <v>73656</v>
      </c>
      <c r="B611" s="14" t="str">
        <f t="shared" si="42"/>
        <v>20171114202736</v>
      </c>
      <c r="C611" s="8" t="str">
        <f t="shared" si="43"/>
        <v>20171114</v>
      </c>
      <c r="D611" s="4">
        <v>2017</v>
      </c>
      <c r="E611" s="4">
        <v>11</v>
      </c>
      <c r="F611" s="4">
        <v>14</v>
      </c>
      <c r="G611" s="4">
        <v>20</v>
      </c>
      <c r="H611" s="4">
        <v>27</v>
      </c>
      <c r="I611" s="4">
        <v>36</v>
      </c>
      <c r="J611" s="4">
        <v>762</v>
      </c>
      <c r="K611" s="4" t="s">
        <v>37</v>
      </c>
      <c r="L611" s="8" t="e">
        <f>IF(#REF!=#REF!,IF(K611="Stroke",IF(K612="Stroke",IF((J612-J611)&lt;0,1000+J612-J611,J612-J611),""),""),"")</f>
        <v>#REF!</v>
      </c>
      <c r="M611" s="4" t="s">
        <v>21</v>
      </c>
      <c r="N611" s="4" t="s">
        <v>27</v>
      </c>
      <c r="O611" s="4">
        <v>101</v>
      </c>
      <c r="P611" s="8" t="e">
        <f>IF(#REF!=#REF!,IF(K611="Stroke",IF(K612="Stroke",IF(#REF!=#REF!,IF(Q611=Q612,IF((J612-J611)&lt;0,1000+J612-J611-O611,J612-J611-O611),""),""),""),""),"")</f>
        <v>#REF!</v>
      </c>
      <c r="Q611" s="4">
        <v>1</v>
      </c>
      <c r="R611" s="8" t="e">
        <f>IF(#REF!&lt;&gt;#REF!,COUNTIFS($K$112:$K$1378,$K$112,#REF!,#REF!),"")</f>
        <v>#REF!</v>
      </c>
      <c r="S611" s="8" t="e">
        <f>IF(AND(#REF!&lt;&gt;#REF!,#REF!=#REF!,M611="positive",M612="negative"),1,"")</f>
        <v>#REF!</v>
      </c>
      <c r="T611" s="8" t="e">
        <f>IF(AND(#REF!=#REF!,K:K="stroke",M:M="positive",S611&lt;&gt;"1"),1,"")</f>
        <v>#REF!</v>
      </c>
      <c r="U611" s="8" t="e">
        <f>IF((AND(R611&lt;&gt;"",W611&lt;&gt;1,K:K="stroke",M:M="negative",#REF!=#REF!)),IF(W611&lt;&gt;0,"",1),"")</f>
        <v>#REF!</v>
      </c>
      <c r="V611" s="8" t="e">
        <f t="shared" si="40"/>
        <v>#REF!</v>
      </c>
      <c r="W611" s="8" t="e">
        <f>IF(#REF!&lt;&gt;#REF!,COUNTIFS($K$112:$K$1378,"up",#REF!,#REF!),"")</f>
        <v>#REF!</v>
      </c>
      <c r="X611" s="8" t="e">
        <f>IF(#REF!&lt;&gt;#REF!,COUNTIFS($K$112:$K$1378,"SRS",#REF!,#REF!),"")</f>
        <v>#REF!</v>
      </c>
      <c r="Y611" s="8" t="e">
        <f>IF(R611&lt;&gt;"",IF(R611=1,"",COUNTIFS($O$112:$O$1378,"&gt;40",#REF!,#REF!)),"")</f>
        <v>#REF!</v>
      </c>
    </row>
    <row r="612" spans="1:34">
      <c r="A612" s="8">
        <f t="shared" si="41"/>
        <v>73656</v>
      </c>
      <c r="B612" s="14" t="str">
        <f t="shared" si="42"/>
        <v>20171114202736</v>
      </c>
      <c r="C612" s="8" t="str">
        <f t="shared" si="43"/>
        <v>20171114</v>
      </c>
      <c r="D612" s="4">
        <v>2017</v>
      </c>
      <c r="E612" s="4">
        <v>11</v>
      </c>
      <c r="F612" s="4">
        <v>14</v>
      </c>
      <c r="G612" s="4">
        <v>20</v>
      </c>
      <c r="H612" s="4">
        <v>27</v>
      </c>
      <c r="I612" s="4">
        <v>36</v>
      </c>
      <c r="J612" s="4">
        <v>768</v>
      </c>
      <c r="K612" s="4" t="s">
        <v>29</v>
      </c>
      <c r="L612" s="8" t="e">
        <f>IF(#REF!=#REF!,IF(K612="Stroke",IF(K613="Stroke",IF((J613-J612)&lt;0,1000+J613-J612,J613-J612),""),""),"")</f>
        <v>#REF!</v>
      </c>
      <c r="M612" s="4" t="s">
        <v>21</v>
      </c>
      <c r="N612" s="4" t="s">
        <v>27</v>
      </c>
      <c r="O612" s="4">
        <v>0</v>
      </c>
      <c r="P612" s="8" t="e">
        <f>IF(#REF!=#REF!,IF(K612="Stroke",IF(K613="Stroke",IF(#REF!=#REF!,IF(Q612=Q613,IF((J613-J612)&lt;0,1000+J613-J612-O612,J613-J612-O612),""),""),""),""),"")</f>
        <v>#REF!</v>
      </c>
      <c r="Q612" s="4">
        <v>1</v>
      </c>
      <c r="R612" s="8" t="e">
        <f>IF(#REF!&lt;&gt;#REF!,COUNTIFS($K$112:$K$1378,$K$112,#REF!,#REF!),"")</f>
        <v>#REF!</v>
      </c>
      <c r="S612" s="8" t="e">
        <f>IF(AND(#REF!&lt;&gt;#REF!,#REF!=#REF!,M612="positive",M613="negative"),1,"")</f>
        <v>#REF!</v>
      </c>
      <c r="T612" s="8" t="e">
        <f>IF(AND(#REF!=#REF!,K:K="stroke",M:M="positive",S612&lt;&gt;"1"),1,"")</f>
        <v>#REF!</v>
      </c>
      <c r="U612" s="8" t="e">
        <f>IF((AND(R612&lt;&gt;"",W612&lt;&gt;1,K:K="stroke",M:M="negative",#REF!=#REF!)),IF(W612&lt;&gt;0,"",1),"")</f>
        <v>#REF!</v>
      </c>
      <c r="V612" s="8" t="e">
        <f t="shared" si="40"/>
        <v>#REF!</v>
      </c>
      <c r="W612" s="8" t="e">
        <f>IF(#REF!&lt;&gt;#REF!,COUNTIFS($K$112:$K$1378,"up",#REF!,#REF!),"")</f>
        <v>#REF!</v>
      </c>
      <c r="X612" s="8" t="e">
        <f>IF(#REF!&lt;&gt;#REF!,COUNTIFS($K$112:$K$1378,"SRS",#REF!,#REF!),"")</f>
        <v>#REF!</v>
      </c>
      <c r="Y612" s="8" t="e">
        <f>IF(R612&lt;&gt;"",IF(R612=1,"",COUNTIFS($O$112:$O$1378,"&gt;40",#REF!,#REF!)),"")</f>
        <v>#REF!</v>
      </c>
    </row>
    <row r="613" spans="1:34" s="7" customFormat="1">
      <c r="A613" s="7">
        <f t="shared" si="41"/>
        <v>73715</v>
      </c>
      <c r="B613" s="11" t="str">
        <f t="shared" si="42"/>
        <v>20171114202835</v>
      </c>
      <c r="C613" s="7" t="str">
        <f t="shared" si="43"/>
        <v>20171114</v>
      </c>
      <c r="D613" s="7">
        <v>2017</v>
      </c>
      <c r="E613" s="7">
        <v>11</v>
      </c>
      <c r="F613" s="7">
        <v>14</v>
      </c>
      <c r="G613" s="7">
        <v>20</v>
      </c>
      <c r="H613" s="7">
        <v>28</v>
      </c>
      <c r="I613" s="7">
        <v>35</v>
      </c>
      <c r="J613" s="21">
        <v>39</v>
      </c>
      <c r="K613" s="7" t="s">
        <v>37</v>
      </c>
      <c r="L613" s="7" t="e">
        <f>IF(#REF!=#REF!,IF(K613="Stroke",IF(K614="Stroke",IF((J614-J613)&lt;0,1000+J614-J613,J614-J613),""),""),"")</f>
        <v>#REF!</v>
      </c>
      <c r="M613" s="7" t="s">
        <v>21</v>
      </c>
      <c r="N613" s="7" t="s">
        <v>27</v>
      </c>
      <c r="O613" s="7">
        <v>8</v>
      </c>
      <c r="P613" s="7" t="e">
        <f>IF(#REF!=#REF!,IF(K613="Stroke",IF(K614="Stroke",IF(#REF!=#REF!,IF(Q613=Q614,IF((J614-J613)&lt;0,1000+J614-J613-O613,J614-J613-O613),""),""),""),""),"")</f>
        <v>#REF!</v>
      </c>
      <c r="Q613" s="7">
        <v>1</v>
      </c>
      <c r="R613" s="7" t="e">
        <f>IF(#REF!&lt;&gt;#REF!,COUNTIFS($K$112:$K$1378,$K$112,#REF!,#REF!),"")</f>
        <v>#REF!</v>
      </c>
      <c r="S613" s="7" t="e">
        <f>IF(AND(#REF!&lt;&gt;#REF!,#REF!=#REF!,M613="positive",M614="negative"),1,"")</f>
        <v>#REF!</v>
      </c>
      <c r="T613" s="7" t="e">
        <f>IF(AND(#REF!=#REF!,K:K="stroke",M:M="positive",S613&lt;&gt;"1"),1,"")</f>
        <v>#REF!</v>
      </c>
      <c r="U613" s="7" t="e">
        <f>IF((AND(R613&lt;&gt;"",W613&lt;&gt;1,K:K="stroke",M:M="negative",#REF!=#REF!)),IF(W613&lt;&gt;0,"",1),"")</f>
        <v>#REF!</v>
      </c>
      <c r="V613" s="7" t="e">
        <f t="shared" si="40"/>
        <v>#REF!</v>
      </c>
      <c r="W613" s="7" t="e">
        <f>IF(#REF!&lt;&gt;#REF!,COUNTIFS($K$112:$K$1378,"up",#REF!,#REF!),"")</f>
        <v>#REF!</v>
      </c>
      <c r="X613" s="7" t="e">
        <f>IF(#REF!&lt;&gt;#REF!,COUNTIFS($K$112:$K$1378,"SRS",#REF!,#REF!),"")</f>
        <v>#REF!</v>
      </c>
      <c r="Y613" s="7" t="e">
        <f>IF(R613&lt;&gt;"",IF(R613=1,"",COUNTIFS($O$112:$O$1378,"&gt;40",#REF!,#REF!)),"")</f>
        <v>#REF!</v>
      </c>
    </row>
    <row r="614" spans="1:34">
      <c r="A614" s="8">
        <f t="shared" si="41"/>
        <v>73715</v>
      </c>
      <c r="B614" s="14" t="str">
        <f t="shared" si="42"/>
        <v>20171114202835</v>
      </c>
      <c r="C614" s="8" t="str">
        <f t="shared" si="43"/>
        <v>20171114</v>
      </c>
      <c r="D614" s="4">
        <v>2017</v>
      </c>
      <c r="E614" s="4">
        <v>11</v>
      </c>
      <c r="F614" s="4">
        <v>14</v>
      </c>
      <c r="G614" s="4">
        <v>20</v>
      </c>
      <c r="H614" s="4">
        <v>28</v>
      </c>
      <c r="I614" s="4">
        <v>35</v>
      </c>
      <c r="J614" s="26">
        <v>67</v>
      </c>
      <c r="K614" s="4" t="s">
        <v>37</v>
      </c>
      <c r="L614" s="8" t="e">
        <f>IF(#REF!=#REF!,IF(K614="Stroke",IF(K615="Stroke",IF((J615-J614)&lt;0,1000+J615-J614,J615-J614),""),""),"")</f>
        <v>#REF!</v>
      </c>
      <c r="M614" s="4" t="s">
        <v>21</v>
      </c>
      <c r="N614" s="4" t="s">
        <v>27</v>
      </c>
      <c r="O614" s="4">
        <v>351</v>
      </c>
      <c r="P614" s="8" t="e">
        <f>IF(#REF!=#REF!,IF(K614="Stroke",IF(K615="Stroke",IF(#REF!=#REF!,IF(Q614=Q615,IF((J615-J614)&lt;0,1000+J615-J614-O614,J615-J614-O614),""),""),""),""),"")</f>
        <v>#REF!</v>
      </c>
      <c r="Q614" s="4">
        <v>1</v>
      </c>
      <c r="R614" s="8" t="e">
        <f>IF(#REF!&lt;&gt;#REF!,COUNTIFS($K$112:$K$1378,$K$112,#REF!,#REF!),"")</f>
        <v>#REF!</v>
      </c>
      <c r="S614" s="8" t="e">
        <f>IF(AND(#REF!&lt;&gt;#REF!,#REF!=#REF!,M614="positive",M615="negative"),1,"")</f>
        <v>#REF!</v>
      </c>
      <c r="T614" s="8" t="e">
        <f>IF(AND(#REF!=#REF!,K:K="stroke",M:M="positive",S614&lt;&gt;"1"),1,"")</f>
        <v>#REF!</v>
      </c>
      <c r="U614" s="8" t="e">
        <f>IF((AND(R614&lt;&gt;"",W614&lt;&gt;1,K:K="stroke",M:M="negative",#REF!=#REF!)),IF(W614&lt;&gt;0,"",1),"")</f>
        <v>#REF!</v>
      </c>
      <c r="V614" s="8" t="e">
        <f t="shared" si="40"/>
        <v>#REF!</v>
      </c>
      <c r="W614" s="8" t="e">
        <f>IF(#REF!&lt;&gt;#REF!,COUNTIFS($K$112:$K$1378,"up",#REF!,#REF!),"")</f>
        <v>#REF!</v>
      </c>
      <c r="X614" s="8" t="e">
        <f>IF(#REF!&lt;&gt;#REF!,COUNTIFS($K$112:$K$1378,"SRS",#REF!,#REF!),"")</f>
        <v>#REF!</v>
      </c>
      <c r="Y614" s="8" t="e">
        <f>IF(R614&lt;&gt;"",IF(R614=1,"",COUNTIFS($O$112:$O$1378,"&gt;40",#REF!,#REF!)),"")</f>
        <v>#REF!</v>
      </c>
    </row>
    <row r="615" spans="1:34" s="7" customFormat="1">
      <c r="A615" s="8">
        <f t="shared" si="41"/>
        <v>73715</v>
      </c>
      <c r="B615" s="14" t="str">
        <f t="shared" si="42"/>
        <v>20171114202835</v>
      </c>
      <c r="C615" s="8" t="str">
        <f t="shared" si="43"/>
        <v>20171114</v>
      </c>
      <c r="D615" s="4">
        <v>2017</v>
      </c>
      <c r="E615" s="4">
        <v>11</v>
      </c>
      <c r="F615" s="4">
        <v>14</v>
      </c>
      <c r="G615" s="4">
        <v>20</v>
      </c>
      <c r="H615" s="4">
        <v>28</v>
      </c>
      <c r="I615" s="4">
        <v>35</v>
      </c>
      <c r="J615" s="4">
        <v>463</v>
      </c>
      <c r="K615" s="4" t="s">
        <v>37</v>
      </c>
      <c r="L615" s="8" t="e">
        <f>IF(#REF!=#REF!,IF(K615="Stroke",IF(K616="Stroke",IF((J616-J615)&lt;0,1000+J616-J615,J616-J615),""),""),"")</f>
        <v>#REF!</v>
      </c>
      <c r="M615" s="4" t="s">
        <v>21</v>
      </c>
      <c r="N615" s="4" t="s">
        <v>27</v>
      </c>
      <c r="O615" s="4">
        <v>7</v>
      </c>
      <c r="P615" s="8" t="e">
        <f>IF(#REF!=#REF!,IF(K615="Stroke",IF(K616="Stroke",IF(#REF!=#REF!,IF(Q615=Q616,IF((J616-J615)&lt;0,1000+J616-J615-O615,J616-J615-O615),""),""),""),""),"")</f>
        <v>#REF!</v>
      </c>
      <c r="Q615" s="4">
        <v>1</v>
      </c>
      <c r="R615" s="8" t="e">
        <f>IF(#REF!&lt;&gt;#REF!,COUNTIFS($K$112:$K$1378,$K$112,#REF!,#REF!),"")</f>
        <v>#REF!</v>
      </c>
      <c r="S615" s="8" t="e">
        <f>IF(AND(#REF!&lt;&gt;#REF!,#REF!=#REF!,M615="positive",M616="negative"),1,"")</f>
        <v>#REF!</v>
      </c>
      <c r="T615" s="8" t="e">
        <f>IF(AND(#REF!=#REF!,K:K="stroke",M:M="positive",S615&lt;&gt;"1"),1,"")</f>
        <v>#REF!</v>
      </c>
      <c r="U615" s="8" t="e">
        <f>IF((AND(R615&lt;&gt;"",W615&lt;&gt;1,K:K="stroke",M:M="negative",#REF!=#REF!)),IF(W615&lt;&gt;0,"",1),"")</f>
        <v>#REF!</v>
      </c>
      <c r="V615" s="8" t="e">
        <f t="shared" si="40"/>
        <v>#REF!</v>
      </c>
      <c r="W615" s="8" t="e">
        <f>IF(#REF!&lt;&gt;#REF!,COUNTIFS($K$112:$K$1378,"up",#REF!,#REF!),"")</f>
        <v>#REF!</v>
      </c>
      <c r="X615" s="8" t="e">
        <f>IF(#REF!&lt;&gt;#REF!,COUNTIFS($K$112:$K$1378,"SRS",#REF!,#REF!),"")</f>
        <v>#REF!</v>
      </c>
      <c r="Y615" s="8" t="e">
        <f>IF(R615&lt;&gt;"",IF(R615=1,"",COUNTIFS($O$112:$O$1378,"&gt;40",#REF!,#REF!)),"")</f>
        <v>#REF!</v>
      </c>
      <c r="Z615" s="4"/>
      <c r="AA615" s="4"/>
      <c r="AB615" s="4"/>
      <c r="AC615" s="4"/>
      <c r="AD615" s="4"/>
      <c r="AE615" s="4"/>
      <c r="AF615" s="4"/>
      <c r="AG615" s="4"/>
      <c r="AH615" s="4"/>
    </row>
    <row r="616" spans="1:34" s="7" customFormat="1">
      <c r="A616" s="8">
        <f t="shared" si="41"/>
        <v>73715</v>
      </c>
      <c r="B616" s="14" t="str">
        <f t="shared" si="42"/>
        <v>20171114202835</v>
      </c>
      <c r="C616" s="8" t="str">
        <f t="shared" si="43"/>
        <v>20171114</v>
      </c>
      <c r="D616" s="4">
        <v>2017</v>
      </c>
      <c r="E616" s="4">
        <v>11</v>
      </c>
      <c r="F616" s="4">
        <v>14</v>
      </c>
      <c r="G616" s="4">
        <v>20</v>
      </c>
      <c r="H616" s="4">
        <v>28</v>
      </c>
      <c r="I616" s="4">
        <v>35</v>
      </c>
      <c r="J616" s="4">
        <v>542</v>
      </c>
      <c r="K616" s="4" t="s">
        <v>37</v>
      </c>
      <c r="L616" s="8" t="e">
        <f>IF(#REF!=#REF!,IF(K616="Stroke",IF(K617="Stroke",IF((J617-J616)&lt;0,1000+J617-J616,J617-J616),""),""),"")</f>
        <v>#REF!</v>
      </c>
      <c r="M616" s="4" t="s">
        <v>21</v>
      </c>
      <c r="N616" s="4" t="s">
        <v>27</v>
      </c>
      <c r="O616" s="4">
        <v>39</v>
      </c>
      <c r="P616" s="8" t="e">
        <f>IF(#REF!=#REF!,IF(K616="Stroke",IF(K617="Stroke",IF(#REF!=#REF!,IF(Q616=Q617,IF((J617-J616)&lt;0,1000+J617-J616-O616,J617-J616-O616),""),""),""),""),"")</f>
        <v>#REF!</v>
      </c>
      <c r="Q616" s="4">
        <v>1</v>
      </c>
      <c r="R616" s="8" t="e">
        <f>IF(#REF!&lt;&gt;#REF!,COUNTIFS($K$112:$K$1378,$K$112,#REF!,#REF!),"")</f>
        <v>#REF!</v>
      </c>
      <c r="S616" s="8" t="e">
        <f>IF(AND(#REF!&lt;&gt;#REF!,#REF!=#REF!,M616="positive",M617="negative"),1,"")</f>
        <v>#REF!</v>
      </c>
      <c r="T616" s="8" t="e">
        <f>IF(AND(#REF!=#REF!,K:K="stroke",M:M="positive",S616&lt;&gt;"1"),1,"")</f>
        <v>#REF!</v>
      </c>
      <c r="U616" s="8" t="e">
        <f>IF((AND(R616&lt;&gt;"",W616&lt;&gt;1,K:K="stroke",M:M="negative",#REF!=#REF!)),IF(W616&lt;&gt;0,"",1),"")</f>
        <v>#REF!</v>
      </c>
      <c r="V616" s="8" t="e">
        <f t="shared" si="40"/>
        <v>#REF!</v>
      </c>
      <c r="W616" s="8" t="e">
        <f>IF(#REF!&lt;&gt;#REF!,COUNTIFS($K$112:$K$1378,"up",#REF!,#REF!),"")</f>
        <v>#REF!</v>
      </c>
      <c r="X616" s="8" t="e">
        <f>IF(#REF!&lt;&gt;#REF!,COUNTIFS($K$112:$K$1378,"SRS",#REF!,#REF!),"")</f>
        <v>#REF!</v>
      </c>
      <c r="Y616" s="8" t="e">
        <f>IF(R616&lt;&gt;"",IF(R616=1,"",COUNTIFS($O$112:$O$1378,"&gt;40",#REF!,#REF!)),"")</f>
        <v>#REF!</v>
      </c>
      <c r="Z616" s="4"/>
      <c r="AA616" s="4"/>
      <c r="AB616" s="4"/>
      <c r="AC616" s="4"/>
      <c r="AD616" s="4"/>
      <c r="AE616" s="4"/>
      <c r="AF616" s="4"/>
      <c r="AG616" s="4"/>
      <c r="AH616" s="4"/>
    </row>
    <row r="617" spans="1:34" s="7" customFormat="1">
      <c r="A617" s="8">
        <f t="shared" si="41"/>
        <v>73715</v>
      </c>
      <c r="B617" s="14" t="str">
        <f t="shared" si="42"/>
        <v>20171114202835</v>
      </c>
      <c r="C617" s="8" t="str">
        <f t="shared" si="43"/>
        <v>20171114</v>
      </c>
      <c r="D617" s="4">
        <v>2017</v>
      </c>
      <c r="E617" s="4">
        <v>11</v>
      </c>
      <c r="F617" s="4">
        <v>14</v>
      </c>
      <c r="G617" s="4">
        <v>20</v>
      </c>
      <c r="H617" s="4">
        <v>28</v>
      </c>
      <c r="I617" s="4">
        <v>35</v>
      </c>
      <c r="J617" s="4">
        <v>609</v>
      </c>
      <c r="K617" s="4" t="s">
        <v>40</v>
      </c>
      <c r="L617" s="8" t="e">
        <f>IF(#REF!=#REF!,IF(K617="Stroke",IF(K618="Stroke",IF((J618-J617)&lt;0,1000+J618-J617,J618-J617),""),""),"")</f>
        <v>#REF!</v>
      </c>
      <c r="M617" s="4" t="s">
        <v>21</v>
      </c>
      <c r="N617" s="4" t="s">
        <v>27</v>
      </c>
      <c r="O617" s="4">
        <v>0</v>
      </c>
      <c r="P617" s="8" t="e">
        <f>IF(#REF!=#REF!,IF(K617="Stroke",IF(K618="Stroke",IF(#REF!=#REF!,IF(Q617=Q618,IF((J618-J617)&lt;0,1000+J618-J617-O617,J618-J617-O617),""),""),""),""),"")</f>
        <v>#REF!</v>
      </c>
      <c r="Q617" s="4"/>
      <c r="R617" s="8" t="e">
        <f>IF(#REF!&lt;&gt;#REF!,COUNTIFS($K$112:$K$1378,$K$112,#REF!,#REF!),"")</f>
        <v>#REF!</v>
      </c>
      <c r="S617" s="8" t="e">
        <f>IF(AND(#REF!&lt;&gt;#REF!,#REF!=#REF!,M617="positive",M618="negative"),1,"")</f>
        <v>#REF!</v>
      </c>
      <c r="T617" s="8" t="e">
        <f>IF(AND(#REF!=#REF!,K:K="stroke",M:M="positive",S617&lt;&gt;"1"),1,"")</f>
        <v>#REF!</v>
      </c>
      <c r="U617" s="8" t="e">
        <f>IF((AND(R617&lt;&gt;"",W617&lt;&gt;1,K:K="stroke",M:M="negative",#REF!=#REF!)),IF(W617&lt;&gt;0,"",1),"")</f>
        <v>#REF!</v>
      </c>
      <c r="V617" s="8" t="e">
        <f t="shared" si="40"/>
        <v>#REF!</v>
      </c>
      <c r="W617" s="8" t="e">
        <f>IF(#REF!&lt;&gt;#REF!,COUNTIFS($K$112:$K$1378,"up",#REF!,#REF!),"")</f>
        <v>#REF!</v>
      </c>
      <c r="X617" s="8" t="e">
        <f>IF(#REF!&lt;&gt;#REF!,COUNTIFS($K$112:$K$1378,"SRS",#REF!,#REF!),"")</f>
        <v>#REF!</v>
      </c>
      <c r="Y617" s="8" t="e">
        <f>IF(R617&lt;&gt;"",IF(R617=1,"",COUNTIFS($O$112:$O$1378,"&gt;40",#REF!,#REF!)),"")</f>
        <v>#REF!</v>
      </c>
      <c r="Z617" s="4"/>
      <c r="AA617" s="4"/>
      <c r="AB617" s="4"/>
      <c r="AC617" s="4"/>
      <c r="AD617" s="4"/>
      <c r="AE617" s="4"/>
      <c r="AF617" s="4"/>
      <c r="AG617" s="4"/>
      <c r="AH617" s="4"/>
    </row>
    <row r="618" spans="1:34" s="7" customFormat="1">
      <c r="A618" s="8">
        <f t="shared" si="41"/>
        <v>73715</v>
      </c>
      <c r="B618" s="14" t="str">
        <f t="shared" si="42"/>
        <v>20171114202835</v>
      </c>
      <c r="C618" s="8" t="str">
        <f t="shared" si="43"/>
        <v>20171114</v>
      </c>
      <c r="D618" s="4">
        <v>2017</v>
      </c>
      <c r="E618" s="4">
        <v>11</v>
      </c>
      <c r="F618" s="4">
        <v>14</v>
      </c>
      <c r="G618" s="4">
        <v>20</v>
      </c>
      <c r="H618" s="4">
        <v>28</v>
      </c>
      <c r="I618" s="4">
        <v>35</v>
      </c>
      <c r="J618" s="4">
        <v>709</v>
      </c>
      <c r="K618" s="4" t="s">
        <v>37</v>
      </c>
      <c r="L618" s="8" t="e">
        <f>IF(#REF!=#REF!,IF(K618="Stroke",IF(K619="Stroke",IF((J619-J618)&lt;0,1000+J619-J618,J619-J618),""),""),"")</f>
        <v>#REF!</v>
      </c>
      <c r="M618" s="4" t="s">
        <v>21</v>
      </c>
      <c r="N618" s="4" t="s">
        <v>27</v>
      </c>
      <c r="O618" s="4">
        <v>49</v>
      </c>
      <c r="P618" s="8" t="e">
        <f>IF(#REF!=#REF!,IF(K618="Stroke",IF(K619="Stroke",IF(#REF!=#REF!,IF(Q618=Q619,IF((J619-J618)&lt;0,1000+J619-J618-O618,J619-J618-O618),""),""),""),""),"")</f>
        <v>#REF!</v>
      </c>
      <c r="Q618" s="4">
        <v>1</v>
      </c>
      <c r="R618" s="8" t="e">
        <f>IF(#REF!&lt;&gt;#REF!,COUNTIFS($K$112:$K$1378,$K$112,#REF!,#REF!),"")</f>
        <v>#REF!</v>
      </c>
      <c r="S618" s="8" t="e">
        <f>IF(AND(#REF!&lt;&gt;#REF!,#REF!=#REF!,M618="positive",M619="negative"),1,"")</f>
        <v>#REF!</v>
      </c>
      <c r="T618" s="8" t="e">
        <f>IF(AND(#REF!=#REF!,K:K="stroke",M:M="positive",S618&lt;&gt;"1"),1,"")</f>
        <v>#REF!</v>
      </c>
      <c r="U618" s="8" t="e">
        <f>IF((AND(R618&lt;&gt;"",W618&lt;&gt;1,K:K="stroke",M:M="negative",#REF!=#REF!)),IF(W618&lt;&gt;0,"",1),"")</f>
        <v>#REF!</v>
      </c>
      <c r="V618" s="8" t="e">
        <f t="shared" si="40"/>
        <v>#REF!</v>
      </c>
      <c r="W618" s="8" t="e">
        <f>IF(#REF!&lt;&gt;#REF!,COUNTIFS($K$112:$K$1378,"up",#REF!,#REF!),"")</f>
        <v>#REF!</v>
      </c>
      <c r="X618" s="8" t="e">
        <f>IF(#REF!&lt;&gt;#REF!,COUNTIFS($K$112:$K$1378,"SRS",#REF!,#REF!),"")</f>
        <v>#REF!</v>
      </c>
      <c r="Y618" s="8" t="e">
        <f>IF(R618&lt;&gt;"",IF(R618=1,"",COUNTIFS($O$112:$O$1378,"&gt;40",#REF!,#REF!)),"")</f>
        <v>#REF!</v>
      </c>
      <c r="Z618" s="4"/>
      <c r="AA618" s="4"/>
      <c r="AB618" s="4"/>
      <c r="AC618" s="4"/>
      <c r="AD618" s="4"/>
      <c r="AE618" s="4"/>
      <c r="AF618" s="4"/>
      <c r="AG618" s="4"/>
      <c r="AH618" s="4"/>
    </row>
    <row r="619" spans="1:34">
      <c r="A619" s="7">
        <f t="shared" si="41"/>
        <v>52876</v>
      </c>
      <c r="B619" s="11" t="str">
        <f t="shared" si="42"/>
        <v>20171122144116</v>
      </c>
      <c r="C619" s="7" t="str">
        <f t="shared" si="43"/>
        <v>20171122</v>
      </c>
      <c r="D619" s="7">
        <v>2017</v>
      </c>
      <c r="E619" s="7">
        <v>11</v>
      </c>
      <c r="F619" s="7">
        <v>22</v>
      </c>
      <c r="G619" s="7">
        <v>14</v>
      </c>
      <c r="H619" s="7">
        <v>41</v>
      </c>
      <c r="I619" s="7">
        <v>16</v>
      </c>
      <c r="J619" s="7">
        <v>547</v>
      </c>
      <c r="K619" s="7" t="s">
        <v>26</v>
      </c>
      <c r="L619" s="7" t="e">
        <f>IF(#REF!=#REF!,IF(K619="Stroke",IF(K620="Stroke",IF((J620-J619)&lt;0,1000+J620-J619,J620-J619),""),""),"")</f>
        <v>#REF!</v>
      </c>
      <c r="M619" s="7" t="s">
        <v>21</v>
      </c>
      <c r="N619" s="7" t="s">
        <v>27</v>
      </c>
      <c r="O619" s="7">
        <v>10</v>
      </c>
      <c r="P619" s="7" t="e">
        <f>IF(#REF!=#REF!,IF(K619="Stroke",IF(K620="Stroke",IF(#REF!=#REF!,IF(Q619=Q620,IF((J620-J619)&lt;0,1000+J620-J619-O619,J620-J619-O619),""),""),""),""),"")</f>
        <v>#REF!</v>
      </c>
      <c r="Q619" s="7">
        <v>1</v>
      </c>
      <c r="R619" s="7" t="e">
        <f>IF(#REF!&lt;&gt;#REF!,COUNTIFS($K$112:$K$1378,$K$112,#REF!,#REF!),"")</f>
        <v>#REF!</v>
      </c>
      <c r="S619" s="7" t="e">
        <f>IF(AND(#REF!&lt;&gt;#REF!,#REF!=#REF!,M619="positive",M620="negative"),1,"")</f>
        <v>#REF!</v>
      </c>
      <c r="T619" s="7" t="e">
        <f>IF(AND(#REF!=#REF!,K:K="stroke",M:M="positive",S619&lt;&gt;"1"),1,"")</f>
        <v>#REF!</v>
      </c>
      <c r="U619" s="7" t="e">
        <f>IF((AND(R619&lt;&gt;"",W619&lt;&gt;1,K:K="stroke",M:M="negative",#REF!=#REF!)),IF(W619&lt;&gt;0,"",1),"")</f>
        <v>#REF!</v>
      </c>
      <c r="V619" s="7" t="e">
        <f t="shared" si="40"/>
        <v>#REF!</v>
      </c>
      <c r="W619" s="7" t="e">
        <f>IF(#REF!&lt;&gt;#REF!,COUNTIFS($K$112:$K$1378,"up",#REF!,#REF!),"")</f>
        <v>#REF!</v>
      </c>
      <c r="X619" s="7" t="e">
        <f>IF(#REF!&lt;&gt;#REF!,COUNTIFS($K$112:$K$1378,"SRS",#REF!,#REF!),"")</f>
        <v>#REF!</v>
      </c>
      <c r="Y619" s="7" t="e">
        <f>IF(R619&lt;&gt;"",IF(R619=1,"",COUNTIFS($O$112:$O$1378,"&gt;40",#REF!,#REF!)),"")</f>
        <v>#REF!</v>
      </c>
      <c r="Z619" s="7" t="s">
        <v>79</v>
      </c>
      <c r="AA619" s="7"/>
      <c r="AB619" s="7"/>
      <c r="AC619" s="7"/>
      <c r="AD619" s="7"/>
      <c r="AE619" s="7"/>
      <c r="AF619" s="7"/>
      <c r="AG619" s="7"/>
      <c r="AH619" s="7"/>
    </row>
    <row r="620" spans="1:34">
      <c r="A620" s="8">
        <f t="shared" si="41"/>
        <v>52876</v>
      </c>
      <c r="B620" s="14" t="str">
        <f t="shared" si="42"/>
        <v>20171122144116</v>
      </c>
      <c r="C620" s="4" t="str">
        <f t="shared" si="43"/>
        <v>20171122</v>
      </c>
      <c r="D620" s="4">
        <v>2017</v>
      </c>
      <c r="E620" s="4">
        <v>11</v>
      </c>
      <c r="F620" s="4">
        <v>22</v>
      </c>
      <c r="G620" s="4">
        <v>14</v>
      </c>
      <c r="H620" s="4">
        <v>41</v>
      </c>
      <c r="I620" s="4">
        <v>16</v>
      </c>
      <c r="J620" s="4">
        <v>584</v>
      </c>
      <c r="K620" s="4" t="s">
        <v>26</v>
      </c>
      <c r="L620" s="8" t="e">
        <f>IF(#REF!=#REF!,IF(K620="Stroke",IF(K621="Stroke",IF((J621-J620)&lt;0,1000+J621-J620,J621-J620),""),""),"")</f>
        <v>#REF!</v>
      </c>
      <c r="M620" s="4" t="s">
        <v>21</v>
      </c>
      <c r="N620" s="4" t="s">
        <v>27</v>
      </c>
      <c r="O620" s="4">
        <v>14</v>
      </c>
      <c r="P620" s="8" t="e">
        <f>IF(#REF!=#REF!,IF(K620="Stroke",IF(K621="Stroke",IF(#REF!=#REF!,IF(Q620=Q621,IF((J621-J620)&lt;0,1000+J621-J620-O620,J621-J620-O620),""),""),""),""),"")</f>
        <v>#REF!</v>
      </c>
      <c r="Q620" s="4">
        <v>1</v>
      </c>
      <c r="R620" s="8" t="e">
        <f>IF(#REF!&lt;&gt;#REF!,COUNTIFS($K$112:$K$1378,$K$112,#REF!,#REF!),"")</f>
        <v>#REF!</v>
      </c>
      <c r="S620" s="8" t="e">
        <f>IF(AND(#REF!&lt;&gt;#REF!,#REF!=#REF!,M620="positive",M621="negative"),1,"")</f>
        <v>#REF!</v>
      </c>
      <c r="T620" s="8" t="e">
        <f>IF(AND(#REF!=#REF!,K:K="stroke",M:M="positive",S620&lt;&gt;"1"),1,"")</f>
        <v>#REF!</v>
      </c>
      <c r="U620" s="8" t="e">
        <f>IF((AND(R620&lt;&gt;"",W620&lt;&gt;1,K:K="stroke",M:M="negative",#REF!=#REF!)),IF(W620&lt;&gt;0,"",1),"")</f>
        <v>#REF!</v>
      </c>
      <c r="V620" s="8" t="e">
        <f t="shared" si="40"/>
        <v>#REF!</v>
      </c>
      <c r="W620" s="8" t="e">
        <f>IF(#REF!&lt;&gt;#REF!,COUNTIFS($K$112:$K$1378,"up",#REF!,#REF!),"")</f>
        <v>#REF!</v>
      </c>
      <c r="X620" s="8" t="e">
        <f>IF(#REF!&lt;&gt;#REF!,COUNTIFS($K$112:$K$1378,"SRS",#REF!,#REF!),"")</f>
        <v>#REF!</v>
      </c>
      <c r="Y620" s="8" t="e">
        <f>IF(R620&lt;&gt;"",IF(R620=1,"",COUNTIFS($O$112:$O$1378,"&gt;40",#REF!,#REF!)),"")</f>
        <v>#REF!</v>
      </c>
    </row>
    <row r="621" spans="1:34">
      <c r="A621" s="8">
        <f t="shared" si="41"/>
        <v>52876</v>
      </c>
      <c r="B621" s="14" t="str">
        <f t="shared" si="42"/>
        <v>20171122144116</v>
      </c>
      <c r="C621" s="4" t="str">
        <f t="shared" si="43"/>
        <v>20171122</v>
      </c>
      <c r="D621" s="4">
        <v>2017</v>
      </c>
      <c r="E621" s="4">
        <v>11</v>
      </c>
      <c r="F621" s="4">
        <v>22</v>
      </c>
      <c r="G621" s="4">
        <v>14</v>
      </c>
      <c r="H621" s="4">
        <v>41</v>
      </c>
      <c r="I621" s="4">
        <v>16</v>
      </c>
      <c r="J621" s="4">
        <v>588</v>
      </c>
      <c r="K621" s="4" t="s">
        <v>40</v>
      </c>
      <c r="L621" s="8" t="e">
        <f>IF(#REF!=#REF!,IF(K621="Stroke",IF(K622="Stroke",IF((J622-J621)&lt;0,1000+J622-J621,J622-J621),""),""),"")</f>
        <v>#REF!</v>
      </c>
      <c r="M621" s="4" t="s">
        <v>21</v>
      </c>
      <c r="N621" s="4" t="s">
        <v>27</v>
      </c>
      <c r="O621" s="4">
        <v>0</v>
      </c>
      <c r="P621" s="8" t="e">
        <f>IF(#REF!=#REF!,IF(K621="Stroke",IF(K622="Stroke",IF(#REF!=#REF!,IF(Q621=Q622,IF((J622-J621)&lt;0,1000+J622-J621-O621,J622-J621-O621),""),""),""),""),"")</f>
        <v>#REF!</v>
      </c>
      <c r="R621" s="8" t="e">
        <f>IF(#REF!&lt;&gt;#REF!,COUNTIFS($K$112:$K$1378,$K$112,#REF!,#REF!),"")</f>
        <v>#REF!</v>
      </c>
      <c r="S621" s="8" t="e">
        <f>IF(AND(#REF!&lt;&gt;#REF!,#REF!=#REF!,M621="positive",M622="negative"),1,"")</f>
        <v>#REF!</v>
      </c>
      <c r="T621" s="8" t="e">
        <f>IF(AND(#REF!=#REF!,K:K="stroke",M:M="positive",S621&lt;&gt;"1"),1,"")</f>
        <v>#REF!</v>
      </c>
      <c r="U621" s="8" t="e">
        <f>IF((AND(R621&lt;&gt;"",W621&lt;&gt;1,K:K="stroke",M:M="negative",#REF!=#REF!)),IF(W621&lt;&gt;0,"",1),"")</f>
        <v>#REF!</v>
      </c>
      <c r="V621" s="8" t="e">
        <f t="shared" si="40"/>
        <v>#REF!</v>
      </c>
      <c r="W621" s="8" t="e">
        <f>IF(#REF!&lt;&gt;#REF!,COUNTIFS($K$112:$K$1378,"up",#REF!,#REF!),"")</f>
        <v>#REF!</v>
      </c>
      <c r="X621" s="8" t="e">
        <f>IF(#REF!&lt;&gt;#REF!,COUNTIFS($K$112:$K$1378,"SRS",#REF!,#REF!),"")</f>
        <v>#REF!</v>
      </c>
      <c r="Y621" s="8" t="e">
        <f>IF(R621&lt;&gt;"",IF(R621=1,"",COUNTIFS($O$112:$O$1378,"&gt;40",#REF!,#REF!)),"")</f>
        <v>#REF!</v>
      </c>
    </row>
    <row r="622" spans="1:34">
      <c r="A622" s="8">
        <f t="shared" si="41"/>
        <v>52876</v>
      </c>
      <c r="B622" s="14" t="str">
        <f t="shared" si="42"/>
        <v>20171122144116</v>
      </c>
      <c r="C622" s="4" t="str">
        <f t="shared" si="43"/>
        <v>20171122</v>
      </c>
      <c r="D622" s="4">
        <v>2017</v>
      </c>
      <c r="E622" s="4">
        <v>11</v>
      </c>
      <c r="F622" s="4">
        <v>22</v>
      </c>
      <c r="G622" s="4">
        <v>14</v>
      </c>
      <c r="H622" s="4">
        <v>41</v>
      </c>
      <c r="I622" s="4">
        <v>16</v>
      </c>
      <c r="J622" s="4">
        <v>789</v>
      </c>
      <c r="K622" s="4" t="s">
        <v>26</v>
      </c>
      <c r="L622" s="8" t="e">
        <f>IF(#REF!=#REF!,IF(K622="Stroke",IF(K623="Stroke",IF((J623-J622)&lt;0,1000+J623-J622,J623-J622),""),""),"")</f>
        <v>#REF!</v>
      </c>
      <c r="M622" s="4" t="s">
        <v>21</v>
      </c>
      <c r="N622" s="4" t="s">
        <v>27</v>
      </c>
      <c r="O622" s="4">
        <v>9</v>
      </c>
      <c r="P622" s="8" t="e">
        <f>IF(#REF!=#REF!,IF(K622="Stroke",IF(K623="Stroke",IF(#REF!=#REF!,IF(Q622=Q623,IF((J623-J622)&lt;0,1000+J623-J622-O622,J623-J622-O622),""),""),""),""),"")</f>
        <v>#REF!</v>
      </c>
      <c r="Q622" s="4">
        <v>2</v>
      </c>
      <c r="R622" s="8" t="e">
        <f>IF(#REF!&lt;&gt;#REF!,COUNTIFS($K$112:$K$1378,$K$112,#REF!,#REF!),"")</f>
        <v>#REF!</v>
      </c>
      <c r="S622" s="8" t="e">
        <f>IF(AND(#REF!&lt;&gt;#REF!,#REF!=#REF!,M622="positive",M623="negative"),1,"")</f>
        <v>#REF!</v>
      </c>
      <c r="T622" s="8" t="e">
        <f>IF(AND(#REF!=#REF!,K:K="stroke",M:M="positive",S622&lt;&gt;"1"),1,"")</f>
        <v>#REF!</v>
      </c>
      <c r="U622" s="8" t="e">
        <f>IF((AND(R622&lt;&gt;"",W622&lt;&gt;1,K:K="stroke",M:M="negative",#REF!=#REF!)),IF(W622&lt;&gt;0,"",1),"")</f>
        <v>#REF!</v>
      </c>
      <c r="V622" s="8" t="e">
        <f t="shared" ref="V622:V685" si="44">IF(R622="","",(SUM(S622:U622)+W622))</f>
        <v>#REF!</v>
      </c>
      <c r="W622" s="8" t="e">
        <f>IF(#REF!&lt;&gt;#REF!,COUNTIFS($K$112:$K$1378,"up",#REF!,#REF!),"")</f>
        <v>#REF!</v>
      </c>
      <c r="X622" s="8" t="e">
        <f>IF(#REF!&lt;&gt;#REF!,COUNTIFS($K$112:$K$1378,"SRS",#REF!,#REF!),"")</f>
        <v>#REF!</v>
      </c>
      <c r="Y622" s="8" t="e">
        <f>IF(R622&lt;&gt;"",IF(R622=1,"",COUNTIFS($O$112:$O$1378,"&gt;40",#REF!,#REF!)),"")</f>
        <v>#REF!</v>
      </c>
      <c r="Z622" s="4" t="s">
        <v>80</v>
      </c>
    </row>
    <row r="623" spans="1:34">
      <c r="A623" s="8">
        <f t="shared" si="41"/>
        <v>52876</v>
      </c>
      <c r="B623" s="14" t="str">
        <f t="shared" si="42"/>
        <v>20171122144116</v>
      </c>
      <c r="C623" s="4" t="str">
        <f t="shared" si="43"/>
        <v>20171122</v>
      </c>
      <c r="D623" s="4">
        <v>2017</v>
      </c>
      <c r="E623" s="4">
        <v>11</v>
      </c>
      <c r="F623" s="4">
        <v>22</v>
      </c>
      <c r="G623" s="4">
        <v>14</v>
      </c>
      <c r="H623" s="4">
        <v>41</v>
      </c>
      <c r="I623" s="4">
        <v>16</v>
      </c>
      <c r="J623" s="4">
        <v>816</v>
      </c>
      <c r="K623" s="4" t="s">
        <v>26</v>
      </c>
      <c r="L623" s="8" t="e">
        <f>IF(#REF!=#REF!,IF(K623="Stroke",IF(K624="Stroke",IF((J624-J623)&lt;0,1000+J624-J623,J624-J623),""),""),"")</f>
        <v>#REF!</v>
      </c>
      <c r="M623" s="4" t="s">
        <v>21</v>
      </c>
      <c r="N623" s="4" t="s">
        <v>27</v>
      </c>
      <c r="O623" s="4">
        <v>6</v>
      </c>
      <c r="P623" s="8" t="e">
        <f>IF(#REF!=#REF!,IF(K623="Stroke",IF(K624="Stroke",IF(#REF!=#REF!,IF(Q623=Q624,IF((J624-J623)&lt;0,1000+J624-J623-O623,J624-J623-O623),""),""),""),""),"")</f>
        <v>#REF!</v>
      </c>
      <c r="Q623" s="4">
        <v>2</v>
      </c>
      <c r="R623" s="8" t="e">
        <f>IF(#REF!&lt;&gt;#REF!,COUNTIFS($K$112:$K$1378,$K$112,#REF!,#REF!),"")</f>
        <v>#REF!</v>
      </c>
      <c r="S623" s="8" t="e">
        <f>IF(AND(#REF!&lt;&gt;#REF!,#REF!=#REF!,M623="positive",M624="negative"),1,"")</f>
        <v>#REF!</v>
      </c>
      <c r="T623" s="8" t="e">
        <f>IF(AND(#REF!=#REF!,K:K="stroke",M:M="positive",S623&lt;&gt;"1"),1,"")</f>
        <v>#REF!</v>
      </c>
      <c r="U623" s="8" t="e">
        <f>IF((AND(R623&lt;&gt;"",W623&lt;&gt;1,K:K="stroke",M:M="negative",#REF!=#REF!)),IF(W623&lt;&gt;0,"",1),"")</f>
        <v>#REF!</v>
      </c>
      <c r="V623" s="8" t="e">
        <f t="shared" si="44"/>
        <v>#REF!</v>
      </c>
      <c r="W623" s="8" t="e">
        <f>IF(#REF!&lt;&gt;#REF!,COUNTIFS($K$112:$K$1378,"up",#REF!,#REF!),"")</f>
        <v>#REF!</v>
      </c>
      <c r="X623" s="8" t="e">
        <f>IF(#REF!&lt;&gt;#REF!,COUNTIFS($K$112:$K$1378,"SRS",#REF!,#REF!),"")</f>
        <v>#REF!</v>
      </c>
      <c r="Y623" s="8" t="e">
        <f>IF(R623&lt;&gt;"",IF(R623=1,"",COUNTIFS($O$112:$O$1378,"&gt;40",#REF!,#REF!)),"")</f>
        <v>#REF!</v>
      </c>
    </row>
    <row r="624" spans="1:34">
      <c r="A624" s="8">
        <f t="shared" si="41"/>
        <v>52876</v>
      </c>
      <c r="B624" s="14" t="str">
        <f t="shared" si="42"/>
        <v>20171122144116</v>
      </c>
      <c r="C624" s="4" t="str">
        <f t="shared" si="43"/>
        <v>20171122</v>
      </c>
      <c r="D624" s="4">
        <v>2017</v>
      </c>
      <c r="E624" s="4">
        <v>11</v>
      </c>
      <c r="F624" s="4">
        <v>22</v>
      </c>
      <c r="G624" s="4">
        <v>14</v>
      </c>
      <c r="H624" s="4">
        <v>41</v>
      </c>
      <c r="I624" s="4">
        <v>16</v>
      </c>
      <c r="J624" s="4">
        <v>864</v>
      </c>
      <c r="K624" s="4" t="s">
        <v>26</v>
      </c>
      <c r="L624" s="8" t="e">
        <f>IF(#REF!=#REF!,IF(K624="Stroke",IF(K625="Stroke",IF((J625-J624)&lt;0,1000+J625-J624,J625-J624),""),""),"")</f>
        <v>#REF!</v>
      </c>
      <c r="M624" s="4" t="s">
        <v>21</v>
      </c>
      <c r="N624" s="4" t="s">
        <v>27</v>
      </c>
      <c r="O624" s="4">
        <v>30</v>
      </c>
      <c r="P624" s="8" t="e">
        <f>IF(#REF!=#REF!,IF(K624="Stroke",IF(K625="Stroke",IF(#REF!=#REF!,IF(Q624=Q625,IF((J625-J624)&lt;0,1000+J625-J624-O624,J625-J624-O624),""),""),""),""),"")</f>
        <v>#REF!</v>
      </c>
      <c r="Q624" s="4">
        <v>2</v>
      </c>
      <c r="R624" s="8" t="e">
        <f>IF(#REF!&lt;&gt;#REF!,COUNTIFS($K$112:$K$1378,$K$112,#REF!,#REF!),"")</f>
        <v>#REF!</v>
      </c>
      <c r="S624" s="8" t="e">
        <f>IF(AND(#REF!&lt;&gt;#REF!,#REF!=#REF!,M624="positive",M625="negative"),1,"")</f>
        <v>#REF!</v>
      </c>
      <c r="T624" s="8" t="e">
        <f>IF(AND(#REF!=#REF!,K:K="stroke",M:M="positive",S624&lt;&gt;"1"),1,"")</f>
        <v>#REF!</v>
      </c>
      <c r="U624" s="8" t="e">
        <f>IF((AND(R624&lt;&gt;"",W624&lt;&gt;1,K:K="stroke",M:M="negative",#REF!=#REF!)),IF(W624&lt;&gt;0,"",1),"")</f>
        <v>#REF!</v>
      </c>
      <c r="V624" s="8" t="e">
        <f t="shared" si="44"/>
        <v>#REF!</v>
      </c>
      <c r="W624" s="8" t="e">
        <f>IF(#REF!&lt;&gt;#REF!,COUNTIFS($K$112:$K$1378,"up",#REF!,#REF!),"")</f>
        <v>#REF!</v>
      </c>
      <c r="X624" s="8" t="e">
        <f>IF(#REF!&lt;&gt;#REF!,COUNTIFS($K$112:$K$1378,"SRS",#REF!,#REF!),"")</f>
        <v>#REF!</v>
      </c>
      <c r="Y624" s="8" t="e">
        <f>IF(R624&lt;&gt;"",IF(R624=1,"",COUNTIFS($O$112:$O$1378,"&gt;40",#REF!,#REF!)),"")</f>
        <v>#REF!</v>
      </c>
    </row>
    <row r="625" spans="1:34">
      <c r="A625" s="8">
        <f t="shared" si="41"/>
        <v>52876</v>
      </c>
      <c r="B625" s="14" t="str">
        <f t="shared" si="42"/>
        <v>20171122144116</v>
      </c>
      <c r="C625" s="4" t="str">
        <f t="shared" si="43"/>
        <v>20171122</v>
      </c>
      <c r="D625" s="4">
        <v>2017</v>
      </c>
      <c r="E625" s="4">
        <v>11</v>
      </c>
      <c r="F625" s="4">
        <v>22</v>
      </c>
      <c r="G625" s="4">
        <v>14</v>
      </c>
      <c r="H625" s="4">
        <v>41</v>
      </c>
      <c r="I625" s="4">
        <v>16</v>
      </c>
      <c r="J625" s="4">
        <v>920</v>
      </c>
      <c r="K625" s="4" t="s">
        <v>26</v>
      </c>
      <c r="L625" s="8" t="e">
        <f>IF(#REF!=#REF!,IF(K625="Stroke",IF(K626="Stroke",IF((J626-J625)&lt;0,1000+J626-J625,J626-J625),""),""),"")</f>
        <v>#REF!</v>
      </c>
      <c r="M625" s="4" t="s">
        <v>21</v>
      </c>
      <c r="N625" s="4" t="s">
        <v>27</v>
      </c>
      <c r="O625" s="4">
        <v>5</v>
      </c>
      <c r="P625" s="8" t="e">
        <f>IF(#REF!=#REF!,IF(K625="Stroke",IF(K626="Stroke",IF(#REF!=#REF!,IF(Q625=Q626,IF((J626-J625)&lt;0,1000+J626-J625-O625,J626-J625-O625),""),""),""),""),"")</f>
        <v>#REF!</v>
      </c>
      <c r="Q625" s="4">
        <v>2</v>
      </c>
      <c r="R625" s="8" t="e">
        <f>IF(#REF!&lt;&gt;#REF!,COUNTIFS($K$112:$K$1378,$K$112,#REF!,#REF!),"")</f>
        <v>#REF!</v>
      </c>
      <c r="S625" s="8" t="e">
        <f>IF(AND(#REF!&lt;&gt;#REF!,#REF!=#REF!,M625="positive",M626="negative"),1,"")</f>
        <v>#REF!</v>
      </c>
      <c r="T625" s="8" t="e">
        <f>IF(AND(#REF!=#REF!,K:K="stroke",M:M="positive",S625&lt;&gt;"1"),1,"")</f>
        <v>#REF!</v>
      </c>
      <c r="U625" s="8" t="e">
        <f>IF((AND(R625&lt;&gt;"",W625&lt;&gt;1,K:K="stroke",M:M="negative",#REF!=#REF!)),IF(W625&lt;&gt;0,"",1),"")</f>
        <v>#REF!</v>
      </c>
      <c r="V625" s="8" t="e">
        <f t="shared" si="44"/>
        <v>#REF!</v>
      </c>
      <c r="W625" s="8" t="e">
        <f>IF(#REF!&lt;&gt;#REF!,COUNTIFS($K$112:$K$1378,"up",#REF!,#REF!),"")</f>
        <v>#REF!</v>
      </c>
      <c r="X625" s="8" t="e">
        <f>IF(#REF!&lt;&gt;#REF!,COUNTIFS($K$112:$K$1378,"SRS",#REF!,#REF!),"")</f>
        <v>#REF!</v>
      </c>
      <c r="Y625" s="8" t="e">
        <f>IF(R625&lt;&gt;"",IF(R625=1,"",COUNTIFS($O$112:$O$1378,"&gt;40",#REF!,#REF!)),"")</f>
        <v>#REF!</v>
      </c>
    </row>
    <row r="626" spans="1:34" s="7" customFormat="1">
      <c r="A626" s="8">
        <f t="shared" si="41"/>
        <v>52876</v>
      </c>
      <c r="B626" s="14" t="str">
        <f t="shared" si="42"/>
        <v>20171122144116</v>
      </c>
      <c r="C626" s="4" t="str">
        <f t="shared" si="43"/>
        <v>20171122</v>
      </c>
      <c r="D626" s="4">
        <v>2017</v>
      </c>
      <c r="E626" s="4">
        <v>11</v>
      </c>
      <c r="F626" s="4">
        <v>22</v>
      </c>
      <c r="G626" s="4">
        <v>14</v>
      </c>
      <c r="H626" s="4">
        <v>41</v>
      </c>
      <c r="I626" s="4">
        <v>16</v>
      </c>
      <c r="J626" s="4">
        <v>955</v>
      </c>
      <c r="K626" s="4" t="s">
        <v>26</v>
      </c>
      <c r="L626" s="8" t="e">
        <f>IF(#REF!=#REF!,IF(K626="Stroke",IF(K627="Stroke",IF((J627-J626)&lt;0,1000+J627-J626,J627-J626),""),""),"")</f>
        <v>#REF!</v>
      </c>
      <c r="M626" s="4" t="s">
        <v>21</v>
      </c>
      <c r="N626" s="4" t="s">
        <v>27</v>
      </c>
      <c r="O626" s="4">
        <v>149</v>
      </c>
      <c r="P626" s="8" t="e">
        <f>IF(#REF!=#REF!,IF(K626="Stroke",IF(K627="Stroke",IF(#REF!=#REF!,IF(Q626=Q627,IF((J627-J626)&lt;0,1000+J627-J626-O626,J627-J626-O626),""),""),""),""),"")</f>
        <v>#REF!</v>
      </c>
      <c r="Q626" s="4">
        <v>2</v>
      </c>
      <c r="R626" s="8" t="e">
        <f>IF(#REF!&lt;&gt;#REF!,COUNTIFS($K$112:$K$1378,$K$112,#REF!,#REF!),"")</f>
        <v>#REF!</v>
      </c>
      <c r="S626" s="8" t="e">
        <f>IF(AND(#REF!&lt;&gt;#REF!,#REF!=#REF!,M626="positive",M627="negative"),1,"")</f>
        <v>#REF!</v>
      </c>
      <c r="T626" s="8" t="e">
        <f>IF(AND(#REF!=#REF!,K:K="stroke",M:M="positive",S626&lt;&gt;"1"),1,"")</f>
        <v>#REF!</v>
      </c>
      <c r="U626" s="8" t="e">
        <f>IF((AND(R626&lt;&gt;"",W626&lt;&gt;1,K:K="stroke",M:M="negative",#REF!=#REF!)),IF(W626&lt;&gt;0,"",1),"")</f>
        <v>#REF!</v>
      </c>
      <c r="V626" s="8" t="e">
        <f t="shared" si="44"/>
        <v>#REF!</v>
      </c>
      <c r="W626" s="8" t="e">
        <f>IF(#REF!&lt;&gt;#REF!,COUNTIFS($K$112:$K$1378,"up",#REF!,#REF!),"")</f>
        <v>#REF!</v>
      </c>
      <c r="X626" s="8" t="e">
        <f>IF(#REF!&lt;&gt;#REF!,COUNTIFS($K$112:$K$1378,"SRS",#REF!,#REF!),"")</f>
        <v>#REF!</v>
      </c>
      <c r="Y626" s="8" t="e">
        <f>IF(R626&lt;&gt;"",IF(R626=1,"",COUNTIFS($O$112:$O$1378,"&gt;40",#REF!,#REF!)),"")</f>
        <v>#REF!</v>
      </c>
      <c r="Z626" s="4"/>
      <c r="AA626" s="4"/>
      <c r="AB626" s="4"/>
      <c r="AC626" s="4"/>
      <c r="AD626" s="4"/>
      <c r="AE626" s="4"/>
      <c r="AF626" s="4"/>
      <c r="AG626" s="4"/>
      <c r="AH626" s="4"/>
    </row>
    <row r="627" spans="1:34" s="7" customFormat="1">
      <c r="A627" s="7">
        <f t="shared" si="41"/>
        <v>52915</v>
      </c>
      <c r="B627" s="11" t="str">
        <f t="shared" si="42"/>
        <v>20171122144155</v>
      </c>
      <c r="C627" s="7" t="str">
        <f t="shared" si="43"/>
        <v>20171122</v>
      </c>
      <c r="D627" s="7">
        <v>2017</v>
      </c>
      <c r="E627" s="7">
        <v>11</v>
      </c>
      <c r="F627" s="7">
        <v>22</v>
      </c>
      <c r="G627" s="7">
        <v>14</v>
      </c>
      <c r="H627" s="7">
        <v>41</v>
      </c>
      <c r="I627" s="7">
        <v>55</v>
      </c>
      <c r="J627" s="7">
        <v>917</v>
      </c>
      <c r="K627" s="7" t="s">
        <v>26</v>
      </c>
      <c r="L627" s="7" t="e">
        <f>IF(#REF!=#REF!,IF(K627="Stroke",IF(K628="Stroke",IF((J628-J627)&lt;0,1000+J628-J627,J628-J627),""),""),"")</f>
        <v>#REF!</v>
      </c>
      <c r="M627" s="7" t="s">
        <v>21</v>
      </c>
      <c r="N627" s="7" t="s">
        <v>27</v>
      </c>
      <c r="O627" s="7">
        <v>17</v>
      </c>
      <c r="P627" s="7" t="e">
        <f>IF(#REF!=#REF!,IF(K627="Stroke",IF(K628="Stroke",IF(#REF!=#REF!,IF(Q627=Q628,IF((J628-J627)&lt;0,1000+J628-J627-O627,J628-J627-O627),""),""),""),""),"")</f>
        <v>#REF!</v>
      </c>
      <c r="Q627" s="7">
        <v>1</v>
      </c>
      <c r="R627" s="7" t="e">
        <f>IF(#REF!&lt;&gt;#REF!,COUNTIFS($K$112:$K$1378,$K$112,#REF!,#REF!),"")</f>
        <v>#REF!</v>
      </c>
      <c r="S627" s="7" t="e">
        <f>IF(AND(#REF!&lt;&gt;#REF!,#REF!=#REF!,M627="positive",M628="negative"),1,"")</f>
        <v>#REF!</v>
      </c>
      <c r="T627" s="7" t="e">
        <f>IF(AND(#REF!=#REF!,K:K="stroke",M:M="positive",S627&lt;&gt;"1"),1,"")</f>
        <v>#REF!</v>
      </c>
      <c r="U627" s="7" t="e">
        <f>IF((AND(R627&lt;&gt;"",W627&lt;&gt;1,K:K="stroke",M:M="negative",#REF!=#REF!)),IF(W627&lt;&gt;0,"",1),"")</f>
        <v>#REF!</v>
      </c>
      <c r="V627" s="7" t="e">
        <f t="shared" si="44"/>
        <v>#REF!</v>
      </c>
      <c r="W627" s="7" t="e">
        <f>IF(#REF!&lt;&gt;#REF!,COUNTIFS($K$112:$K$1378,"up",#REF!,#REF!),"")</f>
        <v>#REF!</v>
      </c>
      <c r="X627" s="7" t="e">
        <f>IF(#REF!&lt;&gt;#REF!,COUNTIFS($K$112:$K$1378,"SRS",#REF!,#REF!),"")</f>
        <v>#REF!</v>
      </c>
      <c r="Y627" s="7" t="e">
        <f>IF(R627&lt;&gt;"",IF(R627=1,"",COUNTIFS($O$112:$O$1378,"&gt;40",#REF!,#REF!)),"")</f>
        <v>#REF!</v>
      </c>
      <c r="Z627" s="7" t="s">
        <v>80</v>
      </c>
    </row>
    <row r="628" spans="1:34" s="16" customFormat="1">
      <c r="A628" s="7">
        <f t="shared" si="41"/>
        <v>59101</v>
      </c>
      <c r="B628" s="11" t="str">
        <f t="shared" si="42"/>
        <v>2017112416251</v>
      </c>
      <c r="C628" s="7" t="str">
        <f t="shared" si="43"/>
        <v>20171124</v>
      </c>
      <c r="D628" s="7">
        <v>2017</v>
      </c>
      <c r="E628" s="7">
        <v>11</v>
      </c>
      <c r="F628" s="7">
        <v>24</v>
      </c>
      <c r="G628" s="7">
        <v>16</v>
      </c>
      <c r="H628" s="7">
        <v>25</v>
      </c>
      <c r="I628" s="7">
        <v>1</v>
      </c>
      <c r="J628" s="7">
        <v>786</v>
      </c>
      <c r="K628" s="7" t="s">
        <v>37</v>
      </c>
      <c r="L628" s="7" t="e">
        <f>IF(#REF!=#REF!,IF(K628="Stroke",IF(K629="Stroke",IF((J629-J628)&lt;0,1000+J629-J628,J629-J628),""),""),"")</f>
        <v>#REF!</v>
      </c>
      <c r="M628" s="7" t="s">
        <v>21</v>
      </c>
      <c r="N628" s="7" t="s">
        <v>27</v>
      </c>
      <c r="O628" s="7">
        <v>22</v>
      </c>
      <c r="P628" s="7" t="e">
        <f>IF(#REF!=#REF!,IF(K628="Stroke",IF(K629="Stroke",IF(#REF!=#REF!,IF(Q628=Q629,IF((J629-J628)&lt;0,1000+J629-J628-O628,J629-J628-O628),""),""),""),""),"")</f>
        <v>#REF!</v>
      </c>
      <c r="Q628" s="7">
        <v>1</v>
      </c>
      <c r="R628" s="7" t="e">
        <f>IF(#REF!&lt;&gt;#REF!,COUNTIFS($K$112:$K$1378,$K$112,#REF!,#REF!),"")</f>
        <v>#REF!</v>
      </c>
      <c r="S628" s="7" t="e">
        <f>IF(AND(#REF!&lt;&gt;#REF!,#REF!=#REF!,M628="positive",M629="negative"),1,"")</f>
        <v>#REF!</v>
      </c>
      <c r="T628" s="7" t="e">
        <f>IF(AND(#REF!=#REF!,K:K="stroke",M:M="positive",S628&lt;&gt;"1"),1,"")</f>
        <v>#REF!</v>
      </c>
      <c r="U628" s="7" t="e">
        <f>IF((AND(R628&lt;&gt;"",W628&lt;&gt;1,K:K="stroke",M:M="negative",#REF!=#REF!)),IF(W628&lt;&gt;0,"",1),"")</f>
        <v>#REF!</v>
      </c>
      <c r="V628" s="7" t="e">
        <f t="shared" si="44"/>
        <v>#REF!</v>
      </c>
      <c r="W628" s="7" t="e">
        <f>IF(#REF!&lt;&gt;#REF!,COUNTIFS($K$112:$K$1378,"up",#REF!,#REF!),"")</f>
        <v>#REF!</v>
      </c>
      <c r="X628" s="7" t="e">
        <f>IF(#REF!&lt;&gt;#REF!,COUNTIFS($K$112:$K$1378,"SRS",#REF!,#REF!),"")</f>
        <v>#REF!</v>
      </c>
      <c r="Y628" s="7" t="e">
        <f>IF(R628&lt;&gt;"",IF(R628=1,"",COUNTIFS($O$112:$O$1378,"&gt;40",#REF!,#REF!)),"")</f>
        <v>#REF!</v>
      </c>
      <c r="Z628" s="7" t="s">
        <v>84</v>
      </c>
      <c r="AA628" s="7"/>
      <c r="AB628" s="7"/>
      <c r="AC628" s="7"/>
      <c r="AD628" s="7"/>
      <c r="AE628" s="7"/>
      <c r="AF628" s="7"/>
      <c r="AG628" s="7"/>
      <c r="AH628" s="7"/>
    </row>
    <row r="629" spans="1:34" s="16" customFormat="1">
      <c r="A629" s="4">
        <f t="shared" si="41"/>
        <v>59101</v>
      </c>
      <c r="B629" s="33" t="str">
        <f t="shared" si="42"/>
        <v>2017112416251</v>
      </c>
      <c r="C629" s="4" t="str">
        <f t="shared" si="43"/>
        <v>20171124</v>
      </c>
      <c r="D629" s="4">
        <v>2017</v>
      </c>
      <c r="E629" s="4">
        <v>11</v>
      </c>
      <c r="F629" s="4">
        <v>24</v>
      </c>
      <c r="G629" s="4">
        <v>16</v>
      </c>
      <c r="H629" s="4">
        <v>25</v>
      </c>
      <c r="I629" s="4">
        <v>1</v>
      </c>
      <c r="J629" s="4">
        <v>966</v>
      </c>
      <c r="K629" s="4" t="s">
        <v>37</v>
      </c>
      <c r="L629" s="8" t="e">
        <f>IF(#REF!=#REF!,IF(K629="Stroke",IF(K630="Stroke",IF((J630-J629)&lt;0,1000+J630-J629,J630-J629),""),""),"")</f>
        <v>#REF!</v>
      </c>
      <c r="M629" s="4" t="s">
        <v>21</v>
      </c>
      <c r="N629" s="4" t="s">
        <v>27</v>
      </c>
      <c r="O629" s="4">
        <v>30</v>
      </c>
      <c r="P629" s="8" t="e">
        <f>IF(#REF!=#REF!,IF(K629="Stroke",IF(K630="Stroke",IF(#REF!=#REF!,IF(Q629=Q630,IF((J630-J629)&lt;0,1000+J630-J629-O629,J630-J629-O629),""),""),""),""),"")</f>
        <v>#REF!</v>
      </c>
      <c r="Q629" s="4">
        <v>2</v>
      </c>
      <c r="R629" s="8" t="e">
        <f>IF(#REF!&lt;&gt;#REF!,COUNTIFS($K$112:$K$1378,$K$112,#REF!,#REF!),"")</f>
        <v>#REF!</v>
      </c>
      <c r="S629" s="8" t="e">
        <f>IF(AND(#REF!&lt;&gt;#REF!,#REF!=#REF!,M629="positive",M630="negative"),1,"")</f>
        <v>#REF!</v>
      </c>
      <c r="T629" s="8" t="e">
        <f>IF(AND(#REF!=#REF!,K:K="stroke",M:M="positive",S629&lt;&gt;"1"),1,"")</f>
        <v>#REF!</v>
      </c>
      <c r="U629" s="8" t="e">
        <f>IF((AND(R629&lt;&gt;"",W629&lt;&gt;1,K:K="stroke",M:M="negative",#REF!=#REF!)),IF(W629&lt;&gt;0,"",1),"")</f>
        <v>#REF!</v>
      </c>
      <c r="V629" s="8" t="e">
        <f t="shared" si="44"/>
        <v>#REF!</v>
      </c>
      <c r="W629" s="8" t="e">
        <f>IF(#REF!&lt;&gt;#REF!,COUNTIFS($K$112:$K$1378,"up",#REF!,#REF!),"")</f>
        <v>#REF!</v>
      </c>
      <c r="X629" s="8" t="e">
        <f>IF(#REF!&lt;&gt;#REF!,COUNTIFS($K$112:$K$1378,"SRS",#REF!,#REF!),"")</f>
        <v>#REF!</v>
      </c>
      <c r="Y629" s="8" t="e">
        <f>IF(R629&lt;&gt;"",IF(R629=1,"",COUNTIFS($O$112:$O$1378,"&gt;40",#REF!,#REF!)),"")</f>
        <v>#REF!</v>
      </c>
      <c r="Z629" s="4"/>
      <c r="AA629" s="4"/>
      <c r="AB629" s="4"/>
      <c r="AC629" s="4"/>
      <c r="AD629" s="4"/>
      <c r="AE629" s="4"/>
      <c r="AF629" s="4"/>
      <c r="AG629" s="4"/>
      <c r="AH629" s="4"/>
    </row>
    <row r="630" spans="1:34" s="16" customFormat="1">
      <c r="A630" s="4">
        <f t="shared" si="41"/>
        <v>59102</v>
      </c>
      <c r="B630" s="33" t="str">
        <f t="shared" si="42"/>
        <v>2017112416252</v>
      </c>
      <c r="C630" s="4" t="str">
        <f t="shared" si="43"/>
        <v>20171124</v>
      </c>
      <c r="D630" s="4">
        <v>2017</v>
      </c>
      <c r="E630" s="4">
        <v>11</v>
      </c>
      <c r="F630" s="4">
        <v>24</v>
      </c>
      <c r="G630" s="4">
        <v>16</v>
      </c>
      <c r="H630" s="4">
        <v>25</v>
      </c>
      <c r="I630" s="4">
        <v>2</v>
      </c>
      <c r="J630" s="4">
        <v>60</v>
      </c>
      <c r="K630" s="4" t="s">
        <v>37</v>
      </c>
      <c r="L630" s="8" t="e">
        <f>IF(#REF!=#REF!,IF(K630="Stroke",IF(K631="Stroke",IF((J631-J630)&lt;0,1000+J631-J630,J631-J630),""),""),"")</f>
        <v>#REF!</v>
      </c>
      <c r="M630" s="4" t="s">
        <v>21</v>
      </c>
      <c r="N630" s="4" t="s">
        <v>27</v>
      </c>
      <c r="O630" s="4">
        <v>41</v>
      </c>
      <c r="P630" s="8" t="e">
        <f>IF(#REF!=#REF!,IF(K630="Stroke",IF(K631="Stroke",IF(#REF!=#REF!,IF(Q630=Q631,IF((J631-J630)&lt;0,1000+J631-J630-O630,J631-J630-O630),""),""),""),""),"")</f>
        <v>#REF!</v>
      </c>
      <c r="Q630" s="4">
        <v>2</v>
      </c>
      <c r="R630" s="8" t="e">
        <f>IF(#REF!&lt;&gt;#REF!,COUNTIFS($K$112:$K$1378,$K$112,#REF!,#REF!),"")</f>
        <v>#REF!</v>
      </c>
      <c r="S630" s="8" t="e">
        <f>IF(AND(#REF!&lt;&gt;#REF!,#REF!=#REF!,M630="positive",M631="negative"),1,"")</f>
        <v>#REF!</v>
      </c>
      <c r="T630" s="8" t="e">
        <f>IF(AND(#REF!=#REF!,K:K="stroke",M:M="positive",S630&lt;&gt;"1"),1,"")</f>
        <v>#REF!</v>
      </c>
      <c r="U630" s="8" t="e">
        <f>IF((AND(R630&lt;&gt;"",W630&lt;&gt;1,K:K="stroke",M:M="negative",#REF!=#REF!)),IF(W630&lt;&gt;0,"",1),"")</f>
        <v>#REF!</v>
      </c>
      <c r="V630" s="8" t="e">
        <f t="shared" si="44"/>
        <v>#REF!</v>
      </c>
      <c r="W630" s="8" t="e">
        <f>IF(#REF!&lt;&gt;#REF!,COUNTIFS($K$112:$K$1378,"up",#REF!,#REF!),"")</f>
        <v>#REF!</v>
      </c>
      <c r="X630" s="8" t="e">
        <f>IF(#REF!&lt;&gt;#REF!,COUNTIFS($K$112:$K$1378,"SRS",#REF!,#REF!),"")</f>
        <v>#REF!</v>
      </c>
      <c r="Y630" s="8" t="e">
        <f>IF(R630&lt;&gt;"",IF(R630=1,"",COUNTIFS($O$112:$O$1378,"&gt;40",#REF!,#REF!)),"")</f>
        <v>#REF!</v>
      </c>
      <c r="Z630" s="4"/>
      <c r="AA630" s="4"/>
      <c r="AB630" s="4"/>
      <c r="AC630" s="4"/>
      <c r="AD630" s="4"/>
      <c r="AE630" s="4"/>
      <c r="AF630" s="4"/>
      <c r="AG630" s="4"/>
      <c r="AH630" s="4"/>
    </row>
    <row r="631" spans="1:34" s="16" customFormat="1">
      <c r="A631" s="4">
        <f t="shared" si="41"/>
        <v>59102</v>
      </c>
      <c r="B631" s="33" t="str">
        <f t="shared" si="42"/>
        <v>2017112416252</v>
      </c>
      <c r="C631" s="4" t="str">
        <f t="shared" si="43"/>
        <v>20171124</v>
      </c>
      <c r="D631" s="4">
        <v>2017</v>
      </c>
      <c r="E631" s="4">
        <v>11</v>
      </c>
      <c r="F631" s="4">
        <v>24</v>
      </c>
      <c r="G631" s="4">
        <v>16</v>
      </c>
      <c r="H631" s="4">
        <v>25</v>
      </c>
      <c r="I631" s="4">
        <v>2</v>
      </c>
      <c r="J631" s="4">
        <v>63</v>
      </c>
      <c r="K631" s="4" t="s">
        <v>29</v>
      </c>
      <c r="L631" s="8" t="e">
        <f>IF(#REF!=#REF!,IF(K631="Stroke",IF(K632="Stroke",IF((J632-J631)&lt;0,1000+J632-J631,J632-J631),""),""),"")</f>
        <v>#REF!</v>
      </c>
      <c r="M631" s="4" t="s">
        <v>21</v>
      </c>
      <c r="N631" s="4" t="s">
        <v>27</v>
      </c>
      <c r="O631" s="4">
        <v>0</v>
      </c>
      <c r="P631" s="8" t="e">
        <f>IF(#REF!=#REF!,IF(K631="Stroke",IF(K632="Stroke",IF(#REF!=#REF!,IF(Q631=Q632,IF((J632-J631)&lt;0,1000+J632-J631-O631,J632-J631-O631),""),""),""),""),"")</f>
        <v>#REF!</v>
      </c>
      <c r="Q631" s="4">
        <v>2</v>
      </c>
      <c r="R631" s="8" t="e">
        <f>IF(#REF!&lt;&gt;#REF!,COUNTIFS($K$112:$K$1378,$K$112,#REF!,#REF!),"")</f>
        <v>#REF!</v>
      </c>
      <c r="S631" s="8" t="e">
        <f>IF(AND(#REF!&lt;&gt;#REF!,#REF!=#REF!,M631="positive",M632="negative"),1,"")</f>
        <v>#REF!</v>
      </c>
      <c r="T631" s="8" t="e">
        <f>IF(AND(#REF!=#REF!,K:K="stroke",M:M="positive",S631&lt;&gt;"1"),1,"")</f>
        <v>#REF!</v>
      </c>
      <c r="U631" s="8" t="e">
        <f>IF((AND(R631&lt;&gt;"",W631&lt;&gt;1,K:K="stroke",M:M="negative",#REF!=#REF!)),IF(W631&lt;&gt;0,"",1),"")</f>
        <v>#REF!</v>
      </c>
      <c r="V631" s="8" t="e">
        <f t="shared" si="44"/>
        <v>#REF!</v>
      </c>
      <c r="W631" s="8" t="e">
        <f>IF(#REF!&lt;&gt;#REF!,COUNTIFS($K$112:$K$1378,"up",#REF!,#REF!),"")</f>
        <v>#REF!</v>
      </c>
      <c r="X631" s="8" t="e">
        <f>IF(#REF!&lt;&gt;#REF!,COUNTIFS($K$112:$K$1378,"SRS",#REF!,#REF!),"")</f>
        <v>#REF!</v>
      </c>
      <c r="Y631" s="8" t="e">
        <f>IF(R631&lt;&gt;"",IF(R631=1,"",COUNTIFS($O$112:$O$1378,"&gt;40",#REF!,#REF!)),"")</f>
        <v>#REF!</v>
      </c>
      <c r="Z631" s="4"/>
      <c r="AA631" s="4"/>
      <c r="AB631" s="4"/>
      <c r="AC631" s="4"/>
      <c r="AD631" s="4"/>
      <c r="AE631" s="4"/>
      <c r="AF631" s="4"/>
      <c r="AG631" s="4"/>
      <c r="AH631" s="4"/>
    </row>
    <row r="632" spans="1:34" s="16" customFormat="1">
      <c r="A632" s="4">
        <f t="shared" si="41"/>
        <v>59102</v>
      </c>
      <c r="B632" s="33" t="str">
        <f t="shared" si="42"/>
        <v>2017112416252</v>
      </c>
      <c r="C632" s="4" t="str">
        <f t="shared" si="43"/>
        <v>20171124</v>
      </c>
      <c r="D632" s="4">
        <v>2017</v>
      </c>
      <c r="E632" s="4">
        <v>11</v>
      </c>
      <c r="F632" s="4">
        <v>24</v>
      </c>
      <c r="G632" s="4">
        <v>16</v>
      </c>
      <c r="H632" s="4">
        <v>25</v>
      </c>
      <c r="I632" s="4">
        <v>2</v>
      </c>
      <c r="J632" s="4">
        <v>109</v>
      </c>
      <c r="K632" s="4" t="s">
        <v>37</v>
      </c>
      <c r="L632" s="8" t="e">
        <f>IF(#REF!=#REF!,IF(K632="Stroke",IF(K633="Stroke",IF((J633-J632)&lt;0,1000+J633-J632,J633-J632),""),""),"")</f>
        <v>#REF!</v>
      </c>
      <c r="M632" s="4" t="s">
        <v>21</v>
      </c>
      <c r="N632" s="4" t="s">
        <v>27</v>
      </c>
      <c r="O632" s="4">
        <v>341</v>
      </c>
      <c r="P632" s="8" t="e">
        <f>IF(#REF!=#REF!,IF(K632="Stroke",IF(K633="Stroke",IF(#REF!=#REF!,IF(Q632=Q633,IF((J633-J632)&lt;0,1000+J633-J632-O632,J633-J632-O632),""),""),""),""),"")</f>
        <v>#REF!</v>
      </c>
      <c r="Q632" s="4">
        <v>2</v>
      </c>
      <c r="R632" s="8" t="e">
        <f>IF(#REF!&lt;&gt;#REF!,COUNTIFS($K$112:$K$1378,$K$112,#REF!,#REF!),"")</f>
        <v>#REF!</v>
      </c>
      <c r="S632" s="8" t="e">
        <f>IF(AND(#REF!&lt;&gt;#REF!,#REF!=#REF!,M632="positive",M633="negative"),1,"")</f>
        <v>#REF!</v>
      </c>
      <c r="T632" s="8" t="e">
        <f>IF(AND(#REF!=#REF!,K:K="stroke",M:M="positive",S632&lt;&gt;"1"),1,"")</f>
        <v>#REF!</v>
      </c>
      <c r="U632" s="8" t="e">
        <f>IF((AND(R632&lt;&gt;"",W632&lt;&gt;1,K:K="stroke",M:M="negative",#REF!=#REF!)),IF(W632&lt;&gt;0,"",1),"")</f>
        <v>#REF!</v>
      </c>
      <c r="V632" s="8" t="e">
        <f t="shared" si="44"/>
        <v>#REF!</v>
      </c>
      <c r="W632" s="8" t="e">
        <f>IF(#REF!&lt;&gt;#REF!,COUNTIFS($K$112:$K$1378,"up",#REF!,#REF!),"")</f>
        <v>#REF!</v>
      </c>
      <c r="X632" s="8" t="e">
        <f>IF(#REF!&lt;&gt;#REF!,COUNTIFS($K$112:$K$1378,"SRS",#REF!,#REF!),"")</f>
        <v>#REF!</v>
      </c>
      <c r="Y632" s="8" t="e">
        <f>IF(R632&lt;&gt;"",IF(R632=1,"",COUNTIFS($O$112:$O$1378,"&gt;40",#REF!,#REF!)),"")</f>
        <v>#REF!</v>
      </c>
      <c r="Z632" s="4"/>
      <c r="AA632" s="4"/>
      <c r="AB632" s="4"/>
      <c r="AC632" s="4"/>
      <c r="AD632" s="4"/>
      <c r="AE632" s="4"/>
      <c r="AF632" s="4"/>
      <c r="AG632" s="4"/>
      <c r="AH632" s="4"/>
    </row>
    <row r="633" spans="1:34" s="16" customFormat="1">
      <c r="A633" s="4">
        <f t="shared" si="41"/>
        <v>59102</v>
      </c>
      <c r="B633" s="33" t="str">
        <f t="shared" si="42"/>
        <v>2017112416252</v>
      </c>
      <c r="C633" s="4" t="str">
        <f t="shared" si="43"/>
        <v>20171124</v>
      </c>
      <c r="D633" s="4">
        <v>2017</v>
      </c>
      <c r="E633" s="4">
        <v>11</v>
      </c>
      <c r="F633" s="4">
        <v>24</v>
      </c>
      <c r="G633" s="4">
        <v>16</v>
      </c>
      <c r="H633" s="4">
        <v>25</v>
      </c>
      <c r="I633" s="4">
        <v>2</v>
      </c>
      <c r="J633" s="4">
        <v>126</v>
      </c>
      <c r="K633" s="4" t="s">
        <v>29</v>
      </c>
      <c r="L633" s="8" t="e">
        <f>IF(#REF!=#REF!,IF(K633="Stroke",IF(K634="Stroke",IF((J634-J633)&lt;0,1000+J634-J633,J634-J633),""),""),"")</f>
        <v>#REF!</v>
      </c>
      <c r="M633" s="4" t="s">
        <v>21</v>
      </c>
      <c r="N633" s="4" t="s">
        <v>27</v>
      </c>
      <c r="O633" s="4">
        <v>0</v>
      </c>
      <c r="P633" s="8" t="e">
        <f>IF(#REF!=#REF!,IF(K633="Stroke",IF(K634="Stroke",IF(#REF!=#REF!,IF(Q633=Q634,IF((J634-J633)&lt;0,1000+J634-J633-O633,J634-J633-O633),""),""),""),""),"")</f>
        <v>#REF!</v>
      </c>
      <c r="Q633" s="4">
        <v>2</v>
      </c>
      <c r="R633" s="8" t="e">
        <f>IF(#REF!&lt;&gt;#REF!,COUNTIFS($K$112:$K$1378,$K$112,#REF!,#REF!),"")</f>
        <v>#REF!</v>
      </c>
      <c r="S633" s="8" t="e">
        <f>IF(AND(#REF!&lt;&gt;#REF!,#REF!=#REF!,M633="positive",M634="negative"),1,"")</f>
        <v>#REF!</v>
      </c>
      <c r="T633" s="8" t="e">
        <f>IF(AND(#REF!=#REF!,K:K="stroke",M:M="positive",S633&lt;&gt;"1"),1,"")</f>
        <v>#REF!</v>
      </c>
      <c r="U633" s="8" t="e">
        <f>IF((AND(R633&lt;&gt;"",W633&lt;&gt;1,K:K="stroke",M:M="negative",#REF!=#REF!)),IF(W633&lt;&gt;0,"",1),"")</f>
        <v>#REF!</v>
      </c>
      <c r="V633" s="8" t="e">
        <f t="shared" si="44"/>
        <v>#REF!</v>
      </c>
      <c r="W633" s="8" t="e">
        <f>IF(#REF!&lt;&gt;#REF!,COUNTIFS($K$112:$K$1378,"up",#REF!,#REF!),"")</f>
        <v>#REF!</v>
      </c>
      <c r="X633" s="8" t="e">
        <f>IF(#REF!&lt;&gt;#REF!,COUNTIFS($K$112:$K$1378,"SRS",#REF!,#REF!),"")</f>
        <v>#REF!</v>
      </c>
      <c r="Y633" s="8" t="e">
        <f>IF(R633&lt;&gt;"",IF(R633=1,"",COUNTIFS($O$112:$O$1378,"&gt;40",#REF!,#REF!)),"")</f>
        <v>#REF!</v>
      </c>
      <c r="Z633" s="4"/>
      <c r="AA633" s="4"/>
      <c r="AB633" s="4"/>
      <c r="AC633" s="4"/>
      <c r="AD633" s="4"/>
      <c r="AE633" s="4"/>
      <c r="AF633" s="4"/>
      <c r="AG633" s="4"/>
      <c r="AH633" s="4"/>
    </row>
    <row r="634" spans="1:34" s="7" customFormat="1">
      <c r="A634" s="4">
        <f t="shared" si="41"/>
        <v>59102</v>
      </c>
      <c r="B634" s="33" t="str">
        <f t="shared" si="42"/>
        <v>2017112416252</v>
      </c>
      <c r="C634" s="4" t="str">
        <f t="shared" si="43"/>
        <v>20171124</v>
      </c>
      <c r="D634" s="4">
        <v>2017</v>
      </c>
      <c r="E634" s="4">
        <v>11</v>
      </c>
      <c r="F634" s="4">
        <v>24</v>
      </c>
      <c r="G634" s="4">
        <v>16</v>
      </c>
      <c r="H634" s="4">
        <v>25</v>
      </c>
      <c r="I634" s="4">
        <v>2</v>
      </c>
      <c r="J634" s="4">
        <v>365</v>
      </c>
      <c r="K634" s="4" t="s">
        <v>29</v>
      </c>
      <c r="L634" s="8" t="e">
        <f>IF(#REF!=#REF!,IF(K634="Stroke",IF(K635="Stroke",IF((J635-J634)&lt;0,1000+J635-J634,J635-J634),""),""),"")</f>
        <v>#REF!</v>
      </c>
      <c r="M634" s="4" t="s">
        <v>21</v>
      </c>
      <c r="N634" s="4" t="s">
        <v>27</v>
      </c>
      <c r="O634" s="4">
        <v>0</v>
      </c>
      <c r="P634" s="8" t="e">
        <f>IF(#REF!=#REF!,IF(K634="Stroke",IF(K635="Stroke",IF(#REF!=#REF!,IF(Q634=Q635,IF((J635-J634)&lt;0,1000+J635-J634-O634,J635-J634-O634),""),""),""),""),"")</f>
        <v>#REF!</v>
      </c>
      <c r="Q634" s="4">
        <v>2</v>
      </c>
      <c r="R634" s="8" t="e">
        <f>IF(#REF!&lt;&gt;#REF!,COUNTIFS($K$112:$K$1378,$K$112,#REF!,#REF!),"")</f>
        <v>#REF!</v>
      </c>
      <c r="S634" s="8" t="e">
        <f>IF(AND(#REF!&lt;&gt;#REF!,#REF!=#REF!,M634="positive",M635="negative"),1,"")</f>
        <v>#REF!</v>
      </c>
      <c r="T634" s="8" t="e">
        <f>IF(AND(#REF!=#REF!,K:K="stroke",M:M="positive",S634&lt;&gt;"1"),1,"")</f>
        <v>#REF!</v>
      </c>
      <c r="U634" s="8" t="e">
        <f>IF((AND(R634&lt;&gt;"",W634&lt;&gt;1,K:K="stroke",M:M="negative",#REF!=#REF!)),IF(W634&lt;&gt;0,"",1),"")</f>
        <v>#REF!</v>
      </c>
      <c r="V634" s="8" t="e">
        <f t="shared" si="44"/>
        <v>#REF!</v>
      </c>
      <c r="W634" s="8" t="e">
        <f>IF(#REF!&lt;&gt;#REF!,COUNTIFS($K$112:$K$1378,"up",#REF!,#REF!),"")</f>
        <v>#REF!</v>
      </c>
      <c r="X634" s="8" t="e">
        <f>IF(#REF!&lt;&gt;#REF!,COUNTIFS($K$112:$K$1378,"SRS",#REF!,#REF!),"")</f>
        <v>#REF!</v>
      </c>
      <c r="Y634" s="8" t="e">
        <f>IF(R634&lt;&gt;"",IF(R634=1,"",COUNTIFS($O$112:$O$1378,"&gt;40",#REF!,#REF!)),"")</f>
        <v>#REF!</v>
      </c>
      <c r="Z634" s="4"/>
      <c r="AA634" s="4"/>
      <c r="AB634" s="4"/>
      <c r="AC634" s="4"/>
      <c r="AD634" s="4"/>
      <c r="AE634" s="4"/>
      <c r="AF634" s="4"/>
      <c r="AG634" s="4"/>
      <c r="AH634" s="4"/>
    </row>
    <row r="635" spans="1:34">
      <c r="A635" s="4">
        <f t="shared" si="41"/>
        <v>59102</v>
      </c>
      <c r="B635" s="33" t="str">
        <f t="shared" si="42"/>
        <v>2017112416252</v>
      </c>
      <c r="C635" s="4" t="str">
        <f t="shared" si="43"/>
        <v>20171124</v>
      </c>
      <c r="D635" s="4">
        <v>2017</v>
      </c>
      <c r="E635" s="4">
        <v>11</v>
      </c>
      <c r="F635" s="4">
        <v>24</v>
      </c>
      <c r="G635" s="4">
        <v>16</v>
      </c>
      <c r="H635" s="4">
        <v>25</v>
      </c>
      <c r="I635" s="4">
        <v>2</v>
      </c>
      <c r="J635" s="4">
        <v>461</v>
      </c>
      <c r="K635" s="4" t="s">
        <v>37</v>
      </c>
      <c r="L635" s="8" t="e">
        <f>IF(#REF!=#REF!,IF(K635="Stroke",IF(K636="Stroke",IF((J636-J635)&lt;0,1000+J636-J635,J636-J635),""),""),"")</f>
        <v>#REF!</v>
      </c>
      <c r="M635" s="4" t="s">
        <v>21</v>
      </c>
      <c r="N635" s="4" t="s">
        <v>27</v>
      </c>
      <c r="O635" s="4">
        <v>152</v>
      </c>
      <c r="P635" s="8" t="e">
        <f>IF(#REF!=#REF!,IF(K635="Stroke",IF(K636="Stroke",IF(#REF!=#REF!,IF(Q635=Q636,IF((J636-J635)&lt;0,1000+J636-J635-O635,J636-J635-O635),""),""),""),""),"")</f>
        <v>#REF!</v>
      </c>
      <c r="Q635" s="4">
        <v>2</v>
      </c>
      <c r="R635" s="8" t="e">
        <f>IF(#REF!&lt;&gt;#REF!,COUNTIFS($K$112:$K$1378,$K$112,#REF!,#REF!),"")</f>
        <v>#REF!</v>
      </c>
      <c r="S635" s="8" t="e">
        <f>IF(AND(#REF!&lt;&gt;#REF!,#REF!=#REF!,M635="positive",M636="negative"),1,"")</f>
        <v>#REF!</v>
      </c>
      <c r="T635" s="8" t="e">
        <f>IF(AND(#REF!=#REF!,K:K="stroke",M:M="positive",S635&lt;&gt;"1"),1,"")</f>
        <v>#REF!</v>
      </c>
      <c r="U635" s="8" t="e">
        <f>IF((AND(R635&lt;&gt;"",W635&lt;&gt;1,K:K="stroke",M:M="negative",#REF!=#REF!)),IF(W635&lt;&gt;0,"",1),"")</f>
        <v>#REF!</v>
      </c>
      <c r="V635" s="8" t="e">
        <f t="shared" si="44"/>
        <v>#REF!</v>
      </c>
      <c r="W635" s="8" t="e">
        <f>IF(#REF!&lt;&gt;#REF!,COUNTIFS($K$112:$K$1378,"up",#REF!,#REF!),"")</f>
        <v>#REF!</v>
      </c>
      <c r="X635" s="8" t="e">
        <f>IF(#REF!&lt;&gt;#REF!,COUNTIFS($K$112:$K$1378,"SRS",#REF!,#REF!),"")</f>
        <v>#REF!</v>
      </c>
      <c r="Y635" s="8" t="e">
        <f>IF(R635&lt;&gt;"",IF(R635=1,"",COUNTIFS($O$112:$O$1378,"&gt;40",#REF!,#REF!)),"")</f>
        <v>#REF!</v>
      </c>
    </row>
    <row r="636" spans="1:34">
      <c r="A636" s="4">
        <f t="shared" si="41"/>
        <v>59102</v>
      </c>
      <c r="B636" s="33" t="str">
        <f t="shared" si="42"/>
        <v>2017112416252</v>
      </c>
      <c r="C636" s="4" t="str">
        <f t="shared" si="43"/>
        <v>20171124</v>
      </c>
      <c r="D636" s="4">
        <v>2017</v>
      </c>
      <c r="E636" s="4">
        <v>11</v>
      </c>
      <c r="F636" s="4">
        <v>24</v>
      </c>
      <c r="G636" s="4">
        <v>16</v>
      </c>
      <c r="H636" s="4">
        <v>25</v>
      </c>
      <c r="I636" s="4">
        <v>2</v>
      </c>
      <c r="J636" s="4">
        <v>464</v>
      </c>
      <c r="K636" s="4" t="s">
        <v>29</v>
      </c>
      <c r="L636" s="8" t="e">
        <f>IF(#REF!=#REF!,IF(K636="Stroke",IF(K637="Stroke",IF((J637-J636)&lt;0,1000+J637-J636,J637-J636),""),""),"")</f>
        <v>#REF!</v>
      </c>
      <c r="M636" s="4" t="s">
        <v>21</v>
      </c>
      <c r="N636" s="4" t="s">
        <v>27</v>
      </c>
      <c r="O636" s="4">
        <v>0</v>
      </c>
      <c r="P636" s="8" t="e">
        <f>IF(#REF!=#REF!,IF(K636="Stroke",IF(K637="Stroke",IF(#REF!=#REF!,IF(Q636=Q637,IF((J637-J636)&lt;0,1000+J637-J636-O636,J637-J636-O636),""),""),""),""),"")</f>
        <v>#REF!</v>
      </c>
      <c r="Q636" s="4">
        <v>2</v>
      </c>
      <c r="R636" s="8" t="e">
        <f>IF(#REF!&lt;&gt;#REF!,COUNTIFS($K$112:$K$1378,$K$112,#REF!,#REF!),"")</f>
        <v>#REF!</v>
      </c>
      <c r="S636" s="8" t="e">
        <f>IF(AND(#REF!&lt;&gt;#REF!,#REF!=#REF!,M636="positive",M637="negative"),1,"")</f>
        <v>#REF!</v>
      </c>
      <c r="T636" s="8" t="e">
        <f>IF(AND(#REF!=#REF!,K:K="stroke",M:M="positive",S636&lt;&gt;"1"),1,"")</f>
        <v>#REF!</v>
      </c>
      <c r="U636" s="8" t="e">
        <f>IF((AND(R636&lt;&gt;"",W636&lt;&gt;1,K:K="stroke",M:M="negative",#REF!=#REF!)),IF(W636&lt;&gt;0,"",1),"")</f>
        <v>#REF!</v>
      </c>
      <c r="V636" s="8" t="e">
        <f t="shared" si="44"/>
        <v>#REF!</v>
      </c>
      <c r="W636" s="8" t="e">
        <f>IF(#REF!&lt;&gt;#REF!,COUNTIFS($K$112:$K$1378,"up",#REF!,#REF!),"")</f>
        <v>#REF!</v>
      </c>
      <c r="X636" s="8" t="e">
        <f>IF(#REF!&lt;&gt;#REF!,COUNTIFS($K$112:$K$1378,"SRS",#REF!,#REF!),"")</f>
        <v>#REF!</v>
      </c>
      <c r="Y636" s="8" t="e">
        <f>IF(R636&lt;&gt;"",IF(R636=1,"",COUNTIFS($O$112:$O$1378,"&gt;40",#REF!,#REF!)),"")</f>
        <v>#REF!</v>
      </c>
    </row>
    <row r="637" spans="1:34">
      <c r="A637" s="7">
        <f t="shared" si="41"/>
        <v>60080</v>
      </c>
      <c r="B637" s="11" t="str">
        <f t="shared" si="42"/>
        <v>20171124164120</v>
      </c>
      <c r="C637" s="7" t="str">
        <f t="shared" si="43"/>
        <v>20171124</v>
      </c>
      <c r="D637" s="7">
        <v>2017</v>
      </c>
      <c r="E637" s="7">
        <v>11</v>
      </c>
      <c r="F637" s="7">
        <v>24</v>
      </c>
      <c r="G637" s="7">
        <v>16</v>
      </c>
      <c r="H637" s="7">
        <v>41</v>
      </c>
      <c r="I637" s="7">
        <v>20</v>
      </c>
      <c r="J637" s="7">
        <v>650</v>
      </c>
      <c r="K637" s="7" t="s">
        <v>37</v>
      </c>
      <c r="L637" s="7" t="e">
        <f>IF(#REF!=#REF!,IF(K637="Stroke",IF(K638="Stroke",IF((J638-J637)&lt;0,1000+J638-J637,J638-J637),""),""),"")</f>
        <v>#REF!</v>
      </c>
      <c r="M637" s="7" t="s">
        <v>21</v>
      </c>
      <c r="N637" s="7" t="s">
        <v>27</v>
      </c>
      <c r="O637" s="7">
        <v>5</v>
      </c>
      <c r="P637" s="7" t="e">
        <f>IF(#REF!=#REF!,IF(K637="Stroke",IF(K638="Stroke",IF(#REF!=#REF!,IF(Q637=Q638,IF((J638-J637)&lt;0,1000+J638-J637-O637,J638-J637-O637),""),""),""),""),"")</f>
        <v>#REF!</v>
      </c>
      <c r="Q637" s="7">
        <v>1</v>
      </c>
      <c r="R637" s="7" t="e">
        <f>IF(#REF!&lt;&gt;#REF!,COUNTIFS($K$112:$K$1378,$K$112,#REF!,#REF!),"")</f>
        <v>#REF!</v>
      </c>
      <c r="S637" s="7" t="e">
        <f>IF(AND(#REF!&lt;&gt;#REF!,#REF!=#REF!,M637="positive",M638="negative"),1,"")</f>
        <v>#REF!</v>
      </c>
      <c r="T637" s="7" t="e">
        <f>IF(AND(#REF!=#REF!,K:K="stroke",M:M="positive",S637&lt;&gt;"1"),1,"")</f>
        <v>#REF!</v>
      </c>
      <c r="U637" s="7" t="e">
        <f>IF((AND(R637&lt;&gt;"",W637&lt;&gt;1,K:K="stroke",M:M="negative",#REF!=#REF!)),IF(W637&lt;&gt;0,"",1),"")</f>
        <v>#REF!</v>
      </c>
      <c r="V637" s="7" t="e">
        <f t="shared" si="44"/>
        <v>#REF!</v>
      </c>
      <c r="W637" s="7" t="e">
        <f>IF(#REF!&lt;&gt;#REF!,COUNTIFS($K$112:$K$1378,"up",#REF!,#REF!),"")</f>
        <v>#REF!</v>
      </c>
      <c r="X637" s="7" t="e">
        <f>IF(#REF!&lt;&gt;#REF!,COUNTIFS($K$112:$K$1378,"SRS",#REF!,#REF!),"")</f>
        <v>#REF!</v>
      </c>
      <c r="Y637" s="7" t="e">
        <f>IF(R637&lt;&gt;"",IF(R637=1,"",COUNTIFS($O$112:$O$1378,"&gt;40",#REF!,#REF!)),"")</f>
        <v>#REF!</v>
      </c>
      <c r="Z637" s="7" t="s">
        <v>85</v>
      </c>
      <c r="AA637" s="7"/>
      <c r="AB637" s="7"/>
      <c r="AC637" s="7"/>
      <c r="AD637" s="7"/>
      <c r="AE637" s="7"/>
      <c r="AF637" s="7"/>
      <c r="AG637" s="7"/>
      <c r="AH637" s="7"/>
    </row>
    <row r="638" spans="1:34">
      <c r="A638" s="7">
        <f t="shared" si="41"/>
        <v>61243</v>
      </c>
      <c r="B638" s="11" t="str">
        <f t="shared" si="42"/>
        <v>2017112417043</v>
      </c>
      <c r="C638" s="7" t="str">
        <f t="shared" si="43"/>
        <v>20171124</v>
      </c>
      <c r="D638" s="7">
        <v>2017</v>
      </c>
      <c r="E638" s="7">
        <v>11</v>
      </c>
      <c r="F638" s="7">
        <v>24</v>
      </c>
      <c r="G638" s="7">
        <v>17</v>
      </c>
      <c r="H638" s="7">
        <v>0</v>
      </c>
      <c r="I638" s="7">
        <v>43</v>
      </c>
      <c r="J638" s="7">
        <v>272</v>
      </c>
      <c r="K638" s="7" t="s">
        <v>44</v>
      </c>
      <c r="L638" s="7" t="e">
        <f>IF(#REF!=#REF!,IF(K638="Stroke",IF(K639="Stroke",IF((J639-J638)&lt;0,1000+J639-J638,J639-J638),""),""),"")</f>
        <v>#REF!</v>
      </c>
      <c r="M638" s="7" t="s">
        <v>21</v>
      </c>
      <c r="N638" s="7" t="s">
        <v>27</v>
      </c>
      <c r="O638" s="7">
        <v>990</v>
      </c>
      <c r="P638" s="7" t="e">
        <f>IF(#REF!=#REF!,IF(K638="Stroke",IF(K639="Stroke",IF(#REF!=#REF!,IF(Q638=Q639,IF((J639-J638)&lt;0,1000+J639-J638-O638,J639-J638-O638),""),""),""),""),"")</f>
        <v>#REF!</v>
      </c>
      <c r="Q638" s="7">
        <v>1</v>
      </c>
      <c r="R638" s="7" t="e">
        <f>IF(#REF!&lt;&gt;#REF!,COUNTIFS($K$112:$K$1378,$K$112,#REF!,#REF!),"")</f>
        <v>#REF!</v>
      </c>
      <c r="S638" s="7" t="e">
        <f>IF(AND(#REF!&lt;&gt;#REF!,#REF!=#REF!,M638="positive",M639="negative"),1,"")</f>
        <v>#REF!</v>
      </c>
      <c r="T638" s="7" t="e">
        <f>IF(AND(#REF!=#REF!,K:K="stroke",M:M="positive",S638&lt;&gt;"1"),1,"")</f>
        <v>#REF!</v>
      </c>
      <c r="U638" s="7" t="e">
        <f>IF((AND(R638&lt;&gt;"",W638&lt;&gt;1,K:K="stroke",M:M="negative",#REF!=#REF!)),IF(W638&lt;&gt;0,"",1),"")</f>
        <v>#REF!</v>
      </c>
      <c r="V638" s="7" t="e">
        <f t="shared" si="44"/>
        <v>#REF!</v>
      </c>
      <c r="W638" s="7" t="e">
        <f>IF(#REF!&lt;&gt;#REF!,COUNTIFS($K$112:$K$1378,"up",#REF!,#REF!),"")</f>
        <v>#REF!</v>
      </c>
      <c r="X638" s="7" t="e">
        <f>IF(#REF!&lt;&gt;#REF!,COUNTIFS($K$112:$K$1378,"SRS",#REF!,#REF!),"")</f>
        <v>#REF!</v>
      </c>
      <c r="Y638" s="7" t="e">
        <f>IF(R638&lt;&gt;"",IF(R638=1,"",COUNTIFS($O$112:$O$1378,"&gt;40",#REF!,#REF!)),"")</f>
        <v>#REF!</v>
      </c>
      <c r="Z638" s="7" t="s">
        <v>45</v>
      </c>
      <c r="AA638" s="7"/>
      <c r="AB638" s="7"/>
      <c r="AC638" s="7"/>
      <c r="AD638" s="7"/>
      <c r="AE638" s="7"/>
      <c r="AF638" s="7"/>
      <c r="AG638" s="7"/>
      <c r="AH638" s="7"/>
    </row>
    <row r="639" spans="1:34" s="7" customFormat="1">
      <c r="A639" s="16">
        <f t="shared" si="41"/>
        <v>61243</v>
      </c>
      <c r="B639" s="18" t="str">
        <f t="shared" si="42"/>
        <v>2017112417043</v>
      </c>
      <c r="C639" s="16" t="str">
        <f t="shared" si="43"/>
        <v>20171124</v>
      </c>
      <c r="D639" s="16">
        <v>2017</v>
      </c>
      <c r="E639" s="16">
        <v>11</v>
      </c>
      <c r="F639" s="16">
        <v>24</v>
      </c>
      <c r="G639" s="16">
        <v>17</v>
      </c>
      <c r="H639" s="16">
        <v>0</v>
      </c>
      <c r="I639" s="16">
        <v>43</v>
      </c>
      <c r="J639" s="16">
        <v>461</v>
      </c>
      <c r="K639" s="16" t="s">
        <v>78</v>
      </c>
      <c r="L639" s="8" t="e">
        <f>IF(#REF!=#REF!,IF(K639="Stroke",IF(K640="Stroke",IF((J640-J639)&lt;0,1000+J640-J639,J640-J639),""),""),"")</f>
        <v>#REF!</v>
      </c>
      <c r="M639" s="16" t="s">
        <v>21</v>
      </c>
      <c r="N639" s="16" t="s">
        <v>27</v>
      </c>
      <c r="O639" s="16">
        <v>0</v>
      </c>
      <c r="P639" s="8" t="e">
        <f>IF(#REF!=#REF!,IF(K639="Stroke",IF(K640="Stroke",IF(#REF!=#REF!,IF(Q639=Q640,IF((J640-J639)&lt;0,1000+J640-J639-O639,J640-J639-O639),""),""),""),""),"")</f>
        <v>#REF!</v>
      </c>
      <c r="Q639" s="16"/>
      <c r="R639" s="8" t="e">
        <f>IF(#REF!&lt;&gt;#REF!,COUNTIFS($K$112:$K$1378,$K$112,#REF!,#REF!),"")</f>
        <v>#REF!</v>
      </c>
      <c r="S639" s="8" t="e">
        <f>IF(AND(#REF!&lt;&gt;#REF!,#REF!=#REF!,M639="positive",M640="negative"),1,"")</f>
        <v>#REF!</v>
      </c>
      <c r="T639" s="8" t="e">
        <f>IF(AND(#REF!=#REF!,K:K="stroke",M:M="positive",S639&lt;&gt;"1"),1,"")</f>
        <v>#REF!</v>
      </c>
      <c r="U639" s="8" t="e">
        <f>IF((AND(R639&lt;&gt;"",W639&lt;&gt;1,K:K="stroke",M:M="negative",#REF!=#REF!)),IF(W639&lt;&gt;0,"",1),"")</f>
        <v>#REF!</v>
      </c>
      <c r="V639" s="8" t="e">
        <f t="shared" si="44"/>
        <v>#REF!</v>
      </c>
      <c r="W639" s="8" t="e">
        <f>IF(#REF!&lt;&gt;#REF!,COUNTIFS($K$112:$K$1378,"up",#REF!,#REF!),"")</f>
        <v>#REF!</v>
      </c>
      <c r="X639" s="8" t="e">
        <f>IF(#REF!&lt;&gt;#REF!,COUNTIFS($K$112:$K$1378,"SRS",#REF!,#REF!),"")</f>
        <v>#REF!</v>
      </c>
      <c r="Y639" s="8" t="e">
        <f>IF(R639&lt;&gt;"",IF(R639=1,"",COUNTIFS($O$112:$O$1378,"&gt;40",#REF!,#REF!)),"")</f>
        <v>#REF!</v>
      </c>
      <c r="Z639" s="16"/>
      <c r="AA639" s="16"/>
      <c r="AB639" s="16"/>
      <c r="AC639" s="16"/>
      <c r="AD639" s="16"/>
      <c r="AE639" s="16"/>
      <c r="AF639" s="16"/>
      <c r="AG639" s="16"/>
      <c r="AH639" s="16"/>
    </row>
    <row r="640" spans="1:34">
      <c r="A640" s="16">
        <f t="shared" si="41"/>
        <v>61243</v>
      </c>
      <c r="B640" s="18" t="str">
        <f t="shared" si="42"/>
        <v>2017112417043</v>
      </c>
      <c r="C640" s="16" t="str">
        <f t="shared" si="43"/>
        <v>20171124</v>
      </c>
      <c r="D640" s="16">
        <v>2017</v>
      </c>
      <c r="E640" s="16">
        <v>11</v>
      </c>
      <c r="F640" s="16">
        <v>24</v>
      </c>
      <c r="G640" s="16">
        <v>17</v>
      </c>
      <c r="H640" s="16">
        <v>0</v>
      </c>
      <c r="I640" s="16">
        <v>43</v>
      </c>
      <c r="J640" s="16">
        <v>488</v>
      </c>
      <c r="K640" s="32" t="s">
        <v>47</v>
      </c>
      <c r="L640" s="8" t="e">
        <f>IF(#REF!=#REF!,IF(K640="Stroke",IF(K641="Stroke",IF((J641-J640)&lt;0,1000+J641-J640,J641-J640),""),""),"")</f>
        <v>#REF!</v>
      </c>
      <c r="M640" s="16" t="s">
        <v>21</v>
      </c>
      <c r="N640" s="16" t="s">
        <v>27</v>
      </c>
      <c r="O640" s="16">
        <v>0</v>
      </c>
      <c r="P640" s="8" t="e">
        <f>IF(#REF!=#REF!,IF(K640="Stroke",IF(K641="Stroke",IF(#REF!=#REF!,IF(Q640=Q641,IF((J641-J640)&lt;0,1000+J641-J640-O640,J641-J640-O640),""),""),""),""),"")</f>
        <v>#REF!</v>
      </c>
      <c r="Q640" s="16">
        <v>1</v>
      </c>
      <c r="R640" s="8" t="e">
        <f>IF(#REF!&lt;&gt;#REF!,COUNTIFS($K$112:$K$1378,$K$112,#REF!,#REF!),"")</f>
        <v>#REF!</v>
      </c>
      <c r="S640" s="8" t="e">
        <f>IF(AND(#REF!&lt;&gt;#REF!,#REF!=#REF!,M640="positive",M641="negative"),1,"")</f>
        <v>#REF!</v>
      </c>
      <c r="T640" s="8" t="e">
        <f>IF(AND(#REF!=#REF!,K:K="stroke",M:M="positive",S640&lt;&gt;"1"),1,"")</f>
        <v>#REF!</v>
      </c>
      <c r="U640" s="8" t="e">
        <f>IF((AND(R640&lt;&gt;"",W640&lt;&gt;1,K:K="stroke",M:M="negative",#REF!=#REF!)),IF(W640&lt;&gt;0,"",1),"")</f>
        <v>#REF!</v>
      </c>
      <c r="V640" s="8" t="e">
        <f t="shared" si="44"/>
        <v>#REF!</v>
      </c>
      <c r="W640" s="8" t="e">
        <f>IF(#REF!&lt;&gt;#REF!,COUNTIFS($K$112:$K$1378,"up",#REF!,#REF!),"")</f>
        <v>#REF!</v>
      </c>
      <c r="X640" s="8" t="e">
        <f>IF(#REF!&lt;&gt;#REF!,COUNTIFS($K$112:$K$1378,"SRS",#REF!,#REF!),"")</f>
        <v>#REF!</v>
      </c>
      <c r="Y640" s="8" t="e">
        <f>IF(R640&lt;&gt;"",IF(R640=1,"",COUNTIFS($O$112:$O$1378,"&gt;40",#REF!,#REF!)),"")</f>
        <v>#REF!</v>
      </c>
      <c r="Z640" s="16"/>
      <c r="AA640" s="16"/>
      <c r="AB640" s="16"/>
      <c r="AC640" s="16"/>
      <c r="AD640" s="16"/>
      <c r="AE640" s="16"/>
      <c r="AF640" s="16"/>
      <c r="AG640" s="16"/>
      <c r="AH640" s="16"/>
    </row>
    <row r="641" spans="1:34">
      <c r="A641" s="16">
        <f t="shared" ref="A641:A704" si="45">I641+(H641*60)+(G641*3600)</f>
        <v>61243</v>
      </c>
      <c r="B641" s="18" t="str">
        <f t="shared" ref="B641:B704" si="46">CONCATENATE(D641,E641,F641,G641,H641,I641)</f>
        <v>2017112417043</v>
      </c>
      <c r="C641" s="16" t="str">
        <f t="shared" si="43"/>
        <v>20171124</v>
      </c>
      <c r="D641" s="16">
        <v>2017</v>
      </c>
      <c r="E641" s="16">
        <v>11</v>
      </c>
      <c r="F641" s="16">
        <v>24</v>
      </c>
      <c r="G641" s="16">
        <v>17</v>
      </c>
      <c r="H641" s="16">
        <v>0</v>
      </c>
      <c r="I641" s="16">
        <v>43</v>
      </c>
      <c r="J641" s="16">
        <v>500</v>
      </c>
      <c r="K641" s="32" t="s">
        <v>47</v>
      </c>
      <c r="L641" s="8" t="e">
        <f>IF(#REF!=#REF!,IF(K641="Stroke",IF(K642="Stroke",IF((J642-J641)&lt;0,1000+J642-J641,J642-J641),""),""),"")</f>
        <v>#REF!</v>
      </c>
      <c r="M641" s="16" t="s">
        <v>21</v>
      </c>
      <c r="N641" s="16" t="s">
        <v>27</v>
      </c>
      <c r="O641" s="16">
        <v>0</v>
      </c>
      <c r="P641" s="8" t="e">
        <f>IF(#REF!=#REF!,IF(K641="Stroke",IF(K642="Stroke",IF(#REF!=#REF!,IF(Q641=Q642,IF((J642-J641)&lt;0,1000+J642-J641-O641,J642-J641-O641),""),""),""),""),"")</f>
        <v>#REF!</v>
      </c>
      <c r="Q641" s="16">
        <v>1</v>
      </c>
      <c r="R641" s="8" t="e">
        <f>IF(#REF!&lt;&gt;#REF!,COUNTIFS($K$112:$K$1378,$K$112,#REF!,#REF!),"")</f>
        <v>#REF!</v>
      </c>
      <c r="S641" s="8" t="e">
        <f>IF(AND(#REF!&lt;&gt;#REF!,#REF!=#REF!,M641="positive",M642="negative"),1,"")</f>
        <v>#REF!</v>
      </c>
      <c r="T641" s="8" t="e">
        <f>IF(AND(#REF!=#REF!,K:K="stroke",M:M="positive",S641&lt;&gt;"1"),1,"")</f>
        <v>#REF!</v>
      </c>
      <c r="U641" s="8" t="e">
        <f>IF((AND(R641&lt;&gt;"",W641&lt;&gt;1,K:K="stroke",M:M="negative",#REF!=#REF!)),IF(W641&lt;&gt;0,"",1),"")</f>
        <v>#REF!</v>
      </c>
      <c r="V641" s="8" t="e">
        <f t="shared" si="44"/>
        <v>#REF!</v>
      </c>
      <c r="W641" s="8" t="e">
        <f>IF(#REF!&lt;&gt;#REF!,COUNTIFS($K$112:$K$1378,"up",#REF!,#REF!),"")</f>
        <v>#REF!</v>
      </c>
      <c r="X641" s="8" t="e">
        <f>IF(#REF!&lt;&gt;#REF!,COUNTIFS($K$112:$K$1378,"SRS",#REF!,#REF!),"")</f>
        <v>#REF!</v>
      </c>
      <c r="Y641" s="8" t="e">
        <f>IF(R641&lt;&gt;"",IF(R641=1,"",COUNTIFS($O$112:$O$1378,"&gt;40",#REF!,#REF!)),"")</f>
        <v>#REF!</v>
      </c>
      <c r="Z641" s="16"/>
      <c r="AA641" s="16"/>
      <c r="AB641" s="16"/>
      <c r="AC641" s="16"/>
      <c r="AD641" s="16"/>
      <c r="AE641" s="16"/>
      <c r="AF641" s="16"/>
      <c r="AG641" s="16"/>
      <c r="AH641" s="16"/>
    </row>
    <row r="642" spans="1:34">
      <c r="A642" s="16">
        <f t="shared" si="45"/>
        <v>61243</v>
      </c>
      <c r="B642" s="18" t="str">
        <f t="shared" si="46"/>
        <v>2017112417043</v>
      </c>
      <c r="C642" s="16" t="str">
        <f t="shared" si="43"/>
        <v>20171124</v>
      </c>
      <c r="D642" s="16">
        <v>2017</v>
      </c>
      <c r="E642" s="16">
        <v>11</v>
      </c>
      <c r="F642" s="16">
        <v>24</v>
      </c>
      <c r="G642" s="16">
        <v>17</v>
      </c>
      <c r="H642" s="16">
        <v>0</v>
      </c>
      <c r="I642" s="16">
        <v>43</v>
      </c>
      <c r="J642" s="16">
        <v>514</v>
      </c>
      <c r="K642" s="32" t="s">
        <v>47</v>
      </c>
      <c r="L642" s="8" t="e">
        <f>IF(#REF!=#REF!,IF(K642="Stroke",IF(K643="Stroke",IF((J643-J642)&lt;0,1000+J643-J642,J643-J642),""),""),"")</f>
        <v>#REF!</v>
      </c>
      <c r="M642" s="16" t="s">
        <v>21</v>
      </c>
      <c r="N642" s="16" t="s">
        <v>27</v>
      </c>
      <c r="O642" s="16">
        <v>0</v>
      </c>
      <c r="P642" s="8" t="e">
        <f>IF(#REF!=#REF!,IF(K642="Stroke",IF(K643="Stroke",IF(#REF!=#REF!,IF(Q642=Q643,IF((J643-J642)&lt;0,1000+J643-J642-O642,J643-J642-O642),""),""),""),""),"")</f>
        <v>#REF!</v>
      </c>
      <c r="Q642" s="16">
        <v>1</v>
      </c>
      <c r="R642" s="8" t="e">
        <f>IF(#REF!&lt;&gt;#REF!,COUNTIFS($K$112:$K$1378,$K$112,#REF!,#REF!),"")</f>
        <v>#REF!</v>
      </c>
      <c r="S642" s="8" t="e">
        <f>IF(AND(#REF!&lt;&gt;#REF!,#REF!=#REF!,M642="positive",M643="negative"),1,"")</f>
        <v>#REF!</v>
      </c>
      <c r="T642" s="8" t="e">
        <f>IF(AND(#REF!=#REF!,K:K="stroke",M:M="positive",S642&lt;&gt;"1"),1,"")</f>
        <v>#REF!</v>
      </c>
      <c r="U642" s="8" t="e">
        <f>IF((AND(R642&lt;&gt;"",W642&lt;&gt;1,K:K="stroke",M:M="negative",#REF!=#REF!)),IF(W642&lt;&gt;0,"",1),"")</f>
        <v>#REF!</v>
      </c>
      <c r="V642" s="8" t="e">
        <f t="shared" si="44"/>
        <v>#REF!</v>
      </c>
      <c r="W642" s="8" t="e">
        <f>IF(#REF!&lt;&gt;#REF!,COUNTIFS($K$112:$K$1378,"up",#REF!,#REF!),"")</f>
        <v>#REF!</v>
      </c>
      <c r="X642" s="8" t="e">
        <f>IF(#REF!&lt;&gt;#REF!,COUNTIFS($K$112:$K$1378,"SRS",#REF!,#REF!),"")</f>
        <v>#REF!</v>
      </c>
      <c r="Y642" s="8" t="e">
        <f>IF(R642&lt;&gt;"",IF(R642=1,"",COUNTIFS($O$112:$O$1378,"&gt;40",#REF!,#REF!)),"")</f>
        <v>#REF!</v>
      </c>
      <c r="Z642" s="16"/>
      <c r="AA642" s="16"/>
      <c r="AB642" s="16"/>
      <c r="AC642" s="16"/>
      <c r="AD642" s="16"/>
      <c r="AE642" s="16"/>
      <c r="AF642" s="16"/>
      <c r="AG642" s="16"/>
      <c r="AH642" s="16"/>
    </row>
    <row r="643" spans="1:34">
      <c r="A643" s="16">
        <f t="shared" si="45"/>
        <v>61243</v>
      </c>
      <c r="B643" s="18" t="str">
        <f t="shared" si="46"/>
        <v>2017112417043</v>
      </c>
      <c r="C643" s="16" t="str">
        <f t="shared" si="43"/>
        <v>20171124</v>
      </c>
      <c r="D643" s="16">
        <v>2017</v>
      </c>
      <c r="E643" s="16">
        <v>11</v>
      </c>
      <c r="F643" s="16">
        <v>24</v>
      </c>
      <c r="G643" s="16">
        <v>17</v>
      </c>
      <c r="H643" s="16">
        <v>0</v>
      </c>
      <c r="I643" s="16">
        <v>43</v>
      </c>
      <c r="J643" s="16">
        <v>545</v>
      </c>
      <c r="K643" s="32" t="s">
        <v>47</v>
      </c>
      <c r="L643" s="8" t="e">
        <f>IF(#REF!=#REF!,IF(K643="Stroke",IF(K644="Stroke",IF((J644-J643)&lt;0,1000+J644-J643,J644-J643),""),""),"")</f>
        <v>#REF!</v>
      </c>
      <c r="M643" s="16" t="s">
        <v>21</v>
      </c>
      <c r="N643" s="16" t="s">
        <v>27</v>
      </c>
      <c r="O643" s="16">
        <v>0</v>
      </c>
      <c r="P643" s="8" t="e">
        <f>IF(#REF!=#REF!,IF(K643="Stroke",IF(K644="Stroke",IF(#REF!=#REF!,IF(Q643=Q644,IF((J644-J643)&lt;0,1000+J644-J643-O643,J644-J643-O643),""),""),""),""),"")</f>
        <v>#REF!</v>
      </c>
      <c r="Q643" s="16">
        <v>1</v>
      </c>
      <c r="R643" s="8" t="e">
        <f>IF(#REF!&lt;&gt;#REF!,COUNTIFS($K$112:$K$1378,$K$112,#REF!,#REF!),"")</f>
        <v>#REF!</v>
      </c>
      <c r="S643" s="8" t="e">
        <f>IF(AND(#REF!&lt;&gt;#REF!,#REF!=#REF!,M643="positive",M644="negative"),1,"")</f>
        <v>#REF!</v>
      </c>
      <c r="T643" s="8" t="e">
        <f>IF(AND(#REF!=#REF!,K:K="stroke",M:M="positive",S643&lt;&gt;"1"),1,"")</f>
        <v>#REF!</v>
      </c>
      <c r="U643" s="8" t="e">
        <f>IF((AND(R643&lt;&gt;"",W643&lt;&gt;1,K:K="stroke",M:M="negative",#REF!=#REF!)),IF(W643&lt;&gt;0,"",1),"")</f>
        <v>#REF!</v>
      </c>
      <c r="V643" s="8" t="e">
        <f t="shared" si="44"/>
        <v>#REF!</v>
      </c>
      <c r="W643" s="8" t="e">
        <f>IF(#REF!&lt;&gt;#REF!,COUNTIFS($K$112:$K$1378,"up",#REF!,#REF!),"")</f>
        <v>#REF!</v>
      </c>
      <c r="X643" s="8" t="e">
        <f>IF(#REF!&lt;&gt;#REF!,COUNTIFS($K$112:$K$1378,"SRS",#REF!,#REF!),"")</f>
        <v>#REF!</v>
      </c>
      <c r="Y643" s="8" t="e">
        <f>IF(R643&lt;&gt;"",IF(R643=1,"",COUNTIFS($O$112:$O$1378,"&gt;40",#REF!,#REF!)),"")</f>
        <v>#REF!</v>
      </c>
      <c r="Z643" s="16"/>
      <c r="AA643" s="16"/>
      <c r="AB643" s="16"/>
      <c r="AC643" s="16"/>
      <c r="AD643" s="16"/>
      <c r="AE643" s="16"/>
      <c r="AF643" s="16"/>
      <c r="AG643" s="16"/>
      <c r="AH643" s="16"/>
    </row>
    <row r="644" spans="1:34">
      <c r="A644" s="16">
        <f t="shared" si="45"/>
        <v>61243</v>
      </c>
      <c r="B644" s="18" t="str">
        <f t="shared" si="46"/>
        <v>2017112417043</v>
      </c>
      <c r="C644" s="16" t="str">
        <f t="shared" si="43"/>
        <v>20171124</v>
      </c>
      <c r="D644" s="16">
        <v>2017</v>
      </c>
      <c r="E644" s="16">
        <v>11</v>
      </c>
      <c r="F644" s="16">
        <v>24</v>
      </c>
      <c r="G644" s="16">
        <v>17</v>
      </c>
      <c r="H644" s="16">
        <v>0</v>
      </c>
      <c r="I644" s="16">
        <v>43</v>
      </c>
      <c r="J644" s="16">
        <v>561</v>
      </c>
      <c r="K644" s="32" t="s">
        <v>47</v>
      </c>
      <c r="L644" s="8" t="e">
        <f>IF(#REF!=#REF!,IF(K644="Stroke",IF(K645="Stroke",IF((J645-J644)&lt;0,1000+J645-J644,J645-J644),""),""),"")</f>
        <v>#REF!</v>
      </c>
      <c r="M644" s="16" t="s">
        <v>21</v>
      </c>
      <c r="N644" s="16" t="s">
        <v>27</v>
      </c>
      <c r="O644" s="16">
        <v>0</v>
      </c>
      <c r="P644" s="8" t="e">
        <f>IF(#REF!=#REF!,IF(K644="Stroke",IF(K645="Stroke",IF(#REF!=#REF!,IF(Q644=Q645,IF((J645-J644)&lt;0,1000+J645-J644-O644,J645-J644-O644),""),""),""),""),"")</f>
        <v>#REF!</v>
      </c>
      <c r="Q644" s="16">
        <v>1</v>
      </c>
      <c r="R644" s="8" t="e">
        <f>IF(#REF!&lt;&gt;#REF!,COUNTIFS($K$112:$K$1378,$K$112,#REF!,#REF!),"")</f>
        <v>#REF!</v>
      </c>
      <c r="S644" s="8" t="e">
        <f>IF(AND(#REF!&lt;&gt;#REF!,#REF!=#REF!,M644="positive",M645="negative"),1,"")</f>
        <v>#REF!</v>
      </c>
      <c r="T644" s="8" t="e">
        <f>IF(AND(#REF!=#REF!,K:K="stroke",M:M="positive",S644&lt;&gt;"1"),1,"")</f>
        <v>#REF!</v>
      </c>
      <c r="U644" s="8" t="e">
        <f>IF((AND(R644&lt;&gt;"",W644&lt;&gt;1,K:K="stroke",M:M="negative",#REF!=#REF!)),IF(W644&lt;&gt;0,"",1),"")</f>
        <v>#REF!</v>
      </c>
      <c r="V644" s="8" t="e">
        <f t="shared" si="44"/>
        <v>#REF!</v>
      </c>
      <c r="W644" s="8" t="e">
        <f>IF(#REF!&lt;&gt;#REF!,COUNTIFS($K$112:$K$1378,"up",#REF!,#REF!),"")</f>
        <v>#REF!</v>
      </c>
      <c r="X644" s="8" t="e">
        <f>IF(#REF!&lt;&gt;#REF!,COUNTIFS($K$112:$K$1378,"SRS",#REF!,#REF!),"")</f>
        <v>#REF!</v>
      </c>
      <c r="Y644" s="8" t="e">
        <f>IF(R644&lt;&gt;"",IF(R644=1,"",COUNTIFS($O$112:$O$1378,"&gt;40",#REF!,#REF!)),"")</f>
        <v>#REF!</v>
      </c>
      <c r="Z644" s="16"/>
      <c r="AA644" s="16"/>
      <c r="AB644" s="16"/>
      <c r="AC644" s="16"/>
      <c r="AD644" s="16"/>
      <c r="AE644" s="16"/>
      <c r="AF644" s="16"/>
      <c r="AG644" s="16"/>
      <c r="AH644" s="16"/>
    </row>
    <row r="645" spans="1:34">
      <c r="A645" s="16">
        <f t="shared" si="45"/>
        <v>61243</v>
      </c>
      <c r="B645" s="18" t="str">
        <f t="shared" si="46"/>
        <v>2017112417043</v>
      </c>
      <c r="C645" s="16" t="str">
        <f t="shared" si="43"/>
        <v>20171124</v>
      </c>
      <c r="D645" s="16">
        <v>2017</v>
      </c>
      <c r="E645" s="16">
        <v>11</v>
      </c>
      <c r="F645" s="16">
        <v>24</v>
      </c>
      <c r="G645" s="16">
        <v>17</v>
      </c>
      <c r="H645" s="16">
        <v>0</v>
      </c>
      <c r="I645" s="16">
        <v>43</v>
      </c>
      <c r="J645" s="16">
        <v>655</v>
      </c>
      <c r="K645" s="32" t="s">
        <v>47</v>
      </c>
      <c r="L645" s="8" t="e">
        <f>IF(#REF!=#REF!,IF(K645="Stroke",IF(K646="Stroke",IF((J646-J645)&lt;0,1000+J646-J645,J646-J645),""),""),"")</f>
        <v>#REF!</v>
      </c>
      <c r="M645" s="16" t="s">
        <v>21</v>
      </c>
      <c r="N645" s="16" t="s">
        <v>27</v>
      </c>
      <c r="O645" s="16">
        <v>0</v>
      </c>
      <c r="P645" s="8" t="e">
        <f>IF(#REF!=#REF!,IF(K645="Stroke",IF(K646="Stroke",IF(#REF!=#REF!,IF(Q645=Q646,IF((J646-J645)&lt;0,1000+J646-J645-O645,J646-J645-O645),""),""),""),""),"")</f>
        <v>#REF!</v>
      </c>
      <c r="Q645" s="16">
        <v>1</v>
      </c>
      <c r="R645" s="8" t="e">
        <f>IF(#REF!&lt;&gt;#REF!,COUNTIFS($K$112:$K$1378,$K$112,#REF!,#REF!),"")</f>
        <v>#REF!</v>
      </c>
      <c r="S645" s="8" t="e">
        <f>IF(AND(#REF!&lt;&gt;#REF!,#REF!=#REF!,M645="positive",M646="negative"),1,"")</f>
        <v>#REF!</v>
      </c>
      <c r="T645" s="8" t="e">
        <f>IF(AND(#REF!=#REF!,K:K="stroke",M:M="positive",S645&lt;&gt;"1"),1,"")</f>
        <v>#REF!</v>
      </c>
      <c r="U645" s="8" t="e">
        <f>IF((AND(R645&lt;&gt;"",W645&lt;&gt;1,K:K="stroke",M:M="negative",#REF!=#REF!)),IF(W645&lt;&gt;0,"",1),"")</f>
        <v>#REF!</v>
      </c>
      <c r="V645" s="8" t="e">
        <f t="shared" si="44"/>
        <v>#REF!</v>
      </c>
      <c r="W645" s="8" t="e">
        <f>IF(#REF!&lt;&gt;#REF!,COUNTIFS($K$112:$K$1378,"up",#REF!,#REF!),"")</f>
        <v>#REF!</v>
      </c>
      <c r="X645" s="8" t="e">
        <f>IF(#REF!&lt;&gt;#REF!,COUNTIFS($K$112:$K$1378,"SRS",#REF!,#REF!),"")</f>
        <v>#REF!</v>
      </c>
      <c r="Y645" s="8" t="e">
        <f>IF(R645&lt;&gt;"",IF(R645=1,"",COUNTIFS($O$112:$O$1378,"&gt;40",#REF!,#REF!)),"")</f>
        <v>#REF!</v>
      </c>
      <c r="Z645" s="16"/>
      <c r="AA645" s="16"/>
      <c r="AB645" s="16"/>
      <c r="AC645" s="16"/>
      <c r="AD645" s="16"/>
      <c r="AE645" s="16"/>
      <c r="AF645" s="16"/>
      <c r="AG645" s="16"/>
      <c r="AH645" s="16"/>
    </row>
    <row r="646" spans="1:34">
      <c r="A646" s="7">
        <f t="shared" si="45"/>
        <v>61288</v>
      </c>
      <c r="B646" s="11" t="str">
        <f t="shared" si="46"/>
        <v>2017112417128</v>
      </c>
      <c r="C646" s="7" t="str">
        <f t="shared" si="43"/>
        <v>20171124</v>
      </c>
      <c r="D646" s="7">
        <v>2017</v>
      </c>
      <c r="E646" s="7">
        <v>11</v>
      </c>
      <c r="F646" s="7">
        <v>24</v>
      </c>
      <c r="G646" s="7">
        <v>17</v>
      </c>
      <c r="H646" s="7">
        <v>1</v>
      </c>
      <c r="I646" s="7">
        <v>28</v>
      </c>
      <c r="J646" s="7">
        <v>803</v>
      </c>
      <c r="K646" s="7" t="s">
        <v>44</v>
      </c>
      <c r="L646" s="7" t="e">
        <f>IF(#REF!=#REF!,IF(K646="Stroke",IF(K647="Stroke",IF((J647-J646)&lt;0,1000+J647-J646,J647-J646),""),""),"")</f>
        <v>#REF!</v>
      </c>
      <c r="M646" s="7" t="s">
        <v>21</v>
      </c>
      <c r="N646" s="7" t="s">
        <v>27</v>
      </c>
      <c r="O646" s="7">
        <v>451</v>
      </c>
      <c r="P646" s="7" t="e">
        <f>IF(#REF!=#REF!,IF(K646="Stroke",IF(K647="Stroke",IF(#REF!=#REF!,IF(Q646=Q647,IF((J647-J646)&lt;0,1000+J647-J646-O646,J647-J646-O646),""),""),""),""),"")</f>
        <v>#REF!</v>
      </c>
      <c r="Q646" s="7">
        <v>1</v>
      </c>
      <c r="R646" s="7" t="e">
        <f>IF(#REF!&lt;&gt;#REF!,COUNTIFS($K$112:$K$1378,$K$112,#REF!,#REF!),"")</f>
        <v>#REF!</v>
      </c>
      <c r="S646" s="7" t="e">
        <f>IF(AND(#REF!&lt;&gt;#REF!,#REF!=#REF!,M646="positive",M647="negative"),1,"")</f>
        <v>#REF!</v>
      </c>
      <c r="T646" s="7" t="e">
        <f>IF(AND(#REF!=#REF!,K:K="stroke",M:M="positive",S646&lt;&gt;"1"),1,"")</f>
        <v>#REF!</v>
      </c>
      <c r="U646" s="7" t="e">
        <f>IF((AND(R646&lt;&gt;"",W646&lt;&gt;1,K:K="stroke",M:M="negative",#REF!=#REF!)),IF(W646&lt;&gt;0,"",1),"")</f>
        <v>#REF!</v>
      </c>
      <c r="V646" s="7" t="e">
        <f t="shared" si="44"/>
        <v>#REF!</v>
      </c>
      <c r="W646" s="7" t="e">
        <f>IF(#REF!&lt;&gt;#REF!,COUNTIFS($K$112:$K$1378,"up",#REF!,#REF!),"")</f>
        <v>#REF!</v>
      </c>
      <c r="X646" s="7" t="e">
        <f>IF(#REF!&lt;&gt;#REF!,COUNTIFS($K$112:$K$1378,"SRS",#REF!,#REF!),"")</f>
        <v>#REF!</v>
      </c>
      <c r="Y646" s="7" t="e">
        <f>IF(R646&lt;&gt;"",IF(R646=1,"",COUNTIFS($O$112:$O$1378,"&gt;40",#REF!,#REF!)),"")</f>
        <v>#REF!</v>
      </c>
      <c r="Z646" s="7" t="s">
        <v>45</v>
      </c>
      <c r="AA646" s="7"/>
      <c r="AB646" s="7"/>
      <c r="AC646" s="7"/>
      <c r="AD646" s="7"/>
      <c r="AE646" s="7"/>
      <c r="AF646" s="7"/>
      <c r="AG646" s="7"/>
      <c r="AH646" s="7"/>
    </row>
    <row r="647" spans="1:34">
      <c r="A647" s="16">
        <f t="shared" si="45"/>
        <v>61288</v>
      </c>
      <c r="B647" s="18" t="str">
        <f t="shared" si="46"/>
        <v>2017112417128</v>
      </c>
      <c r="C647" s="16" t="str">
        <f t="shared" si="43"/>
        <v>20171124</v>
      </c>
      <c r="D647" s="16">
        <v>2017</v>
      </c>
      <c r="E647" s="16">
        <v>11</v>
      </c>
      <c r="F647" s="16">
        <v>24</v>
      </c>
      <c r="G647" s="16">
        <v>17</v>
      </c>
      <c r="H647" s="16">
        <v>1</v>
      </c>
      <c r="I647" s="16">
        <v>28</v>
      </c>
      <c r="J647" s="16">
        <v>904</v>
      </c>
      <c r="K647" s="32" t="s">
        <v>47</v>
      </c>
      <c r="L647" s="8" t="e">
        <f>IF(#REF!=#REF!,IF(K647="Stroke",IF(K648="Stroke",IF((J648-J647)&lt;0,1000+J648-J647,J648-J647),""),""),"")</f>
        <v>#REF!</v>
      </c>
      <c r="M647" s="16" t="s">
        <v>21</v>
      </c>
      <c r="N647" s="16" t="s">
        <v>27</v>
      </c>
      <c r="O647" s="16">
        <v>0</v>
      </c>
      <c r="P647" s="8" t="e">
        <f>IF(#REF!=#REF!,IF(K647="Stroke",IF(K648="Stroke",IF(#REF!=#REF!,IF(Q647=Q648,IF((J648-J647)&lt;0,1000+J648-J647-O647,J648-J647-O647),""),""),""),""),"")</f>
        <v>#REF!</v>
      </c>
      <c r="Q647" s="16">
        <v>1</v>
      </c>
      <c r="R647" s="8" t="e">
        <f>IF(#REF!&lt;&gt;#REF!,COUNTIFS($K$112:$K$1378,$K$112,#REF!,#REF!),"")</f>
        <v>#REF!</v>
      </c>
      <c r="S647" s="8" t="e">
        <f>IF(AND(#REF!&lt;&gt;#REF!,#REF!=#REF!,M647="positive",M648="negative"),1,"")</f>
        <v>#REF!</v>
      </c>
      <c r="T647" s="8" t="e">
        <f>IF(AND(#REF!=#REF!,K:K="stroke",M:M="positive",S647&lt;&gt;"1"),1,"")</f>
        <v>#REF!</v>
      </c>
      <c r="U647" s="8" t="e">
        <f>IF((AND(R647&lt;&gt;"",W647&lt;&gt;1,K:K="stroke",M:M="negative",#REF!=#REF!)),IF(W647&lt;&gt;0,"",1),"")</f>
        <v>#REF!</v>
      </c>
      <c r="V647" s="8" t="e">
        <f t="shared" si="44"/>
        <v>#REF!</v>
      </c>
      <c r="W647" s="8" t="e">
        <f>IF(#REF!&lt;&gt;#REF!,COUNTIFS($K$112:$K$1378,"up",#REF!,#REF!),"")</f>
        <v>#REF!</v>
      </c>
      <c r="X647" s="8" t="e">
        <f>IF(#REF!&lt;&gt;#REF!,COUNTIFS($K$112:$K$1378,"SRS",#REF!,#REF!),"")</f>
        <v>#REF!</v>
      </c>
      <c r="Y647" s="8" t="e">
        <f>IF(R647&lt;&gt;"",IF(R647=1,"",COUNTIFS($O$112:$O$1378,"&gt;40",#REF!,#REF!)),"")</f>
        <v>#REF!</v>
      </c>
      <c r="Z647" s="16"/>
      <c r="AA647" s="16"/>
      <c r="AB647" s="16"/>
      <c r="AC647" s="16"/>
      <c r="AD647" s="16"/>
      <c r="AE647" s="16"/>
      <c r="AF647" s="16"/>
      <c r="AG647" s="16"/>
      <c r="AH647" s="16"/>
    </row>
    <row r="648" spans="1:34" s="7" customFormat="1">
      <c r="A648" s="16">
        <f t="shared" si="45"/>
        <v>61288</v>
      </c>
      <c r="B648" s="18" t="str">
        <f t="shared" si="46"/>
        <v>2017112417128</v>
      </c>
      <c r="C648" s="16" t="str">
        <f t="shared" si="43"/>
        <v>20171124</v>
      </c>
      <c r="D648" s="16">
        <v>2017</v>
      </c>
      <c r="E648" s="16">
        <v>11</v>
      </c>
      <c r="F648" s="16">
        <v>24</v>
      </c>
      <c r="G648" s="16">
        <v>17</v>
      </c>
      <c r="H648" s="16">
        <v>1</v>
      </c>
      <c r="I648" s="16">
        <v>28</v>
      </c>
      <c r="J648" s="16">
        <v>932</v>
      </c>
      <c r="K648" s="32" t="s">
        <v>47</v>
      </c>
      <c r="L648" s="8" t="e">
        <f>IF(#REF!=#REF!,IF(K648="Stroke",IF(K649="Stroke",IF((J649-J648)&lt;0,1000+J649-J648,J649-J648),""),""),"")</f>
        <v>#REF!</v>
      </c>
      <c r="M648" s="16" t="s">
        <v>21</v>
      </c>
      <c r="N648" s="16" t="s">
        <v>27</v>
      </c>
      <c r="O648" s="16">
        <v>0</v>
      </c>
      <c r="P648" s="8" t="e">
        <f>IF(#REF!=#REF!,IF(K648="Stroke",IF(K649="Stroke",IF(#REF!=#REF!,IF(Q648=Q649,IF((J649-J648)&lt;0,1000+J649-J648-O648,J649-J648-O648),""),""),""),""),"")</f>
        <v>#REF!</v>
      </c>
      <c r="Q648" s="16">
        <v>1</v>
      </c>
      <c r="R648" s="8" t="e">
        <f>IF(#REF!&lt;&gt;#REF!,COUNTIFS($K$112:$K$1378,$K$112,#REF!,#REF!),"")</f>
        <v>#REF!</v>
      </c>
      <c r="S648" s="8" t="e">
        <f>IF(AND(#REF!&lt;&gt;#REF!,#REF!=#REF!,M648="positive",M649="negative"),1,"")</f>
        <v>#REF!</v>
      </c>
      <c r="T648" s="8" t="e">
        <f>IF(AND(#REF!=#REF!,K:K="stroke",M:M="positive",S648&lt;&gt;"1"),1,"")</f>
        <v>#REF!</v>
      </c>
      <c r="U648" s="8" t="e">
        <f>IF((AND(R648&lt;&gt;"",W648&lt;&gt;1,K:K="stroke",M:M="negative",#REF!=#REF!)),IF(W648&lt;&gt;0,"",1),"")</f>
        <v>#REF!</v>
      </c>
      <c r="V648" s="8" t="e">
        <f t="shared" si="44"/>
        <v>#REF!</v>
      </c>
      <c r="W648" s="8" t="e">
        <f>IF(#REF!&lt;&gt;#REF!,COUNTIFS($K$112:$K$1378,"up",#REF!,#REF!),"")</f>
        <v>#REF!</v>
      </c>
      <c r="X648" s="8" t="e">
        <f>IF(#REF!&lt;&gt;#REF!,COUNTIFS($K$112:$K$1378,"SRS",#REF!,#REF!),"")</f>
        <v>#REF!</v>
      </c>
      <c r="Y648" s="8" t="e">
        <f>IF(R648&lt;&gt;"",IF(R648=1,"",COUNTIFS($O$112:$O$1378,"&gt;40",#REF!,#REF!)),"")</f>
        <v>#REF!</v>
      </c>
      <c r="Z648" s="16" t="s">
        <v>86</v>
      </c>
      <c r="AA648" s="16"/>
      <c r="AB648" s="16"/>
      <c r="AC648" s="16"/>
      <c r="AD648" s="16"/>
      <c r="AE648" s="16"/>
      <c r="AF648" s="16"/>
      <c r="AG648" s="16"/>
      <c r="AH648" s="16"/>
    </row>
    <row r="649" spans="1:34" s="7" customFormat="1">
      <c r="A649" s="16">
        <f t="shared" si="45"/>
        <v>61288</v>
      </c>
      <c r="B649" s="18" t="str">
        <f t="shared" si="46"/>
        <v>2017112417128</v>
      </c>
      <c r="C649" s="16" t="str">
        <f t="shared" si="43"/>
        <v>20171124</v>
      </c>
      <c r="D649" s="16">
        <v>2017</v>
      </c>
      <c r="E649" s="16">
        <v>11</v>
      </c>
      <c r="F649" s="16">
        <v>24</v>
      </c>
      <c r="G649" s="16">
        <v>17</v>
      </c>
      <c r="H649" s="16">
        <v>1</v>
      </c>
      <c r="I649" s="16">
        <v>28</v>
      </c>
      <c r="J649" s="16">
        <v>945</v>
      </c>
      <c r="K649" s="32" t="s">
        <v>47</v>
      </c>
      <c r="L649" s="8" t="e">
        <f>IF(#REF!=#REF!,IF(K649="Stroke",IF(K650="Stroke",IF((J650-J649)&lt;0,1000+J650-J649,J650-J649),""),""),"")</f>
        <v>#REF!</v>
      </c>
      <c r="M649" s="16" t="s">
        <v>21</v>
      </c>
      <c r="N649" s="16" t="s">
        <v>27</v>
      </c>
      <c r="O649" s="16">
        <v>0</v>
      </c>
      <c r="P649" s="8" t="e">
        <f>IF(#REF!=#REF!,IF(K649="Stroke",IF(K650="Stroke",IF(#REF!=#REF!,IF(Q649=Q650,IF((J650-J649)&lt;0,1000+J650-J649-O649,J650-J649-O649),""),""),""),""),"")</f>
        <v>#REF!</v>
      </c>
      <c r="Q649" s="16">
        <v>1</v>
      </c>
      <c r="R649" s="8" t="e">
        <f>IF(#REF!&lt;&gt;#REF!,COUNTIFS($K$112:$K$1378,$K$112,#REF!,#REF!),"")</f>
        <v>#REF!</v>
      </c>
      <c r="S649" s="8" t="e">
        <f>IF(AND(#REF!&lt;&gt;#REF!,#REF!=#REF!,M649="positive",M650="negative"),1,"")</f>
        <v>#REF!</v>
      </c>
      <c r="T649" s="8" t="e">
        <f>IF(AND(#REF!=#REF!,K:K="stroke",M:M="positive",S649&lt;&gt;"1"),1,"")</f>
        <v>#REF!</v>
      </c>
      <c r="U649" s="8" t="e">
        <f>IF((AND(R649&lt;&gt;"",W649&lt;&gt;1,K:K="stroke",M:M="negative",#REF!=#REF!)),IF(W649&lt;&gt;0,"",1),"")</f>
        <v>#REF!</v>
      </c>
      <c r="V649" s="8" t="e">
        <f t="shared" si="44"/>
        <v>#REF!</v>
      </c>
      <c r="W649" s="8" t="e">
        <f>IF(#REF!&lt;&gt;#REF!,COUNTIFS($K$112:$K$1378,"up",#REF!,#REF!),"")</f>
        <v>#REF!</v>
      </c>
      <c r="X649" s="8" t="e">
        <f>IF(#REF!&lt;&gt;#REF!,COUNTIFS($K$112:$K$1378,"SRS",#REF!,#REF!),"")</f>
        <v>#REF!</v>
      </c>
      <c r="Y649" s="8" t="e">
        <f>IF(R649&lt;&gt;"",IF(R649=1,"",COUNTIFS($O$112:$O$1378,"&gt;40",#REF!,#REF!)),"")</f>
        <v>#REF!</v>
      </c>
      <c r="Z649" s="16" t="s">
        <v>86</v>
      </c>
      <c r="AA649" s="16"/>
      <c r="AB649" s="16"/>
      <c r="AC649" s="16"/>
      <c r="AD649" s="16"/>
      <c r="AE649" s="16"/>
      <c r="AF649" s="16"/>
      <c r="AG649" s="16"/>
      <c r="AH649" s="16"/>
    </row>
    <row r="650" spans="1:34" s="16" customFormat="1">
      <c r="A650" s="16">
        <f t="shared" si="45"/>
        <v>61288</v>
      </c>
      <c r="B650" s="18" t="str">
        <f t="shared" si="46"/>
        <v>2017112417128</v>
      </c>
      <c r="C650" s="16" t="str">
        <f t="shared" si="43"/>
        <v>20171124</v>
      </c>
      <c r="D650" s="16">
        <v>2017</v>
      </c>
      <c r="E650" s="16">
        <v>11</v>
      </c>
      <c r="F650" s="16">
        <v>24</v>
      </c>
      <c r="G650" s="16">
        <v>17</v>
      </c>
      <c r="H650" s="16">
        <v>1</v>
      </c>
      <c r="I650" s="16">
        <v>28</v>
      </c>
      <c r="J650" s="16">
        <v>965</v>
      </c>
      <c r="K650" s="32" t="s">
        <v>47</v>
      </c>
      <c r="L650" s="8" t="e">
        <f>IF(#REF!=#REF!,IF(K650="Stroke",IF(K651="Stroke",IF((J651-J650)&lt;0,1000+J651-J650,J651-J650),""),""),"")</f>
        <v>#REF!</v>
      </c>
      <c r="M650" s="16" t="s">
        <v>21</v>
      </c>
      <c r="N650" s="16" t="s">
        <v>27</v>
      </c>
      <c r="O650" s="16">
        <v>0</v>
      </c>
      <c r="P650" s="8" t="e">
        <f>IF(#REF!=#REF!,IF(K650="Stroke",IF(K651="Stroke",IF(#REF!=#REF!,IF(Q650=Q651,IF((J651-J650)&lt;0,1000+J651-J650-O650,J651-J650-O650),""),""),""),""),"")</f>
        <v>#REF!</v>
      </c>
      <c r="Q650" s="16">
        <v>1</v>
      </c>
      <c r="R650" s="8" t="e">
        <f>IF(#REF!&lt;&gt;#REF!,COUNTIFS($K$112:$K$1378,$K$112,#REF!,#REF!),"")</f>
        <v>#REF!</v>
      </c>
      <c r="S650" s="8" t="e">
        <f>IF(AND(#REF!&lt;&gt;#REF!,#REF!=#REF!,M650="positive",M651="negative"),1,"")</f>
        <v>#REF!</v>
      </c>
      <c r="T650" s="8" t="e">
        <f>IF(AND(#REF!=#REF!,K:K="stroke",M:M="positive",S650&lt;&gt;"1"),1,"")</f>
        <v>#REF!</v>
      </c>
      <c r="U650" s="8" t="e">
        <f>IF((AND(R650&lt;&gt;"",W650&lt;&gt;1,K:K="stroke",M:M="negative",#REF!=#REF!)),IF(W650&lt;&gt;0,"",1),"")</f>
        <v>#REF!</v>
      </c>
      <c r="V650" s="8" t="e">
        <f t="shared" si="44"/>
        <v>#REF!</v>
      </c>
      <c r="W650" s="8" t="e">
        <f>IF(#REF!&lt;&gt;#REF!,COUNTIFS($K$112:$K$1378,"up",#REF!,#REF!),"")</f>
        <v>#REF!</v>
      </c>
      <c r="X650" s="8" t="e">
        <f>IF(#REF!&lt;&gt;#REF!,COUNTIFS($K$112:$K$1378,"SRS",#REF!,#REF!),"")</f>
        <v>#REF!</v>
      </c>
      <c r="Y650" s="8" t="e">
        <f>IF(R650&lt;&gt;"",IF(R650=1,"",COUNTIFS($O$112:$O$1378,"&gt;40",#REF!,#REF!)),"")</f>
        <v>#REF!</v>
      </c>
    </row>
    <row r="651" spans="1:34" s="16" customFormat="1">
      <c r="A651" s="16">
        <f t="shared" si="45"/>
        <v>61288</v>
      </c>
      <c r="B651" s="18" t="str">
        <f t="shared" si="46"/>
        <v>2017112417128</v>
      </c>
      <c r="C651" s="16" t="str">
        <f t="shared" si="43"/>
        <v>20171124</v>
      </c>
      <c r="D651" s="16">
        <v>2017</v>
      </c>
      <c r="E651" s="16">
        <v>11</v>
      </c>
      <c r="F651" s="16">
        <v>24</v>
      </c>
      <c r="G651" s="16">
        <v>17</v>
      </c>
      <c r="H651" s="16">
        <v>1</v>
      </c>
      <c r="I651" s="16">
        <v>28</v>
      </c>
      <c r="J651" s="16">
        <v>972</v>
      </c>
      <c r="K651" s="32" t="s">
        <v>47</v>
      </c>
      <c r="L651" s="8" t="e">
        <f>IF(#REF!=#REF!,IF(K651="Stroke",IF(K652="Stroke",IF((J652-J651)&lt;0,1000+J652-J651,J652-J651),""),""),"")</f>
        <v>#REF!</v>
      </c>
      <c r="M651" s="16" t="s">
        <v>21</v>
      </c>
      <c r="N651" s="16" t="s">
        <v>27</v>
      </c>
      <c r="O651" s="16">
        <v>0</v>
      </c>
      <c r="P651" s="8" t="e">
        <f>IF(#REF!=#REF!,IF(K651="Stroke",IF(K652="Stroke",IF(#REF!=#REF!,IF(Q651=Q652,IF((J652-J651)&lt;0,1000+J652-J651-O651,J652-J651-O651),""),""),""),""),"")</f>
        <v>#REF!</v>
      </c>
      <c r="Q651" s="16">
        <v>1</v>
      </c>
      <c r="R651" s="8" t="e">
        <f>IF(#REF!&lt;&gt;#REF!,COUNTIFS($K$112:$K$1378,$K$112,#REF!,#REF!),"")</f>
        <v>#REF!</v>
      </c>
      <c r="S651" s="8" t="e">
        <f>IF(AND(#REF!&lt;&gt;#REF!,#REF!=#REF!,M651="positive",M652="negative"),1,"")</f>
        <v>#REF!</v>
      </c>
      <c r="T651" s="8" t="e">
        <f>IF(AND(#REF!=#REF!,K:K="stroke",M:M="positive",S651&lt;&gt;"1"),1,"")</f>
        <v>#REF!</v>
      </c>
      <c r="U651" s="8" t="e">
        <f>IF((AND(R651&lt;&gt;"",W651&lt;&gt;1,K:K="stroke",M:M="negative",#REF!=#REF!)),IF(W651&lt;&gt;0,"",1),"")</f>
        <v>#REF!</v>
      </c>
      <c r="V651" s="8" t="e">
        <f t="shared" si="44"/>
        <v>#REF!</v>
      </c>
      <c r="W651" s="8" t="e">
        <f>IF(#REF!&lt;&gt;#REF!,COUNTIFS($K$112:$K$1378,"up",#REF!,#REF!),"")</f>
        <v>#REF!</v>
      </c>
      <c r="X651" s="8" t="e">
        <f>IF(#REF!&lt;&gt;#REF!,COUNTIFS($K$112:$K$1378,"SRS",#REF!,#REF!),"")</f>
        <v>#REF!</v>
      </c>
      <c r="Y651" s="8" t="e">
        <f>IF(R651&lt;&gt;"",IF(R651=1,"",COUNTIFS($O$112:$O$1378,"&gt;40",#REF!,#REF!)),"")</f>
        <v>#REF!</v>
      </c>
    </row>
    <row r="652" spans="1:34" s="16" customFormat="1">
      <c r="A652" s="16">
        <f t="shared" si="45"/>
        <v>61288</v>
      </c>
      <c r="B652" s="18" t="str">
        <f t="shared" si="46"/>
        <v>2017112417128</v>
      </c>
      <c r="C652" s="16" t="str">
        <f t="shared" si="43"/>
        <v>20171124</v>
      </c>
      <c r="D652" s="16">
        <v>2017</v>
      </c>
      <c r="E652" s="16">
        <v>11</v>
      </c>
      <c r="F652" s="16">
        <v>24</v>
      </c>
      <c r="G652" s="16">
        <v>17</v>
      </c>
      <c r="H652" s="16">
        <v>1</v>
      </c>
      <c r="I652" s="16">
        <v>28</v>
      </c>
      <c r="J652" s="16">
        <v>983</v>
      </c>
      <c r="K652" s="32" t="s">
        <v>47</v>
      </c>
      <c r="L652" s="8" t="e">
        <f>IF(#REF!=#REF!,IF(K652="Stroke",IF(K653="Stroke",IF((J653-J652)&lt;0,1000+J653-J652,J653-J652),""),""),"")</f>
        <v>#REF!</v>
      </c>
      <c r="M652" s="16" t="s">
        <v>21</v>
      </c>
      <c r="N652" s="16" t="s">
        <v>27</v>
      </c>
      <c r="O652" s="16">
        <v>0</v>
      </c>
      <c r="P652" s="8" t="e">
        <f>IF(#REF!=#REF!,IF(K652="Stroke",IF(K653="Stroke",IF(#REF!=#REF!,IF(Q652=Q653,IF((J653-J652)&lt;0,1000+J653-J652-O652,J653-J652-O652),""),""),""),""),"")</f>
        <v>#REF!</v>
      </c>
      <c r="Q652" s="16">
        <v>1</v>
      </c>
      <c r="R652" s="8" t="e">
        <f>IF(#REF!&lt;&gt;#REF!,COUNTIFS($K$112:$K$1378,$K$112,#REF!,#REF!),"")</f>
        <v>#REF!</v>
      </c>
      <c r="S652" s="8" t="e">
        <f>IF(AND(#REF!&lt;&gt;#REF!,#REF!=#REF!,M652="positive",M653="negative"),1,"")</f>
        <v>#REF!</v>
      </c>
      <c r="T652" s="8" t="e">
        <f>IF(AND(#REF!=#REF!,K:K="stroke",M:M="positive",S652&lt;&gt;"1"),1,"")</f>
        <v>#REF!</v>
      </c>
      <c r="U652" s="8" t="e">
        <f>IF((AND(R652&lt;&gt;"",W652&lt;&gt;1,K:K="stroke",M:M="negative",#REF!=#REF!)),IF(W652&lt;&gt;0,"",1),"")</f>
        <v>#REF!</v>
      </c>
      <c r="V652" s="8" t="e">
        <f t="shared" si="44"/>
        <v>#REF!</v>
      </c>
      <c r="W652" s="8" t="e">
        <f>IF(#REF!&lt;&gt;#REF!,COUNTIFS($K$112:$K$1378,"up",#REF!,#REF!),"")</f>
        <v>#REF!</v>
      </c>
      <c r="X652" s="8" t="e">
        <f>IF(#REF!&lt;&gt;#REF!,COUNTIFS($K$112:$K$1378,"SRS",#REF!,#REF!),"")</f>
        <v>#REF!</v>
      </c>
      <c r="Y652" s="8" t="e">
        <f>IF(R652&lt;&gt;"",IF(R652=1,"",COUNTIFS($O$112:$O$1378,"&gt;40",#REF!,#REF!)),"")</f>
        <v>#REF!</v>
      </c>
      <c r="Z652" s="16" t="s">
        <v>87</v>
      </c>
    </row>
    <row r="653" spans="1:34" s="16" customFormat="1">
      <c r="A653" s="16">
        <f t="shared" si="45"/>
        <v>61288</v>
      </c>
      <c r="B653" s="18" t="str">
        <f t="shared" si="46"/>
        <v>2017112417128</v>
      </c>
      <c r="C653" s="16" t="str">
        <f t="shared" si="43"/>
        <v>20171124</v>
      </c>
      <c r="D653" s="16">
        <v>2017</v>
      </c>
      <c r="E653" s="16">
        <v>11</v>
      </c>
      <c r="F653" s="16">
        <v>24</v>
      </c>
      <c r="G653" s="16">
        <v>17</v>
      </c>
      <c r="H653" s="16">
        <v>1</v>
      </c>
      <c r="I653" s="16">
        <v>28</v>
      </c>
      <c r="J653" s="16">
        <v>998</v>
      </c>
      <c r="K653" s="32" t="s">
        <v>47</v>
      </c>
      <c r="L653" s="8" t="e">
        <f>IF(#REF!=#REF!,IF(K653="Stroke",IF(K654="Stroke",IF((J654-J653)&lt;0,1000+J654-J653,J654-J653),""),""),"")</f>
        <v>#REF!</v>
      </c>
      <c r="M653" s="16" t="s">
        <v>21</v>
      </c>
      <c r="N653" s="16" t="s">
        <v>27</v>
      </c>
      <c r="O653" s="16">
        <v>0</v>
      </c>
      <c r="P653" s="8" t="e">
        <f>IF(#REF!=#REF!,IF(K653="Stroke",IF(K654="Stroke",IF(#REF!=#REF!,IF(Q653=Q654,IF((J654-J653)&lt;0,1000+J654-J653-O653,J654-J653-O653),""),""),""),""),"")</f>
        <v>#REF!</v>
      </c>
      <c r="Q653" s="16">
        <v>1</v>
      </c>
      <c r="R653" s="8" t="e">
        <f>IF(#REF!&lt;&gt;#REF!,COUNTIFS($K$112:$K$1378,$K$112,#REF!,#REF!),"")</f>
        <v>#REF!</v>
      </c>
      <c r="S653" s="8" t="e">
        <f>IF(AND(#REF!&lt;&gt;#REF!,#REF!=#REF!,M653="positive",M654="negative"),1,"")</f>
        <v>#REF!</v>
      </c>
      <c r="T653" s="8" t="e">
        <f>IF(AND(#REF!=#REF!,K:K="stroke",M:M="positive",S653&lt;&gt;"1"),1,"")</f>
        <v>#REF!</v>
      </c>
      <c r="U653" s="8" t="e">
        <f>IF((AND(R653&lt;&gt;"",W653&lt;&gt;1,K:K="stroke",M:M="negative",#REF!=#REF!)),IF(W653&lt;&gt;0,"",1),"")</f>
        <v>#REF!</v>
      </c>
      <c r="V653" s="8" t="e">
        <f t="shared" si="44"/>
        <v>#REF!</v>
      </c>
      <c r="W653" s="8" t="e">
        <f>IF(#REF!&lt;&gt;#REF!,COUNTIFS($K$112:$K$1378,"up",#REF!,#REF!),"")</f>
        <v>#REF!</v>
      </c>
      <c r="X653" s="8" t="e">
        <f>IF(#REF!&lt;&gt;#REF!,COUNTIFS($K$112:$K$1378,"SRS",#REF!,#REF!),"")</f>
        <v>#REF!</v>
      </c>
      <c r="Y653" s="8" t="e">
        <f>IF(R653&lt;&gt;"",IF(R653=1,"",COUNTIFS($O$112:$O$1378,"&gt;40",#REF!,#REF!)),"")</f>
        <v>#REF!</v>
      </c>
    </row>
    <row r="654" spans="1:34" s="16" customFormat="1">
      <c r="A654" s="16">
        <f t="shared" si="45"/>
        <v>61289</v>
      </c>
      <c r="B654" s="18" t="str">
        <f t="shared" si="46"/>
        <v>2017112417129</v>
      </c>
      <c r="C654" s="16" t="str">
        <f t="shared" si="43"/>
        <v>20171124</v>
      </c>
      <c r="D654" s="16">
        <v>2017</v>
      </c>
      <c r="E654" s="16">
        <v>11</v>
      </c>
      <c r="F654" s="16">
        <v>24</v>
      </c>
      <c r="G654" s="16">
        <v>17</v>
      </c>
      <c r="H654" s="16">
        <v>1</v>
      </c>
      <c r="I654" s="16">
        <v>29</v>
      </c>
      <c r="J654" s="16">
        <v>1</v>
      </c>
      <c r="K654" s="32" t="s">
        <v>47</v>
      </c>
      <c r="L654" s="8" t="e">
        <f>IF(#REF!=#REF!,IF(K654="Stroke",IF(K655="Stroke",IF((J655-J654)&lt;0,1000+J655-J654,J655-J654),""),""),"")</f>
        <v>#REF!</v>
      </c>
      <c r="M654" s="16" t="s">
        <v>21</v>
      </c>
      <c r="N654" s="16" t="s">
        <v>27</v>
      </c>
      <c r="O654" s="16">
        <v>0</v>
      </c>
      <c r="P654" s="8" t="e">
        <f>IF(#REF!=#REF!,IF(K654="Stroke",IF(K655="Stroke",IF(#REF!=#REF!,IF(Q654=Q655,IF((J655-J654)&lt;0,1000+J655-J654-O654,J655-J654-O654),""),""),""),""),"")</f>
        <v>#REF!</v>
      </c>
      <c r="Q654" s="16">
        <v>1</v>
      </c>
      <c r="R654" s="8" t="e">
        <f>IF(#REF!&lt;&gt;#REF!,COUNTIFS($K$112:$K$1378,$K$112,#REF!,#REF!),"")</f>
        <v>#REF!</v>
      </c>
      <c r="S654" s="8" t="e">
        <f>IF(AND(#REF!&lt;&gt;#REF!,#REF!=#REF!,M654="positive",M655="negative"),1,"")</f>
        <v>#REF!</v>
      </c>
      <c r="T654" s="8" t="e">
        <f>IF(AND(#REF!=#REF!,K:K="stroke",M:M="positive",S654&lt;&gt;"1"),1,"")</f>
        <v>#REF!</v>
      </c>
      <c r="U654" s="8" t="e">
        <f>IF((AND(R654&lt;&gt;"",W654&lt;&gt;1,K:K="stroke",M:M="negative",#REF!=#REF!)),IF(W654&lt;&gt;0,"",1),"")</f>
        <v>#REF!</v>
      </c>
      <c r="V654" s="8" t="e">
        <f t="shared" si="44"/>
        <v>#REF!</v>
      </c>
      <c r="W654" s="8" t="e">
        <f>IF(#REF!&lt;&gt;#REF!,COUNTIFS($K$112:$K$1378,"up",#REF!,#REF!),"")</f>
        <v>#REF!</v>
      </c>
      <c r="X654" s="8" t="e">
        <f>IF(#REF!&lt;&gt;#REF!,COUNTIFS($K$112:$K$1378,"SRS",#REF!,#REF!),"")</f>
        <v>#REF!</v>
      </c>
      <c r="Y654" s="8" t="e">
        <f>IF(R654&lt;&gt;"",IF(R654=1,"",COUNTIFS($O$112:$O$1378,"&gt;40",#REF!,#REF!)),"")</f>
        <v>#REF!</v>
      </c>
    </row>
    <row r="655" spans="1:34" s="16" customFormat="1">
      <c r="A655" s="16">
        <f t="shared" si="45"/>
        <v>61289</v>
      </c>
      <c r="B655" s="18" t="str">
        <f t="shared" si="46"/>
        <v>2017112417129</v>
      </c>
      <c r="C655" s="16" t="str">
        <f t="shared" si="43"/>
        <v>20171124</v>
      </c>
      <c r="D655" s="16">
        <v>2017</v>
      </c>
      <c r="E655" s="16">
        <v>11</v>
      </c>
      <c r="F655" s="16">
        <v>24</v>
      </c>
      <c r="G655" s="16">
        <v>17</v>
      </c>
      <c r="H655" s="16">
        <v>1</v>
      </c>
      <c r="I655" s="16">
        <v>29</v>
      </c>
      <c r="J655" s="16">
        <v>15</v>
      </c>
      <c r="K655" s="32" t="s">
        <v>47</v>
      </c>
      <c r="L655" s="8" t="e">
        <f>IF(#REF!=#REF!,IF(K655="Stroke",IF(K656="Stroke",IF((J656-J655)&lt;0,1000+J656-J655,J656-J655),""),""),"")</f>
        <v>#REF!</v>
      </c>
      <c r="M655" s="16" t="s">
        <v>21</v>
      </c>
      <c r="N655" s="16" t="s">
        <v>27</v>
      </c>
      <c r="O655" s="16">
        <v>0</v>
      </c>
      <c r="P655" s="8" t="e">
        <f>IF(#REF!=#REF!,IF(K655="Stroke",IF(K656="Stroke",IF(#REF!=#REF!,IF(Q655=Q656,IF((J656-J655)&lt;0,1000+J656-J655-O655,J656-J655-O655),""),""),""),""),"")</f>
        <v>#REF!</v>
      </c>
      <c r="Q655" s="16">
        <v>1</v>
      </c>
      <c r="R655" s="8" t="e">
        <f>IF(#REF!&lt;&gt;#REF!,COUNTIFS($K$112:$K$1378,$K$112,#REF!,#REF!),"")</f>
        <v>#REF!</v>
      </c>
      <c r="S655" s="8" t="e">
        <f>IF(AND(#REF!&lt;&gt;#REF!,#REF!=#REF!,M655="positive",M656="negative"),1,"")</f>
        <v>#REF!</v>
      </c>
      <c r="T655" s="8" t="e">
        <f>IF(AND(#REF!=#REF!,K:K="stroke",M:M="positive",S655&lt;&gt;"1"),1,"")</f>
        <v>#REF!</v>
      </c>
      <c r="U655" s="8" t="e">
        <f>IF((AND(R655&lt;&gt;"",W655&lt;&gt;1,K:K="stroke",M:M="negative",#REF!=#REF!)),IF(W655&lt;&gt;0,"",1),"")</f>
        <v>#REF!</v>
      </c>
      <c r="V655" s="8" t="e">
        <f t="shared" si="44"/>
        <v>#REF!</v>
      </c>
      <c r="W655" s="8" t="e">
        <f>IF(#REF!&lt;&gt;#REF!,COUNTIFS($K$112:$K$1378,"up",#REF!,#REF!),"")</f>
        <v>#REF!</v>
      </c>
      <c r="X655" s="8" t="e">
        <f>IF(#REF!&lt;&gt;#REF!,COUNTIFS($K$112:$K$1378,"SRS",#REF!,#REF!),"")</f>
        <v>#REF!</v>
      </c>
      <c r="Y655" s="8" t="e">
        <f>IF(R655&lt;&gt;"",IF(R655=1,"",COUNTIFS($O$112:$O$1378,"&gt;40",#REF!,#REF!)),"")</f>
        <v>#REF!</v>
      </c>
    </row>
    <row r="656" spans="1:34" s="16" customFormat="1">
      <c r="A656" s="16">
        <f t="shared" si="45"/>
        <v>61289</v>
      </c>
      <c r="B656" s="18" t="str">
        <f t="shared" si="46"/>
        <v>2017112417129</v>
      </c>
      <c r="C656" s="16" t="str">
        <f t="shared" si="43"/>
        <v>20171124</v>
      </c>
      <c r="D656" s="16">
        <v>2017</v>
      </c>
      <c r="E656" s="16">
        <v>11</v>
      </c>
      <c r="F656" s="16">
        <v>24</v>
      </c>
      <c r="G656" s="16">
        <v>17</v>
      </c>
      <c r="H656" s="16">
        <v>1</v>
      </c>
      <c r="I656" s="16">
        <v>29</v>
      </c>
      <c r="J656" s="16">
        <v>33</v>
      </c>
      <c r="K656" s="32" t="s">
        <v>47</v>
      </c>
      <c r="L656" s="8" t="e">
        <f>IF(#REF!=#REF!,IF(K656="Stroke",IF(K657="Stroke",IF((J657-J656)&lt;0,1000+J657-J656,J657-J656),""),""),"")</f>
        <v>#REF!</v>
      </c>
      <c r="M656" s="16" t="s">
        <v>21</v>
      </c>
      <c r="N656" s="16" t="s">
        <v>27</v>
      </c>
      <c r="O656" s="16">
        <v>0</v>
      </c>
      <c r="P656" s="8" t="e">
        <f>IF(#REF!=#REF!,IF(K656="Stroke",IF(K657="Stroke",IF(#REF!=#REF!,IF(Q656=Q657,IF((J657-J656)&lt;0,1000+J657-J656-O656,J657-J656-O656),""),""),""),""),"")</f>
        <v>#REF!</v>
      </c>
      <c r="Q656" s="16">
        <v>1</v>
      </c>
      <c r="R656" s="8" t="e">
        <f>IF(#REF!&lt;&gt;#REF!,COUNTIFS($K$112:$K$1378,$K$112,#REF!,#REF!),"")</f>
        <v>#REF!</v>
      </c>
      <c r="S656" s="8" t="e">
        <f>IF(AND(#REF!&lt;&gt;#REF!,#REF!=#REF!,M656="positive",M657="negative"),1,"")</f>
        <v>#REF!</v>
      </c>
      <c r="T656" s="8" t="e">
        <f>IF(AND(#REF!=#REF!,K:K="stroke",M:M="positive",S656&lt;&gt;"1"),1,"")</f>
        <v>#REF!</v>
      </c>
      <c r="U656" s="8" t="e">
        <f>IF((AND(R656&lt;&gt;"",W656&lt;&gt;1,K:K="stroke",M:M="negative",#REF!=#REF!)),IF(W656&lt;&gt;0,"",1),"")</f>
        <v>#REF!</v>
      </c>
      <c r="V656" s="8" t="e">
        <f t="shared" si="44"/>
        <v>#REF!</v>
      </c>
      <c r="W656" s="8" t="e">
        <f>IF(#REF!&lt;&gt;#REF!,COUNTIFS($K$112:$K$1378,"up",#REF!,#REF!),"")</f>
        <v>#REF!</v>
      </c>
      <c r="X656" s="8" t="e">
        <f>IF(#REF!&lt;&gt;#REF!,COUNTIFS($K$112:$K$1378,"SRS",#REF!,#REF!),"")</f>
        <v>#REF!</v>
      </c>
      <c r="Y656" s="8" t="e">
        <f>IF(R656&lt;&gt;"",IF(R656=1,"",COUNTIFS($O$112:$O$1378,"&gt;40",#REF!,#REF!)),"")</f>
        <v>#REF!</v>
      </c>
    </row>
    <row r="657" spans="1:34" s="7" customFormat="1">
      <c r="A657" s="16">
        <f t="shared" si="45"/>
        <v>61289</v>
      </c>
      <c r="B657" s="18" t="str">
        <f t="shared" si="46"/>
        <v>2017112417129</v>
      </c>
      <c r="C657" s="16" t="str">
        <f t="shared" si="43"/>
        <v>20171124</v>
      </c>
      <c r="D657" s="16">
        <v>2017</v>
      </c>
      <c r="E657" s="16">
        <v>11</v>
      </c>
      <c r="F657" s="16">
        <v>24</v>
      </c>
      <c r="G657" s="16">
        <v>17</v>
      </c>
      <c r="H657" s="16">
        <v>1</v>
      </c>
      <c r="I657" s="16">
        <v>29</v>
      </c>
      <c r="J657" s="16">
        <v>43</v>
      </c>
      <c r="K657" s="32" t="s">
        <v>47</v>
      </c>
      <c r="L657" s="8" t="e">
        <f>IF(#REF!=#REF!,IF(K657="Stroke",IF(K658="Stroke",IF((J658-J657)&lt;0,1000+J658-J657,J658-J657),""),""),"")</f>
        <v>#REF!</v>
      </c>
      <c r="M657" s="16" t="s">
        <v>21</v>
      </c>
      <c r="N657" s="16" t="s">
        <v>27</v>
      </c>
      <c r="O657" s="16">
        <v>0</v>
      </c>
      <c r="P657" s="8" t="e">
        <f>IF(#REF!=#REF!,IF(K657="Stroke",IF(K658="Stroke",IF(#REF!=#REF!,IF(Q657=Q658,IF((J658-J657)&lt;0,1000+J658-J657-O657,J658-J657-O657),""),""),""),""),"")</f>
        <v>#REF!</v>
      </c>
      <c r="Q657" s="16">
        <v>1</v>
      </c>
      <c r="R657" s="8" t="e">
        <f>IF(#REF!&lt;&gt;#REF!,COUNTIFS($K$112:$K$1378,$K$112,#REF!,#REF!),"")</f>
        <v>#REF!</v>
      </c>
      <c r="S657" s="8" t="e">
        <f>IF(AND(#REF!&lt;&gt;#REF!,#REF!=#REF!,M657="positive",M658="negative"),1,"")</f>
        <v>#REF!</v>
      </c>
      <c r="T657" s="8" t="e">
        <f>IF(AND(#REF!=#REF!,K:K="stroke",M:M="positive",S657&lt;&gt;"1"),1,"")</f>
        <v>#REF!</v>
      </c>
      <c r="U657" s="8" t="e">
        <f>IF((AND(R657&lt;&gt;"",W657&lt;&gt;1,K:K="stroke",M:M="negative",#REF!=#REF!)),IF(W657&lt;&gt;0,"",1),"")</f>
        <v>#REF!</v>
      </c>
      <c r="V657" s="8" t="e">
        <f t="shared" si="44"/>
        <v>#REF!</v>
      </c>
      <c r="W657" s="8" t="e">
        <f>IF(#REF!&lt;&gt;#REF!,COUNTIFS($K$112:$K$1378,"up",#REF!,#REF!),"")</f>
        <v>#REF!</v>
      </c>
      <c r="X657" s="8" t="e">
        <f>IF(#REF!&lt;&gt;#REF!,COUNTIFS($K$112:$K$1378,"SRS",#REF!,#REF!),"")</f>
        <v>#REF!</v>
      </c>
      <c r="Y657" s="8" t="e">
        <f>IF(R657&lt;&gt;"",IF(R657=1,"",COUNTIFS($O$112:$O$1378,"&gt;40",#REF!,#REF!)),"")</f>
        <v>#REF!</v>
      </c>
      <c r="Z657" s="16"/>
      <c r="AA657" s="16"/>
      <c r="AB657" s="16"/>
      <c r="AC657" s="16"/>
      <c r="AD657" s="16"/>
      <c r="AE657" s="16"/>
      <c r="AF657" s="16"/>
      <c r="AG657" s="16"/>
      <c r="AH657" s="16"/>
    </row>
    <row r="658" spans="1:34" s="16" customFormat="1">
      <c r="A658" s="16">
        <f t="shared" si="45"/>
        <v>61289</v>
      </c>
      <c r="B658" s="18" t="str">
        <f t="shared" si="46"/>
        <v>2017112417129</v>
      </c>
      <c r="C658" s="16" t="str">
        <f t="shared" si="43"/>
        <v>20171124</v>
      </c>
      <c r="D658" s="16">
        <v>2017</v>
      </c>
      <c r="E658" s="16">
        <v>11</v>
      </c>
      <c r="F658" s="16">
        <v>24</v>
      </c>
      <c r="G658" s="16">
        <v>17</v>
      </c>
      <c r="H658" s="16">
        <v>1</v>
      </c>
      <c r="I658" s="16">
        <v>29</v>
      </c>
      <c r="J658" s="16">
        <v>46</v>
      </c>
      <c r="K658" s="32" t="s">
        <v>47</v>
      </c>
      <c r="L658" s="8" t="e">
        <f>IF(#REF!=#REF!,IF(K658="Stroke",IF(K659="Stroke",IF((J659-J658)&lt;0,1000+J659-J658,J659-J658),""),""),"")</f>
        <v>#REF!</v>
      </c>
      <c r="M658" s="16" t="s">
        <v>21</v>
      </c>
      <c r="N658" s="16" t="s">
        <v>27</v>
      </c>
      <c r="O658" s="16">
        <v>0</v>
      </c>
      <c r="P658" s="8" t="e">
        <f>IF(#REF!=#REF!,IF(K658="Stroke",IF(K659="Stroke",IF(#REF!=#REF!,IF(Q658=Q659,IF((J659-J658)&lt;0,1000+J659-J658-O658,J659-J658-O658),""),""),""),""),"")</f>
        <v>#REF!</v>
      </c>
      <c r="Q658" s="16">
        <v>1</v>
      </c>
      <c r="R658" s="8" t="e">
        <f>IF(#REF!&lt;&gt;#REF!,COUNTIFS($K$112:$K$1378,$K$112,#REF!,#REF!),"")</f>
        <v>#REF!</v>
      </c>
      <c r="S658" s="8" t="e">
        <f>IF(AND(#REF!&lt;&gt;#REF!,#REF!=#REF!,M658="positive",M659="negative"),1,"")</f>
        <v>#REF!</v>
      </c>
      <c r="T658" s="8" t="e">
        <f>IF(AND(#REF!=#REF!,K:K="stroke",M:M="positive",S658&lt;&gt;"1"),1,"")</f>
        <v>#REF!</v>
      </c>
      <c r="U658" s="8" t="e">
        <f>IF((AND(R658&lt;&gt;"",W658&lt;&gt;1,K:K="stroke",M:M="negative",#REF!=#REF!)),IF(W658&lt;&gt;0,"",1),"")</f>
        <v>#REF!</v>
      </c>
      <c r="V658" s="8" t="e">
        <f t="shared" si="44"/>
        <v>#REF!</v>
      </c>
      <c r="W658" s="8" t="e">
        <f>IF(#REF!&lt;&gt;#REF!,COUNTIFS($K$112:$K$1378,"up",#REF!,#REF!),"")</f>
        <v>#REF!</v>
      </c>
      <c r="X658" s="8" t="e">
        <f>IF(#REF!&lt;&gt;#REF!,COUNTIFS($K$112:$K$1378,"SRS",#REF!,#REF!),"")</f>
        <v>#REF!</v>
      </c>
      <c r="Y658" s="8" t="e">
        <f>IF(R658&lt;&gt;"",IF(R658=1,"",COUNTIFS($O$112:$O$1378,"&gt;40",#REF!,#REF!)),"")</f>
        <v>#REF!</v>
      </c>
    </row>
    <row r="659" spans="1:34" s="16" customFormat="1">
      <c r="A659" s="16">
        <f t="shared" si="45"/>
        <v>61289</v>
      </c>
      <c r="B659" s="18" t="str">
        <f t="shared" si="46"/>
        <v>2017112417129</v>
      </c>
      <c r="C659" s="16" t="str">
        <f t="shared" si="43"/>
        <v>20171124</v>
      </c>
      <c r="D659" s="16">
        <v>2017</v>
      </c>
      <c r="E659" s="16">
        <v>11</v>
      </c>
      <c r="F659" s="16">
        <v>24</v>
      </c>
      <c r="G659" s="16">
        <v>17</v>
      </c>
      <c r="H659" s="16">
        <v>1</v>
      </c>
      <c r="I659" s="16">
        <v>29</v>
      </c>
      <c r="J659" s="16">
        <v>54</v>
      </c>
      <c r="K659" s="32" t="s">
        <v>47</v>
      </c>
      <c r="L659" s="8" t="e">
        <f>IF(#REF!=#REF!,IF(K659="Stroke",IF(K660="Stroke",IF((J660-J659)&lt;0,1000+J660-J659,J660-J659),""),""),"")</f>
        <v>#REF!</v>
      </c>
      <c r="M659" s="16" t="s">
        <v>21</v>
      </c>
      <c r="N659" s="16" t="s">
        <v>27</v>
      </c>
      <c r="O659" s="16">
        <v>0</v>
      </c>
      <c r="P659" s="8" t="e">
        <f>IF(#REF!=#REF!,IF(K659="Stroke",IF(K660="Stroke",IF(#REF!=#REF!,IF(Q659=Q660,IF((J660-J659)&lt;0,1000+J660-J659-O659,J660-J659-O659),""),""),""),""),"")</f>
        <v>#REF!</v>
      </c>
      <c r="Q659" s="16">
        <v>1</v>
      </c>
      <c r="R659" s="8" t="e">
        <f>IF(#REF!&lt;&gt;#REF!,COUNTIFS($K$112:$K$1378,$K$112,#REF!,#REF!),"")</f>
        <v>#REF!</v>
      </c>
      <c r="S659" s="8" t="e">
        <f>IF(AND(#REF!&lt;&gt;#REF!,#REF!=#REF!,M659="positive",M660="negative"),1,"")</f>
        <v>#REF!</v>
      </c>
      <c r="T659" s="8" t="e">
        <f>IF(AND(#REF!=#REF!,K:K="stroke",M:M="positive",S659&lt;&gt;"1"),1,"")</f>
        <v>#REF!</v>
      </c>
      <c r="U659" s="8" t="e">
        <f>IF((AND(R659&lt;&gt;"",W659&lt;&gt;1,K:K="stroke",M:M="negative",#REF!=#REF!)),IF(W659&lt;&gt;0,"",1),"")</f>
        <v>#REF!</v>
      </c>
      <c r="V659" s="8" t="e">
        <f t="shared" si="44"/>
        <v>#REF!</v>
      </c>
      <c r="W659" s="8" t="e">
        <f>IF(#REF!&lt;&gt;#REF!,COUNTIFS($K$112:$K$1378,"up",#REF!,#REF!),"")</f>
        <v>#REF!</v>
      </c>
      <c r="X659" s="8" t="e">
        <f>IF(#REF!&lt;&gt;#REF!,COUNTIFS($K$112:$K$1378,"SRS",#REF!,#REF!),"")</f>
        <v>#REF!</v>
      </c>
      <c r="Y659" s="8" t="e">
        <f>IF(R659&lt;&gt;"",IF(R659=1,"",COUNTIFS($O$112:$O$1378,"&gt;40",#REF!,#REF!)),"")</f>
        <v>#REF!</v>
      </c>
    </row>
    <row r="660" spans="1:34" s="16" customFormat="1">
      <c r="A660" s="16">
        <f t="shared" si="45"/>
        <v>61289</v>
      </c>
      <c r="B660" s="18" t="str">
        <f t="shared" si="46"/>
        <v>2017112417129</v>
      </c>
      <c r="C660" s="16" t="str">
        <f t="shared" si="43"/>
        <v>20171124</v>
      </c>
      <c r="D660" s="16">
        <v>2017</v>
      </c>
      <c r="E660" s="16">
        <v>11</v>
      </c>
      <c r="F660" s="16">
        <v>24</v>
      </c>
      <c r="G660" s="16">
        <v>17</v>
      </c>
      <c r="H660" s="16">
        <v>1</v>
      </c>
      <c r="I660" s="16">
        <v>29</v>
      </c>
      <c r="J660" s="16">
        <v>63</v>
      </c>
      <c r="K660" s="32" t="s">
        <v>47</v>
      </c>
      <c r="L660" s="8" t="e">
        <f>IF(#REF!=#REF!,IF(K660="Stroke",IF(K661="Stroke",IF((J661-J660)&lt;0,1000+J661-J660,J661-J660),""),""),"")</f>
        <v>#REF!</v>
      </c>
      <c r="M660" s="16" t="s">
        <v>21</v>
      </c>
      <c r="N660" s="16" t="s">
        <v>27</v>
      </c>
      <c r="O660" s="16">
        <v>0</v>
      </c>
      <c r="P660" s="8" t="e">
        <f>IF(#REF!=#REF!,IF(K660="Stroke",IF(K661="Stroke",IF(#REF!=#REF!,IF(Q660=Q661,IF((J661-J660)&lt;0,1000+J661-J660-O660,J661-J660-O660),""),""),""),""),"")</f>
        <v>#REF!</v>
      </c>
      <c r="Q660" s="16">
        <v>1</v>
      </c>
      <c r="R660" s="8" t="e">
        <f>IF(#REF!&lt;&gt;#REF!,COUNTIFS($K$112:$K$1378,$K$112,#REF!,#REF!),"")</f>
        <v>#REF!</v>
      </c>
      <c r="S660" s="8" t="e">
        <f>IF(AND(#REF!&lt;&gt;#REF!,#REF!=#REF!,M660="positive",M661="negative"),1,"")</f>
        <v>#REF!</v>
      </c>
      <c r="T660" s="8" t="e">
        <f>IF(AND(#REF!=#REF!,K:K="stroke",M:M="positive",S660&lt;&gt;"1"),1,"")</f>
        <v>#REF!</v>
      </c>
      <c r="U660" s="8" t="e">
        <f>IF((AND(R660&lt;&gt;"",W660&lt;&gt;1,K:K="stroke",M:M="negative",#REF!=#REF!)),IF(W660&lt;&gt;0,"",1),"")</f>
        <v>#REF!</v>
      </c>
      <c r="V660" s="8" t="e">
        <f t="shared" si="44"/>
        <v>#REF!</v>
      </c>
      <c r="W660" s="8" t="e">
        <f>IF(#REF!&lt;&gt;#REF!,COUNTIFS($K$112:$K$1378,"up",#REF!,#REF!),"")</f>
        <v>#REF!</v>
      </c>
      <c r="X660" s="8" t="e">
        <f>IF(#REF!&lt;&gt;#REF!,COUNTIFS($K$112:$K$1378,"SRS",#REF!,#REF!),"")</f>
        <v>#REF!</v>
      </c>
      <c r="Y660" s="8" t="e">
        <f>IF(R660&lt;&gt;"",IF(R660=1,"",COUNTIFS($O$112:$O$1378,"&gt;40",#REF!,#REF!)),"")</f>
        <v>#REF!</v>
      </c>
    </row>
    <row r="661" spans="1:34" s="16" customFormat="1">
      <c r="A661" s="16">
        <f t="shared" si="45"/>
        <v>61289</v>
      </c>
      <c r="B661" s="18" t="str">
        <f t="shared" si="46"/>
        <v>2017112417129</v>
      </c>
      <c r="C661" s="16" t="str">
        <f t="shared" si="43"/>
        <v>20171124</v>
      </c>
      <c r="D661" s="16">
        <v>2017</v>
      </c>
      <c r="E661" s="16">
        <v>11</v>
      </c>
      <c r="F661" s="16">
        <v>24</v>
      </c>
      <c r="G661" s="16">
        <v>17</v>
      </c>
      <c r="H661" s="16">
        <v>1</v>
      </c>
      <c r="I661" s="16">
        <v>29</v>
      </c>
      <c r="J661" s="16">
        <v>64</v>
      </c>
      <c r="K661" s="32" t="s">
        <v>47</v>
      </c>
      <c r="L661" s="8" t="e">
        <f>IF(#REF!=#REF!,IF(K661="Stroke",IF(K662="Stroke",IF((J662-J661)&lt;0,1000+J662-J661,J662-J661),""),""),"")</f>
        <v>#REF!</v>
      </c>
      <c r="M661" s="16" t="s">
        <v>21</v>
      </c>
      <c r="N661" s="16" t="s">
        <v>27</v>
      </c>
      <c r="O661" s="16">
        <v>0</v>
      </c>
      <c r="P661" s="8" t="e">
        <f>IF(#REF!=#REF!,IF(K661="Stroke",IF(K662="Stroke",IF(#REF!=#REF!,IF(Q661=Q662,IF((J662-J661)&lt;0,1000+J662-J661-O661,J662-J661-O661),""),""),""),""),"")</f>
        <v>#REF!</v>
      </c>
      <c r="Q661" s="16">
        <v>1</v>
      </c>
      <c r="R661" s="8" t="e">
        <f>IF(#REF!&lt;&gt;#REF!,COUNTIFS($K$112:$K$1378,$K$112,#REF!,#REF!),"")</f>
        <v>#REF!</v>
      </c>
      <c r="S661" s="8" t="e">
        <f>IF(AND(#REF!&lt;&gt;#REF!,#REF!=#REF!,M661="positive",M662="negative"),1,"")</f>
        <v>#REF!</v>
      </c>
      <c r="T661" s="8" t="e">
        <f>IF(AND(#REF!=#REF!,K:K="stroke",M:M="positive",S661&lt;&gt;"1"),1,"")</f>
        <v>#REF!</v>
      </c>
      <c r="U661" s="8" t="e">
        <f>IF((AND(R661&lt;&gt;"",W661&lt;&gt;1,K:K="stroke",M:M="negative",#REF!=#REF!)),IF(W661&lt;&gt;0,"",1),"")</f>
        <v>#REF!</v>
      </c>
      <c r="V661" s="8" t="e">
        <f t="shared" si="44"/>
        <v>#REF!</v>
      </c>
      <c r="W661" s="8" t="e">
        <f>IF(#REF!&lt;&gt;#REF!,COUNTIFS($K$112:$K$1378,"up",#REF!,#REF!),"")</f>
        <v>#REF!</v>
      </c>
      <c r="X661" s="8" t="e">
        <f>IF(#REF!&lt;&gt;#REF!,COUNTIFS($K$112:$K$1378,"SRS",#REF!,#REF!),"")</f>
        <v>#REF!</v>
      </c>
      <c r="Y661" s="8" t="e">
        <f>IF(R661&lt;&gt;"",IF(R661=1,"",COUNTIFS($O$112:$O$1378,"&gt;40",#REF!,#REF!)),"")</f>
        <v>#REF!</v>
      </c>
    </row>
    <row r="662" spans="1:34" s="16" customFormat="1">
      <c r="A662" s="16">
        <f t="shared" si="45"/>
        <v>61289</v>
      </c>
      <c r="B662" s="18" t="str">
        <f t="shared" si="46"/>
        <v>2017112417129</v>
      </c>
      <c r="C662" s="16" t="str">
        <f t="shared" si="43"/>
        <v>20171124</v>
      </c>
      <c r="D662" s="16">
        <v>2017</v>
      </c>
      <c r="E662" s="16">
        <v>11</v>
      </c>
      <c r="F662" s="16">
        <v>24</v>
      </c>
      <c r="G662" s="16">
        <v>17</v>
      </c>
      <c r="H662" s="16">
        <v>1</v>
      </c>
      <c r="I662" s="16">
        <v>29</v>
      </c>
      <c r="J662" s="16">
        <v>84</v>
      </c>
      <c r="K662" s="32" t="s">
        <v>47</v>
      </c>
      <c r="L662" s="8" t="e">
        <f>IF(#REF!=#REF!,IF(K662="Stroke",IF(K663="Stroke",IF((J663-J662)&lt;0,1000+J663-J662,J663-J662),""),""),"")</f>
        <v>#REF!</v>
      </c>
      <c r="M662" s="16" t="s">
        <v>21</v>
      </c>
      <c r="N662" s="16" t="s">
        <v>27</v>
      </c>
      <c r="O662" s="16">
        <v>0</v>
      </c>
      <c r="P662" s="8" t="e">
        <f>IF(#REF!=#REF!,IF(K662="Stroke",IF(K663="Stroke",IF(#REF!=#REF!,IF(Q662=Q663,IF((J663-J662)&lt;0,1000+J663-J662-O662,J663-J662-O662),""),""),""),""),"")</f>
        <v>#REF!</v>
      </c>
      <c r="Q662" s="16">
        <v>1</v>
      </c>
      <c r="R662" s="8" t="e">
        <f>IF(#REF!&lt;&gt;#REF!,COUNTIFS($K$112:$K$1378,$K$112,#REF!,#REF!),"")</f>
        <v>#REF!</v>
      </c>
      <c r="S662" s="8" t="e">
        <f>IF(AND(#REF!&lt;&gt;#REF!,#REF!=#REF!,M662="positive",M663="negative"),1,"")</f>
        <v>#REF!</v>
      </c>
      <c r="T662" s="8" t="e">
        <f>IF(AND(#REF!=#REF!,K:K="stroke",M:M="positive",S662&lt;&gt;"1"),1,"")</f>
        <v>#REF!</v>
      </c>
      <c r="U662" s="8" t="e">
        <f>IF((AND(R662&lt;&gt;"",W662&lt;&gt;1,K:K="stroke",M:M="negative",#REF!=#REF!)),IF(W662&lt;&gt;0,"",1),"")</f>
        <v>#REF!</v>
      </c>
      <c r="V662" s="8" t="e">
        <f t="shared" si="44"/>
        <v>#REF!</v>
      </c>
      <c r="W662" s="8" t="e">
        <f>IF(#REF!&lt;&gt;#REF!,COUNTIFS($K$112:$K$1378,"up",#REF!,#REF!),"")</f>
        <v>#REF!</v>
      </c>
      <c r="X662" s="8" t="e">
        <f>IF(#REF!&lt;&gt;#REF!,COUNTIFS($K$112:$K$1378,"SRS",#REF!,#REF!),"")</f>
        <v>#REF!</v>
      </c>
      <c r="Y662" s="8" t="e">
        <f>IF(R662&lt;&gt;"",IF(R662=1,"",COUNTIFS($O$112:$O$1378,"&gt;40",#REF!,#REF!)),"")</f>
        <v>#REF!</v>
      </c>
    </row>
    <row r="663" spans="1:34" s="16" customFormat="1">
      <c r="A663" s="16">
        <f t="shared" si="45"/>
        <v>61289</v>
      </c>
      <c r="B663" s="18" t="str">
        <f t="shared" si="46"/>
        <v>2017112417129</v>
      </c>
      <c r="C663" s="16" t="str">
        <f t="shared" si="43"/>
        <v>20171124</v>
      </c>
      <c r="D663" s="16">
        <v>2017</v>
      </c>
      <c r="E663" s="16">
        <v>11</v>
      </c>
      <c r="F663" s="16">
        <v>24</v>
      </c>
      <c r="G663" s="16">
        <v>17</v>
      </c>
      <c r="H663" s="16">
        <v>1</v>
      </c>
      <c r="I663" s="16">
        <v>29</v>
      </c>
      <c r="J663" s="16">
        <v>85</v>
      </c>
      <c r="K663" s="32" t="s">
        <v>47</v>
      </c>
      <c r="L663" s="8" t="e">
        <f>IF(#REF!=#REF!,IF(K663="Stroke",IF(K664="Stroke",IF((J664-J663)&lt;0,1000+J664-J663,J664-J663),""),""),"")</f>
        <v>#REF!</v>
      </c>
      <c r="M663" s="16" t="s">
        <v>21</v>
      </c>
      <c r="N663" s="16" t="s">
        <v>27</v>
      </c>
      <c r="O663" s="16">
        <v>0</v>
      </c>
      <c r="P663" s="8" t="e">
        <f>IF(#REF!=#REF!,IF(K663="Stroke",IF(K664="Stroke",IF(#REF!=#REF!,IF(Q663=Q664,IF((J664-J663)&lt;0,1000+J664-J663-O663,J664-J663-O663),""),""),""),""),"")</f>
        <v>#REF!</v>
      </c>
      <c r="Q663" s="16">
        <v>1</v>
      </c>
      <c r="R663" s="8" t="e">
        <f>IF(#REF!&lt;&gt;#REF!,COUNTIFS($K$112:$K$1378,$K$112,#REF!,#REF!),"")</f>
        <v>#REF!</v>
      </c>
      <c r="S663" s="8" t="e">
        <f>IF(AND(#REF!&lt;&gt;#REF!,#REF!=#REF!,M663="positive",M664="negative"),1,"")</f>
        <v>#REF!</v>
      </c>
      <c r="T663" s="8" t="e">
        <f>IF(AND(#REF!=#REF!,K:K="stroke",M:M="positive",S663&lt;&gt;"1"),1,"")</f>
        <v>#REF!</v>
      </c>
      <c r="U663" s="8" t="e">
        <f>IF((AND(R663&lt;&gt;"",W663&lt;&gt;1,K:K="stroke",M:M="negative",#REF!=#REF!)),IF(W663&lt;&gt;0,"",1),"")</f>
        <v>#REF!</v>
      </c>
      <c r="V663" s="8" t="e">
        <f t="shared" si="44"/>
        <v>#REF!</v>
      </c>
      <c r="W663" s="8" t="e">
        <f>IF(#REF!&lt;&gt;#REF!,COUNTIFS($K$112:$K$1378,"up",#REF!,#REF!),"")</f>
        <v>#REF!</v>
      </c>
      <c r="X663" s="8" t="e">
        <f>IF(#REF!&lt;&gt;#REF!,COUNTIFS($K$112:$K$1378,"SRS",#REF!,#REF!),"")</f>
        <v>#REF!</v>
      </c>
      <c r="Y663" s="8" t="e">
        <f>IF(R663&lt;&gt;"",IF(R663=1,"",COUNTIFS($O$112:$O$1378,"&gt;40",#REF!,#REF!)),"")</f>
        <v>#REF!</v>
      </c>
    </row>
    <row r="664" spans="1:34" s="16" customFormat="1">
      <c r="A664" s="16">
        <f t="shared" si="45"/>
        <v>61289</v>
      </c>
      <c r="B664" s="18" t="str">
        <f t="shared" si="46"/>
        <v>2017112417129</v>
      </c>
      <c r="C664" s="16" t="str">
        <f t="shared" si="43"/>
        <v>20171124</v>
      </c>
      <c r="D664" s="16">
        <v>2017</v>
      </c>
      <c r="E664" s="16">
        <v>11</v>
      </c>
      <c r="F664" s="16">
        <v>24</v>
      </c>
      <c r="G664" s="16">
        <v>17</v>
      </c>
      <c r="H664" s="16">
        <v>1</v>
      </c>
      <c r="I664" s="16">
        <v>29</v>
      </c>
      <c r="J664" s="16">
        <v>88</v>
      </c>
      <c r="K664" s="32" t="s">
        <v>47</v>
      </c>
      <c r="L664" s="8" t="e">
        <f>IF(#REF!=#REF!,IF(K664="Stroke",IF(K665="Stroke",IF((J665-J664)&lt;0,1000+J665-J664,J665-J664),""),""),"")</f>
        <v>#REF!</v>
      </c>
      <c r="M664" s="16" t="s">
        <v>21</v>
      </c>
      <c r="N664" s="16" t="s">
        <v>27</v>
      </c>
      <c r="O664" s="16">
        <v>0</v>
      </c>
      <c r="P664" s="8" t="e">
        <f>IF(#REF!=#REF!,IF(K664="Stroke",IF(K665="Stroke",IF(#REF!=#REF!,IF(Q664=Q665,IF((J665-J664)&lt;0,1000+J665-J664-O664,J665-J664-O664),""),""),""),""),"")</f>
        <v>#REF!</v>
      </c>
      <c r="Q664" s="16">
        <v>1</v>
      </c>
      <c r="R664" s="8" t="e">
        <f>IF(#REF!&lt;&gt;#REF!,COUNTIFS($K$112:$K$1378,$K$112,#REF!,#REF!),"")</f>
        <v>#REF!</v>
      </c>
      <c r="S664" s="8" t="e">
        <f>IF(AND(#REF!&lt;&gt;#REF!,#REF!=#REF!,M664="positive",M665="negative"),1,"")</f>
        <v>#REF!</v>
      </c>
      <c r="T664" s="8" t="e">
        <f>IF(AND(#REF!=#REF!,K:K="stroke",M:M="positive",S664&lt;&gt;"1"),1,"")</f>
        <v>#REF!</v>
      </c>
      <c r="U664" s="8" t="e">
        <f>IF((AND(R664&lt;&gt;"",W664&lt;&gt;1,K:K="stroke",M:M="negative",#REF!=#REF!)),IF(W664&lt;&gt;0,"",1),"")</f>
        <v>#REF!</v>
      </c>
      <c r="V664" s="8" t="e">
        <f t="shared" si="44"/>
        <v>#REF!</v>
      </c>
      <c r="W664" s="8" t="e">
        <f>IF(#REF!&lt;&gt;#REF!,COUNTIFS($K$112:$K$1378,"up",#REF!,#REF!),"")</f>
        <v>#REF!</v>
      </c>
      <c r="X664" s="8" t="e">
        <f>IF(#REF!&lt;&gt;#REF!,COUNTIFS($K$112:$K$1378,"SRS",#REF!,#REF!),"")</f>
        <v>#REF!</v>
      </c>
      <c r="Y664" s="8" t="e">
        <f>IF(R664&lt;&gt;"",IF(R664=1,"",COUNTIFS($O$112:$O$1378,"&gt;40",#REF!,#REF!)),"")</f>
        <v>#REF!</v>
      </c>
    </row>
    <row r="665" spans="1:34" s="16" customFormat="1">
      <c r="A665" s="16">
        <f t="shared" si="45"/>
        <v>61289</v>
      </c>
      <c r="B665" s="18" t="str">
        <f t="shared" si="46"/>
        <v>2017112417129</v>
      </c>
      <c r="C665" s="16" t="str">
        <f t="shared" si="43"/>
        <v>20171124</v>
      </c>
      <c r="D665" s="16">
        <v>2017</v>
      </c>
      <c r="E665" s="16">
        <v>11</v>
      </c>
      <c r="F665" s="16">
        <v>24</v>
      </c>
      <c r="G665" s="16">
        <v>17</v>
      </c>
      <c r="H665" s="16">
        <v>1</v>
      </c>
      <c r="I665" s="16">
        <v>29</v>
      </c>
      <c r="J665" s="16">
        <v>97</v>
      </c>
      <c r="K665" s="32" t="s">
        <v>47</v>
      </c>
      <c r="L665" s="8" t="e">
        <f>IF(#REF!=#REF!,IF(K665="Stroke",IF(K666="Stroke",IF((J666-J665)&lt;0,1000+J666-J665,J666-J665),""),""),"")</f>
        <v>#REF!</v>
      </c>
      <c r="M665" s="16" t="s">
        <v>21</v>
      </c>
      <c r="N665" s="16" t="s">
        <v>27</v>
      </c>
      <c r="O665" s="16">
        <v>0</v>
      </c>
      <c r="P665" s="8" t="e">
        <f>IF(#REF!=#REF!,IF(K665="Stroke",IF(K666="Stroke",IF(#REF!=#REF!,IF(Q665=Q666,IF((J666-J665)&lt;0,1000+J666-J665-O665,J666-J665-O665),""),""),""),""),"")</f>
        <v>#REF!</v>
      </c>
      <c r="Q665" s="16">
        <v>1</v>
      </c>
      <c r="R665" s="8" t="e">
        <f>IF(#REF!&lt;&gt;#REF!,COUNTIFS($K$112:$K$1378,$K$112,#REF!,#REF!),"")</f>
        <v>#REF!</v>
      </c>
      <c r="S665" s="8" t="e">
        <f>IF(AND(#REF!&lt;&gt;#REF!,#REF!=#REF!,M665="positive",M666="negative"),1,"")</f>
        <v>#REF!</v>
      </c>
      <c r="T665" s="8" t="e">
        <f>IF(AND(#REF!=#REF!,K:K="stroke",M:M="positive",S665&lt;&gt;"1"),1,"")</f>
        <v>#REF!</v>
      </c>
      <c r="U665" s="8" t="e">
        <f>IF((AND(R665&lt;&gt;"",W665&lt;&gt;1,K:K="stroke",M:M="negative",#REF!=#REF!)),IF(W665&lt;&gt;0,"",1),"")</f>
        <v>#REF!</v>
      </c>
      <c r="V665" s="8" t="e">
        <f t="shared" si="44"/>
        <v>#REF!</v>
      </c>
      <c r="W665" s="8" t="e">
        <f>IF(#REF!&lt;&gt;#REF!,COUNTIFS($K$112:$K$1378,"up",#REF!,#REF!),"")</f>
        <v>#REF!</v>
      </c>
      <c r="X665" s="8" t="e">
        <f>IF(#REF!&lt;&gt;#REF!,COUNTIFS($K$112:$K$1378,"SRS",#REF!,#REF!),"")</f>
        <v>#REF!</v>
      </c>
      <c r="Y665" s="8" t="e">
        <f>IF(R665&lt;&gt;"",IF(R665=1,"",COUNTIFS($O$112:$O$1378,"&gt;40",#REF!,#REF!)),"")</f>
        <v>#REF!</v>
      </c>
    </row>
    <row r="666" spans="1:34" s="16" customFormat="1">
      <c r="A666" s="16">
        <f t="shared" si="45"/>
        <v>61289</v>
      </c>
      <c r="B666" s="18" t="str">
        <f t="shared" si="46"/>
        <v>2017112417129</v>
      </c>
      <c r="C666" s="16" t="str">
        <f t="shared" si="43"/>
        <v>20171124</v>
      </c>
      <c r="D666" s="16">
        <v>2017</v>
      </c>
      <c r="E666" s="16">
        <v>11</v>
      </c>
      <c r="F666" s="16">
        <v>24</v>
      </c>
      <c r="G666" s="16">
        <v>17</v>
      </c>
      <c r="H666" s="16">
        <v>1</v>
      </c>
      <c r="I666" s="16">
        <v>29</v>
      </c>
      <c r="J666" s="16">
        <v>99</v>
      </c>
      <c r="K666" s="32" t="s">
        <v>47</v>
      </c>
      <c r="L666" s="8" t="e">
        <f>IF(#REF!=#REF!,IF(K666="Stroke",IF(K667="Stroke",IF((J667-J666)&lt;0,1000+J667-J666,J667-J666),""),""),"")</f>
        <v>#REF!</v>
      </c>
      <c r="M666" s="16" t="s">
        <v>21</v>
      </c>
      <c r="N666" s="16" t="s">
        <v>27</v>
      </c>
      <c r="O666" s="16">
        <v>0</v>
      </c>
      <c r="P666" s="8" t="e">
        <f>IF(#REF!=#REF!,IF(K666="Stroke",IF(K667="Stroke",IF(#REF!=#REF!,IF(Q666=Q667,IF((J667-J666)&lt;0,1000+J667-J666-O666,J667-J666-O666),""),""),""),""),"")</f>
        <v>#REF!</v>
      </c>
      <c r="Q666" s="16">
        <v>1</v>
      </c>
      <c r="R666" s="8" t="e">
        <f>IF(#REF!&lt;&gt;#REF!,COUNTIFS($K$112:$K$1378,$K$112,#REF!,#REF!),"")</f>
        <v>#REF!</v>
      </c>
      <c r="S666" s="8" t="e">
        <f>IF(AND(#REF!&lt;&gt;#REF!,#REF!=#REF!,M666="positive",M667="negative"),1,"")</f>
        <v>#REF!</v>
      </c>
      <c r="T666" s="8" t="e">
        <f>IF(AND(#REF!=#REF!,K:K="stroke",M:M="positive",S666&lt;&gt;"1"),1,"")</f>
        <v>#REF!</v>
      </c>
      <c r="U666" s="8" t="e">
        <f>IF((AND(R666&lt;&gt;"",W666&lt;&gt;1,K:K="stroke",M:M="negative",#REF!=#REF!)),IF(W666&lt;&gt;0,"",1),"")</f>
        <v>#REF!</v>
      </c>
      <c r="V666" s="8" t="e">
        <f t="shared" si="44"/>
        <v>#REF!</v>
      </c>
      <c r="W666" s="8" t="e">
        <f>IF(#REF!&lt;&gt;#REF!,COUNTIFS($K$112:$K$1378,"up",#REF!,#REF!),"")</f>
        <v>#REF!</v>
      </c>
      <c r="X666" s="8" t="e">
        <f>IF(#REF!&lt;&gt;#REF!,COUNTIFS($K$112:$K$1378,"SRS",#REF!,#REF!),"")</f>
        <v>#REF!</v>
      </c>
      <c r="Y666" s="8" t="e">
        <f>IF(R666&lt;&gt;"",IF(R666=1,"",COUNTIFS($O$112:$O$1378,"&gt;40",#REF!,#REF!)),"")</f>
        <v>#REF!</v>
      </c>
    </row>
    <row r="667" spans="1:34" s="16" customFormat="1">
      <c r="A667" s="16">
        <f t="shared" si="45"/>
        <v>61289</v>
      </c>
      <c r="B667" s="18" t="str">
        <f t="shared" si="46"/>
        <v>2017112417129</v>
      </c>
      <c r="C667" s="16" t="str">
        <f t="shared" si="43"/>
        <v>20171124</v>
      </c>
      <c r="D667" s="16">
        <v>2017</v>
      </c>
      <c r="E667" s="16">
        <v>11</v>
      </c>
      <c r="F667" s="16">
        <v>24</v>
      </c>
      <c r="G667" s="16">
        <v>17</v>
      </c>
      <c r="H667" s="16">
        <v>1</v>
      </c>
      <c r="I667" s="16">
        <v>29</v>
      </c>
      <c r="J667" s="16">
        <v>115</v>
      </c>
      <c r="K667" s="32" t="s">
        <v>47</v>
      </c>
      <c r="L667" s="8" t="e">
        <f>IF(#REF!=#REF!,IF(K667="Stroke",IF(K668="Stroke",IF((J668-J667)&lt;0,1000+J668-J667,J668-J667),""),""),"")</f>
        <v>#REF!</v>
      </c>
      <c r="M667" s="16" t="s">
        <v>21</v>
      </c>
      <c r="N667" s="16" t="s">
        <v>27</v>
      </c>
      <c r="O667" s="16">
        <v>0</v>
      </c>
      <c r="P667" s="8" t="e">
        <f>IF(#REF!=#REF!,IF(K667="Stroke",IF(K668="Stroke",IF(#REF!=#REF!,IF(Q667=Q668,IF((J668-J667)&lt;0,1000+J668-J667-O667,J668-J667-O667),""),""),""),""),"")</f>
        <v>#REF!</v>
      </c>
      <c r="Q667" s="16">
        <v>1</v>
      </c>
      <c r="R667" s="8" t="e">
        <f>IF(#REF!&lt;&gt;#REF!,COUNTIFS($K$112:$K$1378,$K$112,#REF!,#REF!),"")</f>
        <v>#REF!</v>
      </c>
      <c r="S667" s="8" t="e">
        <f>IF(AND(#REF!&lt;&gt;#REF!,#REF!=#REF!,M667="positive",M668="negative"),1,"")</f>
        <v>#REF!</v>
      </c>
      <c r="T667" s="8" t="e">
        <f>IF(AND(#REF!=#REF!,K:K="stroke",M:M="positive",S667&lt;&gt;"1"),1,"")</f>
        <v>#REF!</v>
      </c>
      <c r="U667" s="8" t="e">
        <f>IF((AND(R667&lt;&gt;"",W667&lt;&gt;1,K:K="stroke",M:M="negative",#REF!=#REF!)),IF(W667&lt;&gt;0,"",1),"")</f>
        <v>#REF!</v>
      </c>
      <c r="V667" s="8" t="e">
        <f t="shared" si="44"/>
        <v>#REF!</v>
      </c>
      <c r="W667" s="8" t="e">
        <f>IF(#REF!&lt;&gt;#REF!,COUNTIFS($K$112:$K$1378,"up",#REF!,#REF!),"")</f>
        <v>#REF!</v>
      </c>
      <c r="X667" s="8" t="e">
        <f>IF(#REF!&lt;&gt;#REF!,COUNTIFS($K$112:$K$1378,"SRS",#REF!,#REF!),"")</f>
        <v>#REF!</v>
      </c>
      <c r="Y667" s="8" t="e">
        <f>IF(R667&lt;&gt;"",IF(R667=1,"",COUNTIFS($O$112:$O$1378,"&gt;40",#REF!,#REF!)),"")</f>
        <v>#REF!</v>
      </c>
    </row>
    <row r="668" spans="1:34" s="16" customFormat="1">
      <c r="A668" s="16">
        <f t="shared" si="45"/>
        <v>61289</v>
      </c>
      <c r="B668" s="18" t="str">
        <f t="shared" si="46"/>
        <v>2017112417129</v>
      </c>
      <c r="C668" s="16" t="str">
        <f t="shared" si="43"/>
        <v>20171124</v>
      </c>
      <c r="D668" s="16">
        <v>2017</v>
      </c>
      <c r="E668" s="16">
        <v>11</v>
      </c>
      <c r="F668" s="16">
        <v>24</v>
      </c>
      <c r="G668" s="16">
        <v>17</v>
      </c>
      <c r="H668" s="16">
        <v>1</v>
      </c>
      <c r="I668" s="16">
        <v>29</v>
      </c>
      <c r="J668" s="16">
        <v>120</v>
      </c>
      <c r="K668" s="32" t="s">
        <v>47</v>
      </c>
      <c r="L668" s="8" t="e">
        <f>IF(#REF!=#REF!,IF(K668="Stroke",IF(K669="Stroke",IF((J669-J668)&lt;0,1000+J669-J668,J669-J668),""),""),"")</f>
        <v>#REF!</v>
      </c>
      <c r="M668" s="16" t="s">
        <v>21</v>
      </c>
      <c r="N668" s="16" t="s">
        <v>27</v>
      </c>
      <c r="O668" s="16">
        <v>0</v>
      </c>
      <c r="P668" s="8" t="e">
        <f>IF(#REF!=#REF!,IF(K668="Stroke",IF(K669="Stroke",IF(#REF!=#REF!,IF(Q668=Q669,IF((J669-J668)&lt;0,1000+J669-J668-O668,J669-J668-O668),""),""),""),""),"")</f>
        <v>#REF!</v>
      </c>
      <c r="Q668" s="16">
        <v>1</v>
      </c>
      <c r="R668" s="8" t="e">
        <f>IF(#REF!&lt;&gt;#REF!,COUNTIFS($K$112:$K$1378,$K$112,#REF!,#REF!),"")</f>
        <v>#REF!</v>
      </c>
      <c r="S668" s="8" t="e">
        <f>IF(AND(#REF!&lt;&gt;#REF!,#REF!=#REF!,M668="positive",M669="negative"),1,"")</f>
        <v>#REF!</v>
      </c>
      <c r="T668" s="8" t="e">
        <f>IF(AND(#REF!=#REF!,K:K="stroke",M:M="positive",S668&lt;&gt;"1"),1,"")</f>
        <v>#REF!</v>
      </c>
      <c r="U668" s="8" t="e">
        <f>IF((AND(R668&lt;&gt;"",W668&lt;&gt;1,K:K="stroke",M:M="negative",#REF!=#REF!)),IF(W668&lt;&gt;0,"",1),"")</f>
        <v>#REF!</v>
      </c>
      <c r="V668" s="8" t="e">
        <f t="shared" si="44"/>
        <v>#REF!</v>
      </c>
      <c r="W668" s="8" t="e">
        <f>IF(#REF!&lt;&gt;#REF!,COUNTIFS($K$112:$K$1378,"up",#REF!,#REF!),"")</f>
        <v>#REF!</v>
      </c>
      <c r="X668" s="8" t="e">
        <f>IF(#REF!&lt;&gt;#REF!,COUNTIFS($K$112:$K$1378,"SRS",#REF!,#REF!),"")</f>
        <v>#REF!</v>
      </c>
      <c r="Y668" s="8" t="e">
        <f>IF(R668&lt;&gt;"",IF(R668=1,"",COUNTIFS($O$112:$O$1378,"&gt;40",#REF!,#REF!)),"")</f>
        <v>#REF!</v>
      </c>
    </row>
    <row r="669" spans="1:34" s="16" customFormat="1">
      <c r="A669" s="16">
        <f t="shared" si="45"/>
        <v>61289</v>
      </c>
      <c r="B669" s="18" t="str">
        <f t="shared" si="46"/>
        <v>2017112417129</v>
      </c>
      <c r="C669" s="16" t="str">
        <f t="shared" si="43"/>
        <v>20171124</v>
      </c>
      <c r="D669" s="16">
        <v>2017</v>
      </c>
      <c r="E669" s="16">
        <v>11</v>
      </c>
      <c r="F669" s="16">
        <v>24</v>
      </c>
      <c r="G669" s="16">
        <v>17</v>
      </c>
      <c r="H669" s="16">
        <v>1</v>
      </c>
      <c r="I669" s="16">
        <v>29</v>
      </c>
      <c r="J669" s="16">
        <v>144</v>
      </c>
      <c r="K669" s="32" t="s">
        <v>47</v>
      </c>
      <c r="L669" s="8" t="e">
        <f>IF(#REF!=#REF!,IF(K669="Stroke",IF(K670="Stroke",IF((J670-J669)&lt;0,1000+J670-J669,J670-J669),""),""),"")</f>
        <v>#REF!</v>
      </c>
      <c r="M669" s="16" t="s">
        <v>21</v>
      </c>
      <c r="N669" s="16" t="s">
        <v>27</v>
      </c>
      <c r="O669" s="16">
        <v>0</v>
      </c>
      <c r="P669" s="8" t="e">
        <f>IF(#REF!=#REF!,IF(K669="Stroke",IF(K670="Stroke",IF(#REF!=#REF!,IF(Q669=Q670,IF((J670-J669)&lt;0,1000+J670-J669-O669,J670-J669-O669),""),""),""),""),"")</f>
        <v>#REF!</v>
      </c>
      <c r="Q669" s="16">
        <v>1</v>
      </c>
      <c r="R669" s="8" t="e">
        <f>IF(#REF!&lt;&gt;#REF!,COUNTIFS($K$112:$K$1378,$K$112,#REF!,#REF!),"")</f>
        <v>#REF!</v>
      </c>
      <c r="S669" s="8" t="e">
        <f>IF(AND(#REF!&lt;&gt;#REF!,#REF!=#REF!,M669="positive",M670="negative"),1,"")</f>
        <v>#REF!</v>
      </c>
      <c r="T669" s="8" t="e">
        <f>IF(AND(#REF!=#REF!,K:K="stroke",M:M="positive",S669&lt;&gt;"1"),1,"")</f>
        <v>#REF!</v>
      </c>
      <c r="U669" s="8" t="e">
        <f>IF((AND(R669&lt;&gt;"",W669&lt;&gt;1,K:K="stroke",M:M="negative",#REF!=#REF!)),IF(W669&lt;&gt;0,"",1),"")</f>
        <v>#REF!</v>
      </c>
      <c r="V669" s="8" t="e">
        <f t="shared" si="44"/>
        <v>#REF!</v>
      </c>
      <c r="W669" s="8" t="e">
        <f>IF(#REF!&lt;&gt;#REF!,COUNTIFS($K$112:$K$1378,"up",#REF!,#REF!),"")</f>
        <v>#REF!</v>
      </c>
      <c r="X669" s="8" t="e">
        <f>IF(#REF!&lt;&gt;#REF!,COUNTIFS($K$112:$K$1378,"SRS",#REF!,#REF!),"")</f>
        <v>#REF!</v>
      </c>
      <c r="Y669" s="8" t="e">
        <f>IF(R669&lt;&gt;"",IF(R669=1,"",COUNTIFS($O$112:$O$1378,"&gt;40",#REF!,#REF!)),"")</f>
        <v>#REF!</v>
      </c>
      <c r="Z669" s="34" t="s">
        <v>88</v>
      </c>
    </row>
    <row r="670" spans="1:34" s="16" customFormat="1">
      <c r="A670" s="7">
        <f t="shared" si="45"/>
        <v>61461</v>
      </c>
      <c r="B670" s="11" t="str">
        <f t="shared" si="46"/>
        <v>2017112417421</v>
      </c>
      <c r="C670" s="7" t="str">
        <f t="shared" si="43"/>
        <v>20171124</v>
      </c>
      <c r="D670" s="7">
        <v>2017</v>
      </c>
      <c r="E670" s="7">
        <v>11</v>
      </c>
      <c r="F670" s="7">
        <v>24</v>
      </c>
      <c r="G670" s="7">
        <v>17</v>
      </c>
      <c r="H670" s="7">
        <v>4</v>
      </c>
      <c r="I670" s="7">
        <v>21</v>
      </c>
      <c r="J670" s="7">
        <v>104</v>
      </c>
      <c r="K670" s="7" t="s">
        <v>37</v>
      </c>
      <c r="L670" s="7" t="e">
        <f>IF(#REF!=#REF!,IF(K670="Stroke",IF(K671="Stroke",IF((J671-J670)&lt;0,1000+J671-J670,J671-J670),""),""),"")</f>
        <v>#REF!</v>
      </c>
      <c r="M670" s="7" t="s">
        <v>89</v>
      </c>
      <c r="N670" s="7" t="s">
        <v>64</v>
      </c>
      <c r="O670" s="7">
        <v>0</v>
      </c>
      <c r="P670" s="7" t="e">
        <f>IF(#REF!=#REF!,IF(K670="Stroke",IF(K671="Stroke",IF(#REF!=#REF!,IF(Q670=Q671,IF((J671-J670)&lt;0,1000+J671-J670-O670,J671-J670-O670),""),""),""),""),"")</f>
        <v>#REF!</v>
      </c>
      <c r="Q670" s="7">
        <v>1</v>
      </c>
      <c r="R670" s="7" t="e">
        <f>IF(#REF!&lt;&gt;#REF!,COUNTIFS($K$112:$K$1378,$K$112,#REF!,#REF!),"")</f>
        <v>#REF!</v>
      </c>
      <c r="S670" s="7" t="e">
        <f>IF(AND(#REF!&lt;&gt;#REF!,#REF!=#REF!,M670="positive",M671="negative"),1,"")</f>
        <v>#REF!</v>
      </c>
      <c r="T670" s="7" t="e">
        <f>IF(AND(#REF!=#REF!,K:K="stroke",M:M="positive",S670&lt;&gt;"1"),1,"")</f>
        <v>#REF!</v>
      </c>
      <c r="U670" s="7" t="e">
        <f>IF((AND(R670&lt;&gt;"",W670&lt;&gt;1,K:K="stroke",M:M="negative",#REF!=#REF!)),IF(W670&lt;&gt;0,"",1),"")</f>
        <v>#REF!</v>
      </c>
      <c r="V670" s="7" t="e">
        <f t="shared" si="44"/>
        <v>#REF!</v>
      </c>
      <c r="W670" s="7" t="e">
        <f>IF(#REF!&lt;&gt;#REF!,COUNTIFS($K$112:$K$1378,"up",#REF!,#REF!),"")</f>
        <v>#REF!</v>
      </c>
      <c r="X670" s="7" t="e">
        <f>IF(#REF!&lt;&gt;#REF!,COUNTIFS($K$112:$K$1378,"SRS",#REF!,#REF!),"")</f>
        <v>#REF!</v>
      </c>
      <c r="Y670" s="7" t="e">
        <f>IF(R670&lt;&gt;"",IF(R670=1,"",COUNTIFS($O$112:$O$1378,"&gt;40",#REF!,#REF!)),"")</f>
        <v>#REF!</v>
      </c>
      <c r="Z670" s="7"/>
      <c r="AA670" s="7"/>
      <c r="AB670" s="7"/>
      <c r="AC670" s="7"/>
      <c r="AD670" s="7"/>
      <c r="AE670" s="7"/>
      <c r="AF670" s="7"/>
      <c r="AG670" s="7"/>
      <c r="AH670" s="7"/>
    </row>
    <row r="671" spans="1:34" s="16" customFormat="1">
      <c r="A671" s="4">
        <f t="shared" si="45"/>
        <v>61461</v>
      </c>
      <c r="B671" s="33" t="str">
        <f t="shared" si="46"/>
        <v>2017112417421</v>
      </c>
      <c r="C671" s="4" t="str">
        <f t="shared" si="43"/>
        <v>20171124</v>
      </c>
      <c r="D671" s="4">
        <v>2017</v>
      </c>
      <c r="E671" s="4">
        <v>11</v>
      </c>
      <c r="F671" s="4">
        <v>24</v>
      </c>
      <c r="G671" s="4">
        <v>17</v>
      </c>
      <c r="H671" s="4">
        <v>4</v>
      </c>
      <c r="I671" s="4">
        <v>21</v>
      </c>
      <c r="J671" s="4">
        <v>180</v>
      </c>
      <c r="K671" s="4" t="s">
        <v>44</v>
      </c>
      <c r="L671" s="8" t="e">
        <f>IF(#REF!=#REF!,IF(K671="Stroke",IF(K672="Stroke",IF((J672-J671)&lt;0,1000+J672-J671,J672-J671),""),""),"")</f>
        <v>#REF!</v>
      </c>
      <c r="M671" s="4" t="s">
        <v>21</v>
      </c>
      <c r="N671" s="4" t="s">
        <v>66</v>
      </c>
      <c r="O671" s="4">
        <v>424</v>
      </c>
      <c r="P671" s="8" t="e">
        <f>IF(#REF!=#REF!,IF(K671="Stroke",IF(K672="Stroke",IF(#REF!=#REF!,IF(Q671=Q672,IF((J672-J671)&lt;0,1000+J672-J671-O671,J672-J671-O671),""),""),""),""),"")</f>
        <v>#REF!</v>
      </c>
      <c r="Q671" s="4">
        <v>2</v>
      </c>
      <c r="R671" s="8" t="e">
        <f>IF(#REF!&lt;&gt;#REF!,COUNTIFS($K$112:$K$1378,$K$112,#REF!,#REF!),"")</f>
        <v>#REF!</v>
      </c>
      <c r="S671" s="8" t="e">
        <f>IF(AND(#REF!&lt;&gt;#REF!,#REF!=#REF!,M671="positive",M672="negative"),1,"")</f>
        <v>#REF!</v>
      </c>
      <c r="T671" s="8" t="e">
        <f>IF(AND(#REF!=#REF!,K:K="stroke",M:M="positive",S671&lt;&gt;"1"),1,"")</f>
        <v>#REF!</v>
      </c>
      <c r="U671" s="8" t="e">
        <f>IF((AND(R671&lt;&gt;"",W671&lt;&gt;1,K:K="stroke",M:M="negative",#REF!=#REF!)),IF(W671&lt;&gt;0,"",1),"")</f>
        <v>#REF!</v>
      </c>
      <c r="V671" s="8" t="e">
        <f t="shared" si="44"/>
        <v>#REF!</v>
      </c>
      <c r="W671" s="8" t="e">
        <f>IF(#REF!&lt;&gt;#REF!,COUNTIFS($K$112:$K$1378,"up",#REF!,#REF!),"")</f>
        <v>#REF!</v>
      </c>
      <c r="X671" s="8" t="e">
        <f>IF(#REF!&lt;&gt;#REF!,COUNTIFS($K$112:$K$1378,"SRS",#REF!,#REF!),"")</f>
        <v>#REF!</v>
      </c>
      <c r="Y671" s="8" t="e">
        <f>IF(R671&lt;&gt;"",IF(R671=1,"",COUNTIFS($O$112:$O$1378,"&gt;40",#REF!,#REF!)),"")</f>
        <v>#REF!</v>
      </c>
      <c r="Z671" s="4" t="s">
        <v>42</v>
      </c>
      <c r="AA671" s="4"/>
      <c r="AB671" s="4"/>
      <c r="AC671" s="4"/>
      <c r="AD671" s="4"/>
      <c r="AE671" s="4"/>
      <c r="AF671" s="4"/>
      <c r="AG671" s="4"/>
      <c r="AH671" s="4"/>
    </row>
    <row r="672" spans="1:34" s="16" customFormat="1">
      <c r="A672" s="4">
        <f t="shared" si="45"/>
        <v>61461</v>
      </c>
      <c r="B672" s="33" t="str">
        <f t="shared" si="46"/>
        <v>2017112417421</v>
      </c>
      <c r="C672" s="4" t="str">
        <f t="shared" si="43"/>
        <v>20171124</v>
      </c>
      <c r="D672" s="4">
        <v>2017</v>
      </c>
      <c r="E672" s="4">
        <v>11</v>
      </c>
      <c r="F672" s="4">
        <v>24</v>
      </c>
      <c r="G672" s="4">
        <v>17</v>
      </c>
      <c r="H672" s="4">
        <v>4</v>
      </c>
      <c r="I672" s="4">
        <v>21</v>
      </c>
      <c r="J672" s="4">
        <v>187</v>
      </c>
      <c r="K672" s="4" t="s">
        <v>44</v>
      </c>
      <c r="L672" s="8" t="e">
        <f>IF(#REF!=#REF!,IF(K672="Stroke",IF(K673="Stroke",IF((J673-J672)&lt;0,1000+J673-J672,J673-J672),""),""),"")</f>
        <v>#REF!</v>
      </c>
      <c r="M672" s="4" t="s">
        <v>21</v>
      </c>
      <c r="N672" s="4" t="s">
        <v>27</v>
      </c>
      <c r="O672" s="4">
        <v>465</v>
      </c>
      <c r="P672" s="8" t="e">
        <f>IF(#REF!=#REF!,IF(K672="Stroke",IF(K673="Stroke",IF(#REF!=#REF!,IF(Q672=Q673,IF((J673-J672)&lt;0,1000+J673-J672-O672,J673-J672-O672),""),""),""),""),"")</f>
        <v>#REF!</v>
      </c>
      <c r="Q672" s="4">
        <v>3</v>
      </c>
      <c r="R672" s="8" t="e">
        <f>IF(#REF!&lt;&gt;#REF!,COUNTIFS($K$112:$K$1378,$K$112,#REF!,#REF!),"")</f>
        <v>#REF!</v>
      </c>
      <c r="S672" s="8" t="e">
        <f>IF(AND(#REF!&lt;&gt;#REF!,#REF!=#REF!,M672="positive",M673="negative"),1,"")</f>
        <v>#REF!</v>
      </c>
      <c r="T672" s="8" t="e">
        <f>IF(AND(#REF!=#REF!,K:K="stroke",M:M="positive",S672&lt;&gt;"1"),1,"")</f>
        <v>#REF!</v>
      </c>
      <c r="U672" s="8" t="e">
        <f>IF((AND(R672&lt;&gt;"",W672&lt;&gt;1,K:K="stroke",M:M="negative",#REF!=#REF!)),IF(W672&lt;&gt;0,"",1),"")</f>
        <v>#REF!</v>
      </c>
      <c r="V672" s="8" t="e">
        <f t="shared" si="44"/>
        <v>#REF!</v>
      </c>
      <c r="W672" s="8" t="e">
        <f>IF(#REF!&lt;&gt;#REF!,COUNTIFS($K$112:$K$1378,"up",#REF!,#REF!),"")</f>
        <v>#REF!</v>
      </c>
      <c r="X672" s="8" t="e">
        <f>IF(#REF!&lt;&gt;#REF!,COUNTIFS($K$112:$K$1378,"SRS",#REF!,#REF!),"")</f>
        <v>#REF!</v>
      </c>
      <c r="Y672" s="8" t="e">
        <f>IF(R672&lt;&gt;"",IF(R672=1,"",COUNTIFS($O$112:$O$1378,"&gt;40",#REF!,#REF!)),"")</f>
        <v>#REF!</v>
      </c>
      <c r="Z672" s="4" t="s">
        <v>46</v>
      </c>
      <c r="AA672" s="4"/>
      <c r="AB672" s="4"/>
      <c r="AC672" s="4"/>
      <c r="AD672" s="4"/>
      <c r="AE672" s="4"/>
      <c r="AF672" s="4"/>
      <c r="AG672" s="4"/>
      <c r="AH672" s="4"/>
    </row>
    <row r="673" spans="1:34" s="16" customFormat="1">
      <c r="A673" s="4">
        <f t="shared" si="45"/>
        <v>61461</v>
      </c>
      <c r="B673" s="33" t="str">
        <f t="shared" si="46"/>
        <v>2017112417421</v>
      </c>
      <c r="C673" s="4" t="str">
        <f t="shared" ref="C673:C736" si="47">CONCATENATE(D673,E673,F673)</f>
        <v>20171124</v>
      </c>
      <c r="D673" s="4">
        <v>2017</v>
      </c>
      <c r="E673" s="4">
        <v>11</v>
      </c>
      <c r="F673" s="4">
        <v>24</v>
      </c>
      <c r="G673" s="4">
        <v>17</v>
      </c>
      <c r="H673" s="4">
        <v>4</v>
      </c>
      <c r="I673" s="4">
        <v>21</v>
      </c>
      <c r="J673" s="4">
        <v>272</v>
      </c>
      <c r="K673" s="32" t="s">
        <v>47</v>
      </c>
      <c r="L673" s="8" t="e">
        <f>IF(#REF!=#REF!,IF(K673="Stroke",IF(K674="Stroke",IF((J674-J673)&lt;0,1000+J674-J673,J674-J673),""),""),"")</f>
        <v>#REF!</v>
      </c>
      <c r="M673" s="4" t="s">
        <v>21</v>
      </c>
      <c r="N673" s="4" t="s">
        <v>27</v>
      </c>
      <c r="O673" s="4">
        <v>0</v>
      </c>
      <c r="P673" s="8" t="e">
        <f>IF(#REF!=#REF!,IF(K673="Stroke",IF(K674="Stroke",IF(#REF!=#REF!,IF(Q673=Q674,IF((J674-J673)&lt;0,1000+J674-J673-O673,J674-J673-O673),""),""),""),""),"")</f>
        <v>#REF!</v>
      </c>
      <c r="Q673" s="4">
        <v>2</v>
      </c>
      <c r="R673" s="8" t="e">
        <f>IF(#REF!&lt;&gt;#REF!,COUNTIFS($K$112:$K$1378,$K$112,#REF!,#REF!),"")</f>
        <v>#REF!</v>
      </c>
      <c r="S673" s="8" t="e">
        <f>IF(AND(#REF!&lt;&gt;#REF!,#REF!=#REF!,M673="positive",M674="negative"),1,"")</f>
        <v>#REF!</v>
      </c>
      <c r="T673" s="8" t="e">
        <f>IF(AND(#REF!=#REF!,K:K="stroke",M:M="positive",S673&lt;&gt;"1"),1,"")</f>
        <v>#REF!</v>
      </c>
      <c r="U673" s="8" t="e">
        <f>IF((AND(R673&lt;&gt;"",W673&lt;&gt;1,K:K="stroke",M:M="negative",#REF!=#REF!)),IF(W673&lt;&gt;0,"",1),"")</f>
        <v>#REF!</v>
      </c>
      <c r="V673" s="8" t="e">
        <f t="shared" si="44"/>
        <v>#REF!</v>
      </c>
      <c r="W673" s="8" t="e">
        <f>IF(#REF!&lt;&gt;#REF!,COUNTIFS($K$112:$K$1378,"up",#REF!,#REF!),"")</f>
        <v>#REF!</v>
      </c>
      <c r="X673" s="8" t="e">
        <f>IF(#REF!&lt;&gt;#REF!,COUNTIFS($K$112:$K$1378,"SRS",#REF!,#REF!),"")</f>
        <v>#REF!</v>
      </c>
      <c r="Y673" s="8" t="e">
        <f>IF(R673&lt;&gt;"",IF(R673=1,"",COUNTIFS($O$112:$O$1378,"&gt;40",#REF!,#REF!)),"")</f>
        <v>#REF!</v>
      </c>
      <c r="Z673" s="4"/>
      <c r="AA673" s="4"/>
      <c r="AB673" s="4"/>
      <c r="AC673" s="4"/>
      <c r="AD673" s="4"/>
      <c r="AE673" s="4"/>
      <c r="AF673" s="4"/>
      <c r="AG673" s="4"/>
      <c r="AH673" s="4"/>
    </row>
    <row r="674" spans="1:34" s="16" customFormat="1">
      <c r="A674" s="4">
        <f t="shared" si="45"/>
        <v>61461</v>
      </c>
      <c r="B674" s="33" t="str">
        <f t="shared" si="46"/>
        <v>2017112417421</v>
      </c>
      <c r="C674" s="4" t="str">
        <f t="shared" si="47"/>
        <v>20171124</v>
      </c>
      <c r="D674" s="4">
        <v>2017</v>
      </c>
      <c r="E674" s="4">
        <v>11</v>
      </c>
      <c r="F674" s="4">
        <v>24</v>
      </c>
      <c r="G674" s="4">
        <v>17</v>
      </c>
      <c r="H674" s="4">
        <v>4</v>
      </c>
      <c r="I674" s="4">
        <v>21</v>
      </c>
      <c r="J674" s="4">
        <v>349</v>
      </c>
      <c r="K674" s="32" t="s">
        <v>47</v>
      </c>
      <c r="L674" s="8" t="e">
        <f>IF(#REF!=#REF!,IF(K674="Stroke",IF(K675="Stroke",IF((J675-J674)&lt;0,1000+J675-J674,J675-J674),""),""),"")</f>
        <v>#REF!</v>
      </c>
      <c r="M674" s="4" t="s">
        <v>21</v>
      </c>
      <c r="N674" s="4" t="s">
        <v>27</v>
      </c>
      <c r="O674" s="4">
        <v>0</v>
      </c>
      <c r="P674" s="8" t="e">
        <f>IF(#REF!=#REF!,IF(K674="Stroke",IF(K675="Stroke",IF(#REF!=#REF!,IF(Q674=Q675,IF((J675-J674)&lt;0,1000+J675-J674-O674,J675-J674-O674),""),""),""),""),"")</f>
        <v>#REF!</v>
      </c>
      <c r="Q674" s="4">
        <v>2</v>
      </c>
      <c r="R674" s="8" t="e">
        <f>IF(#REF!&lt;&gt;#REF!,COUNTIFS($K$112:$K$1378,$K$112,#REF!,#REF!),"")</f>
        <v>#REF!</v>
      </c>
      <c r="S674" s="8" t="e">
        <f>IF(AND(#REF!&lt;&gt;#REF!,#REF!=#REF!,M674="positive",M675="negative"),1,"")</f>
        <v>#REF!</v>
      </c>
      <c r="T674" s="8" t="e">
        <f>IF(AND(#REF!=#REF!,K:K="stroke",M:M="positive",S674&lt;&gt;"1"),1,"")</f>
        <v>#REF!</v>
      </c>
      <c r="U674" s="8" t="e">
        <f>IF((AND(R674&lt;&gt;"",W674&lt;&gt;1,K:K="stroke",M:M="negative",#REF!=#REF!)),IF(W674&lt;&gt;0,"",1),"")</f>
        <v>#REF!</v>
      </c>
      <c r="V674" s="8" t="e">
        <f t="shared" si="44"/>
        <v>#REF!</v>
      </c>
      <c r="W674" s="8" t="e">
        <f>IF(#REF!&lt;&gt;#REF!,COUNTIFS($K$112:$K$1378,"up",#REF!,#REF!),"")</f>
        <v>#REF!</v>
      </c>
      <c r="X674" s="8" t="e">
        <f>IF(#REF!&lt;&gt;#REF!,COUNTIFS($K$112:$K$1378,"SRS",#REF!,#REF!),"")</f>
        <v>#REF!</v>
      </c>
      <c r="Y674" s="8" t="e">
        <f>IF(R674&lt;&gt;"",IF(R674=1,"",COUNTIFS($O$112:$O$1378,"&gt;40",#REF!,#REF!)),"")</f>
        <v>#REF!</v>
      </c>
      <c r="Z674" s="4"/>
      <c r="AA674" s="4"/>
      <c r="AB674" s="4"/>
      <c r="AC674" s="4"/>
      <c r="AD674" s="4"/>
      <c r="AE674" s="4"/>
      <c r="AF674" s="4"/>
      <c r="AG674" s="4"/>
      <c r="AH674" s="4"/>
    </row>
    <row r="675" spans="1:34" s="16" customFormat="1">
      <c r="A675" s="4">
        <f t="shared" si="45"/>
        <v>61461</v>
      </c>
      <c r="B675" s="33" t="str">
        <f t="shared" si="46"/>
        <v>2017112417421</v>
      </c>
      <c r="C675" s="4" t="str">
        <f t="shared" si="47"/>
        <v>20171124</v>
      </c>
      <c r="D675" s="4">
        <v>2017</v>
      </c>
      <c r="E675" s="4">
        <v>11</v>
      </c>
      <c r="F675" s="4">
        <v>24</v>
      </c>
      <c r="G675" s="4">
        <v>17</v>
      </c>
      <c r="H675" s="4">
        <v>4</v>
      </c>
      <c r="I675" s="4">
        <v>21</v>
      </c>
      <c r="J675" s="4">
        <v>359</v>
      </c>
      <c r="K675" s="32" t="s">
        <v>47</v>
      </c>
      <c r="L675" s="8" t="e">
        <f>IF(#REF!=#REF!,IF(K675="Stroke",IF(K676="Stroke",IF((J676-J675)&lt;0,1000+J676-J675,J676-J675),""),""),"")</f>
        <v>#REF!</v>
      </c>
      <c r="M675" s="4" t="s">
        <v>21</v>
      </c>
      <c r="N675" s="4" t="s">
        <v>27</v>
      </c>
      <c r="O675" s="4">
        <v>0</v>
      </c>
      <c r="P675" s="8" t="e">
        <f>IF(#REF!=#REF!,IF(K675="Stroke",IF(K676="Stroke",IF(#REF!=#REF!,IF(Q675=Q676,IF((J676-J675)&lt;0,1000+J676-J675-O675,J676-J675-O675),""),""),""),""),"")</f>
        <v>#REF!</v>
      </c>
      <c r="Q675" s="4">
        <v>3</v>
      </c>
      <c r="R675" s="8" t="e">
        <f>IF(#REF!&lt;&gt;#REF!,COUNTIFS($K$112:$K$1378,$K$112,#REF!,#REF!),"")</f>
        <v>#REF!</v>
      </c>
      <c r="S675" s="8" t="e">
        <f>IF(AND(#REF!&lt;&gt;#REF!,#REF!=#REF!,M675="positive",M676="negative"),1,"")</f>
        <v>#REF!</v>
      </c>
      <c r="T675" s="8" t="e">
        <f>IF(AND(#REF!=#REF!,K:K="stroke",M:M="positive",S675&lt;&gt;"1"),1,"")</f>
        <v>#REF!</v>
      </c>
      <c r="U675" s="8" t="e">
        <f>IF((AND(R675&lt;&gt;"",W675&lt;&gt;1,K:K="stroke",M:M="negative",#REF!=#REF!)),IF(W675&lt;&gt;0,"",1),"")</f>
        <v>#REF!</v>
      </c>
      <c r="V675" s="8" t="e">
        <f t="shared" si="44"/>
        <v>#REF!</v>
      </c>
      <c r="W675" s="8" t="e">
        <f>IF(#REF!&lt;&gt;#REF!,COUNTIFS($K$112:$K$1378,"up",#REF!,#REF!),"")</f>
        <v>#REF!</v>
      </c>
      <c r="X675" s="8" t="e">
        <f>IF(#REF!&lt;&gt;#REF!,COUNTIFS($K$112:$K$1378,"SRS",#REF!,#REF!),"")</f>
        <v>#REF!</v>
      </c>
      <c r="Y675" s="8" t="e">
        <f>IF(R675&lt;&gt;"",IF(R675=1,"",COUNTIFS($O$112:$O$1378,"&gt;40",#REF!,#REF!)),"")</f>
        <v>#REF!</v>
      </c>
      <c r="Z675" s="4"/>
      <c r="AA675" s="4"/>
      <c r="AB675" s="4"/>
      <c r="AC675" s="4"/>
      <c r="AD675" s="4"/>
      <c r="AE675" s="4"/>
      <c r="AF675" s="4"/>
      <c r="AG675" s="4"/>
      <c r="AH675" s="4"/>
    </row>
    <row r="676" spans="1:34" s="16" customFormat="1">
      <c r="A676" s="4">
        <f t="shared" si="45"/>
        <v>61461</v>
      </c>
      <c r="B676" s="33" t="str">
        <f t="shared" si="46"/>
        <v>2017112417421</v>
      </c>
      <c r="C676" s="4" t="str">
        <f t="shared" si="47"/>
        <v>20171124</v>
      </c>
      <c r="D676" s="4">
        <v>2017</v>
      </c>
      <c r="E676" s="4">
        <v>11</v>
      </c>
      <c r="F676" s="4">
        <v>24</v>
      </c>
      <c r="G676" s="4">
        <v>17</v>
      </c>
      <c r="H676" s="4">
        <v>4</v>
      </c>
      <c r="I676" s="4">
        <v>21</v>
      </c>
      <c r="J676" s="4">
        <v>379</v>
      </c>
      <c r="K676" s="32" t="s">
        <v>47</v>
      </c>
      <c r="L676" s="8" t="e">
        <f>IF(#REF!=#REF!,IF(K676="Stroke",IF(K677="Stroke",IF((J677-J676)&lt;0,1000+J677-J676,J677-J676),""),""),"")</f>
        <v>#REF!</v>
      </c>
      <c r="M676" s="4" t="s">
        <v>21</v>
      </c>
      <c r="N676" s="4" t="s">
        <v>27</v>
      </c>
      <c r="O676" s="4">
        <v>0</v>
      </c>
      <c r="P676" s="8" t="e">
        <f>IF(#REF!=#REF!,IF(K676="Stroke",IF(K677="Stroke",IF(#REF!=#REF!,IF(Q676=Q677,IF((J677-J676)&lt;0,1000+J677-J676-O676,J677-J676-O676),""),""),""),""),"")</f>
        <v>#REF!</v>
      </c>
      <c r="Q676" s="4">
        <v>2</v>
      </c>
      <c r="R676" s="8" t="e">
        <f>IF(#REF!&lt;&gt;#REF!,COUNTIFS($K$112:$K$1378,$K$112,#REF!,#REF!),"")</f>
        <v>#REF!</v>
      </c>
      <c r="S676" s="8" t="e">
        <f>IF(AND(#REF!&lt;&gt;#REF!,#REF!=#REF!,M676="positive",M677="negative"),1,"")</f>
        <v>#REF!</v>
      </c>
      <c r="T676" s="8" t="e">
        <f>IF(AND(#REF!=#REF!,K:K="stroke",M:M="positive",S676&lt;&gt;"1"),1,"")</f>
        <v>#REF!</v>
      </c>
      <c r="U676" s="8" t="e">
        <f>IF((AND(R676&lt;&gt;"",W676&lt;&gt;1,K:K="stroke",M:M="negative",#REF!=#REF!)),IF(W676&lt;&gt;0,"",1),"")</f>
        <v>#REF!</v>
      </c>
      <c r="V676" s="8" t="e">
        <f t="shared" si="44"/>
        <v>#REF!</v>
      </c>
      <c r="W676" s="8" t="e">
        <f>IF(#REF!&lt;&gt;#REF!,COUNTIFS($K$112:$K$1378,"up",#REF!,#REF!),"")</f>
        <v>#REF!</v>
      </c>
      <c r="X676" s="8" t="e">
        <f>IF(#REF!&lt;&gt;#REF!,COUNTIFS($K$112:$K$1378,"SRS",#REF!,#REF!),"")</f>
        <v>#REF!</v>
      </c>
      <c r="Y676" s="8" t="e">
        <f>IF(R676&lt;&gt;"",IF(R676=1,"",COUNTIFS($O$112:$O$1378,"&gt;40",#REF!,#REF!)),"")</f>
        <v>#REF!</v>
      </c>
      <c r="Z676" s="4"/>
      <c r="AA676" s="4"/>
      <c r="AB676" s="4"/>
      <c r="AC676" s="4"/>
      <c r="AD676" s="4"/>
      <c r="AE676" s="4"/>
      <c r="AF676" s="4"/>
      <c r="AG676" s="4"/>
      <c r="AH676" s="4"/>
    </row>
    <row r="677" spans="1:34" s="16" customFormat="1">
      <c r="A677" s="4">
        <f t="shared" si="45"/>
        <v>61461</v>
      </c>
      <c r="B677" s="33" t="str">
        <f t="shared" si="46"/>
        <v>2017112417421</v>
      </c>
      <c r="C677" s="4" t="str">
        <f t="shared" si="47"/>
        <v>20171124</v>
      </c>
      <c r="D677" s="4">
        <v>2017</v>
      </c>
      <c r="E677" s="4">
        <v>11</v>
      </c>
      <c r="F677" s="4">
        <v>24</v>
      </c>
      <c r="G677" s="4">
        <v>17</v>
      </c>
      <c r="H677" s="4">
        <v>4</v>
      </c>
      <c r="I677" s="4">
        <v>21</v>
      </c>
      <c r="J677" s="4">
        <v>404</v>
      </c>
      <c r="K677" s="32" t="s">
        <v>47</v>
      </c>
      <c r="L677" s="8" t="e">
        <f>IF(#REF!=#REF!,IF(K677="Stroke",IF(K678="Stroke",IF((J678-J677)&lt;0,1000+J678-J677,J678-J677),""),""),"")</f>
        <v>#REF!</v>
      </c>
      <c r="M677" s="4" t="s">
        <v>21</v>
      </c>
      <c r="N677" s="4" t="s">
        <v>27</v>
      </c>
      <c r="O677" s="4">
        <v>0</v>
      </c>
      <c r="P677" s="8" t="e">
        <f>IF(#REF!=#REF!,IF(K677="Stroke",IF(K678="Stroke",IF(#REF!=#REF!,IF(Q677=Q678,IF((J678-J677)&lt;0,1000+J678-J677-O677,J678-J677-O677),""),""),""),""),"")</f>
        <v>#REF!</v>
      </c>
      <c r="Q677" s="4">
        <v>2</v>
      </c>
      <c r="R677" s="8" t="e">
        <f>IF(#REF!&lt;&gt;#REF!,COUNTIFS($K$112:$K$1378,$K$112,#REF!,#REF!),"")</f>
        <v>#REF!</v>
      </c>
      <c r="S677" s="8" t="e">
        <f>IF(AND(#REF!&lt;&gt;#REF!,#REF!=#REF!,M677="positive",M678="negative"),1,"")</f>
        <v>#REF!</v>
      </c>
      <c r="T677" s="8" t="e">
        <f>IF(AND(#REF!=#REF!,K:K="stroke",M:M="positive",S677&lt;&gt;"1"),1,"")</f>
        <v>#REF!</v>
      </c>
      <c r="U677" s="8" t="e">
        <f>IF((AND(R677&lt;&gt;"",W677&lt;&gt;1,K:K="stroke",M:M="negative",#REF!=#REF!)),IF(W677&lt;&gt;0,"",1),"")</f>
        <v>#REF!</v>
      </c>
      <c r="V677" s="8" t="e">
        <f t="shared" si="44"/>
        <v>#REF!</v>
      </c>
      <c r="W677" s="8" t="e">
        <f>IF(#REF!&lt;&gt;#REF!,COUNTIFS($K$112:$K$1378,"up",#REF!,#REF!),"")</f>
        <v>#REF!</v>
      </c>
      <c r="X677" s="8" t="e">
        <f>IF(#REF!&lt;&gt;#REF!,COUNTIFS($K$112:$K$1378,"SRS",#REF!,#REF!),"")</f>
        <v>#REF!</v>
      </c>
      <c r="Y677" s="8" t="e">
        <f>IF(R677&lt;&gt;"",IF(R677=1,"",COUNTIFS($O$112:$O$1378,"&gt;40",#REF!,#REF!)),"")</f>
        <v>#REF!</v>
      </c>
      <c r="Z677" s="4"/>
      <c r="AA677" s="4"/>
      <c r="AB677" s="4"/>
      <c r="AC677" s="4"/>
      <c r="AD677" s="4"/>
      <c r="AE677" s="4"/>
      <c r="AF677" s="4"/>
      <c r="AG677" s="4"/>
      <c r="AH677" s="4"/>
    </row>
    <row r="678" spans="1:34" s="16" customFormat="1">
      <c r="A678" s="4">
        <f t="shared" si="45"/>
        <v>61461</v>
      </c>
      <c r="B678" s="33" t="str">
        <f t="shared" si="46"/>
        <v>2017112417421</v>
      </c>
      <c r="C678" s="4" t="str">
        <f t="shared" si="47"/>
        <v>20171124</v>
      </c>
      <c r="D678" s="4">
        <v>2017</v>
      </c>
      <c r="E678" s="4">
        <v>11</v>
      </c>
      <c r="F678" s="4">
        <v>24</v>
      </c>
      <c r="G678" s="4">
        <v>17</v>
      </c>
      <c r="H678" s="4">
        <v>4</v>
      </c>
      <c r="I678" s="4">
        <v>21</v>
      </c>
      <c r="J678" s="4">
        <v>418</v>
      </c>
      <c r="K678" s="32" t="s">
        <v>47</v>
      </c>
      <c r="L678" s="8" t="e">
        <f>IF(#REF!=#REF!,IF(K678="Stroke",IF(K679="Stroke",IF((J679-J678)&lt;0,1000+J679-J678,J679-J678),""),""),"")</f>
        <v>#REF!</v>
      </c>
      <c r="M678" s="4" t="s">
        <v>21</v>
      </c>
      <c r="N678" s="4" t="s">
        <v>27</v>
      </c>
      <c r="O678" s="4">
        <v>0</v>
      </c>
      <c r="P678" s="8" t="e">
        <f>IF(#REF!=#REF!,IF(K678="Stroke",IF(K679="Stroke",IF(#REF!=#REF!,IF(Q678=Q679,IF((J679-J678)&lt;0,1000+J679-J678-O678,J679-J678-O678),""),""),""),""),"")</f>
        <v>#REF!</v>
      </c>
      <c r="Q678" s="4">
        <v>2</v>
      </c>
      <c r="R678" s="8" t="e">
        <f>IF(#REF!&lt;&gt;#REF!,COUNTIFS($K$112:$K$1378,$K$112,#REF!,#REF!),"")</f>
        <v>#REF!</v>
      </c>
      <c r="S678" s="8" t="e">
        <f>IF(AND(#REF!&lt;&gt;#REF!,#REF!=#REF!,M678="positive",M679="negative"),1,"")</f>
        <v>#REF!</v>
      </c>
      <c r="T678" s="8" t="e">
        <f>IF(AND(#REF!=#REF!,K:K="stroke",M:M="positive",S678&lt;&gt;"1"),1,"")</f>
        <v>#REF!</v>
      </c>
      <c r="U678" s="8" t="e">
        <f>IF((AND(R678&lt;&gt;"",W678&lt;&gt;1,K:K="stroke",M:M="negative",#REF!=#REF!)),IF(W678&lt;&gt;0,"",1),"")</f>
        <v>#REF!</v>
      </c>
      <c r="V678" s="8" t="e">
        <f t="shared" si="44"/>
        <v>#REF!</v>
      </c>
      <c r="W678" s="8" t="e">
        <f>IF(#REF!&lt;&gt;#REF!,COUNTIFS($K$112:$K$1378,"up",#REF!,#REF!),"")</f>
        <v>#REF!</v>
      </c>
      <c r="X678" s="8" t="e">
        <f>IF(#REF!&lt;&gt;#REF!,COUNTIFS($K$112:$K$1378,"SRS",#REF!,#REF!),"")</f>
        <v>#REF!</v>
      </c>
      <c r="Y678" s="8" t="e">
        <f>IF(R678&lt;&gt;"",IF(R678=1,"",COUNTIFS($O$112:$O$1378,"&gt;40",#REF!,#REF!)),"")</f>
        <v>#REF!</v>
      </c>
      <c r="Z678" s="4"/>
      <c r="AA678" s="4"/>
      <c r="AB678" s="4"/>
      <c r="AC678" s="4"/>
      <c r="AD678" s="4"/>
      <c r="AE678" s="4"/>
      <c r="AF678" s="4"/>
      <c r="AG678" s="4"/>
      <c r="AH678" s="4"/>
    </row>
    <row r="679" spans="1:34" s="16" customFormat="1">
      <c r="A679" s="4">
        <f t="shared" si="45"/>
        <v>61461</v>
      </c>
      <c r="B679" s="33" t="str">
        <f t="shared" si="46"/>
        <v>2017112417421</v>
      </c>
      <c r="C679" s="4" t="str">
        <f t="shared" si="47"/>
        <v>20171124</v>
      </c>
      <c r="D679" s="4">
        <v>2017</v>
      </c>
      <c r="E679" s="4">
        <v>11</v>
      </c>
      <c r="F679" s="4">
        <v>24</v>
      </c>
      <c r="G679" s="4">
        <v>17</v>
      </c>
      <c r="H679" s="4">
        <v>4</v>
      </c>
      <c r="I679" s="4">
        <v>21</v>
      </c>
      <c r="J679" s="4">
        <v>462</v>
      </c>
      <c r="K679" s="32" t="s">
        <v>47</v>
      </c>
      <c r="L679" s="8" t="e">
        <f>IF(#REF!=#REF!,IF(K679="Stroke",IF(K680="Stroke",IF((J680-J679)&lt;0,1000+J680-J679,J680-J679),""),""),"")</f>
        <v>#REF!</v>
      </c>
      <c r="M679" s="4" t="s">
        <v>21</v>
      </c>
      <c r="N679" s="4" t="s">
        <v>27</v>
      </c>
      <c r="O679" s="4">
        <v>0</v>
      </c>
      <c r="P679" s="8" t="e">
        <f>IF(#REF!=#REF!,IF(K679="Stroke",IF(K680="Stroke",IF(#REF!=#REF!,IF(Q679=Q680,IF((J680-J679)&lt;0,1000+J680-J679-O679,J680-J679-O679),""),""),""),""),"")</f>
        <v>#REF!</v>
      </c>
      <c r="Q679" s="4">
        <v>2</v>
      </c>
      <c r="R679" s="8" t="e">
        <f>IF(#REF!&lt;&gt;#REF!,COUNTIFS($K$112:$K$1378,$K$112,#REF!,#REF!),"")</f>
        <v>#REF!</v>
      </c>
      <c r="S679" s="8" t="e">
        <f>IF(AND(#REF!&lt;&gt;#REF!,#REF!=#REF!,M679="positive",M680="negative"),1,"")</f>
        <v>#REF!</v>
      </c>
      <c r="T679" s="8" t="e">
        <f>IF(AND(#REF!=#REF!,K:K="stroke",M:M="positive",S679&lt;&gt;"1"),1,"")</f>
        <v>#REF!</v>
      </c>
      <c r="U679" s="8" t="e">
        <f>IF((AND(R679&lt;&gt;"",W679&lt;&gt;1,K:K="stroke",M:M="negative",#REF!=#REF!)),IF(W679&lt;&gt;0,"",1),"")</f>
        <v>#REF!</v>
      </c>
      <c r="V679" s="8" t="e">
        <f t="shared" si="44"/>
        <v>#REF!</v>
      </c>
      <c r="W679" s="8" t="e">
        <f>IF(#REF!&lt;&gt;#REF!,COUNTIFS($K$112:$K$1378,"up",#REF!,#REF!),"")</f>
        <v>#REF!</v>
      </c>
      <c r="X679" s="8" t="e">
        <f>IF(#REF!&lt;&gt;#REF!,COUNTIFS($K$112:$K$1378,"SRS",#REF!,#REF!),"")</f>
        <v>#REF!</v>
      </c>
      <c r="Y679" s="8" t="e">
        <f>IF(R679&lt;&gt;"",IF(R679=1,"",COUNTIFS($O$112:$O$1378,"&gt;40",#REF!,#REF!)),"")</f>
        <v>#REF!</v>
      </c>
      <c r="Z679" s="4"/>
      <c r="AA679" s="4"/>
      <c r="AB679" s="4"/>
      <c r="AC679" s="4"/>
      <c r="AD679" s="4"/>
      <c r="AE679" s="4"/>
      <c r="AF679" s="4"/>
      <c r="AG679" s="4"/>
      <c r="AH679" s="4"/>
    </row>
    <row r="680" spans="1:34" s="16" customFormat="1">
      <c r="A680" s="4">
        <f t="shared" si="45"/>
        <v>61461</v>
      </c>
      <c r="B680" s="33" t="str">
        <f t="shared" si="46"/>
        <v>2017112417421</v>
      </c>
      <c r="C680" s="4" t="str">
        <f t="shared" si="47"/>
        <v>20171124</v>
      </c>
      <c r="D680" s="4">
        <v>2017</v>
      </c>
      <c r="E680" s="4">
        <v>11</v>
      </c>
      <c r="F680" s="4">
        <v>24</v>
      </c>
      <c r="G680" s="4">
        <v>17</v>
      </c>
      <c r="H680" s="4">
        <v>4</v>
      </c>
      <c r="I680" s="4">
        <v>21</v>
      </c>
      <c r="J680" s="4">
        <v>493</v>
      </c>
      <c r="K680" s="32" t="s">
        <v>47</v>
      </c>
      <c r="L680" s="8" t="e">
        <f>IF(#REF!=#REF!,IF(K680="Stroke",IF(K681="Stroke",IF((J681-J680)&lt;0,1000+J681-J680,J681-J680),""),""),"")</f>
        <v>#REF!</v>
      </c>
      <c r="M680" s="4" t="s">
        <v>21</v>
      </c>
      <c r="N680" s="4" t="s">
        <v>27</v>
      </c>
      <c r="O680" s="4">
        <v>0</v>
      </c>
      <c r="P680" s="8" t="e">
        <f>IF(#REF!=#REF!,IF(K680="Stroke",IF(K681="Stroke",IF(#REF!=#REF!,IF(Q680=Q681,IF((J681-J680)&lt;0,1000+J681-J680-O680,J681-J680-O680),""),""),""),""),"")</f>
        <v>#REF!</v>
      </c>
      <c r="Q680" s="4">
        <v>2</v>
      </c>
      <c r="R680" s="8" t="e">
        <f>IF(#REF!&lt;&gt;#REF!,COUNTIFS($K$112:$K$1378,$K$112,#REF!,#REF!),"")</f>
        <v>#REF!</v>
      </c>
      <c r="S680" s="8" t="e">
        <f>IF(AND(#REF!&lt;&gt;#REF!,#REF!=#REF!,M680="positive",M681="negative"),1,"")</f>
        <v>#REF!</v>
      </c>
      <c r="T680" s="8" t="e">
        <f>IF(AND(#REF!=#REF!,K:K="stroke",M:M="positive",S680&lt;&gt;"1"),1,"")</f>
        <v>#REF!</v>
      </c>
      <c r="U680" s="8" t="e">
        <f>IF((AND(R680&lt;&gt;"",W680&lt;&gt;1,K:K="stroke",M:M="negative",#REF!=#REF!)),IF(W680&lt;&gt;0,"",1),"")</f>
        <v>#REF!</v>
      </c>
      <c r="V680" s="8" t="e">
        <f t="shared" si="44"/>
        <v>#REF!</v>
      </c>
      <c r="W680" s="8" t="e">
        <f>IF(#REF!&lt;&gt;#REF!,COUNTIFS($K$112:$K$1378,"up",#REF!,#REF!),"")</f>
        <v>#REF!</v>
      </c>
      <c r="X680" s="8" t="e">
        <f>IF(#REF!&lt;&gt;#REF!,COUNTIFS($K$112:$K$1378,"SRS",#REF!,#REF!),"")</f>
        <v>#REF!</v>
      </c>
      <c r="Y680" s="8" t="e">
        <f>IF(R680&lt;&gt;"",IF(R680=1,"",COUNTIFS($O$112:$O$1378,"&gt;40",#REF!,#REF!)),"")</f>
        <v>#REF!</v>
      </c>
      <c r="Z680" s="4"/>
      <c r="AA680" s="4"/>
      <c r="AB680" s="4"/>
      <c r="AC680" s="4"/>
      <c r="AD680" s="4"/>
      <c r="AE680" s="4"/>
      <c r="AF680" s="4"/>
      <c r="AG680" s="4"/>
      <c r="AH680" s="4"/>
    </row>
    <row r="681" spans="1:34" s="7" customFormat="1">
      <c r="A681" s="4">
        <f t="shared" si="45"/>
        <v>61461</v>
      </c>
      <c r="B681" s="33" t="str">
        <f t="shared" si="46"/>
        <v>2017112417421</v>
      </c>
      <c r="C681" s="4" t="str">
        <f t="shared" si="47"/>
        <v>20171124</v>
      </c>
      <c r="D681" s="4">
        <v>2017</v>
      </c>
      <c r="E681" s="4">
        <v>11</v>
      </c>
      <c r="F681" s="4">
        <v>24</v>
      </c>
      <c r="G681" s="4">
        <v>17</v>
      </c>
      <c r="H681" s="4">
        <v>4</v>
      </c>
      <c r="I681" s="4">
        <v>21</v>
      </c>
      <c r="J681" s="4">
        <v>514</v>
      </c>
      <c r="K681" s="32" t="s">
        <v>47</v>
      </c>
      <c r="L681" s="8" t="e">
        <f>IF(#REF!=#REF!,IF(K681="Stroke",IF(K682="Stroke",IF((J682-J681)&lt;0,1000+J682-J681,J682-J681),""),""),"")</f>
        <v>#REF!</v>
      </c>
      <c r="M681" s="4" t="s">
        <v>21</v>
      </c>
      <c r="N681" s="4" t="s">
        <v>27</v>
      </c>
      <c r="O681" s="4">
        <v>0</v>
      </c>
      <c r="P681" s="8" t="e">
        <f>IF(#REF!=#REF!,IF(K681="Stroke",IF(K682="Stroke",IF(#REF!=#REF!,IF(Q681=Q682,IF((J682-J681)&lt;0,1000+J682-J681-O681,J682-J681-O681),""),""),""),""),"")</f>
        <v>#REF!</v>
      </c>
      <c r="Q681" s="4">
        <v>2</v>
      </c>
      <c r="R681" s="8" t="e">
        <f>IF(#REF!&lt;&gt;#REF!,COUNTIFS($K$112:$K$1378,$K$112,#REF!,#REF!),"")</f>
        <v>#REF!</v>
      </c>
      <c r="S681" s="8" t="e">
        <f>IF(AND(#REF!&lt;&gt;#REF!,#REF!=#REF!,M681="positive",M682="negative"),1,"")</f>
        <v>#REF!</v>
      </c>
      <c r="T681" s="8" t="e">
        <f>IF(AND(#REF!=#REF!,K:K="stroke",M:M="positive",S681&lt;&gt;"1"),1,"")</f>
        <v>#REF!</v>
      </c>
      <c r="U681" s="8" t="e">
        <f>IF((AND(R681&lt;&gt;"",W681&lt;&gt;1,K:K="stroke",M:M="negative",#REF!=#REF!)),IF(W681&lt;&gt;0,"",1),"")</f>
        <v>#REF!</v>
      </c>
      <c r="V681" s="8" t="e">
        <f t="shared" si="44"/>
        <v>#REF!</v>
      </c>
      <c r="W681" s="8" t="e">
        <f>IF(#REF!&lt;&gt;#REF!,COUNTIFS($K$112:$K$1378,"up",#REF!,#REF!),"")</f>
        <v>#REF!</v>
      </c>
      <c r="X681" s="8" t="e">
        <f>IF(#REF!&lt;&gt;#REF!,COUNTIFS($K$112:$K$1378,"SRS",#REF!,#REF!),"")</f>
        <v>#REF!</v>
      </c>
      <c r="Y681" s="8" t="e">
        <f>IF(R681&lt;&gt;"",IF(R681=1,"",COUNTIFS($O$112:$O$1378,"&gt;40",#REF!,#REF!)),"")</f>
        <v>#REF!</v>
      </c>
      <c r="Z681" s="4"/>
      <c r="AA681" s="4"/>
      <c r="AB681" s="4"/>
      <c r="AC681" s="4"/>
      <c r="AD681" s="4"/>
      <c r="AE681" s="4"/>
      <c r="AF681" s="4"/>
      <c r="AG681" s="4"/>
      <c r="AH681" s="4"/>
    </row>
    <row r="682" spans="1:34">
      <c r="A682" s="4">
        <f t="shared" si="45"/>
        <v>61461</v>
      </c>
      <c r="B682" s="33" t="str">
        <f t="shared" si="46"/>
        <v>2017112417421</v>
      </c>
      <c r="C682" s="4" t="str">
        <f t="shared" si="47"/>
        <v>20171124</v>
      </c>
      <c r="D682" s="4">
        <v>2017</v>
      </c>
      <c r="E682" s="4">
        <v>11</v>
      </c>
      <c r="F682" s="4">
        <v>24</v>
      </c>
      <c r="G682" s="4">
        <v>17</v>
      </c>
      <c r="H682" s="4">
        <v>4</v>
      </c>
      <c r="I682" s="4">
        <v>21</v>
      </c>
      <c r="J682" s="4">
        <v>557</v>
      </c>
      <c r="K682" s="32" t="s">
        <v>47</v>
      </c>
      <c r="L682" s="8" t="e">
        <f>IF(#REF!=#REF!,IF(K682="Stroke",IF(K683="Stroke",IF((J683-J682)&lt;0,1000+J683-J682,J683-J682),""),""),"")</f>
        <v>#REF!</v>
      </c>
      <c r="M682" s="4" t="s">
        <v>21</v>
      </c>
      <c r="N682" s="4" t="s">
        <v>27</v>
      </c>
      <c r="O682" s="4">
        <v>0</v>
      </c>
      <c r="P682" s="8" t="e">
        <f>IF(#REF!=#REF!,IF(K682="Stroke",IF(K683="Stroke",IF(#REF!=#REF!,IF(Q682=Q683,IF((J683-J682)&lt;0,1000+J683-J682-O682,J683-J682-O682),""),""),""),""),"")</f>
        <v>#REF!</v>
      </c>
      <c r="Q682" s="4">
        <v>2</v>
      </c>
      <c r="R682" s="8" t="e">
        <f>IF(#REF!&lt;&gt;#REF!,COUNTIFS($K$112:$K$1378,$K$112,#REF!,#REF!),"")</f>
        <v>#REF!</v>
      </c>
      <c r="S682" s="8" t="e">
        <f>IF(AND(#REF!&lt;&gt;#REF!,#REF!=#REF!,M682="positive",M683="negative"),1,"")</f>
        <v>#REF!</v>
      </c>
      <c r="T682" s="8" t="e">
        <f>IF(AND(#REF!=#REF!,K:K="stroke",M:M="positive",S682&lt;&gt;"1"),1,"")</f>
        <v>#REF!</v>
      </c>
      <c r="U682" s="8" t="e">
        <f>IF((AND(R682&lt;&gt;"",W682&lt;&gt;1,K:K="stroke",M:M="negative",#REF!=#REF!)),IF(W682&lt;&gt;0,"",1),"")</f>
        <v>#REF!</v>
      </c>
      <c r="V682" s="8" t="e">
        <f t="shared" si="44"/>
        <v>#REF!</v>
      </c>
      <c r="W682" s="8" t="e">
        <f>IF(#REF!&lt;&gt;#REF!,COUNTIFS($K$112:$K$1378,"up",#REF!,#REF!),"")</f>
        <v>#REF!</v>
      </c>
      <c r="X682" s="8" t="e">
        <f>IF(#REF!&lt;&gt;#REF!,COUNTIFS($K$112:$K$1378,"SRS",#REF!,#REF!),"")</f>
        <v>#REF!</v>
      </c>
      <c r="Y682" s="8" t="e">
        <f>IF(R682&lt;&gt;"",IF(R682=1,"",COUNTIFS($O$112:$O$1378,"&gt;40",#REF!,#REF!)),"")</f>
        <v>#REF!</v>
      </c>
    </row>
    <row r="683" spans="1:34">
      <c r="A683" s="20">
        <f t="shared" si="45"/>
        <v>61461</v>
      </c>
      <c r="B683" s="28" t="str">
        <f t="shared" si="46"/>
        <v>2017112417421</v>
      </c>
      <c r="C683" s="7" t="str">
        <f t="shared" si="47"/>
        <v>20171124</v>
      </c>
      <c r="D683" s="7">
        <v>2017</v>
      </c>
      <c r="E683" s="7">
        <v>11</v>
      </c>
      <c r="F683" s="7">
        <v>24</v>
      </c>
      <c r="G683" s="7">
        <v>17</v>
      </c>
      <c r="H683" s="7">
        <v>4</v>
      </c>
      <c r="I683" s="7">
        <v>21</v>
      </c>
      <c r="J683" s="7">
        <v>893</v>
      </c>
      <c r="K683" s="7" t="s">
        <v>44</v>
      </c>
      <c r="L683" s="7" t="e">
        <f>IF(#REF!=#REF!,IF(K683="Stroke",IF(K684="Stroke",IF((J684-J683)&lt;0,1000+J684-J683,J684-J683),""),""),"")</f>
        <v>#REF!</v>
      </c>
      <c r="M683" s="7" t="s">
        <v>21</v>
      </c>
      <c r="N683" s="7" t="s">
        <v>27</v>
      </c>
      <c r="O683" s="7">
        <v>403</v>
      </c>
      <c r="P683" s="7" t="e">
        <f>IF(#REF!=#REF!,IF(K683="Stroke",IF(K684="Stroke",IF(#REF!=#REF!,IF(Q683=Q684,IF((J684-J683)&lt;0,1000+J684-J683-O683,J684-J683-O683),""),""),""),""),"")</f>
        <v>#REF!</v>
      </c>
      <c r="Q683" s="7">
        <v>1</v>
      </c>
      <c r="R683" s="7" t="e">
        <f>IF(#REF!&lt;&gt;#REF!,COUNTIFS($K$112:$K$1378,$K$112,#REF!,#REF!),"")</f>
        <v>#REF!</v>
      </c>
      <c r="S683" s="7" t="e">
        <f>IF(AND(#REF!&lt;&gt;#REF!,#REF!=#REF!,M683="positive",M684="negative"),1,"")</f>
        <v>#REF!</v>
      </c>
      <c r="T683" s="7" t="e">
        <f>IF(AND(#REF!=#REF!,K:K="stroke",M:M="positive",S683&lt;&gt;"1"),1,"")</f>
        <v>#REF!</v>
      </c>
      <c r="U683" s="7" t="e">
        <f>IF((AND(R683&lt;&gt;"",W683&lt;&gt;1,K:K="stroke",M:M="negative",#REF!=#REF!)),IF(W683&lt;&gt;0,"",1),"")</f>
        <v>#REF!</v>
      </c>
      <c r="V683" s="7" t="e">
        <f t="shared" si="44"/>
        <v>#REF!</v>
      </c>
      <c r="W683" s="7" t="e">
        <f>IF(#REF!&lt;&gt;#REF!,COUNTIFS($K$112:$K$1378,"up",#REF!,#REF!),"")</f>
        <v>#REF!</v>
      </c>
      <c r="X683" s="7" t="e">
        <f>IF(#REF!&lt;&gt;#REF!,COUNTIFS($K$112:$K$1378,"SRS",#REF!,#REF!),"")</f>
        <v>#REF!</v>
      </c>
      <c r="Y683" s="7" t="e">
        <f>IF(R683&lt;&gt;"",IF(R683=1,"",COUNTIFS($O$112:$O$1378,"&gt;40",#REF!,#REF!)),"")</f>
        <v>#REF!</v>
      </c>
      <c r="Z683" s="7" t="s">
        <v>81</v>
      </c>
      <c r="AA683" s="7" t="s">
        <v>82</v>
      </c>
      <c r="AB683" s="7"/>
      <c r="AC683" s="7"/>
      <c r="AD683" s="7"/>
      <c r="AE683" s="7"/>
      <c r="AF683" s="7"/>
      <c r="AG683" s="7"/>
      <c r="AH683" s="7"/>
    </row>
    <row r="684" spans="1:34">
      <c r="A684" s="30">
        <f t="shared" si="45"/>
        <v>61461</v>
      </c>
      <c r="B684" s="31" t="str">
        <f t="shared" si="46"/>
        <v>2017112417421</v>
      </c>
      <c r="C684" s="16" t="str">
        <f t="shared" si="47"/>
        <v>20171124</v>
      </c>
      <c r="D684" s="16">
        <v>2017</v>
      </c>
      <c r="E684" s="16">
        <v>11</v>
      </c>
      <c r="F684" s="16">
        <v>24</v>
      </c>
      <c r="G684" s="16">
        <v>17</v>
      </c>
      <c r="H684" s="16">
        <v>4</v>
      </c>
      <c r="I684" s="16">
        <v>21</v>
      </c>
      <c r="J684" s="16">
        <v>910</v>
      </c>
      <c r="K684" s="16" t="s">
        <v>44</v>
      </c>
      <c r="L684" s="8" t="e">
        <f>IF(#REF!=#REF!,IF(K684="Stroke",IF(K685="Stroke",IF((J685-J684)&lt;0,1000+J685-J684,J685-J684),""),""),"")</f>
        <v>#REF!</v>
      </c>
      <c r="M684" s="16" t="s">
        <v>21</v>
      </c>
      <c r="N684" s="16" t="s">
        <v>27</v>
      </c>
      <c r="O684" s="16">
        <v>404</v>
      </c>
      <c r="P684" s="8" t="e">
        <f>IF(#REF!=#REF!,IF(K684="Stroke",IF(K685="Stroke",IF(#REF!=#REF!,IF(Q684=Q685,IF((J685-J684)&lt;0,1000+J685-J684-O684,J685-J684-O684),""),""),""),""),"")</f>
        <v>#REF!</v>
      </c>
      <c r="Q684" s="16">
        <v>2</v>
      </c>
      <c r="R684" s="8" t="e">
        <f>IF(#REF!&lt;&gt;#REF!,COUNTIFS($K$112:$K$1378,$K$112,#REF!,#REF!),"")</f>
        <v>#REF!</v>
      </c>
      <c r="S684" s="8" t="e">
        <f>IF(AND(#REF!&lt;&gt;#REF!,#REF!=#REF!,M684="positive",M685="negative"),1,"")</f>
        <v>#REF!</v>
      </c>
      <c r="T684" s="8" t="e">
        <f>IF(AND(#REF!=#REF!,K:K="stroke",M:M="positive",S684&lt;&gt;"1"),1,"")</f>
        <v>#REF!</v>
      </c>
      <c r="U684" s="8" t="e">
        <f>IF((AND(R684&lt;&gt;"",W684&lt;&gt;1,K:K="stroke",M:M="negative",#REF!=#REF!)),IF(W684&lt;&gt;0,"",1),"")</f>
        <v>#REF!</v>
      </c>
      <c r="V684" s="8" t="e">
        <f t="shared" si="44"/>
        <v>#REF!</v>
      </c>
      <c r="W684" s="8" t="e">
        <f>IF(#REF!&lt;&gt;#REF!,COUNTIFS($K$112:$K$1378,"up",#REF!,#REF!),"")</f>
        <v>#REF!</v>
      </c>
      <c r="X684" s="8" t="e">
        <f>IF(#REF!&lt;&gt;#REF!,COUNTIFS($K$112:$K$1378,"SRS",#REF!,#REF!),"")</f>
        <v>#REF!</v>
      </c>
      <c r="Y684" s="8" t="e">
        <f>IF(R684&lt;&gt;"",IF(R684=1,"",COUNTIFS($O$112:$O$1378,"&gt;40",#REF!,#REF!)),"")</f>
        <v>#REF!</v>
      </c>
      <c r="Z684" s="16" t="s">
        <v>83</v>
      </c>
      <c r="AA684" s="16"/>
      <c r="AB684" s="16"/>
      <c r="AC684" s="16"/>
      <c r="AD684" s="16"/>
      <c r="AE684" s="16"/>
      <c r="AF684" s="16"/>
      <c r="AG684" s="16"/>
      <c r="AH684" s="16"/>
    </row>
    <row r="685" spans="1:34">
      <c r="A685" s="30">
        <f t="shared" si="45"/>
        <v>61461</v>
      </c>
      <c r="B685" s="31" t="str">
        <f t="shared" si="46"/>
        <v>2017112417421</v>
      </c>
      <c r="C685" s="16" t="str">
        <f t="shared" si="47"/>
        <v>20171124</v>
      </c>
      <c r="D685" s="16">
        <v>2017</v>
      </c>
      <c r="E685" s="16">
        <v>11</v>
      </c>
      <c r="F685" s="16">
        <v>24</v>
      </c>
      <c r="G685" s="16">
        <v>17</v>
      </c>
      <c r="H685" s="16">
        <v>4</v>
      </c>
      <c r="I685" s="16">
        <v>21</v>
      </c>
      <c r="J685" s="16">
        <v>981</v>
      </c>
      <c r="K685" s="32" t="s">
        <v>47</v>
      </c>
      <c r="L685" s="8" t="e">
        <f>IF(#REF!=#REF!,IF(K685="Stroke",IF(K686="Stroke",IF((J686-J685)&lt;0,1000+J686-J685,J686-J685),""),""),"")</f>
        <v>#REF!</v>
      </c>
      <c r="M685" s="16" t="s">
        <v>21</v>
      </c>
      <c r="N685" s="16" t="s">
        <v>27</v>
      </c>
      <c r="O685" s="16">
        <v>0</v>
      </c>
      <c r="P685" s="8" t="e">
        <f>IF(#REF!=#REF!,IF(K685="Stroke",IF(K686="Stroke",IF(#REF!=#REF!,IF(Q685=Q686,IF((J686-J685)&lt;0,1000+J686-J685-O685,J686-J685-O685),""),""),""),""),"")</f>
        <v>#REF!</v>
      </c>
      <c r="Q685" s="16">
        <v>1</v>
      </c>
      <c r="R685" s="8" t="e">
        <f>IF(#REF!&lt;&gt;#REF!,COUNTIFS($K$112:$K$1378,$K$112,#REF!,#REF!),"")</f>
        <v>#REF!</v>
      </c>
      <c r="S685" s="8" t="e">
        <f>IF(AND(#REF!&lt;&gt;#REF!,#REF!=#REF!,M685="positive",M686="negative"),1,"")</f>
        <v>#REF!</v>
      </c>
      <c r="T685" s="8" t="e">
        <f>IF(AND(#REF!=#REF!,K:K="stroke",M:M="positive",S685&lt;&gt;"1"),1,"")</f>
        <v>#REF!</v>
      </c>
      <c r="U685" s="8" t="e">
        <f>IF((AND(R685&lt;&gt;"",W685&lt;&gt;1,K:K="stroke",M:M="negative",#REF!=#REF!)),IF(W685&lt;&gt;0,"",1),"")</f>
        <v>#REF!</v>
      </c>
      <c r="V685" s="8" t="e">
        <f t="shared" si="44"/>
        <v>#REF!</v>
      </c>
      <c r="W685" s="8" t="e">
        <f>IF(#REF!&lt;&gt;#REF!,COUNTIFS($K$112:$K$1378,"up",#REF!,#REF!),"")</f>
        <v>#REF!</v>
      </c>
      <c r="X685" s="8" t="e">
        <f>IF(#REF!&lt;&gt;#REF!,COUNTIFS($K$112:$K$1378,"SRS",#REF!,#REF!),"")</f>
        <v>#REF!</v>
      </c>
      <c r="Y685" s="8" t="e">
        <f>IF(R685&lt;&gt;"",IF(R685=1,"",COUNTIFS($O$112:$O$1378,"&gt;40",#REF!,#REF!)),"")</f>
        <v>#REF!</v>
      </c>
      <c r="Z685" s="16"/>
      <c r="AA685" s="16"/>
      <c r="AB685" s="16"/>
      <c r="AC685" s="16"/>
      <c r="AD685" s="16"/>
      <c r="AE685" s="16"/>
      <c r="AF685" s="16"/>
      <c r="AG685" s="16"/>
      <c r="AH685" s="16"/>
    </row>
    <row r="686" spans="1:34">
      <c r="A686" s="30">
        <f t="shared" si="45"/>
        <v>61462</v>
      </c>
      <c r="B686" s="31" t="str">
        <f t="shared" si="46"/>
        <v>2017112417422</v>
      </c>
      <c r="C686" s="16" t="str">
        <f t="shared" si="47"/>
        <v>20171124</v>
      </c>
      <c r="D686" s="16">
        <v>2017</v>
      </c>
      <c r="E686" s="16">
        <v>11</v>
      </c>
      <c r="F686" s="16">
        <v>24</v>
      </c>
      <c r="G686" s="16">
        <v>17</v>
      </c>
      <c r="H686" s="16">
        <v>4</v>
      </c>
      <c r="I686" s="16">
        <v>22</v>
      </c>
      <c r="J686" s="16">
        <v>58</v>
      </c>
      <c r="K686" s="32" t="s">
        <v>47</v>
      </c>
      <c r="L686" s="8" t="e">
        <f>IF(#REF!=#REF!,IF(K686="Stroke",IF(K687="Stroke",IF((J687-J686)&lt;0,1000+J687-J686,J687-J686),""),""),"")</f>
        <v>#REF!</v>
      </c>
      <c r="M686" s="16" t="s">
        <v>21</v>
      </c>
      <c r="N686" s="16" t="s">
        <v>27</v>
      </c>
      <c r="O686" s="16">
        <v>0</v>
      </c>
      <c r="P686" s="8" t="e">
        <f>IF(#REF!=#REF!,IF(K686="Stroke",IF(K687="Stroke",IF(#REF!=#REF!,IF(Q686=Q687,IF((J687-J686)&lt;0,1000+J687-J686-O686,J687-J686-O686),""),""),""),""),"")</f>
        <v>#REF!</v>
      </c>
      <c r="Q686" s="16">
        <v>1</v>
      </c>
      <c r="R686" s="8" t="e">
        <f>IF(#REF!&lt;&gt;#REF!,COUNTIFS($K$112:$K$1378,$K$112,#REF!,#REF!),"")</f>
        <v>#REF!</v>
      </c>
      <c r="S686" s="8" t="e">
        <f>IF(AND(#REF!&lt;&gt;#REF!,#REF!=#REF!,M686="positive",M687="negative"),1,"")</f>
        <v>#REF!</v>
      </c>
      <c r="T686" s="8" t="e">
        <f>IF(AND(#REF!=#REF!,K:K="stroke",M:M="positive",S686&lt;&gt;"1"),1,"")</f>
        <v>#REF!</v>
      </c>
      <c r="U686" s="8" t="e">
        <f>IF((AND(R686&lt;&gt;"",W686&lt;&gt;1,K:K="stroke",M:M="negative",#REF!=#REF!)),IF(W686&lt;&gt;0,"",1),"")</f>
        <v>#REF!</v>
      </c>
      <c r="V686" s="8" t="e">
        <f t="shared" ref="V686:V749" si="48">IF(R686="","",(SUM(S686:U686)+W686))</f>
        <v>#REF!</v>
      </c>
      <c r="W686" s="8" t="e">
        <f>IF(#REF!&lt;&gt;#REF!,COUNTIFS($K$112:$K$1378,"up",#REF!,#REF!),"")</f>
        <v>#REF!</v>
      </c>
      <c r="X686" s="8" t="e">
        <f>IF(#REF!&lt;&gt;#REF!,COUNTIFS($K$112:$K$1378,"SRS",#REF!,#REF!),"")</f>
        <v>#REF!</v>
      </c>
      <c r="Y686" s="8" t="e">
        <f>IF(R686&lt;&gt;"",IF(R686=1,"",COUNTIFS($O$112:$O$1378,"&gt;40",#REF!,#REF!)),"")</f>
        <v>#REF!</v>
      </c>
      <c r="Z686" s="16"/>
      <c r="AA686" s="16"/>
      <c r="AB686" s="16"/>
      <c r="AC686" s="16"/>
      <c r="AD686" s="16"/>
      <c r="AE686" s="16"/>
      <c r="AF686" s="16"/>
      <c r="AG686" s="16"/>
      <c r="AH686" s="16"/>
    </row>
    <row r="687" spans="1:34">
      <c r="A687" s="30">
        <f t="shared" si="45"/>
        <v>61462</v>
      </c>
      <c r="B687" s="31" t="str">
        <f t="shared" si="46"/>
        <v>2017112417422</v>
      </c>
      <c r="C687" s="16" t="str">
        <f t="shared" si="47"/>
        <v>20171124</v>
      </c>
      <c r="D687" s="16">
        <v>2017</v>
      </c>
      <c r="E687" s="16">
        <v>11</v>
      </c>
      <c r="F687" s="16">
        <v>24</v>
      </c>
      <c r="G687" s="16">
        <v>17</v>
      </c>
      <c r="H687" s="16">
        <v>4</v>
      </c>
      <c r="I687" s="16">
        <v>22</v>
      </c>
      <c r="J687" s="16">
        <v>202</v>
      </c>
      <c r="K687" s="32" t="s">
        <v>47</v>
      </c>
      <c r="L687" s="8" t="e">
        <f>IF(#REF!=#REF!,IF(K687="Stroke",IF(K688="Stroke",IF((J688-J687)&lt;0,1000+J688-J687,J688-J687),""),""),"")</f>
        <v>#REF!</v>
      </c>
      <c r="M687" s="16" t="s">
        <v>21</v>
      </c>
      <c r="N687" s="16" t="s">
        <v>27</v>
      </c>
      <c r="O687" s="16">
        <v>0</v>
      </c>
      <c r="P687" s="8" t="e">
        <f>IF(#REF!=#REF!,IF(K687="Stroke",IF(K688="Stroke",IF(#REF!=#REF!,IF(Q687=Q688,IF((J688-J687)&lt;0,1000+J688-J687-O687,J688-J687-O687),""),""),""),""),"")</f>
        <v>#REF!</v>
      </c>
      <c r="Q687" s="16">
        <v>1</v>
      </c>
      <c r="R687" s="8" t="e">
        <f>IF(#REF!&lt;&gt;#REF!,COUNTIFS($K$112:$K$1378,$K$112,#REF!,#REF!),"")</f>
        <v>#REF!</v>
      </c>
      <c r="S687" s="8" t="e">
        <f>IF(AND(#REF!&lt;&gt;#REF!,#REF!=#REF!,M687="positive",M688="negative"),1,"")</f>
        <v>#REF!</v>
      </c>
      <c r="T687" s="8" t="e">
        <f>IF(AND(#REF!=#REF!,K:K="stroke",M:M="positive",S687&lt;&gt;"1"),1,"")</f>
        <v>#REF!</v>
      </c>
      <c r="U687" s="8" t="e">
        <f>IF((AND(R687&lt;&gt;"",W687&lt;&gt;1,K:K="stroke",M:M="negative",#REF!=#REF!)),IF(W687&lt;&gt;0,"",1),"")</f>
        <v>#REF!</v>
      </c>
      <c r="V687" s="8" t="e">
        <f t="shared" si="48"/>
        <v>#REF!</v>
      </c>
      <c r="W687" s="8" t="e">
        <f>IF(#REF!&lt;&gt;#REF!,COUNTIFS($K$112:$K$1378,"up",#REF!,#REF!),"")</f>
        <v>#REF!</v>
      </c>
      <c r="X687" s="8" t="e">
        <f>IF(#REF!&lt;&gt;#REF!,COUNTIFS($K$112:$K$1378,"SRS",#REF!,#REF!),"")</f>
        <v>#REF!</v>
      </c>
      <c r="Y687" s="8" t="e">
        <f>IF(R687&lt;&gt;"",IF(R687=1,"",COUNTIFS($O$112:$O$1378,"&gt;40",#REF!,#REF!)),"")</f>
        <v>#REF!</v>
      </c>
      <c r="Z687" s="16"/>
      <c r="AA687" s="16"/>
      <c r="AB687" s="16"/>
      <c r="AC687" s="16"/>
      <c r="AD687" s="16"/>
      <c r="AE687" s="16"/>
      <c r="AF687" s="16"/>
      <c r="AG687" s="16"/>
      <c r="AH687" s="16"/>
    </row>
    <row r="688" spans="1:34">
      <c r="A688" s="30">
        <f t="shared" si="45"/>
        <v>61462</v>
      </c>
      <c r="B688" s="31" t="str">
        <f t="shared" si="46"/>
        <v>2017112417422</v>
      </c>
      <c r="C688" s="16" t="str">
        <f t="shared" si="47"/>
        <v>20171124</v>
      </c>
      <c r="D688" s="16">
        <v>2017</v>
      </c>
      <c r="E688" s="16">
        <v>11</v>
      </c>
      <c r="F688" s="16">
        <v>24</v>
      </c>
      <c r="G688" s="16">
        <v>17</v>
      </c>
      <c r="H688" s="16">
        <v>4</v>
      </c>
      <c r="I688" s="16">
        <v>22</v>
      </c>
      <c r="J688" s="16">
        <v>223</v>
      </c>
      <c r="K688" s="32" t="s">
        <v>47</v>
      </c>
      <c r="L688" s="8" t="e">
        <f>IF(#REF!=#REF!,IF(K688="Stroke",IF(K689="Stroke",IF((J689-J688)&lt;0,1000+J689-J688,J689-J688),""),""),"")</f>
        <v>#REF!</v>
      </c>
      <c r="M688" s="16" t="s">
        <v>21</v>
      </c>
      <c r="N688" s="16" t="s">
        <v>27</v>
      </c>
      <c r="O688" s="16">
        <v>0</v>
      </c>
      <c r="P688" s="8" t="e">
        <f>IF(#REF!=#REF!,IF(K688="Stroke",IF(K689="Stroke",IF(#REF!=#REF!,IF(Q688=Q689,IF((J689-J688)&lt;0,1000+J689-J688-O688,J689-J688-O688),""),""),""),""),"")</f>
        <v>#REF!</v>
      </c>
      <c r="Q688" s="16">
        <v>1</v>
      </c>
      <c r="R688" s="8" t="e">
        <f>IF(#REF!&lt;&gt;#REF!,COUNTIFS($K$112:$K$1378,$K$112,#REF!,#REF!),"")</f>
        <v>#REF!</v>
      </c>
      <c r="S688" s="8" t="e">
        <f>IF(AND(#REF!&lt;&gt;#REF!,#REF!=#REF!,M688="positive",M689="negative"),1,"")</f>
        <v>#REF!</v>
      </c>
      <c r="T688" s="8" t="e">
        <f>IF(AND(#REF!=#REF!,K:K="stroke",M:M="positive",S688&lt;&gt;"1"),1,"")</f>
        <v>#REF!</v>
      </c>
      <c r="U688" s="8" t="e">
        <f>IF((AND(R688&lt;&gt;"",W688&lt;&gt;1,K:K="stroke",M:M="negative",#REF!=#REF!)),IF(W688&lt;&gt;0,"",1),"")</f>
        <v>#REF!</v>
      </c>
      <c r="V688" s="8" t="e">
        <f t="shared" si="48"/>
        <v>#REF!</v>
      </c>
      <c r="W688" s="8" t="e">
        <f>IF(#REF!&lt;&gt;#REF!,COUNTIFS($K$112:$K$1378,"up",#REF!,#REF!),"")</f>
        <v>#REF!</v>
      </c>
      <c r="X688" s="8" t="e">
        <f>IF(#REF!&lt;&gt;#REF!,COUNTIFS($K$112:$K$1378,"SRS",#REF!,#REF!),"")</f>
        <v>#REF!</v>
      </c>
      <c r="Y688" s="8" t="e">
        <f>IF(R688&lt;&gt;"",IF(R688=1,"",COUNTIFS($O$112:$O$1378,"&gt;40",#REF!,#REF!)),"")</f>
        <v>#REF!</v>
      </c>
      <c r="Z688" s="16"/>
      <c r="AA688" s="16"/>
      <c r="AB688" s="16"/>
      <c r="AC688" s="16"/>
      <c r="AD688" s="16"/>
      <c r="AE688" s="16"/>
      <c r="AF688" s="16"/>
      <c r="AG688" s="16"/>
      <c r="AH688" s="16"/>
    </row>
    <row r="689" spans="1:34">
      <c r="A689" s="30">
        <f t="shared" si="45"/>
        <v>61462</v>
      </c>
      <c r="B689" s="31" t="str">
        <f t="shared" si="46"/>
        <v>2017112417422</v>
      </c>
      <c r="C689" s="16" t="str">
        <f t="shared" si="47"/>
        <v>20171124</v>
      </c>
      <c r="D689" s="16">
        <v>2017</v>
      </c>
      <c r="E689" s="16">
        <v>11</v>
      </c>
      <c r="F689" s="16">
        <v>24</v>
      </c>
      <c r="G689" s="16">
        <v>17</v>
      </c>
      <c r="H689" s="16">
        <v>4</v>
      </c>
      <c r="I689" s="16">
        <v>22</v>
      </c>
      <c r="J689" s="16">
        <v>266</v>
      </c>
      <c r="K689" s="32" t="s">
        <v>47</v>
      </c>
      <c r="L689" s="8" t="e">
        <f>IF(#REF!=#REF!,IF(K689="Stroke",IF(K690="Stroke",IF((J690-J689)&lt;0,1000+J690-J689,J690-J689),""),""),"")</f>
        <v>#REF!</v>
      </c>
      <c r="M689" s="16" t="s">
        <v>21</v>
      </c>
      <c r="N689" s="16" t="s">
        <v>27</v>
      </c>
      <c r="O689" s="16">
        <v>0</v>
      </c>
      <c r="P689" s="8" t="e">
        <f>IF(#REF!=#REF!,IF(K689="Stroke",IF(K690="Stroke",IF(#REF!=#REF!,IF(Q689=Q690,IF((J690-J689)&lt;0,1000+J690-J689-O689,J690-J689-O689),""),""),""),""),"")</f>
        <v>#REF!</v>
      </c>
      <c r="Q689" s="16">
        <v>1</v>
      </c>
      <c r="R689" s="8" t="e">
        <f>IF(#REF!&lt;&gt;#REF!,COUNTIFS($K$112:$K$1378,$K$112,#REF!,#REF!),"")</f>
        <v>#REF!</v>
      </c>
      <c r="S689" s="8" t="e">
        <f>IF(AND(#REF!&lt;&gt;#REF!,#REF!=#REF!,M689="positive",M690="negative"),1,"")</f>
        <v>#REF!</v>
      </c>
      <c r="T689" s="8" t="e">
        <f>IF(AND(#REF!=#REF!,K:K="stroke",M:M="positive",S689&lt;&gt;"1"),1,"")</f>
        <v>#REF!</v>
      </c>
      <c r="U689" s="8" t="e">
        <f>IF((AND(R689&lt;&gt;"",W689&lt;&gt;1,K:K="stroke",M:M="negative",#REF!=#REF!)),IF(W689&lt;&gt;0,"",1),"")</f>
        <v>#REF!</v>
      </c>
      <c r="V689" s="8" t="e">
        <f t="shared" si="48"/>
        <v>#REF!</v>
      </c>
      <c r="W689" s="8" t="e">
        <f>IF(#REF!&lt;&gt;#REF!,COUNTIFS($K$112:$K$1378,"up",#REF!,#REF!),"")</f>
        <v>#REF!</v>
      </c>
      <c r="X689" s="8" t="e">
        <f>IF(#REF!&lt;&gt;#REF!,COUNTIFS($K$112:$K$1378,"SRS",#REF!,#REF!),"")</f>
        <v>#REF!</v>
      </c>
      <c r="Y689" s="8" t="e">
        <f>IF(R689&lt;&gt;"",IF(R689=1,"",COUNTIFS($O$112:$O$1378,"&gt;40",#REF!,#REF!)),"")</f>
        <v>#REF!</v>
      </c>
      <c r="Z689" s="16"/>
      <c r="AA689" s="16"/>
      <c r="AB689" s="16"/>
      <c r="AC689" s="16"/>
      <c r="AD689" s="16"/>
      <c r="AE689" s="16"/>
      <c r="AF689" s="16"/>
      <c r="AG689" s="16"/>
      <c r="AH689" s="16"/>
    </row>
    <row r="690" spans="1:34">
      <c r="A690" s="7">
        <f t="shared" si="45"/>
        <v>61641</v>
      </c>
      <c r="B690" s="11" t="str">
        <f t="shared" si="46"/>
        <v>2017112417721</v>
      </c>
      <c r="C690" s="7" t="str">
        <f t="shared" si="47"/>
        <v>20171124</v>
      </c>
      <c r="D690" s="7">
        <v>2017</v>
      </c>
      <c r="E690" s="7">
        <v>11</v>
      </c>
      <c r="F690" s="7">
        <v>24</v>
      </c>
      <c r="G690" s="7">
        <v>17</v>
      </c>
      <c r="H690" s="7">
        <v>7</v>
      </c>
      <c r="I690" s="7">
        <v>21</v>
      </c>
      <c r="J690" s="7">
        <v>323</v>
      </c>
      <c r="K690" s="7" t="s">
        <v>44</v>
      </c>
      <c r="L690" s="7" t="e">
        <f>IF(#REF!=#REF!,IF(K690="Stroke",IF(K691="Stroke",IF((J691-J690)&lt;0,1000+J691-J690,J691-J690),""),""),"")</f>
        <v>#REF!</v>
      </c>
      <c r="M690" s="7" t="s">
        <v>21</v>
      </c>
      <c r="N690" s="7" t="s">
        <v>27</v>
      </c>
      <c r="O690" s="7">
        <v>500</v>
      </c>
      <c r="P690" s="7" t="e">
        <f>IF(#REF!=#REF!,IF(K690="Stroke",IF(K691="Stroke",IF(#REF!=#REF!,IF(Q690=Q691,IF((J691-J690)&lt;0,1000+J691-J690-O690,J691-J690-O690),""),""),""),""),"")</f>
        <v>#REF!</v>
      </c>
      <c r="Q690" s="7">
        <v>1</v>
      </c>
      <c r="R690" s="7" t="e">
        <f>IF(#REF!&lt;&gt;#REF!,COUNTIFS($K$112:$K$1378,$K$112,#REF!,#REF!),"")</f>
        <v>#REF!</v>
      </c>
      <c r="S690" s="7" t="e">
        <f>IF(AND(#REF!&lt;&gt;#REF!,#REF!=#REF!,M690="positive",M691="negative"),1,"")</f>
        <v>#REF!</v>
      </c>
      <c r="T690" s="7" t="e">
        <f>IF(AND(#REF!=#REF!,K:K="stroke",M:M="positive",S690&lt;&gt;"1"),1,"")</f>
        <v>#REF!</v>
      </c>
      <c r="U690" s="7" t="e">
        <f>IF((AND(R690&lt;&gt;"",W690&lt;&gt;1,K:K="stroke",M:M="negative",#REF!=#REF!)),IF(W690&lt;&gt;0,"",1),"")</f>
        <v>#REF!</v>
      </c>
      <c r="V690" s="7" t="e">
        <f t="shared" si="48"/>
        <v>#REF!</v>
      </c>
      <c r="W690" s="7" t="e">
        <f>IF(#REF!&lt;&gt;#REF!,COUNTIFS($K$112:$K$1378,"up",#REF!,#REF!),"")</f>
        <v>#REF!</v>
      </c>
      <c r="X690" s="7" t="e">
        <f>IF(#REF!&lt;&gt;#REF!,COUNTIFS($K$112:$K$1378,"SRS",#REF!,#REF!),"")</f>
        <v>#REF!</v>
      </c>
      <c r="Y690" s="7" t="e">
        <f>IF(R690&lt;&gt;"",IF(R690=1,"",COUNTIFS($O$112:$O$1378,"&gt;40",#REF!,#REF!)),"")</f>
        <v>#REF!</v>
      </c>
      <c r="Z690" s="7" t="s">
        <v>42</v>
      </c>
      <c r="AA690" s="7"/>
      <c r="AB690" s="7"/>
      <c r="AC690" s="7"/>
      <c r="AD690" s="7"/>
      <c r="AE690" s="7"/>
      <c r="AF690" s="7"/>
      <c r="AG690" s="7"/>
      <c r="AH690" s="7"/>
    </row>
    <row r="691" spans="1:34">
      <c r="A691" s="4">
        <f t="shared" si="45"/>
        <v>61641</v>
      </c>
      <c r="B691" s="33" t="str">
        <f t="shared" si="46"/>
        <v>2017112417721</v>
      </c>
      <c r="C691" s="4" t="str">
        <f t="shared" si="47"/>
        <v>20171124</v>
      </c>
      <c r="D691" s="4">
        <v>2017</v>
      </c>
      <c r="E691" s="4">
        <v>11</v>
      </c>
      <c r="F691" s="4">
        <v>24</v>
      </c>
      <c r="G691" s="4">
        <v>17</v>
      </c>
      <c r="H691" s="4">
        <v>7</v>
      </c>
      <c r="I691" s="4">
        <v>21</v>
      </c>
      <c r="J691" s="4">
        <v>378</v>
      </c>
      <c r="K691" s="4" t="s">
        <v>44</v>
      </c>
      <c r="L691" s="8" t="e">
        <f>IF(#REF!=#REF!,IF(K691="Stroke",IF(K692="Stroke",IF((J692-J691)&lt;0,1000+J692-J691,J692-J691),""),""),"")</f>
        <v>#REF!</v>
      </c>
      <c r="M691" s="4" t="s">
        <v>21</v>
      </c>
      <c r="N691" s="4" t="s">
        <v>66</v>
      </c>
      <c r="O691" s="4">
        <v>502</v>
      </c>
      <c r="P691" s="8" t="e">
        <f>IF(#REF!=#REF!,IF(K691="Stroke",IF(K692="Stroke",IF(#REF!=#REF!,IF(Q691=Q692,IF((J692-J691)&lt;0,1000+J692-J691-O691,J692-J691-O691),""),""),""),""),"")</f>
        <v>#REF!</v>
      </c>
      <c r="Q691" s="4">
        <v>2</v>
      </c>
      <c r="R691" s="8" t="e">
        <f>IF(#REF!&lt;&gt;#REF!,COUNTIFS($K$112:$K$1378,$K$112,#REF!,#REF!),"")</f>
        <v>#REF!</v>
      </c>
      <c r="S691" s="8" t="e">
        <f>IF(AND(#REF!&lt;&gt;#REF!,#REF!=#REF!,M691="positive",M692="negative"),1,"")</f>
        <v>#REF!</v>
      </c>
      <c r="T691" s="8" t="e">
        <f>IF(AND(#REF!=#REF!,K:K="stroke",M:M="positive",S691&lt;&gt;"1"),1,"")</f>
        <v>#REF!</v>
      </c>
      <c r="U691" s="8" t="e">
        <f>IF((AND(R691&lt;&gt;"",W691&lt;&gt;1,K:K="stroke",M:M="negative",#REF!=#REF!)),IF(W691&lt;&gt;0,"",1),"")</f>
        <v>#REF!</v>
      </c>
      <c r="V691" s="8" t="e">
        <f t="shared" si="48"/>
        <v>#REF!</v>
      </c>
      <c r="W691" s="8" t="e">
        <f>IF(#REF!&lt;&gt;#REF!,COUNTIFS($K$112:$K$1378,"up",#REF!,#REF!),"")</f>
        <v>#REF!</v>
      </c>
      <c r="X691" s="8" t="e">
        <f>IF(#REF!&lt;&gt;#REF!,COUNTIFS($K$112:$K$1378,"SRS",#REF!,#REF!),"")</f>
        <v>#REF!</v>
      </c>
      <c r="Y691" s="8" t="e">
        <f>IF(R691&lt;&gt;"",IF(R691=1,"",COUNTIFS($O$112:$O$1378,"&gt;40",#REF!,#REF!)),"")</f>
        <v>#REF!</v>
      </c>
      <c r="Z691" s="4" t="s">
        <v>46</v>
      </c>
    </row>
    <row r="692" spans="1:34">
      <c r="A692" s="4">
        <f t="shared" si="45"/>
        <v>61641</v>
      </c>
      <c r="B692" s="33" t="str">
        <f t="shared" si="46"/>
        <v>2017112417721</v>
      </c>
      <c r="C692" s="4" t="str">
        <f t="shared" si="47"/>
        <v>20171124</v>
      </c>
      <c r="D692" s="4">
        <v>2017</v>
      </c>
      <c r="E692" s="4">
        <v>11</v>
      </c>
      <c r="F692" s="4">
        <v>24</v>
      </c>
      <c r="G692" s="4">
        <v>17</v>
      </c>
      <c r="H692" s="4">
        <v>7</v>
      </c>
      <c r="I692" s="4">
        <v>21</v>
      </c>
      <c r="J692" s="4">
        <v>392</v>
      </c>
      <c r="K692" s="4" t="s">
        <v>29</v>
      </c>
      <c r="L692" s="8" t="e">
        <f>IF(#REF!=#REF!,IF(K692="Stroke",IF(K693="Stroke",IF((J693-J692)&lt;0,1000+J693-J692,J693-J692),""),""),"")</f>
        <v>#REF!</v>
      </c>
      <c r="M692" s="4" t="s">
        <v>21</v>
      </c>
      <c r="N692" s="4" t="s">
        <v>66</v>
      </c>
      <c r="O692" s="4">
        <v>0</v>
      </c>
      <c r="P692" s="8" t="e">
        <f>IF(#REF!=#REF!,IF(K692="Stroke",IF(K693="Stroke",IF(#REF!=#REF!,IF(Q692=Q693,IF((J693-J692)&lt;0,1000+J693-J692-O692,J693-J692-O692),""),""),""),""),"")</f>
        <v>#REF!</v>
      </c>
      <c r="Q692" s="4">
        <v>1</v>
      </c>
      <c r="R692" s="8" t="e">
        <f>IF(#REF!&lt;&gt;#REF!,COUNTIFS($K$112:$K$1378,$K$112,#REF!,#REF!),"")</f>
        <v>#REF!</v>
      </c>
      <c r="S692" s="8" t="e">
        <f>IF(AND(#REF!&lt;&gt;#REF!,#REF!=#REF!,M692="positive",M693="negative"),1,"")</f>
        <v>#REF!</v>
      </c>
      <c r="T692" s="8" t="e">
        <f>IF(AND(#REF!=#REF!,K:K="stroke",M:M="positive",S692&lt;&gt;"1"),1,"")</f>
        <v>#REF!</v>
      </c>
      <c r="U692" s="8" t="e">
        <f>IF((AND(R692&lt;&gt;"",W692&lt;&gt;1,K:K="stroke",M:M="negative",#REF!=#REF!)),IF(W692&lt;&gt;0,"",1),"")</f>
        <v>#REF!</v>
      </c>
      <c r="V692" s="8" t="e">
        <f t="shared" si="48"/>
        <v>#REF!</v>
      </c>
      <c r="W692" s="8" t="e">
        <f>IF(#REF!&lt;&gt;#REF!,COUNTIFS($K$112:$K$1378,"up",#REF!,#REF!),"")</f>
        <v>#REF!</v>
      </c>
      <c r="X692" s="8" t="e">
        <f>IF(#REF!&lt;&gt;#REF!,COUNTIFS($K$112:$K$1378,"SRS",#REF!,#REF!),"")</f>
        <v>#REF!</v>
      </c>
      <c r="Y692" s="8" t="e">
        <f>IF(R692&lt;&gt;"",IF(R692=1,"",COUNTIFS($O$112:$O$1378,"&gt;40",#REF!,#REF!)),"")</f>
        <v>#REF!</v>
      </c>
    </row>
    <row r="693" spans="1:34">
      <c r="A693" s="4">
        <f t="shared" si="45"/>
        <v>61641</v>
      </c>
      <c r="B693" s="33" t="str">
        <f t="shared" si="46"/>
        <v>2017112417721</v>
      </c>
      <c r="C693" s="4" t="str">
        <f t="shared" si="47"/>
        <v>20171124</v>
      </c>
      <c r="D693" s="4">
        <v>2017</v>
      </c>
      <c r="E693" s="4">
        <v>11</v>
      </c>
      <c r="F693" s="4">
        <v>24</v>
      </c>
      <c r="G693" s="4">
        <v>17</v>
      </c>
      <c r="H693" s="4">
        <v>7</v>
      </c>
      <c r="I693" s="4">
        <v>21</v>
      </c>
      <c r="J693" s="4">
        <v>495</v>
      </c>
      <c r="K693" s="4" t="s">
        <v>37</v>
      </c>
      <c r="L693" s="8" t="e">
        <f>IF(#REF!=#REF!,IF(K693="Stroke",IF(K694="Stroke",IF((J694-J693)&lt;0,1000+J694-J693,J694-J693),""),""),"")</f>
        <v>#REF!</v>
      </c>
      <c r="M693" s="23" t="s">
        <v>21</v>
      </c>
      <c r="N693" s="4" t="s">
        <v>27</v>
      </c>
      <c r="O693" s="4">
        <v>94</v>
      </c>
      <c r="P693" s="8" t="e">
        <f>IF(#REF!=#REF!,IF(K693="Stroke",IF(K694="Stroke",IF(#REF!=#REF!,IF(Q693=Q694,IF((J694-J693)&lt;0,1000+J694-J693-O693,J694-J693-O693),""),""),""),""),"")</f>
        <v>#REF!</v>
      </c>
      <c r="Q693" s="4">
        <v>3</v>
      </c>
      <c r="R693" s="8" t="e">
        <f>IF(#REF!&lt;&gt;#REF!,COUNTIFS($K$112:$K$1378,$K$112,#REF!,#REF!),"")</f>
        <v>#REF!</v>
      </c>
      <c r="S693" s="8" t="e">
        <f>IF(AND(#REF!&lt;&gt;#REF!,#REF!=#REF!,M693="positive",M694="negative"),1,"")</f>
        <v>#REF!</v>
      </c>
      <c r="T693" s="8" t="e">
        <f>IF(AND(#REF!=#REF!,K:K="stroke",M:M="positive",S693&lt;&gt;"1"),1,"")</f>
        <v>#REF!</v>
      </c>
      <c r="U693" s="8" t="e">
        <f>IF((AND(R693&lt;&gt;"",W693&lt;&gt;1,K:K="stroke",M:M="negative",#REF!=#REF!)),IF(W693&lt;&gt;0,"",1),"")</f>
        <v>#REF!</v>
      </c>
      <c r="V693" s="8" t="e">
        <f t="shared" si="48"/>
        <v>#REF!</v>
      </c>
      <c r="W693" s="8" t="e">
        <f>IF(#REF!&lt;&gt;#REF!,COUNTIFS($K$112:$K$1378,"up",#REF!,#REF!),"")</f>
        <v>#REF!</v>
      </c>
      <c r="X693" s="8" t="e">
        <f>IF(#REF!&lt;&gt;#REF!,COUNTIFS($K$112:$K$1378,"SRS",#REF!,#REF!),"")</f>
        <v>#REF!</v>
      </c>
      <c r="Y693" s="8" t="e">
        <f>IF(R693&lt;&gt;"",IF(R693=1,"",COUNTIFS($O$112:$O$1378,"&gt;40",#REF!,#REF!)),"")</f>
        <v>#REF!</v>
      </c>
    </row>
    <row r="694" spans="1:34" s="7" customFormat="1">
      <c r="A694" s="4">
        <f t="shared" si="45"/>
        <v>61641</v>
      </c>
      <c r="B694" s="33" t="str">
        <f t="shared" si="46"/>
        <v>2017112417721</v>
      </c>
      <c r="C694" s="4" t="str">
        <f t="shared" si="47"/>
        <v>20171124</v>
      </c>
      <c r="D694" s="4">
        <v>2017</v>
      </c>
      <c r="E694" s="4">
        <v>11</v>
      </c>
      <c r="F694" s="4">
        <v>24</v>
      </c>
      <c r="G694" s="4">
        <v>17</v>
      </c>
      <c r="H694" s="4">
        <v>7</v>
      </c>
      <c r="I694" s="4">
        <v>21</v>
      </c>
      <c r="J694" s="4">
        <v>498</v>
      </c>
      <c r="K694" s="32" t="s">
        <v>47</v>
      </c>
      <c r="L694" s="8" t="e">
        <f>IF(#REF!=#REF!,IF(K694="Stroke",IF(K695="Stroke",IF((J695-J694)&lt;0,1000+J695-J694,J695-J694),""),""),"")</f>
        <v>#REF!</v>
      </c>
      <c r="M694" s="8" t="s">
        <v>21</v>
      </c>
      <c r="N694" s="4" t="s">
        <v>27</v>
      </c>
      <c r="O694" s="4">
        <v>0</v>
      </c>
      <c r="P694" s="8" t="e">
        <f>IF(#REF!=#REF!,IF(K694="Stroke",IF(K695="Stroke",IF(#REF!=#REF!,IF(Q694=Q695,IF((J695-J694)&lt;0,1000+J695-J694-O694,J695-J694-O694),""),""),""),""),"")</f>
        <v>#REF!</v>
      </c>
      <c r="Q694" s="4">
        <v>1</v>
      </c>
      <c r="R694" s="8" t="e">
        <f>IF(#REF!&lt;&gt;#REF!,COUNTIFS($K$112:$K$1378,$K$112,#REF!,#REF!),"")</f>
        <v>#REF!</v>
      </c>
      <c r="S694" s="8" t="e">
        <f>IF(AND(#REF!&lt;&gt;#REF!,#REF!=#REF!,M694="positive",M695="negative"),1,"")</f>
        <v>#REF!</v>
      </c>
      <c r="T694" s="8" t="e">
        <f>IF(AND(#REF!=#REF!,K:K="stroke",M:M="positive",S694&lt;&gt;"1"),1,"")</f>
        <v>#REF!</v>
      </c>
      <c r="U694" s="8" t="e">
        <f>IF((AND(R694&lt;&gt;"",W694&lt;&gt;1,K:K="stroke",M:M="negative",#REF!=#REF!)),IF(W694&lt;&gt;0,"",1),"")</f>
        <v>#REF!</v>
      </c>
      <c r="V694" s="8" t="e">
        <f t="shared" si="48"/>
        <v>#REF!</v>
      </c>
      <c r="W694" s="8" t="e">
        <f>IF(#REF!&lt;&gt;#REF!,COUNTIFS($K$112:$K$1378,"up",#REF!,#REF!),"")</f>
        <v>#REF!</v>
      </c>
      <c r="X694" s="8" t="e">
        <f>IF(#REF!&lt;&gt;#REF!,COUNTIFS($K$112:$K$1378,"SRS",#REF!,#REF!),"")</f>
        <v>#REF!</v>
      </c>
      <c r="Y694" s="8" t="e">
        <f>IF(R694&lt;&gt;"",IF(R694=1,"",COUNTIFS($O$112:$O$1378,"&gt;40",#REF!,#REF!)),"")</f>
        <v>#REF!</v>
      </c>
      <c r="Z694" s="4"/>
      <c r="AA694" s="4"/>
      <c r="AB694" s="4"/>
      <c r="AC694" s="4"/>
      <c r="AD694" s="4"/>
      <c r="AE694" s="4"/>
      <c r="AF694" s="4"/>
      <c r="AG694" s="4"/>
      <c r="AH694" s="4"/>
    </row>
    <row r="695" spans="1:34">
      <c r="A695" s="4">
        <f t="shared" si="45"/>
        <v>61641</v>
      </c>
      <c r="B695" s="33" t="str">
        <f t="shared" si="46"/>
        <v>2017112417721</v>
      </c>
      <c r="C695" s="4" t="str">
        <f t="shared" si="47"/>
        <v>20171124</v>
      </c>
      <c r="D695" s="4">
        <v>2017</v>
      </c>
      <c r="E695" s="4">
        <v>11</v>
      </c>
      <c r="F695" s="4">
        <v>24</v>
      </c>
      <c r="G695" s="4">
        <v>17</v>
      </c>
      <c r="H695" s="4">
        <v>7</v>
      </c>
      <c r="I695" s="4">
        <v>21</v>
      </c>
      <c r="J695" s="4">
        <v>498</v>
      </c>
      <c r="K695" s="32" t="s">
        <v>47</v>
      </c>
      <c r="L695" s="8" t="e">
        <f>IF(#REF!=#REF!,IF(K695="Stroke",IF(K696="Stroke",IF((J696-J695)&lt;0,1000+J696-J695,J696-J695),""),""),"")</f>
        <v>#REF!</v>
      </c>
      <c r="M695" s="8" t="s">
        <v>21</v>
      </c>
      <c r="N695" s="4" t="s">
        <v>27</v>
      </c>
      <c r="O695" s="4">
        <v>0</v>
      </c>
      <c r="P695" s="8" t="e">
        <f>IF(#REF!=#REF!,IF(K695="Stroke",IF(K696="Stroke",IF(#REF!=#REF!,IF(Q695=Q696,IF((J696-J695)&lt;0,1000+J696-J695-O695,J696-J695-O695),""),""),""),""),"")</f>
        <v>#REF!</v>
      </c>
      <c r="Q695" s="4">
        <v>2</v>
      </c>
      <c r="R695" s="8" t="e">
        <f>IF(#REF!&lt;&gt;#REF!,COUNTIFS($K$112:$K$1378,$K$112,#REF!,#REF!),"")</f>
        <v>#REF!</v>
      </c>
      <c r="S695" s="8" t="e">
        <f>IF(AND(#REF!&lt;&gt;#REF!,#REF!=#REF!,M695="positive",M696="negative"),1,"")</f>
        <v>#REF!</v>
      </c>
      <c r="T695" s="8" t="e">
        <f>IF(AND(#REF!=#REF!,K:K="stroke",M:M="positive",S695&lt;&gt;"1"),1,"")</f>
        <v>#REF!</v>
      </c>
      <c r="U695" s="8" t="e">
        <f>IF((AND(R695&lt;&gt;"",W695&lt;&gt;1,K:K="stroke",M:M="negative",#REF!=#REF!)),IF(W695&lt;&gt;0,"",1),"")</f>
        <v>#REF!</v>
      </c>
      <c r="V695" s="8" t="e">
        <f t="shared" si="48"/>
        <v>#REF!</v>
      </c>
      <c r="W695" s="8" t="e">
        <f>IF(#REF!&lt;&gt;#REF!,COUNTIFS($K$112:$K$1378,"up",#REF!,#REF!),"")</f>
        <v>#REF!</v>
      </c>
      <c r="X695" s="8" t="e">
        <f>IF(#REF!&lt;&gt;#REF!,COUNTIFS($K$112:$K$1378,"SRS",#REF!,#REF!),"")</f>
        <v>#REF!</v>
      </c>
      <c r="Y695" s="8" t="e">
        <f>IF(R695&lt;&gt;"",IF(R695=1,"",COUNTIFS($O$112:$O$1378,"&gt;40",#REF!,#REF!)),"")</f>
        <v>#REF!</v>
      </c>
    </row>
    <row r="696" spans="1:34">
      <c r="A696" s="4">
        <f t="shared" si="45"/>
        <v>61641</v>
      </c>
      <c r="B696" s="33" t="str">
        <f t="shared" si="46"/>
        <v>2017112417721</v>
      </c>
      <c r="C696" s="4" t="str">
        <f t="shared" si="47"/>
        <v>20171124</v>
      </c>
      <c r="D696" s="4">
        <v>2017</v>
      </c>
      <c r="E696" s="4">
        <v>11</v>
      </c>
      <c r="F696" s="4">
        <v>24</v>
      </c>
      <c r="G696" s="4">
        <v>17</v>
      </c>
      <c r="H696" s="4">
        <v>7</v>
      </c>
      <c r="I696" s="4">
        <v>21</v>
      </c>
      <c r="J696" s="4">
        <v>517</v>
      </c>
      <c r="K696" s="32" t="s">
        <v>47</v>
      </c>
      <c r="L696" s="8" t="e">
        <f>IF(#REF!=#REF!,IF(K696="Stroke",IF(K697="Stroke",IF((J697-J696)&lt;0,1000+J697-J696,J697-J696),""),""),"")</f>
        <v>#REF!</v>
      </c>
      <c r="M696" s="8" t="s">
        <v>21</v>
      </c>
      <c r="N696" s="4" t="s">
        <v>27</v>
      </c>
      <c r="O696" s="4">
        <v>0</v>
      </c>
      <c r="P696" s="8" t="e">
        <f>IF(#REF!=#REF!,IF(K696="Stroke",IF(K697="Stroke",IF(#REF!=#REF!,IF(Q696=Q697,IF((J697-J696)&lt;0,1000+J697-J696-O696,J697-J696-O696),""),""),""),""),"")</f>
        <v>#REF!</v>
      </c>
      <c r="Q696" s="4">
        <v>1</v>
      </c>
      <c r="R696" s="8" t="e">
        <f>IF(#REF!&lt;&gt;#REF!,COUNTIFS($K$112:$K$1378,$K$112,#REF!,#REF!),"")</f>
        <v>#REF!</v>
      </c>
      <c r="S696" s="8" t="e">
        <f>IF(AND(#REF!&lt;&gt;#REF!,#REF!=#REF!,M696="positive",M697="negative"),1,"")</f>
        <v>#REF!</v>
      </c>
      <c r="T696" s="8" t="e">
        <f>IF(AND(#REF!=#REF!,K:K="stroke",M:M="positive",S696&lt;&gt;"1"),1,"")</f>
        <v>#REF!</v>
      </c>
      <c r="U696" s="8" t="e">
        <f>IF((AND(R696&lt;&gt;"",W696&lt;&gt;1,K:K="stroke",M:M="negative",#REF!=#REF!)),IF(W696&lt;&gt;0,"",1),"")</f>
        <v>#REF!</v>
      </c>
      <c r="V696" s="8" t="e">
        <f t="shared" si="48"/>
        <v>#REF!</v>
      </c>
      <c r="W696" s="8" t="e">
        <f>IF(#REF!&lt;&gt;#REF!,COUNTIFS($K$112:$K$1378,"up",#REF!,#REF!),"")</f>
        <v>#REF!</v>
      </c>
      <c r="X696" s="8" t="e">
        <f>IF(#REF!&lt;&gt;#REF!,COUNTIFS($K$112:$K$1378,"SRS",#REF!,#REF!),"")</f>
        <v>#REF!</v>
      </c>
      <c r="Y696" s="8" t="e">
        <f>IF(R696&lt;&gt;"",IF(R696=1,"",COUNTIFS($O$112:$O$1378,"&gt;40",#REF!,#REF!)),"")</f>
        <v>#REF!</v>
      </c>
    </row>
    <row r="697" spans="1:34">
      <c r="A697" s="4">
        <f t="shared" si="45"/>
        <v>61641</v>
      </c>
      <c r="B697" s="33" t="str">
        <f t="shared" si="46"/>
        <v>2017112417721</v>
      </c>
      <c r="C697" s="4" t="str">
        <f t="shared" si="47"/>
        <v>20171124</v>
      </c>
      <c r="D697" s="4">
        <v>2017</v>
      </c>
      <c r="E697" s="4">
        <v>11</v>
      </c>
      <c r="F697" s="4">
        <v>24</v>
      </c>
      <c r="G697" s="4">
        <v>17</v>
      </c>
      <c r="H697" s="4">
        <v>7</v>
      </c>
      <c r="I697" s="4">
        <v>21</v>
      </c>
      <c r="J697" s="4">
        <v>519</v>
      </c>
      <c r="K697" s="32" t="s">
        <v>47</v>
      </c>
      <c r="L697" s="8" t="e">
        <f>IF(#REF!=#REF!,IF(K697="Stroke",IF(K698="Stroke",IF((J698-J697)&lt;0,1000+J698-J697,J698-J697),""),""),"")</f>
        <v>#REF!</v>
      </c>
      <c r="M697" s="8" t="s">
        <v>21</v>
      </c>
      <c r="N697" s="4" t="s">
        <v>27</v>
      </c>
      <c r="O697" s="4">
        <v>0</v>
      </c>
      <c r="P697" s="8" t="e">
        <f>IF(#REF!=#REF!,IF(K697="Stroke",IF(K698="Stroke",IF(#REF!=#REF!,IF(Q697=Q698,IF((J698-J697)&lt;0,1000+J698-J697-O697,J698-J697-O697),""),""),""),""),"")</f>
        <v>#REF!</v>
      </c>
      <c r="Q697" s="4">
        <v>2</v>
      </c>
      <c r="R697" s="8" t="e">
        <f>IF(#REF!&lt;&gt;#REF!,COUNTIFS($K$112:$K$1378,$K$112,#REF!,#REF!),"")</f>
        <v>#REF!</v>
      </c>
      <c r="S697" s="8" t="e">
        <f>IF(AND(#REF!&lt;&gt;#REF!,#REF!=#REF!,M697="positive",M698="negative"),1,"")</f>
        <v>#REF!</v>
      </c>
      <c r="T697" s="8" t="e">
        <f>IF(AND(#REF!=#REF!,K:K="stroke",M:M="positive",S697&lt;&gt;"1"),1,"")</f>
        <v>#REF!</v>
      </c>
      <c r="U697" s="8" t="e">
        <f>IF((AND(R697&lt;&gt;"",W697&lt;&gt;1,K:K="stroke",M:M="negative",#REF!=#REF!)),IF(W697&lt;&gt;0,"",1),"")</f>
        <v>#REF!</v>
      </c>
      <c r="V697" s="8" t="e">
        <f t="shared" si="48"/>
        <v>#REF!</v>
      </c>
      <c r="W697" s="8" t="e">
        <f>IF(#REF!&lt;&gt;#REF!,COUNTIFS($K$112:$K$1378,"up",#REF!,#REF!),"")</f>
        <v>#REF!</v>
      </c>
      <c r="X697" s="8" t="e">
        <f>IF(#REF!&lt;&gt;#REF!,COUNTIFS($K$112:$K$1378,"SRS",#REF!,#REF!),"")</f>
        <v>#REF!</v>
      </c>
      <c r="Y697" s="8" t="e">
        <f>IF(R697&lt;&gt;"",IF(R697=1,"",COUNTIFS($O$112:$O$1378,"&gt;40",#REF!,#REF!)),"")</f>
        <v>#REF!</v>
      </c>
    </row>
    <row r="698" spans="1:34">
      <c r="A698" s="4">
        <f t="shared" si="45"/>
        <v>61641</v>
      </c>
      <c r="B698" s="33" t="str">
        <f t="shared" si="46"/>
        <v>2017112417721</v>
      </c>
      <c r="C698" s="4" t="str">
        <f t="shared" si="47"/>
        <v>20171124</v>
      </c>
      <c r="D698" s="4">
        <v>2017</v>
      </c>
      <c r="E698" s="4">
        <v>11</v>
      </c>
      <c r="F698" s="4">
        <v>24</v>
      </c>
      <c r="G698" s="4">
        <v>17</v>
      </c>
      <c r="H698" s="4">
        <v>7</v>
      </c>
      <c r="I698" s="4">
        <v>21</v>
      </c>
      <c r="J698" s="4">
        <v>533</v>
      </c>
      <c r="K698" s="32" t="s">
        <v>47</v>
      </c>
      <c r="L698" s="8" t="e">
        <f>IF(#REF!=#REF!,IF(K698="Stroke",IF(K699="Stroke",IF((J699-J698)&lt;0,1000+J699-J698,J699-J698),""),""),"")</f>
        <v>#REF!</v>
      </c>
      <c r="M698" s="8" t="s">
        <v>21</v>
      </c>
      <c r="N698" s="4" t="s">
        <v>27</v>
      </c>
      <c r="O698" s="4">
        <v>0</v>
      </c>
      <c r="P698" s="8" t="e">
        <f>IF(#REF!=#REF!,IF(K698="Stroke",IF(K699="Stroke",IF(#REF!=#REF!,IF(Q698=Q699,IF((J699-J698)&lt;0,1000+J699-J698-O698,J699-J698-O698),""),""),""),""),"")</f>
        <v>#REF!</v>
      </c>
      <c r="Q698" s="4">
        <v>1</v>
      </c>
      <c r="R698" s="8" t="e">
        <f>IF(#REF!&lt;&gt;#REF!,COUNTIFS($K$112:$K$1378,$K$112,#REF!,#REF!),"")</f>
        <v>#REF!</v>
      </c>
      <c r="S698" s="8" t="e">
        <f>IF(AND(#REF!&lt;&gt;#REF!,#REF!=#REF!,M698="positive",M699="negative"),1,"")</f>
        <v>#REF!</v>
      </c>
      <c r="T698" s="8" t="e">
        <f>IF(AND(#REF!=#REF!,K:K="stroke",M:M="positive",S698&lt;&gt;"1"),1,"")</f>
        <v>#REF!</v>
      </c>
      <c r="U698" s="8" t="e">
        <f>IF((AND(R698&lt;&gt;"",W698&lt;&gt;1,K:K="stroke",M:M="negative",#REF!=#REF!)),IF(W698&lt;&gt;0,"",1),"")</f>
        <v>#REF!</v>
      </c>
      <c r="V698" s="8" t="e">
        <f t="shared" si="48"/>
        <v>#REF!</v>
      </c>
      <c r="W698" s="8" t="e">
        <f>IF(#REF!&lt;&gt;#REF!,COUNTIFS($K$112:$K$1378,"up",#REF!,#REF!),"")</f>
        <v>#REF!</v>
      </c>
      <c r="X698" s="8" t="e">
        <f>IF(#REF!&lt;&gt;#REF!,COUNTIFS($K$112:$K$1378,"SRS",#REF!,#REF!),"")</f>
        <v>#REF!</v>
      </c>
      <c r="Y698" s="8" t="e">
        <f>IF(R698&lt;&gt;"",IF(R698=1,"",COUNTIFS($O$112:$O$1378,"&gt;40",#REF!,#REF!)),"")</f>
        <v>#REF!</v>
      </c>
    </row>
    <row r="699" spans="1:34">
      <c r="A699" s="4">
        <f t="shared" si="45"/>
        <v>61641</v>
      </c>
      <c r="B699" s="33" t="str">
        <f t="shared" si="46"/>
        <v>2017112417721</v>
      </c>
      <c r="C699" s="4" t="str">
        <f t="shared" si="47"/>
        <v>20171124</v>
      </c>
      <c r="D699" s="4">
        <v>2017</v>
      </c>
      <c r="E699" s="4">
        <v>11</v>
      </c>
      <c r="F699" s="4">
        <v>24</v>
      </c>
      <c r="G699" s="4">
        <v>17</v>
      </c>
      <c r="H699" s="4">
        <v>7</v>
      </c>
      <c r="I699" s="4">
        <v>21</v>
      </c>
      <c r="J699" s="4">
        <v>548</v>
      </c>
      <c r="K699" s="32" t="s">
        <v>47</v>
      </c>
      <c r="L699" s="8" t="e">
        <f>IF(#REF!=#REF!,IF(K699="Stroke",IF(K700="Stroke",IF((J700-J699)&lt;0,1000+J700-J699,J700-J699),""),""),"")</f>
        <v>#REF!</v>
      </c>
      <c r="M699" s="8" t="s">
        <v>21</v>
      </c>
      <c r="N699" s="4" t="s">
        <v>27</v>
      </c>
      <c r="O699" s="4">
        <v>0</v>
      </c>
      <c r="P699" s="8" t="e">
        <f>IF(#REF!=#REF!,IF(K699="Stroke",IF(K700="Stroke",IF(#REF!=#REF!,IF(Q699=Q700,IF((J700-J699)&lt;0,1000+J700-J699-O699,J700-J699-O699),""),""),""),""),"")</f>
        <v>#REF!</v>
      </c>
      <c r="Q699" s="4">
        <v>1</v>
      </c>
      <c r="R699" s="8" t="e">
        <f>IF(#REF!&lt;&gt;#REF!,COUNTIFS($K$112:$K$1378,$K$112,#REF!,#REF!),"")</f>
        <v>#REF!</v>
      </c>
      <c r="S699" s="8" t="e">
        <f>IF(AND(#REF!&lt;&gt;#REF!,#REF!=#REF!,M699="positive",M700="negative"),1,"")</f>
        <v>#REF!</v>
      </c>
      <c r="T699" s="8" t="e">
        <f>IF(AND(#REF!=#REF!,K:K="stroke",M:M="positive",S699&lt;&gt;"1"),1,"")</f>
        <v>#REF!</v>
      </c>
      <c r="U699" s="8" t="e">
        <f>IF((AND(R699&lt;&gt;"",W699&lt;&gt;1,K:K="stroke",M:M="negative",#REF!=#REF!)),IF(W699&lt;&gt;0,"",1),"")</f>
        <v>#REF!</v>
      </c>
      <c r="V699" s="8" t="e">
        <f t="shared" si="48"/>
        <v>#REF!</v>
      </c>
      <c r="W699" s="8" t="e">
        <f>IF(#REF!&lt;&gt;#REF!,COUNTIFS($K$112:$K$1378,"up",#REF!,#REF!),"")</f>
        <v>#REF!</v>
      </c>
      <c r="X699" s="8" t="e">
        <f>IF(#REF!&lt;&gt;#REF!,COUNTIFS($K$112:$K$1378,"SRS",#REF!,#REF!),"")</f>
        <v>#REF!</v>
      </c>
      <c r="Y699" s="8" t="e">
        <f>IF(R699&lt;&gt;"",IF(R699=1,"",COUNTIFS($O$112:$O$1378,"&gt;40",#REF!,#REF!)),"")</f>
        <v>#REF!</v>
      </c>
    </row>
    <row r="700" spans="1:34">
      <c r="A700" s="4">
        <f t="shared" si="45"/>
        <v>61641</v>
      </c>
      <c r="B700" s="33" t="str">
        <f t="shared" si="46"/>
        <v>2017112417721</v>
      </c>
      <c r="C700" s="4" t="str">
        <f t="shared" si="47"/>
        <v>20171124</v>
      </c>
      <c r="D700" s="4">
        <v>2017</v>
      </c>
      <c r="E700" s="4">
        <v>11</v>
      </c>
      <c r="F700" s="4">
        <v>24</v>
      </c>
      <c r="G700" s="4">
        <v>17</v>
      </c>
      <c r="H700" s="4">
        <v>7</v>
      </c>
      <c r="I700" s="4">
        <v>21</v>
      </c>
      <c r="J700" s="4">
        <v>635</v>
      </c>
      <c r="K700" s="32" t="s">
        <v>47</v>
      </c>
      <c r="L700" s="8" t="e">
        <f>IF(#REF!=#REF!,IF(K700="Stroke",IF(K701="Stroke",IF((J701-J700)&lt;0,1000+J701-J700,J701-J700),""),""),"")</f>
        <v>#REF!</v>
      </c>
      <c r="M700" s="8" t="s">
        <v>21</v>
      </c>
      <c r="N700" s="4" t="s">
        <v>27</v>
      </c>
      <c r="O700" s="4">
        <v>0</v>
      </c>
      <c r="P700" s="8" t="e">
        <f>IF(#REF!=#REF!,IF(K700="Stroke",IF(K701="Stroke",IF(#REF!=#REF!,IF(Q700=Q701,IF((J701-J700)&lt;0,1000+J701-J700-O700,J701-J700-O700),""),""),""),""),"")</f>
        <v>#REF!</v>
      </c>
      <c r="Q700" s="4">
        <v>2</v>
      </c>
      <c r="R700" s="8" t="e">
        <f>IF(#REF!&lt;&gt;#REF!,COUNTIFS($K$112:$K$1378,$K$112,#REF!,#REF!),"")</f>
        <v>#REF!</v>
      </c>
      <c r="S700" s="8" t="e">
        <f>IF(AND(#REF!&lt;&gt;#REF!,#REF!=#REF!,M700="positive",M701="negative"),1,"")</f>
        <v>#REF!</v>
      </c>
      <c r="T700" s="8" t="e">
        <f>IF(AND(#REF!=#REF!,K:K="stroke",M:M="positive",S700&lt;&gt;"1"),1,"")</f>
        <v>#REF!</v>
      </c>
      <c r="U700" s="8" t="e">
        <f>IF((AND(R700&lt;&gt;"",W700&lt;&gt;1,K:K="stroke",M:M="negative",#REF!=#REF!)),IF(W700&lt;&gt;0,"",1),"")</f>
        <v>#REF!</v>
      </c>
      <c r="V700" s="8" t="e">
        <f t="shared" si="48"/>
        <v>#REF!</v>
      </c>
      <c r="W700" s="8" t="e">
        <f>IF(#REF!&lt;&gt;#REF!,COUNTIFS($K$112:$K$1378,"up",#REF!,#REF!),"")</f>
        <v>#REF!</v>
      </c>
      <c r="X700" s="8" t="e">
        <f>IF(#REF!&lt;&gt;#REF!,COUNTIFS($K$112:$K$1378,"SRS",#REF!,#REF!),"")</f>
        <v>#REF!</v>
      </c>
      <c r="Y700" s="8" t="e">
        <f>IF(R700&lt;&gt;"",IF(R700=1,"",COUNTIFS($O$112:$O$1378,"&gt;40",#REF!,#REF!)),"")</f>
        <v>#REF!</v>
      </c>
    </row>
    <row r="701" spans="1:34">
      <c r="A701" s="4">
        <f t="shared" si="45"/>
        <v>61641</v>
      </c>
      <c r="B701" s="33" t="str">
        <f t="shared" si="46"/>
        <v>2017112417721</v>
      </c>
      <c r="C701" s="4" t="str">
        <f t="shared" si="47"/>
        <v>20171124</v>
      </c>
      <c r="D701" s="4">
        <v>2017</v>
      </c>
      <c r="E701" s="4">
        <v>11</v>
      </c>
      <c r="F701" s="4">
        <v>24</v>
      </c>
      <c r="G701" s="4">
        <v>17</v>
      </c>
      <c r="H701" s="4">
        <v>7</v>
      </c>
      <c r="I701" s="4">
        <v>21</v>
      </c>
      <c r="J701" s="4">
        <v>653</v>
      </c>
      <c r="K701" s="32" t="s">
        <v>47</v>
      </c>
      <c r="L701" s="8" t="e">
        <f>IF(#REF!=#REF!,IF(K701="Stroke",IF(K702="Stroke",IF((J702-J701)&lt;0,1000+J702-J701,J702-J701),""),""),"")</f>
        <v>#REF!</v>
      </c>
      <c r="M701" s="8" t="s">
        <v>21</v>
      </c>
      <c r="N701" s="4" t="s">
        <v>27</v>
      </c>
      <c r="O701" s="4">
        <v>0</v>
      </c>
      <c r="P701" s="8" t="e">
        <f>IF(#REF!=#REF!,IF(K701="Stroke",IF(K702="Stroke",IF(#REF!=#REF!,IF(Q701=Q702,IF((J702-J701)&lt;0,1000+J702-J701-O701,J702-J701-O701),""),""),""),""),"")</f>
        <v>#REF!</v>
      </c>
      <c r="Q701" s="4">
        <v>2</v>
      </c>
      <c r="R701" s="8" t="e">
        <f>IF(#REF!&lt;&gt;#REF!,COUNTIFS($K$112:$K$1378,$K$112,#REF!,#REF!),"")</f>
        <v>#REF!</v>
      </c>
      <c r="S701" s="8" t="e">
        <f>IF(AND(#REF!&lt;&gt;#REF!,#REF!=#REF!,M701="positive",M702="negative"),1,"")</f>
        <v>#REF!</v>
      </c>
      <c r="T701" s="8" t="e">
        <f>IF(AND(#REF!=#REF!,K:K="stroke",M:M="positive",S701&lt;&gt;"1"),1,"")</f>
        <v>#REF!</v>
      </c>
      <c r="U701" s="8" t="e">
        <f>IF((AND(R701&lt;&gt;"",W701&lt;&gt;1,K:K="stroke",M:M="negative",#REF!=#REF!)),IF(W701&lt;&gt;0,"",1),"")</f>
        <v>#REF!</v>
      </c>
      <c r="V701" s="8" t="e">
        <f t="shared" si="48"/>
        <v>#REF!</v>
      </c>
      <c r="W701" s="8" t="e">
        <f>IF(#REF!&lt;&gt;#REF!,COUNTIFS($K$112:$K$1378,"up",#REF!,#REF!),"")</f>
        <v>#REF!</v>
      </c>
      <c r="X701" s="8" t="e">
        <f>IF(#REF!&lt;&gt;#REF!,COUNTIFS($K$112:$K$1378,"SRS",#REF!,#REF!),"")</f>
        <v>#REF!</v>
      </c>
      <c r="Y701" s="8" t="e">
        <f>IF(R701&lt;&gt;"",IF(R701=1,"",COUNTIFS($O$112:$O$1378,"&gt;40",#REF!,#REF!)),"")</f>
        <v>#REF!</v>
      </c>
      <c r="Z701" s="4" t="s">
        <v>90</v>
      </c>
    </row>
    <row r="702" spans="1:34">
      <c r="A702" s="4">
        <f t="shared" si="45"/>
        <v>61641</v>
      </c>
      <c r="B702" s="33" t="str">
        <f t="shared" si="46"/>
        <v>2017112417721</v>
      </c>
      <c r="C702" s="4" t="str">
        <f t="shared" si="47"/>
        <v>20171124</v>
      </c>
      <c r="D702" s="4">
        <v>2017</v>
      </c>
      <c r="E702" s="4">
        <v>11</v>
      </c>
      <c r="F702" s="4">
        <v>24</v>
      </c>
      <c r="G702" s="4">
        <v>17</v>
      </c>
      <c r="H702" s="4">
        <v>7</v>
      </c>
      <c r="I702" s="4">
        <v>21</v>
      </c>
      <c r="J702" s="4">
        <v>685</v>
      </c>
      <c r="K702" s="32" t="s">
        <v>47</v>
      </c>
      <c r="L702" s="8" t="e">
        <f>IF(#REF!=#REF!,IF(K702="Stroke",IF(K703="Stroke",IF((J703-J702)&lt;0,1000+J703-J702,J703-J702),""),""),"")</f>
        <v>#REF!</v>
      </c>
      <c r="M702" s="8" t="s">
        <v>21</v>
      </c>
      <c r="N702" s="4" t="s">
        <v>27</v>
      </c>
      <c r="O702" s="4">
        <v>0</v>
      </c>
      <c r="P702" s="8" t="e">
        <f>IF(#REF!=#REF!,IF(K702="Stroke",IF(K703="Stroke",IF(#REF!=#REF!,IF(Q702=Q703,IF((J703-J702)&lt;0,1000+J703-J702-O702,J703-J702-O702),""),""),""),""),"")</f>
        <v>#REF!</v>
      </c>
      <c r="Q702" s="4">
        <v>2</v>
      </c>
      <c r="R702" s="8" t="e">
        <f>IF(#REF!&lt;&gt;#REF!,COUNTIFS($K$112:$K$1378,$K$112,#REF!,#REF!),"")</f>
        <v>#REF!</v>
      </c>
      <c r="S702" s="8" t="e">
        <f>IF(AND(#REF!&lt;&gt;#REF!,#REF!=#REF!,M702="positive",M703="negative"),1,"")</f>
        <v>#REF!</v>
      </c>
      <c r="T702" s="8" t="e">
        <f>IF(AND(#REF!=#REF!,K:K="stroke",M:M="positive",S702&lt;&gt;"1"),1,"")</f>
        <v>#REF!</v>
      </c>
      <c r="U702" s="8" t="e">
        <f>IF((AND(R702&lt;&gt;"",W702&lt;&gt;1,K:K="stroke",M:M="negative",#REF!=#REF!)),IF(W702&lt;&gt;0,"",1),"")</f>
        <v>#REF!</v>
      </c>
      <c r="V702" s="8" t="e">
        <f t="shared" si="48"/>
        <v>#REF!</v>
      </c>
      <c r="W702" s="8" t="e">
        <f>IF(#REF!&lt;&gt;#REF!,COUNTIFS($K$112:$K$1378,"up",#REF!,#REF!),"")</f>
        <v>#REF!</v>
      </c>
      <c r="X702" s="8" t="e">
        <f>IF(#REF!&lt;&gt;#REF!,COUNTIFS($K$112:$K$1378,"SRS",#REF!,#REF!),"")</f>
        <v>#REF!</v>
      </c>
      <c r="Y702" s="8" t="e">
        <f>IF(R702&lt;&gt;"",IF(R702=1,"",COUNTIFS($O$112:$O$1378,"&gt;40",#REF!,#REF!)),"")</f>
        <v>#REF!</v>
      </c>
    </row>
    <row r="703" spans="1:34">
      <c r="A703" s="7">
        <f t="shared" si="45"/>
        <v>61955</v>
      </c>
      <c r="B703" s="11" t="str">
        <f t="shared" si="46"/>
        <v>20171124171235</v>
      </c>
      <c r="C703" s="7" t="str">
        <f t="shared" si="47"/>
        <v>20171124</v>
      </c>
      <c r="D703" s="7">
        <v>2017</v>
      </c>
      <c r="E703" s="7">
        <v>11</v>
      </c>
      <c r="F703" s="7">
        <v>24</v>
      </c>
      <c r="G703" s="7">
        <v>17</v>
      </c>
      <c r="H703" s="7">
        <v>12</v>
      </c>
      <c r="I703" s="7">
        <v>35</v>
      </c>
      <c r="J703" s="7">
        <v>504</v>
      </c>
      <c r="K703" s="7" t="s">
        <v>44</v>
      </c>
      <c r="L703" s="7" t="e">
        <f>IF(#REF!=#REF!,IF(K703="Stroke",IF(K704="Stroke",IF((J704-J703)&lt;0,1000+J704-J703,J704-J703),""),""),"")</f>
        <v>#REF!</v>
      </c>
      <c r="M703" s="7" t="s">
        <v>21</v>
      </c>
      <c r="N703" s="7" t="s">
        <v>27</v>
      </c>
      <c r="O703" s="7">
        <v>356</v>
      </c>
      <c r="P703" s="7" t="e">
        <f>IF(#REF!=#REF!,IF(K703="Stroke",IF(K704="Stroke",IF(#REF!=#REF!,IF(Q703=Q704,IF((J704-J703)&lt;0,1000+J704-J703-O703,J704-J703-O703),""),""),""),""),"")</f>
        <v>#REF!</v>
      </c>
      <c r="Q703" s="7">
        <v>1</v>
      </c>
      <c r="R703" s="7" t="e">
        <f>IF(#REF!&lt;&gt;#REF!,COUNTIFS($K$112:$K$1378,$K$112,#REF!,#REF!),"")</f>
        <v>#REF!</v>
      </c>
      <c r="S703" s="7" t="e">
        <f>IF(AND(#REF!&lt;&gt;#REF!,#REF!=#REF!,M703="positive",M704="negative"),1,"")</f>
        <v>#REF!</v>
      </c>
      <c r="T703" s="7" t="e">
        <f>IF(AND(#REF!=#REF!,K:K="stroke",M:M="positive",S703&lt;&gt;"1"),1,"")</f>
        <v>#REF!</v>
      </c>
      <c r="U703" s="7" t="e">
        <f>IF((AND(R703&lt;&gt;"",W703&lt;&gt;1,K:K="stroke",M:M="negative",#REF!=#REF!)),IF(W703&lt;&gt;0,"",1),"")</f>
        <v>#REF!</v>
      </c>
      <c r="V703" s="7" t="e">
        <f t="shared" si="48"/>
        <v>#REF!</v>
      </c>
      <c r="W703" s="7" t="e">
        <f>IF(#REF!&lt;&gt;#REF!,COUNTIFS($K$112:$K$1378,"up",#REF!,#REF!),"")</f>
        <v>#REF!</v>
      </c>
      <c r="X703" s="7" t="e">
        <f>IF(#REF!&lt;&gt;#REF!,COUNTIFS($K$112:$K$1378,"SRS",#REF!,#REF!),"")</f>
        <v>#REF!</v>
      </c>
      <c r="Y703" s="7" t="e">
        <f>IF(R703&lt;&gt;"",IF(R703=1,"",COUNTIFS($O$112:$O$1378,"&gt;40",#REF!,#REF!)),"")</f>
        <v>#REF!</v>
      </c>
      <c r="Z703" s="7" t="s">
        <v>42</v>
      </c>
      <c r="AA703" s="7"/>
      <c r="AB703" s="7"/>
      <c r="AC703" s="7"/>
      <c r="AD703" s="7"/>
      <c r="AE703" s="7"/>
      <c r="AF703" s="7"/>
      <c r="AG703" s="7"/>
      <c r="AH703" s="7"/>
    </row>
    <row r="704" spans="1:34">
      <c r="A704" s="4">
        <f t="shared" si="45"/>
        <v>61955</v>
      </c>
      <c r="B704" s="33" t="str">
        <f t="shared" si="46"/>
        <v>20171124171235</v>
      </c>
      <c r="C704" s="4" t="str">
        <f t="shared" si="47"/>
        <v>20171124</v>
      </c>
      <c r="D704" s="4">
        <v>2017</v>
      </c>
      <c r="E704" s="4">
        <v>11</v>
      </c>
      <c r="F704" s="4">
        <v>24</v>
      </c>
      <c r="G704" s="4">
        <v>17</v>
      </c>
      <c r="H704" s="4">
        <v>12</v>
      </c>
      <c r="I704" s="4">
        <v>35</v>
      </c>
      <c r="J704" s="4">
        <v>897</v>
      </c>
      <c r="K704" s="4" t="s">
        <v>49</v>
      </c>
      <c r="L704" s="8" t="e">
        <f>IF(#REF!=#REF!,IF(K704="Stroke",IF(K705="Stroke",IF((J705-J704)&lt;0,1000+J705-J704,J705-J704),""),""),"")</f>
        <v>#REF!</v>
      </c>
      <c r="M704" s="4" t="s">
        <v>21</v>
      </c>
      <c r="N704" s="4" t="s">
        <v>27</v>
      </c>
      <c r="O704" s="4">
        <v>4</v>
      </c>
      <c r="P704" s="8" t="e">
        <f>IF(#REF!=#REF!,IF(K704="Stroke",IF(K705="Stroke",IF(#REF!=#REF!,IF(Q704=Q705,IF((J705-J704)&lt;0,1000+J705-J704-O704,J705-J704-O704),""),""),""),""),"")</f>
        <v>#REF!</v>
      </c>
      <c r="Q704" s="4">
        <v>1</v>
      </c>
      <c r="R704" s="8" t="e">
        <f>IF(#REF!&lt;&gt;#REF!,COUNTIFS($K$112:$K$1378,$K$112,#REF!,#REF!),"")</f>
        <v>#REF!</v>
      </c>
      <c r="S704" s="8" t="e">
        <f>IF(AND(#REF!&lt;&gt;#REF!,#REF!=#REF!,M704="positive",M705="negative"),1,"")</f>
        <v>#REF!</v>
      </c>
      <c r="T704" s="8" t="e">
        <f>IF(AND(#REF!=#REF!,K:K="stroke",M:M="positive",S704&lt;&gt;"1"),1,"")</f>
        <v>#REF!</v>
      </c>
      <c r="U704" s="8" t="e">
        <f>IF((AND(R704&lt;&gt;"",W704&lt;&gt;1,K:K="stroke",M:M="negative",#REF!=#REF!)),IF(W704&lt;&gt;0,"",1),"")</f>
        <v>#REF!</v>
      </c>
      <c r="V704" s="8" t="e">
        <f t="shared" si="48"/>
        <v>#REF!</v>
      </c>
      <c r="W704" s="8" t="e">
        <f>IF(#REF!&lt;&gt;#REF!,COUNTIFS($K$112:$K$1378,"up",#REF!,#REF!),"")</f>
        <v>#REF!</v>
      </c>
      <c r="X704" s="8" t="e">
        <f>IF(#REF!&lt;&gt;#REF!,COUNTIFS($K$112:$K$1378,"SRS",#REF!,#REF!),"")</f>
        <v>#REF!</v>
      </c>
      <c r="Y704" s="8" t="e">
        <f>IF(R704&lt;&gt;"",IF(R704=1,"",COUNTIFS($O$112:$O$1378,"&gt;40",#REF!,#REF!)),"")</f>
        <v>#REF!</v>
      </c>
    </row>
    <row r="705" spans="1:34">
      <c r="A705" s="4">
        <f t="shared" ref="A705:A768" si="49">I705+(H705*60)+(G705*3600)</f>
        <v>61955</v>
      </c>
      <c r="B705" s="33" t="str">
        <f t="shared" ref="B705:B768" si="50">CONCATENATE(D705,E705,F705,G705,H705,I705)</f>
        <v>20171124171235</v>
      </c>
      <c r="C705" s="4" t="str">
        <f t="shared" si="47"/>
        <v>20171124</v>
      </c>
      <c r="D705" s="4">
        <v>2017</v>
      </c>
      <c r="E705" s="4">
        <v>11</v>
      </c>
      <c r="F705" s="4">
        <v>24</v>
      </c>
      <c r="G705" s="4">
        <v>17</v>
      </c>
      <c r="H705" s="4">
        <v>12</v>
      </c>
      <c r="I705" s="4">
        <v>35</v>
      </c>
      <c r="J705" s="4">
        <v>910</v>
      </c>
      <c r="K705" s="4" t="s">
        <v>78</v>
      </c>
      <c r="L705" s="8" t="e">
        <f>IF(#REF!=#REF!,IF(K705="Stroke",IF(K706="Stroke",IF((J706-J705)&lt;0,1000+J706-J705,J706-J705),""),""),"")</f>
        <v>#REF!</v>
      </c>
      <c r="M705" s="4" t="s">
        <v>21</v>
      </c>
      <c r="N705" s="4" t="s">
        <v>27</v>
      </c>
      <c r="O705" s="4">
        <v>0</v>
      </c>
      <c r="P705" s="8" t="e">
        <f>IF(#REF!=#REF!,IF(K705="Stroke",IF(K706="Stroke",IF(#REF!=#REF!,IF(Q705=Q706,IF((J706-J705)&lt;0,1000+J706-J705-O705,J706-J705-O705),""),""),""),""),"")</f>
        <v>#REF!</v>
      </c>
      <c r="R705" s="8" t="e">
        <f>IF(#REF!&lt;&gt;#REF!,COUNTIFS($K$112:$K$1378,$K$112,#REF!,#REF!),"")</f>
        <v>#REF!</v>
      </c>
      <c r="S705" s="8" t="e">
        <f>IF(AND(#REF!&lt;&gt;#REF!,#REF!=#REF!,M705="positive",M706="negative"),1,"")</f>
        <v>#REF!</v>
      </c>
      <c r="T705" s="8" t="e">
        <f>IF(AND(#REF!=#REF!,K:K="stroke",M:M="positive",S705&lt;&gt;"1"),1,"")</f>
        <v>#REF!</v>
      </c>
      <c r="U705" s="8" t="e">
        <f>IF((AND(R705&lt;&gt;"",W705&lt;&gt;1,K:K="stroke",M:M="negative",#REF!=#REF!)),IF(W705&lt;&gt;0,"",1),"")</f>
        <v>#REF!</v>
      </c>
      <c r="V705" s="8" t="e">
        <f t="shared" si="48"/>
        <v>#REF!</v>
      </c>
      <c r="W705" s="8" t="e">
        <f>IF(#REF!&lt;&gt;#REF!,COUNTIFS($K$112:$K$1378,"up",#REF!,#REF!),"")</f>
        <v>#REF!</v>
      </c>
      <c r="X705" s="8" t="e">
        <f>IF(#REF!&lt;&gt;#REF!,COUNTIFS($K$112:$K$1378,"SRS",#REF!,#REF!),"")</f>
        <v>#REF!</v>
      </c>
      <c r="Y705" s="8" t="e">
        <f>IF(R705&lt;&gt;"",IF(R705=1,"",COUNTIFS($O$112:$O$1378,"&gt;40",#REF!,#REF!)),"")</f>
        <v>#REF!</v>
      </c>
    </row>
    <row r="706" spans="1:34">
      <c r="A706" s="4">
        <f t="shared" si="49"/>
        <v>61955</v>
      </c>
      <c r="B706" s="33" t="str">
        <f t="shared" si="50"/>
        <v>20171124171235</v>
      </c>
      <c r="C706" s="4" t="str">
        <f t="shared" si="47"/>
        <v>20171124</v>
      </c>
      <c r="D706" s="4">
        <v>2017</v>
      </c>
      <c r="E706" s="4">
        <v>11</v>
      </c>
      <c r="F706" s="4">
        <v>24</v>
      </c>
      <c r="G706" s="4">
        <v>17</v>
      </c>
      <c r="H706" s="4">
        <v>12</v>
      </c>
      <c r="I706" s="4">
        <v>35</v>
      </c>
      <c r="J706" s="4">
        <v>954</v>
      </c>
      <c r="K706" s="4" t="s">
        <v>49</v>
      </c>
      <c r="L706" s="8" t="e">
        <f>IF(#REF!=#REF!,IF(K706="Stroke",IF(K707="Stroke",IF((J707-J706)&lt;0,1000+J707-J706,J707-J706),""),""),"")</f>
        <v>#REF!</v>
      </c>
      <c r="M706" s="4" t="s">
        <v>21</v>
      </c>
      <c r="N706" s="4" t="s">
        <v>27</v>
      </c>
      <c r="O706" s="4">
        <v>4</v>
      </c>
      <c r="P706" s="8" t="e">
        <f>IF(#REF!=#REF!,IF(K706="Stroke",IF(K707="Stroke",IF(#REF!=#REF!,IF(Q706=Q707,IF((J707-J706)&lt;0,1000+J707-J706-O706,J707-J706-O706),""),""),""),""),"")</f>
        <v>#REF!</v>
      </c>
      <c r="Q706" s="4">
        <v>1</v>
      </c>
      <c r="R706" s="8" t="e">
        <f>IF(#REF!&lt;&gt;#REF!,COUNTIFS($K$112:$K$1378,$K$112,#REF!,#REF!),"")</f>
        <v>#REF!</v>
      </c>
      <c r="S706" s="8" t="e">
        <f>IF(AND(#REF!&lt;&gt;#REF!,#REF!=#REF!,M706="positive",M707="negative"),1,"")</f>
        <v>#REF!</v>
      </c>
      <c r="T706" s="8" t="e">
        <f>IF(AND(#REF!=#REF!,K:K="stroke",M:M="positive",S706&lt;&gt;"1"),1,"")</f>
        <v>#REF!</v>
      </c>
      <c r="U706" s="8" t="e">
        <f>IF((AND(R706&lt;&gt;"",W706&lt;&gt;1,K:K="stroke",M:M="negative",#REF!=#REF!)),IF(W706&lt;&gt;0,"",1),"")</f>
        <v>#REF!</v>
      </c>
      <c r="V706" s="8" t="e">
        <f t="shared" si="48"/>
        <v>#REF!</v>
      </c>
      <c r="W706" s="8" t="e">
        <f>IF(#REF!&lt;&gt;#REF!,COUNTIFS($K$112:$K$1378,"up",#REF!,#REF!),"")</f>
        <v>#REF!</v>
      </c>
      <c r="X706" s="8" t="e">
        <f>IF(#REF!&lt;&gt;#REF!,COUNTIFS($K$112:$K$1378,"SRS",#REF!,#REF!),"")</f>
        <v>#REF!</v>
      </c>
      <c r="Y706" s="8" t="e">
        <f>IF(R706&lt;&gt;"",IF(R706=1,"",COUNTIFS($O$112:$O$1378,"&gt;40",#REF!,#REF!)),"")</f>
        <v>#REF!</v>
      </c>
    </row>
    <row r="707" spans="1:34" s="7" customFormat="1">
      <c r="A707" s="4">
        <f t="shared" si="49"/>
        <v>61955</v>
      </c>
      <c r="B707" s="33" t="str">
        <f t="shared" si="50"/>
        <v>20171124171235</v>
      </c>
      <c r="C707" s="4" t="str">
        <f t="shared" si="47"/>
        <v>20171124</v>
      </c>
      <c r="D707" s="4">
        <v>2017</v>
      </c>
      <c r="E707" s="4">
        <v>11</v>
      </c>
      <c r="F707" s="4">
        <v>24</v>
      </c>
      <c r="G707" s="4">
        <v>17</v>
      </c>
      <c r="H707" s="4">
        <v>12</v>
      </c>
      <c r="I707" s="4">
        <v>35</v>
      </c>
      <c r="J707" s="4">
        <v>977</v>
      </c>
      <c r="K707" s="4" t="s">
        <v>49</v>
      </c>
      <c r="L707" s="8" t="e">
        <f>IF(#REF!=#REF!,IF(K707="Stroke",IF(K708="Stroke",IF((J708-J707)&lt;0,1000+J708-J707,J708-J707),""),""),"")</f>
        <v>#REF!</v>
      </c>
      <c r="M707" s="4" t="s">
        <v>21</v>
      </c>
      <c r="N707" s="4" t="s">
        <v>27</v>
      </c>
      <c r="O707" s="4">
        <v>2</v>
      </c>
      <c r="P707" s="8" t="e">
        <f>IF(#REF!=#REF!,IF(K707="Stroke",IF(K708="Stroke",IF(#REF!=#REF!,IF(Q707=Q708,IF((J708-J707)&lt;0,1000+J708-J707-O707,J708-J707-O707),""),""),""),""),"")</f>
        <v>#REF!</v>
      </c>
      <c r="Q707" s="4">
        <v>1</v>
      </c>
      <c r="R707" s="8" t="e">
        <f>IF(#REF!&lt;&gt;#REF!,COUNTIFS($K$112:$K$1378,$K$112,#REF!,#REF!),"")</f>
        <v>#REF!</v>
      </c>
      <c r="S707" s="8" t="e">
        <f>IF(AND(#REF!&lt;&gt;#REF!,#REF!=#REF!,M707="positive",M708="negative"),1,"")</f>
        <v>#REF!</v>
      </c>
      <c r="T707" s="8" t="e">
        <f>IF(AND(#REF!=#REF!,K:K="stroke",M:M="positive",S707&lt;&gt;"1"),1,"")</f>
        <v>#REF!</v>
      </c>
      <c r="U707" s="8" t="e">
        <f>IF((AND(R707&lt;&gt;"",W707&lt;&gt;1,K:K="stroke",M:M="negative",#REF!=#REF!)),IF(W707&lt;&gt;0,"",1),"")</f>
        <v>#REF!</v>
      </c>
      <c r="V707" s="8" t="e">
        <f t="shared" si="48"/>
        <v>#REF!</v>
      </c>
      <c r="W707" s="8" t="e">
        <f>IF(#REF!&lt;&gt;#REF!,COUNTIFS($K$112:$K$1378,"up",#REF!,#REF!),"")</f>
        <v>#REF!</v>
      </c>
      <c r="X707" s="8" t="e">
        <f>IF(#REF!&lt;&gt;#REF!,COUNTIFS($K$112:$K$1378,"SRS",#REF!,#REF!),"")</f>
        <v>#REF!</v>
      </c>
      <c r="Y707" s="8" t="e">
        <f>IF(R707&lt;&gt;"",IF(R707=1,"",COUNTIFS($O$112:$O$1378,"&gt;40",#REF!,#REF!)),"")</f>
        <v>#REF!</v>
      </c>
      <c r="Z707" s="4"/>
      <c r="AA707" s="4"/>
      <c r="AB707" s="4"/>
      <c r="AC707" s="4"/>
      <c r="AD707" s="4"/>
      <c r="AE707" s="4"/>
      <c r="AF707" s="4"/>
      <c r="AG707" s="4"/>
      <c r="AH707" s="4"/>
    </row>
    <row r="708" spans="1:34">
      <c r="A708" s="7">
        <f t="shared" si="49"/>
        <v>55150</v>
      </c>
      <c r="B708" s="11" t="str">
        <f t="shared" si="50"/>
        <v>20171129151910</v>
      </c>
      <c r="C708" s="7" t="str">
        <f t="shared" si="47"/>
        <v>20171129</v>
      </c>
      <c r="D708" s="7">
        <v>2017</v>
      </c>
      <c r="E708" s="7">
        <v>11</v>
      </c>
      <c r="F708" s="7">
        <v>29</v>
      </c>
      <c r="G708" s="7">
        <v>15</v>
      </c>
      <c r="H708" s="7">
        <v>19</v>
      </c>
      <c r="I708" s="7">
        <v>10</v>
      </c>
      <c r="J708" s="7">
        <v>915</v>
      </c>
      <c r="K708" s="7" t="s">
        <v>44</v>
      </c>
      <c r="L708" s="7" t="e">
        <f>IF(#REF!=#REF!,IF(K708="Stroke",IF(K709="Stroke",IF((J709-J708)&lt;0,1000+J709-J708,J709-J708),""),""),"")</f>
        <v>#REF!</v>
      </c>
      <c r="M708" s="7" t="s">
        <v>21</v>
      </c>
      <c r="N708" s="7" t="s">
        <v>27</v>
      </c>
      <c r="O708" s="7">
        <v>213</v>
      </c>
      <c r="P708" s="7" t="e">
        <f>IF(#REF!=#REF!,IF(K708="Stroke",IF(K709="Stroke",IF(#REF!=#REF!,IF(Q708=Q709,IF((J709-J708)&lt;0,1000+J709-J708-O708,J709-J708-O708),""),""),""),""),"")</f>
        <v>#REF!</v>
      </c>
      <c r="Q708" s="7">
        <v>1</v>
      </c>
      <c r="R708" s="7" t="e">
        <f>IF(#REF!&lt;&gt;#REF!,COUNTIFS($K$112:$K$1378,$K$112,#REF!,#REF!),"")</f>
        <v>#REF!</v>
      </c>
      <c r="S708" s="7" t="e">
        <f>IF(AND(#REF!&lt;&gt;#REF!,#REF!=#REF!,M708="positive",M709="negative"),1,"")</f>
        <v>#REF!</v>
      </c>
      <c r="T708" s="7" t="e">
        <f>IF(AND(#REF!=#REF!,K:K="stroke",M:M="positive",S708&lt;&gt;"1"),1,"")</f>
        <v>#REF!</v>
      </c>
      <c r="U708" s="7" t="e">
        <f>IF((AND(R708&lt;&gt;"",W708&lt;&gt;1,K:K="stroke",M:M="negative",#REF!=#REF!)),IF(W708&lt;&gt;0,"",1),"")</f>
        <v>#REF!</v>
      </c>
      <c r="V708" s="7" t="e">
        <f t="shared" si="48"/>
        <v>#REF!</v>
      </c>
      <c r="W708" s="7" t="e">
        <f>IF(#REF!&lt;&gt;#REF!,COUNTIFS($K$112:$K$1378,"up",#REF!,#REF!),"")</f>
        <v>#REF!</v>
      </c>
      <c r="X708" s="7" t="e">
        <f>IF(#REF!&lt;&gt;#REF!,COUNTIFS($K$112:$K$1378,"SRS",#REF!,#REF!),"")</f>
        <v>#REF!</v>
      </c>
      <c r="Y708" s="7" t="e">
        <f>IF(R708&lt;&gt;"",IF(R708=1,"",COUNTIFS($O$112:$O$1378,"&gt;40",#REF!,#REF!)),"")</f>
        <v>#REF!</v>
      </c>
      <c r="Z708" s="7" t="s">
        <v>45</v>
      </c>
      <c r="AA708" s="7"/>
      <c r="AB708" s="7"/>
      <c r="AC708" s="7"/>
      <c r="AD708" s="7"/>
      <c r="AE708" s="7"/>
      <c r="AF708" s="7"/>
      <c r="AG708" s="7"/>
      <c r="AH708" s="7"/>
    </row>
    <row r="709" spans="1:34">
      <c r="A709" s="16">
        <f t="shared" si="49"/>
        <v>55150</v>
      </c>
      <c r="B709" s="18" t="str">
        <f t="shared" si="50"/>
        <v>20171129151910</v>
      </c>
      <c r="C709" s="4" t="str">
        <f t="shared" si="47"/>
        <v>20171129</v>
      </c>
      <c r="D709" s="4">
        <v>2017</v>
      </c>
      <c r="E709" s="4">
        <v>11</v>
      </c>
      <c r="F709" s="4">
        <v>29</v>
      </c>
      <c r="G709" s="4">
        <v>15</v>
      </c>
      <c r="H709" s="4">
        <v>19</v>
      </c>
      <c r="I709" s="16">
        <v>10</v>
      </c>
      <c r="J709" s="16">
        <v>973</v>
      </c>
      <c r="K709" s="32" t="s">
        <v>47</v>
      </c>
      <c r="L709" s="8" t="e">
        <f>IF(#REF!=#REF!,IF(K709="Stroke",IF(K710="Stroke",IF((J710-J709)&lt;0,1000+J710-J709,J710-J709),""),""),"")</f>
        <v>#REF!</v>
      </c>
      <c r="M709" s="4" t="s">
        <v>21</v>
      </c>
      <c r="N709" s="4" t="s">
        <v>27</v>
      </c>
      <c r="O709" s="16">
        <v>0</v>
      </c>
      <c r="P709" s="8" t="e">
        <f>IF(#REF!=#REF!,IF(K709="Stroke",IF(K710="Stroke",IF(#REF!=#REF!,IF(Q709=Q710,IF((J710-J709)&lt;0,1000+J710-J709-O709,J710-J709-O709),""),""),""),""),"")</f>
        <v>#REF!</v>
      </c>
      <c r="Q709" s="16">
        <v>1</v>
      </c>
      <c r="R709" s="8" t="e">
        <f>IF(#REF!&lt;&gt;#REF!,COUNTIFS($K$112:$K$1378,$K$112,#REF!,#REF!),"")</f>
        <v>#REF!</v>
      </c>
      <c r="S709" s="8" t="e">
        <f>IF(AND(#REF!&lt;&gt;#REF!,#REF!=#REF!,M709="positive",M710="negative"),1,"")</f>
        <v>#REF!</v>
      </c>
      <c r="T709" s="8" t="e">
        <f>IF(AND(#REF!=#REF!,K:K="stroke",M:M="positive",S709&lt;&gt;"1"),1,"")</f>
        <v>#REF!</v>
      </c>
      <c r="U709" s="8" t="e">
        <f>IF((AND(R709&lt;&gt;"",W709&lt;&gt;1,K:K="stroke",M:M="negative",#REF!=#REF!)),IF(W709&lt;&gt;0,"",1),"")</f>
        <v>#REF!</v>
      </c>
      <c r="V709" s="8" t="e">
        <f t="shared" si="48"/>
        <v>#REF!</v>
      </c>
      <c r="W709" s="8" t="e">
        <f>IF(#REF!&lt;&gt;#REF!,COUNTIFS($K$112:$K$1378,"up",#REF!,#REF!),"")</f>
        <v>#REF!</v>
      </c>
      <c r="X709" s="8" t="e">
        <f>IF(#REF!&lt;&gt;#REF!,COUNTIFS($K$112:$K$1378,"SRS",#REF!,#REF!),"")</f>
        <v>#REF!</v>
      </c>
      <c r="Y709" s="8" t="e">
        <f>IF(R709&lt;&gt;"",IF(R709=1,"",COUNTIFS($O$112:$O$1378,"&gt;40",#REF!,#REF!)),"")</f>
        <v>#REF!</v>
      </c>
      <c r="Z709" s="16"/>
      <c r="AA709" s="16"/>
      <c r="AB709" s="16"/>
      <c r="AC709" s="16"/>
      <c r="AD709" s="16"/>
      <c r="AE709" s="16"/>
      <c r="AF709" s="16"/>
      <c r="AG709" s="16"/>
      <c r="AH709" s="16"/>
    </row>
    <row r="710" spans="1:34">
      <c r="A710" s="4">
        <f t="shared" si="49"/>
        <v>55151</v>
      </c>
      <c r="B710" s="33" t="str">
        <f t="shared" si="50"/>
        <v>20171129151911</v>
      </c>
      <c r="C710" s="4" t="str">
        <f t="shared" si="47"/>
        <v>20171129</v>
      </c>
      <c r="D710" s="4">
        <v>2017</v>
      </c>
      <c r="E710" s="4">
        <v>11</v>
      </c>
      <c r="F710" s="4">
        <v>29</v>
      </c>
      <c r="G710" s="4">
        <v>15</v>
      </c>
      <c r="H710" s="4">
        <v>19</v>
      </c>
      <c r="I710" s="4">
        <v>11</v>
      </c>
      <c r="J710" s="4">
        <v>295</v>
      </c>
      <c r="K710" s="4" t="s">
        <v>49</v>
      </c>
      <c r="L710" s="8" t="e">
        <f>IF(#REF!=#REF!,IF(K710="Stroke",IF(K711="Stroke",IF((J711-J710)&lt;0,1000+J711-J710,J711-J710),""),""),"")</f>
        <v>#REF!</v>
      </c>
      <c r="M710" s="4" t="s">
        <v>21</v>
      </c>
      <c r="N710" s="4" t="s">
        <v>27</v>
      </c>
      <c r="O710" s="4">
        <v>2</v>
      </c>
      <c r="P710" s="8" t="e">
        <f>IF(#REF!=#REF!,IF(K710="Stroke",IF(K711="Stroke",IF(#REF!=#REF!,IF(Q710=Q711,IF((J711-J710)&lt;0,1000+J711-J710-O710,J711-J710-O710),""),""),""),""),"")</f>
        <v>#REF!</v>
      </c>
      <c r="Q710" s="4">
        <v>1</v>
      </c>
      <c r="R710" s="8" t="e">
        <f>IF(#REF!&lt;&gt;#REF!,COUNTIFS($K$112:$K$1378,$K$112,#REF!,#REF!),"")</f>
        <v>#REF!</v>
      </c>
      <c r="S710" s="8" t="e">
        <f>IF(AND(#REF!&lt;&gt;#REF!,#REF!=#REF!,M710="positive",M711="negative"),1,"")</f>
        <v>#REF!</v>
      </c>
      <c r="T710" s="8" t="e">
        <f>IF(AND(#REF!=#REF!,K:K="stroke",M:M="positive",S710&lt;&gt;"1"),1,"")</f>
        <v>#REF!</v>
      </c>
      <c r="U710" s="8" t="e">
        <f>IF((AND(R710&lt;&gt;"",W710&lt;&gt;1,K:K="stroke",M:M="negative",#REF!=#REF!)),IF(W710&lt;&gt;0,"",1),"")</f>
        <v>#REF!</v>
      </c>
      <c r="V710" s="8" t="e">
        <f t="shared" si="48"/>
        <v>#REF!</v>
      </c>
      <c r="W710" s="8" t="e">
        <f>IF(#REF!&lt;&gt;#REF!,COUNTIFS($K$112:$K$1378,"up",#REF!,#REF!),"")</f>
        <v>#REF!</v>
      </c>
      <c r="X710" s="8" t="e">
        <f>IF(#REF!&lt;&gt;#REF!,COUNTIFS($K$112:$K$1378,"SRS",#REF!,#REF!),"")</f>
        <v>#REF!</v>
      </c>
      <c r="Y710" s="8" t="e">
        <f>IF(R710&lt;&gt;"",IF(R710=1,"",COUNTIFS($O$112:$O$1378,"&gt;40",#REF!,#REF!)),"")</f>
        <v>#REF!</v>
      </c>
    </row>
    <row r="711" spans="1:34" s="7" customFormat="1">
      <c r="A711" s="4">
        <f t="shared" si="49"/>
        <v>55151</v>
      </c>
      <c r="B711" s="33" t="str">
        <f t="shared" si="50"/>
        <v>20171129151911</v>
      </c>
      <c r="C711" s="4" t="str">
        <f t="shared" si="47"/>
        <v>20171129</v>
      </c>
      <c r="D711" s="4">
        <v>2017</v>
      </c>
      <c r="E711" s="4">
        <v>11</v>
      </c>
      <c r="F711" s="4">
        <v>29</v>
      </c>
      <c r="G711" s="4">
        <v>15</v>
      </c>
      <c r="H711" s="4">
        <v>19</v>
      </c>
      <c r="I711" s="4">
        <v>11</v>
      </c>
      <c r="J711" s="4">
        <v>341</v>
      </c>
      <c r="K711" s="4" t="s">
        <v>49</v>
      </c>
      <c r="L711" s="8" t="e">
        <f>IF(#REF!=#REF!,IF(K711="Stroke",IF(K712="Stroke",IF((J712-J711)&lt;0,1000+J712-J711,J712-J711),""),""),"")</f>
        <v>#REF!</v>
      </c>
      <c r="M711" s="4" t="s">
        <v>21</v>
      </c>
      <c r="N711" s="4" t="s">
        <v>27</v>
      </c>
      <c r="O711" s="4">
        <v>3</v>
      </c>
      <c r="P711" s="8" t="e">
        <f>IF(#REF!=#REF!,IF(K711="Stroke",IF(K712="Stroke",IF(#REF!=#REF!,IF(Q711=Q712,IF((J712-J711)&lt;0,1000+J712-J711-O711,J712-J711-O711),""),""),""),""),"")</f>
        <v>#REF!</v>
      </c>
      <c r="Q711" s="4">
        <v>1</v>
      </c>
      <c r="R711" s="8" t="e">
        <f>IF(#REF!&lt;&gt;#REF!,COUNTIFS($K$112:$K$1378,$K$112,#REF!,#REF!),"")</f>
        <v>#REF!</v>
      </c>
      <c r="S711" s="8" t="e">
        <f>IF(AND(#REF!&lt;&gt;#REF!,#REF!=#REF!,M711="positive",M712="negative"),1,"")</f>
        <v>#REF!</v>
      </c>
      <c r="T711" s="8" t="e">
        <f>IF(AND(#REF!=#REF!,K:K="stroke",M:M="positive",S711&lt;&gt;"1"),1,"")</f>
        <v>#REF!</v>
      </c>
      <c r="U711" s="8" t="e">
        <f>IF((AND(R711&lt;&gt;"",W711&lt;&gt;1,K:K="stroke",M:M="negative",#REF!=#REF!)),IF(W711&lt;&gt;0,"",1),"")</f>
        <v>#REF!</v>
      </c>
      <c r="V711" s="8" t="e">
        <f t="shared" si="48"/>
        <v>#REF!</v>
      </c>
      <c r="W711" s="8" t="e">
        <f>IF(#REF!&lt;&gt;#REF!,COUNTIFS($K$112:$K$1378,"up",#REF!,#REF!),"")</f>
        <v>#REF!</v>
      </c>
      <c r="X711" s="8" t="e">
        <f>IF(#REF!&lt;&gt;#REF!,COUNTIFS($K$112:$K$1378,"SRS",#REF!,#REF!),"")</f>
        <v>#REF!</v>
      </c>
      <c r="Y711" s="8" t="e">
        <f>IF(R711&lt;&gt;"",IF(R711=1,"",COUNTIFS($O$112:$O$1378,"&gt;40",#REF!,#REF!)),"")</f>
        <v>#REF!</v>
      </c>
      <c r="Z711" s="4"/>
      <c r="AA711" s="4"/>
      <c r="AB711" s="4"/>
      <c r="AC711" s="4"/>
      <c r="AD711" s="4"/>
      <c r="AE711" s="4"/>
      <c r="AF711" s="4"/>
      <c r="AG711" s="4"/>
      <c r="AH711" s="4"/>
    </row>
    <row r="712" spans="1:34" s="16" customFormat="1">
      <c r="A712" s="4">
        <f t="shared" si="49"/>
        <v>55151</v>
      </c>
      <c r="B712" s="33" t="str">
        <f t="shared" si="50"/>
        <v>20171129151911</v>
      </c>
      <c r="C712" s="4" t="str">
        <f t="shared" si="47"/>
        <v>20171129</v>
      </c>
      <c r="D712" s="4">
        <v>2017</v>
      </c>
      <c r="E712" s="4">
        <v>11</v>
      </c>
      <c r="F712" s="4">
        <v>29</v>
      </c>
      <c r="G712" s="4">
        <v>15</v>
      </c>
      <c r="H712" s="4">
        <v>19</v>
      </c>
      <c r="I712" s="4">
        <v>11</v>
      </c>
      <c r="J712" s="4">
        <v>398</v>
      </c>
      <c r="K712" s="4" t="s">
        <v>49</v>
      </c>
      <c r="L712" s="8" t="e">
        <f>IF(#REF!=#REF!,IF(K712="Stroke",IF(K713="Stroke",IF((J713-J712)&lt;0,1000+J713-J712,J713-J712),""),""),"")</f>
        <v>#REF!</v>
      </c>
      <c r="M712" s="4" t="s">
        <v>21</v>
      </c>
      <c r="N712" s="4" t="s">
        <v>27</v>
      </c>
      <c r="O712" s="4">
        <v>2</v>
      </c>
      <c r="P712" s="8" t="e">
        <f>IF(#REF!=#REF!,IF(K712="Stroke",IF(K713="Stroke",IF(#REF!=#REF!,IF(Q712=Q713,IF((J713-J712)&lt;0,1000+J713-J712-O712,J713-J712-O712),""),""),""),""),"")</f>
        <v>#REF!</v>
      </c>
      <c r="Q712" s="4">
        <v>1</v>
      </c>
      <c r="R712" s="8" t="e">
        <f>IF(#REF!&lt;&gt;#REF!,COUNTIFS($K$112:$K$1378,$K$112,#REF!,#REF!),"")</f>
        <v>#REF!</v>
      </c>
      <c r="S712" s="8" t="e">
        <f>IF(AND(#REF!&lt;&gt;#REF!,#REF!=#REF!,M712="positive",M713="negative"),1,"")</f>
        <v>#REF!</v>
      </c>
      <c r="T712" s="8" t="e">
        <f>IF(AND(#REF!=#REF!,K:K="stroke",M:M="positive",S712&lt;&gt;"1"),1,"")</f>
        <v>#REF!</v>
      </c>
      <c r="U712" s="8" t="e">
        <f>IF((AND(R712&lt;&gt;"",W712&lt;&gt;1,K:K="stroke",M:M="negative",#REF!=#REF!)),IF(W712&lt;&gt;0,"",1),"")</f>
        <v>#REF!</v>
      </c>
      <c r="V712" s="8" t="e">
        <f t="shared" si="48"/>
        <v>#REF!</v>
      </c>
      <c r="W712" s="8" t="e">
        <f>IF(#REF!&lt;&gt;#REF!,COUNTIFS($K$112:$K$1378,"up",#REF!,#REF!),"")</f>
        <v>#REF!</v>
      </c>
      <c r="X712" s="8" t="e">
        <f>IF(#REF!&lt;&gt;#REF!,COUNTIFS($K$112:$K$1378,"SRS",#REF!,#REF!),"")</f>
        <v>#REF!</v>
      </c>
      <c r="Y712" s="8" t="e">
        <f>IF(R712&lt;&gt;"",IF(R712=1,"",COUNTIFS($O$112:$O$1378,"&gt;40",#REF!,#REF!)),"")</f>
        <v>#REF!</v>
      </c>
      <c r="Z712" s="4"/>
      <c r="AA712" s="4"/>
      <c r="AB712" s="4"/>
      <c r="AC712" s="4"/>
      <c r="AD712" s="4"/>
      <c r="AE712" s="4"/>
      <c r="AF712" s="4"/>
      <c r="AG712" s="4"/>
      <c r="AH712" s="4"/>
    </row>
    <row r="713" spans="1:34" s="16" customFormat="1">
      <c r="A713" s="7">
        <f t="shared" si="49"/>
        <v>55241</v>
      </c>
      <c r="B713" s="11" t="str">
        <f t="shared" si="50"/>
        <v>20171129152041</v>
      </c>
      <c r="C713" s="7" t="str">
        <f t="shared" si="47"/>
        <v>20171129</v>
      </c>
      <c r="D713" s="7">
        <v>2017</v>
      </c>
      <c r="E713" s="7">
        <v>11</v>
      </c>
      <c r="F713" s="7">
        <v>29</v>
      </c>
      <c r="G713" s="7">
        <v>15</v>
      </c>
      <c r="H713" s="7">
        <v>20</v>
      </c>
      <c r="I713" s="7">
        <v>41</v>
      </c>
      <c r="J713" s="7">
        <v>772</v>
      </c>
      <c r="K713" s="7" t="s">
        <v>37</v>
      </c>
      <c r="L713" s="7" t="e">
        <f>IF(#REF!=#REF!,IF(K713="Stroke",IF(K714="Stroke",IF((J714-J713)&lt;0,1000+J714-J713,J714-J713),""),""),"")</f>
        <v>#REF!</v>
      </c>
      <c r="M713" s="23" t="s">
        <v>21</v>
      </c>
      <c r="N713" s="7" t="s">
        <v>27</v>
      </c>
      <c r="O713" s="7">
        <v>122</v>
      </c>
      <c r="P713" s="7" t="e">
        <f>IF(#REF!=#REF!,IF(K713="Stroke",IF(K714="Stroke",IF(#REF!=#REF!,IF(Q713=Q714,IF((J714-J713)&lt;0,1000+J714-J713-O713,J714-J713-O713),""),""),""),""),"")</f>
        <v>#REF!</v>
      </c>
      <c r="Q713" s="7">
        <v>1</v>
      </c>
      <c r="R713" s="7" t="e">
        <f>IF(#REF!&lt;&gt;#REF!,COUNTIFS($K$112:$K$1378,$K$112,#REF!,#REF!),"")</f>
        <v>#REF!</v>
      </c>
      <c r="S713" s="7" t="e">
        <f>IF(AND(#REF!&lt;&gt;#REF!,#REF!=#REF!,M713="positive",M714="negative"),1,"")</f>
        <v>#REF!</v>
      </c>
      <c r="T713" s="7" t="e">
        <f>IF(AND(#REF!=#REF!,K:K="stroke",M:M="positive",S713&lt;&gt;"1"),1,"")</f>
        <v>#REF!</v>
      </c>
      <c r="U713" s="7" t="e">
        <f>IF((AND(R713&lt;&gt;"",W713&lt;&gt;1,K:K="stroke",M:M="negative",#REF!=#REF!)),IF(W713&lt;&gt;0,"",1),"")</f>
        <v>#REF!</v>
      </c>
      <c r="V713" s="7" t="e">
        <f t="shared" si="48"/>
        <v>#REF!</v>
      </c>
      <c r="W713" s="7" t="e">
        <f>IF(#REF!&lt;&gt;#REF!,COUNTIFS($K$112:$K$1378,"up",#REF!,#REF!),"")</f>
        <v>#REF!</v>
      </c>
      <c r="X713" s="7" t="e">
        <f>IF(#REF!&lt;&gt;#REF!,COUNTIFS($K$112:$K$1378,"SRS",#REF!,#REF!),"")</f>
        <v>#REF!</v>
      </c>
      <c r="Y713" s="7" t="e">
        <f>IF(R713&lt;&gt;"",IF(R713=1,"",COUNTIFS($O$112:$O$1378,"&gt;40",#REF!,#REF!)),"")</f>
        <v>#REF!</v>
      </c>
      <c r="Z713" s="7"/>
      <c r="AA713" s="7"/>
      <c r="AB713" s="7"/>
      <c r="AC713" s="7"/>
      <c r="AD713" s="7"/>
      <c r="AE713" s="7"/>
      <c r="AF713" s="7"/>
      <c r="AG713" s="7"/>
      <c r="AH713" s="7"/>
    </row>
    <row r="714" spans="1:34" s="16" customFormat="1">
      <c r="A714" s="4">
        <f t="shared" si="49"/>
        <v>55241</v>
      </c>
      <c r="B714" s="33" t="str">
        <f t="shared" si="50"/>
        <v>20171129152041</v>
      </c>
      <c r="C714" s="4" t="str">
        <f t="shared" si="47"/>
        <v>20171129</v>
      </c>
      <c r="D714" s="4">
        <v>2017</v>
      </c>
      <c r="E714" s="4">
        <v>11</v>
      </c>
      <c r="F714" s="4">
        <v>29</v>
      </c>
      <c r="G714" s="4">
        <v>15</v>
      </c>
      <c r="H714" s="4">
        <v>20</v>
      </c>
      <c r="I714" s="4">
        <v>41</v>
      </c>
      <c r="J714" s="4">
        <v>809</v>
      </c>
      <c r="K714" s="4" t="s">
        <v>44</v>
      </c>
      <c r="L714" s="8" t="e">
        <f>IF(#REF!=#REF!,IF(K714="Stroke",IF(K715="Stroke",IF((J715-J714)&lt;0,1000+J715-J714,J715-J714),""),""),"")</f>
        <v>#REF!</v>
      </c>
      <c r="M714" s="4" t="s">
        <v>21</v>
      </c>
      <c r="N714" s="4" t="s">
        <v>27</v>
      </c>
      <c r="O714" s="4">
        <v>124</v>
      </c>
      <c r="P714" s="8" t="e">
        <f>IF(#REF!=#REF!,IF(K714="Stroke",IF(K715="Stroke",IF(#REF!=#REF!,IF(Q714=Q715,IF((J715-J714)&lt;0,1000+J715-J714-O714,J715-J714-O714),""),""),""),""),"")</f>
        <v>#REF!</v>
      </c>
      <c r="Q714" s="4">
        <v>2</v>
      </c>
      <c r="R714" s="8" t="e">
        <f>IF(#REF!&lt;&gt;#REF!,COUNTIFS($K$112:$K$1378,$K$112,#REF!,#REF!),"")</f>
        <v>#REF!</v>
      </c>
      <c r="S714" s="8" t="e">
        <f>IF(AND(#REF!&lt;&gt;#REF!,#REF!=#REF!,M714="positive",M715="negative"),1,"")</f>
        <v>#REF!</v>
      </c>
      <c r="T714" s="8" t="e">
        <f>IF(AND(#REF!=#REF!,K:K="stroke",M:M="positive",S714&lt;&gt;"1"),1,"")</f>
        <v>#REF!</v>
      </c>
      <c r="U714" s="8" t="e">
        <f>IF((AND(R714&lt;&gt;"",W714&lt;&gt;1,K:K="stroke",M:M="negative",#REF!=#REF!)),IF(W714&lt;&gt;0,"",1),"")</f>
        <v>#REF!</v>
      </c>
      <c r="V714" s="8" t="e">
        <f t="shared" si="48"/>
        <v>#REF!</v>
      </c>
      <c r="W714" s="8" t="e">
        <f>IF(#REF!&lt;&gt;#REF!,COUNTIFS($K$112:$K$1378,"up",#REF!,#REF!),"")</f>
        <v>#REF!</v>
      </c>
      <c r="X714" s="8" t="e">
        <f>IF(#REF!&lt;&gt;#REF!,COUNTIFS($K$112:$K$1378,"SRS",#REF!,#REF!),"")</f>
        <v>#REF!</v>
      </c>
      <c r="Y714" s="8" t="e">
        <f>IF(R714&lt;&gt;"",IF(R714=1,"",COUNTIFS($O$112:$O$1378,"&gt;40",#REF!,#REF!)),"")</f>
        <v>#REF!</v>
      </c>
      <c r="Z714" s="16" t="s">
        <v>42</v>
      </c>
      <c r="AA714" s="4"/>
      <c r="AB714" s="4"/>
      <c r="AC714" s="4"/>
      <c r="AD714" s="4"/>
      <c r="AE714" s="4"/>
      <c r="AF714" s="4"/>
      <c r="AG714" s="4"/>
      <c r="AH714" s="4"/>
    </row>
    <row r="715" spans="1:34" s="16" customFormat="1">
      <c r="A715" s="4">
        <f t="shared" si="49"/>
        <v>55241</v>
      </c>
      <c r="B715" s="33" t="str">
        <f t="shared" si="50"/>
        <v>20171129152041</v>
      </c>
      <c r="C715" s="4" t="str">
        <f t="shared" si="47"/>
        <v>20171129</v>
      </c>
      <c r="D715" s="4">
        <v>2017</v>
      </c>
      <c r="E715" s="4">
        <v>11</v>
      </c>
      <c r="F715" s="4">
        <v>29</v>
      </c>
      <c r="G715" s="4">
        <v>15</v>
      </c>
      <c r="H715" s="4">
        <v>20</v>
      </c>
      <c r="I715" s="4">
        <v>41</v>
      </c>
      <c r="J715" s="4">
        <v>905</v>
      </c>
      <c r="K715" s="32" t="s">
        <v>47</v>
      </c>
      <c r="L715" s="8" t="e">
        <f>IF(#REF!=#REF!,IF(K715="Stroke",IF(K716="Stroke",IF((J716-J715)&lt;0,1000+J716-J715,J716-J715),""),""),"")</f>
        <v>#REF!</v>
      </c>
      <c r="M715" s="4" t="s">
        <v>21</v>
      </c>
      <c r="N715" s="4" t="s">
        <v>27</v>
      </c>
      <c r="O715" s="4">
        <v>0</v>
      </c>
      <c r="P715" s="8" t="e">
        <f>IF(#REF!=#REF!,IF(K715="Stroke",IF(K716="Stroke",IF(#REF!=#REF!,IF(Q715=Q716,IF((J716-J715)&lt;0,1000+J716-J715-O715,J716-J715-O715),""),""),""),""),"")</f>
        <v>#REF!</v>
      </c>
      <c r="Q715" s="4">
        <v>2</v>
      </c>
      <c r="R715" s="8" t="e">
        <f>IF(#REF!&lt;&gt;#REF!,COUNTIFS($K$112:$K$1378,$K$112,#REF!,#REF!),"")</f>
        <v>#REF!</v>
      </c>
      <c r="S715" s="8" t="e">
        <f>IF(AND(#REF!&lt;&gt;#REF!,#REF!=#REF!,M715="positive",M716="negative"),1,"")</f>
        <v>#REF!</v>
      </c>
      <c r="T715" s="8" t="e">
        <f>IF(AND(#REF!=#REF!,K:K="stroke",M:M="positive",S715&lt;&gt;"1"),1,"")</f>
        <v>#REF!</v>
      </c>
      <c r="U715" s="8" t="e">
        <f>IF((AND(R715&lt;&gt;"",W715&lt;&gt;1,K:K="stroke",M:M="negative",#REF!=#REF!)),IF(W715&lt;&gt;0,"",1),"")</f>
        <v>#REF!</v>
      </c>
      <c r="V715" s="8" t="e">
        <f t="shared" si="48"/>
        <v>#REF!</v>
      </c>
      <c r="W715" s="8" t="e">
        <f>IF(#REF!&lt;&gt;#REF!,COUNTIFS($K$112:$K$1378,"up",#REF!,#REF!),"")</f>
        <v>#REF!</v>
      </c>
      <c r="X715" s="8" t="e">
        <f>IF(#REF!&lt;&gt;#REF!,COUNTIFS($K$112:$K$1378,"SRS",#REF!,#REF!),"")</f>
        <v>#REF!</v>
      </c>
      <c r="Y715" s="8" t="e">
        <f>IF(R715&lt;&gt;"",IF(R715=1,"",COUNTIFS($O$112:$O$1378,"&gt;40",#REF!,#REF!)),"")</f>
        <v>#REF!</v>
      </c>
      <c r="AA715" s="4"/>
      <c r="AB715" s="4"/>
      <c r="AC715" s="4"/>
      <c r="AD715" s="4"/>
      <c r="AE715" s="4"/>
      <c r="AF715" s="4"/>
      <c r="AG715" s="4"/>
      <c r="AH715" s="4"/>
    </row>
    <row r="716" spans="1:34" s="16" customFormat="1">
      <c r="A716" s="4">
        <f t="shared" si="49"/>
        <v>55242</v>
      </c>
      <c r="B716" s="33" t="str">
        <f t="shared" si="50"/>
        <v>20171129152042</v>
      </c>
      <c r="C716" s="4" t="str">
        <f t="shared" si="47"/>
        <v>20171129</v>
      </c>
      <c r="D716" s="4">
        <v>2017</v>
      </c>
      <c r="E716" s="4">
        <v>11</v>
      </c>
      <c r="F716" s="4">
        <v>29</v>
      </c>
      <c r="G716" s="4">
        <v>15</v>
      </c>
      <c r="H716" s="4">
        <v>20</v>
      </c>
      <c r="I716" s="4">
        <v>42</v>
      </c>
      <c r="J716" s="4">
        <v>24</v>
      </c>
      <c r="K716" s="4" t="s">
        <v>37</v>
      </c>
      <c r="L716" s="8" t="e">
        <f>IF(#REF!=#REF!,IF(K716="Stroke",IF(K717="Stroke",IF((J717-J716)&lt;0,1000+J717-J716,J717-J716),""),""),"")</f>
        <v>#REF!</v>
      </c>
      <c r="M716" s="4" t="s">
        <v>21</v>
      </c>
      <c r="N716" s="4" t="s">
        <v>27</v>
      </c>
      <c r="O716" s="4">
        <v>1</v>
      </c>
      <c r="P716" s="8" t="e">
        <f>IF(#REF!=#REF!,IF(K716="Stroke",IF(K717="Stroke",IF(#REF!=#REF!,IF(Q716=Q717,IF((J717-J716)&lt;0,1000+J717-J716-O716,J717-J716-O716),""),""),""),""),"")</f>
        <v>#REF!</v>
      </c>
      <c r="Q716" s="4">
        <v>1</v>
      </c>
      <c r="R716" s="8" t="e">
        <f>IF(#REF!&lt;&gt;#REF!,COUNTIFS($K$112:$K$1378,$K$112,#REF!,#REF!),"")</f>
        <v>#REF!</v>
      </c>
      <c r="S716" s="8" t="e">
        <f>IF(AND(#REF!&lt;&gt;#REF!,#REF!=#REF!,M716="positive",M717="negative"),1,"")</f>
        <v>#REF!</v>
      </c>
      <c r="T716" s="8" t="e">
        <f>IF(AND(#REF!=#REF!,K:K="stroke",M:M="positive",S716&lt;&gt;"1"),1,"")</f>
        <v>#REF!</v>
      </c>
      <c r="U716" s="8" t="e">
        <f>IF((AND(R716&lt;&gt;"",W716&lt;&gt;1,K:K="stroke",M:M="negative",#REF!=#REF!)),IF(W716&lt;&gt;0,"",1),"")</f>
        <v>#REF!</v>
      </c>
      <c r="V716" s="8" t="e">
        <f t="shared" si="48"/>
        <v>#REF!</v>
      </c>
      <c r="W716" s="8" t="e">
        <f>IF(#REF!&lt;&gt;#REF!,COUNTIFS($K$112:$K$1378,"up",#REF!,#REF!),"")</f>
        <v>#REF!</v>
      </c>
      <c r="X716" s="8" t="e">
        <f>IF(#REF!&lt;&gt;#REF!,COUNTIFS($K$112:$K$1378,"SRS",#REF!,#REF!),"")</f>
        <v>#REF!</v>
      </c>
      <c r="Y716" s="8" t="e">
        <f>IF(R716&lt;&gt;"",IF(R716=1,"",COUNTIFS($O$112:$O$1378,"&gt;40",#REF!,#REF!)),"")</f>
        <v>#REF!</v>
      </c>
      <c r="Z716" s="4"/>
      <c r="AA716" s="4"/>
      <c r="AB716" s="4"/>
      <c r="AC716" s="4"/>
      <c r="AD716" s="4"/>
      <c r="AE716" s="4"/>
      <c r="AF716" s="4"/>
      <c r="AG716" s="4"/>
      <c r="AH716" s="4"/>
    </row>
    <row r="717" spans="1:34" s="16" customFormat="1">
      <c r="A717" s="4">
        <f t="shared" si="49"/>
        <v>55242</v>
      </c>
      <c r="B717" s="33" t="str">
        <f t="shared" si="50"/>
        <v>20171129152042</v>
      </c>
      <c r="C717" s="4" t="str">
        <f t="shared" si="47"/>
        <v>20171129</v>
      </c>
      <c r="D717" s="4">
        <v>2017</v>
      </c>
      <c r="E717" s="4">
        <v>11</v>
      </c>
      <c r="F717" s="4">
        <v>29</v>
      </c>
      <c r="G717" s="4">
        <v>15</v>
      </c>
      <c r="H717" s="4">
        <v>20</v>
      </c>
      <c r="I717" s="4">
        <v>42</v>
      </c>
      <c r="J717" s="4">
        <v>38</v>
      </c>
      <c r="K717" s="4" t="s">
        <v>37</v>
      </c>
      <c r="L717" s="8" t="e">
        <f>IF(#REF!=#REF!,IF(K717="Stroke",IF(K718="Stroke",IF((J718-J717)&lt;0,1000+J718-J717,J718-J717),""),""),"")</f>
        <v>#REF!</v>
      </c>
      <c r="M717" s="4" t="s">
        <v>21</v>
      </c>
      <c r="N717" s="4" t="s">
        <v>27</v>
      </c>
      <c r="O717" s="4">
        <v>12</v>
      </c>
      <c r="P717" s="8" t="e">
        <f>IF(#REF!=#REF!,IF(K717="Stroke",IF(K718="Stroke",IF(#REF!=#REF!,IF(Q717=Q718,IF((J718-J717)&lt;0,1000+J718-J717-O717,J718-J717-O717),""),""),""),""),"")</f>
        <v>#REF!</v>
      </c>
      <c r="Q717" s="4">
        <v>1</v>
      </c>
      <c r="R717" s="8" t="e">
        <f>IF(#REF!&lt;&gt;#REF!,COUNTIFS($K$112:$K$1378,$K$112,#REF!,#REF!),"")</f>
        <v>#REF!</v>
      </c>
      <c r="S717" s="8" t="e">
        <f>IF(AND(#REF!&lt;&gt;#REF!,#REF!=#REF!,M717="positive",M718="negative"),1,"")</f>
        <v>#REF!</v>
      </c>
      <c r="T717" s="8" t="e">
        <f>IF(AND(#REF!=#REF!,K:K="stroke",M:M="positive",S717&lt;&gt;"1"),1,"")</f>
        <v>#REF!</v>
      </c>
      <c r="U717" s="8" t="e">
        <f>IF((AND(R717&lt;&gt;"",W717&lt;&gt;1,K:K="stroke",M:M="negative",#REF!=#REF!)),IF(W717&lt;&gt;0,"",1),"")</f>
        <v>#REF!</v>
      </c>
      <c r="V717" s="8" t="e">
        <f t="shared" si="48"/>
        <v>#REF!</v>
      </c>
      <c r="W717" s="8" t="e">
        <f>IF(#REF!&lt;&gt;#REF!,COUNTIFS($K$112:$K$1378,"up",#REF!,#REF!),"")</f>
        <v>#REF!</v>
      </c>
      <c r="X717" s="8" t="e">
        <f>IF(#REF!&lt;&gt;#REF!,COUNTIFS($K$112:$K$1378,"SRS",#REF!,#REF!),"")</f>
        <v>#REF!</v>
      </c>
      <c r="Y717" s="8" t="e">
        <f>IF(R717&lt;&gt;"",IF(R717=1,"",COUNTIFS($O$112:$O$1378,"&gt;40",#REF!,#REF!)),"")</f>
        <v>#REF!</v>
      </c>
      <c r="Z717" s="4"/>
      <c r="AA717" s="4"/>
      <c r="AB717" s="4"/>
      <c r="AC717" s="4"/>
      <c r="AD717" s="4"/>
      <c r="AE717" s="4"/>
      <c r="AF717" s="4"/>
      <c r="AG717" s="4"/>
      <c r="AH717" s="4"/>
    </row>
    <row r="718" spans="1:34" s="16" customFormat="1">
      <c r="A718" s="4">
        <f t="shared" si="49"/>
        <v>55242</v>
      </c>
      <c r="B718" s="33" t="str">
        <f t="shared" si="50"/>
        <v>20171129152042</v>
      </c>
      <c r="C718" s="4" t="str">
        <f t="shared" si="47"/>
        <v>20171129</v>
      </c>
      <c r="D718" s="4">
        <v>2017</v>
      </c>
      <c r="E718" s="4">
        <v>11</v>
      </c>
      <c r="F718" s="4">
        <v>29</v>
      </c>
      <c r="G718" s="4">
        <v>15</v>
      </c>
      <c r="H718" s="4">
        <v>20</v>
      </c>
      <c r="I718" s="4">
        <v>42</v>
      </c>
      <c r="J718" s="4">
        <v>203</v>
      </c>
      <c r="K718" s="4" t="s">
        <v>37</v>
      </c>
      <c r="L718" s="8" t="e">
        <f>IF(#REF!=#REF!,IF(K718="Stroke",IF(K719="Stroke",IF((J719-J718)&lt;0,1000+J719-J718,J719-J718),""),""),"")</f>
        <v>#REF!</v>
      </c>
      <c r="M718" s="4" t="s">
        <v>21</v>
      </c>
      <c r="N718" s="4" t="s">
        <v>27</v>
      </c>
      <c r="O718" s="4">
        <v>6</v>
      </c>
      <c r="P718" s="8" t="e">
        <f>IF(#REF!=#REF!,IF(K718="Stroke",IF(K719="Stroke",IF(#REF!=#REF!,IF(Q718=Q719,IF((J719-J718)&lt;0,1000+J719-J718-O718,J719-J718-O718),""),""),""),""),"")</f>
        <v>#REF!</v>
      </c>
      <c r="Q718" s="4">
        <v>1</v>
      </c>
      <c r="R718" s="8" t="e">
        <f>IF(#REF!&lt;&gt;#REF!,COUNTIFS($K$112:$K$1378,$K$112,#REF!,#REF!),"")</f>
        <v>#REF!</v>
      </c>
      <c r="S718" s="8" t="e">
        <f>IF(AND(#REF!&lt;&gt;#REF!,#REF!=#REF!,M718="positive",M719="negative"),1,"")</f>
        <v>#REF!</v>
      </c>
      <c r="T718" s="8" t="e">
        <f>IF(AND(#REF!=#REF!,K:K="stroke",M:M="positive",S718&lt;&gt;"1"),1,"")</f>
        <v>#REF!</v>
      </c>
      <c r="U718" s="8" t="e">
        <f>IF((AND(R718&lt;&gt;"",W718&lt;&gt;1,K:K="stroke",M:M="negative",#REF!=#REF!)),IF(W718&lt;&gt;0,"",1),"")</f>
        <v>#REF!</v>
      </c>
      <c r="V718" s="8" t="e">
        <f t="shared" si="48"/>
        <v>#REF!</v>
      </c>
      <c r="W718" s="8" t="e">
        <f>IF(#REF!&lt;&gt;#REF!,COUNTIFS($K$112:$K$1378,"up",#REF!,#REF!),"")</f>
        <v>#REF!</v>
      </c>
      <c r="X718" s="8" t="e">
        <f>IF(#REF!&lt;&gt;#REF!,COUNTIFS($K$112:$K$1378,"SRS",#REF!,#REF!),"")</f>
        <v>#REF!</v>
      </c>
      <c r="Y718" s="8" t="e">
        <f>IF(R718&lt;&gt;"",IF(R718=1,"",COUNTIFS($O$112:$O$1378,"&gt;40",#REF!,#REF!)),"")</f>
        <v>#REF!</v>
      </c>
      <c r="Z718" s="4"/>
      <c r="AA718" s="4"/>
      <c r="AB718" s="4"/>
      <c r="AC718" s="4"/>
      <c r="AD718" s="4"/>
      <c r="AE718" s="4"/>
      <c r="AF718" s="4"/>
      <c r="AG718" s="4"/>
      <c r="AH718" s="4"/>
    </row>
    <row r="719" spans="1:34" s="16" customFormat="1">
      <c r="A719" s="4">
        <f t="shared" si="49"/>
        <v>55242</v>
      </c>
      <c r="B719" s="33" t="str">
        <f t="shared" si="50"/>
        <v>20171129152042</v>
      </c>
      <c r="C719" s="4" t="str">
        <f t="shared" si="47"/>
        <v>20171129</v>
      </c>
      <c r="D719" s="4">
        <v>2017</v>
      </c>
      <c r="E719" s="4">
        <v>11</v>
      </c>
      <c r="F719" s="4">
        <v>29</v>
      </c>
      <c r="G719" s="4">
        <v>15</v>
      </c>
      <c r="H719" s="4">
        <v>20</v>
      </c>
      <c r="I719" s="4">
        <v>42</v>
      </c>
      <c r="J719" s="4">
        <v>261</v>
      </c>
      <c r="K719" s="4" t="s">
        <v>37</v>
      </c>
      <c r="L719" s="8" t="e">
        <f>IF(#REF!=#REF!,IF(K719="Stroke",IF(K720="Stroke",IF((J720-J719)&lt;0,1000+J720-J719,J720-J719),""),""),"")</f>
        <v>#REF!</v>
      </c>
      <c r="M719" s="4" t="s">
        <v>21</v>
      </c>
      <c r="N719" s="4" t="s">
        <v>27</v>
      </c>
      <c r="O719" s="4">
        <v>39</v>
      </c>
      <c r="P719" s="8" t="e">
        <f>IF(#REF!=#REF!,IF(K719="Stroke",IF(K720="Stroke",IF(#REF!=#REF!,IF(Q719=Q720,IF((J720-J719)&lt;0,1000+J720-J719-O719,J720-J719-O719),""),""),""),""),"")</f>
        <v>#REF!</v>
      </c>
      <c r="Q719" s="4">
        <v>1</v>
      </c>
      <c r="R719" s="8" t="e">
        <f>IF(#REF!&lt;&gt;#REF!,COUNTIFS($K$112:$K$1378,$K$112,#REF!,#REF!),"")</f>
        <v>#REF!</v>
      </c>
      <c r="S719" s="8" t="e">
        <f>IF(AND(#REF!&lt;&gt;#REF!,#REF!=#REF!,M719="positive",M720="negative"),1,"")</f>
        <v>#REF!</v>
      </c>
      <c r="T719" s="8" t="e">
        <f>IF(AND(#REF!=#REF!,K:K="stroke",M:M="positive",S719&lt;&gt;"1"),1,"")</f>
        <v>#REF!</v>
      </c>
      <c r="U719" s="8" t="e">
        <f>IF((AND(R719&lt;&gt;"",W719&lt;&gt;1,K:K="stroke",M:M="negative",#REF!=#REF!)),IF(W719&lt;&gt;0,"",1),"")</f>
        <v>#REF!</v>
      </c>
      <c r="V719" s="8" t="e">
        <f t="shared" si="48"/>
        <v>#REF!</v>
      </c>
      <c r="W719" s="8" t="e">
        <f>IF(#REF!&lt;&gt;#REF!,COUNTIFS($K$112:$K$1378,"up",#REF!,#REF!),"")</f>
        <v>#REF!</v>
      </c>
      <c r="X719" s="8" t="e">
        <f>IF(#REF!&lt;&gt;#REF!,COUNTIFS($K$112:$K$1378,"SRS",#REF!,#REF!),"")</f>
        <v>#REF!</v>
      </c>
      <c r="Y719" s="8" t="e">
        <f>IF(R719&lt;&gt;"",IF(R719=1,"",COUNTIFS($O$112:$O$1378,"&gt;40",#REF!,#REF!)),"")</f>
        <v>#REF!</v>
      </c>
      <c r="Z719" s="4"/>
      <c r="AA719" s="4"/>
      <c r="AB719" s="4"/>
      <c r="AC719" s="4"/>
      <c r="AD719" s="4"/>
      <c r="AE719" s="4"/>
      <c r="AF719" s="4"/>
      <c r="AG719" s="4"/>
      <c r="AH719" s="4"/>
    </row>
    <row r="720" spans="1:34" s="16" customFormat="1">
      <c r="A720" s="4">
        <f t="shared" si="49"/>
        <v>55242</v>
      </c>
      <c r="B720" s="33" t="str">
        <f t="shared" si="50"/>
        <v>20171129152042</v>
      </c>
      <c r="C720" s="4" t="str">
        <f t="shared" si="47"/>
        <v>20171129</v>
      </c>
      <c r="D720" s="4">
        <v>2017</v>
      </c>
      <c r="E720" s="4">
        <v>11</v>
      </c>
      <c r="F720" s="4">
        <v>29</v>
      </c>
      <c r="G720" s="4">
        <v>15</v>
      </c>
      <c r="H720" s="4">
        <v>20</v>
      </c>
      <c r="I720" s="4">
        <v>42</v>
      </c>
      <c r="J720" s="4">
        <v>265</v>
      </c>
      <c r="K720" s="4" t="s">
        <v>29</v>
      </c>
      <c r="L720" s="8" t="e">
        <f>IF(#REF!=#REF!,IF(K720="Stroke",IF(K721="Stroke",IF((J721-J720)&lt;0,1000+J721-J720,J721-J720),""),""),"")</f>
        <v>#REF!</v>
      </c>
      <c r="M720" s="4" t="s">
        <v>21</v>
      </c>
      <c r="N720" s="4" t="s">
        <v>27</v>
      </c>
      <c r="O720" s="4">
        <v>0</v>
      </c>
      <c r="P720" s="8" t="e">
        <f>IF(#REF!=#REF!,IF(K720="Stroke",IF(K721="Stroke",IF(#REF!=#REF!,IF(Q720=Q721,IF((J721-J720)&lt;0,1000+J721-J720-O720,J721-J720-O720),""),""),""),""),"")</f>
        <v>#REF!</v>
      </c>
      <c r="Q720" s="4">
        <v>1</v>
      </c>
      <c r="R720" s="8" t="e">
        <f>IF(#REF!&lt;&gt;#REF!,COUNTIFS($K$112:$K$1378,$K$112,#REF!,#REF!),"")</f>
        <v>#REF!</v>
      </c>
      <c r="S720" s="8" t="e">
        <f>IF(AND(#REF!&lt;&gt;#REF!,#REF!=#REF!,M720="positive",M721="negative"),1,"")</f>
        <v>#REF!</v>
      </c>
      <c r="T720" s="8" t="e">
        <f>IF(AND(#REF!=#REF!,K:K="stroke",M:M="positive",S720&lt;&gt;"1"),1,"")</f>
        <v>#REF!</v>
      </c>
      <c r="U720" s="8" t="e">
        <f>IF((AND(R720&lt;&gt;"",W720&lt;&gt;1,K:K="stroke",M:M="negative",#REF!=#REF!)),IF(W720&lt;&gt;0,"",1),"")</f>
        <v>#REF!</v>
      </c>
      <c r="V720" s="8" t="e">
        <f t="shared" si="48"/>
        <v>#REF!</v>
      </c>
      <c r="W720" s="8" t="e">
        <f>IF(#REF!&lt;&gt;#REF!,COUNTIFS($K$112:$K$1378,"up",#REF!,#REF!),"")</f>
        <v>#REF!</v>
      </c>
      <c r="X720" s="8" t="e">
        <f>IF(#REF!&lt;&gt;#REF!,COUNTIFS($K$112:$K$1378,"SRS",#REF!,#REF!),"")</f>
        <v>#REF!</v>
      </c>
      <c r="Y720" s="8" t="e">
        <f>IF(R720&lt;&gt;"",IF(R720=1,"",COUNTIFS($O$112:$O$1378,"&gt;40",#REF!,#REF!)),"")</f>
        <v>#REF!</v>
      </c>
      <c r="Z720" s="4"/>
      <c r="AA720" s="4"/>
      <c r="AB720" s="4"/>
      <c r="AC720" s="4"/>
      <c r="AD720" s="4"/>
      <c r="AE720" s="4"/>
      <c r="AF720" s="4"/>
      <c r="AG720" s="4"/>
      <c r="AH720" s="4"/>
    </row>
    <row r="721" spans="1:34" s="16" customFormat="1">
      <c r="A721" s="4">
        <f t="shared" si="49"/>
        <v>55242</v>
      </c>
      <c r="B721" s="33" t="str">
        <f t="shared" si="50"/>
        <v>20171129152042</v>
      </c>
      <c r="C721" s="4" t="str">
        <f t="shared" si="47"/>
        <v>20171129</v>
      </c>
      <c r="D721" s="4">
        <v>2017</v>
      </c>
      <c r="E721" s="4">
        <v>11</v>
      </c>
      <c r="F721" s="4">
        <v>29</v>
      </c>
      <c r="G721" s="4">
        <v>15</v>
      </c>
      <c r="H721" s="4">
        <v>20</v>
      </c>
      <c r="I721" s="4">
        <v>42</v>
      </c>
      <c r="J721" s="4">
        <v>340</v>
      </c>
      <c r="K721" s="4" t="s">
        <v>37</v>
      </c>
      <c r="L721" s="8" t="e">
        <f>IF(#REF!=#REF!,IF(K721="Stroke",IF(K722="Stroke",IF((J722-J721)&lt;0,1000+J722-J721,J722-J721),""),""),"")</f>
        <v>#REF!</v>
      </c>
      <c r="M721" s="4" t="s">
        <v>21</v>
      </c>
      <c r="N721" s="4" t="s">
        <v>27</v>
      </c>
      <c r="O721" s="4">
        <v>5</v>
      </c>
      <c r="P721" s="8" t="e">
        <f>IF(#REF!=#REF!,IF(K721="Stroke",IF(K722="Stroke",IF(#REF!=#REF!,IF(Q721=Q722,IF((J722-J721)&lt;0,1000+J722-J721-O721,J722-J721-O721),""),""),""),""),"")</f>
        <v>#REF!</v>
      </c>
      <c r="Q721" s="4">
        <v>1</v>
      </c>
      <c r="R721" s="8" t="e">
        <f>IF(#REF!&lt;&gt;#REF!,COUNTIFS($K$112:$K$1378,$K$112,#REF!,#REF!),"")</f>
        <v>#REF!</v>
      </c>
      <c r="S721" s="8" t="e">
        <f>IF(AND(#REF!&lt;&gt;#REF!,#REF!=#REF!,M721="positive",M722="negative"),1,"")</f>
        <v>#REF!</v>
      </c>
      <c r="T721" s="8" t="e">
        <f>IF(AND(#REF!=#REF!,K:K="stroke",M:M="positive",S721&lt;&gt;"1"),1,"")</f>
        <v>#REF!</v>
      </c>
      <c r="U721" s="8" t="e">
        <f>IF((AND(R721&lt;&gt;"",W721&lt;&gt;1,K:K="stroke",M:M="negative",#REF!=#REF!)),IF(W721&lt;&gt;0,"",1),"")</f>
        <v>#REF!</v>
      </c>
      <c r="V721" s="8" t="e">
        <f t="shared" si="48"/>
        <v>#REF!</v>
      </c>
      <c r="W721" s="8" t="e">
        <f>IF(#REF!&lt;&gt;#REF!,COUNTIFS($K$112:$K$1378,"up",#REF!,#REF!),"")</f>
        <v>#REF!</v>
      </c>
      <c r="X721" s="8" t="e">
        <f>IF(#REF!&lt;&gt;#REF!,COUNTIFS($K$112:$K$1378,"SRS",#REF!,#REF!),"")</f>
        <v>#REF!</v>
      </c>
      <c r="Y721" s="8" t="e">
        <f>IF(R721&lt;&gt;"",IF(R721=1,"",COUNTIFS($O$112:$O$1378,"&gt;40",#REF!,#REF!)),"")</f>
        <v>#REF!</v>
      </c>
      <c r="Z721" s="4"/>
      <c r="AA721" s="4"/>
      <c r="AB721" s="4"/>
      <c r="AC721" s="4"/>
      <c r="AD721" s="4"/>
      <c r="AE721" s="4"/>
      <c r="AF721" s="4"/>
      <c r="AG721" s="4"/>
      <c r="AH721" s="4"/>
    </row>
    <row r="722" spans="1:34" s="16" customFormat="1">
      <c r="A722" s="4">
        <f t="shared" si="49"/>
        <v>55242</v>
      </c>
      <c r="B722" s="33" t="str">
        <f t="shared" si="50"/>
        <v>20171129152042</v>
      </c>
      <c r="C722" s="4" t="str">
        <f t="shared" si="47"/>
        <v>20171129</v>
      </c>
      <c r="D722" s="4">
        <v>2017</v>
      </c>
      <c r="E722" s="4">
        <v>11</v>
      </c>
      <c r="F722" s="4">
        <v>29</v>
      </c>
      <c r="G722" s="4">
        <v>15</v>
      </c>
      <c r="H722" s="4">
        <v>20</v>
      </c>
      <c r="I722" s="4">
        <v>42</v>
      </c>
      <c r="J722" s="4">
        <v>398</v>
      </c>
      <c r="K722" s="4" t="s">
        <v>37</v>
      </c>
      <c r="L722" s="8" t="e">
        <f>IF(#REF!=#REF!,IF(K722="Stroke",IF(K723="Stroke",IF((J723-J722)&lt;0,1000+J723-J722,J723-J722),""),""),"")</f>
        <v>#REF!</v>
      </c>
      <c r="M722" s="4" t="s">
        <v>21</v>
      </c>
      <c r="N722" s="4" t="s">
        <v>27</v>
      </c>
      <c r="O722" s="4">
        <v>9</v>
      </c>
      <c r="P722" s="8" t="e">
        <f>IF(#REF!=#REF!,IF(K722="Stroke",IF(K723="Stroke",IF(#REF!=#REF!,IF(Q722=Q723,IF((J723-J722)&lt;0,1000+J723-J722-O722,J723-J722-O722),""),""),""),""),"")</f>
        <v>#REF!</v>
      </c>
      <c r="Q722" s="4">
        <v>1</v>
      </c>
      <c r="R722" s="8" t="e">
        <f>IF(#REF!&lt;&gt;#REF!,COUNTIFS($K$112:$K$1378,$K$112,#REF!,#REF!),"")</f>
        <v>#REF!</v>
      </c>
      <c r="S722" s="8" t="e">
        <f>IF(AND(#REF!&lt;&gt;#REF!,#REF!=#REF!,M722="positive",M723="negative"),1,"")</f>
        <v>#REF!</v>
      </c>
      <c r="T722" s="8" t="e">
        <f>IF(AND(#REF!=#REF!,K:K="stroke",M:M="positive",S722&lt;&gt;"1"),1,"")</f>
        <v>#REF!</v>
      </c>
      <c r="U722" s="8" t="e">
        <f>IF((AND(R722&lt;&gt;"",W722&lt;&gt;1,K:K="stroke",M:M="negative",#REF!=#REF!)),IF(W722&lt;&gt;0,"",1),"")</f>
        <v>#REF!</v>
      </c>
      <c r="V722" s="8" t="e">
        <f t="shared" si="48"/>
        <v>#REF!</v>
      </c>
      <c r="W722" s="8" t="e">
        <f>IF(#REF!&lt;&gt;#REF!,COUNTIFS($K$112:$K$1378,"up",#REF!,#REF!),"")</f>
        <v>#REF!</v>
      </c>
      <c r="X722" s="8" t="e">
        <f>IF(#REF!&lt;&gt;#REF!,COUNTIFS($K$112:$K$1378,"SRS",#REF!,#REF!),"")</f>
        <v>#REF!</v>
      </c>
      <c r="Y722" s="8" t="e">
        <f>IF(R722&lt;&gt;"",IF(R722=1,"",COUNTIFS($O$112:$O$1378,"&gt;40",#REF!,#REF!)),"")</f>
        <v>#REF!</v>
      </c>
      <c r="Z722" s="4"/>
      <c r="AA722" s="4"/>
      <c r="AB722" s="4"/>
      <c r="AC722" s="4"/>
      <c r="AD722" s="4"/>
      <c r="AE722" s="4"/>
      <c r="AF722" s="4"/>
      <c r="AG722" s="4"/>
      <c r="AH722" s="4"/>
    </row>
    <row r="723" spans="1:34" s="16" customFormat="1">
      <c r="A723" s="24">
        <f t="shared" si="49"/>
        <v>55826</v>
      </c>
      <c r="B723" s="37" t="str">
        <f t="shared" si="50"/>
        <v>20171129153026</v>
      </c>
      <c r="C723" s="24" t="str">
        <f t="shared" si="47"/>
        <v>20171129</v>
      </c>
      <c r="D723" s="24">
        <v>2017</v>
      </c>
      <c r="E723" s="24">
        <v>11</v>
      </c>
      <c r="F723" s="24">
        <v>29</v>
      </c>
      <c r="G723" s="24">
        <v>15</v>
      </c>
      <c r="H723" s="24">
        <v>30</v>
      </c>
      <c r="I723" s="24">
        <v>26</v>
      </c>
      <c r="J723" s="24">
        <v>968</v>
      </c>
      <c r="K723" s="24" t="s">
        <v>37</v>
      </c>
      <c r="L723" s="7" t="e">
        <f>IF(#REF!=#REF!,IF(K723="Stroke",IF(K724="Stroke",IF((J724-J723)&lt;0,1000+J724-J723,J724-J723),""),""),"")</f>
        <v>#REF!</v>
      </c>
      <c r="M723" s="24" t="s">
        <v>20</v>
      </c>
      <c r="N723" s="24" t="s">
        <v>27</v>
      </c>
      <c r="O723" s="24">
        <v>207</v>
      </c>
      <c r="P723" s="7" t="e">
        <f>IF(#REF!=#REF!,IF(K723="Stroke",IF(K724="Stroke",IF(#REF!=#REF!,IF(Q723=Q724,IF((J724-J723)&lt;0,1000+J724-J723-O723,J724-J723-O723),""),""),""),""),"")</f>
        <v>#REF!</v>
      </c>
      <c r="Q723" s="24">
        <v>1</v>
      </c>
      <c r="R723" s="7" t="e">
        <f>IF(#REF!&lt;&gt;#REF!,COUNTIFS($K$112:$K$1378,$K$112,#REF!,#REF!),"")</f>
        <v>#REF!</v>
      </c>
      <c r="S723" s="7" t="e">
        <f>IF(AND(#REF!&lt;&gt;#REF!,#REF!=#REF!,M723="positive",M724="negative"),1,"")</f>
        <v>#REF!</v>
      </c>
      <c r="T723" s="7" t="e">
        <f>IF(AND(#REF!=#REF!,K:K="stroke",M:M="positive",S723&lt;&gt;"1"),1,"")</f>
        <v>#REF!</v>
      </c>
      <c r="U723" s="7" t="e">
        <f>IF((AND(R723&lt;&gt;"",W723&lt;&gt;1,K:K="stroke",M:M="negative",#REF!=#REF!)),IF(W723&lt;&gt;0,"",1),"")</f>
        <v>#REF!</v>
      </c>
      <c r="V723" s="7" t="e">
        <f t="shared" si="48"/>
        <v>#REF!</v>
      </c>
      <c r="W723" s="7" t="e">
        <f>IF(#REF!&lt;&gt;#REF!,COUNTIFS($K$112:$K$1378,"up",#REF!,#REF!),"")</f>
        <v>#REF!</v>
      </c>
      <c r="X723" s="7" t="e">
        <f>IF(#REF!&lt;&gt;#REF!,COUNTIFS($K$112:$K$1378,"SRS",#REF!,#REF!),"")</f>
        <v>#REF!</v>
      </c>
      <c r="Y723" s="7" t="e">
        <f>IF(R723&lt;&gt;"",IF(R723=1,"",COUNTIFS($O$112:$O$1378,"&gt;40",#REF!,#REF!)),"")</f>
        <v>#REF!</v>
      </c>
      <c r="Z723" s="24" t="s">
        <v>96</v>
      </c>
      <c r="AA723" s="24"/>
      <c r="AB723" s="24"/>
      <c r="AC723" s="24"/>
      <c r="AD723" s="24"/>
      <c r="AE723" s="24"/>
      <c r="AF723" s="24"/>
      <c r="AG723" s="24"/>
      <c r="AH723" s="24"/>
    </row>
    <row r="724" spans="1:34" s="16" customFormat="1">
      <c r="A724" s="4">
        <f t="shared" si="49"/>
        <v>55827</v>
      </c>
      <c r="B724" s="33" t="str">
        <f t="shared" si="50"/>
        <v>20171129153027</v>
      </c>
      <c r="C724" s="4" t="str">
        <f t="shared" si="47"/>
        <v>20171129</v>
      </c>
      <c r="D724" s="4">
        <v>2017</v>
      </c>
      <c r="E724" s="4">
        <v>11</v>
      </c>
      <c r="F724" s="4">
        <v>29</v>
      </c>
      <c r="G724" s="4">
        <v>15</v>
      </c>
      <c r="H724" s="4">
        <v>30</v>
      </c>
      <c r="I724" s="4">
        <v>27</v>
      </c>
      <c r="J724" s="4">
        <v>298</v>
      </c>
      <c r="K724" s="4" t="s">
        <v>37</v>
      </c>
      <c r="L724" s="8" t="e">
        <f>IF(#REF!=#REF!,IF(K724="Stroke",IF(K725="Stroke",IF((J725-J724)&lt;0,1000+J725-J724,J725-J724),""),""),"")</f>
        <v>#REF!</v>
      </c>
      <c r="M724" s="4" t="s">
        <v>21</v>
      </c>
      <c r="N724" s="4" t="s">
        <v>27</v>
      </c>
      <c r="O724" s="4">
        <v>242</v>
      </c>
      <c r="P724" s="8" t="e">
        <f>IF(#REF!=#REF!,IF(K724="Stroke",IF(K725="Stroke",IF(#REF!=#REF!,IF(Q724=Q725,IF((J725-J724)&lt;0,1000+J725-J724-O724,J725-J724-O724),""),""),""),""),"")</f>
        <v>#REF!</v>
      </c>
      <c r="Q724" s="4">
        <v>1</v>
      </c>
      <c r="R724" s="8" t="e">
        <f>IF(#REF!&lt;&gt;#REF!,COUNTIFS($K$112:$K$1378,$K$112,#REF!,#REF!),"")</f>
        <v>#REF!</v>
      </c>
      <c r="S724" s="8" t="e">
        <f>IF(AND(#REF!&lt;&gt;#REF!,#REF!=#REF!,M724="positive",M725="negative"),1,"")</f>
        <v>#REF!</v>
      </c>
      <c r="T724" s="8" t="e">
        <f>IF(AND(#REF!=#REF!,K:K="stroke",M:M="positive",S724&lt;&gt;"1"),1,"")</f>
        <v>#REF!</v>
      </c>
      <c r="U724" s="8" t="e">
        <f>IF((AND(R724&lt;&gt;"",W724&lt;&gt;1,K:K="stroke",M:M="negative",#REF!=#REF!)),IF(W724&lt;&gt;0,"",1),"")</f>
        <v>#REF!</v>
      </c>
      <c r="V724" s="8" t="e">
        <f t="shared" si="48"/>
        <v>#REF!</v>
      </c>
      <c r="W724" s="8" t="e">
        <f>IF(#REF!&lt;&gt;#REF!,COUNTIFS($K$112:$K$1378,"up",#REF!,#REF!),"")</f>
        <v>#REF!</v>
      </c>
      <c r="X724" s="8" t="e">
        <f>IF(#REF!&lt;&gt;#REF!,COUNTIFS($K$112:$K$1378,"SRS",#REF!,#REF!),"")</f>
        <v>#REF!</v>
      </c>
      <c r="Y724" s="8" t="e">
        <f>IF(R724&lt;&gt;"",IF(R724=1,"",COUNTIFS($O$112:$O$1378,"&gt;40",#REF!,#REF!)),"")</f>
        <v>#REF!</v>
      </c>
      <c r="Z724" s="4"/>
      <c r="AA724" s="4"/>
      <c r="AB724" s="4"/>
      <c r="AC724" s="4"/>
      <c r="AD724" s="4"/>
      <c r="AE724" s="4"/>
      <c r="AF724" s="4"/>
      <c r="AG724" s="4"/>
      <c r="AH724" s="4"/>
    </row>
    <row r="725" spans="1:34" s="16" customFormat="1">
      <c r="A725" s="4">
        <f t="shared" si="49"/>
        <v>55827</v>
      </c>
      <c r="B725" s="33" t="str">
        <f t="shared" si="50"/>
        <v>20171129153027</v>
      </c>
      <c r="C725" s="4" t="str">
        <f t="shared" si="47"/>
        <v>20171129</v>
      </c>
      <c r="D725" s="4">
        <v>2017</v>
      </c>
      <c r="E725" s="4">
        <v>11</v>
      </c>
      <c r="F725" s="4">
        <v>29</v>
      </c>
      <c r="G725" s="4">
        <v>15</v>
      </c>
      <c r="H725" s="4">
        <v>30</v>
      </c>
      <c r="I725" s="4">
        <v>27</v>
      </c>
      <c r="J725" s="4">
        <v>680</v>
      </c>
      <c r="K725" s="4" t="s">
        <v>37</v>
      </c>
      <c r="L725" s="8" t="e">
        <f>IF(#REF!=#REF!,IF(K725="Stroke",IF(K726="Stroke",IF((J726-J725)&lt;0,1000+J726-J725,J726-J725),""),""),"")</f>
        <v>#REF!</v>
      </c>
      <c r="M725" s="4" t="s">
        <v>21</v>
      </c>
      <c r="N725" s="4" t="s">
        <v>27</v>
      </c>
      <c r="O725" s="4">
        <v>64</v>
      </c>
      <c r="P725" s="8" t="e">
        <f>IF(#REF!=#REF!,IF(K725="Stroke",IF(K726="Stroke",IF(#REF!=#REF!,IF(Q725=Q726,IF((J726-J725)&lt;0,1000+J726-J725-O725,J726-J725-O725),""),""),""),""),"")</f>
        <v>#REF!</v>
      </c>
      <c r="Q725" s="4">
        <v>1</v>
      </c>
      <c r="R725" s="8" t="e">
        <f>IF(#REF!&lt;&gt;#REF!,COUNTIFS($K$112:$K$1378,$K$112,#REF!,#REF!),"")</f>
        <v>#REF!</v>
      </c>
      <c r="S725" s="8" t="e">
        <f>IF(AND(#REF!&lt;&gt;#REF!,#REF!=#REF!,M725="positive",M726="negative"),1,"")</f>
        <v>#REF!</v>
      </c>
      <c r="T725" s="8" t="e">
        <f>IF(AND(#REF!=#REF!,K:K="stroke",M:M="positive",S725&lt;&gt;"1"),1,"")</f>
        <v>#REF!</v>
      </c>
      <c r="U725" s="8" t="e">
        <f>IF((AND(R725&lt;&gt;"",W725&lt;&gt;1,K:K="stroke",M:M="negative",#REF!=#REF!)),IF(W725&lt;&gt;0,"",1),"")</f>
        <v>#REF!</v>
      </c>
      <c r="V725" s="8" t="e">
        <f t="shared" si="48"/>
        <v>#REF!</v>
      </c>
      <c r="W725" s="8" t="e">
        <f>IF(#REF!&lt;&gt;#REF!,COUNTIFS($K$112:$K$1378,"up",#REF!,#REF!),"")</f>
        <v>#REF!</v>
      </c>
      <c r="X725" s="8" t="e">
        <f>IF(#REF!&lt;&gt;#REF!,COUNTIFS($K$112:$K$1378,"SRS",#REF!,#REF!),"")</f>
        <v>#REF!</v>
      </c>
      <c r="Y725" s="8" t="e">
        <f>IF(R725&lt;&gt;"",IF(R725=1,"",COUNTIFS($O$112:$O$1378,"&gt;40",#REF!,#REF!)),"")</f>
        <v>#REF!</v>
      </c>
      <c r="Z725" s="4"/>
      <c r="AA725" s="4"/>
      <c r="AB725" s="4"/>
      <c r="AC725" s="4"/>
      <c r="AD725" s="4"/>
      <c r="AE725" s="4"/>
      <c r="AF725" s="4"/>
      <c r="AG725" s="4"/>
      <c r="AH725" s="4"/>
    </row>
    <row r="726" spans="1:34" s="16" customFormat="1">
      <c r="A726" s="7">
        <f t="shared" si="49"/>
        <v>56256</v>
      </c>
      <c r="B726" s="11" t="str">
        <f t="shared" si="50"/>
        <v>20171129153736</v>
      </c>
      <c r="C726" s="7" t="str">
        <f t="shared" si="47"/>
        <v>20171129</v>
      </c>
      <c r="D726" s="7">
        <v>2017</v>
      </c>
      <c r="E726" s="7">
        <v>11</v>
      </c>
      <c r="F726" s="7">
        <v>29</v>
      </c>
      <c r="G726" s="7">
        <v>15</v>
      </c>
      <c r="H726" s="7">
        <v>37</v>
      </c>
      <c r="I726" s="7">
        <v>36</v>
      </c>
      <c r="J726" s="7">
        <v>284</v>
      </c>
      <c r="K726" s="7" t="s">
        <v>44</v>
      </c>
      <c r="L726" s="7" t="e">
        <f>IF(#REF!=#REF!,IF(K726="Stroke",IF(K727="Stroke",IF((J727-J726)&lt;0,1000+J727-J726,J727-J726),""),""),"")</f>
        <v>#REF!</v>
      </c>
      <c r="M726" s="7" t="s">
        <v>21</v>
      </c>
      <c r="N726" s="7" t="s">
        <v>27</v>
      </c>
      <c r="O726" s="7">
        <v>734</v>
      </c>
      <c r="P726" s="7" t="e">
        <f>IF(#REF!=#REF!,IF(K726="Stroke",IF(K727="Stroke",IF(#REF!=#REF!,IF(Q726=Q727,IF((J727-J726)&lt;0,1000+J727-J726-O726,J727-J726-O726),""),""),""),""),"")</f>
        <v>#REF!</v>
      </c>
      <c r="Q726" s="7">
        <v>1</v>
      </c>
      <c r="R726" s="7" t="e">
        <f>IF(#REF!&lt;&gt;#REF!,COUNTIFS($K$112:$K$1378,$K$112,#REF!,#REF!),"")</f>
        <v>#REF!</v>
      </c>
      <c r="S726" s="7" t="e">
        <f>IF(AND(#REF!&lt;&gt;#REF!,#REF!=#REF!,M726="positive",M727="negative"),1,"")</f>
        <v>#REF!</v>
      </c>
      <c r="T726" s="7" t="e">
        <f>IF(AND(#REF!=#REF!,K:K="stroke",M:M="positive",S726&lt;&gt;"1"),1,"")</f>
        <v>#REF!</v>
      </c>
      <c r="U726" s="7" t="e">
        <f>IF((AND(R726&lt;&gt;"",W726&lt;&gt;1,K:K="stroke",M:M="negative",#REF!=#REF!)),IF(W726&lt;&gt;0,"",1),"")</f>
        <v>#REF!</v>
      </c>
      <c r="V726" s="7" t="e">
        <f t="shared" si="48"/>
        <v>#REF!</v>
      </c>
      <c r="W726" s="7" t="e">
        <f>IF(#REF!&lt;&gt;#REF!,COUNTIFS($K$112:$K$1378,"up",#REF!,#REF!),"")</f>
        <v>#REF!</v>
      </c>
      <c r="X726" s="7" t="e">
        <f>IF(#REF!&lt;&gt;#REF!,COUNTIFS($K$112:$K$1378,"SRS",#REF!,#REF!),"")</f>
        <v>#REF!</v>
      </c>
      <c r="Y726" s="7" t="e">
        <f>IF(R726&lt;&gt;"",IF(R726=1,"",COUNTIFS($O$112:$O$1378,"&gt;40",#REF!,#REF!)),"")</f>
        <v>#REF!</v>
      </c>
      <c r="Z726" s="7" t="s">
        <v>45</v>
      </c>
      <c r="AA726" s="7"/>
      <c r="AB726" s="7"/>
      <c r="AC726" s="7"/>
      <c r="AD726" s="7"/>
      <c r="AE726" s="7"/>
      <c r="AF726" s="7"/>
      <c r="AG726" s="7"/>
      <c r="AH726" s="7"/>
    </row>
    <row r="727" spans="1:34" s="16" customFormat="1">
      <c r="A727" s="16">
        <f t="shared" si="49"/>
        <v>56256</v>
      </c>
      <c r="B727" s="18" t="str">
        <f t="shared" si="50"/>
        <v>20171129153736</v>
      </c>
      <c r="C727" s="4" t="str">
        <f t="shared" si="47"/>
        <v>20171129</v>
      </c>
      <c r="D727" s="16">
        <v>2017</v>
      </c>
      <c r="E727" s="16">
        <v>11</v>
      </c>
      <c r="F727" s="16">
        <v>29</v>
      </c>
      <c r="G727" s="16">
        <v>15</v>
      </c>
      <c r="H727" s="16">
        <v>37</v>
      </c>
      <c r="I727" s="16">
        <v>36</v>
      </c>
      <c r="J727" s="16">
        <v>368</v>
      </c>
      <c r="K727" s="32" t="s">
        <v>47</v>
      </c>
      <c r="L727" s="8" t="e">
        <f>IF(#REF!=#REF!,IF(K727="Stroke",IF(K728="Stroke",IF((J728-J727)&lt;0,1000+J728-J727,J728-J727),""),""),"")</f>
        <v>#REF!</v>
      </c>
      <c r="M727" s="16" t="s">
        <v>21</v>
      </c>
      <c r="N727" s="16" t="s">
        <v>27</v>
      </c>
      <c r="O727" s="16">
        <v>0</v>
      </c>
      <c r="P727" s="8" t="e">
        <f>IF(#REF!=#REF!,IF(K727="Stroke",IF(K728="Stroke",IF(#REF!=#REF!,IF(Q727=Q728,IF((J728-J727)&lt;0,1000+J728-J727-O727,J728-J727-O727),""),""),""),""),"")</f>
        <v>#REF!</v>
      </c>
      <c r="Q727" s="16">
        <v>1</v>
      </c>
      <c r="R727" s="8" t="e">
        <f>IF(#REF!&lt;&gt;#REF!,COUNTIFS($K$112:$K$1378,$K$112,#REF!,#REF!),"")</f>
        <v>#REF!</v>
      </c>
      <c r="S727" s="8" t="e">
        <f>IF(AND(#REF!&lt;&gt;#REF!,#REF!=#REF!,M727="positive",M728="negative"),1,"")</f>
        <v>#REF!</v>
      </c>
      <c r="T727" s="8" t="e">
        <f>IF(AND(#REF!=#REF!,K:K="stroke",M:M="positive",S727&lt;&gt;"1"),1,"")</f>
        <v>#REF!</v>
      </c>
      <c r="U727" s="8" t="e">
        <f>IF((AND(R727&lt;&gt;"",W727&lt;&gt;1,K:K="stroke",M:M="negative",#REF!=#REF!)),IF(W727&lt;&gt;0,"",1),"")</f>
        <v>#REF!</v>
      </c>
      <c r="V727" s="8" t="e">
        <f t="shared" si="48"/>
        <v>#REF!</v>
      </c>
      <c r="W727" s="8" t="e">
        <f>IF(#REF!&lt;&gt;#REF!,COUNTIFS($K$112:$K$1378,"up",#REF!,#REF!),"")</f>
        <v>#REF!</v>
      </c>
      <c r="X727" s="8" t="e">
        <f>IF(#REF!&lt;&gt;#REF!,COUNTIFS($K$112:$K$1378,"SRS",#REF!,#REF!),"")</f>
        <v>#REF!</v>
      </c>
      <c r="Y727" s="8" t="e">
        <f>IF(R727&lt;&gt;"",IF(R727=1,"",COUNTIFS($O$112:$O$1378,"&gt;40",#REF!,#REF!)),"")</f>
        <v>#REF!</v>
      </c>
    </row>
    <row r="728" spans="1:34" s="16" customFormat="1">
      <c r="A728" s="16">
        <f t="shared" si="49"/>
        <v>56256</v>
      </c>
      <c r="B728" s="18" t="str">
        <f t="shared" si="50"/>
        <v>20171129153736</v>
      </c>
      <c r="C728" s="4" t="str">
        <f t="shared" si="47"/>
        <v>20171129</v>
      </c>
      <c r="D728" s="16">
        <v>2017</v>
      </c>
      <c r="E728" s="16">
        <v>11</v>
      </c>
      <c r="F728" s="16">
        <v>29</v>
      </c>
      <c r="G728" s="16">
        <v>15</v>
      </c>
      <c r="H728" s="16">
        <v>37</v>
      </c>
      <c r="I728" s="16">
        <v>36</v>
      </c>
      <c r="J728" s="16">
        <v>380</v>
      </c>
      <c r="K728" s="32" t="s">
        <v>47</v>
      </c>
      <c r="L728" s="8" t="e">
        <f>IF(#REF!=#REF!,IF(K728="Stroke",IF(K729="Stroke",IF((J729-J728)&lt;0,1000+J729-J728,J729-J728),""),""),"")</f>
        <v>#REF!</v>
      </c>
      <c r="M728" s="16" t="s">
        <v>21</v>
      </c>
      <c r="N728" s="16" t="s">
        <v>27</v>
      </c>
      <c r="O728" s="16">
        <v>0</v>
      </c>
      <c r="P728" s="8" t="e">
        <f>IF(#REF!=#REF!,IF(K728="Stroke",IF(K729="Stroke",IF(#REF!=#REF!,IF(Q728=Q729,IF((J729-J728)&lt;0,1000+J729-J728-O728,J729-J728-O728),""),""),""),""),"")</f>
        <v>#REF!</v>
      </c>
      <c r="Q728" s="16">
        <v>1</v>
      </c>
      <c r="R728" s="8" t="e">
        <f>IF(#REF!&lt;&gt;#REF!,COUNTIFS($K$112:$K$1378,$K$112,#REF!,#REF!),"")</f>
        <v>#REF!</v>
      </c>
      <c r="S728" s="8" t="e">
        <f>IF(AND(#REF!&lt;&gt;#REF!,#REF!=#REF!,M728="positive",M729="negative"),1,"")</f>
        <v>#REF!</v>
      </c>
      <c r="T728" s="8" t="e">
        <f>IF(AND(#REF!=#REF!,K:K="stroke",M:M="positive",S728&lt;&gt;"1"),1,"")</f>
        <v>#REF!</v>
      </c>
      <c r="U728" s="8" t="e">
        <f>IF((AND(R728&lt;&gt;"",W728&lt;&gt;1,K:K="stroke",M:M="negative",#REF!=#REF!)),IF(W728&lt;&gt;0,"",1),"")</f>
        <v>#REF!</v>
      </c>
      <c r="V728" s="8" t="e">
        <f t="shared" si="48"/>
        <v>#REF!</v>
      </c>
      <c r="W728" s="8" t="e">
        <f>IF(#REF!&lt;&gt;#REF!,COUNTIFS($K$112:$K$1378,"up",#REF!,#REF!),"")</f>
        <v>#REF!</v>
      </c>
      <c r="X728" s="8" t="e">
        <f>IF(#REF!&lt;&gt;#REF!,COUNTIFS($K$112:$K$1378,"SRS",#REF!,#REF!),"")</f>
        <v>#REF!</v>
      </c>
      <c r="Y728" s="8" t="e">
        <f>IF(R728&lt;&gt;"",IF(R728=1,"",COUNTIFS($O$112:$O$1378,"&gt;40",#REF!,#REF!)),"")</f>
        <v>#REF!</v>
      </c>
    </row>
    <row r="729" spans="1:34" s="16" customFormat="1">
      <c r="A729" s="16">
        <f t="shared" si="49"/>
        <v>56256</v>
      </c>
      <c r="B729" s="18" t="str">
        <f t="shared" si="50"/>
        <v>20171129153736</v>
      </c>
      <c r="C729" s="4" t="str">
        <f t="shared" si="47"/>
        <v>20171129</v>
      </c>
      <c r="D729" s="16">
        <v>2017</v>
      </c>
      <c r="E729" s="16">
        <v>11</v>
      </c>
      <c r="F729" s="16">
        <v>29</v>
      </c>
      <c r="G729" s="16">
        <v>15</v>
      </c>
      <c r="H729" s="16">
        <v>37</v>
      </c>
      <c r="I729" s="16">
        <v>36</v>
      </c>
      <c r="J729" s="16">
        <v>390</v>
      </c>
      <c r="K729" s="32" t="s">
        <v>47</v>
      </c>
      <c r="L729" s="8" t="e">
        <f>IF(#REF!=#REF!,IF(K729="Stroke",IF(K730="Stroke",IF((J730-J729)&lt;0,1000+J730-J729,J730-J729),""),""),"")</f>
        <v>#REF!</v>
      </c>
      <c r="M729" s="16" t="s">
        <v>21</v>
      </c>
      <c r="N729" s="16" t="s">
        <v>27</v>
      </c>
      <c r="O729" s="16">
        <v>0</v>
      </c>
      <c r="P729" s="8" t="e">
        <f>IF(#REF!=#REF!,IF(K729="Stroke",IF(K730="Stroke",IF(#REF!=#REF!,IF(Q729=Q730,IF((J730-J729)&lt;0,1000+J730-J729-O729,J730-J729-O729),""),""),""),""),"")</f>
        <v>#REF!</v>
      </c>
      <c r="Q729" s="16">
        <v>1</v>
      </c>
      <c r="R729" s="8" t="e">
        <f>IF(#REF!&lt;&gt;#REF!,COUNTIFS($K$112:$K$1378,$K$112,#REF!,#REF!),"")</f>
        <v>#REF!</v>
      </c>
      <c r="S729" s="8" t="e">
        <f>IF(AND(#REF!&lt;&gt;#REF!,#REF!=#REF!,M729="positive",M730="negative"),1,"")</f>
        <v>#REF!</v>
      </c>
      <c r="T729" s="8" t="e">
        <f>IF(AND(#REF!=#REF!,K:K="stroke",M:M="positive",S729&lt;&gt;"1"),1,"")</f>
        <v>#REF!</v>
      </c>
      <c r="U729" s="8" t="e">
        <f>IF((AND(R729&lt;&gt;"",W729&lt;&gt;1,K:K="stroke",M:M="negative",#REF!=#REF!)),IF(W729&lt;&gt;0,"",1),"")</f>
        <v>#REF!</v>
      </c>
      <c r="V729" s="8" t="e">
        <f t="shared" si="48"/>
        <v>#REF!</v>
      </c>
      <c r="W729" s="8" t="e">
        <f>IF(#REF!&lt;&gt;#REF!,COUNTIFS($K$112:$K$1378,"up",#REF!,#REF!),"")</f>
        <v>#REF!</v>
      </c>
      <c r="X729" s="8" t="e">
        <f>IF(#REF!&lt;&gt;#REF!,COUNTIFS($K$112:$K$1378,"SRS",#REF!,#REF!),"")</f>
        <v>#REF!</v>
      </c>
      <c r="Y729" s="8" t="e">
        <f>IF(R729&lt;&gt;"",IF(R729=1,"",COUNTIFS($O$112:$O$1378,"&gt;40",#REF!,#REF!)),"")</f>
        <v>#REF!</v>
      </c>
    </row>
    <row r="730" spans="1:34" s="16" customFormat="1">
      <c r="A730" s="16">
        <f t="shared" si="49"/>
        <v>56256</v>
      </c>
      <c r="B730" s="18" t="str">
        <f t="shared" si="50"/>
        <v>20171129153736</v>
      </c>
      <c r="C730" s="4" t="str">
        <f t="shared" si="47"/>
        <v>20171129</v>
      </c>
      <c r="D730" s="16">
        <v>2017</v>
      </c>
      <c r="E730" s="16">
        <v>11</v>
      </c>
      <c r="F730" s="16">
        <v>29</v>
      </c>
      <c r="G730" s="16">
        <v>15</v>
      </c>
      <c r="H730" s="16">
        <v>37</v>
      </c>
      <c r="I730" s="16">
        <v>36</v>
      </c>
      <c r="J730" s="16">
        <v>398</v>
      </c>
      <c r="K730" s="32" t="s">
        <v>47</v>
      </c>
      <c r="L730" s="8" t="e">
        <f>IF(#REF!=#REF!,IF(K730="Stroke",IF(K731="Stroke",IF((J731-J730)&lt;0,1000+J731-J730,J731-J730),""),""),"")</f>
        <v>#REF!</v>
      </c>
      <c r="M730" s="16" t="s">
        <v>21</v>
      </c>
      <c r="N730" s="16" t="s">
        <v>27</v>
      </c>
      <c r="O730" s="16">
        <v>0</v>
      </c>
      <c r="P730" s="8" t="e">
        <f>IF(#REF!=#REF!,IF(K730="Stroke",IF(K731="Stroke",IF(#REF!=#REF!,IF(Q730=Q731,IF((J731-J730)&lt;0,1000+J731-J730-O730,J731-J730-O730),""),""),""),""),"")</f>
        <v>#REF!</v>
      </c>
      <c r="Q730" s="16">
        <v>1</v>
      </c>
      <c r="R730" s="8" t="e">
        <f>IF(#REF!&lt;&gt;#REF!,COUNTIFS($K$112:$K$1378,$K$112,#REF!,#REF!),"")</f>
        <v>#REF!</v>
      </c>
      <c r="S730" s="8" t="e">
        <f>IF(AND(#REF!&lt;&gt;#REF!,#REF!=#REF!,M730="positive",M731="negative"),1,"")</f>
        <v>#REF!</v>
      </c>
      <c r="T730" s="8" t="e">
        <f>IF(AND(#REF!=#REF!,K:K="stroke",M:M="positive",S730&lt;&gt;"1"),1,"")</f>
        <v>#REF!</v>
      </c>
      <c r="U730" s="8" t="e">
        <f>IF((AND(R730&lt;&gt;"",W730&lt;&gt;1,K:K="stroke",M:M="negative",#REF!=#REF!)),IF(W730&lt;&gt;0,"",1),"")</f>
        <v>#REF!</v>
      </c>
      <c r="V730" s="8" t="e">
        <f t="shared" si="48"/>
        <v>#REF!</v>
      </c>
      <c r="W730" s="8" t="e">
        <f>IF(#REF!&lt;&gt;#REF!,COUNTIFS($K$112:$K$1378,"up",#REF!,#REF!),"")</f>
        <v>#REF!</v>
      </c>
      <c r="X730" s="8" t="e">
        <f>IF(#REF!&lt;&gt;#REF!,COUNTIFS($K$112:$K$1378,"SRS",#REF!,#REF!),"")</f>
        <v>#REF!</v>
      </c>
      <c r="Y730" s="8" t="e">
        <f>IF(R730&lt;&gt;"",IF(R730=1,"",COUNTIFS($O$112:$O$1378,"&gt;40",#REF!,#REF!)),"")</f>
        <v>#REF!</v>
      </c>
    </row>
    <row r="731" spans="1:34" s="16" customFormat="1">
      <c r="A731" s="16">
        <f t="shared" si="49"/>
        <v>56256</v>
      </c>
      <c r="B731" s="18" t="str">
        <f t="shared" si="50"/>
        <v>20171129153736</v>
      </c>
      <c r="C731" s="4" t="str">
        <f t="shared" si="47"/>
        <v>20171129</v>
      </c>
      <c r="D731" s="16">
        <v>2017</v>
      </c>
      <c r="E731" s="16">
        <v>11</v>
      </c>
      <c r="F731" s="16">
        <v>29</v>
      </c>
      <c r="G731" s="16">
        <v>15</v>
      </c>
      <c r="H731" s="16">
        <v>37</v>
      </c>
      <c r="I731" s="16">
        <v>36</v>
      </c>
      <c r="J731" s="16">
        <v>403</v>
      </c>
      <c r="K731" s="32" t="s">
        <v>47</v>
      </c>
      <c r="L731" s="8" t="e">
        <f>IF(#REF!=#REF!,IF(K731="Stroke",IF(K732="Stroke",IF((J732-J731)&lt;0,1000+J732-J731,J732-J731),""),""),"")</f>
        <v>#REF!</v>
      </c>
      <c r="M731" s="16" t="s">
        <v>21</v>
      </c>
      <c r="N731" s="16" t="s">
        <v>27</v>
      </c>
      <c r="O731" s="16">
        <v>0</v>
      </c>
      <c r="P731" s="8" t="e">
        <f>IF(#REF!=#REF!,IF(K731="Stroke",IF(K732="Stroke",IF(#REF!=#REF!,IF(Q731=Q732,IF((J732-J731)&lt;0,1000+J732-J731-O731,J732-J731-O731),""),""),""),""),"")</f>
        <v>#REF!</v>
      </c>
      <c r="Q731" s="16">
        <v>1</v>
      </c>
      <c r="R731" s="8" t="e">
        <f>IF(#REF!&lt;&gt;#REF!,COUNTIFS($K$112:$K$1378,$K$112,#REF!,#REF!),"")</f>
        <v>#REF!</v>
      </c>
      <c r="S731" s="8" t="e">
        <f>IF(AND(#REF!&lt;&gt;#REF!,#REF!=#REF!,M731="positive",M732="negative"),1,"")</f>
        <v>#REF!</v>
      </c>
      <c r="T731" s="8" t="e">
        <f>IF(AND(#REF!=#REF!,K:K="stroke",M:M="positive",S731&lt;&gt;"1"),1,"")</f>
        <v>#REF!</v>
      </c>
      <c r="U731" s="8" t="e">
        <f>IF((AND(R731&lt;&gt;"",W731&lt;&gt;1,K:K="stroke",M:M="negative",#REF!=#REF!)),IF(W731&lt;&gt;0,"",1),"")</f>
        <v>#REF!</v>
      </c>
      <c r="V731" s="8" t="e">
        <f t="shared" si="48"/>
        <v>#REF!</v>
      </c>
      <c r="W731" s="8" t="e">
        <f>IF(#REF!&lt;&gt;#REF!,COUNTIFS($K$112:$K$1378,"up",#REF!,#REF!),"")</f>
        <v>#REF!</v>
      </c>
      <c r="X731" s="8" t="e">
        <f>IF(#REF!&lt;&gt;#REF!,COUNTIFS($K$112:$K$1378,"SRS",#REF!,#REF!),"")</f>
        <v>#REF!</v>
      </c>
      <c r="Y731" s="8" t="e">
        <f>IF(R731&lt;&gt;"",IF(R731=1,"",COUNTIFS($O$112:$O$1378,"&gt;40",#REF!,#REF!)),"")</f>
        <v>#REF!</v>
      </c>
      <c r="Z731" s="34" t="s">
        <v>97</v>
      </c>
    </row>
    <row r="732" spans="1:34" s="16" customFormat="1">
      <c r="A732" s="16">
        <f t="shared" si="49"/>
        <v>56256</v>
      </c>
      <c r="B732" s="18" t="str">
        <f t="shared" si="50"/>
        <v>20171129153736</v>
      </c>
      <c r="C732" s="4" t="str">
        <f t="shared" si="47"/>
        <v>20171129</v>
      </c>
      <c r="D732" s="16">
        <v>2017</v>
      </c>
      <c r="E732" s="16">
        <v>11</v>
      </c>
      <c r="F732" s="16">
        <v>29</v>
      </c>
      <c r="G732" s="16">
        <v>15</v>
      </c>
      <c r="H732" s="16">
        <v>37</v>
      </c>
      <c r="I732" s="16">
        <v>36</v>
      </c>
      <c r="J732" s="16">
        <v>420</v>
      </c>
      <c r="K732" s="32" t="s">
        <v>47</v>
      </c>
      <c r="L732" s="8" t="e">
        <f>IF(#REF!=#REF!,IF(K732="Stroke",IF(K733="Stroke",IF((J733-J732)&lt;0,1000+J733-J732,J733-J732),""),""),"")</f>
        <v>#REF!</v>
      </c>
      <c r="M732" s="16" t="s">
        <v>21</v>
      </c>
      <c r="N732" s="16" t="s">
        <v>27</v>
      </c>
      <c r="O732" s="16">
        <v>0</v>
      </c>
      <c r="P732" s="8" t="e">
        <f>IF(#REF!=#REF!,IF(K732="Stroke",IF(K733="Stroke",IF(#REF!=#REF!,IF(Q732=Q733,IF((J733-J732)&lt;0,1000+J733-J732-O732,J733-J732-O732),""),""),""),""),"")</f>
        <v>#REF!</v>
      </c>
      <c r="Q732" s="16">
        <v>1</v>
      </c>
      <c r="R732" s="8" t="e">
        <f>IF(#REF!&lt;&gt;#REF!,COUNTIFS($K$112:$K$1378,$K$112,#REF!,#REF!),"")</f>
        <v>#REF!</v>
      </c>
      <c r="S732" s="8" t="e">
        <f>IF(AND(#REF!&lt;&gt;#REF!,#REF!=#REF!,M732="positive",M733="negative"),1,"")</f>
        <v>#REF!</v>
      </c>
      <c r="T732" s="8" t="e">
        <f>IF(AND(#REF!=#REF!,K:K="stroke",M:M="positive",S732&lt;&gt;"1"),1,"")</f>
        <v>#REF!</v>
      </c>
      <c r="U732" s="8" t="e">
        <f>IF((AND(R732&lt;&gt;"",W732&lt;&gt;1,K:K="stroke",M:M="negative",#REF!=#REF!)),IF(W732&lt;&gt;0,"",1),"")</f>
        <v>#REF!</v>
      </c>
      <c r="V732" s="8" t="e">
        <f t="shared" si="48"/>
        <v>#REF!</v>
      </c>
      <c r="W732" s="8" t="e">
        <f>IF(#REF!&lt;&gt;#REF!,COUNTIFS($K$112:$K$1378,"up",#REF!,#REF!),"")</f>
        <v>#REF!</v>
      </c>
      <c r="X732" s="8" t="e">
        <f>IF(#REF!&lt;&gt;#REF!,COUNTIFS($K$112:$K$1378,"SRS",#REF!,#REF!),"")</f>
        <v>#REF!</v>
      </c>
      <c r="Y732" s="8" t="e">
        <f>IF(R732&lt;&gt;"",IF(R732=1,"",COUNTIFS($O$112:$O$1378,"&gt;40",#REF!,#REF!)),"")</f>
        <v>#REF!</v>
      </c>
      <c r="Z732" s="34"/>
    </row>
    <row r="733" spans="1:34" s="16" customFormat="1">
      <c r="A733" s="16">
        <f t="shared" si="49"/>
        <v>56256</v>
      </c>
      <c r="B733" s="18" t="str">
        <f t="shared" si="50"/>
        <v>20171129153736</v>
      </c>
      <c r="C733" s="4" t="str">
        <f t="shared" si="47"/>
        <v>20171129</v>
      </c>
      <c r="D733" s="16">
        <v>2017</v>
      </c>
      <c r="E733" s="16">
        <v>11</v>
      </c>
      <c r="F733" s="16">
        <v>29</v>
      </c>
      <c r="G733" s="16">
        <v>15</v>
      </c>
      <c r="H733" s="16">
        <v>37</v>
      </c>
      <c r="I733" s="16">
        <v>36</v>
      </c>
      <c r="J733" s="16">
        <v>428</v>
      </c>
      <c r="K733" s="32" t="s">
        <v>47</v>
      </c>
      <c r="L733" s="8" t="e">
        <f>IF(#REF!=#REF!,IF(K733="Stroke",IF(K734="Stroke",IF((J734-J733)&lt;0,1000+J734-J733,J734-J733),""),""),"")</f>
        <v>#REF!</v>
      </c>
      <c r="M733" s="16" t="s">
        <v>21</v>
      </c>
      <c r="N733" s="16" t="s">
        <v>27</v>
      </c>
      <c r="O733" s="16">
        <v>0</v>
      </c>
      <c r="P733" s="8" t="e">
        <f>IF(#REF!=#REF!,IF(K733="Stroke",IF(K734="Stroke",IF(#REF!=#REF!,IF(Q733=Q734,IF((J734-J733)&lt;0,1000+J734-J733-O733,J734-J733-O733),""),""),""),""),"")</f>
        <v>#REF!</v>
      </c>
      <c r="Q733" s="16">
        <v>1</v>
      </c>
      <c r="R733" s="8" t="e">
        <f>IF(#REF!&lt;&gt;#REF!,COUNTIFS($K$112:$K$1378,$K$112,#REF!,#REF!),"")</f>
        <v>#REF!</v>
      </c>
      <c r="S733" s="8" t="e">
        <f>IF(AND(#REF!&lt;&gt;#REF!,#REF!=#REF!,M733="positive",M734="negative"),1,"")</f>
        <v>#REF!</v>
      </c>
      <c r="T733" s="8" t="e">
        <f>IF(AND(#REF!=#REF!,K:K="stroke",M:M="positive",S733&lt;&gt;"1"),1,"")</f>
        <v>#REF!</v>
      </c>
      <c r="U733" s="8" t="e">
        <f>IF((AND(R733&lt;&gt;"",W733&lt;&gt;1,K:K="stroke",M:M="negative",#REF!=#REF!)),IF(W733&lt;&gt;0,"",1),"")</f>
        <v>#REF!</v>
      </c>
      <c r="V733" s="8" t="e">
        <f t="shared" si="48"/>
        <v>#REF!</v>
      </c>
      <c r="W733" s="8" t="e">
        <f>IF(#REF!&lt;&gt;#REF!,COUNTIFS($K$112:$K$1378,"up",#REF!,#REF!),"")</f>
        <v>#REF!</v>
      </c>
      <c r="X733" s="8" t="e">
        <f>IF(#REF!&lt;&gt;#REF!,COUNTIFS($K$112:$K$1378,"SRS",#REF!,#REF!),"")</f>
        <v>#REF!</v>
      </c>
      <c r="Y733" s="8" t="e">
        <f>IF(R733&lt;&gt;"",IF(R733=1,"",COUNTIFS($O$112:$O$1378,"&gt;40",#REF!,#REF!)),"")</f>
        <v>#REF!</v>
      </c>
      <c r="Z733" s="34"/>
    </row>
    <row r="734" spans="1:34" s="16" customFormat="1">
      <c r="A734" s="16">
        <f t="shared" si="49"/>
        <v>56256</v>
      </c>
      <c r="B734" s="18" t="str">
        <f t="shared" si="50"/>
        <v>20171129153736</v>
      </c>
      <c r="C734" s="4" t="str">
        <f t="shared" si="47"/>
        <v>20171129</v>
      </c>
      <c r="D734" s="16">
        <v>2017</v>
      </c>
      <c r="E734" s="16">
        <v>11</v>
      </c>
      <c r="F734" s="16">
        <v>29</v>
      </c>
      <c r="G734" s="16">
        <v>15</v>
      </c>
      <c r="H734" s="16">
        <v>37</v>
      </c>
      <c r="I734" s="16">
        <v>36</v>
      </c>
      <c r="J734" s="16">
        <v>436</v>
      </c>
      <c r="K734" s="32" t="s">
        <v>47</v>
      </c>
      <c r="L734" s="8" t="e">
        <f>IF(#REF!=#REF!,IF(K734="Stroke",IF(K735="Stroke",IF((J735-J734)&lt;0,1000+J735-J734,J735-J734),""),""),"")</f>
        <v>#REF!</v>
      </c>
      <c r="M734" s="16" t="s">
        <v>21</v>
      </c>
      <c r="N734" s="16" t="s">
        <v>27</v>
      </c>
      <c r="O734" s="16">
        <v>0</v>
      </c>
      <c r="P734" s="8" t="e">
        <f>IF(#REF!=#REF!,IF(K734="Stroke",IF(K735="Stroke",IF(#REF!=#REF!,IF(Q734=Q735,IF((J735-J734)&lt;0,1000+J735-J734-O734,J735-J734-O734),""),""),""),""),"")</f>
        <v>#REF!</v>
      </c>
      <c r="Q734" s="16">
        <v>1</v>
      </c>
      <c r="R734" s="8" t="e">
        <f>IF(#REF!&lt;&gt;#REF!,COUNTIFS($K$112:$K$1378,$K$112,#REF!,#REF!),"")</f>
        <v>#REF!</v>
      </c>
      <c r="S734" s="8" t="e">
        <f>IF(AND(#REF!&lt;&gt;#REF!,#REF!=#REF!,M734="positive",M735="negative"),1,"")</f>
        <v>#REF!</v>
      </c>
      <c r="T734" s="8" t="e">
        <f>IF(AND(#REF!=#REF!,K:K="stroke",M:M="positive",S734&lt;&gt;"1"),1,"")</f>
        <v>#REF!</v>
      </c>
      <c r="U734" s="8" t="e">
        <f>IF((AND(R734&lt;&gt;"",W734&lt;&gt;1,K:K="stroke",M:M="negative",#REF!=#REF!)),IF(W734&lt;&gt;0,"",1),"")</f>
        <v>#REF!</v>
      </c>
      <c r="V734" s="8" t="e">
        <f t="shared" si="48"/>
        <v>#REF!</v>
      </c>
      <c r="W734" s="8" t="e">
        <f>IF(#REF!&lt;&gt;#REF!,COUNTIFS($K$112:$K$1378,"up",#REF!,#REF!),"")</f>
        <v>#REF!</v>
      </c>
      <c r="X734" s="8" t="e">
        <f>IF(#REF!&lt;&gt;#REF!,COUNTIFS($K$112:$K$1378,"SRS",#REF!,#REF!),"")</f>
        <v>#REF!</v>
      </c>
      <c r="Y734" s="8" t="e">
        <f>IF(R734&lt;&gt;"",IF(R734=1,"",COUNTIFS($O$112:$O$1378,"&gt;40",#REF!,#REF!)),"")</f>
        <v>#REF!</v>
      </c>
      <c r="Z734" s="34"/>
    </row>
    <row r="735" spans="1:34" s="16" customFormat="1">
      <c r="A735" s="16">
        <f t="shared" si="49"/>
        <v>56256</v>
      </c>
      <c r="B735" s="18" t="str">
        <f t="shared" si="50"/>
        <v>20171129153736</v>
      </c>
      <c r="C735" s="4" t="str">
        <f t="shared" si="47"/>
        <v>20171129</v>
      </c>
      <c r="D735" s="16">
        <v>2017</v>
      </c>
      <c r="E735" s="16">
        <v>11</v>
      </c>
      <c r="F735" s="16">
        <v>29</v>
      </c>
      <c r="G735" s="16">
        <v>15</v>
      </c>
      <c r="H735" s="16">
        <v>37</v>
      </c>
      <c r="I735" s="16">
        <v>36</v>
      </c>
      <c r="J735" s="16">
        <v>444</v>
      </c>
      <c r="K735" s="32" t="s">
        <v>47</v>
      </c>
      <c r="L735" s="8" t="e">
        <f>IF(#REF!=#REF!,IF(K735="Stroke",IF(K736="Stroke",IF((J736-J735)&lt;0,1000+J736-J735,J736-J735),""),""),"")</f>
        <v>#REF!</v>
      </c>
      <c r="M735" s="16" t="s">
        <v>21</v>
      </c>
      <c r="N735" s="16" t="s">
        <v>27</v>
      </c>
      <c r="O735" s="16">
        <v>0</v>
      </c>
      <c r="P735" s="8" t="e">
        <f>IF(#REF!=#REF!,IF(K735="Stroke",IF(K736="Stroke",IF(#REF!=#REF!,IF(Q735=Q736,IF((J736-J735)&lt;0,1000+J736-J735-O735,J736-J735-O735),""),""),""),""),"")</f>
        <v>#REF!</v>
      </c>
      <c r="Q735" s="16">
        <v>1</v>
      </c>
      <c r="R735" s="8" t="e">
        <f>IF(#REF!&lt;&gt;#REF!,COUNTIFS($K$112:$K$1378,$K$112,#REF!,#REF!),"")</f>
        <v>#REF!</v>
      </c>
      <c r="S735" s="8" t="e">
        <f>IF(AND(#REF!&lt;&gt;#REF!,#REF!=#REF!,M735="positive",M736="negative"),1,"")</f>
        <v>#REF!</v>
      </c>
      <c r="T735" s="8" t="e">
        <f>IF(AND(#REF!=#REF!,K:K="stroke",M:M="positive",S735&lt;&gt;"1"),1,"")</f>
        <v>#REF!</v>
      </c>
      <c r="U735" s="8" t="e">
        <f>IF((AND(R735&lt;&gt;"",W735&lt;&gt;1,K:K="stroke",M:M="negative",#REF!=#REF!)),IF(W735&lt;&gt;0,"",1),"")</f>
        <v>#REF!</v>
      </c>
      <c r="V735" s="8" t="e">
        <f t="shared" si="48"/>
        <v>#REF!</v>
      </c>
      <c r="W735" s="8" t="e">
        <f>IF(#REF!&lt;&gt;#REF!,COUNTIFS($K$112:$K$1378,"up",#REF!,#REF!),"")</f>
        <v>#REF!</v>
      </c>
      <c r="X735" s="8" t="e">
        <f>IF(#REF!&lt;&gt;#REF!,COUNTIFS($K$112:$K$1378,"SRS",#REF!,#REF!),"")</f>
        <v>#REF!</v>
      </c>
      <c r="Y735" s="8" t="e">
        <f>IF(R735&lt;&gt;"",IF(R735=1,"",COUNTIFS($O$112:$O$1378,"&gt;40",#REF!,#REF!)),"")</f>
        <v>#REF!</v>
      </c>
      <c r="Z735" s="34"/>
    </row>
    <row r="736" spans="1:34" s="16" customFormat="1">
      <c r="A736" s="16">
        <f t="shared" si="49"/>
        <v>56256</v>
      </c>
      <c r="B736" s="18" t="str">
        <f t="shared" si="50"/>
        <v>20171129153736</v>
      </c>
      <c r="C736" s="4" t="str">
        <f t="shared" si="47"/>
        <v>20171129</v>
      </c>
      <c r="D736" s="16">
        <v>2017</v>
      </c>
      <c r="E736" s="16">
        <v>11</v>
      </c>
      <c r="F736" s="16">
        <v>29</v>
      </c>
      <c r="G736" s="16">
        <v>15</v>
      </c>
      <c r="H736" s="16">
        <v>37</v>
      </c>
      <c r="I736" s="16">
        <v>36</v>
      </c>
      <c r="J736" s="16">
        <v>457</v>
      </c>
      <c r="K736" s="32" t="s">
        <v>47</v>
      </c>
      <c r="L736" s="8" t="e">
        <f>IF(#REF!=#REF!,IF(K736="Stroke",IF(K737="Stroke",IF((J737-J736)&lt;0,1000+J737-J736,J737-J736),""),""),"")</f>
        <v>#REF!</v>
      </c>
      <c r="M736" s="16" t="s">
        <v>21</v>
      </c>
      <c r="N736" s="16" t="s">
        <v>27</v>
      </c>
      <c r="O736" s="16">
        <v>0</v>
      </c>
      <c r="P736" s="8" t="e">
        <f>IF(#REF!=#REF!,IF(K736="Stroke",IF(K737="Stroke",IF(#REF!=#REF!,IF(Q736=Q737,IF((J737-J736)&lt;0,1000+J737-J736-O736,J737-J736-O736),""),""),""),""),"")</f>
        <v>#REF!</v>
      </c>
      <c r="Q736" s="16">
        <v>1</v>
      </c>
      <c r="R736" s="8" t="e">
        <f>IF(#REF!&lt;&gt;#REF!,COUNTIFS($K$112:$K$1378,$K$112,#REF!,#REF!),"")</f>
        <v>#REF!</v>
      </c>
      <c r="S736" s="8" t="e">
        <f>IF(AND(#REF!&lt;&gt;#REF!,#REF!=#REF!,M736="positive",M737="negative"),1,"")</f>
        <v>#REF!</v>
      </c>
      <c r="T736" s="8" t="e">
        <f>IF(AND(#REF!=#REF!,K:K="stroke",M:M="positive",S736&lt;&gt;"1"),1,"")</f>
        <v>#REF!</v>
      </c>
      <c r="U736" s="8" t="e">
        <f>IF((AND(R736&lt;&gt;"",W736&lt;&gt;1,K:K="stroke",M:M="negative",#REF!=#REF!)),IF(W736&lt;&gt;0,"",1),"")</f>
        <v>#REF!</v>
      </c>
      <c r="V736" s="8" t="e">
        <f t="shared" si="48"/>
        <v>#REF!</v>
      </c>
      <c r="W736" s="8" t="e">
        <f>IF(#REF!&lt;&gt;#REF!,COUNTIFS($K$112:$K$1378,"up",#REF!,#REF!),"")</f>
        <v>#REF!</v>
      </c>
      <c r="X736" s="8" t="e">
        <f>IF(#REF!&lt;&gt;#REF!,COUNTIFS($K$112:$K$1378,"SRS",#REF!,#REF!),"")</f>
        <v>#REF!</v>
      </c>
      <c r="Y736" s="8" t="e">
        <f>IF(R736&lt;&gt;"",IF(R736=1,"",COUNTIFS($O$112:$O$1378,"&gt;40",#REF!,#REF!)),"")</f>
        <v>#REF!</v>
      </c>
      <c r="Z736" s="34"/>
    </row>
    <row r="737" spans="1:34" s="16" customFormat="1">
      <c r="A737" s="16">
        <f t="shared" si="49"/>
        <v>56256</v>
      </c>
      <c r="B737" s="18" t="str">
        <f t="shared" si="50"/>
        <v>20171129153736</v>
      </c>
      <c r="C737" s="4" t="str">
        <f t="shared" ref="C737:C800" si="51">CONCATENATE(D737,E737,F737)</f>
        <v>20171129</v>
      </c>
      <c r="D737" s="16">
        <v>2017</v>
      </c>
      <c r="E737" s="16">
        <v>11</v>
      </c>
      <c r="F737" s="16">
        <v>29</v>
      </c>
      <c r="G737" s="16">
        <v>15</v>
      </c>
      <c r="H737" s="16">
        <v>37</v>
      </c>
      <c r="I737" s="16">
        <v>36</v>
      </c>
      <c r="J737" s="16">
        <v>466</v>
      </c>
      <c r="K737" s="32" t="s">
        <v>47</v>
      </c>
      <c r="L737" s="8" t="e">
        <f>IF(#REF!=#REF!,IF(K737="Stroke",IF(K738="Stroke",IF((J738-J737)&lt;0,1000+J738-J737,J738-J737),""),""),"")</f>
        <v>#REF!</v>
      </c>
      <c r="M737" s="16" t="s">
        <v>21</v>
      </c>
      <c r="N737" s="16" t="s">
        <v>27</v>
      </c>
      <c r="O737" s="16">
        <v>0</v>
      </c>
      <c r="P737" s="8" t="e">
        <f>IF(#REF!=#REF!,IF(K737="Stroke",IF(K738="Stroke",IF(#REF!=#REF!,IF(Q737=Q738,IF((J738-J737)&lt;0,1000+J738-J737-O737,J738-J737-O737),""),""),""),""),"")</f>
        <v>#REF!</v>
      </c>
      <c r="Q737" s="16">
        <v>1</v>
      </c>
      <c r="R737" s="8" t="e">
        <f>IF(#REF!&lt;&gt;#REF!,COUNTIFS($K$112:$K$1378,$K$112,#REF!,#REF!),"")</f>
        <v>#REF!</v>
      </c>
      <c r="S737" s="8" t="e">
        <f>IF(AND(#REF!&lt;&gt;#REF!,#REF!=#REF!,M737="positive",M738="negative"),1,"")</f>
        <v>#REF!</v>
      </c>
      <c r="T737" s="8" t="e">
        <f>IF(AND(#REF!=#REF!,K:K="stroke",M:M="positive",S737&lt;&gt;"1"),1,"")</f>
        <v>#REF!</v>
      </c>
      <c r="U737" s="8" t="e">
        <f>IF((AND(R737&lt;&gt;"",W737&lt;&gt;1,K:K="stroke",M:M="negative",#REF!=#REF!)),IF(W737&lt;&gt;0,"",1),"")</f>
        <v>#REF!</v>
      </c>
      <c r="V737" s="8" t="e">
        <f t="shared" si="48"/>
        <v>#REF!</v>
      </c>
      <c r="W737" s="8" t="e">
        <f>IF(#REF!&lt;&gt;#REF!,COUNTIFS($K$112:$K$1378,"up",#REF!,#REF!),"")</f>
        <v>#REF!</v>
      </c>
      <c r="X737" s="8" t="e">
        <f>IF(#REF!&lt;&gt;#REF!,COUNTIFS($K$112:$K$1378,"SRS",#REF!,#REF!),"")</f>
        <v>#REF!</v>
      </c>
      <c r="Y737" s="8" t="e">
        <f>IF(R737&lt;&gt;"",IF(R737=1,"",COUNTIFS($O$112:$O$1378,"&gt;40",#REF!,#REF!)),"")</f>
        <v>#REF!</v>
      </c>
      <c r="Z737" s="34"/>
    </row>
    <row r="738" spans="1:34" s="16" customFormat="1">
      <c r="A738" s="16">
        <f t="shared" si="49"/>
        <v>56256</v>
      </c>
      <c r="B738" s="18" t="str">
        <f t="shared" si="50"/>
        <v>20171129153736</v>
      </c>
      <c r="C738" s="4" t="str">
        <f t="shared" si="51"/>
        <v>20171129</v>
      </c>
      <c r="D738" s="16">
        <v>2017</v>
      </c>
      <c r="E738" s="16">
        <v>11</v>
      </c>
      <c r="F738" s="16">
        <v>29</v>
      </c>
      <c r="G738" s="16">
        <v>15</v>
      </c>
      <c r="H738" s="16">
        <v>37</v>
      </c>
      <c r="I738" s="16">
        <v>36</v>
      </c>
      <c r="J738" s="16">
        <v>481</v>
      </c>
      <c r="K738" s="32" t="s">
        <v>47</v>
      </c>
      <c r="L738" s="8" t="e">
        <f>IF(#REF!=#REF!,IF(K738="Stroke",IF(K739="Stroke",IF((J739-J738)&lt;0,1000+J739-J738,J739-J738),""),""),"")</f>
        <v>#REF!</v>
      </c>
      <c r="M738" s="16" t="s">
        <v>21</v>
      </c>
      <c r="N738" s="16" t="s">
        <v>27</v>
      </c>
      <c r="O738" s="16">
        <v>0</v>
      </c>
      <c r="P738" s="8" t="e">
        <f>IF(#REF!=#REF!,IF(K738="Stroke",IF(K739="Stroke",IF(#REF!=#REF!,IF(Q738=Q739,IF((J739-J738)&lt;0,1000+J739-J738-O738,J739-J738-O738),""),""),""),""),"")</f>
        <v>#REF!</v>
      </c>
      <c r="Q738" s="16">
        <v>1</v>
      </c>
      <c r="R738" s="8" t="e">
        <f>IF(#REF!&lt;&gt;#REF!,COUNTIFS($K$112:$K$1378,$K$112,#REF!,#REF!),"")</f>
        <v>#REF!</v>
      </c>
      <c r="S738" s="8" t="e">
        <f>IF(AND(#REF!&lt;&gt;#REF!,#REF!=#REF!,M738="positive",M739="negative"),1,"")</f>
        <v>#REF!</v>
      </c>
      <c r="T738" s="8" t="e">
        <f>IF(AND(#REF!=#REF!,K:K="stroke",M:M="positive",S738&lt;&gt;"1"),1,"")</f>
        <v>#REF!</v>
      </c>
      <c r="U738" s="8" t="e">
        <f>IF((AND(R738&lt;&gt;"",W738&lt;&gt;1,K:K="stroke",M:M="negative",#REF!=#REF!)),IF(W738&lt;&gt;0,"",1),"")</f>
        <v>#REF!</v>
      </c>
      <c r="V738" s="8" t="e">
        <f t="shared" si="48"/>
        <v>#REF!</v>
      </c>
      <c r="W738" s="8" t="e">
        <f>IF(#REF!&lt;&gt;#REF!,COUNTIFS($K$112:$K$1378,"up",#REF!,#REF!),"")</f>
        <v>#REF!</v>
      </c>
      <c r="X738" s="8" t="e">
        <f>IF(#REF!&lt;&gt;#REF!,COUNTIFS($K$112:$K$1378,"SRS",#REF!,#REF!),"")</f>
        <v>#REF!</v>
      </c>
      <c r="Y738" s="8" t="e">
        <f>IF(R738&lt;&gt;"",IF(R738=1,"",COUNTIFS($O$112:$O$1378,"&gt;40",#REF!,#REF!)),"")</f>
        <v>#REF!</v>
      </c>
      <c r="Z738" s="34"/>
    </row>
    <row r="739" spans="1:34" s="16" customFormat="1">
      <c r="A739" s="16">
        <f t="shared" si="49"/>
        <v>56256</v>
      </c>
      <c r="B739" s="18" t="str">
        <f t="shared" si="50"/>
        <v>20171129153736</v>
      </c>
      <c r="C739" s="4" t="str">
        <f t="shared" si="51"/>
        <v>20171129</v>
      </c>
      <c r="D739" s="16">
        <v>2017</v>
      </c>
      <c r="E739" s="16">
        <v>11</v>
      </c>
      <c r="F739" s="16">
        <v>29</v>
      </c>
      <c r="G739" s="16">
        <v>15</v>
      </c>
      <c r="H739" s="16">
        <v>37</v>
      </c>
      <c r="I739" s="16">
        <v>36</v>
      </c>
      <c r="J739" s="16">
        <v>506</v>
      </c>
      <c r="K739" s="32" t="s">
        <v>47</v>
      </c>
      <c r="L739" s="8" t="e">
        <f>IF(#REF!=#REF!,IF(K739="Stroke",IF(K740="Stroke",IF((J740-J739)&lt;0,1000+J740-J739,J740-J739),""),""),"")</f>
        <v>#REF!</v>
      </c>
      <c r="M739" s="16" t="s">
        <v>21</v>
      </c>
      <c r="N739" s="16" t="s">
        <v>27</v>
      </c>
      <c r="O739" s="16">
        <v>0</v>
      </c>
      <c r="P739" s="8" t="e">
        <f>IF(#REF!=#REF!,IF(K739="Stroke",IF(K740="Stroke",IF(#REF!=#REF!,IF(Q739=Q740,IF((J740-J739)&lt;0,1000+J740-J739-O739,J740-J739-O739),""),""),""),""),"")</f>
        <v>#REF!</v>
      </c>
      <c r="Q739" s="16">
        <v>1</v>
      </c>
      <c r="R739" s="8" t="e">
        <f>IF(#REF!&lt;&gt;#REF!,COUNTIFS($K$112:$K$1378,$K$112,#REF!,#REF!),"")</f>
        <v>#REF!</v>
      </c>
      <c r="S739" s="8" t="e">
        <f>IF(AND(#REF!&lt;&gt;#REF!,#REF!=#REF!,M739="positive",M740="negative"),1,"")</f>
        <v>#REF!</v>
      </c>
      <c r="T739" s="8" t="e">
        <f>IF(AND(#REF!=#REF!,K:K="stroke",M:M="positive",S739&lt;&gt;"1"),1,"")</f>
        <v>#REF!</v>
      </c>
      <c r="U739" s="8" t="e">
        <f>IF((AND(R739&lt;&gt;"",W739&lt;&gt;1,K:K="stroke",M:M="negative",#REF!=#REF!)),IF(W739&lt;&gt;0,"",1),"")</f>
        <v>#REF!</v>
      </c>
      <c r="V739" s="8" t="e">
        <f t="shared" si="48"/>
        <v>#REF!</v>
      </c>
      <c r="W739" s="8" t="e">
        <f>IF(#REF!&lt;&gt;#REF!,COUNTIFS($K$112:$K$1378,"up",#REF!,#REF!),"")</f>
        <v>#REF!</v>
      </c>
      <c r="X739" s="8" t="e">
        <f>IF(#REF!&lt;&gt;#REF!,COUNTIFS($K$112:$K$1378,"SRS",#REF!,#REF!),"")</f>
        <v>#REF!</v>
      </c>
      <c r="Y739" s="8" t="e">
        <f>IF(R739&lt;&gt;"",IF(R739=1,"",COUNTIFS($O$112:$O$1378,"&gt;40",#REF!,#REF!)),"")</f>
        <v>#REF!</v>
      </c>
      <c r="Z739" s="34"/>
    </row>
    <row r="740" spans="1:34" s="16" customFormat="1">
      <c r="A740" s="16">
        <f t="shared" si="49"/>
        <v>56256</v>
      </c>
      <c r="B740" s="18" t="str">
        <f t="shared" si="50"/>
        <v>20171129153736</v>
      </c>
      <c r="C740" s="4" t="str">
        <f t="shared" si="51"/>
        <v>20171129</v>
      </c>
      <c r="D740" s="16">
        <v>2017</v>
      </c>
      <c r="E740" s="16">
        <v>11</v>
      </c>
      <c r="F740" s="16">
        <v>29</v>
      </c>
      <c r="G740" s="16">
        <v>15</v>
      </c>
      <c r="H740" s="16">
        <v>37</v>
      </c>
      <c r="I740" s="16">
        <v>36</v>
      </c>
      <c r="J740" s="16">
        <v>518</v>
      </c>
      <c r="K740" s="32" t="s">
        <v>47</v>
      </c>
      <c r="L740" s="8" t="e">
        <f>IF(#REF!=#REF!,IF(K740="Stroke",IF(K741="Stroke",IF((J741-J740)&lt;0,1000+J741-J740,J741-J740),""),""),"")</f>
        <v>#REF!</v>
      </c>
      <c r="M740" s="16" t="s">
        <v>21</v>
      </c>
      <c r="N740" s="16" t="s">
        <v>27</v>
      </c>
      <c r="O740" s="16">
        <v>0</v>
      </c>
      <c r="P740" s="8" t="e">
        <f>IF(#REF!=#REF!,IF(K740="Stroke",IF(K741="Stroke",IF(#REF!=#REF!,IF(Q740=Q741,IF((J741-J740)&lt;0,1000+J741-J740-O740,J741-J740-O740),""),""),""),""),"")</f>
        <v>#REF!</v>
      </c>
      <c r="Q740" s="16">
        <v>1</v>
      </c>
      <c r="R740" s="8" t="e">
        <f>IF(#REF!&lt;&gt;#REF!,COUNTIFS($K$112:$K$1378,$K$112,#REF!,#REF!),"")</f>
        <v>#REF!</v>
      </c>
      <c r="S740" s="8" t="e">
        <f>IF(AND(#REF!&lt;&gt;#REF!,#REF!=#REF!,M740="positive",M741="negative"),1,"")</f>
        <v>#REF!</v>
      </c>
      <c r="T740" s="8" t="e">
        <f>IF(AND(#REF!=#REF!,K:K="stroke",M:M="positive",S740&lt;&gt;"1"),1,"")</f>
        <v>#REF!</v>
      </c>
      <c r="U740" s="8" t="e">
        <f>IF((AND(R740&lt;&gt;"",W740&lt;&gt;1,K:K="stroke",M:M="negative",#REF!=#REF!)),IF(W740&lt;&gt;0,"",1),"")</f>
        <v>#REF!</v>
      </c>
      <c r="V740" s="8" t="e">
        <f t="shared" si="48"/>
        <v>#REF!</v>
      </c>
      <c r="W740" s="8" t="e">
        <f>IF(#REF!&lt;&gt;#REF!,COUNTIFS($K$112:$K$1378,"up",#REF!,#REF!),"")</f>
        <v>#REF!</v>
      </c>
      <c r="X740" s="8" t="e">
        <f>IF(#REF!&lt;&gt;#REF!,COUNTIFS($K$112:$K$1378,"SRS",#REF!,#REF!),"")</f>
        <v>#REF!</v>
      </c>
      <c r="Y740" s="8" t="e">
        <f>IF(R740&lt;&gt;"",IF(R740=1,"",COUNTIFS($O$112:$O$1378,"&gt;40",#REF!,#REF!)),"")</f>
        <v>#REF!</v>
      </c>
      <c r="Z740" s="34"/>
    </row>
    <row r="741" spans="1:34" s="7" customFormat="1">
      <c r="A741" s="16">
        <f t="shared" si="49"/>
        <v>56256</v>
      </c>
      <c r="B741" s="18" t="str">
        <f t="shared" si="50"/>
        <v>20171129153736</v>
      </c>
      <c r="C741" s="4" t="str">
        <f t="shared" si="51"/>
        <v>20171129</v>
      </c>
      <c r="D741" s="16">
        <v>2017</v>
      </c>
      <c r="E741" s="16">
        <v>11</v>
      </c>
      <c r="F741" s="16">
        <v>29</v>
      </c>
      <c r="G741" s="16">
        <v>15</v>
      </c>
      <c r="H741" s="16">
        <v>37</v>
      </c>
      <c r="I741" s="16">
        <v>36</v>
      </c>
      <c r="J741" s="16">
        <v>524</v>
      </c>
      <c r="K741" s="32" t="s">
        <v>47</v>
      </c>
      <c r="L741" s="8" t="e">
        <f>IF(#REF!=#REF!,IF(K741="Stroke",IF(K742="Stroke",IF((J742-J741)&lt;0,1000+J742-J741,J742-J741),""),""),"")</f>
        <v>#REF!</v>
      </c>
      <c r="M741" s="16" t="s">
        <v>21</v>
      </c>
      <c r="N741" s="16" t="s">
        <v>27</v>
      </c>
      <c r="O741" s="16">
        <v>0</v>
      </c>
      <c r="P741" s="8" t="e">
        <f>IF(#REF!=#REF!,IF(K741="Stroke",IF(K742="Stroke",IF(#REF!=#REF!,IF(Q741=Q742,IF((J742-J741)&lt;0,1000+J742-J741-O741,J742-J741-O741),""),""),""),""),"")</f>
        <v>#REF!</v>
      </c>
      <c r="Q741" s="16">
        <v>1</v>
      </c>
      <c r="R741" s="8" t="e">
        <f>IF(#REF!&lt;&gt;#REF!,COUNTIFS($K$112:$K$1378,$K$112,#REF!,#REF!),"")</f>
        <v>#REF!</v>
      </c>
      <c r="S741" s="8" t="e">
        <f>IF(AND(#REF!&lt;&gt;#REF!,#REF!=#REF!,M741="positive",M742="negative"),1,"")</f>
        <v>#REF!</v>
      </c>
      <c r="T741" s="8" t="e">
        <f>IF(AND(#REF!=#REF!,K:K="stroke",M:M="positive",S741&lt;&gt;"1"),1,"")</f>
        <v>#REF!</v>
      </c>
      <c r="U741" s="8" t="e">
        <f>IF((AND(R741&lt;&gt;"",W741&lt;&gt;1,K:K="stroke",M:M="negative",#REF!=#REF!)),IF(W741&lt;&gt;0,"",1),"")</f>
        <v>#REF!</v>
      </c>
      <c r="V741" s="8" t="e">
        <f t="shared" si="48"/>
        <v>#REF!</v>
      </c>
      <c r="W741" s="8" t="e">
        <f>IF(#REF!&lt;&gt;#REF!,COUNTIFS($K$112:$K$1378,"up",#REF!,#REF!),"")</f>
        <v>#REF!</v>
      </c>
      <c r="X741" s="8" t="e">
        <f>IF(#REF!&lt;&gt;#REF!,COUNTIFS($K$112:$K$1378,"SRS",#REF!,#REF!),"")</f>
        <v>#REF!</v>
      </c>
      <c r="Y741" s="8" t="e">
        <f>IF(R741&lt;&gt;"",IF(R741=1,"",COUNTIFS($O$112:$O$1378,"&gt;40",#REF!,#REF!)),"")</f>
        <v>#REF!</v>
      </c>
      <c r="Z741" s="34"/>
      <c r="AA741" s="16"/>
      <c r="AB741" s="16"/>
      <c r="AC741" s="16"/>
      <c r="AD741" s="16"/>
      <c r="AE741" s="16"/>
      <c r="AF741" s="16"/>
      <c r="AG741" s="16"/>
      <c r="AH741" s="16"/>
    </row>
    <row r="742" spans="1:34">
      <c r="A742" s="16">
        <f t="shared" si="49"/>
        <v>56256</v>
      </c>
      <c r="B742" s="18" t="str">
        <f t="shared" si="50"/>
        <v>20171129153736</v>
      </c>
      <c r="C742" s="4" t="str">
        <f t="shared" si="51"/>
        <v>20171129</v>
      </c>
      <c r="D742" s="16">
        <v>2017</v>
      </c>
      <c r="E742" s="16">
        <v>11</v>
      </c>
      <c r="F742" s="16">
        <v>29</v>
      </c>
      <c r="G742" s="16">
        <v>15</v>
      </c>
      <c r="H742" s="16">
        <v>37</v>
      </c>
      <c r="I742" s="16">
        <v>36</v>
      </c>
      <c r="J742" s="16">
        <v>531</v>
      </c>
      <c r="K742" s="32" t="s">
        <v>47</v>
      </c>
      <c r="L742" s="8" t="e">
        <f>IF(#REF!=#REF!,IF(K742="Stroke",IF(K743="Stroke",IF((J743-J742)&lt;0,1000+J743-J742,J743-J742),""),""),"")</f>
        <v>#REF!</v>
      </c>
      <c r="M742" s="16" t="s">
        <v>21</v>
      </c>
      <c r="N742" s="16" t="s">
        <v>27</v>
      </c>
      <c r="O742" s="16">
        <v>0</v>
      </c>
      <c r="P742" s="8" t="e">
        <f>IF(#REF!=#REF!,IF(K742="Stroke",IF(K743="Stroke",IF(#REF!=#REF!,IF(Q742=Q743,IF((J743-J742)&lt;0,1000+J743-J742-O742,J743-J742-O742),""),""),""),""),"")</f>
        <v>#REF!</v>
      </c>
      <c r="Q742" s="16">
        <v>1</v>
      </c>
      <c r="R742" s="8" t="e">
        <f>IF(#REF!&lt;&gt;#REF!,COUNTIFS($K$112:$K$1378,$K$112,#REF!,#REF!),"")</f>
        <v>#REF!</v>
      </c>
      <c r="S742" s="8" t="e">
        <f>IF(AND(#REF!&lt;&gt;#REF!,#REF!=#REF!,M742="positive",M743="negative"),1,"")</f>
        <v>#REF!</v>
      </c>
      <c r="T742" s="8" t="e">
        <f>IF(AND(#REF!=#REF!,K:K="stroke",M:M="positive",S742&lt;&gt;"1"),1,"")</f>
        <v>#REF!</v>
      </c>
      <c r="U742" s="8" t="e">
        <f>IF((AND(R742&lt;&gt;"",W742&lt;&gt;1,K:K="stroke",M:M="negative",#REF!=#REF!)),IF(W742&lt;&gt;0,"",1),"")</f>
        <v>#REF!</v>
      </c>
      <c r="V742" s="8" t="e">
        <f t="shared" si="48"/>
        <v>#REF!</v>
      </c>
      <c r="W742" s="8" t="e">
        <f>IF(#REF!&lt;&gt;#REF!,COUNTIFS($K$112:$K$1378,"up",#REF!,#REF!),"")</f>
        <v>#REF!</v>
      </c>
      <c r="X742" s="8" t="e">
        <f>IF(#REF!&lt;&gt;#REF!,COUNTIFS($K$112:$K$1378,"SRS",#REF!,#REF!),"")</f>
        <v>#REF!</v>
      </c>
      <c r="Y742" s="8" t="e">
        <f>IF(R742&lt;&gt;"",IF(R742=1,"",COUNTIFS($O$112:$O$1378,"&gt;40",#REF!,#REF!)),"")</f>
        <v>#REF!</v>
      </c>
      <c r="Z742" s="34"/>
      <c r="AA742" s="16"/>
      <c r="AB742" s="16"/>
      <c r="AC742" s="16"/>
      <c r="AD742" s="16"/>
      <c r="AE742" s="16"/>
      <c r="AF742" s="16"/>
      <c r="AG742" s="16"/>
      <c r="AH742" s="16"/>
    </row>
    <row r="743" spans="1:34">
      <c r="A743" s="16">
        <f t="shared" si="49"/>
        <v>56256</v>
      </c>
      <c r="B743" s="18" t="str">
        <f t="shared" si="50"/>
        <v>20171129153736</v>
      </c>
      <c r="C743" s="4" t="str">
        <f t="shared" si="51"/>
        <v>20171129</v>
      </c>
      <c r="D743" s="16">
        <v>2017</v>
      </c>
      <c r="E743" s="16">
        <v>11</v>
      </c>
      <c r="F743" s="16">
        <v>29</v>
      </c>
      <c r="G743" s="16">
        <v>15</v>
      </c>
      <c r="H743" s="16">
        <v>37</v>
      </c>
      <c r="I743" s="16">
        <v>36</v>
      </c>
      <c r="J743" s="16">
        <v>583</v>
      </c>
      <c r="K743" s="32" t="s">
        <v>47</v>
      </c>
      <c r="L743" s="8" t="e">
        <f>IF(#REF!=#REF!,IF(K743="Stroke",IF(K744="Stroke",IF((J744-J743)&lt;0,1000+J744-J743,J744-J743),""),""),"")</f>
        <v>#REF!</v>
      </c>
      <c r="M743" s="16" t="s">
        <v>21</v>
      </c>
      <c r="N743" s="16" t="s">
        <v>27</v>
      </c>
      <c r="O743" s="16">
        <v>0</v>
      </c>
      <c r="P743" s="8" t="e">
        <f>IF(#REF!=#REF!,IF(K743="Stroke",IF(K744="Stroke",IF(#REF!=#REF!,IF(Q743=Q744,IF((J744-J743)&lt;0,1000+J744-J743-O743,J744-J743-O743),""),""),""),""),"")</f>
        <v>#REF!</v>
      </c>
      <c r="Q743" s="16">
        <v>1</v>
      </c>
      <c r="R743" s="8" t="e">
        <f>IF(#REF!&lt;&gt;#REF!,COUNTIFS($K$112:$K$1378,$K$112,#REF!,#REF!),"")</f>
        <v>#REF!</v>
      </c>
      <c r="S743" s="8" t="e">
        <f>IF(AND(#REF!&lt;&gt;#REF!,#REF!=#REF!,M743="positive",M744="negative"),1,"")</f>
        <v>#REF!</v>
      </c>
      <c r="T743" s="8" t="e">
        <f>IF(AND(#REF!=#REF!,K:K="stroke",M:M="positive",S743&lt;&gt;"1"),1,"")</f>
        <v>#REF!</v>
      </c>
      <c r="U743" s="8" t="e">
        <f>IF((AND(R743&lt;&gt;"",W743&lt;&gt;1,K:K="stroke",M:M="negative",#REF!=#REF!)),IF(W743&lt;&gt;0,"",1),"")</f>
        <v>#REF!</v>
      </c>
      <c r="V743" s="8" t="e">
        <f t="shared" si="48"/>
        <v>#REF!</v>
      </c>
      <c r="W743" s="8" t="e">
        <f>IF(#REF!&lt;&gt;#REF!,COUNTIFS($K$112:$K$1378,"up",#REF!,#REF!),"")</f>
        <v>#REF!</v>
      </c>
      <c r="X743" s="8" t="e">
        <f>IF(#REF!&lt;&gt;#REF!,COUNTIFS($K$112:$K$1378,"SRS",#REF!,#REF!),"")</f>
        <v>#REF!</v>
      </c>
      <c r="Y743" s="8" t="e">
        <f>IF(R743&lt;&gt;"",IF(R743=1,"",COUNTIFS($O$112:$O$1378,"&gt;40",#REF!,#REF!)),"")</f>
        <v>#REF!</v>
      </c>
      <c r="Z743" s="34"/>
      <c r="AA743" s="16"/>
      <c r="AB743" s="16"/>
      <c r="AC743" s="16"/>
      <c r="AD743" s="16"/>
      <c r="AE743" s="16"/>
      <c r="AF743" s="16"/>
      <c r="AG743" s="16"/>
      <c r="AH743" s="16"/>
    </row>
    <row r="744" spans="1:34">
      <c r="A744" s="16">
        <f t="shared" si="49"/>
        <v>56256</v>
      </c>
      <c r="B744" s="18" t="str">
        <f t="shared" si="50"/>
        <v>20171129153736</v>
      </c>
      <c r="C744" s="4" t="str">
        <f t="shared" si="51"/>
        <v>20171129</v>
      </c>
      <c r="D744" s="16">
        <v>2017</v>
      </c>
      <c r="E744" s="16">
        <v>11</v>
      </c>
      <c r="F744" s="16">
        <v>29</v>
      </c>
      <c r="G744" s="16">
        <v>15</v>
      </c>
      <c r="H744" s="16">
        <v>37</v>
      </c>
      <c r="I744" s="16">
        <v>36</v>
      </c>
      <c r="J744" s="16">
        <v>603</v>
      </c>
      <c r="K744" s="32" t="s">
        <v>47</v>
      </c>
      <c r="L744" s="8" t="e">
        <f>IF(#REF!=#REF!,IF(K744="Stroke",IF(K745="Stroke",IF((J745-J744)&lt;0,1000+J745-J744,J745-J744),""),""),"")</f>
        <v>#REF!</v>
      </c>
      <c r="M744" s="16" t="s">
        <v>21</v>
      </c>
      <c r="N744" s="16" t="s">
        <v>27</v>
      </c>
      <c r="O744" s="16">
        <v>0</v>
      </c>
      <c r="P744" s="8" t="e">
        <f>IF(#REF!=#REF!,IF(K744="Stroke",IF(K745="Stroke",IF(#REF!=#REF!,IF(Q744=Q745,IF((J745-J744)&lt;0,1000+J745-J744-O744,J745-J744-O744),""),""),""),""),"")</f>
        <v>#REF!</v>
      </c>
      <c r="Q744" s="16">
        <v>1</v>
      </c>
      <c r="R744" s="8" t="e">
        <f>IF(#REF!&lt;&gt;#REF!,COUNTIFS($K$112:$K$1378,$K$112,#REF!,#REF!),"")</f>
        <v>#REF!</v>
      </c>
      <c r="S744" s="8" t="e">
        <f>IF(AND(#REF!&lt;&gt;#REF!,#REF!=#REF!,M744="positive",M745="negative"),1,"")</f>
        <v>#REF!</v>
      </c>
      <c r="T744" s="8" t="e">
        <f>IF(AND(#REF!=#REF!,K:K="stroke",M:M="positive",S744&lt;&gt;"1"),1,"")</f>
        <v>#REF!</v>
      </c>
      <c r="U744" s="8" t="e">
        <f>IF((AND(R744&lt;&gt;"",W744&lt;&gt;1,K:K="stroke",M:M="negative",#REF!=#REF!)),IF(W744&lt;&gt;0,"",1),"")</f>
        <v>#REF!</v>
      </c>
      <c r="V744" s="8" t="e">
        <f t="shared" si="48"/>
        <v>#REF!</v>
      </c>
      <c r="W744" s="8" t="e">
        <f>IF(#REF!&lt;&gt;#REF!,COUNTIFS($K$112:$K$1378,"up",#REF!,#REF!),"")</f>
        <v>#REF!</v>
      </c>
      <c r="X744" s="8" t="e">
        <f>IF(#REF!&lt;&gt;#REF!,COUNTIFS($K$112:$K$1378,"SRS",#REF!,#REF!),"")</f>
        <v>#REF!</v>
      </c>
      <c r="Y744" s="8" t="e">
        <f>IF(R744&lt;&gt;"",IF(R744=1,"",COUNTIFS($O$112:$O$1378,"&gt;40",#REF!,#REF!)),"")</f>
        <v>#REF!</v>
      </c>
      <c r="Z744" s="34"/>
      <c r="AA744" s="16"/>
      <c r="AB744" s="16"/>
      <c r="AC744" s="16"/>
      <c r="AD744" s="16"/>
      <c r="AE744" s="16"/>
      <c r="AF744" s="16"/>
      <c r="AG744" s="16"/>
      <c r="AH744" s="16"/>
    </row>
    <row r="745" spans="1:34">
      <c r="A745" s="16">
        <f t="shared" si="49"/>
        <v>56256</v>
      </c>
      <c r="B745" s="18" t="str">
        <f t="shared" si="50"/>
        <v>20171129153736</v>
      </c>
      <c r="C745" s="4" t="str">
        <f t="shared" si="51"/>
        <v>20171129</v>
      </c>
      <c r="D745" s="16">
        <v>2017</v>
      </c>
      <c r="E745" s="16">
        <v>11</v>
      </c>
      <c r="F745" s="16">
        <v>29</v>
      </c>
      <c r="G745" s="16">
        <v>15</v>
      </c>
      <c r="H745" s="16">
        <v>37</v>
      </c>
      <c r="I745" s="16">
        <v>36</v>
      </c>
      <c r="J745" s="16">
        <v>861</v>
      </c>
      <c r="K745" s="32" t="s">
        <v>47</v>
      </c>
      <c r="L745" s="8" t="e">
        <f>IF(#REF!=#REF!,IF(K745="Stroke",IF(K746="Stroke",IF((J746-J745)&lt;0,1000+J746-J745,J746-J745),""),""),"")</f>
        <v>#REF!</v>
      </c>
      <c r="M745" s="16" t="s">
        <v>21</v>
      </c>
      <c r="N745" s="16" t="s">
        <v>27</v>
      </c>
      <c r="O745" s="16">
        <v>0</v>
      </c>
      <c r="P745" s="8" t="e">
        <f>IF(#REF!=#REF!,IF(K745="Stroke",IF(K746="Stroke",IF(#REF!=#REF!,IF(Q745=Q746,IF((J746-J745)&lt;0,1000+J746-J745-O745,J746-J745-O745),""),""),""),""),"")</f>
        <v>#REF!</v>
      </c>
      <c r="Q745" s="16">
        <v>1</v>
      </c>
      <c r="R745" s="8" t="e">
        <f>IF(#REF!&lt;&gt;#REF!,COUNTIFS($K$112:$K$1378,$K$112,#REF!,#REF!),"")</f>
        <v>#REF!</v>
      </c>
      <c r="S745" s="8" t="e">
        <f>IF(AND(#REF!&lt;&gt;#REF!,#REF!=#REF!,M745="positive",M746="negative"),1,"")</f>
        <v>#REF!</v>
      </c>
      <c r="T745" s="8" t="e">
        <f>IF(AND(#REF!=#REF!,K:K="stroke",M:M="positive",S745&lt;&gt;"1"),1,"")</f>
        <v>#REF!</v>
      </c>
      <c r="U745" s="8" t="e">
        <f>IF((AND(R745&lt;&gt;"",W745&lt;&gt;1,K:K="stroke",M:M="negative",#REF!=#REF!)),IF(W745&lt;&gt;0,"",1),"")</f>
        <v>#REF!</v>
      </c>
      <c r="V745" s="8" t="e">
        <f t="shared" si="48"/>
        <v>#REF!</v>
      </c>
      <c r="W745" s="8" t="e">
        <f>IF(#REF!&lt;&gt;#REF!,COUNTIFS($K$112:$K$1378,"up",#REF!,#REF!),"")</f>
        <v>#REF!</v>
      </c>
      <c r="X745" s="8" t="e">
        <f>IF(#REF!&lt;&gt;#REF!,COUNTIFS($K$112:$K$1378,"SRS",#REF!,#REF!),"")</f>
        <v>#REF!</v>
      </c>
      <c r="Y745" s="8" t="e">
        <f>IF(R745&lt;&gt;"",IF(R745=1,"",COUNTIFS($O$112:$O$1378,"&gt;40",#REF!,#REF!)),"")</f>
        <v>#REF!</v>
      </c>
      <c r="Z745" s="34"/>
      <c r="AA745" s="16"/>
      <c r="AB745" s="16"/>
      <c r="AC745" s="16"/>
      <c r="AD745" s="16"/>
      <c r="AE745" s="16"/>
      <c r="AF745" s="16"/>
      <c r="AG745" s="16"/>
      <c r="AH745" s="16"/>
    </row>
    <row r="746" spans="1:34">
      <c r="A746" s="16">
        <f t="shared" si="49"/>
        <v>56256</v>
      </c>
      <c r="B746" s="18" t="str">
        <f t="shared" si="50"/>
        <v>20171129153736</v>
      </c>
      <c r="C746" s="4" t="str">
        <f t="shared" si="51"/>
        <v>20171129</v>
      </c>
      <c r="D746" s="16">
        <v>2017</v>
      </c>
      <c r="E746" s="16">
        <v>11</v>
      </c>
      <c r="F746" s="16">
        <v>29</v>
      </c>
      <c r="G746" s="16">
        <v>15</v>
      </c>
      <c r="H746" s="16">
        <v>37</v>
      </c>
      <c r="I746" s="16">
        <v>36</v>
      </c>
      <c r="J746" s="16">
        <v>935</v>
      </c>
      <c r="K746" s="32" t="s">
        <v>47</v>
      </c>
      <c r="L746" s="8" t="e">
        <f>IF(#REF!=#REF!,IF(K746="Stroke",IF(K747="Stroke",IF((J747-J746)&lt;0,1000+J747-J746,J747-J746),""),""),"")</f>
        <v>#REF!</v>
      </c>
      <c r="M746" s="16" t="s">
        <v>21</v>
      </c>
      <c r="N746" s="16" t="s">
        <v>27</v>
      </c>
      <c r="O746" s="16">
        <v>0</v>
      </c>
      <c r="P746" s="8" t="e">
        <f>IF(#REF!=#REF!,IF(K746="Stroke",IF(K747="Stroke",IF(#REF!=#REF!,IF(Q746=Q747,IF((J747-J746)&lt;0,1000+J747-J746-O746,J747-J746-O746),""),""),""),""),"")</f>
        <v>#REF!</v>
      </c>
      <c r="Q746" s="16">
        <v>1</v>
      </c>
      <c r="R746" s="8" t="e">
        <f>IF(#REF!&lt;&gt;#REF!,COUNTIFS($K$112:$K$1378,$K$112,#REF!,#REF!),"")</f>
        <v>#REF!</v>
      </c>
      <c r="S746" s="8" t="e">
        <f>IF(AND(#REF!&lt;&gt;#REF!,#REF!=#REF!,M746="positive",M747="negative"),1,"")</f>
        <v>#REF!</v>
      </c>
      <c r="T746" s="8" t="e">
        <f>IF(AND(#REF!=#REF!,K:K="stroke",M:M="positive",S746&lt;&gt;"1"),1,"")</f>
        <v>#REF!</v>
      </c>
      <c r="U746" s="8" t="e">
        <f>IF((AND(R746&lt;&gt;"",W746&lt;&gt;1,K:K="stroke",M:M="negative",#REF!=#REF!)),IF(W746&lt;&gt;0,"",1),"")</f>
        <v>#REF!</v>
      </c>
      <c r="V746" s="8" t="e">
        <f t="shared" si="48"/>
        <v>#REF!</v>
      </c>
      <c r="W746" s="8" t="e">
        <f>IF(#REF!&lt;&gt;#REF!,COUNTIFS($K$112:$K$1378,"up",#REF!,#REF!),"")</f>
        <v>#REF!</v>
      </c>
      <c r="X746" s="8" t="e">
        <f>IF(#REF!&lt;&gt;#REF!,COUNTIFS($K$112:$K$1378,"SRS",#REF!,#REF!),"")</f>
        <v>#REF!</v>
      </c>
      <c r="Y746" s="8" t="e">
        <f>IF(R746&lt;&gt;"",IF(R746=1,"",COUNTIFS($O$112:$O$1378,"&gt;40",#REF!,#REF!)),"")</f>
        <v>#REF!</v>
      </c>
      <c r="Z746" s="34"/>
      <c r="AA746" s="16"/>
      <c r="AB746" s="16"/>
      <c r="AC746" s="16"/>
      <c r="AD746" s="16"/>
      <c r="AE746" s="16"/>
      <c r="AF746" s="16"/>
      <c r="AG746" s="16"/>
      <c r="AH746" s="16"/>
    </row>
    <row r="747" spans="1:34">
      <c r="A747" s="16">
        <f t="shared" si="49"/>
        <v>56256</v>
      </c>
      <c r="B747" s="18" t="str">
        <f t="shared" si="50"/>
        <v>20171129153736</v>
      </c>
      <c r="C747" s="4" t="str">
        <f t="shared" si="51"/>
        <v>20171129</v>
      </c>
      <c r="D747" s="16">
        <v>2017</v>
      </c>
      <c r="E747" s="16">
        <v>11</v>
      </c>
      <c r="F747" s="16">
        <v>29</v>
      </c>
      <c r="G747" s="16">
        <v>15</v>
      </c>
      <c r="H747" s="16">
        <v>37</v>
      </c>
      <c r="I747" s="16">
        <v>36</v>
      </c>
      <c r="J747" s="16">
        <v>963</v>
      </c>
      <c r="K747" s="32" t="s">
        <v>47</v>
      </c>
      <c r="L747" s="8" t="e">
        <f>IF(#REF!=#REF!,IF(K747="Stroke",IF(K748="Stroke",IF((J748-J747)&lt;0,1000+J748-J747,J748-J747),""),""),"")</f>
        <v>#REF!</v>
      </c>
      <c r="M747" s="16" t="s">
        <v>21</v>
      </c>
      <c r="N747" s="16" t="s">
        <v>27</v>
      </c>
      <c r="O747" s="16">
        <v>0</v>
      </c>
      <c r="P747" s="8" t="e">
        <f>IF(#REF!=#REF!,IF(K747="Stroke",IF(K748="Stroke",IF(#REF!=#REF!,IF(Q747=Q748,IF((J748-J747)&lt;0,1000+J748-J747-O747,J748-J747-O747),""),""),""),""),"")</f>
        <v>#REF!</v>
      </c>
      <c r="Q747" s="16">
        <v>1</v>
      </c>
      <c r="R747" s="8" t="e">
        <f>IF(#REF!&lt;&gt;#REF!,COUNTIFS($K$112:$K$1378,$K$112,#REF!,#REF!),"")</f>
        <v>#REF!</v>
      </c>
      <c r="S747" s="8" t="e">
        <f>IF(AND(#REF!&lt;&gt;#REF!,#REF!=#REF!,M747="positive",M748="negative"),1,"")</f>
        <v>#REF!</v>
      </c>
      <c r="T747" s="8" t="e">
        <f>IF(AND(#REF!=#REF!,K:K="stroke",M:M="positive",S747&lt;&gt;"1"),1,"")</f>
        <v>#REF!</v>
      </c>
      <c r="U747" s="8" t="e">
        <f>IF((AND(R747&lt;&gt;"",W747&lt;&gt;1,K:K="stroke",M:M="negative",#REF!=#REF!)),IF(W747&lt;&gt;0,"",1),"")</f>
        <v>#REF!</v>
      </c>
      <c r="V747" s="8" t="e">
        <f t="shared" si="48"/>
        <v>#REF!</v>
      </c>
      <c r="W747" s="8" t="e">
        <f>IF(#REF!&lt;&gt;#REF!,COUNTIFS($K$112:$K$1378,"up",#REF!,#REF!),"")</f>
        <v>#REF!</v>
      </c>
      <c r="X747" s="8" t="e">
        <f>IF(#REF!&lt;&gt;#REF!,COUNTIFS($K$112:$K$1378,"SRS",#REF!,#REF!),"")</f>
        <v>#REF!</v>
      </c>
      <c r="Y747" s="8" t="e">
        <f>IF(R747&lt;&gt;"",IF(R747=1,"",COUNTIFS($O$112:$O$1378,"&gt;40",#REF!,#REF!)),"")</f>
        <v>#REF!</v>
      </c>
      <c r="Z747" s="34"/>
      <c r="AA747" s="16"/>
      <c r="AB747" s="16"/>
      <c r="AC747" s="16"/>
      <c r="AD747" s="16"/>
      <c r="AE747" s="16"/>
      <c r="AF747" s="16"/>
      <c r="AG747" s="16"/>
      <c r="AH747" s="16"/>
    </row>
    <row r="748" spans="1:34">
      <c r="A748" s="4">
        <f t="shared" si="49"/>
        <v>56257</v>
      </c>
      <c r="B748" s="33" t="str">
        <f t="shared" si="50"/>
        <v>20171129153737</v>
      </c>
      <c r="C748" s="4" t="str">
        <f t="shared" si="51"/>
        <v>20171129</v>
      </c>
      <c r="D748" s="4">
        <v>2017</v>
      </c>
      <c r="E748" s="4">
        <v>11</v>
      </c>
      <c r="F748" s="4">
        <v>29</v>
      </c>
      <c r="G748" s="4">
        <v>15</v>
      </c>
      <c r="H748" s="4">
        <v>37</v>
      </c>
      <c r="I748" s="4">
        <v>37</v>
      </c>
      <c r="J748" s="4">
        <v>36</v>
      </c>
      <c r="K748" s="4" t="s">
        <v>49</v>
      </c>
      <c r="L748" s="8" t="e">
        <f>IF(#REF!=#REF!,IF(K748="Stroke",IF(K749="Stroke",IF((J749-J748)&lt;0,1000+J749-J748,J749-J748),""),""),"")</f>
        <v>#REF!</v>
      </c>
      <c r="M748" s="4" t="s">
        <v>21</v>
      </c>
      <c r="N748" s="4" t="s">
        <v>27</v>
      </c>
      <c r="O748" s="4">
        <v>10</v>
      </c>
      <c r="P748" s="8" t="e">
        <f>IF(#REF!=#REF!,IF(K748="Stroke",IF(K749="Stroke",IF(#REF!=#REF!,IF(Q748=Q749,IF((J749-J748)&lt;0,1000+J749-J748-O748,J749-J748-O748),""),""),""),""),"")</f>
        <v>#REF!</v>
      </c>
      <c r="Q748" s="4">
        <v>1</v>
      </c>
      <c r="R748" s="8" t="e">
        <f>IF(#REF!&lt;&gt;#REF!,COUNTIFS($K$112:$K$1378,$K$112,#REF!,#REF!),"")</f>
        <v>#REF!</v>
      </c>
      <c r="S748" s="8" t="e">
        <f>IF(AND(#REF!&lt;&gt;#REF!,#REF!=#REF!,M748="positive",M749="negative"),1,"")</f>
        <v>#REF!</v>
      </c>
      <c r="T748" s="8" t="e">
        <f>IF(AND(#REF!=#REF!,K:K="stroke",M:M="positive",S748&lt;&gt;"1"),1,"")</f>
        <v>#REF!</v>
      </c>
      <c r="U748" s="8" t="e">
        <f>IF((AND(R748&lt;&gt;"",W748&lt;&gt;1,K:K="stroke",M:M="negative",#REF!=#REF!)),IF(W748&lt;&gt;0,"",1),"")</f>
        <v>#REF!</v>
      </c>
      <c r="V748" s="8" t="e">
        <f t="shared" si="48"/>
        <v>#REF!</v>
      </c>
      <c r="W748" s="8" t="e">
        <f>IF(#REF!&lt;&gt;#REF!,COUNTIFS($K$112:$K$1378,"up",#REF!,#REF!),"")</f>
        <v>#REF!</v>
      </c>
      <c r="X748" s="8" t="e">
        <f>IF(#REF!&lt;&gt;#REF!,COUNTIFS($K$112:$K$1378,"SRS",#REF!,#REF!),"")</f>
        <v>#REF!</v>
      </c>
      <c r="Y748" s="8" t="e">
        <f>IF(R748&lt;&gt;"",IF(R748=1,"",COUNTIFS($O$112:$O$1378,"&gt;40",#REF!,#REF!)),"")</f>
        <v>#REF!</v>
      </c>
    </row>
    <row r="749" spans="1:34">
      <c r="A749" s="4">
        <f t="shared" si="49"/>
        <v>56257</v>
      </c>
      <c r="B749" s="33" t="str">
        <f t="shared" si="50"/>
        <v>20171129153737</v>
      </c>
      <c r="C749" s="4" t="str">
        <f t="shared" si="51"/>
        <v>20171129</v>
      </c>
      <c r="D749" s="4">
        <v>2017</v>
      </c>
      <c r="E749" s="4">
        <v>11</v>
      </c>
      <c r="F749" s="4">
        <v>29</v>
      </c>
      <c r="G749" s="4">
        <v>15</v>
      </c>
      <c r="H749" s="4">
        <v>37</v>
      </c>
      <c r="I749" s="4">
        <v>37</v>
      </c>
      <c r="J749" s="4">
        <v>120</v>
      </c>
      <c r="K749" s="4" t="s">
        <v>49</v>
      </c>
      <c r="L749" s="8" t="e">
        <f>IF(#REF!=#REF!,IF(K749="Stroke",IF(K750="Stroke",IF((J750-J749)&lt;0,1000+J750-J749,J750-J749),""),""),"")</f>
        <v>#REF!</v>
      </c>
      <c r="M749" s="4" t="s">
        <v>21</v>
      </c>
      <c r="N749" s="4" t="s">
        <v>27</v>
      </c>
      <c r="O749" s="4">
        <v>15</v>
      </c>
      <c r="P749" s="8" t="e">
        <f>IF(#REF!=#REF!,IF(K749="Stroke",IF(K750="Stroke",IF(#REF!=#REF!,IF(Q749=Q750,IF((J750-J749)&lt;0,1000+J750-J749-O749,J750-J749-O749),""),""),""),""),"")</f>
        <v>#REF!</v>
      </c>
      <c r="Q749" s="4">
        <v>1</v>
      </c>
      <c r="R749" s="8" t="e">
        <f>IF(#REF!&lt;&gt;#REF!,COUNTIFS($K$112:$K$1378,$K$112,#REF!,#REF!),"")</f>
        <v>#REF!</v>
      </c>
      <c r="S749" s="8" t="e">
        <f>IF(AND(#REF!&lt;&gt;#REF!,#REF!=#REF!,M749="positive",M750="negative"),1,"")</f>
        <v>#REF!</v>
      </c>
      <c r="T749" s="8" t="e">
        <f>IF(AND(#REF!=#REF!,K:K="stroke",M:M="positive",S749&lt;&gt;"1"),1,"")</f>
        <v>#REF!</v>
      </c>
      <c r="U749" s="8" t="e">
        <f>IF((AND(R749&lt;&gt;"",W749&lt;&gt;1,K:K="stroke",M:M="negative",#REF!=#REF!)),IF(W749&lt;&gt;0,"",1),"")</f>
        <v>#REF!</v>
      </c>
      <c r="V749" s="8" t="e">
        <f t="shared" si="48"/>
        <v>#REF!</v>
      </c>
      <c r="W749" s="8" t="e">
        <f>IF(#REF!&lt;&gt;#REF!,COUNTIFS($K$112:$K$1378,"up",#REF!,#REF!),"")</f>
        <v>#REF!</v>
      </c>
      <c r="X749" s="8" t="e">
        <f>IF(#REF!&lt;&gt;#REF!,COUNTIFS($K$112:$K$1378,"SRS",#REF!,#REF!),"")</f>
        <v>#REF!</v>
      </c>
      <c r="Y749" s="8" t="e">
        <f>IF(R749&lt;&gt;"",IF(R749=1,"",COUNTIFS($O$112:$O$1378,"&gt;40",#REF!,#REF!)),"")</f>
        <v>#REF!</v>
      </c>
    </row>
    <row r="750" spans="1:34">
      <c r="A750" s="4">
        <f t="shared" si="49"/>
        <v>56257</v>
      </c>
      <c r="B750" s="33" t="str">
        <f t="shared" si="50"/>
        <v>20171129153737</v>
      </c>
      <c r="C750" s="4" t="str">
        <f t="shared" si="51"/>
        <v>20171129</v>
      </c>
      <c r="D750" s="4">
        <v>2017</v>
      </c>
      <c r="E750" s="4">
        <v>11</v>
      </c>
      <c r="F750" s="4">
        <v>29</v>
      </c>
      <c r="G750" s="4">
        <v>15</v>
      </c>
      <c r="H750" s="4">
        <v>37</v>
      </c>
      <c r="I750" s="4">
        <v>37</v>
      </c>
      <c r="J750" s="4">
        <v>179</v>
      </c>
      <c r="K750" s="4" t="s">
        <v>49</v>
      </c>
      <c r="L750" s="8" t="e">
        <f>IF(#REF!=#REF!,IF(K750="Stroke",IF(K751="Stroke",IF((J751-J750)&lt;0,1000+J751-J750,J751-J750),""),""),"")</f>
        <v>#REF!</v>
      </c>
      <c r="M750" s="4" t="s">
        <v>21</v>
      </c>
      <c r="N750" s="4" t="s">
        <v>27</v>
      </c>
      <c r="O750" s="4">
        <v>3</v>
      </c>
      <c r="P750" s="8" t="e">
        <f>IF(#REF!=#REF!,IF(K750="Stroke",IF(K751="Stroke",IF(#REF!=#REF!,IF(Q750=Q751,IF((J751-J750)&lt;0,1000+J751-J750-O750,J751-J750-O750),""),""),""),""),"")</f>
        <v>#REF!</v>
      </c>
      <c r="Q750" s="4">
        <v>1</v>
      </c>
      <c r="R750" s="8" t="e">
        <f>IF(#REF!&lt;&gt;#REF!,COUNTIFS($K$112:$K$1378,$K$112,#REF!,#REF!),"")</f>
        <v>#REF!</v>
      </c>
      <c r="S750" s="8" t="e">
        <f>IF(AND(#REF!&lt;&gt;#REF!,#REF!=#REF!,M750="positive",M751="negative"),1,"")</f>
        <v>#REF!</v>
      </c>
      <c r="T750" s="8" t="e">
        <f>IF(AND(#REF!=#REF!,K:K="stroke",M:M="positive",S750&lt;&gt;"1"),1,"")</f>
        <v>#REF!</v>
      </c>
      <c r="U750" s="8" t="e">
        <f>IF((AND(R750&lt;&gt;"",W750&lt;&gt;1,K:K="stroke",M:M="negative",#REF!=#REF!)),IF(W750&lt;&gt;0,"",1),"")</f>
        <v>#REF!</v>
      </c>
      <c r="V750" s="8" t="e">
        <f t="shared" ref="V750:V813" si="52">IF(R750="","",(SUM(S750:U750)+W750))</f>
        <v>#REF!</v>
      </c>
      <c r="W750" s="8" t="e">
        <f>IF(#REF!&lt;&gt;#REF!,COUNTIFS($K$112:$K$1378,"up",#REF!,#REF!),"")</f>
        <v>#REF!</v>
      </c>
      <c r="X750" s="8" t="e">
        <f>IF(#REF!&lt;&gt;#REF!,COUNTIFS($K$112:$K$1378,"SRS",#REF!,#REF!),"")</f>
        <v>#REF!</v>
      </c>
      <c r="Y750" s="8" t="e">
        <f>IF(R750&lt;&gt;"",IF(R750=1,"",COUNTIFS($O$112:$O$1378,"&gt;40",#REF!,#REF!)),"")</f>
        <v>#REF!</v>
      </c>
    </row>
    <row r="751" spans="1:34">
      <c r="A751" s="4">
        <f t="shared" si="49"/>
        <v>56257</v>
      </c>
      <c r="B751" s="33" t="str">
        <f t="shared" si="50"/>
        <v>20171129153737</v>
      </c>
      <c r="C751" s="4" t="str">
        <f t="shared" si="51"/>
        <v>20171129</v>
      </c>
      <c r="D751" s="4">
        <v>2017</v>
      </c>
      <c r="E751" s="4">
        <v>11</v>
      </c>
      <c r="F751" s="4">
        <v>29</v>
      </c>
      <c r="G751" s="4">
        <v>15</v>
      </c>
      <c r="H751" s="4">
        <v>37</v>
      </c>
      <c r="I751" s="4">
        <v>37</v>
      </c>
      <c r="J751" s="4">
        <v>207</v>
      </c>
      <c r="K751" s="4" t="s">
        <v>49</v>
      </c>
      <c r="L751" s="8" t="e">
        <f>IF(#REF!=#REF!,IF(K751="Stroke",IF(K752="Stroke",IF((J752-J751)&lt;0,1000+J752-J751,J752-J751),""),""),"")</f>
        <v>#REF!</v>
      </c>
      <c r="M751" s="4" t="s">
        <v>21</v>
      </c>
      <c r="N751" s="4" t="s">
        <v>27</v>
      </c>
      <c r="O751" s="4">
        <v>97</v>
      </c>
      <c r="P751" s="8" t="e">
        <f>IF(#REF!=#REF!,IF(K751="Stroke",IF(K752="Stroke",IF(#REF!=#REF!,IF(Q751=Q752,IF((J752-J751)&lt;0,1000+J752-J751-O751,J752-J751-O751),""),""),""),""),"")</f>
        <v>#REF!</v>
      </c>
      <c r="Q751" s="4">
        <v>1</v>
      </c>
      <c r="R751" s="8" t="e">
        <f>IF(#REF!&lt;&gt;#REF!,COUNTIFS($K$112:$K$1378,$K$112,#REF!,#REF!),"")</f>
        <v>#REF!</v>
      </c>
      <c r="S751" s="8" t="e">
        <f>IF(AND(#REF!&lt;&gt;#REF!,#REF!=#REF!,M751="positive",M752="negative"),1,"")</f>
        <v>#REF!</v>
      </c>
      <c r="T751" s="8" t="e">
        <f>IF(AND(#REF!=#REF!,K:K="stroke",M:M="positive",S751&lt;&gt;"1"),1,"")</f>
        <v>#REF!</v>
      </c>
      <c r="U751" s="8" t="e">
        <f>IF((AND(R751&lt;&gt;"",W751&lt;&gt;1,K:K="stroke",M:M="negative",#REF!=#REF!)),IF(W751&lt;&gt;0,"",1),"")</f>
        <v>#REF!</v>
      </c>
      <c r="V751" s="8" t="e">
        <f t="shared" si="52"/>
        <v>#REF!</v>
      </c>
      <c r="W751" s="8" t="e">
        <f>IF(#REF!&lt;&gt;#REF!,COUNTIFS($K$112:$K$1378,"up",#REF!,#REF!),"")</f>
        <v>#REF!</v>
      </c>
      <c r="X751" s="8" t="e">
        <f>IF(#REF!&lt;&gt;#REF!,COUNTIFS($K$112:$K$1378,"SRS",#REF!,#REF!),"")</f>
        <v>#REF!</v>
      </c>
      <c r="Y751" s="8" t="e">
        <f>IF(R751&lt;&gt;"",IF(R751=1,"",COUNTIFS($O$112:$O$1378,"&gt;40",#REF!,#REF!)),"")</f>
        <v>#REF!</v>
      </c>
    </row>
    <row r="752" spans="1:34">
      <c r="A752" s="7">
        <f t="shared" si="49"/>
        <v>56811</v>
      </c>
      <c r="B752" s="11" t="str">
        <f t="shared" si="50"/>
        <v>20171129154651</v>
      </c>
      <c r="C752" s="7" t="str">
        <f t="shared" si="51"/>
        <v>20171129</v>
      </c>
      <c r="D752" s="7">
        <v>2017</v>
      </c>
      <c r="E752" s="7">
        <v>11</v>
      </c>
      <c r="F752" s="7">
        <v>29</v>
      </c>
      <c r="G752" s="7">
        <v>15</v>
      </c>
      <c r="H752" s="7">
        <v>46</v>
      </c>
      <c r="I752" s="7">
        <v>51</v>
      </c>
      <c r="J752" s="7">
        <v>34</v>
      </c>
      <c r="K752" s="7" t="s">
        <v>44</v>
      </c>
      <c r="L752" s="7" t="e">
        <f>IF(#REF!=#REF!,IF(K752="Stroke",IF(K753="Stroke",IF((J753-J752)&lt;0,1000+J753-J752,J753-J752),""),""),"")</f>
        <v>#REF!</v>
      </c>
      <c r="M752" s="7" t="s">
        <v>21</v>
      </c>
      <c r="N752" s="7" t="s">
        <v>27</v>
      </c>
      <c r="O752" s="7">
        <v>341</v>
      </c>
      <c r="P752" s="7" t="e">
        <f>IF(#REF!=#REF!,IF(K752="Stroke",IF(K753="Stroke",IF(#REF!=#REF!,IF(Q752=Q753,IF((J753-J752)&lt;0,1000+J753-J752-O752,J753-J752-O752),""),""),""),""),"")</f>
        <v>#REF!</v>
      </c>
      <c r="Q752" s="7">
        <v>1</v>
      </c>
      <c r="R752" s="7" t="e">
        <f>IF(#REF!&lt;&gt;#REF!,COUNTIFS($K$112:$K$1378,$K$112,#REF!,#REF!),"")</f>
        <v>#REF!</v>
      </c>
      <c r="S752" s="7" t="e">
        <f>IF(AND(#REF!&lt;&gt;#REF!,#REF!=#REF!,M752="positive",M753="negative"),1,"")</f>
        <v>#REF!</v>
      </c>
      <c r="T752" s="7" t="e">
        <f>IF(AND(#REF!=#REF!,K:K="stroke",M:M="positive",S752&lt;&gt;"1"),1,"")</f>
        <v>#REF!</v>
      </c>
      <c r="U752" s="7" t="e">
        <f>IF((AND(R752&lt;&gt;"",W752&lt;&gt;1,K:K="stroke",M:M="negative",#REF!=#REF!)),IF(W752&lt;&gt;0,"",1),"")</f>
        <v>#REF!</v>
      </c>
      <c r="V752" s="7" t="e">
        <f t="shared" si="52"/>
        <v>#REF!</v>
      </c>
      <c r="W752" s="7" t="e">
        <f>IF(#REF!&lt;&gt;#REF!,COUNTIFS($K$112:$K$1378,"up",#REF!,#REF!),"")</f>
        <v>#REF!</v>
      </c>
      <c r="X752" s="7" t="e">
        <f>IF(#REF!&lt;&gt;#REF!,COUNTIFS($K$112:$K$1378,"SRS",#REF!,#REF!),"")</f>
        <v>#REF!</v>
      </c>
      <c r="Y752" s="7" t="e">
        <f>IF(R752&lt;&gt;"",IF(R752=1,"",COUNTIFS($O$112:$O$1378,"&gt;40",#REF!,#REF!)),"")</f>
        <v>#REF!</v>
      </c>
      <c r="Z752" s="7" t="s">
        <v>45</v>
      </c>
      <c r="AA752" s="7"/>
      <c r="AB752" s="7"/>
      <c r="AC752" s="7"/>
      <c r="AD752" s="7"/>
      <c r="AE752" s="7"/>
      <c r="AF752" s="7"/>
      <c r="AG752" s="7"/>
      <c r="AH752" s="7"/>
    </row>
    <row r="753" spans="1:34">
      <c r="A753" s="4">
        <f t="shared" si="49"/>
        <v>56811</v>
      </c>
      <c r="B753" s="33" t="str">
        <f t="shared" si="50"/>
        <v>20171129154651</v>
      </c>
      <c r="C753" s="4" t="str">
        <f t="shared" si="51"/>
        <v>20171129</v>
      </c>
      <c r="D753" s="4">
        <v>2017</v>
      </c>
      <c r="E753" s="4">
        <v>11</v>
      </c>
      <c r="F753" s="4">
        <v>29</v>
      </c>
      <c r="G753" s="4">
        <v>15</v>
      </c>
      <c r="H753" s="4">
        <v>46</v>
      </c>
      <c r="I753" s="4">
        <v>51</v>
      </c>
      <c r="J753" s="4">
        <v>83</v>
      </c>
      <c r="K753" s="4" t="s">
        <v>44</v>
      </c>
      <c r="L753" s="8" t="e">
        <f>IF(#REF!=#REF!,IF(K753="Stroke",IF(K754="Stroke",IF((J754-J753)&lt;0,1000+J754-J753,J754-J753),""),""),"")</f>
        <v>#REF!</v>
      </c>
      <c r="M753" s="4" t="s">
        <v>21</v>
      </c>
      <c r="N753" s="4" t="s">
        <v>27</v>
      </c>
      <c r="O753" s="4">
        <v>485</v>
      </c>
      <c r="P753" s="8" t="e">
        <f>IF(#REF!=#REF!,IF(K753="Stroke",IF(K754="Stroke",IF(#REF!=#REF!,IF(Q753=Q754,IF((J754-J753)&lt;0,1000+J754-J753-O753,J754-J753-O753),""),""),""),""),"")</f>
        <v>#REF!</v>
      </c>
      <c r="Q753" s="4">
        <v>2</v>
      </c>
      <c r="R753" s="8" t="e">
        <f>IF(#REF!&lt;&gt;#REF!,COUNTIFS($K$112:$K$1378,$K$112,#REF!,#REF!),"")</f>
        <v>#REF!</v>
      </c>
      <c r="S753" s="8" t="e">
        <f>IF(AND(#REF!&lt;&gt;#REF!,#REF!=#REF!,M753="positive",M754="negative"),1,"")</f>
        <v>#REF!</v>
      </c>
      <c r="T753" s="8" t="e">
        <f>IF(AND(#REF!=#REF!,K:K="stroke",M:M="positive",S753&lt;&gt;"1"),1,"")</f>
        <v>#REF!</v>
      </c>
      <c r="U753" s="8" t="e">
        <f>IF((AND(R753&lt;&gt;"",W753&lt;&gt;1,K:K="stroke",M:M="negative",#REF!=#REF!)),IF(W753&lt;&gt;0,"",1),"")</f>
        <v>#REF!</v>
      </c>
      <c r="V753" s="8" t="e">
        <f t="shared" si="52"/>
        <v>#REF!</v>
      </c>
      <c r="W753" s="8" t="e">
        <f>IF(#REF!&lt;&gt;#REF!,COUNTIFS($K$112:$K$1378,"up",#REF!,#REF!),"")</f>
        <v>#REF!</v>
      </c>
      <c r="X753" s="8" t="e">
        <f>IF(#REF!&lt;&gt;#REF!,COUNTIFS($K$112:$K$1378,"SRS",#REF!,#REF!),"")</f>
        <v>#REF!</v>
      </c>
      <c r="Y753" s="8" t="e">
        <f>IF(R753&lt;&gt;"",IF(R753=1,"",COUNTIFS($O$112:$O$1378,"&gt;40",#REF!,#REF!)),"")</f>
        <v>#REF!</v>
      </c>
      <c r="Z753" s="4" t="s">
        <v>98</v>
      </c>
    </row>
    <row r="754" spans="1:34" s="7" customFormat="1">
      <c r="A754" s="4">
        <f t="shared" si="49"/>
        <v>56811</v>
      </c>
      <c r="B754" s="33" t="str">
        <f t="shared" si="50"/>
        <v>20171129154651</v>
      </c>
      <c r="C754" s="4" t="str">
        <f t="shared" si="51"/>
        <v>20171129</v>
      </c>
      <c r="D754" s="4">
        <v>2017</v>
      </c>
      <c r="E754" s="4">
        <v>11</v>
      </c>
      <c r="F754" s="4">
        <v>29</v>
      </c>
      <c r="G754" s="4">
        <v>15</v>
      </c>
      <c r="H754" s="4">
        <v>46</v>
      </c>
      <c r="I754" s="4">
        <v>51</v>
      </c>
      <c r="J754" s="4">
        <v>238</v>
      </c>
      <c r="K754" s="32" t="s">
        <v>47</v>
      </c>
      <c r="L754" s="8" t="e">
        <f>IF(#REF!=#REF!,IF(K754="Stroke",IF(K755="Stroke",IF((J755-J754)&lt;0,1000+J755-J754,J755-J754),""),""),"")</f>
        <v>#REF!</v>
      </c>
      <c r="M754" s="4" t="s">
        <v>21</v>
      </c>
      <c r="N754" s="4" t="s">
        <v>27</v>
      </c>
      <c r="O754" s="4">
        <v>0</v>
      </c>
      <c r="P754" s="8" t="e">
        <f>IF(#REF!=#REF!,IF(K754="Stroke",IF(K755="Stroke",IF(#REF!=#REF!,IF(Q754=Q755,IF((J755-J754)&lt;0,1000+J755-J754-O754,J755-J754-O754),""),""),""),""),"")</f>
        <v>#REF!</v>
      </c>
      <c r="Q754" s="4">
        <v>2</v>
      </c>
      <c r="R754" s="8" t="e">
        <f>IF(#REF!&lt;&gt;#REF!,COUNTIFS($K$112:$K$1378,$K$112,#REF!,#REF!),"")</f>
        <v>#REF!</v>
      </c>
      <c r="S754" s="8" t="e">
        <f>IF(AND(#REF!&lt;&gt;#REF!,#REF!=#REF!,M754="positive",M755="negative"),1,"")</f>
        <v>#REF!</v>
      </c>
      <c r="T754" s="8" t="e">
        <f>IF(AND(#REF!=#REF!,K:K="stroke",M:M="positive",S754&lt;&gt;"1"),1,"")</f>
        <v>#REF!</v>
      </c>
      <c r="U754" s="8" t="e">
        <f>IF((AND(R754&lt;&gt;"",W754&lt;&gt;1,K:K="stroke",M:M="negative",#REF!=#REF!)),IF(W754&lt;&gt;0,"",1),"")</f>
        <v>#REF!</v>
      </c>
      <c r="V754" s="8" t="e">
        <f t="shared" si="52"/>
        <v>#REF!</v>
      </c>
      <c r="W754" s="8" t="e">
        <f>IF(#REF!&lt;&gt;#REF!,COUNTIFS($K$112:$K$1378,"up",#REF!,#REF!),"")</f>
        <v>#REF!</v>
      </c>
      <c r="X754" s="8" t="e">
        <f>IF(#REF!&lt;&gt;#REF!,COUNTIFS($K$112:$K$1378,"SRS",#REF!,#REF!),"")</f>
        <v>#REF!</v>
      </c>
      <c r="Y754" s="8" t="e">
        <f>IF(R754&lt;&gt;"",IF(R754=1,"",COUNTIFS($O$112:$O$1378,"&gt;40",#REF!,#REF!)),"")</f>
        <v>#REF!</v>
      </c>
      <c r="Z754" s="16"/>
      <c r="AA754" s="4"/>
      <c r="AB754" s="4"/>
      <c r="AC754" s="4"/>
      <c r="AD754" s="4"/>
      <c r="AE754" s="4"/>
      <c r="AF754" s="4"/>
      <c r="AG754" s="4"/>
      <c r="AH754" s="4"/>
    </row>
    <row r="755" spans="1:34">
      <c r="A755" s="4">
        <f t="shared" si="49"/>
        <v>56811</v>
      </c>
      <c r="B755" s="33" t="str">
        <f t="shared" si="50"/>
        <v>20171129154651</v>
      </c>
      <c r="C755" s="4" t="str">
        <f t="shared" si="51"/>
        <v>20171129</v>
      </c>
      <c r="D755" s="4">
        <v>2017</v>
      </c>
      <c r="E755" s="4">
        <v>11</v>
      </c>
      <c r="F755" s="4">
        <v>29</v>
      </c>
      <c r="G755" s="4">
        <v>15</v>
      </c>
      <c r="H755" s="4">
        <v>46</v>
      </c>
      <c r="I755" s="4">
        <v>51</v>
      </c>
      <c r="J755" s="4">
        <v>267</v>
      </c>
      <c r="K755" s="32" t="s">
        <v>47</v>
      </c>
      <c r="L755" s="8" t="e">
        <f>IF(#REF!=#REF!,IF(K755="Stroke",IF(K756="Stroke",IF((J756-J755)&lt;0,1000+J756-J755,J756-J755),""),""),"")</f>
        <v>#REF!</v>
      </c>
      <c r="M755" s="4" t="s">
        <v>21</v>
      </c>
      <c r="N755" s="4" t="s">
        <v>27</v>
      </c>
      <c r="O755" s="4">
        <v>0</v>
      </c>
      <c r="P755" s="8" t="e">
        <f>IF(#REF!=#REF!,IF(K755="Stroke",IF(K756="Stroke",IF(#REF!=#REF!,IF(Q755=Q756,IF((J756-J755)&lt;0,1000+J756-J755-O755,J756-J755-O755),""),""),""),""),"")</f>
        <v>#REF!</v>
      </c>
      <c r="Q755" s="4">
        <v>2</v>
      </c>
      <c r="R755" s="8" t="e">
        <f>IF(#REF!&lt;&gt;#REF!,COUNTIFS($K$112:$K$1378,$K$112,#REF!,#REF!),"")</f>
        <v>#REF!</v>
      </c>
      <c r="S755" s="8" t="e">
        <f>IF(AND(#REF!&lt;&gt;#REF!,#REF!=#REF!,M755="positive",M756="negative"),1,"")</f>
        <v>#REF!</v>
      </c>
      <c r="T755" s="8" t="e">
        <f>IF(AND(#REF!=#REF!,K:K="stroke",M:M="positive",S755&lt;&gt;"1"),1,"")</f>
        <v>#REF!</v>
      </c>
      <c r="U755" s="8" t="e">
        <f>IF((AND(R755&lt;&gt;"",W755&lt;&gt;1,K:K="stroke",M:M="negative",#REF!=#REF!)),IF(W755&lt;&gt;0,"",1),"")</f>
        <v>#REF!</v>
      </c>
      <c r="V755" s="8" t="e">
        <f t="shared" si="52"/>
        <v>#REF!</v>
      </c>
      <c r="W755" s="8" t="e">
        <f>IF(#REF!&lt;&gt;#REF!,COUNTIFS($K$112:$K$1378,"up",#REF!,#REF!),"")</f>
        <v>#REF!</v>
      </c>
      <c r="X755" s="8" t="e">
        <f>IF(#REF!&lt;&gt;#REF!,COUNTIFS($K$112:$K$1378,"SRS",#REF!,#REF!),"")</f>
        <v>#REF!</v>
      </c>
      <c r="Y755" s="8" t="e">
        <f>IF(R755&lt;&gt;"",IF(R755=1,"",COUNTIFS($O$112:$O$1378,"&gt;40",#REF!,#REF!)),"")</f>
        <v>#REF!</v>
      </c>
      <c r="Z755" s="23" t="s">
        <v>99</v>
      </c>
    </row>
    <row r="756" spans="1:34">
      <c r="A756" s="4">
        <f t="shared" si="49"/>
        <v>56811</v>
      </c>
      <c r="B756" s="33" t="str">
        <f t="shared" si="50"/>
        <v>20171129154651</v>
      </c>
      <c r="C756" s="4" t="str">
        <f t="shared" si="51"/>
        <v>20171129</v>
      </c>
      <c r="D756" s="4">
        <v>2017</v>
      </c>
      <c r="E756" s="4">
        <v>11</v>
      </c>
      <c r="F756" s="4">
        <v>29</v>
      </c>
      <c r="G756" s="4">
        <v>15</v>
      </c>
      <c r="H756" s="4">
        <v>46</v>
      </c>
      <c r="I756" s="4">
        <v>51</v>
      </c>
      <c r="J756" s="4">
        <v>286</v>
      </c>
      <c r="K756" s="32" t="s">
        <v>47</v>
      </c>
      <c r="L756" s="8" t="e">
        <f>IF(#REF!=#REF!,IF(K756="Stroke",IF(K757="Stroke",IF((J757-J756)&lt;0,1000+J757-J756,J757-J756),""),""),"")</f>
        <v>#REF!</v>
      </c>
      <c r="M756" s="4" t="s">
        <v>21</v>
      </c>
      <c r="N756" s="4" t="s">
        <v>27</v>
      </c>
      <c r="O756" s="4">
        <v>0</v>
      </c>
      <c r="P756" s="8" t="e">
        <f>IF(#REF!=#REF!,IF(K756="Stroke",IF(K757="Stroke",IF(#REF!=#REF!,IF(Q756=Q757,IF((J757-J756)&lt;0,1000+J757-J756-O756,J757-J756-O756),""),""),""),""),"")</f>
        <v>#REF!</v>
      </c>
      <c r="Q756" s="4">
        <v>2</v>
      </c>
      <c r="R756" s="8" t="e">
        <f>IF(#REF!&lt;&gt;#REF!,COUNTIFS($K$112:$K$1378,$K$112,#REF!,#REF!),"")</f>
        <v>#REF!</v>
      </c>
      <c r="S756" s="8" t="e">
        <f>IF(AND(#REF!&lt;&gt;#REF!,#REF!=#REF!,M756="positive",M757="negative"),1,"")</f>
        <v>#REF!</v>
      </c>
      <c r="T756" s="8" t="e">
        <f>IF(AND(#REF!=#REF!,K:K="stroke",M:M="positive",S756&lt;&gt;"1"),1,"")</f>
        <v>#REF!</v>
      </c>
      <c r="U756" s="8" t="e">
        <f>IF((AND(R756&lt;&gt;"",W756&lt;&gt;1,K:K="stroke",M:M="negative",#REF!=#REF!)),IF(W756&lt;&gt;0,"",1),"")</f>
        <v>#REF!</v>
      </c>
      <c r="V756" s="8" t="e">
        <f t="shared" si="52"/>
        <v>#REF!</v>
      </c>
      <c r="W756" s="8" t="e">
        <f>IF(#REF!&lt;&gt;#REF!,COUNTIFS($K$112:$K$1378,"up",#REF!,#REF!),"")</f>
        <v>#REF!</v>
      </c>
      <c r="X756" s="8" t="e">
        <f>IF(#REF!&lt;&gt;#REF!,COUNTIFS($K$112:$K$1378,"SRS",#REF!,#REF!),"")</f>
        <v>#REF!</v>
      </c>
      <c r="Y756" s="8" t="e">
        <f>IF(R756&lt;&gt;"",IF(R756=1,"",COUNTIFS($O$112:$O$1378,"&gt;40",#REF!,#REF!)),"")</f>
        <v>#REF!</v>
      </c>
      <c r="Z756" s="16"/>
    </row>
    <row r="757" spans="1:34">
      <c r="A757" s="4">
        <f t="shared" si="49"/>
        <v>56811</v>
      </c>
      <c r="B757" s="33" t="str">
        <f t="shared" si="50"/>
        <v>20171129154651</v>
      </c>
      <c r="C757" s="4" t="str">
        <f t="shared" si="51"/>
        <v>20171129</v>
      </c>
      <c r="D757" s="4">
        <v>2017</v>
      </c>
      <c r="E757" s="4">
        <v>11</v>
      </c>
      <c r="F757" s="4">
        <v>29</v>
      </c>
      <c r="G757" s="4">
        <v>15</v>
      </c>
      <c r="H757" s="4">
        <v>46</v>
      </c>
      <c r="I757" s="4">
        <v>51</v>
      </c>
      <c r="J757" s="4">
        <v>299</v>
      </c>
      <c r="K757" s="32" t="s">
        <v>47</v>
      </c>
      <c r="L757" s="8" t="e">
        <f>IF(#REF!=#REF!,IF(K757="Stroke",IF(K758="Stroke",IF((J758-J757)&lt;0,1000+J758-J757,J758-J757),""),""),"")</f>
        <v>#REF!</v>
      </c>
      <c r="M757" s="4" t="s">
        <v>21</v>
      </c>
      <c r="N757" s="4" t="s">
        <v>27</v>
      </c>
      <c r="O757" s="4">
        <v>0</v>
      </c>
      <c r="P757" s="8" t="e">
        <f>IF(#REF!=#REF!,IF(K757="Stroke",IF(K758="Stroke",IF(#REF!=#REF!,IF(Q757=Q758,IF((J758-J757)&lt;0,1000+J758-J757-O757,J758-J757-O757),""),""),""),""),"")</f>
        <v>#REF!</v>
      </c>
      <c r="Q757" s="4">
        <v>2</v>
      </c>
      <c r="R757" s="8" t="e">
        <f>IF(#REF!&lt;&gt;#REF!,COUNTIFS($K$112:$K$1378,$K$112,#REF!,#REF!),"")</f>
        <v>#REF!</v>
      </c>
      <c r="S757" s="8" t="e">
        <f>IF(AND(#REF!&lt;&gt;#REF!,#REF!=#REF!,M757="positive",M758="negative"),1,"")</f>
        <v>#REF!</v>
      </c>
      <c r="T757" s="8" t="e">
        <f>IF(AND(#REF!=#REF!,K:K="stroke",M:M="positive",S757&lt;&gt;"1"),1,"")</f>
        <v>#REF!</v>
      </c>
      <c r="U757" s="8" t="e">
        <f>IF((AND(R757&lt;&gt;"",W757&lt;&gt;1,K:K="stroke",M:M="negative",#REF!=#REF!)),IF(W757&lt;&gt;0,"",1),"")</f>
        <v>#REF!</v>
      </c>
      <c r="V757" s="8" t="e">
        <f t="shared" si="52"/>
        <v>#REF!</v>
      </c>
      <c r="W757" s="8" t="e">
        <f>IF(#REF!&lt;&gt;#REF!,COUNTIFS($K$112:$K$1378,"up",#REF!,#REF!),"")</f>
        <v>#REF!</v>
      </c>
      <c r="X757" s="8" t="e">
        <f>IF(#REF!&lt;&gt;#REF!,COUNTIFS($K$112:$K$1378,"SRS",#REF!,#REF!),"")</f>
        <v>#REF!</v>
      </c>
      <c r="Y757" s="8" t="e">
        <f>IF(R757&lt;&gt;"",IF(R757=1,"",COUNTIFS($O$112:$O$1378,"&gt;40",#REF!,#REF!)),"")</f>
        <v>#REF!</v>
      </c>
      <c r="Z757" s="16"/>
    </row>
    <row r="758" spans="1:34" s="7" customFormat="1">
      <c r="A758" s="4">
        <f t="shared" si="49"/>
        <v>56811</v>
      </c>
      <c r="B758" s="33" t="str">
        <f t="shared" si="50"/>
        <v>20171129154651</v>
      </c>
      <c r="C758" s="4" t="str">
        <f t="shared" si="51"/>
        <v>20171129</v>
      </c>
      <c r="D758" s="4">
        <v>2017</v>
      </c>
      <c r="E758" s="4">
        <v>11</v>
      </c>
      <c r="F758" s="4">
        <v>29</v>
      </c>
      <c r="G758" s="4">
        <v>15</v>
      </c>
      <c r="H758" s="4">
        <v>46</v>
      </c>
      <c r="I758" s="4">
        <v>51</v>
      </c>
      <c r="J758" s="4">
        <v>309</v>
      </c>
      <c r="K758" s="32" t="s">
        <v>47</v>
      </c>
      <c r="L758" s="8" t="e">
        <f>IF(#REF!=#REF!,IF(K758="Stroke",IF(K759="Stroke",IF((J759-J758)&lt;0,1000+J759-J758,J759-J758),""),""),"")</f>
        <v>#REF!</v>
      </c>
      <c r="M758" s="4" t="s">
        <v>21</v>
      </c>
      <c r="N758" s="4" t="s">
        <v>27</v>
      </c>
      <c r="O758" s="4">
        <v>0</v>
      </c>
      <c r="P758" s="8" t="e">
        <f>IF(#REF!=#REF!,IF(K758="Stroke",IF(K759="Stroke",IF(#REF!=#REF!,IF(Q758=Q759,IF((J759-J758)&lt;0,1000+J759-J758-O758,J759-J758-O758),""),""),""),""),"")</f>
        <v>#REF!</v>
      </c>
      <c r="Q758" s="4">
        <v>2</v>
      </c>
      <c r="R758" s="8" t="e">
        <f>IF(#REF!&lt;&gt;#REF!,COUNTIFS($K$112:$K$1378,$K$112,#REF!,#REF!),"")</f>
        <v>#REF!</v>
      </c>
      <c r="S758" s="8" t="e">
        <f>IF(AND(#REF!&lt;&gt;#REF!,#REF!=#REF!,M758="positive",M759="negative"),1,"")</f>
        <v>#REF!</v>
      </c>
      <c r="T758" s="8" t="e">
        <f>IF(AND(#REF!=#REF!,K:K="stroke",M:M="positive",S758&lt;&gt;"1"),1,"")</f>
        <v>#REF!</v>
      </c>
      <c r="U758" s="8" t="e">
        <f>IF((AND(R758&lt;&gt;"",W758&lt;&gt;1,K:K="stroke",M:M="negative",#REF!=#REF!)),IF(W758&lt;&gt;0,"",1),"")</f>
        <v>#REF!</v>
      </c>
      <c r="V758" s="8" t="e">
        <f t="shared" si="52"/>
        <v>#REF!</v>
      </c>
      <c r="W758" s="8" t="e">
        <f>IF(#REF!&lt;&gt;#REF!,COUNTIFS($K$112:$K$1378,"up",#REF!,#REF!),"")</f>
        <v>#REF!</v>
      </c>
      <c r="X758" s="8" t="e">
        <f>IF(#REF!&lt;&gt;#REF!,COUNTIFS($K$112:$K$1378,"SRS",#REF!,#REF!),"")</f>
        <v>#REF!</v>
      </c>
      <c r="Y758" s="8" t="e">
        <f>IF(R758&lt;&gt;"",IF(R758=1,"",COUNTIFS($O$112:$O$1378,"&gt;40",#REF!,#REF!)),"")</f>
        <v>#REF!</v>
      </c>
      <c r="Z758" s="16"/>
      <c r="AA758" s="4"/>
      <c r="AB758" s="4"/>
      <c r="AC758" s="4"/>
      <c r="AD758" s="4"/>
      <c r="AE758" s="4"/>
      <c r="AF758" s="4"/>
      <c r="AG758" s="4"/>
      <c r="AH758" s="4"/>
    </row>
    <row r="759" spans="1:34">
      <c r="A759" s="4">
        <f t="shared" si="49"/>
        <v>56811</v>
      </c>
      <c r="B759" s="33" t="str">
        <f t="shared" si="50"/>
        <v>20171129154651</v>
      </c>
      <c r="C759" s="4" t="str">
        <f t="shared" si="51"/>
        <v>20171129</v>
      </c>
      <c r="D759" s="4">
        <v>2017</v>
      </c>
      <c r="E759" s="4">
        <v>11</v>
      </c>
      <c r="F759" s="4">
        <v>29</v>
      </c>
      <c r="G759" s="4">
        <v>15</v>
      </c>
      <c r="H759" s="4">
        <v>46</v>
      </c>
      <c r="I759" s="4">
        <v>51</v>
      </c>
      <c r="J759" s="4">
        <v>348</v>
      </c>
      <c r="K759" s="32" t="s">
        <v>47</v>
      </c>
      <c r="L759" s="8" t="e">
        <f>IF(#REF!=#REF!,IF(K759="Stroke",IF(K760="Stroke",IF((J760-J759)&lt;0,1000+J760-J759,J760-J759),""),""),"")</f>
        <v>#REF!</v>
      </c>
      <c r="M759" s="4" t="s">
        <v>21</v>
      </c>
      <c r="N759" s="4" t="s">
        <v>27</v>
      </c>
      <c r="O759" s="4">
        <v>0</v>
      </c>
      <c r="P759" s="8" t="e">
        <f>IF(#REF!=#REF!,IF(K759="Stroke",IF(K760="Stroke",IF(#REF!=#REF!,IF(Q759=Q760,IF((J760-J759)&lt;0,1000+J760-J759-O759,J760-J759-O759),""),""),""),""),"")</f>
        <v>#REF!</v>
      </c>
      <c r="Q759" s="4">
        <v>2</v>
      </c>
      <c r="R759" s="8" t="e">
        <f>IF(#REF!&lt;&gt;#REF!,COUNTIFS($K$112:$K$1378,$K$112,#REF!,#REF!),"")</f>
        <v>#REF!</v>
      </c>
      <c r="S759" s="8" t="e">
        <f>IF(AND(#REF!&lt;&gt;#REF!,#REF!=#REF!,M759="positive",M760="negative"),1,"")</f>
        <v>#REF!</v>
      </c>
      <c r="T759" s="8" t="e">
        <f>IF(AND(#REF!=#REF!,K:K="stroke",M:M="positive",S759&lt;&gt;"1"),1,"")</f>
        <v>#REF!</v>
      </c>
      <c r="U759" s="8" t="e">
        <f>IF((AND(R759&lt;&gt;"",W759&lt;&gt;1,K:K="stroke",M:M="negative",#REF!=#REF!)),IF(W759&lt;&gt;0,"",1),"")</f>
        <v>#REF!</v>
      </c>
      <c r="V759" s="8" t="e">
        <f t="shared" si="52"/>
        <v>#REF!</v>
      </c>
      <c r="W759" s="8" t="e">
        <f>IF(#REF!&lt;&gt;#REF!,COUNTIFS($K$112:$K$1378,"up",#REF!,#REF!),"")</f>
        <v>#REF!</v>
      </c>
      <c r="X759" s="8" t="e">
        <f>IF(#REF!&lt;&gt;#REF!,COUNTIFS($K$112:$K$1378,"SRS",#REF!,#REF!),"")</f>
        <v>#REF!</v>
      </c>
      <c r="Y759" s="8" t="e">
        <f>IF(R759&lt;&gt;"",IF(R759=1,"",COUNTIFS($O$112:$O$1378,"&gt;40",#REF!,#REF!)),"")</f>
        <v>#REF!</v>
      </c>
      <c r="Z759" s="16"/>
    </row>
    <row r="760" spans="1:34">
      <c r="A760" s="4">
        <f t="shared" si="49"/>
        <v>56811</v>
      </c>
      <c r="B760" s="33" t="str">
        <f t="shared" si="50"/>
        <v>20171129154651</v>
      </c>
      <c r="C760" s="4" t="str">
        <f t="shared" si="51"/>
        <v>20171129</v>
      </c>
      <c r="D760" s="4">
        <v>2017</v>
      </c>
      <c r="E760" s="4">
        <v>11</v>
      </c>
      <c r="F760" s="4">
        <v>29</v>
      </c>
      <c r="G760" s="4">
        <v>15</v>
      </c>
      <c r="H760" s="4">
        <v>46</v>
      </c>
      <c r="I760" s="4">
        <v>51</v>
      </c>
      <c r="J760" s="4">
        <v>382</v>
      </c>
      <c r="K760" s="32" t="s">
        <v>47</v>
      </c>
      <c r="L760" s="8" t="e">
        <f>IF(#REF!=#REF!,IF(K760="Stroke",IF(K761="Stroke",IF((J761-J760)&lt;0,1000+J761-J760,J761-J760),""),""),"")</f>
        <v>#REF!</v>
      </c>
      <c r="M760" s="4" t="s">
        <v>21</v>
      </c>
      <c r="N760" s="4" t="s">
        <v>27</v>
      </c>
      <c r="O760" s="4">
        <v>0</v>
      </c>
      <c r="P760" s="8" t="e">
        <f>IF(#REF!=#REF!,IF(K760="Stroke",IF(K761="Stroke",IF(#REF!=#REF!,IF(Q760=Q761,IF((J761-J760)&lt;0,1000+J761-J760-O760,J761-J760-O760),""),""),""),""),"")</f>
        <v>#REF!</v>
      </c>
      <c r="Q760" s="4">
        <v>2</v>
      </c>
      <c r="R760" s="8" t="e">
        <f>IF(#REF!&lt;&gt;#REF!,COUNTIFS($K$112:$K$1378,$K$112,#REF!,#REF!),"")</f>
        <v>#REF!</v>
      </c>
      <c r="S760" s="8" t="e">
        <f>IF(AND(#REF!&lt;&gt;#REF!,#REF!=#REF!,M760="positive",M761="negative"),1,"")</f>
        <v>#REF!</v>
      </c>
      <c r="T760" s="8" t="e">
        <f>IF(AND(#REF!=#REF!,K:K="stroke",M:M="positive",S760&lt;&gt;"1"),1,"")</f>
        <v>#REF!</v>
      </c>
      <c r="U760" s="8" t="e">
        <f>IF((AND(R760&lt;&gt;"",W760&lt;&gt;1,K:K="stroke",M:M="negative",#REF!=#REF!)),IF(W760&lt;&gt;0,"",1),"")</f>
        <v>#REF!</v>
      </c>
      <c r="V760" s="8" t="e">
        <f t="shared" si="52"/>
        <v>#REF!</v>
      </c>
      <c r="W760" s="8" t="e">
        <f>IF(#REF!&lt;&gt;#REF!,COUNTIFS($K$112:$K$1378,"up",#REF!,#REF!),"")</f>
        <v>#REF!</v>
      </c>
      <c r="X760" s="8" t="e">
        <f>IF(#REF!&lt;&gt;#REF!,COUNTIFS($K$112:$K$1378,"SRS",#REF!,#REF!),"")</f>
        <v>#REF!</v>
      </c>
      <c r="Y760" s="8" t="e">
        <f>IF(R760&lt;&gt;"",IF(R760=1,"",COUNTIFS($O$112:$O$1378,"&gt;40",#REF!,#REF!)),"")</f>
        <v>#REF!</v>
      </c>
      <c r="Z760" s="16"/>
    </row>
    <row r="761" spans="1:34">
      <c r="A761" s="4">
        <f t="shared" si="49"/>
        <v>56811</v>
      </c>
      <c r="B761" s="33" t="str">
        <f t="shared" si="50"/>
        <v>20171129154651</v>
      </c>
      <c r="C761" s="4" t="str">
        <f t="shared" si="51"/>
        <v>20171129</v>
      </c>
      <c r="D761" s="4">
        <v>2017</v>
      </c>
      <c r="E761" s="4">
        <v>11</v>
      </c>
      <c r="F761" s="4">
        <v>29</v>
      </c>
      <c r="G761" s="4">
        <v>15</v>
      </c>
      <c r="H761" s="4">
        <v>46</v>
      </c>
      <c r="I761" s="4">
        <v>51</v>
      </c>
      <c r="J761" s="4">
        <v>415</v>
      </c>
      <c r="K761" s="32" t="s">
        <v>47</v>
      </c>
      <c r="L761" s="8" t="e">
        <f>IF(#REF!=#REF!,IF(K761="Stroke",IF(K762="Stroke",IF((J762-J761)&lt;0,1000+J762-J761,J762-J761),""),""),"")</f>
        <v>#REF!</v>
      </c>
      <c r="M761" s="4" t="s">
        <v>21</v>
      </c>
      <c r="N761" s="4" t="s">
        <v>27</v>
      </c>
      <c r="O761" s="4">
        <v>0</v>
      </c>
      <c r="P761" s="8" t="e">
        <f>IF(#REF!=#REF!,IF(K761="Stroke",IF(K762="Stroke",IF(#REF!=#REF!,IF(Q761=Q762,IF((J762-J761)&lt;0,1000+J762-J761-O761,J762-J761-O761),""),""),""),""),"")</f>
        <v>#REF!</v>
      </c>
      <c r="Q761" s="4">
        <v>2</v>
      </c>
      <c r="R761" s="8" t="e">
        <f>IF(#REF!&lt;&gt;#REF!,COUNTIFS($K$112:$K$1378,$K$112,#REF!,#REF!),"")</f>
        <v>#REF!</v>
      </c>
      <c r="S761" s="8" t="e">
        <f>IF(AND(#REF!&lt;&gt;#REF!,#REF!=#REF!,M761="positive",M762="negative"),1,"")</f>
        <v>#REF!</v>
      </c>
      <c r="T761" s="8" t="e">
        <f>IF(AND(#REF!=#REF!,K:K="stroke",M:M="positive",S761&lt;&gt;"1"),1,"")</f>
        <v>#REF!</v>
      </c>
      <c r="U761" s="8" t="e">
        <f>IF((AND(R761&lt;&gt;"",W761&lt;&gt;1,K:K="stroke",M:M="negative",#REF!=#REF!)),IF(W761&lt;&gt;0,"",1),"")</f>
        <v>#REF!</v>
      </c>
      <c r="V761" s="8" t="e">
        <f t="shared" si="52"/>
        <v>#REF!</v>
      </c>
      <c r="W761" s="8" t="e">
        <f>IF(#REF!&lt;&gt;#REF!,COUNTIFS($K$112:$K$1378,"up",#REF!,#REF!),"")</f>
        <v>#REF!</v>
      </c>
      <c r="X761" s="8" t="e">
        <f>IF(#REF!&lt;&gt;#REF!,COUNTIFS($K$112:$K$1378,"SRS",#REF!,#REF!),"")</f>
        <v>#REF!</v>
      </c>
      <c r="Y761" s="8" t="e">
        <f>IF(R761&lt;&gt;"",IF(R761=1,"",COUNTIFS($O$112:$O$1378,"&gt;40",#REF!,#REF!)),"")</f>
        <v>#REF!</v>
      </c>
      <c r="Z761" s="16"/>
    </row>
    <row r="762" spans="1:34">
      <c r="A762" s="4">
        <f t="shared" si="49"/>
        <v>56811</v>
      </c>
      <c r="B762" s="33" t="str">
        <f t="shared" si="50"/>
        <v>20171129154651</v>
      </c>
      <c r="C762" s="4" t="str">
        <f t="shared" si="51"/>
        <v>20171129</v>
      </c>
      <c r="D762" s="4">
        <v>2017</v>
      </c>
      <c r="E762" s="4">
        <v>11</v>
      </c>
      <c r="F762" s="4">
        <v>29</v>
      </c>
      <c r="G762" s="4">
        <v>15</v>
      </c>
      <c r="H762" s="4">
        <v>46</v>
      </c>
      <c r="I762" s="4">
        <v>51</v>
      </c>
      <c r="J762" s="4">
        <v>436</v>
      </c>
      <c r="K762" s="32" t="s">
        <v>47</v>
      </c>
      <c r="L762" s="8" t="e">
        <f>IF(#REF!=#REF!,IF(K762="Stroke",IF(K763="Stroke",IF((J763-J762)&lt;0,1000+J763-J762,J763-J762),""),""),"")</f>
        <v>#REF!</v>
      </c>
      <c r="M762" s="4" t="s">
        <v>21</v>
      </c>
      <c r="N762" s="4" t="s">
        <v>27</v>
      </c>
      <c r="O762" s="4">
        <v>0</v>
      </c>
      <c r="P762" s="8" t="e">
        <f>IF(#REF!=#REF!,IF(K762="Stroke",IF(K763="Stroke",IF(#REF!=#REF!,IF(Q762=Q763,IF((J763-J762)&lt;0,1000+J763-J762-O762,J763-J762-O762),""),""),""),""),"")</f>
        <v>#REF!</v>
      </c>
      <c r="Q762" s="4">
        <v>2</v>
      </c>
      <c r="R762" s="8" t="e">
        <f>IF(#REF!&lt;&gt;#REF!,COUNTIFS($K$112:$K$1378,$K$112,#REF!,#REF!),"")</f>
        <v>#REF!</v>
      </c>
      <c r="S762" s="8" t="e">
        <f>IF(AND(#REF!&lt;&gt;#REF!,#REF!=#REF!,M762="positive",M763="negative"),1,"")</f>
        <v>#REF!</v>
      </c>
      <c r="T762" s="8" t="e">
        <f>IF(AND(#REF!=#REF!,K:K="stroke",M:M="positive",S762&lt;&gt;"1"),1,"")</f>
        <v>#REF!</v>
      </c>
      <c r="U762" s="8" t="e">
        <f>IF((AND(R762&lt;&gt;"",W762&lt;&gt;1,K:K="stroke",M:M="negative",#REF!=#REF!)),IF(W762&lt;&gt;0,"",1),"")</f>
        <v>#REF!</v>
      </c>
      <c r="V762" s="8" t="e">
        <f t="shared" si="52"/>
        <v>#REF!</v>
      </c>
      <c r="W762" s="8" t="e">
        <f>IF(#REF!&lt;&gt;#REF!,COUNTIFS($K$112:$K$1378,"up",#REF!,#REF!),"")</f>
        <v>#REF!</v>
      </c>
      <c r="X762" s="8" t="e">
        <f>IF(#REF!&lt;&gt;#REF!,COUNTIFS($K$112:$K$1378,"SRS",#REF!,#REF!),"")</f>
        <v>#REF!</v>
      </c>
      <c r="Y762" s="8" t="e">
        <f>IF(R762&lt;&gt;"",IF(R762=1,"",COUNTIFS($O$112:$O$1378,"&gt;40",#REF!,#REF!)),"")</f>
        <v>#REF!</v>
      </c>
      <c r="Z762" s="16"/>
    </row>
    <row r="763" spans="1:34">
      <c r="A763" s="4">
        <f t="shared" si="49"/>
        <v>56811</v>
      </c>
      <c r="B763" s="33" t="str">
        <f t="shared" si="50"/>
        <v>20171129154651</v>
      </c>
      <c r="C763" s="4" t="str">
        <f t="shared" si="51"/>
        <v>20171129</v>
      </c>
      <c r="D763" s="4">
        <v>2017</v>
      </c>
      <c r="E763" s="4">
        <v>11</v>
      </c>
      <c r="F763" s="4">
        <v>29</v>
      </c>
      <c r="G763" s="4">
        <v>15</v>
      </c>
      <c r="H763" s="4">
        <v>46</v>
      </c>
      <c r="I763" s="4">
        <v>51</v>
      </c>
      <c r="J763" s="4">
        <v>467</v>
      </c>
      <c r="K763" s="32" t="s">
        <v>47</v>
      </c>
      <c r="L763" s="8" t="e">
        <f>IF(#REF!=#REF!,IF(K763="Stroke",IF(K764="Stroke",IF((J764-J763)&lt;0,1000+J764-J763,J764-J763),""),""),"")</f>
        <v>#REF!</v>
      </c>
      <c r="M763" s="4" t="s">
        <v>21</v>
      </c>
      <c r="N763" s="4" t="s">
        <v>27</v>
      </c>
      <c r="O763" s="4">
        <v>0</v>
      </c>
      <c r="P763" s="8" t="e">
        <f>IF(#REF!=#REF!,IF(K763="Stroke",IF(K764="Stroke",IF(#REF!=#REF!,IF(Q763=Q764,IF((J764-J763)&lt;0,1000+J764-J763-O763,J764-J763-O763),""),""),""),""),"")</f>
        <v>#REF!</v>
      </c>
      <c r="Q763" s="4">
        <v>2</v>
      </c>
      <c r="R763" s="8" t="e">
        <f>IF(#REF!&lt;&gt;#REF!,COUNTIFS($K$112:$K$1378,$K$112,#REF!,#REF!),"")</f>
        <v>#REF!</v>
      </c>
      <c r="S763" s="8" t="e">
        <f>IF(AND(#REF!&lt;&gt;#REF!,#REF!=#REF!,M763="positive",M764="negative"),1,"")</f>
        <v>#REF!</v>
      </c>
      <c r="T763" s="8" t="e">
        <f>IF(AND(#REF!=#REF!,K:K="stroke",M:M="positive",S763&lt;&gt;"1"),1,"")</f>
        <v>#REF!</v>
      </c>
      <c r="U763" s="8" t="e">
        <f>IF((AND(R763&lt;&gt;"",W763&lt;&gt;1,K:K="stroke",M:M="negative",#REF!=#REF!)),IF(W763&lt;&gt;0,"",1),"")</f>
        <v>#REF!</v>
      </c>
      <c r="V763" s="8" t="e">
        <f t="shared" si="52"/>
        <v>#REF!</v>
      </c>
      <c r="W763" s="8" t="e">
        <f>IF(#REF!&lt;&gt;#REF!,COUNTIFS($K$112:$K$1378,"up",#REF!,#REF!),"")</f>
        <v>#REF!</v>
      </c>
      <c r="X763" s="8" t="e">
        <f>IF(#REF!&lt;&gt;#REF!,COUNTIFS($K$112:$K$1378,"SRS",#REF!,#REF!),"")</f>
        <v>#REF!</v>
      </c>
      <c r="Y763" s="8" t="e">
        <f>IF(R763&lt;&gt;"",IF(R763=1,"",COUNTIFS($O$112:$O$1378,"&gt;40",#REF!,#REF!)),"")</f>
        <v>#REF!</v>
      </c>
      <c r="Z763" s="16"/>
    </row>
    <row r="764" spans="1:34">
      <c r="A764" s="4">
        <f t="shared" si="49"/>
        <v>56811</v>
      </c>
      <c r="B764" s="33" t="str">
        <f t="shared" si="50"/>
        <v>20171129154651</v>
      </c>
      <c r="C764" s="4" t="str">
        <f t="shared" si="51"/>
        <v>20171129</v>
      </c>
      <c r="D764" s="4">
        <v>2017</v>
      </c>
      <c r="E764" s="4">
        <v>11</v>
      </c>
      <c r="F764" s="4">
        <v>29</v>
      </c>
      <c r="G764" s="4">
        <v>15</v>
      </c>
      <c r="H764" s="4">
        <v>46</v>
      </c>
      <c r="I764" s="4">
        <v>51</v>
      </c>
      <c r="J764" s="4">
        <v>607</v>
      </c>
      <c r="K764" s="4" t="s">
        <v>49</v>
      </c>
      <c r="L764" s="8" t="e">
        <f>IF(#REF!=#REF!,IF(K764="Stroke",IF(K765="Stroke",IF((J765-J764)&lt;0,1000+J765-J764,J765-J764),""),""),"")</f>
        <v>#REF!</v>
      </c>
      <c r="M764" s="4" t="s">
        <v>21</v>
      </c>
      <c r="N764" s="4" t="s">
        <v>27</v>
      </c>
      <c r="O764" s="4">
        <v>6</v>
      </c>
      <c r="P764" s="8" t="e">
        <f>IF(#REF!=#REF!,IF(K764="Stroke",IF(K765="Stroke",IF(#REF!=#REF!,IF(Q764=Q765,IF((J765-J764)&lt;0,1000+J765-J764-O764,J765-J764-O764),""),""),""),""),"")</f>
        <v>#REF!</v>
      </c>
      <c r="Q764" s="4">
        <v>2</v>
      </c>
      <c r="R764" s="8" t="e">
        <f>IF(#REF!&lt;&gt;#REF!,COUNTIFS($K$112:$K$1378,$K$112,#REF!,#REF!),"")</f>
        <v>#REF!</v>
      </c>
      <c r="S764" s="8" t="e">
        <f>IF(AND(#REF!&lt;&gt;#REF!,#REF!=#REF!,M764="positive",M765="negative"),1,"")</f>
        <v>#REF!</v>
      </c>
      <c r="T764" s="8" t="e">
        <f>IF(AND(#REF!=#REF!,K:K="stroke",M:M="positive",S764&lt;&gt;"1"),1,"")</f>
        <v>#REF!</v>
      </c>
      <c r="U764" s="8" t="e">
        <f>IF((AND(R764&lt;&gt;"",W764&lt;&gt;1,K:K="stroke",M:M="negative",#REF!=#REF!)),IF(W764&lt;&gt;0,"",1),"")</f>
        <v>#REF!</v>
      </c>
      <c r="V764" s="8" t="e">
        <f t="shared" si="52"/>
        <v>#REF!</v>
      </c>
      <c r="W764" s="8" t="e">
        <f>IF(#REF!&lt;&gt;#REF!,COUNTIFS($K$112:$K$1378,"up",#REF!,#REF!),"")</f>
        <v>#REF!</v>
      </c>
      <c r="X764" s="8" t="e">
        <f>IF(#REF!&lt;&gt;#REF!,COUNTIFS($K$112:$K$1378,"SRS",#REF!,#REF!),"")</f>
        <v>#REF!</v>
      </c>
      <c r="Y764" s="8" t="e">
        <f>IF(R764&lt;&gt;"",IF(R764=1,"",COUNTIFS($O$112:$O$1378,"&gt;40",#REF!,#REF!)),"")</f>
        <v>#REF!</v>
      </c>
    </row>
    <row r="765" spans="1:34">
      <c r="A765" s="4">
        <f t="shared" si="49"/>
        <v>56811</v>
      </c>
      <c r="B765" s="33" t="str">
        <f t="shared" si="50"/>
        <v>20171129154651</v>
      </c>
      <c r="C765" s="4" t="str">
        <f t="shared" si="51"/>
        <v>20171129</v>
      </c>
      <c r="D765" s="4">
        <v>2017</v>
      </c>
      <c r="E765" s="4">
        <v>11</v>
      </c>
      <c r="F765" s="4">
        <v>29</v>
      </c>
      <c r="G765" s="4">
        <v>15</v>
      </c>
      <c r="H765" s="4">
        <v>46</v>
      </c>
      <c r="I765" s="4">
        <v>51</v>
      </c>
      <c r="J765" s="4">
        <v>637</v>
      </c>
      <c r="K765" s="4" t="s">
        <v>49</v>
      </c>
      <c r="L765" s="8" t="e">
        <f>IF(#REF!=#REF!,IF(K765="Stroke",IF(K766="Stroke",IF((J766-J765)&lt;0,1000+J766-J765,J766-J765),""),""),"")</f>
        <v>#REF!</v>
      </c>
      <c r="M765" s="4" t="s">
        <v>21</v>
      </c>
      <c r="N765" s="4" t="s">
        <v>27</v>
      </c>
      <c r="O765" s="4">
        <v>1</v>
      </c>
      <c r="P765" s="8" t="e">
        <f>IF(#REF!=#REF!,IF(K765="Stroke",IF(K766="Stroke",IF(#REF!=#REF!,IF(Q765=Q766,IF((J766-J765)&lt;0,1000+J766-J765-O765,J766-J765-O765),""),""),""),""),"")</f>
        <v>#REF!</v>
      </c>
      <c r="Q765" s="4">
        <v>2</v>
      </c>
      <c r="R765" s="8" t="e">
        <f>IF(#REF!&lt;&gt;#REF!,COUNTIFS($K$112:$K$1378,$K$112,#REF!,#REF!),"")</f>
        <v>#REF!</v>
      </c>
      <c r="S765" s="8" t="e">
        <f>IF(AND(#REF!&lt;&gt;#REF!,#REF!=#REF!,M765="positive",M766="negative"),1,"")</f>
        <v>#REF!</v>
      </c>
      <c r="T765" s="8" t="e">
        <f>IF(AND(#REF!=#REF!,K:K="stroke",M:M="positive",S765&lt;&gt;"1"),1,"")</f>
        <v>#REF!</v>
      </c>
      <c r="U765" s="8" t="e">
        <f>IF((AND(R765&lt;&gt;"",W765&lt;&gt;1,K:K="stroke",M:M="negative",#REF!=#REF!)),IF(W765&lt;&gt;0,"",1),"")</f>
        <v>#REF!</v>
      </c>
      <c r="V765" s="8" t="e">
        <f t="shared" si="52"/>
        <v>#REF!</v>
      </c>
      <c r="W765" s="8" t="e">
        <f>IF(#REF!&lt;&gt;#REF!,COUNTIFS($K$112:$K$1378,"up",#REF!,#REF!),"")</f>
        <v>#REF!</v>
      </c>
      <c r="X765" s="8" t="e">
        <f>IF(#REF!&lt;&gt;#REF!,COUNTIFS($K$112:$K$1378,"SRS",#REF!,#REF!),"")</f>
        <v>#REF!</v>
      </c>
      <c r="Y765" s="8" t="e">
        <f>IF(R765&lt;&gt;"",IF(R765=1,"",COUNTIFS($O$112:$O$1378,"&gt;40",#REF!,#REF!)),"")</f>
        <v>#REF!</v>
      </c>
    </row>
    <row r="766" spans="1:34">
      <c r="A766" s="4">
        <f t="shared" si="49"/>
        <v>56811</v>
      </c>
      <c r="B766" s="33" t="str">
        <f t="shared" si="50"/>
        <v>20171129154651</v>
      </c>
      <c r="C766" s="4" t="str">
        <f t="shared" si="51"/>
        <v>20171129</v>
      </c>
      <c r="D766" s="4">
        <v>2017</v>
      </c>
      <c r="E766" s="4">
        <v>11</v>
      </c>
      <c r="F766" s="4">
        <v>29</v>
      </c>
      <c r="G766" s="4">
        <v>15</v>
      </c>
      <c r="H766" s="4">
        <v>46</v>
      </c>
      <c r="I766" s="4">
        <v>51</v>
      </c>
      <c r="J766" s="4">
        <v>678</v>
      </c>
      <c r="K766" s="4" t="s">
        <v>49</v>
      </c>
      <c r="L766" s="8" t="e">
        <f>IF(#REF!=#REF!,IF(K766="Stroke",IF(K767="Stroke",IF((J767-J766)&lt;0,1000+J767-J766,J767-J766),""),""),"")</f>
        <v>#REF!</v>
      </c>
      <c r="M766" s="4" t="s">
        <v>21</v>
      </c>
      <c r="N766" s="4" t="s">
        <v>27</v>
      </c>
      <c r="O766" s="4">
        <v>6</v>
      </c>
      <c r="P766" s="8" t="e">
        <f>IF(#REF!=#REF!,IF(K766="Stroke",IF(K767="Stroke",IF(#REF!=#REF!,IF(Q766=Q767,IF((J767-J766)&lt;0,1000+J767-J766-O766,J767-J766-O766),""),""),""),""),"")</f>
        <v>#REF!</v>
      </c>
      <c r="Q766" s="4">
        <v>2</v>
      </c>
      <c r="R766" s="8" t="e">
        <f>IF(#REF!&lt;&gt;#REF!,COUNTIFS($K$112:$K$1378,$K$112,#REF!,#REF!),"")</f>
        <v>#REF!</v>
      </c>
      <c r="S766" s="8" t="e">
        <f>IF(AND(#REF!&lt;&gt;#REF!,#REF!=#REF!,M766="positive",M767="negative"),1,"")</f>
        <v>#REF!</v>
      </c>
      <c r="T766" s="8" t="e">
        <f>IF(AND(#REF!=#REF!,K:K="stroke",M:M="positive",S766&lt;&gt;"1"),1,"")</f>
        <v>#REF!</v>
      </c>
      <c r="U766" s="8" t="e">
        <f>IF((AND(R766&lt;&gt;"",W766&lt;&gt;1,K:K="stroke",M:M="negative",#REF!=#REF!)),IF(W766&lt;&gt;0,"",1),"")</f>
        <v>#REF!</v>
      </c>
      <c r="V766" s="8" t="e">
        <f t="shared" si="52"/>
        <v>#REF!</v>
      </c>
      <c r="W766" s="8" t="e">
        <f>IF(#REF!&lt;&gt;#REF!,COUNTIFS($K$112:$K$1378,"up",#REF!,#REF!),"")</f>
        <v>#REF!</v>
      </c>
      <c r="X766" s="8" t="e">
        <f>IF(#REF!&lt;&gt;#REF!,COUNTIFS($K$112:$K$1378,"SRS",#REF!,#REF!),"")</f>
        <v>#REF!</v>
      </c>
      <c r="Y766" s="8" t="e">
        <f>IF(R766&lt;&gt;"",IF(R766=1,"",COUNTIFS($O$112:$O$1378,"&gt;40",#REF!,#REF!)),"")</f>
        <v>#REF!</v>
      </c>
    </row>
    <row r="767" spans="1:34">
      <c r="A767" s="4">
        <f t="shared" si="49"/>
        <v>56811</v>
      </c>
      <c r="B767" s="33" t="str">
        <f t="shared" si="50"/>
        <v>20171129154651</v>
      </c>
      <c r="C767" s="4" t="str">
        <f t="shared" si="51"/>
        <v>20171129</v>
      </c>
      <c r="D767" s="4">
        <v>2017</v>
      </c>
      <c r="E767" s="4">
        <v>11</v>
      </c>
      <c r="F767" s="4">
        <v>29</v>
      </c>
      <c r="G767" s="4">
        <v>15</v>
      </c>
      <c r="H767" s="4">
        <v>46</v>
      </c>
      <c r="I767" s="4">
        <v>51</v>
      </c>
      <c r="J767" s="4">
        <v>708</v>
      </c>
      <c r="K767" s="4" t="s">
        <v>49</v>
      </c>
      <c r="L767" s="8" t="e">
        <f>IF(#REF!=#REF!,IF(K767="Stroke",IF(K768="Stroke",IF((J768-J767)&lt;0,1000+J768-J767,J768-J767),""),""),"")</f>
        <v>#REF!</v>
      </c>
      <c r="M767" s="4" t="s">
        <v>21</v>
      </c>
      <c r="N767" s="4" t="s">
        <v>27</v>
      </c>
      <c r="O767" s="4">
        <v>28</v>
      </c>
      <c r="P767" s="8" t="e">
        <f>IF(#REF!=#REF!,IF(K767="Stroke",IF(K768="Stroke",IF(#REF!=#REF!,IF(Q767=Q768,IF((J768-J767)&lt;0,1000+J768-J767-O767,J768-J767-O767),""),""),""),""),"")</f>
        <v>#REF!</v>
      </c>
      <c r="Q767" s="4">
        <v>2</v>
      </c>
      <c r="R767" s="8" t="e">
        <f>IF(#REF!&lt;&gt;#REF!,COUNTIFS($K$112:$K$1378,$K$112,#REF!,#REF!),"")</f>
        <v>#REF!</v>
      </c>
      <c r="S767" s="8" t="e">
        <f>IF(AND(#REF!&lt;&gt;#REF!,#REF!=#REF!,M767="positive",M768="negative"),1,"")</f>
        <v>#REF!</v>
      </c>
      <c r="T767" s="8" t="e">
        <f>IF(AND(#REF!=#REF!,K:K="stroke",M:M="positive",S767&lt;&gt;"1"),1,"")</f>
        <v>#REF!</v>
      </c>
      <c r="U767" s="8" t="e">
        <f>IF((AND(R767&lt;&gt;"",W767&lt;&gt;1,K:K="stroke",M:M="negative",#REF!=#REF!)),IF(W767&lt;&gt;0,"",1),"")</f>
        <v>#REF!</v>
      </c>
      <c r="V767" s="8" t="e">
        <f t="shared" si="52"/>
        <v>#REF!</v>
      </c>
      <c r="W767" s="8" t="e">
        <f>IF(#REF!&lt;&gt;#REF!,COUNTIFS($K$112:$K$1378,"up",#REF!,#REF!),"")</f>
        <v>#REF!</v>
      </c>
      <c r="X767" s="8" t="e">
        <f>IF(#REF!&lt;&gt;#REF!,COUNTIFS($K$112:$K$1378,"SRS",#REF!,#REF!),"")</f>
        <v>#REF!</v>
      </c>
      <c r="Y767" s="8" t="e">
        <f>IF(R767&lt;&gt;"",IF(R767=1,"",COUNTIFS($O$112:$O$1378,"&gt;40",#REF!,#REF!)),"")</f>
        <v>#REF!</v>
      </c>
    </row>
    <row r="768" spans="1:34">
      <c r="A768" s="4">
        <f t="shared" si="49"/>
        <v>56811</v>
      </c>
      <c r="B768" s="33" t="str">
        <f t="shared" si="50"/>
        <v>20171129154651</v>
      </c>
      <c r="C768" s="4" t="str">
        <f t="shared" si="51"/>
        <v>20171129</v>
      </c>
      <c r="D768" s="4">
        <v>2017</v>
      </c>
      <c r="E768" s="4">
        <v>11</v>
      </c>
      <c r="F768" s="4">
        <v>29</v>
      </c>
      <c r="G768" s="4">
        <v>15</v>
      </c>
      <c r="H768" s="4">
        <v>46</v>
      </c>
      <c r="I768" s="4">
        <v>51</v>
      </c>
      <c r="J768" s="4">
        <v>826</v>
      </c>
      <c r="K768" s="4" t="s">
        <v>49</v>
      </c>
      <c r="L768" s="8" t="e">
        <f>IF(#REF!=#REF!,IF(K768="Stroke",IF(K769="Stroke",IF((J769-J768)&lt;0,1000+J769-J768,J769-J768),""),""),"")</f>
        <v>#REF!</v>
      </c>
      <c r="M768" s="4" t="s">
        <v>21</v>
      </c>
      <c r="N768" s="4" t="s">
        <v>27</v>
      </c>
      <c r="O768" s="4">
        <v>1</v>
      </c>
      <c r="P768" s="8" t="e">
        <f>IF(#REF!=#REF!,IF(K768="Stroke",IF(K769="Stroke",IF(#REF!=#REF!,IF(Q768=Q769,IF((J769-J768)&lt;0,1000+J769-J768-O768,J769-J768-O768),""),""),""),""),"")</f>
        <v>#REF!</v>
      </c>
      <c r="Q768" s="4">
        <v>2</v>
      </c>
      <c r="R768" s="8" t="e">
        <f>IF(#REF!&lt;&gt;#REF!,COUNTIFS($K$112:$K$1378,$K$112,#REF!,#REF!),"")</f>
        <v>#REF!</v>
      </c>
      <c r="S768" s="8" t="e">
        <f>IF(AND(#REF!&lt;&gt;#REF!,#REF!=#REF!,M768="positive",M769="negative"),1,"")</f>
        <v>#REF!</v>
      </c>
      <c r="T768" s="8" t="e">
        <f>IF(AND(#REF!=#REF!,K:K="stroke",M:M="positive",S768&lt;&gt;"1"),1,"")</f>
        <v>#REF!</v>
      </c>
      <c r="U768" s="8" t="e">
        <f>IF((AND(R768&lt;&gt;"",W768&lt;&gt;1,K:K="stroke",M:M="negative",#REF!=#REF!)),IF(W768&lt;&gt;0,"",1),"")</f>
        <v>#REF!</v>
      </c>
      <c r="V768" s="8" t="e">
        <f t="shared" si="52"/>
        <v>#REF!</v>
      </c>
      <c r="W768" s="8" t="e">
        <f>IF(#REF!&lt;&gt;#REF!,COUNTIFS($K$112:$K$1378,"up",#REF!,#REF!),"")</f>
        <v>#REF!</v>
      </c>
      <c r="X768" s="8" t="e">
        <f>IF(#REF!&lt;&gt;#REF!,COUNTIFS($K$112:$K$1378,"SRS",#REF!,#REF!),"")</f>
        <v>#REF!</v>
      </c>
      <c r="Y768" s="8" t="e">
        <f>IF(R768&lt;&gt;"",IF(R768=1,"",COUNTIFS($O$112:$O$1378,"&gt;40",#REF!,#REF!)),"")</f>
        <v>#REF!</v>
      </c>
    </row>
    <row r="769" spans="1:34">
      <c r="A769" s="7">
        <f t="shared" ref="A769:A832" si="53">I769+(H769*60)+(G769*3600)</f>
        <v>57853</v>
      </c>
      <c r="B769" s="11" t="str">
        <f t="shared" ref="B769:B832" si="54">CONCATENATE(D769,E769,F769,G769,H769,I769)</f>
        <v>2017112916413</v>
      </c>
      <c r="C769" s="7" t="str">
        <f t="shared" si="51"/>
        <v>20171129</v>
      </c>
      <c r="D769" s="7">
        <v>2017</v>
      </c>
      <c r="E769" s="7">
        <v>11</v>
      </c>
      <c r="F769" s="7">
        <v>29</v>
      </c>
      <c r="G769" s="7">
        <v>16</v>
      </c>
      <c r="H769" s="7">
        <v>4</v>
      </c>
      <c r="I769" s="7">
        <v>13</v>
      </c>
      <c r="J769" s="7">
        <v>344</v>
      </c>
      <c r="K769" s="7" t="s">
        <v>37</v>
      </c>
      <c r="L769" s="7" t="e">
        <f>IF(#REF!=#REF!,IF(K769="Stroke",IF(K770="Stroke",IF((J770-J769)&lt;0,1000+J770-J769,J770-J769),""),""),"")</f>
        <v>#REF!</v>
      </c>
      <c r="M769" s="7" t="s">
        <v>21</v>
      </c>
      <c r="N769" s="23" t="s">
        <v>64</v>
      </c>
      <c r="O769" s="23">
        <v>3</v>
      </c>
      <c r="P769" s="7" t="e">
        <f>IF(#REF!=#REF!,IF(K769="Stroke",IF(K770="Stroke",IF(#REF!=#REF!,IF(Q769=Q770,IF((J770-J769)&lt;0,1000+J770-J769-O769,J770-J769-O769),""),""),""),""),"")</f>
        <v>#REF!</v>
      </c>
      <c r="Q769" s="7">
        <v>1</v>
      </c>
      <c r="R769" s="7" t="e">
        <f>IF(#REF!&lt;&gt;#REF!,COUNTIFS($K$112:$K$1378,$K$112,#REF!,#REF!),"")</f>
        <v>#REF!</v>
      </c>
      <c r="S769" s="7" t="e">
        <f>IF(AND(#REF!&lt;&gt;#REF!,#REF!=#REF!,M769="positive",M770="negative"),1,"")</f>
        <v>#REF!</v>
      </c>
      <c r="T769" s="7" t="e">
        <f>IF(AND(#REF!=#REF!,K:K="stroke",M:M="positive",S769&lt;&gt;"1"),1,"")</f>
        <v>#REF!</v>
      </c>
      <c r="U769" s="7" t="e">
        <f>IF((AND(R769&lt;&gt;"",W769&lt;&gt;1,K:K="stroke",M:M="negative",#REF!=#REF!)),IF(W769&lt;&gt;0,"",1),"")</f>
        <v>#REF!</v>
      </c>
      <c r="V769" s="7" t="e">
        <f t="shared" si="52"/>
        <v>#REF!</v>
      </c>
      <c r="W769" s="7" t="e">
        <f>IF(#REF!&lt;&gt;#REF!,COUNTIFS($K$112:$K$1378,"up",#REF!,#REF!),"")</f>
        <v>#REF!</v>
      </c>
      <c r="X769" s="7" t="e">
        <f>IF(#REF!&lt;&gt;#REF!,COUNTIFS($K$112:$K$1378,"SRS",#REF!,#REF!),"")</f>
        <v>#REF!</v>
      </c>
      <c r="Y769" s="7" t="e">
        <f>IF(R769&lt;&gt;"",IF(R769=1,"",COUNTIFS($O$112:$O$1378,"&gt;40",#REF!,#REF!)),"")</f>
        <v>#REF!</v>
      </c>
      <c r="Z769" s="7"/>
      <c r="AA769" s="7"/>
      <c r="AB769" s="7"/>
      <c r="AC769" s="7"/>
      <c r="AD769" s="7"/>
      <c r="AE769" s="7"/>
      <c r="AF769" s="7"/>
      <c r="AG769" s="7"/>
      <c r="AH769" s="7"/>
    </row>
    <row r="770" spans="1:34">
      <c r="A770" s="7">
        <f t="shared" si="53"/>
        <v>62649</v>
      </c>
      <c r="B770" s="11" t="str">
        <f t="shared" si="54"/>
        <v>2017112917249</v>
      </c>
      <c r="C770" s="7" t="str">
        <f t="shared" si="51"/>
        <v>20171129</v>
      </c>
      <c r="D770" s="7">
        <v>2017</v>
      </c>
      <c r="E770" s="7">
        <v>11</v>
      </c>
      <c r="F770" s="7">
        <v>29</v>
      </c>
      <c r="G770" s="7">
        <v>17</v>
      </c>
      <c r="H770" s="7">
        <v>24</v>
      </c>
      <c r="I770" s="7">
        <v>9</v>
      </c>
      <c r="J770" s="7">
        <v>116</v>
      </c>
      <c r="K770" s="7" t="s">
        <v>44</v>
      </c>
      <c r="L770" s="7" t="e">
        <f>IF(#REF!=#REF!,IF(K770="Stroke",IF(K771="Stroke",IF((J771-J770)&lt;0,1000+J771-J770,J771-J770),""),""),"")</f>
        <v>#REF!</v>
      </c>
      <c r="M770" s="7" t="s">
        <v>21</v>
      </c>
      <c r="N770" s="7" t="s">
        <v>27</v>
      </c>
      <c r="O770" s="7">
        <v>524</v>
      </c>
      <c r="P770" s="7" t="e">
        <f>IF(#REF!=#REF!,IF(K770="Stroke",IF(K771="Stroke",IF(#REF!=#REF!,IF(Q770=Q771,IF((J771-J770)&lt;0,1000+J771-J770-O770,J771-J770-O770),""),""),""),""),"")</f>
        <v>#REF!</v>
      </c>
      <c r="Q770" s="7">
        <v>1</v>
      </c>
      <c r="R770" s="7" t="e">
        <f>IF(#REF!&lt;&gt;#REF!,COUNTIFS($K$112:$K$1378,$K$112,#REF!,#REF!),"")</f>
        <v>#REF!</v>
      </c>
      <c r="S770" s="7" t="e">
        <f>IF(AND(#REF!&lt;&gt;#REF!,#REF!=#REF!,M770="positive",M771="negative"),1,"")</f>
        <v>#REF!</v>
      </c>
      <c r="T770" s="7" t="e">
        <f>IF(AND(#REF!=#REF!,K:K="stroke",M:M="positive",S770&lt;&gt;"1"),1,"")</f>
        <v>#REF!</v>
      </c>
      <c r="U770" s="7" t="e">
        <f>IF((AND(R770&lt;&gt;"",W770&lt;&gt;1,K:K="stroke",M:M="negative",#REF!=#REF!)),IF(W770&lt;&gt;0,"",1),"")</f>
        <v>#REF!</v>
      </c>
      <c r="V770" s="7" t="e">
        <f t="shared" si="52"/>
        <v>#REF!</v>
      </c>
      <c r="W770" s="7" t="e">
        <f>IF(#REF!&lt;&gt;#REF!,COUNTIFS($K$112:$K$1378,"up",#REF!,#REF!),"")</f>
        <v>#REF!</v>
      </c>
      <c r="X770" s="7" t="e">
        <f>IF(#REF!&lt;&gt;#REF!,COUNTIFS($K$112:$K$1378,"SRS",#REF!,#REF!),"")</f>
        <v>#REF!</v>
      </c>
      <c r="Y770" s="7" t="e">
        <f>IF(R770&lt;&gt;"",IF(R770=1,"",COUNTIFS($O$112:$O$1378,"&gt;40",#REF!,#REF!)),"")</f>
        <v>#REF!</v>
      </c>
      <c r="Z770" s="7" t="s">
        <v>100</v>
      </c>
      <c r="AA770" s="7"/>
      <c r="AB770" s="7"/>
      <c r="AC770" s="7"/>
      <c r="AD770" s="7"/>
      <c r="AE770" s="7"/>
      <c r="AF770" s="7"/>
      <c r="AG770" s="7"/>
      <c r="AH770" s="7"/>
    </row>
    <row r="771" spans="1:34">
      <c r="A771" s="4">
        <f t="shared" si="53"/>
        <v>62649</v>
      </c>
      <c r="B771" s="33" t="str">
        <f t="shared" si="54"/>
        <v>2017112917249</v>
      </c>
      <c r="C771" s="4" t="str">
        <f t="shared" si="51"/>
        <v>20171129</v>
      </c>
      <c r="D771" s="4">
        <v>2017</v>
      </c>
      <c r="E771" s="4">
        <v>11</v>
      </c>
      <c r="F771" s="4">
        <v>29</v>
      </c>
      <c r="G771" s="4">
        <v>17</v>
      </c>
      <c r="H771" s="4">
        <v>24</v>
      </c>
      <c r="I771" s="4">
        <v>9</v>
      </c>
      <c r="J771" s="4">
        <v>149</v>
      </c>
      <c r="K771" s="4" t="s">
        <v>44</v>
      </c>
      <c r="L771" s="8" t="e">
        <f>IF(#REF!=#REF!,IF(K771="Stroke",IF(K772="Stroke",IF((J772-J771)&lt;0,1000+J772-J771,J772-J771),""),""),"")</f>
        <v>#REF!</v>
      </c>
      <c r="M771" s="4" t="s">
        <v>21</v>
      </c>
      <c r="N771" s="4" t="s">
        <v>27</v>
      </c>
      <c r="O771" s="4">
        <v>451</v>
      </c>
      <c r="P771" s="8" t="e">
        <f>IF(#REF!=#REF!,IF(K771="Stroke",IF(K772="Stroke",IF(#REF!=#REF!,IF(Q771=Q772,IF((J772-J771)&lt;0,1000+J772-J771-O771,J772-J771-O771),""),""),""),""),"")</f>
        <v>#REF!</v>
      </c>
      <c r="Q771" s="4">
        <v>2</v>
      </c>
      <c r="R771" s="8" t="e">
        <f>IF(#REF!&lt;&gt;#REF!,COUNTIFS($K$112:$K$1378,$K$112,#REF!,#REF!),"")</f>
        <v>#REF!</v>
      </c>
      <c r="S771" s="8" t="e">
        <f>IF(AND(#REF!&lt;&gt;#REF!,#REF!=#REF!,M771="positive",M772="negative"),1,"")</f>
        <v>#REF!</v>
      </c>
      <c r="T771" s="8" t="e">
        <f>IF(AND(#REF!=#REF!,K:K="stroke",M:M="positive",S771&lt;&gt;"1"),1,"")</f>
        <v>#REF!</v>
      </c>
      <c r="U771" s="8" t="e">
        <f>IF((AND(R771&lt;&gt;"",W771&lt;&gt;1,K:K="stroke",M:M="negative",#REF!=#REF!)),IF(W771&lt;&gt;0,"",1),"")</f>
        <v>#REF!</v>
      </c>
      <c r="V771" s="8" t="e">
        <f t="shared" si="52"/>
        <v>#REF!</v>
      </c>
      <c r="W771" s="8" t="e">
        <f>IF(#REF!&lt;&gt;#REF!,COUNTIFS($K$112:$K$1378,"up",#REF!,#REF!),"")</f>
        <v>#REF!</v>
      </c>
      <c r="X771" s="8" t="e">
        <f>IF(#REF!&lt;&gt;#REF!,COUNTIFS($K$112:$K$1378,"SRS",#REF!,#REF!),"")</f>
        <v>#REF!</v>
      </c>
      <c r="Y771" s="8" t="e">
        <f>IF(R771&lt;&gt;"",IF(R771=1,"",COUNTIFS($O$112:$O$1378,"&gt;40",#REF!,#REF!)),"")</f>
        <v>#REF!</v>
      </c>
      <c r="Z771" s="4" t="s">
        <v>98</v>
      </c>
    </row>
    <row r="772" spans="1:34">
      <c r="A772" s="4">
        <f t="shared" si="53"/>
        <v>62649</v>
      </c>
      <c r="B772" s="33" t="str">
        <f t="shared" si="54"/>
        <v>2017112917249</v>
      </c>
      <c r="C772" s="4" t="str">
        <f t="shared" si="51"/>
        <v>20171129</v>
      </c>
      <c r="D772" s="4">
        <v>2017</v>
      </c>
      <c r="E772" s="4">
        <v>11</v>
      </c>
      <c r="F772" s="4">
        <v>29</v>
      </c>
      <c r="G772" s="4">
        <v>17</v>
      </c>
      <c r="H772" s="4">
        <v>24</v>
      </c>
      <c r="I772" s="4">
        <v>9</v>
      </c>
      <c r="J772" s="4">
        <v>349</v>
      </c>
      <c r="K772" s="32" t="s">
        <v>47</v>
      </c>
      <c r="L772" s="8" t="e">
        <f>IF(#REF!=#REF!,IF(K772="Stroke",IF(K773="Stroke",IF((J773-J772)&lt;0,1000+J773-J772,J773-J772),""),""),"")</f>
        <v>#REF!</v>
      </c>
      <c r="M772" s="4" t="s">
        <v>21</v>
      </c>
      <c r="N772" s="4" t="s">
        <v>27</v>
      </c>
      <c r="O772" s="4">
        <v>0</v>
      </c>
      <c r="P772" s="8" t="e">
        <f>IF(#REF!=#REF!,IF(K772="Stroke",IF(K773="Stroke",IF(#REF!=#REF!,IF(Q772=Q773,IF((J773-J772)&lt;0,1000+J773-J772-O772,J773-J772-O772),""),""),""),""),"")</f>
        <v>#REF!</v>
      </c>
      <c r="Q772" s="4">
        <v>1</v>
      </c>
      <c r="R772" s="8" t="e">
        <f>IF(#REF!&lt;&gt;#REF!,COUNTIFS($K$112:$K$1378,$K$112,#REF!,#REF!),"")</f>
        <v>#REF!</v>
      </c>
      <c r="S772" s="8" t="e">
        <f>IF(AND(#REF!&lt;&gt;#REF!,#REF!=#REF!,M772="positive",M773="negative"),1,"")</f>
        <v>#REF!</v>
      </c>
      <c r="T772" s="8" t="e">
        <f>IF(AND(#REF!=#REF!,K:K="stroke",M:M="positive",S772&lt;&gt;"1"),1,"")</f>
        <v>#REF!</v>
      </c>
      <c r="U772" s="8" t="e">
        <f>IF((AND(R772&lt;&gt;"",W772&lt;&gt;1,K:K="stroke",M:M="negative",#REF!=#REF!)),IF(W772&lt;&gt;0,"",1),"")</f>
        <v>#REF!</v>
      </c>
      <c r="V772" s="8" t="e">
        <f t="shared" si="52"/>
        <v>#REF!</v>
      </c>
      <c r="W772" s="8" t="e">
        <f>IF(#REF!&lt;&gt;#REF!,COUNTIFS($K$112:$K$1378,"up",#REF!,#REF!),"")</f>
        <v>#REF!</v>
      </c>
      <c r="X772" s="8" t="e">
        <f>IF(#REF!&lt;&gt;#REF!,COUNTIFS($K$112:$K$1378,"SRS",#REF!,#REF!),"")</f>
        <v>#REF!</v>
      </c>
      <c r="Y772" s="8" t="e">
        <f>IF(R772&lt;&gt;"",IF(R772=1,"",COUNTIFS($O$112:$O$1378,"&gt;40",#REF!,#REF!)),"")</f>
        <v>#REF!</v>
      </c>
    </row>
    <row r="773" spans="1:34" s="7" customFormat="1">
      <c r="A773" s="4">
        <f t="shared" si="53"/>
        <v>62649</v>
      </c>
      <c r="B773" s="33" t="str">
        <f t="shared" si="54"/>
        <v>2017112917249</v>
      </c>
      <c r="C773" s="4" t="str">
        <f t="shared" si="51"/>
        <v>20171129</v>
      </c>
      <c r="D773" s="4">
        <v>2017</v>
      </c>
      <c r="E773" s="4">
        <v>11</v>
      </c>
      <c r="F773" s="4">
        <v>29</v>
      </c>
      <c r="G773" s="4">
        <v>17</v>
      </c>
      <c r="H773" s="4">
        <v>24</v>
      </c>
      <c r="I773" s="4">
        <v>9</v>
      </c>
      <c r="J773" s="4">
        <v>388</v>
      </c>
      <c r="K773" s="32" t="s">
        <v>47</v>
      </c>
      <c r="L773" s="8" t="e">
        <f>IF(#REF!=#REF!,IF(K773="Stroke",IF(K774="Stroke",IF((J774-J773)&lt;0,1000+J774-J773,J774-J773),""),""),"")</f>
        <v>#REF!</v>
      </c>
      <c r="M773" s="4" t="s">
        <v>21</v>
      </c>
      <c r="N773" s="4" t="s">
        <v>27</v>
      </c>
      <c r="O773" s="4">
        <v>0</v>
      </c>
      <c r="P773" s="8" t="e">
        <f>IF(#REF!=#REF!,IF(K773="Stroke",IF(K774="Stroke",IF(#REF!=#REF!,IF(Q773=Q774,IF((J774-J773)&lt;0,1000+J774-J773-O773,J774-J773-O773),""),""),""),""),"")</f>
        <v>#REF!</v>
      </c>
      <c r="Q773" s="4">
        <v>1</v>
      </c>
      <c r="R773" s="8" t="e">
        <f>IF(#REF!&lt;&gt;#REF!,COUNTIFS($K$112:$K$1378,$K$112,#REF!,#REF!),"")</f>
        <v>#REF!</v>
      </c>
      <c r="S773" s="8" t="e">
        <f>IF(AND(#REF!&lt;&gt;#REF!,#REF!=#REF!,M773="positive",M774="negative"),1,"")</f>
        <v>#REF!</v>
      </c>
      <c r="T773" s="8" t="e">
        <f>IF(AND(#REF!=#REF!,K:K="stroke",M:M="positive",S773&lt;&gt;"1"),1,"")</f>
        <v>#REF!</v>
      </c>
      <c r="U773" s="8" t="e">
        <f>IF((AND(R773&lt;&gt;"",W773&lt;&gt;1,K:K="stroke",M:M="negative",#REF!=#REF!)),IF(W773&lt;&gt;0,"",1),"")</f>
        <v>#REF!</v>
      </c>
      <c r="V773" s="8" t="e">
        <f t="shared" si="52"/>
        <v>#REF!</v>
      </c>
      <c r="W773" s="8" t="e">
        <f>IF(#REF!&lt;&gt;#REF!,COUNTIFS($K$112:$K$1378,"up",#REF!,#REF!),"")</f>
        <v>#REF!</v>
      </c>
      <c r="X773" s="8" t="e">
        <f>IF(#REF!&lt;&gt;#REF!,COUNTIFS($K$112:$K$1378,"SRS",#REF!,#REF!),"")</f>
        <v>#REF!</v>
      </c>
      <c r="Y773" s="8" t="e">
        <f>IF(R773&lt;&gt;"",IF(R773=1,"",COUNTIFS($O$112:$O$1378,"&gt;40",#REF!,#REF!)),"")</f>
        <v>#REF!</v>
      </c>
      <c r="Z773" s="23" t="s">
        <v>99</v>
      </c>
      <c r="AA773" s="4"/>
      <c r="AB773" s="4"/>
      <c r="AC773" s="4"/>
      <c r="AD773" s="4"/>
      <c r="AE773" s="4"/>
      <c r="AF773" s="4"/>
      <c r="AG773" s="4"/>
      <c r="AH773" s="4"/>
    </row>
    <row r="774" spans="1:34">
      <c r="A774" s="4">
        <f t="shared" si="53"/>
        <v>62649</v>
      </c>
      <c r="B774" s="33" t="str">
        <f t="shared" si="54"/>
        <v>2017112917249</v>
      </c>
      <c r="C774" s="4" t="str">
        <f t="shared" si="51"/>
        <v>20171129</v>
      </c>
      <c r="D774" s="4">
        <v>2017</v>
      </c>
      <c r="E774" s="4">
        <v>11</v>
      </c>
      <c r="F774" s="4">
        <v>29</v>
      </c>
      <c r="G774" s="4">
        <v>17</v>
      </c>
      <c r="H774" s="4">
        <v>24</v>
      </c>
      <c r="I774" s="4">
        <v>9</v>
      </c>
      <c r="J774" s="4">
        <v>399</v>
      </c>
      <c r="K774" s="32" t="s">
        <v>47</v>
      </c>
      <c r="L774" s="8" t="e">
        <f>IF(#REF!=#REF!,IF(K774="Stroke",IF(K775="Stroke",IF((J775-J774)&lt;0,1000+J775-J774,J775-J774),""),""),"")</f>
        <v>#REF!</v>
      </c>
      <c r="M774" s="4" t="s">
        <v>21</v>
      </c>
      <c r="N774" s="4" t="s">
        <v>27</v>
      </c>
      <c r="O774" s="4">
        <v>0</v>
      </c>
      <c r="P774" s="8" t="e">
        <f>IF(#REF!=#REF!,IF(K774="Stroke",IF(K775="Stroke",IF(#REF!=#REF!,IF(Q774=Q775,IF((J775-J774)&lt;0,1000+J775-J774-O774,J775-J774-O774),""),""),""),""),"")</f>
        <v>#REF!</v>
      </c>
      <c r="Q774" s="4">
        <v>2</v>
      </c>
      <c r="R774" s="8" t="e">
        <f>IF(#REF!&lt;&gt;#REF!,COUNTIFS($K$112:$K$1378,$K$112,#REF!,#REF!),"")</f>
        <v>#REF!</v>
      </c>
      <c r="S774" s="8" t="e">
        <f>IF(AND(#REF!&lt;&gt;#REF!,#REF!=#REF!,M774="positive",M775="negative"),1,"")</f>
        <v>#REF!</v>
      </c>
      <c r="T774" s="8" t="e">
        <f>IF(AND(#REF!=#REF!,K:K="stroke",M:M="positive",S774&lt;&gt;"1"),1,"")</f>
        <v>#REF!</v>
      </c>
      <c r="U774" s="8" t="e">
        <f>IF((AND(R774&lt;&gt;"",W774&lt;&gt;1,K:K="stroke",M:M="negative",#REF!=#REF!)),IF(W774&lt;&gt;0,"",1),"")</f>
        <v>#REF!</v>
      </c>
      <c r="V774" s="8" t="e">
        <f t="shared" si="52"/>
        <v>#REF!</v>
      </c>
      <c r="W774" s="8" t="e">
        <f>IF(#REF!&lt;&gt;#REF!,COUNTIFS($K$112:$K$1378,"up",#REF!,#REF!),"")</f>
        <v>#REF!</v>
      </c>
      <c r="X774" s="8" t="e">
        <f>IF(#REF!&lt;&gt;#REF!,COUNTIFS($K$112:$K$1378,"SRS",#REF!,#REF!),"")</f>
        <v>#REF!</v>
      </c>
      <c r="Y774" s="8" t="e">
        <f>IF(R774&lt;&gt;"",IF(R774=1,"",COUNTIFS($O$112:$O$1378,"&gt;40",#REF!,#REF!)),"")</f>
        <v>#REF!</v>
      </c>
      <c r="Z774" s="4" t="s">
        <v>101</v>
      </c>
    </row>
    <row r="775" spans="1:34">
      <c r="A775" s="4">
        <f t="shared" si="53"/>
        <v>62649</v>
      </c>
      <c r="B775" s="33" t="str">
        <f t="shared" si="54"/>
        <v>2017112917249</v>
      </c>
      <c r="C775" s="4" t="str">
        <f t="shared" si="51"/>
        <v>20171129</v>
      </c>
      <c r="D775" s="4">
        <v>2017</v>
      </c>
      <c r="E775" s="4">
        <v>11</v>
      </c>
      <c r="F775" s="4">
        <v>29</v>
      </c>
      <c r="G775" s="4">
        <v>17</v>
      </c>
      <c r="H775" s="4">
        <v>24</v>
      </c>
      <c r="I775" s="4">
        <v>9</v>
      </c>
      <c r="J775" s="4">
        <v>410</v>
      </c>
      <c r="K775" s="32" t="s">
        <v>47</v>
      </c>
      <c r="L775" s="8" t="e">
        <f>IF(#REF!=#REF!,IF(K775="Stroke",IF(K776="Stroke",IF((J776-J775)&lt;0,1000+J776-J775,J776-J775),""),""),"")</f>
        <v>#REF!</v>
      </c>
      <c r="M775" s="4" t="s">
        <v>21</v>
      </c>
      <c r="N775" s="4" t="s">
        <v>27</v>
      </c>
      <c r="O775" s="4">
        <v>0</v>
      </c>
      <c r="P775" s="8" t="e">
        <f>IF(#REF!=#REF!,IF(K775="Stroke",IF(K776="Stroke",IF(#REF!=#REF!,IF(Q775=Q776,IF((J776-J775)&lt;0,1000+J776-J775-O775,J776-J775-O775),""),""),""),""),"")</f>
        <v>#REF!</v>
      </c>
      <c r="Q775" s="4">
        <v>1</v>
      </c>
      <c r="R775" s="8" t="e">
        <f>IF(#REF!&lt;&gt;#REF!,COUNTIFS($K$112:$K$1378,$K$112,#REF!,#REF!),"")</f>
        <v>#REF!</v>
      </c>
      <c r="S775" s="8" t="e">
        <f>IF(AND(#REF!&lt;&gt;#REF!,#REF!=#REF!,M775="positive",M776="negative"),1,"")</f>
        <v>#REF!</v>
      </c>
      <c r="T775" s="8" t="e">
        <f>IF(AND(#REF!=#REF!,K:K="stroke",M:M="positive",S775&lt;&gt;"1"),1,"")</f>
        <v>#REF!</v>
      </c>
      <c r="U775" s="8" t="e">
        <f>IF((AND(R775&lt;&gt;"",W775&lt;&gt;1,K:K="stroke",M:M="negative",#REF!=#REF!)),IF(W775&lt;&gt;0,"",1),"")</f>
        <v>#REF!</v>
      </c>
      <c r="V775" s="8" t="e">
        <f t="shared" si="52"/>
        <v>#REF!</v>
      </c>
      <c r="W775" s="8" t="e">
        <f>IF(#REF!&lt;&gt;#REF!,COUNTIFS($K$112:$K$1378,"up",#REF!,#REF!),"")</f>
        <v>#REF!</v>
      </c>
      <c r="X775" s="8" t="e">
        <f>IF(#REF!&lt;&gt;#REF!,COUNTIFS($K$112:$K$1378,"SRS",#REF!,#REF!),"")</f>
        <v>#REF!</v>
      </c>
      <c r="Y775" s="8" t="e">
        <f>IF(R775&lt;&gt;"",IF(R775=1,"",COUNTIFS($O$112:$O$1378,"&gt;40",#REF!,#REF!)),"")</f>
        <v>#REF!</v>
      </c>
    </row>
    <row r="776" spans="1:34">
      <c r="A776" s="4">
        <f t="shared" si="53"/>
        <v>62649</v>
      </c>
      <c r="B776" s="33" t="str">
        <f t="shared" si="54"/>
        <v>2017112917249</v>
      </c>
      <c r="C776" s="4" t="str">
        <f t="shared" si="51"/>
        <v>20171129</v>
      </c>
      <c r="D776" s="4">
        <v>2017</v>
      </c>
      <c r="E776" s="4">
        <v>11</v>
      </c>
      <c r="F776" s="4">
        <v>29</v>
      </c>
      <c r="G776" s="4">
        <v>17</v>
      </c>
      <c r="H776" s="4">
        <v>24</v>
      </c>
      <c r="I776" s="4">
        <v>9</v>
      </c>
      <c r="J776" s="4">
        <v>427</v>
      </c>
      <c r="K776" s="32" t="s">
        <v>47</v>
      </c>
      <c r="L776" s="8" t="e">
        <f>IF(#REF!=#REF!,IF(K776="Stroke",IF(K777="Stroke",IF((J777-J776)&lt;0,1000+J777-J776,J777-J776),""),""),"")</f>
        <v>#REF!</v>
      </c>
      <c r="M776" s="4" t="s">
        <v>21</v>
      </c>
      <c r="N776" s="4" t="s">
        <v>27</v>
      </c>
      <c r="O776" s="4">
        <v>0</v>
      </c>
      <c r="P776" s="8" t="e">
        <f>IF(#REF!=#REF!,IF(K776="Stroke",IF(K777="Stroke",IF(#REF!=#REF!,IF(Q776=Q777,IF((J777-J776)&lt;0,1000+J777-J776-O776,J777-J776-O776),""),""),""),""),"")</f>
        <v>#REF!</v>
      </c>
      <c r="Q776" s="4">
        <v>2</v>
      </c>
      <c r="R776" s="8" t="e">
        <f>IF(#REF!&lt;&gt;#REF!,COUNTIFS($K$112:$K$1378,$K$112,#REF!,#REF!),"")</f>
        <v>#REF!</v>
      </c>
      <c r="S776" s="8" t="e">
        <f>IF(AND(#REF!&lt;&gt;#REF!,#REF!=#REF!,M776="positive",M777="negative"),1,"")</f>
        <v>#REF!</v>
      </c>
      <c r="T776" s="8" t="e">
        <f>IF(AND(#REF!=#REF!,K:K="stroke",M:M="positive",S776&lt;&gt;"1"),1,"")</f>
        <v>#REF!</v>
      </c>
      <c r="U776" s="8" t="e">
        <f>IF((AND(R776&lt;&gt;"",W776&lt;&gt;1,K:K="stroke",M:M="negative",#REF!=#REF!)),IF(W776&lt;&gt;0,"",1),"")</f>
        <v>#REF!</v>
      </c>
      <c r="V776" s="8" t="e">
        <f t="shared" si="52"/>
        <v>#REF!</v>
      </c>
      <c r="W776" s="8" t="e">
        <f>IF(#REF!&lt;&gt;#REF!,COUNTIFS($K$112:$K$1378,"up",#REF!,#REF!),"")</f>
        <v>#REF!</v>
      </c>
      <c r="X776" s="8" t="e">
        <f>IF(#REF!&lt;&gt;#REF!,COUNTIFS($K$112:$K$1378,"SRS",#REF!,#REF!),"")</f>
        <v>#REF!</v>
      </c>
      <c r="Y776" s="8" t="e">
        <f>IF(R776&lt;&gt;"",IF(R776=1,"",COUNTIFS($O$112:$O$1378,"&gt;40",#REF!,#REF!)),"")</f>
        <v>#REF!</v>
      </c>
    </row>
    <row r="777" spans="1:34" s="7" customFormat="1">
      <c r="A777" s="4">
        <f t="shared" si="53"/>
        <v>62649</v>
      </c>
      <c r="B777" s="33" t="str">
        <f t="shared" si="54"/>
        <v>2017112917249</v>
      </c>
      <c r="C777" s="4" t="str">
        <f t="shared" si="51"/>
        <v>20171129</v>
      </c>
      <c r="D777" s="4">
        <v>2017</v>
      </c>
      <c r="E777" s="4">
        <v>11</v>
      </c>
      <c r="F777" s="4">
        <v>29</v>
      </c>
      <c r="G777" s="4">
        <v>17</v>
      </c>
      <c r="H777" s="4">
        <v>24</v>
      </c>
      <c r="I777" s="4">
        <v>9</v>
      </c>
      <c r="J777" s="4">
        <v>441</v>
      </c>
      <c r="K777" s="32" t="s">
        <v>47</v>
      </c>
      <c r="L777" s="8" t="e">
        <f>IF(#REF!=#REF!,IF(K777="Stroke",IF(K778="Stroke",IF((J778-J777)&lt;0,1000+J778-J777,J778-J777),""),""),"")</f>
        <v>#REF!</v>
      </c>
      <c r="M777" s="4" t="s">
        <v>21</v>
      </c>
      <c r="N777" s="4" t="s">
        <v>27</v>
      </c>
      <c r="O777" s="4">
        <v>0</v>
      </c>
      <c r="P777" s="8" t="e">
        <f>IF(#REF!=#REF!,IF(K777="Stroke",IF(K778="Stroke",IF(#REF!=#REF!,IF(Q777=Q778,IF((J778-J777)&lt;0,1000+J778-J777-O777,J778-J777-O777),""),""),""),""),"")</f>
        <v>#REF!</v>
      </c>
      <c r="Q777" s="4">
        <v>1</v>
      </c>
      <c r="R777" s="8" t="e">
        <f>IF(#REF!&lt;&gt;#REF!,COUNTIFS($K$112:$K$1378,$K$112,#REF!,#REF!),"")</f>
        <v>#REF!</v>
      </c>
      <c r="S777" s="8" t="e">
        <f>IF(AND(#REF!&lt;&gt;#REF!,#REF!=#REF!,M777="positive",M778="negative"),1,"")</f>
        <v>#REF!</v>
      </c>
      <c r="T777" s="8" t="e">
        <f>IF(AND(#REF!=#REF!,K:K="stroke",M:M="positive",S777&lt;&gt;"1"),1,"")</f>
        <v>#REF!</v>
      </c>
      <c r="U777" s="8" t="e">
        <f>IF((AND(R777&lt;&gt;"",W777&lt;&gt;1,K:K="stroke",M:M="negative",#REF!=#REF!)),IF(W777&lt;&gt;0,"",1),"")</f>
        <v>#REF!</v>
      </c>
      <c r="V777" s="8" t="e">
        <f t="shared" si="52"/>
        <v>#REF!</v>
      </c>
      <c r="W777" s="8" t="e">
        <f>IF(#REF!&lt;&gt;#REF!,COUNTIFS($K$112:$K$1378,"up",#REF!,#REF!),"")</f>
        <v>#REF!</v>
      </c>
      <c r="X777" s="8" t="e">
        <f>IF(#REF!&lt;&gt;#REF!,COUNTIFS($K$112:$K$1378,"SRS",#REF!,#REF!),"")</f>
        <v>#REF!</v>
      </c>
      <c r="Y777" s="8" t="e">
        <f>IF(R777&lt;&gt;"",IF(R777=1,"",COUNTIFS($O$112:$O$1378,"&gt;40",#REF!,#REF!)),"")</f>
        <v>#REF!</v>
      </c>
      <c r="Z777" s="4"/>
      <c r="AA777" s="4"/>
      <c r="AB777" s="4"/>
      <c r="AC777" s="4"/>
      <c r="AD777" s="4"/>
      <c r="AE777" s="4"/>
      <c r="AF777" s="4"/>
      <c r="AG777" s="4"/>
      <c r="AH777" s="4"/>
    </row>
    <row r="778" spans="1:34" s="16" customFormat="1">
      <c r="A778" s="4">
        <f t="shared" si="53"/>
        <v>62649</v>
      </c>
      <c r="B778" s="33" t="str">
        <f t="shared" si="54"/>
        <v>2017112917249</v>
      </c>
      <c r="C778" s="4" t="str">
        <f t="shared" si="51"/>
        <v>20171129</v>
      </c>
      <c r="D778" s="4">
        <v>2017</v>
      </c>
      <c r="E778" s="4">
        <v>11</v>
      </c>
      <c r="F778" s="4">
        <v>29</v>
      </c>
      <c r="G778" s="4">
        <v>17</v>
      </c>
      <c r="H778" s="4">
        <v>24</v>
      </c>
      <c r="I778" s="4">
        <v>9</v>
      </c>
      <c r="J778" s="4">
        <v>445</v>
      </c>
      <c r="K778" s="32" t="s">
        <v>47</v>
      </c>
      <c r="L778" s="8" t="e">
        <f>IF(#REF!=#REF!,IF(K778="Stroke",IF(K779="Stroke",IF((J779-J778)&lt;0,1000+J779-J778,J779-J778),""),""),"")</f>
        <v>#REF!</v>
      </c>
      <c r="M778" s="4" t="s">
        <v>21</v>
      </c>
      <c r="N778" s="4" t="s">
        <v>27</v>
      </c>
      <c r="O778" s="4">
        <v>0</v>
      </c>
      <c r="P778" s="8" t="e">
        <f>IF(#REF!=#REF!,IF(K778="Stroke",IF(K779="Stroke",IF(#REF!=#REF!,IF(Q778=Q779,IF((J779-J778)&lt;0,1000+J779-J778-O778,J779-J778-O778),""),""),""),""),"")</f>
        <v>#REF!</v>
      </c>
      <c r="Q778" s="4">
        <v>2</v>
      </c>
      <c r="R778" s="8" t="e">
        <f>IF(#REF!&lt;&gt;#REF!,COUNTIFS($K$112:$K$1378,$K$112,#REF!,#REF!),"")</f>
        <v>#REF!</v>
      </c>
      <c r="S778" s="8" t="e">
        <f>IF(AND(#REF!&lt;&gt;#REF!,#REF!=#REF!,M778="positive",M779="negative"),1,"")</f>
        <v>#REF!</v>
      </c>
      <c r="T778" s="8" t="e">
        <f>IF(AND(#REF!=#REF!,K:K="stroke",M:M="positive",S778&lt;&gt;"1"),1,"")</f>
        <v>#REF!</v>
      </c>
      <c r="U778" s="8" t="e">
        <f>IF((AND(R778&lt;&gt;"",W778&lt;&gt;1,K:K="stroke",M:M="negative",#REF!=#REF!)),IF(W778&lt;&gt;0,"",1),"")</f>
        <v>#REF!</v>
      </c>
      <c r="V778" s="8" t="e">
        <f t="shared" si="52"/>
        <v>#REF!</v>
      </c>
      <c r="W778" s="8" t="e">
        <f>IF(#REF!&lt;&gt;#REF!,COUNTIFS($K$112:$K$1378,"up",#REF!,#REF!),"")</f>
        <v>#REF!</v>
      </c>
      <c r="X778" s="8" t="e">
        <f>IF(#REF!&lt;&gt;#REF!,COUNTIFS($K$112:$K$1378,"SRS",#REF!,#REF!),"")</f>
        <v>#REF!</v>
      </c>
      <c r="Y778" s="8" t="e">
        <f>IF(R778&lt;&gt;"",IF(R778=1,"",COUNTIFS($O$112:$O$1378,"&gt;40",#REF!,#REF!)),"")</f>
        <v>#REF!</v>
      </c>
      <c r="Z778" s="4"/>
      <c r="AA778" s="4"/>
      <c r="AB778" s="4"/>
      <c r="AC778" s="4"/>
      <c r="AD778" s="4"/>
      <c r="AE778" s="4"/>
      <c r="AF778" s="4"/>
      <c r="AG778" s="4"/>
      <c r="AH778" s="4"/>
    </row>
    <row r="779" spans="1:34" s="7" customFormat="1">
      <c r="A779" s="4">
        <f t="shared" si="53"/>
        <v>62649</v>
      </c>
      <c r="B779" s="33" t="str">
        <f t="shared" si="54"/>
        <v>2017112917249</v>
      </c>
      <c r="C779" s="4" t="str">
        <f t="shared" si="51"/>
        <v>20171129</v>
      </c>
      <c r="D779" s="4">
        <v>2017</v>
      </c>
      <c r="E779" s="4">
        <v>11</v>
      </c>
      <c r="F779" s="4">
        <v>29</v>
      </c>
      <c r="G779" s="4">
        <v>17</v>
      </c>
      <c r="H779" s="4">
        <v>24</v>
      </c>
      <c r="I779" s="4">
        <v>9</v>
      </c>
      <c r="J779" s="4">
        <v>466</v>
      </c>
      <c r="K779" s="32" t="s">
        <v>47</v>
      </c>
      <c r="L779" s="8" t="e">
        <f>IF(#REF!=#REF!,IF(K779="Stroke",IF(K780="Stroke",IF((J780-J779)&lt;0,1000+J780-J779,J780-J779),""),""),"")</f>
        <v>#REF!</v>
      </c>
      <c r="M779" s="4" t="s">
        <v>21</v>
      </c>
      <c r="N779" s="4" t="s">
        <v>27</v>
      </c>
      <c r="O779" s="4">
        <v>0</v>
      </c>
      <c r="P779" s="8" t="e">
        <f>IF(#REF!=#REF!,IF(K779="Stroke",IF(K780="Stroke",IF(#REF!=#REF!,IF(Q779=Q780,IF((J780-J779)&lt;0,1000+J780-J779-O779,J780-J779-O779),""),""),""),""),"")</f>
        <v>#REF!</v>
      </c>
      <c r="Q779" s="4">
        <v>1</v>
      </c>
      <c r="R779" s="8" t="e">
        <f>IF(#REF!&lt;&gt;#REF!,COUNTIFS($K$112:$K$1378,$K$112,#REF!,#REF!),"")</f>
        <v>#REF!</v>
      </c>
      <c r="S779" s="8" t="e">
        <f>IF(AND(#REF!&lt;&gt;#REF!,#REF!=#REF!,M779="positive",M780="negative"),1,"")</f>
        <v>#REF!</v>
      </c>
      <c r="T779" s="8" t="e">
        <f>IF(AND(#REF!=#REF!,K:K="stroke",M:M="positive",S779&lt;&gt;"1"),1,"")</f>
        <v>#REF!</v>
      </c>
      <c r="U779" s="8" t="e">
        <f>IF((AND(R779&lt;&gt;"",W779&lt;&gt;1,K:K="stroke",M:M="negative",#REF!=#REF!)),IF(W779&lt;&gt;0,"",1),"")</f>
        <v>#REF!</v>
      </c>
      <c r="V779" s="8" t="e">
        <f t="shared" si="52"/>
        <v>#REF!</v>
      </c>
      <c r="W779" s="8" t="e">
        <f>IF(#REF!&lt;&gt;#REF!,COUNTIFS($K$112:$K$1378,"up",#REF!,#REF!),"")</f>
        <v>#REF!</v>
      </c>
      <c r="X779" s="8" t="e">
        <f>IF(#REF!&lt;&gt;#REF!,COUNTIFS($K$112:$K$1378,"SRS",#REF!,#REF!),"")</f>
        <v>#REF!</v>
      </c>
      <c r="Y779" s="8" t="e">
        <f>IF(R779&lt;&gt;"",IF(R779=1,"",COUNTIFS($O$112:$O$1378,"&gt;40",#REF!,#REF!)),"")</f>
        <v>#REF!</v>
      </c>
      <c r="Z779" s="4"/>
      <c r="AA779" s="4"/>
      <c r="AB779" s="4"/>
      <c r="AC779" s="4"/>
      <c r="AD779" s="4"/>
      <c r="AE779" s="4"/>
      <c r="AF779" s="4"/>
      <c r="AG779" s="4"/>
      <c r="AH779" s="4"/>
    </row>
    <row r="780" spans="1:34" s="7" customFormat="1">
      <c r="A780" s="4">
        <f t="shared" si="53"/>
        <v>62649</v>
      </c>
      <c r="B780" s="33" t="str">
        <f t="shared" si="54"/>
        <v>2017112917249</v>
      </c>
      <c r="C780" s="4" t="str">
        <f t="shared" si="51"/>
        <v>20171129</v>
      </c>
      <c r="D780" s="4">
        <v>2017</v>
      </c>
      <c r="E780" s="4">
        <v>11</v>
      </c>
      <c r="F780" s="4">
        <v>29</v>
      </c>
      <c r="G780" s="4">
        <v>17</v>
      </c>
      <c r="H780" s="4">
        <v>24</v>
      </c>
      <c r="I780" s="4">
        <v>9</v>
      </c>
      <c r="J780" s="4">
        <v>486</v>
      </c>
      <c r="K780" s="32" t="s">
        <v>47</v>
      </c>
      <c r="L780" s="8" t="e">
        <f>IF(#REF!=#REF!,IF(K780="Stroke",IF(K781="Stroke",IF((J781-J780)&lt;0,1000+J781-J780,J781-J780),""),""),"")</f>
        <v>#REF!</v>
      </c>
      <c r="M780" s="4" t="s">
        <v>21</v>
      </c>
      <c r="N780" s="4" t="s">
        <v>27</v>
      </c>
      <c r="O780" s="4">
        <v>0</v>
      </c>
      <c r="P780" s="8" t="e">
        <f>IF(#REF!=#REF!,IF(K780="Stroke",IF(K781="Stroke",IF(#REF!=#REF!,IF(Q780=Q781,IF((J781-J780)&lt;0,1000+J781-J780-O780,J781-J780-O780),""),""),""),""),"")</f>
        <v>#REF!</v>
      </c>
      <c r="Q780" s="4">
        <v>1</v>
      </c>
      <c r="R780" s="8" t="e">
        <f>IF(#REF!&lt;&gt;#REF!,COUNTIFS($K$112:$K$1378,$K$112,#REF!,#REF!),"")</f>
        <v>#REF!</v>
      </c>
      <c r="S780" s="8" t="e">
        <f>IF(AND(#REF!&lt;&gt;#REF!,#REF!=#REF!,M780="positive",M781="negative"),1,"")</f>
        <v>#REF!</v>
      </c>
      <c r="T780" s="8" t="e">
        <f>IF(AND(#REF!=#REF!,K:K="stroke",M:M="positive",S780&lt;&gt;"1"),1,"")</f>
        <v>#REF!</v>
      </c>
      <c r="U780" s="8" t="e">
        <f>IF((AND(R780&lt;&gt;"",W780&lt;&gt;1,K:K="stroke",M:M="negative",#REF!=#REF!)),IF(W780&lt;&gt;0,"",1),"")</f>
        <v>#REF!</v>
      </c>
      <c r="V780" s="8" t="e">
        <f t="shared" si="52"/>
        <v>#REF!</v>
      </c>
      <c r="W780" s="8" t="e">
        <f>IF(#REF!&lt;&gt;#REF!,COUNTIFS($K$112:$K$1378,"up",#REF!,#REF!),"")</f>
        <v>#REF!</v>
      </c>
      <c r="X780" s="8" t="e">
        <f>IF(#REF!&lt;&gt;#REF!,COUNTIFS($K$112:$K$1378,"SRS",#REF!,#REF!),"")</f>
        <v>#REF!</v>
      </c>
      <c r="Y780" s="8" t="e">
        <f>IF(R780&lt;&gt;"",IF(R780=1,"",COUNTIFS($O$112:$O$1378,"&gt;40",#REF!,#REF!)),"")</f>
        <v>#REF!</v>
      </c>
      <c r="Z780" s="4"/>
      <c r="AA780" s="4"/>
      <c r="AB780" s="4"/>
      <c r="AC780" s="4"/>
      <c r="AD780" s="4"/>
      <c r="AE780" s="4"/>
      <c r="AF780" s="4"/>
      <c r="AG780" s="4"/>
      <c r="AH780" s="4"/>
    </row>
    <row r="781" spans="1:34" s="7" customFormat="1">
      <c r="A781" s="4">
        <f t="shared" si="53"/>
        <v>62649</v>
      </c>
      <c r="B781" s="33" t="str">
        <f t="shared" si="54"/>
        <v>2017112917249</v>
      </c>
      <c r="C781" s="4" t="str">
        <f t="shared" si="51"/>
        <v>20171129</v>
      </c>
      <c r="D781" s="4">
        <v>2017</v>
      </c>
      <c r="E781" s="4">
        <v>11</v>
      </c>
      <c r="F781" s="4">
        <v>29</v>
      </c>
      <c r="G781" s="4">
        <v>17</v>
      </c>
      <c r="H781" s="4">
        <v>24</v>
      </c>
      <c r="I781" s="4">
        <v>9</v>
      </c>
      <c r="J781" s="4">
        <v>497</v>
      </c>
      <c r="K781" s="32" t="s">
        <v>47</v>
      </c>
      <c r="L781" s="8" t="e">
        <f>IF(#REF!=#REF!,IF(K781="Stroke",IF(K782="Stroke",IF((J782-J781)&lt;0,1000+J782-J781,J782-J781),""),""),"")</f>
        <v>#REF!</v>
      </c>
      <c r="M781" s="4" t="s">
        <v>21</v>
      </c>
      <c r="N781" s="4" t="s">
        <v>27</v>
      </c>
      <c r="O781" s="4">
        <v>0</v>
      </c>
      <c r="P781" s="8" t="e">
        <f>IF(#REF!=#REF!,IF(K781="Stroke",IF(K782="Stroke",IF(#REF!=#REF!,IF(Q781=Q782,IF((J782-J781)&lt;0,1000+J782-J781-O781,J782-J781-O781),""),""),""),""),"")</f>
        <v>#REF!</v>
      </c>
      <c r="Q781" s="4">
        <v>1</v>
      </c>
      <c r="R781" s="8" t="e">
        <f>IF(#REF!&lt;&gt;#REF!,COUNTIFS($K$112:$K$1378,$K$112,#REF!,#REF!),"")</f>
        <v>#REF!</v>
      </c>
      <c r="S781" s="8" t="e">
        <f>IF(AND(#REF!&lt;&gt;#REF!,#REF!=#REF!,M781="positive",M782="negative"),1,"")</f>
        <v>#REF!</v>
      </c>
      <c r="T781" s="8" t="e">
        <f>IF(AND(#REF!=#REF!,K:K="stroke",M:M="positive",S781&lt;&gt;"1"),1,"")</f>
        <v>#REF!</v>
      </c>
      <c r="U781" s="8" t="e">
        <f>IF((AND(R781&lt;&gt;"",W781&lt;&gt;1,K:K="stroke",M:M="negative",#REF!=#REF!)),IF(W781&lt;&gt;0,"",1),"")</f>
        <v>#REF!</v>
      </c>
      <c r="V781" s="8" t="e">
        <f t="shared" si="52"/>
        <v>#REF!</v>
      </c>
      <c r="W781" s="8" t="e">
        <f>IF(#REF!&lt;&gt;#REF!,COUNTIFS($K$112:$K$1378,"up",#REF!,#REF!),"")</f>
        <v>#REF!</v>
      </c>
      <c r="X781" s="8" t="e">
        <f>IF(#REF!&lt;&gt;#REF!,COUNTIFS($K$112:$K$1378,"SRS",#REF!,#REF!),"")</f>
        <v>#REF!</v>
      </c>
      <c r="Y781" s="8" t="e">
        <f>IF(R781&lt;&gt;"",IF(R781=1,"",COUNTIFS($O$112:$O$1378,"&gt;40",#REF!,#REF!)),"")</f>
        <v>#REF!</v>
      </c>
      <c r="Z781" s="4"/>
      <c r="AA781" s="4"/>
      <c r="AB781" s="4"/>
      <c r="AC781" s="4"/>
      <c r="AD781" s="4"/>
      <c r="AE781" s="4"/>
      <c r="AF781" s="4"/>
      <c r="AG781" s="4"/>
      <c r="AH781" s="4"/>
    </row>
    <row r="782" spans="1:34" s="7" customFormat="1">
      <c r="A782" s="4">
        <f t="shared" si="53"/>
        <v>62649</v>
      </c>
      <c r="B782" s="33" t="str">
        <f t="shared" si="54"/>
        <v>2017112917249</v>
      </c>
      <c r="C782" s="4" t="str">
        <f t="shared" si="51"/>
        <v>20171129</v>
      </c>
      <c r="D782" s="4">
        <v>2017</v>
      </c>
      <c r="E782" s="4">
        <v>11</v>
      </c>
      <c r="F782" s="4">
        <v>29</v>
      </c>
      <c r="G782" s="4">
        <v>17</v>
      </c>
      <c r="H782" s="4">
        <v>24</v>
      </c>
      <c r="I782" s="4">
        <v>9</v>
      </c>
      <c r="J782" s="4">
        <v>517</v>
      </c>
      <c r="K782" s="32" t="s">
        <v>47</v>
      </c>
      <c r="L782" s="8" t="e">
        <f>IF(#REF!=#REF!,IF(K782="Stroke",IF(K783="Stroke",IF((J783-J782)&lt;0,1000+J783-J782,J783-J782),""),""),"")</f>
        <v>#REF!</v>
      </c>
      <c r="M782" s="4" t="s">
        <v>21</v>
      </c>
      <c r="N782" s="4" t="s">
        <v>27</v>
      </c>
      <c r="O782" s="4">
        <v>0</v>
      </c>
      <c r="P782" s="8" t="e">
        <f>IF(#REF!=#REF!,IF(K782="Stroke",IF(K783="Stroke",IF(#REF!=#REF!,IF(Q782=Q783,IF((J783-J782)&lt;0,1000+J783-J782-O782,J783-J782-O782),""),""),""),""),"")</f>
        <v>#REF!</v>
      </c>
      <c r="Q782" s="4">
        <v>2</v>
      </c>
      <c r="R782" s="8" t="e">
        <f>IF(#REF!&lt;&gt;#REF!,COUNTIFS($K$112:$K$1378,$K$112,#REF!,#REF!),"")</f>
        <v>#REF!</v>
      </c>
      <c r="S782" s="8" t="e">
        <f>IF(AND(#REF!&lt;&gt;#REF!,#REF!=#REF!,M782="positive",M783="negative"),1,"")</f>
        <v>#REF!</v>
      </c>
      <c r="T782" s="8" t="e">
        <f>IF(AND(#REF!=#REF!,K:K="stroke",M:M="positive",S782&lt;&gt;"1"),1,"")</f>
        <v>#REF!</v>
      </c>
      <c r="U782" s="8" t="e">
        <f>IF((AND(R782&lt;&gt;"",W782&lt;&gt;1,K:K="stroke",M:M="negative",#REF!=#REF!)),IF(W782&lt;&gt;0,"",1),"")</f>
        <v>#REF!</v>
      </c>
      <c r="V782" s="8" t="e">
        <f t="shared" si="52"/>
        <v>#REF!</v>
      </c>
      <c r="W782" s="8" t="e">
        <f>IF(#REF!&lt;&gt;#REF!,COUNTIFS($K$112:$K$1378,"up",#REF!,#REF!),"")</f>
        <v>#REF!</v>
      </c>
      <c r="X782" s="8" t="e">
        <f>IF(#REF!&lt;&gt;#REF!,COUNTIFS($K$112:$K$1378,"SRS",#REF!,#REF!),"")</f>
        <v>#REF!</v>
      </c>
      <c r="Y782" s="8" t="e">
        <f>IF(R782&lt;&gt;"",IF(R782=1,"",COUNTIFS($O$112:$O$1378,"&gt;40",#REF!,#REF!)),"")</f>
        <v>#REF!</v>
      </c>
      <c r="Z782" s="4"/>
      <c r="AA782" s="4"/>
      <c r="AB782" s="4"/>
      <c r="AC782" s="4"/>
      <c r="AD782" s="4"/>
      <c r="AE782" s="4"/>
      <c r="AF782" s="4"/>
      <c r="AG782" s="4"/>
      <c r="AH782" s="4"/>
    </row>
    <row r="783" spans="1:34" s="16" customFormat="1">
      <c r="A783" s="4">
        <f t="shared" si="53"/>
        <v>62649</v>
      </c>
      <c r="B783" s="33" t="str">
        <f t="shared" si="54"/>
        <v>2017112917249</v>
      </c>
      <c r="C783" s="4" t="str">
        <f t="shared" si="51"/>
        <v>20171129</v>
      </c>
      <c r="D783" s="4">
        <v>2017</v>
      </c>
      <c r="E783" s="4">
        <v>11</v>
      </c>
      <c r="F783" s="4">
        <v>29</v>
      </c>
      <c r="G783" s="4">
        <v>17</v>
      </c>
      <c r="H783" s="4">
        <v>24</v>
      </c>
      <c r="I783" s="4">
        <v>9</v>
      </c>
      <c r="J783" s="4">
        <v>531</v>
      </c>
      <c r="K783" s="32" t="s">
        <v>47</v>
      </c>
      <c r="L783" s="8" t="e">
        <f>IF(#REF!=#REF!,IF(K783="Stroke",IF(K784="Stroke",IF((J784-J783)&lt;0,1000+J784-J783,J784-J783),""),""),"")</f>
        <v>#REF!</v>
      </c>
      <c r="M783" s="4" t="s">
        <v>21</v>
      </c>
      <c r="N783" s="4" t="s">
        <v>27</v>
      </c>
      <c r="O783" s="4">
        <v>0</v>
      </c>
      <c r="P783" s="8" t="e">
        <f>IF(#REF!=#REF!,IF(K783="Stroke",IF(K784="Stroke",IF(#REF!=#REF!,IF(Q783=Q784,IF((J784-J783)&lt;0,1000+J784-J783-O783,J784-J783-O783),""),""),""),""),"")</f>
        <v>#REF!</v>
      </c>
      <c r="Q783" s="4">
        <v>1</v>
      </c>
      <c r="R783" s="8" t="e">
        <f>IF(#REF!&lt;&gt;#REF!,COUNTIFS($K$112:$K$1378,$K$112,#REF!,#REF!),"")</f>
        <v>#REF!</v>
      </c>
      <c r="S783" s="8" t="e">
        <f>IF(AND(#REF!&lt;&gt;#REF!,#REF!=#REF!,M783="positive",M784="negative"),1,"")</f>
        <v>#REF!</v>
      </c>
      <c r="T783" s="8" t="e">
        <f>IF(AND(#REF!=#REF!,K:K="stroke",M:M="positive",S783&lt;&gt;"1"),1,"")</f>
        <v>#REF!</v>
      </c>
      <c r="U783" s="8" t="e">
        <f>IF((AND(R783&lt;&gt;"",W783&lt;&gt;1,K:K="stroke",M:M="negative",#REF!=#REF!)),IF(W783&lt;&gt;0,"",1),"")</f>
        <v>#REF!</v>
      </c>
      <c r="V783" s="8" t="e">
        <f t="shared" si="52"/>
        <v>#REF!</v>
      </c>
      <c r="W783" s="8" t="e">
        <f>IF(#REF!&lt;&gt;#REF!,COUNTIFS($K$112:$K$1378,"up",#REF!,#REF!),"")</f>
        <v>#REF!</v>
      </c>
      <c r="X783" s="8" t="e">
        <f>IF(#REF!&lt;&gt;#REF!,COUNTIFS($K$112:$K$1378,"SRS",#REF!,#REF!),"")</f>
        <v>#REF!</v>
      </c>
      <c r="Y783" s="8" t="e">
        <f>IF(R783&lt;&gt;"",IF(R783=1,"",COUNTIFS($O$112:$O$1378,"&gt;40",#REF!,#REF!)),"")</f>
        <v>#REF!</v>
      </c>
      <c r="Z783" s="4"/>
      <c r="AA783" s="4"/>
      <c r="AB783" s="4"/>
      <c r="AC783" s="4"/>
      <c r="AD783" s="4"/>
      <c r="AE783" s="4"/>
      <c r="AF783" s="4"/>
      <c r="AG783" s="4"/>
      <c r="AH783" s="4"/>
    </row>
    <row r="784" spans="1:34">
      <c r="A784" s="4">
        <f t="shared" si="53"/>
        <v>62649</v>
      </c>
      <c r="B784" s="33" t="str">
        <f t="shared" si="54"/>
        <v>2017112917249</v>
      </c>
      <c r="C784" s="4" t="str">
        <f t="shared" si="51"/>
        <v>20171129</v>
      </c>
      <c r="D784" s="4">
        <v>2017</v>
      </c>
      <c r="E784" s="4">
        <v>11</v>
      </c>
      <c r="F784" s="4">
        <v>29</v>
      </c>
      <c r="G784" s="4">
        <v>17</v>
      </c>
      <c r="H784" s="4">
        <v>24</v>
      </c>
      <c r="I784" s="4">
        <v>9</v>
      </c>
      <c r="J784" s="4">
        <v>533</v>
      </c>
      <c r="K784" s="32" t="s">
        <v>47</v>
      </c>
      <c r="L784" s="8" t="e">
        <f>IF(#REF!=#REF!,IF(K784="Stroke",IF(K785="Stroke",IF((J785-J784)&lt;0,1000+J785-J784,J785-J784),""),""),"")</f>
        <v>#REF!</v>
      </c>
      <c r="M784" s="4" t="s">
        <v>21</v>
      </c>
      <c r="N784" s="4" t="s">
        <v>27</v>
      </c>
      <c r="O784" s="4">
        <v>0</v>
      </c>
      <c r="P784" s="8" t="e">
        <f>IF(#REF!=#REF!,IF(K784="Stroke",IF(K785="Stroke",IF(#REF!=#REF!,IF(Q784=Q785,IF((J785-J784)&lt;0,1000+J785-J784-O784,J785-J784-O784),""),""),""),""),"")</f>
        <v>#REF!</v>
      </c>
      <c r="Q784" s="4">
        <v>1</v>
      </c>
      <c r="R784" s="8" t="e">
        <f>IF(#REF!&lt;&gt;#REF!,COUNTIFS($K$112:$K$1378,$K$112,#REF!,#REF!),"")</f>
        <v>#REF!</v>
      </c>
      <c r="S784" s="8" t="e">
        <f>IF(AND(#REF!&lt;&gt;#REF!,#REF!=#REF!,M784="positive",M785="negative"),1,"")</f>
        <v>#REF!</v>
      </c>
      <c r="T784" s="8" t="e">
        <f>IF(AND(#REF!=#REF!,K:K="stroke",M:M="positive",S784&lt;&gt;"1"),1,"")</f>
        <v>#REF!</v>
      </c>
      <c r="U784" s="8" t="e">
        <f>IF((AND(R784&lt;&gt;"",W784&lt;&gt;1,K:K="stroke",M:M="negative",#REF!=#REF!)),IF(W784&lt;&gt;0,"",1),"")</f>
        <v>#REF!</v>
      </c>
      <c r="V784" s="8" t="e">
        <f t="shared" si="52"/>
        <v>#REF!</v>
      </c>
      <c r="W784" s="8" t="e">
        <f>IF(#REF!&lt;&gt;#REF!,COUNTIFS($K$112:$K$1378,"up",#REF!,#REF!),"")</f>
        <v>#REF!</v>
      </c>
      <c r="X784" s="8" t="e">
        <f>IF(#REF!&lt;&gt;#REF!,COUNTIFS($K$112:$K$1378,"SRS",#REF!,#REF!),"")</f>
        <v>#REF!</v>
      </c>
      <c r="Y784" s="8" t="e">
        <f>IF(R784&lt;&gt;"",IF(R784=1,"",COUNTIFS($O$112:$O$1378,"&gt;40",#REF!,#REF!)),"")</f>
        <v>#REF!</v>
      </c>
    </row>
    <row r="785" spans="1:34">
      <c r="A785" s="4">
        <f t="shared" si="53"/>
        <v>62649</v>
      </c>
      <c r="B785" s="33" t="str">
        <f t="shared" si="54"/>
        <v>2017112917249</v>
      </c>
      <c r="C785" s="4" t="str">
        <f t="shared" si="51"/>
        <v>20171129</v>
      </c>
      <c r="D785" s="4">
        <v>2017</v>
      </c>
      <c r="E785" s="4">
        <v>11</v>
      </c>
      <c r="F785" s="4">
        <v>29</v>
      </c>
      <c r="G785" s="4">
        <v>17</v>
      </c>
      <c r="H785" s="4">
        <v>24</v>
      </c>
      <c r="I785" s="4">
        <v>9</v>
      </c>
      <c r="J785" s="4">
        <v>538</v>
      </c>
      <c r="K785" s="32" t="s">
        <v>47</v>
      </c>
      <c r="L785" s="8" t="e">
        <f>IF(#REF!=#REF!,IF(K785="Stroke",IF(K786="Stroke",IF((J786-J785)&lt;0,1000+J786-J785,J786-J785),""),""),"")</f>
        <v>#REF!</v>
      </c>
      <c r="M785" s="4" t="s">
        <v>21</v>
      </c>
      <c r="N785" s="4" t="s">
        <v>27</v>
      </c>
      <c r="O785" s="4">
        <v>0</v>
      </c>
      <c r="P785" s="8" t="e">
        <f>IF(#REF!=#REF!,IF(K785="Stroke",IF(K786="Stroke",IF(#REF!=#REF!,IF(Q785=Q786,IF((J786-J785)&lt;0,1000+J786-J785-O785,J786-J785-O785),""),""),""),""),"")</f>
        <v>#REF!</v>
      </c>
      <c r="Q785" s="4">
        <v>2</v>
      </c>
      <c r="R785" s="8" t="e">
        <f>IF(#REF!&lt;&gt;#REF!,COUNTIFS($K$112:$K$1378,$K$112,#REF!,#REF!),"")</f>
        <v>#REF!</v>
      </c>
      <c r="S785" s="8" t="e">
        <f>IF(AND(#REF!&lt;&gt;#REF!,#REF!=#REF!,M785="positive",M786="negative"),1,"")</f>
        <v>#REF!</v>
      </c>
      <c r="T785" s="8" t="e">
        <f>IF(AND(#REF!=#REF!,K:K="stroke",M:M="positive",S785&lt;&gt;"1"),1,"")</f>
        <v>#REF!</v>
      </c>
      <c r="U785" s="8" t="e">
        <f>IF((AND(R785&lt;&gt;"",W785&lt;&gt;1,K:K="stroke",M:M="negative",#REF!=#REF!)),IF(W785&lt;&gt;0,"",1),"")</f>
        <v>#REF!</v>
      </c>
      <c r="V785" s="8" t="e">
        <f t="shared" si="52"/>
        <v>#REF!</v>
      </c>
      <c r="W785" s="8" t="e">
        <f>IF(#REF!&lt;&gt;#REF!,COUNTIFS($K$112:$K$1378,"up",#REF!,#REF!),"")</f>
        <v>#REF!</v>
      </c>
      <c r="X785" s="8" t="e">
        <f>IF(#REF!&lt;&gt;#REF!,COUNTIFS($K$112:$K$1378,"SRS",#REF!,#REF!),"")</f>
        <v>#REF!</v>
      </c>
      <c r="Y785" s="8" t="e">
        <f>IF(R785&lt;&gt;"",IF(R785=1,"",COUNTIFS($O$112:$O$1378,"&gt;40",#REF!,#REF!)),"")</f>
        <v>#REF!</v>
      </c>
    </row>
    <row r="786" spans="1:34">
      <c r="A786" s="4">
        <f t="shared" si="53"/>
        <v>62649</v>
      </c>
      <c r="B786" s="33" t="str">
        <f t="shared" si="54"/>
        <v>2017112917249</v>
      </c>
      <c r="C786" s="4" t="str">
        <f t="shared" si="51"/>
        <v>20171129</v>
      </c>
      <c r="D786" s="4">
        <v>2017</v>
      </c>
      <c r="E786" s="4">
        <v>11</v>
      </c>
      <c r="F786" s="4">
        <v>29</v>
      </c>
      <c r="G786" s="4">
        <v>17</v>
      </c>
      <c r="H786" s="4">
        <v>24</v>
      </c>
      <c r="I786" s="4">
        <v>9</v>
      </c>
      <c r="J786" s="4">
        <v>542</v>
      </c>
      <c r="K786" s="32" t="s">
        <v>47</v>
      </c>
      <c r="L786" s="8" t="e">
        <f>IF(#REF!=#REF!,IF(K786="Stroke",IF(K787="Stroke",IF((J787-J786)&lt;0,1000+J787-J786,J787-J786),""),""),"")</f>
        <v>#REF!</v>
      </c>
      <c r="M786" s="4" t="s">
        <v>21</v>
      </c>
      <c r="N786" s="4" t="s">
        <v>27</v>
      </c>
      <c r="O786" s="4">
        <v>0</v>
      </c>
      <c r="P786" s="8" t="e">
        <f>IF(#REF!=#REF!,IF(K786="Stroke",IF(K787="Stroke",IF(#REF!=#REF!,IF(Q786=Q787,IF((J787-J786)&lt;0,1000+J787-J786-O786,J787-J786-O786),""),""),""),""),"")</f>
        <v>#REF!</v>
      </c>
      <c r="Q786" s="4">
        <v>2</v>
      </c>
      <c r="R786" s="8" t="e">
        <f>IF(#REF!&lt;&gt;#REF!,COUNTIFS($K$112:$K$1378,$K$112,#REF!,#REF!),"")</f>
        <v>#REF!</v>
      </c>
      <c r="S786" s="8" t="e">
        <f>IF(AND(#REF!&lt;&gt;#REF!,#REF!=#REF!,M786="positive",M787="negative"),1,"")</f>
        <v>#REF!</v>
      </c>
      <c r="T786" s="8" t="e">
        <f>IF(AND(#REF!=#REF!,K:K="stroke",M:M="positive",S786&lt;&gt;"1"),1,"")</f>
        <v>#REF!</v>
      </c>
      <c r="U786" s="8" t="e">
        <f>IF((AND(R786&lt;&gt;"",W786&lt;&gt;1,K:K="stroke",M:M="negative",#REF!=#REF!)),IF(W786&lt;&gt;0,"",1),"")</f>
        <v>#REF!</v>
      </c>
      <c r="V786" s="8" t="e">
        <f t="shared" si="52"/>
        <v>#REF!</v>
      </c>
      <c r="W786" s="8" t="e">
        <f>IF(#REF!&lt;&gt;#REF!,COUNTIFS($K$112:$K$1378,"up",#REF!,#REF!),"")</f>
        <v>#REF!</v>
      </c>
      <c r="X786" s="8" t="e">
        <f>IF(#REF!&lt;&gt;#REF!,COUNTIFS($K$112:$K$1378,"SRS",#REF!,#REF!),"")</f>
        <v>#REF!</v>
      </c>
      <c r="Y786" s="8" t="e">
        <f>IF(R786&lt;&gt;"",IF(R786=1,"",COUNTIFS($O$112:$O$1378,"&gt;40",#REF!,#REF!)),"")</f>
        <v>#REF!</v>
      </c>
    </row>
    <row r="787" spans="1:34" s="7" customFormat="1">
      <c r="A787" s="4">
        <f t="shared" si="53"/>
        <v>62649</v>
      </c>
      <c r="B787" s="33" t="str">
        <f t="shared" si="54"/>
        <v>2017112917249</v>
      </c>
      <c r="C787" s="4" t="str">
        <f t="shared" si="51"/>
        <v>20171129</v>
      </c>
      <c r="D787" s="4">
        <v>2017</v>
      </c>
      <c r="E787" s="4">
        <v>11</v>
      </c>
      <c r="F787" s="4">
        <v>29</v>
      </c>
      <c r="G787" s="4">
        <v>17</v>
      </c>
      <c r="H787" s="4">
        <v>24</v>
      </c>
      <c r="I787" s="4">
        <v>9</v>
      </c>
      <c r="J787" s="4">
        <v>551</v>
      </c>
      <c r="K787" s="32" t="s">
        <v>47</v>
      </c>
      <c r="L787" s="8" t="e">
        <f>IF(#REF!=#REF!,IF(K787="Stroke",IF(K788="Stroke",IF((J788-J787)&lt;0,1000+J788-J787,J788-J787),""),""),"")</f>
        <v>#REF!</v>
      </c>
      <c r="M787" s="4" t="s">
        <v>21</v>
      </c>
      <c r="N787" s="4" t="s">
        <v>27</v>
      </c>
      <c r="O787" s="4">
        <v>0</v>
      </c>
      <c r="P787" s="8" t="e">
        <f>IF(#REF!=#REF!,IF(K787="Stroke",IF(K788="Stroke",IF(#REF!=#REF!,IF(Q787=Q788,IF((J788-J787)&lt;0,1000+J788-J787-O787,J788-J787-O787),""),""),""),""),"")</f>
        <v>#REF!</v>
      </c>
      <c r="Q787" s="4">
        <v>2</v>
      </c>
      <c r="R787" s="8" t="e">
        <f>IF(#REF!&lt;&gt;#REF!,COUNTIFS($K$112:$K$1378,$K$112,#REF!,#REF!),"")</f>
        <v>#REF!</v>
      </c>
      <c r="S787" s="8" t="e">
        <f>IF(AND(#REF!&lt;&gt;#REF!,#REF!=#REF!,M787="positive",M788="negative"),1,"")</f>
        <v>#REF!</v>
      </c>
      <c r="T787" s="8" t="e">
        <f>IF(AND(#REF!=#REF!,K:K="stroke",M:M="positive",S787&lt;&gt;"1"),1,"")</f>
        <v>#REF!</v>
      </c>
      <c r="U787" s="8" t="e">
        <f>IF((AND(R787&lt;&gt;"",W787&lt;&gt;1,K:K="stroke",M:M="negative",#REF!=#REF!)),IF(W787&lt;&gt;0,"",1),"")</f>
        <v>#REF!</v>
      </c>
      <c r="V787" s="8" t="e">
        <f t="shared" si="52"/>
        <v>#REF!</v>
      </c>
      <c r="W787" s="8" t="e">
        <f>IF(#REF!&lt;&gt;#REF!,COUNTIFS($K$112:$K$1378,"up",#REF!,#REF!),"")</f>
        <v>#REF!</v>
      </c>
      <c r="X787" s="8" t="e">
        <f>IF(#REF!&lt;&gt;#REF!,COUNTIFS($K$112:$K$1378,"SRS",#REF!,#REF!),"")</f>
        <v>#REF!</v>
      </c>
      <c r="Y787" s="8" t="e">
        <f>IF(R787&lt;&gt;"",IF(R787=1,"",COUNTIFS($O$112:$O$1378,"&gt;40",#REF!,#REF!)),"")</f>
        <v>#REF!</v>
      </c>
      <c r="Z787" s="4"/>
      <c r="AA787" s="4"/>
      <c r="AB787" s="4"/>
      <c r="AC787" s="4"/>
      <c r="AD787" s="4"/>
      <c r="AE787" s="4"/>
      <c r="AF787" s="4"/>
      <c r="AG787" s="4"/>
      <c r="AH787" s="4"/>
    </row>
    <row r="788" spans="1:34">
      <c r="A788" s="4">
        <f t="shared" si="53"/>
        <v>62649</v>
      </c>
      <c r="B788" s="33" t="str">
        <f t="shared" si="54"/>
        <v>2017112917249</v>
      </c>
      <c r="C788" s="4" t="str">
        <f t="shared" si="51"/>
        <v>20171129</v>
      </c>
      <c r="D788" s="4">
        <v>2017</v>
      </c>
      <c r="E788" s="4">
        <v>11</v>
      </c>
      <c r="F788" s="4">
        <v>29</v>
      </c>
      <c r="G788" s="4">
        <v>17</v>
      </c>
      <c r="H788" s="4">
        <v>24</v>
      </c>
      <c r="I788" s="4">
        <v>9</v>
      </c>
      <c r="J788" s="4">
        <v>554</v>
      </c>
      <c r="K788" s="32" t="s">
        <v>47</v>
      </c>
      <c r="L788" s="8" t="e">
        <f>IF(#REF!=#REF!,IF(K788="Stroke",IF(K789="Stroke",IF((J789-J788)&lt;0,1000+J789-J788,J789-J788),""),""),"")</f>
        <v>#REF!</v>
      </c>
      <c r="M788" s="4" t="s">
        <v>21</v>
      </c>
      <c r="N788" s="4" t="s">
        <v>27</v>
      </c>
      <c r="O788" s="4">
        <v>0</v>
      </c>
      <c r="P788" s="8" t="e">
        <f>IF(#REF!=#REF!,IF(K788="Stroke",IF(K789="Stroke",IF(#REF!=#REF!,IF(Q788=Q789,IF((J789-J788)&lt;0,1000+J789-J788-O788,J789-J788-O788),""),""),""),""),"")</f>
        <v>#REF!</v>
      </c>
      <c r="Q788" s="4">
        <v>1</v>
      </c>
      <c r="R788" s="8" t="e">
        <f>IF(#REF!&lt;&gt;#REF!,COUNTIFS($K$112:$K$1378,$K$112,#REF!,#REF!),"")</f>
        <v>#REF!</v>
      </c>
      <c r="S788" s="8" t="e">
        <f>IF(AND(#REF!&lt;&gt;#REF!,#REF!=#REF!,M788="positive",M789="negative"),1,"")</f>
        <v>#REF!</v>
      </c>
      <c r="T788" s="8" t="e">
        <f>IF(AND(#REF!=#REF!,K:K="stroke",M:M="positive",S788&lt;&gt;"1"),1,"")</f>
        <v>#REF!</v>
      </c>
      <c r="U788" s="8" t="e">
        <f>IF((AND(R788&lt;&gt;"",W788&lt;&gt;1,K:K="stroke",M:M="negative",#REF!=#REF!)),IF(W788&lt;&gt;0,"",1),"")</f>
        <v>#REF!</v>
      </c>
      <c r="V788" s="8" t="e">
        <f t="shared" si="52"/>
        <v>#REF!</v>
      </c>
      <c r="W788" s="8" t="e">
        <f>IF(#REF!&lt;&gt;#REF!,COUNTIFS($K$112:$K$1378,"up",#REF!,#REF!),"")</f>
        <v>#REF!</v>
      </c>
      <c r="X788" s="8" t="e">
        <f>IF(#REF!&lt;&gt;#REF!,COUNTIFS($K$112:$K$1378,"SRS",#REF!,#REF!),"")</f>
        <v>#REF!</v>
      </c>
      <c r="Y788" s="8" t="e">
        <f>IF(R788&lt;&gt;"",IF(R788=1,"",COUNTIFS($O$112:$O$1378,"&gt;40",#REF!,#REF!)),"")</f>
        <v>#REF!</v>
      </c>
    </row>
    <row r="789" spans="1:34">
      <c r="A789" s="4">
        <f t="shared" si="53"/>
        <v>62649</v>
      </c>
      <c r="B789" s="33" t="str">
        <f t="shared" si="54"/>
        <v>2017112917249</v>
      </c>
      <c r="C789" s="4" t="str">
        <f t="shared" si="51"/>
        <v>20171129</v>
      </c>
      <c r="D789" s="4">
        <v>2017</v>
      </c>
      <c r="E789" s="4">
        <v>11</v>
      </c>
      <c r="F789" s="4">
        <v>29</v>
      </c>
      <c r="G789" s="4">
        <v>17</v>
      </c>
      <c r="H789" s="4">
        <v>24</v>
      </c>
      <c r="I789" s="4">
        <v>9</v>
      </c>
      <c r="J789" s="4">
        <v>560</v>
      </c>
      <c r="K789" s="32" t="s">
        <v>47</v>
      </c>
      <c r="L789" s="8" t="e">
        <f>IF(#REF!=#REF!,IF(K789="Stroke",IF(K790="Stroke",IF((J790-J789)&lt;0,1000+J790-J789,J790-J789),""),""),"")</f>
        <v>#REF!</v>
      </c>
      <c r="M789" s="4" t="s">
        <v>21</v>
      </c>
      <c r="N789" s="4" t="s">
        <v>27</v>
      </c>
      <c r="O789" s="4">
        <v>0</v>
      </c>
      <c r="P789" s="8" t="e">
        <f>IF(#REF!=#REF!,IF(K789="Stroke",IF(K790="Stroke",IF(#REF!=#REF!,IF(Q789=Q790,IF((J790-J789)&lt;0,1000+J790-J789-O789,J790-J789-O789),""),""),""),""),"")</f>
        <v>#REF!</v>
      </c>
      <c r="Q789" s="4">
        <v>1</v>
      </c>
      <c r="R789" s="8" t="e">
        <f>IF(#REF!&lt;&gt;#REF!,COUNTIFS($K$112:$K$1378,$K$112,#REF!,#REF!),"")</f>
        <v>#REF!</v>
      </c>
      <c r="S789" s="8" t="e">
        <f>IF(AND(#REF!&lt;&gt;#REF!,#REF!=#REF!,M789="positive",M790="negative"),1,"")</f>
        <v>#REF!</v>
      </c>
      <c r="T789" s="8" t="e">
        <f>IF(AND(#REF!=#REF!,K:K="stroke",M:M="positive",S789&lt;&gt;"1"),1,"")</f>
        <v>#REF!</v>
      </c>
      <c r="U789" s="8" t="e">
        <f>IF((AND(R789&lt;&gt;"",W789&lt;&gt;1,K:K="stroke",M:M="negative",#REF!=#REF!)),IF(W789&lt;&gt;0,"",1),"")</f>
        <v>#REF!</v>
      </c>
      <c r="V789" s="8" t="e">
        <f t="shared" si="52"/>
        <v>#REF!</v>
      </c>
      <c r="W789" s="8" t="e">
        <f>IF(#REF!&lt;&gt;#REF!,COUNTIFS($K$112:$K$1378,"up",#REF!,#REF!),"")</f>
        <v>#REF!</v>
      </c>
      <c r="X789" s="8" t="e">
        <f>IF(#REF!&lt;&gt;#REF!,COUNTIFS($K$112:$K$1378,"SRS",#REF!,#REF!),"")</f>
        <v>#REF!</v>
      </c>
      <c r="Y789" s="8" t="e">
        <f>IF(R789&lt;&gt;"",IF(R789=1,"",COUNTIFS($O$112:$O$1378,"&gt;40",#REF!,#REF!)),"")</f>
        <v>#REF!</v>
      </c>
    </row>
    <row r="790" spans="1:34">
      <c r="A790" s="4">
        <f t="shared" si="53"/>
        <v>62649</v>
      </c>
      <c r="B790" s="33" t="str">
        <f t="shared" si="54"/>
        <v>2017112917249</v>
      </c>
      <c r="C790" s="4" t="str">
        <f t="shared" si="51"/>
        <v>20171129</v>
      </c>
      <c r="D790" s="4">
        <v>2017</v>
      </c>
      <c r="E790" s="4">
        <v>11</v>
      </c>
      <c r="F790" s="4">
        <v>29</v>
      </c>
      <c r="G790" s="4">
        <v>17</v>
      </c>
      <c r="H790" s="4">
        <v>24</v>
      </c>
      <c r="I790" s="4">
        <v>9</v>
      </c>
      <c r="J790" s="4">
        <v>585</v>
      </c>
      <c r="K790" s="32" t="s">
        <v>47</v>
      </c>
      <c r="L790" s="8" t="e">
        <f>IF(#REF!=#REF!,IF(K790="Stroke",IF(K791="Stroke",IF((J791-J790)&lt;0,1000+J791-J790,J791-J790),""),""),"")</f>
        <v>#REF!</v>
      </c>
      <c r="M790" s="4" t="s">
        <v>21</v>
      </c>
      <c r="N790" s="4" t="s">
        <v>27</v>
      </c>
      <c r="O790" s="4">
        <v>0</v>
      </c>
      <c r="P790" s="8" t="e">
        <f>IF(#REF!=#REF!,IF(K790="Stroke",IF(K791="Stroke",IF(#REF!=#REF!,IF(Q790=Q791,IF((J791-J790)&lt;0,1000+J791-J790-O790,J791-J790-O790),""),""),""),""),"")</f>
        <v>#REF!</v>
      </c>
      <c r="Q790" s="4">
        <v>1</v>
      </c>
      <c r="R790" s="8" t="e">
        <f>IF(#REF!&lt;&gt;#REF!,COUNTIFS($K$112:$K$1378,$K$112,#REF!,#REF!),"")</f>
        <v>#REF!</v>
      </c>
      <c r="S790" s="8" t="e">
        <f>IF(AND(#REF!&lt;&gt;#REF!,#REF!=#REF!,M790="positive",M791="negative"),1,"")</f>
        <v>#REF!</v>
      </c>
      <c r="T790" s="8" t="e">
        <f>IF(AND(#REF!=#REF!,K:K="stroke",M:M="positive",S790&lt;&gt;"1"),1,"")</f>
        <v>#REF!</v>
      </c>
      <c r="U790" s="8" t="e">
        <f>IF((AND(R790&lt;&gt;"",W790&lt;&gt;1,K:K="stroke",M:M="negative",#REF!=#REF!)),IF(W790&lt;&gt;0,"",1),"")</f>
        <v>#REF!</v>
      </c>
      <c r="V790" s="8" t="e">
        <f t="shared" si="52"/>
        <v>#REF!</v>
      </c>
      <c r="W790" s="8" t="e">
        <f>IF(#REF!&lt;&gt;#REF!,COUNTIFS($K$112:$K$1378,"up",#REF!,#REF!),"")</f>
        <v>#REF!</v>
      </c>
      <c r="X790" s="8" t="e">
        <f>IF(#REF!&lt;&gt;#REF!,COUNTIFS($K$112:$K$1378,"SRS",#REF!,#REF!),"")</f>
        <v>#REF!</v>
      </c>
      <c r="Y790" s="8" t="e">
        <f>IF(R790&lt;&gt;"",IF(R790=1,"",COUNTIFS($O$112:$O$1378,"&gt;40",#REF!,#REF!)),"")</f>
        <v>#REF!</v>
      </c>
    </row>
    <row r="791" spans="1:34">
      <c r="A791" s="4">
        <f t="shared" si="53"/>
        <v>62649</v>
      </c>
      <c r="B791" s="33" t="str">
        <f t="shared" si="54"/>
        <v>2017112917249</v>
      </c>
      <c r="C791" s="4" t="str">
        <f t="shared" si="51"/>
        <v>20171129</v>
      </c>
      <c r="D791" s="4">
        <v>2017</v>
      </c>
      <c r="E791" s="4">
        <v>11</v>
      </c>
      <c r="F791" s="4">
        <v>29</v>
      </c>
      <c r="G791" s="4">
        <v>17</v>
      </c>
      <c r="H791" s="4">
        <v>24</v>
      </c>
      <c r="I791" s="4">
        <v>9</v>
      </c>
      <c r="J791" s="4">
        <v>598</v>
      </c>
      <c r="K791" s="32" t="s">
        <v>47</v>
      </c>
      <c r="L791" s="8" t="e">
        <f>IF(#REF!=#REF!,IF(K791="Stroke",IF(K792="Stroke",IF((J792-J791)&lt;0,1000+J792-J791,J792-J791),""),""),"")</f>
        <v>#REF!</v>
      </c>
      <c r="M791" s="4" t="s">
        <v>21</v>
      </c>
      <c r="N791" s="4" t="s">
        <v>27</v>
      </c>
      <c r="O791" s="4">
        <v>0</v>
      </c>
      <c r="P791" s="8" t="e">
        <f>IF(#REF!=#REF!,IF(K791="Stroke",IF(K792="Stroke",IF(#REF!=#REF!,IF(Q791=Q792,IF((J792-J791)&lt;0,1000+J792-J791-O791,J792-J791-O791),""),""),""),""),"")</f>
        <v>#REF!</v>
      </c>
      <c r="Q791" s="4">
        <v>2</v>
      </c>
      <c r="R791" s="8" t="e">
        <f>IF(#REF!&lt;&gt;#REF!,COUNTIFS($K$112:$K$1378,$K$112,#REF!,#REF!),"")</f>
        <v>#REF!</v>
      </c>
      <c r="S791" s="8" t="e">
        <f>IF(AND(#REF!&lt;&gt;#REF!,#REF!=#REF!,M791="positive",M792="negative"),1,"")</f>
        <v>#REF!</v>
      </c>
      <c r="T791" s="8" t="e">
        <f>IF(AND(#REF!=#REF!,K:K="stroke",M:M="positive",S791&lt;&gt;"1"),1,"")</f>
        <v>#REF!</v>
      </c>
      <c r="U791" s="8" t="e">
        <f>IF((AND(R791&lt;&gt;"",W791&lt;&gt;1,K:K="stroke",M:M="negative",#REF!=#REF!)),IF(W791&lt;&gt;0,"",1),"")</f>
        <v>#REF!</v>
      </c>
      <c r="V791" s="8" t="e">
        <f t="shared" si="52"/>
        <v>#REF!</v>
      </c>
      <c r="W791" s="8" t="e">
        <f>IF(#REF!&lt;&gt;#REF!,COUNTIFS($K$112:$K$1378,"up",#REF!,#REF!),"")</f>
        <v>#REF!</v>
      </c>
      <c r="X791" s="8" t="e">
        <f>IF(#REF!&lt;&gt;#REF!,COUNTIFS($K$112:$K$1378,"SRS",#REF!,#REF!),"")</f>
        <v>#REF!</v>
      </c>
      <c r="Y791" s="8" t="e">
        <f>IF(R791&lt;&gt;"",IF(R791=1,"",COUNTIFS($O$112:$O$1378,"&gt;40",#REF!,#REF!)),"")</f>
        <v>#REF!</v>
      </c>
    </row>
    <row r="792" spans="1:34">
      <c r="A792" s="4">
        <f t="shared" si="53"/>
        <v>62649</v>
      </c>
      <c r="B792" s="33" t="str">
        <f t="shared" si="54"/>
        <v>2017112917249</v>
      </c>
      <c r="C792" s="4" t="str">
        <f t="shared" si="51"/>
        <v>20171129</v>
      </c>
      <c r="D792" s="4">
        <v>2017</v>
      </c>
      <c r="E792" s="4">
        <v>11</v>
      </c>
      <c r="F792" s="4">
        <v>29</v>
      </c>
      <c r="G792" s="4">
        <v>17</v>
      </c>
      <c r="H792" s="4">
        <v>24</v>
      </c>
      <c r="I792" s="4">
        <v>9</v>
      </c>
      <c r="J792" s="4">
        <v>603</v>
      </c>
      <c r="K792" s="32" t="s">
        <v>47</v>
      </c>
      <c r="L792" s="8" t="e">
        <f>IF(#REF!=#REF!,IF(K792="Stroke",IF(K793="Stroke",IF((J793-J792)&lt;0,1000+J793-J792,J793-J792),""),""),"")</f>
        <v>#REF!</v>
      </c>
      <c r="M792" s="4" t="s">
        <v>21</v>
      </c>
      <c r="N792" s="4" t="s">
        <v>27</v>
      </c>
      <c r="O792" s="4">
        <v>0</v>
      </c>
      <c r="P792" s="8" t="e">
        <f>IF(#REF!=#REF!,IF(K792="Stroke",IF(K793="Stroke",IF(#REF!=#REF!,IF(Q792=Q793,IF((J793-J792)&lt;0,1000+J793-J792-O792,J793-J792-O792),""),""),""),""),"")</f>
        <v>#REF!</v>
      </c>
      <c r="Q792" s="4">
        <v>1</v>
      </c>
      <c r="R792" s="8" t="e">
        <f>IF(#REF!&lt;&gt;#REF!,COUNTIFS($K$112:$K$1378,$K$112,#REF!,#REF!),"")</f>
        <v>#REF!</v>
      </c>
      <c r="S792" s="8" t="e">
        <f>IF(AND(#REF!&lt;&gt;#REF!,#REF!=#REF!,M792="positive",M793="negative"),1,"")</f>
        <v>#REF!</v>
      </c>
      <c r="T792" s="8" t="e">
        <f>IF(AND(#REF!=#REF!,K:K="stroke",M:M="positive",S792&lt;&gt;"1"),1,"")</f>
        <v>#REF!</v>
      </c>
      <c r="U792" s="8" t="e">
        <f>IF((AND(R792&lt;&gt;"",W792&lt;&gt;1,K:K="stroke",M:M="negative",#REF!=#REF!)),IF(W792&lt;&gt;0,"",1),"")</f>
        <v>#REF!</v>
      </c>
      <c r="V792" s="8" t="e">
        <f t="shared" si="52"/>
        <v>#REF!</v>
      </c>
      <c r="W792" s="8" t="e">
        <f>IF(#REF!&lt;&gt;#REF!,COUNTIFS($K$112:$K$1378,"up",#REF!,#REF!),"")</f>
        <v>#REF!</v>
      </c>
      <c r="X792" s="8" t="e">
        <f>IF(#REF!&lt;&gt;#REF!,COUNTIFS($K$112:$K$1378,"SRS",#REF!,#REF!),"")</f>
        <v>#REF!</v>
      </c>
      <c r="Y792" s="8" t="e">
        <f>IF(R792&lt;&gt;"",IF(R792=1,"",COUNTIFS($O$112:$O$1378,"&gt;40",#REF!,#REF!)),"")</f>
        <v>#REF!</v>
      </c>
    </row>
    <row r="793" spans="1:34">
      <c r="A793" s="4">
        <f t="shared" si="53"/>
        <v>62649</v>
      </c>
      <c r="B793" s="33" t="str">
        <f t="shared" si="54"/>
        <v>2017112917249</v>
      </c>
      <c r="C793" s="4" t="str">
        <f t="shared" si="51"/>
        <v>20171129</v>
      </c>
      <c r="D793" s="4">
        <v>2017</v>
      </c>
      <c r="E793" s="4">
        <v>11</v>
      </c>
      <c r="F793" s="4">
        <v>29</v>
      </c>
      <c r="G793" s="4">
        <v>17</v>
      </c>
      <c r="H793" s="4">
        <v>24</v>
      </c>
      <c r="I793" s="4">
        <v>9</v>
      </c>
      <c r="J793" s="4">
        <v>627</v>
      </c>
      <c r="K793" s="32" t="s">
        <v>47</v>
      </c>
      <c r="L793" s="8" t="e">
        <f>IF(#REF!=#REF!,IF(K793="Stroke",IF(K794="Stroke",IF((J794-J793)&lt;0,1000+J794-J793,J794-J793),""),""),"")</f>
        <v>#REF!</v>
      </c>
      <c r="M793" s="4" t="s">
        <v>21</v>
      </c>
      <c r="N793" s="4" t="s">
        <v>27</v>
      </c>
      <c r="O793" s="4">
        <v>0</v>
      </c>
      <c r="P793" s="8" t="e">
        <f>IF(#REF!=#REF!,IF(K793="Stroke",IF(K794="Stroke",IF(#REF!=#REF!,IF(Q793=Q794,IF((J794-J793)&lt;0,1000+J794-J793-O793,J794-J793-O793),""),""),""),""),"")</f>
        <v>#REF!</v>
      </c>
      <c r="Q793" s="4">
        <v>1</v>
      </c>
      <c r="R793" s="8" t="e">
        <f>IF(#REF!&lt;&gt;#REF!,COUNTIFS($K$112:$K$1378,$K$112,#REF!,#REF!),"")</f>
        <v>#REF!</v>
      </c>
      <c r="S793" s="8" t="e">
        <f>IF(AND(#REF!&lt;&gt;#REF!,#REF!=#REF!,M793="positive",M794="negative"),1,"")</f>
        <v>#REF!</v>
      </c>
      <c r="T793" s="8" t="e">
        <f>IF(AND(#REF!=#REF!,K:K="stroke",M:M="positive",S793&lt;&gt;"1"),1,"")</f>
        <v>#REF!</v>
      </c>
      <c r="U793" s="8" t="e">
        <f>IF((AND(R793&lt;&gt;"",W793&lt;&gt;1,K:K="stroke",M:M="negative",#REF!=#REF!)),IF(W793&lt;&gt;0,"",1),"")</f>
        <v>#REF!</v>
      </c>
      <c r="V793" s="8" t="e">
        <f t="shared" si="52"/>
        <v>#REF!</v>
      </c>
      <c r="W793" s="8" t="e">
        <f>IF(#REF!&lt;&gt;#REF!,COUNTIFS($K$112:$K$1378,"up",#REF!,#REF!),"")</f>
        <v>#REF!</v>
      </c>
      <c r="X793" s="8" t="e">
        <f>IF(#REF!&lt;&gt;#REF!,COUNTIFS($K$112:$K$1378,"SRS",#REF!,#REF!),"")</f>
        <v>#REF!</v>
      </c>
      <c r="Y793" s="8" t="e">
        <f>IF(R793&lt;&gt;"",IF(R793=1,"",COUNTIFS($O$112:$O$1378,"&gt;40",#REF!,#REF!)),"")</f>
        <v>#REF!</v>
      </c>
    </row>
    <row r="794" spans="1:34">
      <c r="A794" s="4">
        <f t="shared" si="53"/>
        <v>62649</v>
      </c>
      <c r="B794" s="33" t="str">
        <f t="shared" si="54"/>
        <v>2017112917249</v>
      </c>
      <c r="C794" s="4" t="str">
        <f t="shared" si="51"/>
        <v>20171129</v>
      </c>
      <c r="D794" s="4">
        <v>2017</v>
      </c>
      <c r="E794" s="4">
        <v>11</v>
      </c>
      <c r="F794" s="4">
        <v>29</v>
      </c>
      <c r="G794" s="4">
        <v>17</v>
      </c>
      <c r="H794" s="4">
        <v>24</v>
      </c>
      <c r="I794" s="4">
        <v>9</v>
      </c>
      <c r="J794" s="4">
        <v>638</v>
      </c>
      <c r="K794" s="32" t="s">
        <v>47</v>
      </c>
      <c r="L794" s="8" t="e">
        <f>IF(#REF!=#REF!,IF(K794="Stroke",IF(K795="Stroke",IF((J795-J794)&lt;0,1000+J795-J794,J795-J794),""),""),"")</f>
        <v>#REF!</v>
      </c>
      <c r="M794" s="4" t="s">
        <v>21</v>
      </c>
      <c r="N794" s="4" t="s">
        <v>27</v>
      </c>
      <c r="O794" s="4">
        <v>0</v>
      </c>
      <c r="P794" s="8" t="e">
        <f>IF(#REF!=#REF!,IF(K794="Stroke",IF(K795="Stroke",IF(#REF!=#REF!,IF(Q794=Q795,IF((J795-J794)&lt;0,1000+J795-J794-O794,J795-J794-O794),""),""),""),""),"")</f>
        <v>#REF!</v>
      </c>
      <c r="Q794" s="4">
        <v>1</v>
      </c>
      <c r="R794" s="8" t="e">
        <f>IF(#REF!&lt;&gt;#REF!,COUNTIFS($K$112:$K$1378,$K$112,#REF!,#REF!),"")</f>
        <v>#REF!</v>
      </c>
      <c r="S794" s="8" t="e">
        <f>IF(AND(#REF!&lt;&gt;#REF!,#REF!=#REF!,M794="positive",M795="negative"),1,"")</f>
        <v>#REF!</v>
      </c>
      <c r="T794" s="8" t="e">
        <f>IF(AND(#REF!=#REF!,K:K="stroke",M:M="positive",S794&lt;&gt;"1"),1,"")</f>
        <v>#REF!</v>
      </c>
      <c r="U794" s="8" t="e">
        <f>IF((AND(R794&lt;&gt;"",W794&lt;&gt;1,K:K="stroke",M:M="negative",#REF!=#REF!)),IF(W794&lt;&gt;0,"",1),"")</f>
        <v>#REF!</v>
      </c>
      <c r="V794" s="8" t="e">
        <f t="shared" si="52"/>
        <v>#REF!</v>
      </c>
      <c r="W794" s="8" t="e">
        <f>IF(#REF!&lt;&gt;#REF!,COUNTIFS($K$112:$K$1378,"up",#REF!,#REF!),"")</f>
        <v>#REF!</v>
      </c>
      <c r="X794" s="8" t="e">
        <f>IF(#REF!&lt;&gt;#REF!,COUNTIFS($K$112:$K$1378,"SRS",#REF!,#REF!),"")</f>
        <v>#REF!</v>
      </c>
      <c r="Y794" s="8" t="e">
        <f>IF(R794&lt;&gt;"",IF(R794=1,"",COUNTIFS($O$112:$O$1378,"&gt;40",#REF!,#REF!)),"")</f>
        <v>#REF!</v>
      </c>
    </row>
    <row r="795" spans="1:34">
      <c r="A795" s="7">
        <f t="shared" si="53"/>
        <v>63946</v>
      </c>
      <c r="B795" s="11" t="str">
        <f t="shared" si="54"/>
        <v>20171129174546</v>
      </c>
      <c r="C795" s="7" t="str">
        <f t="shared" si="51"/>
        <v>20171129</v>
      </c>
      <c r="D795" s="7">
        <v>2017</v>
      </c>
      <c r="E795" s="7">
        <v>11</v>
      </c>
      <c r="F795" s="7">
        <v>29</v>
      </c>
      <c r="G795" s="7">
        <v>17</v>
      </c>
      <c r="H795" s="7">
        <v>45</v>
      </c>
      <c r="I795" s="7">
        <v>46</v>
      </c>
      <c r="J795" s="7">
        <v>241</v>
      </c>
      <c r="K795" s="7" t="s">
        <v>44</v>
      </c>
      <c r="L795" s="7" t="e">
        <f>IF(#REF!=#REF!,IF(K795="Stroke",IF(K796="Stroke",IF((J796-J795)&lt;0,1000+J796-J795,J796-J795),""),""),"")</f>
        <v>#REF!</v>
      </c>
      <c r="M795" s="7" t="s">
        <v>21</v>
      </c>
      <c r="N795" s="7" t="s">
        <v>27</v>
      </c>
      <c r="O795" s="7">
        <v>218</v>
      </c>
      <c r="P795" s="7" t="e">
        <f>IF(#REF!=#REF!,IF(K795="Stroke",IF(K796="Stroke",IF(#REF!=#REF!,IF(Q795=Q796,IF((J796-J795)&lt;0,1000+J796-J795-O795,J796-J795-O795),""),""),""),""),"")</f>
        <v>#REF!</v>
      </c>
      <c r="Q795" s="7">
        <v>1</v>
      </c>
      <c r="R795" s="7" t="e">
        <f>IF(#REF!&lt;&gt;#REF!,COUNTIFS($K$112:$K$1378,$K$112,#REF!,#REF!),"")</f>
        <v>#REF!</v>
      </c>
      <c r="S795" s="7" t="e">
        <f>IF(AND(#REF!&lt;&gt;#REF!,#REF!=#REF!,M795="positive",M796="negative"),1,"")</f>
        <v>#REF!</v>
      </c>
      <c r="T795" s="7" t="e">
        <f>IF(AND(#REF!=#REF!,K:K="stroke",M:M="positive",S795&lt;&gt;"1"),1,"")</f>
        <v>#REF!</v>
      </c>
      <c r="U795" s="7" t="e">
        <f>IF((AND(R795&lt;&gt;"",W795&lt;&gt;1,K:K="stroke",M:M="negative",#REF!=#REF!)),IF(W795&lt;&gt;0,"",1),"")</f>
        <v>#REF!</v>
      </c>
      <c r="V795" s="7" t="e">
        <f t="shared" si="52"/>
        <v>#REF!</v>
      </c>
      <c r="W795" s="7" t="e">
        <f>IF(#REF!&lt;&gt;#REF!,COUNTIFS($K$112:$K$1378,"up",#REF!,#REF!),"")</f>
        <v>#REF!</v>
      </c>
      <c r="X795" s="7" t="e">
        <f>IF(#REF!&lt;&gt;#REF!,COUNTIFS($K$112:$K$1378,"SRS",#REF!,#REF!),"")</f>
        <v>#REF!</v>
      </c>
      <c r="Y795" s="7" t="e">
        <f>IF(R795&lt;&gt;"",IF(R795=1,"",COUNTIFS($O$112:$O$1378,"&gt;40",#REF!,#REF!)),"")</f>
        <v>#REF!</v>
      </c>
      <c r="Z795" s="7" t="s">
        <v>42</v>
      </c>
      <c r="AA795" s="7"/>
      <c r="AB795" s="7"/>
      <c r="AC795" s="7"/>
      <c r="AD795" s="7"/>
      <c r="AE795" s="7"/>
      <c r="AF795" s="7"/>
      <c r="AG795" s="7"/>
      <c r="AH795" s="7"/>
    </row>
    <row r="796" spans="1:34">
      <c r="A796" s="16">
        <f t="shared" si="53"/>
        <v>63946</v>
      </c>
      <c r="B796" s="18" t="str">
        <f t="shared" si="54"/>
        <v>20171129174546</v>
      </c>
      <c r="C796" s="16" t="str">
        <f t="shared" si="51"/>
        <v>20171129</v>
      </c>
      <c r="D796" s="16">
        <v>2017</v>
      </c>
      <c r="E796" s="16">
        <v>11</v>
      </c>
      <c r="F796" s="16">
        <v>29</v>
      </c>
      <c r="G796" s="16">
        <v>17</v>
      </c>
      <c r="H796" s="16">
        <v>45</v>
      </c>
      <c r="I796" s="16">
        <v>46</v>
      </c>
      <c r="J796" s="16">
        <v>421</v>
      </c>
      <c r="K796" s="32" t="s">
        <v>47</v>
      </c>
      <c r="L796" s="8" t="e">
        <f>IF(#REF!=#REF!,IF(K796="Stroke",IF(K797="Stroke",IF((J797-J796)&lt;0,1000+J797-J796,J797-J796),""),""),"")</f>
        <v>#REF!</v>
      </c>
      <c r="M796" s="16"/>
      <c r="N796" s="16"/>
      <c r="O796" s="16">
        <v>0</v>
      </c>
      <c r="P796" s="8" t="e">
        <f>IF(#REF!=#REF!,IF(K796="Stroke",IF(K797="Stroke",IF(#REF!=#REF!,IF(Q796=Q797,IF((J797-J796)&lt;0,1000+J797-J796-O796,J797-J796-O796),""),""),""),""),"")</f>
        <v>#REF!</v>
      </c>
      <c r="Q796" s="16"/>
      <c r="R796" s="8" t="e">
        <f>IF(#REF!&lt;&gt;#REF!,COUNTIFS($K$112:$K$1378,$K$112,#REF!,#REF!),"")</f>
        <v>#REF!</v>
      </c>
      <c r="S796" s="8" t="e">
        <f>IF(AND(#REF!&lt;&gt;#REF!,#REF!=#REF!,M796="positive",M797="negative"),1,"")</f>
        <v>#REF!</v>
      </c>
      <c r="T796" s="8" t="e">
        <f>IF(AND(#REF!=#REF!,K:K="stroke",M:M="positive",S796&lt;&gt;"1"),1,"")</f>
        <v>#REF!</v>
      </c>
      <c r="U796" s="8" t="e">
        <f>IF((AND(R796&lt;&gt;"",W796&lt;&gt;1,K:K="stroke",M:M="negative",#REF!=#REF!)),IF(W796&lt;&gt;0,"",1),"")</f>
        <v>#REF!</v>
      </c>
      <c r="V796" s="8" t="e">
        <f t="shared" si="52"/>
        <v>#REF!</v>
      </c>
      <c r="W796" s="8" t="e">
        <f>IF(#REF!&lt;&gt;#REF!,COUNTIFS($K$112:$K$1378,"up",#REF!,#REF!),"")</f>
        <v>#REF!</v>
      </c>
      <c r="X796" s="8" t="e">
        <f>IF(#REF!&lt;&gt;#REF!,COUNTIFS($K$112:$K$1378,"SRS",#REF!,#REF!),"")</f>
        <v>#REF!</v>
      </c>
      <c r="Y796" s="8" t="e">
        <f>IF(R796&lt;&gt;"",IF(R796=1,"",COUNTIFS($O$112:$O$1378,"&gt;40",#REF!,#REF!)),"")</f>
        <v>#REF!</v>
      </c>
      <c r="Z796" s="34" t="s">
        <v>102</v>
      </c>
      <c r="AA796" s="16"/>
      <c r="AB796" s="16"/>
      <c r="AC796" s="16"/>
      <c r="AD796" s="16"/>
      <c r="AE796" s="16"/>
      <c r="AF796" s="16"/>
      <c r="AG796" s="16"/>
      <c r="AH796" s="16"/>
    </row>
    <row r="797" spans="1:34" s="24" customFormat="1">
      <c r="A797" s="7">
        <f t="shared" si="53"/>
        <v>64382</v>
      </c>
      <c r="B797" s="11" t="str">
        <f t="shared" si="54"/>
        <v>2017112917532</v>
      </c>
      <c r="C797" s="7" t="str">
        <f t="shared" si="51"/>
        <v>20171129</v>
      </c>
      <c r="D797" s="7">
        <v>2017</v>
      </c>
      <c r="E797" s="7">
        <v>11</v>
      </c>
      <c r="F797" s="7">
        <v>29</v>
      </c>
      <c r="G797" s="7">
        <v>17</v>
      </c>
      <c r="H797" s="7">
        <v>53</v>
      </c>
      <c r="I797" s="7">
        <v>2</v>
      </c>
      <c r="J797" s="7">
        <v>520</v>
      </c>
      <c r="K797" s="7" t="s">
        <v>37</v>
      </c>
      <c r="L797" s="7" t="e">
        <f>IF(#REF!=#REF!,IF(K797="Stroke",IF(K798="Stroke",IF((J798-J797)&lt;0,1000+J798-J797,J798-J797),""),""),"")</f>
        <v>#REF!</v>
      </c>
      <c r="M797" s="7" t="s">
        <v>21</v>
      </c>
      <c r="N797" s="7" t="s">
        <v>27</v>
      </c>
      <c r="O797" s="7">
        <v>142</v>
      </c>
      <c r="P797" s="7" t="e">
        <f>IF(#REF!=#REF!,IF(K797="Stroke",IF(K798="Stroke",IF(#REF!=#REF!,IF(Q797=Q798,IF((J798-J797)&lt;0,1000+J798-J797-O797,J798-J797-O797),""),""),""),""),"")</f>
        <v>#REF!</v>
      </c>
      <c r="Q797" s="7">
        <v>1</v>
      </c>
      <c r="R797" s="7" t="e">
        <f>IF(#REF!&lt;&gt;#REF!,COUNTIFS($K$112:$K$1378,$K$112,#REF!,#REF!),"")</f>
        <v>#REF!</v>
      </c>
      <c r="S797" s="7" t="e">
        <f>IF(AND(#REF!&lt;&gt;#REF!,#REF!=#REF!,M797="positive",M798="negative"),1,"")</f>
        <v>#REF!</v>
      </c>
      <c r="T797" s="7" t="e">
        <f>IF(AND(#REF!=#REF!,K:K="stroke",M:M="positive",S797&lt;&gt;"1"),1,"")</f>
        <v>#REF!</v>
      </c>
      <c r="U797" s="7" t="e">
        <f>IF((AND(R797&lt;&gt;"",W797&lt;&gt;1,K:K="stroke",M:M="negative",#REF!=#REF!)),IF(W797&lt;&gt;0,"",1),"")</f>
        <v>#REF!</v>
      </c>
      <c r="V797" s="7" t="e">
        <f t="shared" si="52"/>
        <v>#REF!</v>
      </c>
      <c r="W797" s="7" t="e">
        <f>IF(#REF!&lt;&gt;#REF!,COUNTIFS($K$112:$K$1378,"up",#REF!,#REF!),"")</f>
        <v>#REF!</v>
      </c>
      <c r="X797" s="7" t="e">
        <f>IF(#REF!&lt;&gt;#REF!,COUNTIFS($K$112:$K$1378,"SRS",#REF!,#REF!),"")</f>
        <v>#REF!</v>
      </c>
      <c r="Y797" s="7" t="e">
        <f>IF(R797&lt;&gt;"",IF(R797=1,"",COUNTIFS($O$112:$O$1378,"&gt;40",#REF!,#REF!)),"")</f>
        <v>#REF!</v>
      </c>
      <c r="Z797" s="7"/>
      <c r="AA797" s="7"/>
      <c r="AB797" s="7"/>
      <c r="AC797" s="7"/>
      <c r="AD797" s="7"/>
      <c r="AE797" s="7"/>
      <c r="AF797" s="7"/>
      <c r="AG797" s="7"/>
      <c r="AH797" s="7"/>
    </row>
    <row r="798" spans="1:34">
      <c r="A798" s="7">
        <f t="shared" si="53"/>
        <v>64509</v>
      </c>
      <c r="B798" s="11" t="str">
        <f t="shared" si="54"/>
        <v>2017112917559</v>
      </c>
      <c r="C798" s="7" t="str">
        <f t="shared" si="51"/>
        <v>20171129</v>
      </c>
      <c r="D798" s="7">
        <v>2017</v>
      </c>
      <c r="E798" s="7">
        <v>11</v>
      </c>
      <c r="F798" s="7">
        <v>29</v>
      </c>
      <c r="G798" s="7">
        <v>17</v>
      </c>
      <c r="H798" s="7">
        <v>55</v>
      </c>
      <c r="I798" s="7">
        <v>9</v>
      </c>
      <c r="J798" s="7">
        <v>14</v>
      </c>
      <c r="K798" s="7" t="s">
        <v>44</v>
      </c>
      <c r="L798" s="7" t="e">
        <f>IF(#REF!=#REF!,IF(K798="Stroke",IF(K799="Stroke",IF((J799-J798)&lt;0,1000+J799-J798,J799-J798),""),""),"")</f>
        <v>#REF!</v>
      </c>
      <c r="M798" s="7" t="s">
        <v>21</v>
      </c>
      <c r="N798" s="7" t="s">
        <v>27</v>
      </c>
      <c r="O798" s="7">
        <v>0</v>
      </c>
      <c r="P798" s="7" t="e">
        <f>IF(#REF!=#REF!,IF(K798="Stroke",IF(K799="Stroke",IF(#REF!=#REF!,IF(Q798=Q799,IF((J799-J798)&lt;0,1000+J799-J798-O798,J799-J798-O798),""),""),""),""),"")</f>
        <v>#REF!</v>
      </c>
      <c r="Q798" s="7">
        <v>1</v>
      </c>
      <c r="R798" s="7" t="e">
        <f>IF(#REF!&lt;&gt;#REF!,COUNTIFS($K$112:$K$1378,$K$112,#REF!,#REF!),"")</f>
        <v>#REF!</v>
      </c>
      <c r="S798" s="7" t="e">
        <f>IF(AND(#REF!&lt;&gt;#REF!,#REF!=#REF!,M798="positive",M799="negative"),1,"")</f>
        <v>#REF!</v>
      </c>
      <c r="T798" s="7" t="e">
        <f>IF(AND(#REF!=#REF!,K:K="stroke",M:M="positive",S798&lt;&gt;"1"),1,"")</f>
        <v>#REF!</v>
      </c>
      <c r="U798" s="7" t="e">
        <f>IF((AND(R798&lt;&gt;"",W798&lt;&gt;1,K:K="stroke",M:M="negative",#REF!=#REF!)),IF(W798&lt;&gt;0,"",1),"")</f>
        <v>#REF!</v>
      </c>
      <c r="V798" s="7" t="e">
        <f t="shared" si="52"/>
        <v>#REF!</v>
      </c>
      <c r="W798" s="7" t="e">
        <f>IF(#REF!&lt;&gt;#REF!,COUNTIFS($K$112:$K$1378,"up",#REF!,#REF!),"")</f>
        <v>#REF!</v>
      </c>
      <c r="X798" s="7" t="e">
        <f>IF(#REF!&lt;&gt;#REF!,COUNTIFS($K$112:$K$1378,"SRS",#REF!,#REF!),"")</f>
        <v>#REF!</v>
      </c>
      <c r="Y798" s="7" t="e">
        <f>IF(R798&lt;&gt;"",IF(R798=1,"",COUNTIFS($O$112:$O$1378,"&gt;40",#REF!,#REF!)),"")</f>
        <v>#REF!</v>
      </c>
      <c r="Z798" s="7" t="s">
        <v>42</v>
      </c>
      <c r="AA798" s="7"/>
      <c r="AB798" s="7"/>
      <c r="AC798" s="7"/>
      <c r="AD798" s="7"/>
      <c r="AE798" s="7"/>
      <c r="AF798" s="7"/>
      <c r="AG798" s="7"/>
      <c r="AH798" s="7"/>
    </row>
    <row r="799" spans="1:34">
      <c r="A799" s="4">
        <f t="shared" si="53"/>
        <v>64509</v>
      </c>
      <c r="B799" s="33" t="str">
        <f t="shared" si="54"/>
        <v>2017112917559</v>
      </c>
      <c r="C799" s="4" t="str">
        <f t="shared" si="51"/>
        <v>20171129</v>
      </c>
      <c r="D799" s="4">
        <v>2017</v>
      </c>
      <c r="E799" s="4">
        <v>11</v>
      </c>
      <c r="F799" s="4">
        <v>29</v>
      </c>
      <c r="G799" s="4">
        <v>17</v>
      </c>
      <c r="H799" s="4">
        <v>55</v>
      </c>
      <c r="I799" s="4">
        <v>9</v>
      </c>
      <c r="J799" s="4">
        <v>36</v>
      </c>
      <c r="K799" s="4" t="s">
        <v>44</v>
      </c>
      <c r="L799" s="8" t="e">
        <f>IF(#REF!=#REF!,IF(K799="Stroke",IF(K800="Stroke",IF((J800-J799)&lt;0,1000+J800-J799,J800-J799),""),""),"")</f>
        <v>#REF!</v>
      </c>
      <c r="M799" s="4" t="s">
        <v>21</v>
      </c>
      <c r="N799" s="4" t="s">
        <v>27</v>
      </c>
      <c r="O799" s="4">
        <v>0</v>
      </c>
      <c r="P799" s="8" t="e">
        <f>IF(#REF!=#REF!,IF(K799="Stroke",IF(K800="Stroke",IF(#REF!=#REF!,IF(Q799=Q800,IF((J800-J799)&lt;0,1000+J800-J799-O799,J800-J799-O799),""),""),""),""),"")</f>
        <v>#REF!</v>
      </c>
      <c r="Q799" s="4">
        <v>2</v>
      </c>
      <c r="R799" s="8" t="e">
        <f>IF(#REF!&lt;&gt;#REF!,COUNTIFS($K$112:$K$1378,$K$112,#REF!,#REF!),"")</f>
        <v>#REF!</v>
      </c>
      <c r="S799" s="8" t="e">
        <f>IF(AND(#REF!&lt;&gt;#REF!,#REF!=#REF!,M799="positive",M800="negative"),1,"")</f>
        <v>#REF!</v>
      </c>
      <c r="T799" s="8" t="e">
        <f>IF(AND(#REF!=#REF!,K:K="stroke",M:M="positive",S799&lt;&gt;"1"),1,"")</f>
        <v>#REF!</v>
      </c>
      <c r="U799" s="8" t="e">
        <f>IF((AND(R799&lt;&gt;"",W799&lt;&gt;1,K:K="stroke",M:M="negative",#REF!=#REF!)),IF(W799&lt;&gt;0,"",1),"")</f>
        <v>#REF!</v>
      </c>
      <c r="V799" s="8" t="e">
        <f t="shared" si="52"/>
        <v>#REF!</v>
      </c>
      <c r="W799" s="8" t="e">
        <f>IF(#REF!&lt;&gt;#REF!,COUNTIFS($K$112:$K$1378,"up",#REF!,#REF!),"")</f>
        <v>#REF!</v>
      </c>
      <c r="X799" s="8" t="e">
        <f>IF(#REF!&lt;&gt;#REF!,COUNTIFS($K$112:$K$1378,"SRS",#REF!,#REF!),"")</f>
        <v>#REF!</v>
      </c>
      <c r="Y799" s="8" t="e">
        <f>IF(R799&lt;&gt;"",IF(R799=1,"",COUNTIFS($O$112:$O$1378,"&gt;40",#REF!,#REF!)),"")</f>
        <v>#REF!</v>
      </c>
      <c r="Z799" s="4" t="s">
        <v>103</v>
      </c>
    </row>
    <row r="800" spans="1:34" s="7" customFormat="1">
      <c r="A800" s="4">
        <f t="shared" si="53"/>
        <v>64509</v>
      </c>
      <c r="B800" s="33" t="str">
        <f t="shared" si="54"/>
        <v>2017112917559</v>
      </c>
      <c r="C800" s="4" t="str">
        <f t="shared" si="51"/>
        <v>20171129</v>
      </c>
      <c r="D800" s="4">
        <v>2017</v>
      </c>
      <c r="E800" s="4">
        <v>11</v>
      </c>
      <c r="F800" s="4">
        <v>29</v>
      </c>
      <c r="G800" s="4">
        <v>17</v>
      </c>
      <c r="H800" s="4">
        <v>55</v>
      </c>
      <c r="I800" s="4">
        <v>9</v>
      </c>
      <c r="J800" s="4">
        <v>280</v>
      </c>
      <c r="K800" s="4" t="s">
        <v>49</v>
      </c>
      <c r="L800" s="8" t="e">
        <f>IF(#REF!=#REF!,IF(K800="Stroke",IF(K801="Stroke",IF((J801-J800)&lt;0,1000+J801-J800,J801-J800),""),""),"")</f>
        <v>#REF!</v>
      </c>
      <c r="M800" s="4" t="s">
        <v>21</v>
      </c>
      <c r="N800" s="4" t="s">
        <v>27</v>
      </c>
      <c r="O800" s="4">
        <v>1</v>
      </c>
      <c r="P800" s="8" t="e">
        <f>IF(#REF!=#REF!,IF(K800="Stroke",IF(K801="Stroke",IF(#REF!=#REF!,IF(Q800=Q801,IF((J801-J800)&lt;0,1000+J801-J800-O800,J801-J800-O800),""),""),""),""),"")</f>
        <v>#REF!</v>
      </c>
      <c r="Q800" s="4">
        <v>2</v>
      </c>
      <c r="R800" s="8" t="e">
        <f>IF(#REF!&lt;&gt;#REF!,COUNTIFS($K$112:$K$1378,$K$112,#REF!,#REF!),"")</f>
        <v>#REF!</v>
      </c>
      <c r="S800" s="8" t="e">
        <f>IF(AND(#REF!&lt;&gt;#REF!,#REF!=#REF!,M800="positive",M801="negative"),1,"")</f>
        <v>#REF!</v>
      </c>
      <c r="T800" s="8" t="e">
        <f>IF(AND(#REF!=#REF!,K:K="stroke",M:M="positive",S800&lt;&gt;"1"),1,"")</f>
        <v>#REF!</v>
      </c>
      <c r="U800" s="8" t="e">
        <f>IF((AND(R800&lt;&gt;"",W800&lt;&gt;1,K:K="stroke",M:M="negative",#REF!=#REF!)),IF(W800&lt;&gt;0,"",1),"")</f>
        <v>#REF!</v>
      </c>
      <c r="V800" s="8" t="e">
        <f t="shared" si="52"/>
        <v>#REF!</v>
      </c>
      <c r="W800" s="8" t="e">
        <f>IF(#REF!&lt;&gt;#REF!,COUNTIFS($K$112:$K$1378,"up",#REF!,#REF!),"")</f>
        <v>#REF!</v>
      </c>
      <c r="X800" s="8" t="e">
        <f>IF(#REF!&lt;&gt;#REF!,COUNTIFS($K$112:$K$1378,"SRS",#REF!,#REF!),"")</f>
        <v>#REF!</v>
      </c>
      <c r="Y800" s="8" t="e">
        <f>IF(R800&lt;&gt;"",IF(R800=1,"",COUNTIFS($O$112:$O$1378,"&gt;40",#REF!,#REF!)),"")</f>
        <v>#REF!</v>
      </c>
      <c r="Z800" s="4"/>
      <c r="AA800" s="4"/>
      <c r="AB800" s="4"/>
      <c r="AC800" s="4"/>
      <c r="AD800" s="4"/>
      <c r="AE800" s="4"/>
      <c r="AF800" s="4"/>
      <c r="AG800" s="4"/>
      <c r="AH800" s="4"/>
    </row>
    <row r="801" spans="1:34" s="16" customFormat="1">
      <c r="A801" s="4">
        <f t="shared" si="53"/>
        <v>64509</v>
      </c>
      <c r="B801" s="33" t="str">
        <f t="shared" si="54"/>
        <v>2017112917559</v>
      </c>
      <c r="C801" s="4" t="str">
        <f t="shared" ref="C801:C864" si="55">CONCATENATE(D801,E801,F801)</f>
        <v>20171129</v>
      </c>
      <c r="D801" s="4">
        <v>2017</v>
      </c>
      <c r="E801" s="4">
        <v>11</v>
      </c>
      <c r="F801" s="4">
        <v>29</v>
      </c>
      <c r="G801" s="4">
        <v>17</v>
      </c>
      <c r="H801" s="4">
        <v>55</v>
      </c>
      <c r="I801" s="4">
        <v>9</v>
      </c>
      <c r="J801" s="4">
        <v>292</v>
      </c>
      <c r="K801" s="4" t="s">
        <v>49</v>
      </c>
      <c r="L801" s="8" t="e">
        <f>IF(#REF!=#REF!,IF(K801="Stroke",IF(K802="Stroke",IF((J802-J801)&lt;0,1000+J802-J801,J802-J801),""),""),"")</f>
        <v>#REF!</v>
      </c>
      <c r="M801" s="4" t="s">
        <v>21</v>
      </c>
      <c r="N801" s="4" t="s">
        <v>27</v>
      </c>
      <c r="O801" s="4">
        <v>3</v>
      </c>
      <c r="P801" s="8" t="e">
        <f>IF(#REF!=#REF!,IF(K801="Stroke",IF(K802="Stroke",IF(#REF!=#REF!,IF(Q801=Q802,IF((J802-J801)&lt;0,1000+J802-J801-O801,J802-J801-O801),""),""),""),""),"")</f>
        <v>#REF!</v>
      </c>
      <c r="Q801" s="4">
        <v>1</v>
      </c>
      <c r="R801" s="8" t="e">
        <f>IF(#REF!&lt;&gt;#REF!,COUNTIFS($K$112:$K$1378,$K$112,#REF!,#REF!),"")</f>
        <v>#REF!</v>
      </c>
      <c r="S801" s="8" t="e">
        <f>IF(AND(#REF!&lt;&gt;#REF!,#REF!=#REF!,M801="positive",M802="negative"),1,"")</f>
        <v>#REF!</v>
      </c>
      <c r="T801" s="8" t="e">
        <f>IF(AND(#REF!=#REF!,K:K="stroke",M:M="positive",S801&lt;&gt;"1"),1,"")</f>
        <v>#REF!</v>
      </c>
      <c r="U801" s="8" t="e">
        <f>IF((AND(R801&lt;&gt;"",W801&lt;&gt;1,K:K="stroke",M:M="negative",#REF!=#REF!)),IF(W801&lt;&gt;0,"",1),"")</f>
        <v>#REF!</v>
      </c>
      <c r="V801" s="8" t="e">
        <f t="shared" si="52"/>
        <v>#REF!</v>
      </c>
      <c r="W801" s="8" t="e">
        <f>IF(#REF!&lt;&gt;#REF!,COUNTIFS($K$112:$K$1378,"up",#REF!,#REF!),"")</f>
        <v>#REF!</v>
      </c>
      <c r="X801" s="8" t="e">
        <f>IF(#REF!&lt;&gt;#REF!,COUNTIFS($K$112:$K$1378,"SRS",#REF!,#REF!),"")</f>
        <v>#REF!</v>
      </c>
      <c r="Y801" s="8" t="e">
        <f>IF(R801&lt;&gt;"",IF(R801=1,"",COUNTIFS($O$112:$O$1378,"&gt;40",#REF!,#REF!)),"")</f>
        <v>#REF!</v>
      </c>
      <c r="Z801" s="4"/>
      <c r="AA801" s="4"/>
      <c r="AB801" s="4"/>
      <c r="AC801" s="4"/>
      <c r="AD801" s="4"/>
      <c r="AE801" s="4"/>
      <c r="AF801" s="4"/>
      <c r="AG801" s="4"/>
      <c r="AH801" s="4"/>
    </row>
    <row r="802" spans="1:34" s="16" customFormat="1">
      <c r="A802" s="4">
        <f t="shared" si="53"/>
        <v>64509</v>
      </c>
      <c r="B802" s="33" t="str">
        <f t="shared" si="54"/>
        <v>2017112917559</v>
      </c>
      <c r="C802" s="4" t="str">
        <f t="shared" si="55"/>
        <v>20171129</v>
      </c>
      <c r="D802" s="4">
        <v>2017</v>
      </c>
      <c r="E802" s="4">
        <v>11</v>
      </c>
      <c r="F802" s="4">
        <v>29</v>
      </c>
      <c r="G802" s="4">
        <v>17</v>
      </c>
      <c r="H802" s="4">
        <v>55</v>
      </c>
      <c r="I802" s="4">
        <v>9</v>
      </c>
      <c r="J802" s="4">
        <v>333</v>
      </c>
      <c r="K802" s="4" t="s">
        <v>49</v>
      </c>
      <c r="L802" s="8" t="e">
        <f>IF(#REF!=#REF!,IF(K802="Stroke",IF(K803="Stroke",IF((J803-J802)&lt;0,1000+J803-J802,J803-J802),""),""),"")</f>
        <v>#REF!</v>
      </c>
      <c r="M802" s="4" t="s">
        <v>21</v>
      </c>
      <c r="N802" s="4" t="s">
        <v>27</v>
      </c>
      <c r="O802" s="4">
        <v>2</v>
      </c>
      <c r="P802" s="8" t="e">
        <f>IF(#REF!=#REF!,IF(K802="Stroke",IF(K803="Stroke",IF(#REF!=#REF!,IF(Q802=Q803,IF((J803-J802)&lt;0,1000+J803-J802-O802,J803-J802-O802),""),""),""),""),"")</f>
        <v>#REF!</v>
      </c>
      <c r="Q802" s="4">
        <v>1</v>
      </c>
      <c r="R802" s="8" t="e">
        <f>IF(#REF!&lt;&gt;#REF!,COUNTIFS($K$112:$K$1378,$K$112,#REF!,#REF!),"")</f>
        <v>#REF!</v>
      </c>
      <c r="S802" s="8" t="e">
        <f>IF(AND(#REF!&lt;&gt;#REF!,#REF!=#REF!,M802="positive",M803="negative"),1,"")</f>
        <v>#REF!</v>
      </c>
      <c r="T802" s="8" t="e">
        <f>IF(AND(#REF!=#REF!,K:K="stroke",M:M="positive",S802&lt;&gt;"1"),1,"")</f>
        <v>#REF!</v>
      </c>
      <c r="U802" s="8" t="e">
        <f>IF((AND(R802&lt;&gt;"",W802&lt;&gt;1,K:K="stroke",M:M="negative",#REF!=#REF!)),IF(W802&lt;&gt;0,"",1),"")</f>
        <v>#REF!</v>
      </c>
      <c r="V802" s="8" t="e">
        <f t="shared" si="52"/>
        <v>#REF!</v>
      </c>
      <c r="W802" s="8" t="e">
        <f>IF(#REF!&lt;&gt;#REF!,COUNTIFS($K$112:$K$1378,"up",#REF!,#REF!),"")</f>
        <v>#REF!</v>
      </c>
      <c r="X802" s="8" t="e">
        <f>IF(#REF!&lt;&gt;#REF!,COUNTIFS($K$112:$K$1378,"SRS",#REF!,#REF!),"")</f>
        <v>#REF!</v>
      </c>
      <c r="Y802" s="8" t="e">
        <f>IF(R802&lt;&gt;"",IF(R802=1,"",COUNTIFS($O$112:$O$1378,"&gt;40",#REF!,#REF!)),"")</f>
        <v>#REF!</v>
      </c>
      <c r="Z802" s="4"/>
      <c r="AA802" s="4"/>
      <c r="AB802" s="4"/>
      <c r="AC802" s="4"/>
      <c r="AD802" s="4"/>
      <c r="AE802" s="4"/>
      <c r="AF802" s="4"/>
      <c r="AG802" s="4"/>
      <c r="AH802" s="4"/>
    </row>
    <row r="803" spans="1:34" s="16" customFormat="1">
      <c r="A803" s="4">
        <f t="shared" si="53"/>
        <v>64509</v>
      </c>
      <c r="B803" s="33" t="str">
        <f t="shared" si="54"/>
        <v>2017112917559</v>
      </c>
      <c r="C803" s="4" t="str">
        <f t="shared" si="55"/>
        <v>20171129</v>
      </c>
      <c r="D803" s="4">
        <v>2017</v>
      </c>
      <c r="E803" s="4">
        <v>11</v>
      </c>
      <c r="F803" s="4">
        <v>29</v>
      </c>
      <c r="G803" s="4">
        <v>17</v>
      </c>
      <c r="H803" s="4">
        <v>55</v>
      </c>
      <c r="I803" s="4">
        <v>9</v>
      </c>
      <c r="J803" s="4">
        <v>356</v>
      </c>
      <c r="K803" s="4" t="s">
        <v>49</v>
      </c>
      <c r="L803" s="8" t="e">
        <f>IF(#REF!=#REF!,IF(K803="Stroke",IF(K804="Stroke",IF((J804-J803)&lt;0,1000+J804-J803,J804-J803),""),""),"")</f>
        <v>#REF!</v>
      </c>
      <c r="M803" s="4" t="s">
        <v>21</v>
      </c>
      <c r="N803" s="4" t="s">
        <v>27</v>
      </c>
      <c r="O803" s="4">
        <v>2</v>
      </c>
      <c r="P803" s="8" t="e">
        <f>IF(#REF!=#REF!,IF(K803="Stroke",IF(K804="Stroke",IF(#REF!=#REF!,IF(Q803=Q804,IF((J804-J803)&lt;0,1000+J804-J803-O803,J804-J803-O803),""),""),""),""),"")</f>
        <v>#REF!</v>
      </c>
      <c r="Q803" s="4">
        <v>1</v>
      </c>
      <c r="R803" s="8" t="e">
        <f>IF(#REF!&lt;&gt;#REF!,COUNTIFS($K$112:$K$1378,$K$112,#REF!,#REF!),"")</f>
        <v>#REF!</v>
      </c>
      <c r="S803" s="8" t="e">
        <f>IF(AND(#REF!&lt;&gt;#REF!,#REF!=#REF!,M803="positive",M804="negative"),1,"")</f>
        <v>#REF!</v>
      </c>
      <c r="T803" s="8" t="e">
        <f>IF(AND(#REF!=#REF!,K:K="stroke",M:M="positive",S803&lt;&gt;"1"),1,"")</f>
        <v>#REF!</v>
      </c>
      <c r="U803" s="8" t="e">
        <f>IF((AND(R803&lt;&gt;"",W803&lt;&gt;1,K:K="stroke",M:M="negative",#REF!=#REF!)),IF(W803&lt;&gt;0,"",1),"")</f>
        <v>#REF!</v>
      </c>
      <c r="V803" s="8" t="e">
        <f t="shared" si="52"/>
        <v>#REF!</v>
      </c>
      <c r="W803" s="8" t="e">
        <f>IF(#REF!&lt;&gt;#REF!,COUNTIFS($K$112:$K$1378,"up",#REF!,#REF!),"")</f>
        <v>#REF!</v>
      </c>
      <c r="X803" s="8" t="e">
        <f>IF(#REF!&lt;&gt;#REF!,COUNTIFS($K$112:$K$1378,"SRS",#REF!,#REF!),"")</f>
        <v>#REF!</v>
      </c>
      <c r="Y803" s="8" t="e">
        <f>IF(R803&lt;&gt;"",IF(R803=1,"",COUNTIFS($O$112:$O$1378,"&gt;40",#REF!,#REF!)),"")</f>
        <v>#REF!</v>
      </c>
      <c r="Z803" s="4"/>
      <c r="AA803" s="4"/>
      <c r="AB803" s="4"/>
      <c r="AC803" s="4"/>
      <c r="AD803" s="4"/>
      <c r="AE803" s="4"/>
      <c r="AF803" s="4"/>
      <c r="AG803" s="4"/>
      <c r="AH803" s="4"/>
    </row>
    <row r="804" spans="1:34" s="16" customFormat="1">
      <c r="A804" s="4">
        <f t="shared" si="53"/>
        <v>64509</v>
      </c>
      <c r="B804" s="33" t="str">
        <f t="shared" si="54"/>
        <v>2017112917559</v>
      </c>
      <c r="C804" s="4" t="str">
        <f t="shared" si="55"/>
        <v>20171129</v>
      </c>
      <c r="D804" s="4">
        <v>2017</v>
      </c>
      <c r="E804" s="4">
        <v>11</v>
      </c>
      <c r="F804" s="4">
        <v>29</v>
      </c>
      <c r="G804" s="4">
        <v>17</v>
      </c>
      <c r="H804" s="4">
        <v>55</v>
      </c>
      <c r="I804" s="4">
        <v>9</v>
      </c>
      <c r="J804" s="4">
        <v>372</v>
      </c>
      <c r="K804" s="4" t="s">
        <v>49</v>
      </c>
      <c r="L804" s="8" t="e">
        <f>IF(#REF!=#REF!,IF(K804="Stroke",IF(K805="Stroke",IF((J805-J804)&lt;0,1000+J805-J804,J805-J804),""),""),"")</f>
        <v>#REF!</v>
      </c>
      <c r="M804" s="4" t="s">
        <v>21</v>
      </c>
      <c r="N804" s="4" t="s">
        <v>27</v>
      </c>
      <c r="O804" s="4">
        <v>1</v>
      </c>
      <c r="P804" s="8" t="e">
        <f>IF(#REF!=#REF!,IF(K804="Stroke",IF(K805="Stroke",IF(#REF!=#REF!,IF(Q804=Q805,IF((J805-J804)&lt;0,1000+J805-J804-O804,J805-J804-O804),""),""),""),""),"")</f>
        <v>#REF!</v>
      </c>
      <c r="Q804" s="4">
        <v>1</v>
      </c>
      <c r="R804" s="8" t="e">
        <f>IF(#REF!&lt;&gt;#REF!,COUNTIFS($K$112:$K$1378,$K$112,#REF!,#REF!),"")</f>
        <v>#REF!</v>
      </c>
      <c r="S804" s="8" t="e">
        <f>IF(AND(#REF!&lt;&gt;#REF!,#REF!=#REF!,M804="positive",M805="negative"),1,"")</f>
        <v>#REF!</v>
      </c>
      <c r="T804" s="8" t="e">
        <f>IF(AND(#REF!=#REF!,K:K="stroke",M:M="positive",S804&lt;&gt;"1"),1,"")</f>
        <v>#REF!</v>
      </c>
      <c r="U804" s="8" t="e">
        <f>IF((AND(R804&lt;&gt;"",W804&lt;&gt;1,K:K="stroke",M:M="negative",#REF!=#REF!)),IF(W804&lt;&gt;0,"",1),"")</f>
        <v>#REF!</v>
      </c>
      <c r="V804" s="8" t="e">
        <f t="shared" si="52"/>
        <v>#REF!</v>
      </c>
      <c r="W804" s="8" t="e">
        <f>IF(#REF!&lt;&gt;#REF!,COUNTIFS($K$112:$K$1378,"up",#REF!,#REF!),"")</f>
        <v>#REF!</v>
      </c>
      <c r="X804" s="8" t="e">
        <f>IF(#REF!&lt;&gt;#REF!,COUNTIFS($K$112:$K$1378,"SRS",#REF!,#REF!),"")</f>
        <v>#REF!</v>
      </c>
      <c r="Y804" s="8" t="e">
        <f>IF(R804&lt;&gt;"",IF(R804=1,"",COUNTIFS($O$112:$O$1378,"&gt;40",#REF!,#REF!)),"")</f>
        <v>#REF!</v>
      </c>
      <c r="Z804" s="4"/>
      <c r="AA804" s="4"/>
      <c r="AB804" s="4"/>
      <c r="AC804" s="4"/>
      <c r="AD804" s="4"/>
      <c r="AE804" s="4"/>
      <c r="AF804" s="4"/>
      <c r="AG804" s="4"/>
      <c r="AH804" s="4"/>
    </row>
    <row r="805" spans="1:34" s="16" customFormat="1">
      <c r="A805" s="4">
        <f t="shared" si="53"/>
        <v>64509</v>
      </c>
      <c r="B805" s="33" t="str">
        <f t="shared" si="54"/>
        <v>2017112917559</v>
      </c>
      <c r="C805" s="4" t="str">
        <f t="shared" si="55"/>
        <v>20171129</v>
      </c>
      <c r="D805" s="4">
        <v>2017</v>
      </c>
      <c r="E805" s="4">
        <v>11</v>
      </c>
      <c r="F805" s="4">
        <v>29</v>
      </c>
      <c r="G805" s="4">
        <v>17</v>
      </c>
      <c r="H805" s="4">
        <v>55</v>
      </c>
      <c r="I805" s="4">
        <v>9</v>
      </c>
      <c r="J805" s="4">
        <v>395</v>
      </c>
      <c r="K805" s="4" t="s">
        <v>49</v>
      </c>
      <c r="L805" s="8" t="e">
        <f>IF(#REF!=#REF!,IF(K805="Stroke",IF(K806="Stroke",IF((J806-J805)&lt;0,1000+J806-J805,J806-J805),""),""),"")</f>
        <v>#REF!</v>
      </c>
      <c r="M805" s="4" t="s">
        <v>21</v>
      </c>
      <c r="N805" s="4" t="s">
        <v>27</v>
      </c>
      <c r="O805" s="4">
        <v>2</v>
      </c>
      <c r="P805" s="8" t="e">
        <f>IF(#REF!=#REF!,IF(K805="Stroke",IF(K806="Stroke",IF(#REF!=#REF!,IF(Q805=Q806,IF((J806-J805)&lt;0,1000+J806-J805-O805,J806-J805-O805),""),""),""),""),"")</f>
        <v>#REF!</v>
      </c>
      <c r="Q805" s="4">
        <v>1</v>
      </c>
      <c r="R805" s="8" t="e">
        <f>IF(#REF!&lt;&gt;#REF!,COUNTIFS($K$112:$K$1378,$K$112,#REF!,#REF!),"")</f>
        <v>#REF!</v>
      </c>
      <c r="S805" s="8" t="e">
        <f>IF(AND(#REF!&lt;&gt;#REF!,#REF!=#REF!,M805="positive",M806="negative"),1,"")</f>
        <v>#REF!</v>
      </c>
      <c r="T805" s="8" t="e">
        <f>IF(AND(#REF!=#REF!,K:K="stroke",M:M="positive",S805&lt;&gt;"1"),1,"")</f>
        <v>#REF!</v>
      </c>
      <c r="U805" s="8" t="e">
        <f>IF((AND(R805&lt;&gt;"",W805&lt;&gt;1,K:K="stroke",M:M="negative",#REF!=#REF!)),IF(W805&lt;&gt;0,"",1),"")</f>
        <v>#REF!</v>
      </c>
      <c r="V805" s="8" t="e">
        <f t="shared" si="52"/>
        <v>#REF!</v>
      </c>
      <c r="W805" s="8" t="e">
        <f>IF(#REF!&lt;&gt;#REF!,COUNTIFS($K$112:$K$1378,"up",#REF!,#REF!),"")</f>
        <v>#REF!</v>
      </c>
      <c r="X805" s="8" t="e">
        <f>IF(#REF!&lt;&gt;#REF!,COUNTIFS($K$112:$K$1378,"SRS",#REF!,#REF!),"")</f>
        <v>#REF!</v>
      </c>
      <c r="Y805" s="8" t="e">
        <f>IF(R805&lt;&gt;"",IF(R805=1,"",COUNTIFS($O$112:$O$1378,"&gt;40",#REF!,#REF!)),"")</f>
        <v>#REF!</v>
      </c>
      <c r="Z805" s="4"/>
      <c r="AA805" s="4"/>
      <c r="AB805" s="4"/>
      <c r="AC805" s="4"/>
      <c r="AD805" s="4"/>
      <c r="AE805" s="4"/>
      <c r="AF805" s="4"/>
      <c r="AG805" s="4"/>
      <c r="AH805" s="4"/>
    </row>
    <row r="806" spans="1:34" s="16" customFormat="1">
      <c r="A806" s="4">
        <f t="shared" si="53"/>
        <v>64509</v>
      </c>
      <c r="B806" s="33" t="str">
        <f t="shared" si="54"/>
        <v>2017112917559</v>
      </c>
      <c r="C806" s="4" t="str">
        <f t="shared" si="55"/>
        <v>20171129</v>
      </c>
      <c r="D806" s="4">
        <v>2017</v>
      </c>
      <c r="E806" s="4">
        <v>11</v>
      </c>
      <c r="F806" s="4">
        <v>29</v>
      </c>
      <c r="G806" s="4">
        <v>17</v>
      </c>
      <c r="H806" s="4">
        <v>55</v>
      </c>
      <c r="I806" s="4">
        <v>9</v>
      </c>
      <c r="J806" s="4">
        <v>411</v>
      </c>
      <c r="K806" s="4" t="s">
        <v>49</v>
      </c>
      <c r="L806" s="8" t="e">
        <f>IF(#REF!=#REF!,IF(K806="Stroke",IF(K807="Stroke",IF((J807-J806)&lt;0,1000+J807-J806,J807-J806),""),""),"")</f>
        <v>#REF!</v>
      </c>
      <c r="M806" s="4" t="s">
        <v>21</v>
      </c>
      <c r="N806" s="4" t="s">
        <v>27</v>
      </c>
      <c r="O806" s="4">
        <v>2</v>
      </c>
      <c r="P806" s="8" t="e">
        <f>IF(#REF!=#REF!,IF(K806="Stroke",IF(K807="Stroke",IF(#REF!=#REF!,IF(Q806=Q807,IF((J807-J806)&lt;0,1000+J807-J806-O806,J807-J806-O806),""),""),""),""),"")</f>
        <v>#REF!</v>
      </c>
      <c r="Q806" s="4">
        <v>1</v>
      </c>
      <c r="R806" s="8" t="e">
        <f>IF(#REF!&lt;&gt;#REF!,COUNTIFS($K$112:$K$1378,$K$112,#REF!,#REF!),"")</f>
        <v>#REF!</v>
      </c>
      <c r="S806" s="8" t="e">
        <f>IF(AND(#REF!&lt;&gt;#REF!,#REF!=#REF!,M806="positive",M807="negative"),1,"")</f>
        <v>#REF!</v>
      </c>
      <c r="T806" s="8" t="e">
        <f>IF(AND(#REF!=#REF!,K:K="stroke",M:M="positive",S806&lt;&gt;"1"),1,"")</f>
        <v>#REF!</v>
      </c>
      <c r="U806" s="8" t="e">
        <f>IF((AND(R806&lt;&gt;"",W806&lt;&gt;1,K:K="stroke",M:M="negative",#REF!=#REF!)),IF(W806&lt;&gt;0,"",1),"")</f>
        <v>#REF!</v>
      </c>
      <c r="V806" s="8" t="e">
        <f t="shared" si="52"/>
        <v>#REF!</v>
      </c>
      <c r="W806" s="8" t="e">
        <f>IF(#REF!&lt;&gt;#REF!,COUNTIFS($K$112:$K$1378,"up",#REF!,#REF!),"")</f>
        <v>#REF!</v>
      </c>
      <c r="X806" s="8" t="e">
        <f>IF(#REF!&lt;&gt;#REF!,COUNTIFS($K$112:$K$1378,"SRS",#REF!,#REF!),"")</f>
        <v>#REF!</v>
      </c>
      <c r="Y806" s="8" t="e">
        <f>IF(R806&lt;&gt;"",IF(R806=1,"",COUNTIFS($O$112:$O$1378,"&gt;40",#REF!,#REF!)),"")</f>
        <v>#REF!</v>
      </c>
      <c r="Z806" s="4"/>
      <c r="AA806" s="4"/>
      <c r="AB806" s="4"/>
      <c r="AC806" s="4"/>
      <c r="AD806" s="4"/>
      <c r="AE806" s="4"/>
      <c r="AF806" s="4"/>
      <c r="AG806" s="4"/>
      <c r="AH806" s="4"/>
    </row>
    <row r="807" spans="1:34" s="16" customFormat="1">
      <c r="A807" s="4">
        <f t="shared" si="53"/>
        <v>64509</v>
      </c>
      <c r="B807" s="33" t="str">
        <f t="shared" si="54"/>
        <v>2017112917559</v>
      </c>
      <c r="C807" s="4" t="str">
        <f t="shared" si="55"/>
        <v>20171129</v>
      </c>
      <c r="D807" s="4">
        <v>2017</v>
      </c>
      <c r="E807" s="4">
        <v>11</v>
      </c>
      <c r="F807" s="4">
        <v>29</v>
      </c>
      <c r="G807" s="4">
        <v>17</v>
      </c>
      <c r="H807" s="4">
        <v>55</v>
      </c>
      <c r="I807" s="4">
        <v>9</v>
      </c>
      <c r="J807" s="4">
        <v>426</v>
      </c>
      <c r="K807" s="4" t="s">
        <v>49</v>
      </c>
      <c r="L807" s="8" t="e">
        <f>IF(#REF!=#REF!,IF(K807="Stroke",IF(K808="Stroke",IF((J808-J807)&lt;0,1000+J808-J807,J808-J807),""),""),"")</f>
        <v>#REF!</v>
      </c>
      <c r="M807" s="4" t="s">
        <v>21</v>
      </c>
      <c r="N807" s="4" t="s">
        <v>27</v>
      </c>
      <c r="O807" s="4">
        <v>1</v>
      </c>
      <c r="P807" s="8" t="e">
        <f>IF(#REF!=#REF!,IF(K807="Stroke",IF(K808="Stroke",IF(#REF!=#REF!,IF(Q807=Q808,IF((J808-J807)&lt;0,1000+J808-J807-O807,J808-J807-O807),""),""),""),""),"")</f>
        <v>#REF!</v>
      </c>
      <c r="Q807" s="4">
        <v>1</v>
      </c>
      <c r="R807" s="8" t="e">
        <f>IF(#REF!&lt;&gt;#REF!,COUNTIFS($K$112:$K$1378,$K$112,#REF!,#REF!),"")</f>
        <v>#REF!</v>
      </c>
      <c r="S807" s="8" t="e">
        <f>IF(AND(#REF!&lt;&gt;#REF!,#REF!=#REF!,M807="positive",M808="negative"),1,"")</f>
        <v>#REF!</v>
      </c>
      <c r="T807" s="8" t="e">
        <f>IF(AND(#REF!=#REF!,K:K="stroke",M:M="positive",S807&lt;&gt;"1"),1,"")</f>
        <v>#REF!</v>
      </c>
      <c r="U807" s="8" t="e">
        <f>IF((AND(R807&lt;&gt;"",W807&lt;&gt;1,K:K="stroke",M:M="negative",#REF!=#REF!)),IF(W807&lt;&gt;0,"",1),"")</f>
        <v>#REF!</v>
      </c>
      <c r="V807" s="8" t="e">
        <f t="shared" si="52"/>
        <v>#REF!</v>
      </c>
      <c r="W807" s="8" t="e">
        <f>IF(#REF!&lt;&gt;#REF!,COUNTIFS($K$112:$K$1378,"up",#REF!,#REF!),"")</f>
        <v>#REF!</v>
      </c>
      <c r="X807" s="8" t="e">
        <f>IF(#REF!&lt;&gt;#REF!,COUNTIFS($K$112:$K$1378,"SRS",#REF!,#REF!),"")</f>
        <v>#REF!</v>
      </c>
      <c r="Y807" s="8" t="e">
        <f>IF(R807&lt;&gt;"",IF(R807=1,"",COUNTIFS($O$112:$O$1378,"&gt;40",#REF!,#REF!)),"")</f>
        <v>#REF!</v>
      </c>
      <c r="Z807" s="4"/>
      <c r="AA807" s="4"/>
      <c r="AB807" s="4"/>
      <c r="AC807" s="4"/>
      <c r="AD807" s="4"/>
      <c r="AE807" s="4"/>
      <c r="AF807" s="4"/>
      <c r="AG807" s="4"/>
      <c r="AH807" s="4"/>
    </row>
    <row r="808" spans="1:34" s="16" customFormat="1">
      <c r="A808" s="7">
        <f t="shared" si="53"/>
        <v>66918</v>
      </c>
      <c r="B808" s="11" t="str">
        <f t="shared" si="54"/>
        <v>20171129183518</v>
      </c>
      <c r="C808" s="7" t="str">
        <f t="shared" si="55"/>
        <v>20171129</v>
      </c>
      <c r="D808" s="7">
        <v>2017</v>
      </c>
      <c r="E808" s="7">
        <v>11</v>
      </c>
      <c r="F808" s="7">
        <v>29</v>
      </c>
      <c r="G808" s="7">
        <v>18</v>
      </c>
      <c r="H808" s="7">
        <v>35</v>
      </c>
      <c r="I808" s="7">
        <v>18</v>
      </c>
      <c r="J808" s="7">
        <v>669</v>
      </c>
      <c r="K808" s="7" t="s">
        <v>44</v>
      </c>
      <c r="L808" s="7" t="e">
        <f>IF(#REF!=#REF!,IF(K808="Stroke",IF(K809="Stroke",IF((J809-J808)&lt;0,1000+J809-J808,J809-J808),""),""),"")</f>
        <v>#REF!</v>
      </c>
      <c r="M808" s="7" t="s">
        <v>21</v>
      </c>
      <c r="N808" s="7" t="s">
        <v>27</v>
      </c>
      <c r="O808" s="7">
        <v>726</v>
      </c>
      <c r="P808" s="7" t="e">
        <f>IF(#REF!=#REF!,IF(K808="Stroke",IF(K809="Stroke",IF(#REF!=#REF!,IF(Q808=Q809,IF((J809-J808)&lt;0,1000+J809-J808-O808,J809-J808-O808),""),""),""),""),"")</f>
        <v>#REF!</v>
      </c>
      <c r="Q808" s="7">
        <v>1</v>
      </c>
      <c r="R808" s="7" t="e">
        <f>IF(#REF!&lt;&gt;#REF!,COUNTIFS($K$112:$K$1378,$K$112,#REF!,#REF!),"")</f>
        <v>#REF!</v>
      </c>
      <c r="S808" s="7" t="e">
        <f>IF(AND(#REF!&lt;&gt;#REF!,#REF!=#REF!,M808="positive",M809="negative"),1,"")</f>
        <v>#REF!</v>
      </c>
      <c r="T808" s="7" t="e">
        <f>IF(AND(#REF!=#REF!,K:K="stroke",M:M="positive",S808&lt;&gt;"1"),1,"")</f>
        <v>#REF!</v>
      </c>
      <c r="U808" s="7" t="e">
        <f>IF((AND(R808&lt;&gt;"",W808&lt;&gt;1,K:K="stroke",M:M="negative",#REF!=#REF!)),IF(W808&lt;&gt;0,"",1),"")</f>
        <v>#REF!</v>
      </c>
      <c r="V808" s="7" t="e">
        <f t="shared" si="52"/>
        <v>#REF!</v>
      </c>
      <c r="W808" s="7" t="e">
        <f>IF(#REF!&lt;&gt;#REF!,COUNTIFS($K$112:$K$1378,"up",#REF!,#REF!),"")</f>
        <v>#REF!</v>
      </c>
      <c r="X808" s="7" t="e">
        <f>IF(#REF!&lt;&gt;#REF!,COUNTIFS($K$112:$K$1378,"SRS",#REF!,#REF!),"")</f>
        <v>#REF!</v>
      </c>
      <c r="Y808" s="7" t="e">
        <f>IF(R808&lt;&gt;"",IF(R808=1,"",COUNTIFS($O$112:$O$1378,"&gt;40",#REF!,#REF!)),"")</f>
        <v>#REF!</v>
      </c>
      <c r="Z808" s="7" t="s">
        <v>42</v>
      </c>
      <c r="AA808" s="7"/>
      <c r="AB808" s="7"/>
      <c r="AC808" s="7"/>
      <c r="AD808" s="7"/>
      <c r="AE808" s="7"/>
      <c r="AF808" s="7"/>
      <c r="AG808" s="7"/>
      <c r="AH808" s="7"/>
    </row>
    <row r="809" spans="1:34" s="16" customFormat="1">
      <c r="A809" s="4">
        <f t="shared" si="53"/>
        <v>66918</v>
      </c>
      <c r="B809" s="33" t="str">
        <f t="shared" si="54"/>
        <v>20171129183518</v>
      </c>
      <c r="C809" s="4" t="str">
        <f t="shared" si="55"/>
        <v>20171129</v>
      </c>
      <c r="D809" s="4">
        <v>2017</v>
      </c>
      <c r="E809" s="4">
        <v>11</v>
      </c>
      <c r="F809" s="4">
        <v>29</v>
      </c>
      <c r="G809" s="16">
        <v>18</v>
      </c>
      <c r="H809" s="16">
        <v>35</v>
      </c>
      <c r="I809" s="4">
        <v>18</v>
      </c>
      <c r="J809" s="16">
        <v>706</v>
      </c>
      <c r="K809" s="32" t="s">
        <v>47</v>
      </c>
      <c r="L809" s="8" t="e">
        <f>IF(#REF!=#REF!,IF(K809="Stroke",IF(K810="Stroke",IF((J810-J809)&lt;0,1000+J810-J809,J810-J809),""),""),"")</f>
        <v>#REF!</v>
      </c>
      <c r="M809" s="4" t="s">
        <v>21</v>
      </c>
      <c r="N809" s="4" t="s">
        <v>27</v>
      </c>
      <c r="O809" s="4">
        <v>0</v>
      </c>
      <c r="P809" s="8" t="e">
        <f>IF(#REF!=#REF!,IF(K809="Stroke",IF(K810="Stroke",IF(#REF!=#REF!,IF(Q809=Q810,IF((J810-J809)&lt;0,1000+J810-J809-O809,J810-J809-O809),""),""),""),""),"")</f>
        <v>#REF!</v>
      </c>
      <c r="Q809" s="16">
        <v>1</v>
      </c>
      <c r="R809" s="8" t="e">
        <f>IF(#REF!&lt;&gt;#REF!,COUNTIFS($K$112:$K$1378,$K$112,#REF!,#REF!),"")</f>
        <v>#REF!</v>
      </c>
      <c r="S809" s="8" t="e">
        <f>IF(AND(#REF!&lt;&gt;#REF!,#REF!=#REF!,M809="positive",M810="negative"),1,"")</f>
        <v>#REF!</v>
      </c>
      <c r="T809" s="8" t="e">
        <f>IF(AND(#REF!=#REF!,K:K="stroke",M:M="positive",S809&lt;&gt;"1"),1,"")</f>
        <v>#REF!</v>
      </c>
      <c r="U809" s="8" t="e">
        <f>IF((AND(R809&lt;&gt;"",W809&lt;&gt;1,K:K="stroke",M:M="negative",#REF!=#REF!)),IF(W809&lt;&gt;0,"",1),"")</f>
        <v>#REF!</v>
      </c>
      <c r="V809" s="8" t="e">
        <f t="shared" si="52"/>
        <v>#REF!</v>
      </c>
      <c r="W809" s="8" t="e">
        <f>IF(#REF!&lt;&gt;#REF!,COUNTIFS($K$112:$K$1378,"up",#REF!,#REF!),"")</f>
        <v>#REF!</v>
      </c>
      <c r="X809" s="8" t="e">
        <f>IF(#REF!&lt;&gt;#REF!,COUNTIFS($K$112:$K$1378,"SRS",#REF!,#REF!),"")</f>
        <v>#REF!</v>
      </c>
      <c r="Y809" s="8" t="e">
        <f>IF(R809&lt;&gt;"",IF(R809=1,"",COUNTIFS($O$112:$O$1378,"&gt;40",#REF!,#REF!)),"")</f>
        <v>#REF!</v>
      </c>
    </row>
    <row r="810" spans="1:34" s="16" customFormat="1">
      <c r="A810" s="4">
        <f t="shared" si="53"/>
        <v>66918</v>
      </c>
      <c r="B810" s="33" t="str">
        <f t="shared" si="54"/>
        <v>20171129183518</v>
      </c>
      <c r="C810" s="4" t="str">
        <f t="shared" si="55"/>
        <v>20171129</v>
      </c>
      <c r="D810" s="4">
        <v>2017</v>
      </c>
      <c r="E810" s="4">
        <v>11</v>
      </c>
      <c r="F810" s="4">
        <v>29</v>
      </c>
      <c r="G810" s="16">
        <v>18</v>
      </c>
      <c r="H810" s="16">
        <v>35</v>
      </c>
      <c r="I810" s="4">
        <v>18</v>
      </c>
      <c r="J810" s="16">
        <v>732</v>
      </c>
      <c r="K810" s="32" t="s">
        <v>47</v>
      </c>
      <c r="L810" s="8" t="e">
        <f>IF(#REF!=#REF!,IF(K810="Stroke",IF(K811="Stroke",IF((J811-J810)&lt;0,1000+J811-J810,J811-J810),""),""),"")</f>
        <v>#REF!</v>
      </c>
      <c r="M810" s="4" t="s">
        <v>21</v>
      </c>
      <c r="N810" s="4" t="s">
        <v>27</v>
      </c>
      <c r="O810" s="4">
        <v>0</v>
      </c>
      <c r="P810" s="8" t="e">
        <f>IF(#REF!=#REF!,IF(K810="Stroke",IF(K811="Stroke",IF(#REF!=#REF!,IF(Q810=Q811,IF((J811-J810)&lt;0,1000+J811-J810-O810,J811-J810-O810),""),""),""),""),"")</f>
        <v>#REF!</v>
      </c>
      <c r="Q810" s="16">
        <v>1</v>
      </c>
      <c r="R810" s="8" t="e">
        <f>IF(#REF!&lt;&gt;#REF!,COUNTIFS($K$112:$K$1378,$K$112,#REF!,#REF!),"")</f>
        <v>#REF!</v>
      </c>
      <c r="S810" s="8" t="e">
        <f>IF(AND(#REF!&lt;&gt;#REF!,#REF!=#REF!,M810="positive",M811="negative"),1,"")</f>
        <v>#REF!</v>
      </c>
      <c r="T810" s="8" t="e">
        <f>IF(AND(#REF!=#REF!,K:K="stroke",M:M="positive",S810&lt;&gt;"1"),1,"")</f>
        <v>#REF!</v>
      </c>
      <c r="U810" s="8" t="e">
        <f>IF((AND(R810&lt;&gt;"",W810&lt;&gt;1,K:K="stroke",M:M="negative",#REF!=#REF!)),IF(W810&lt;&gt;0,"",1),"")</f>
        <v>#REF!</v>
      </c>
      <c r="V810" s="8" t="e">
        <f t="shared" si="52"/>
        <v>#REF!</v>
      </c>
      <c r="W810" s="8" t="e">
        <f>IF(#REF!&lt;&gt;#REF!,COUNTIFS($K$112:$K$1378,"up",#REF!,#REF!),"")</f>
        <v>#REF!</v>
      </c>
      <c r="X810" s="8" t="e">
        <f>IF(#REF!&lt;&gt;#REF!,COUNTIFS($K$112:$K$1378,"SRS",#REF!,#REF!),"")</f>
        <v>#REF!</v>
      </c>
      <c r="Y810" s="8" t="e">
        <f>IF(R810&lt;&gt;"",IF(R810=1,"",COUNTIFS($O$112:$O$1378,"&gt;40",#REF!,#REF!)),"")</f>
        <v>#REF!</v>
      </c>
    </row>
    <row r="811" spans="1:34" s="16" customFormat="1">
      <c r="A811" s="4">
        <f t="shared" si="53"/>
        <v>66918</v>
      </c>
      <c r="B811" s="33" t="str">
        <f t="shared" si="54"/>
        <v>20171129183518</v>
      </c>
      <c r="C811" s="4" t="str">
        <f t="shared" si="55"/>
        <v>20171129</v>
      </c>
      <c r="D811" s="4">
        <v>2017</v>
      </c>
      <c r="E811" s="4">
        <v>11</v>
      </c>
      <c r="F811" s="4">
        <v>29</v>
      </c>
      <c r="G811" s="16">
        <v>18</v>
      </c>
      <c r="H811" s="16">
        <v>35</v>
      </c>
      <c r="I811" s="4">
        <v>18</v>
      </c>
      <c r="J811" s="16">
        <v>744</v>
      </c>
      <c r="K811" s="32" t="s">
        <v>47</v>
      </c>
      <c r="L811" s="8" t="e">
        <f>IF(#REF!=#REF!,IF(K811="Stroke",IF(K812="Stroke",IF((J812-J811)&lt;0,1000+J812-J811,J812-J811),""),""),"")</f>
        <v>#REF!</v>
      </c>
      <c r="M811" s="4" t="s">
        <v>21</v>
      </c>
      <c r="N811" s="4" t="s">
        <v>27</v>
      </c>
      <c r="O811" s="4">
        <v>0</v>
      </c>
      <c r="P811" s="8" t="e">
        <f>IF(#REF!=#REF!,IF(K811="Stroke",IF(K812="Stroke",IF(#REF!=#REF!,IF(Q811=Q812,IF((J812-J811)&lt;0,1000+J812-J811-O811,J812-J811-O811),""),""),""),""),"")</f>
        <v>#REF!</v>
      </c>
      <c r="Q811" s="16">
        <v>1</v>
      </c>
      <c r="R811" s="8" t="e">
        <f>IF(#REF!&lt;&gt;#REF!,COUNTIFS($K$112:$K$1378,$K$112,#REF!,#REF!),"")</f>
        <v>#REF!</v>
      </c>
      <c r="S811" s="8" t="e">
        <f>IF(AND(#REF!&lt;&gt;#REF!,#REF!=#REF!,M811="positive",M812="negative"),1,"")</f>
        <v>#REF!</v>
      </c>
      <c r="T811" s="8" t="e">
        <f>IF(AND(#REF!=#REF!,K:K="stroke",M:M="positive",S811&lt;&gt;"1"),1,"")</f>
        <v>#REF!</v>
      </c>
      <c r="U811" s="8" t="e">
        <f>IF((AND(R811&lt;&gt;"",W811&lt;&gt;1,K:K="stroke",M:M="negative",#REF!=#REF!)),IF(W811&lt;&gt;0,"",1),"")</f>
        <v>#REF!</v>
      </c>
      <c r="V811" s="8" t="e">
        <f t="shared" si="52"/>
        <v>#REF!</v>
      </c>
      <c r="W811" s="8" t="e">
        <f>IF(#REF!&lt;&gt;#REF!,COUNTIFS($K$112:$K$1378,"up",#REF!,#REF!),"")</f>
        <v>#REF!</v>
      </c>
      <c r="X811" s="8" t="e">
        <f>IF(#REF!&lt;&gt;#REF!,COUNTIFS($K$112:$K$1378,"SRS",#REF!,#REF!),"")</f>
        <v>#REF!</v>
      </c>
      <c r="Y811" s="8" t="e">
        <f>IF(R811&lt;&gt;"",IF(R811=1,"",COUNTIFS($O$112:$O$1378,"&gt;40",#REF!,#REF!)),"")</f>
        <v>#REF!</v>
      </c>
    </row>
    <row r="812" spans="1:34" s="16" customFormat="1">
      <c r="A812" s="4">
        <f t="shared" si="53"/>
        <v>66918</v>
      </c>
      <c r="B812" s="33" t="str">
        <f t="shared" si="54"/>
        <v>20171129183518</v>
      </c>
      <c r="C812" s="4" t="str">
        <f t="shared" si="55"/>
        <v>20171129</v>
      </c>
      <c r="D812" s="4">
        <v>2017</v>
      </c>
      <c r="E812" s="4">
        <v>11</v>
      </c>
      <c r="F812" s="4">
        <v>29</v>
      </c>
      <c r="G812" s="16">
        <v>18</v>
      </c>
      <c r="H812" s="16">
        <v>35</v>
      </c>
      <c r="I812" s="4">
        <v>18</v>
      </c>
      <c r="J812" s="16">
        <v>778</v>
      </c>
      <c r="K812" s="32" t="s">
        <v>47</v>
      </c>
      <c r="L812" s="8" t="e">
        <f>IF(#REF!=#REF!,IF(K812="Stroke",IF(K813="Stroke",IF((J813-J812)&lt;0,1000+J813-J812,J813-J812),""),""),"")</f>
        <v>#REF!</v>
      </c>
      <c r="M812" s="4" t="s">
        <v>21</v>
      </c>
      <c r="N812" s="4" t="s">
        <v>27</v>
      </c>
      <c r="O812" s="4">
        <v>0</v>
      </c>
      <c r="P812" s="8" t="e">
        <f>IF(#REF!=#REF!,IF(K812="Stroke",IF(K813="Stroke",IF(#REF!=#REF!,IF(Q812=Q813,IF((J813-J812)&lt;0,1000+J813-J812-O812,J813-J812-O812),""),""),""),""),"")</f>
        <v>#REF!</v>
      </c>
      <c r="Q812" s="16">
        <v>1</v>
      </c>
      <c r="R812" s="8" t="e">
        <f>IF(#REF!&lt;&gt;#REF!,COUNTIFS($K$112:$K$1378,$K$112,#REF!,#REF!),"")</f>
        <v>#REF!</v>
      </c>
      <c r="S812" s="8" t="e">
        <f>IF(AND(#REF!&lt;&gt;#REF!,#REF!=#REF!,M812="positive",M813="negative"),1,"")</f>
        <v>#REF!</v>
      </c>
      <c r="T812" s="8" t="e">
        <f>IF(AND(#REF!=#REF!,K:K="stroke",M:M="positive",S812&lt;&gt;"1"),1,"")</f>
        <v>#REF!</v>
      </c>
      <c r="U812" s="8" t="e">
        <f>IF((AND(R812&lt;&gt;"",W812&lt;&gt;1,K:K="stroke",M:M="negative",#REF!=#REF!)),IF(W812&lt;&gt;0,"",1),"")</f>
        <v>#REF!</v>
      </c>
      <c r="V812" s="8" t="e">
        <f t="shared" si="52"/>
        <v>#REF!</v>
      </c>
      <c r="W812" s="8" t="e">
        <f>IF(#REF!&lt;&gt;#REF!,COUNTIFS($K$112:$K$1378,"up",#REF!,#REF!),"")</f>
        <v>#REF!</v>
      </c>
      <c r="X812" s="8" t="e">
        <f>IF(#REF!&lt;&gt;#REF!,COUNTIFS($K$112:$K$1378,"SRS",#REF!,#REF!),"")</f>
        <v>#REF!</v>
      </c>
      <c r="Y812" s="8" t="e">
        <f>IF(R812&lt;&gt;"",IF(R812=1,"",COUNTIFS($O$112:$O$1378,"&gt;40",#REF!,#REF!)),"")</f>
        <v>#REF!</v>
      </c>
    </row>
    <row r="813" spans="1:34" s="16" customFormat="1">
      <c r="A813" s="4">
        <f t="shared" si="53"/>
        <v>66918</v>
      </c>
      <c r="B813" s="33" t="str">
        <f t="shared" si="54"/>
        <v>20171129183518</v>
      </c>
      <c r="C813" s="4" t="str">
        <f t="shared" si="55"/>
        <v>20171129</v>
      </c>
      <c r="D813" s="4">
        <v>2017</v>
      </c>
      <c r="E813" s="4">
        <v>11</v>
      </c>
      <c r="F813" s="4">
        <v>29</v>
      </c>
      <c r="G813" s="16">
        <v>18</v>
      </c>
      <c r="H813" s="16">
        <v>35</v>
      </c>
      <c r="I813" s="4">
        <v>18</v>
      </c>
      <c r="J813" s="16">
        <v>797</v>
      </c>
      <c r="K813" s="32" t="s">
        <v>47</v>
      </c>
      <c r="L813" s="8" t="e">
        <f>IF(#REF!=#REF!,IF(K813="Stroke",IF(K814="Stroke",IF((J814-J813)&lt;0,1000+J814-J813,J814-J813),""),""),"")</f>
        <v>#REF!</v>
      </c>
      <c r="M813" s="4" t="s">
        <v>21</v>
      </c>
      <c r="N813" s="4" t="s">
        <v>27</v>
      </c>
      <c r="O813" s="4">
        <v>0</v>
      </c>
      <c r="P813" s="8" t="e">
        <f>IF(#REF!=#REF!,IF(K813="Stroke",IF(K814="Stroke",IF(#REF!=#REF!,IF(Q813=Q814,IF((J814-J813)&lt;0,1000+J814-J813-O813,J814-J813-O813),""),""),""),""),"")</f>
        <v>#REF!</v>
      </c>
      <c r="Q813" s="16">
        <v>1</v>
      </c>
      <c r="R813" s="8" t="e">
        <f>IF(#REF!&lt;&gt;#REF!,COUNTIFS($K$112:$K$1378,$K$112,#REF!,#REF!),"")</f>
        <v>#REF!</v>
      </c>
      <c r="S813" s="8" t="e">
        <f>IF(AND(#REF!&lt;&gt;#REF!,#REF!=#REF!,M813="positive",M814="negative"),1,"")</f>
        <v>#REF!</v>
      </c>
      <c r="T813" s="8" t="e">
        <f>IF(AND(#REF!=#REF!,K:K="stroke",M:M="positive",S813&lt;&gt;"1"),1,"")</f>
        <v>#REF!</v>
      </c>
      <c r="U813" s="8" t="e">
        <f>IF((AND(R813&lt;&gt;"",W813&lt;&gt;1,K:K="stroke",M:M="negative",#REF!=#REF!)),IF(W813&lt;&gt;0,"",1),"")</f>
        <v>#REF!</v>
      </c>
      <c r="V813" s="8" t="e">
        <f t="shared" si="52"/>
        <v>#REF!</v>
      </c>
      <c r="W813" s="8" t="e">
        <f>IF(#REF!&lt;&gt;#REF!,COUNTIFS($K$112:$K$1378,"up",#REF!,#REF!),"")</f>
        <v>#REF!</v>
      </c>
      <c r="X813" s="8" t="e">
        <f>IF(#REF!&lt;&gt;#REF!,COUNTIFS($K$112:$K$1378,"SRS",#REF!,#REF!),"")</f>
        <v>#REF!</v>
      </c>
      <c r="Y813" s="8" t="e">
        <f>IF(R813&lt;&gt;"",IF(R813=1,"",COUNTIFS($O$112:$O$1378,"&gt;40",#REF!,#REF!)),"")</f>
        <v>#REF!</v>
      </c>
    </row>
    <row r="814" spans="1:34" s="16" customFormat="1">
      <c r="A814" s="4">
        <f t="shared" si="53"/>
        <v>66918</v>
      </c>
      <c r="B814" s="33" t="str">
        <f t="shared" si="54"/>
        <v>20171129183518</v>
      </c>
      <c r="C814" s="4" t="str">
        <f t="shared" si="55"/>
        <v>20171129</v>
      </c>
      <c r="D814" s="4">
        <v>2017</v>
      </c>
      <c r="E814" s="4">
        <v>11</v>
      </c>
      <c r="F814" s="4">
        <v>29</v>
      </c>
      <c r="G814" s="16">
        <v>18</v>
      </c>
      <c r="H814" s="16">
        <v>35</v>
      </c>
      <c r="I814" s="4">
        <v>18</v>
      </c>
      <c r="J814" s="16">
        <v>798</v>
      </c>
      <c r="K814" s="32" t="s">
        <v>47</v>
      </c>
      <c r="L814" s="8" t="e">
        <f>IF(#REF!=#REF!,IF(K814="Stroke",IF(K815="Stroke",IF((J815-J814)&lt;0,1000+J815-J814,J815-J814),""),""),"")</f>
        <v>#REF!</v>
      </c>
      <c r="M814" s="4" t="s">
        <v>21</v>
      </c>
      <c r="N814" s="4" t="s">
        <v>27</v>
      </c>
      <c r="O814" s="4">
        <v>0</v>
      </c>
      <c r="P814" s="8" t="e">
        <f>IF(#REF!=#REF!,IF(K814="Stroke",IF(K815="Stroke",IF(#REF!=#REF!,IF(Q814=Q815,IF((J815-J814)&lt;0,1000+J815-J814-O814,J815-J814-O814),""),""),""),""),"")</f>
        <v>#REF!</v>
      </c>
      <c r="Q814" s="16">
        <v>1</v>
      </c>
      <c r="R814" s="8" t="e">
        <f>IF(#REF!&lt;&gt;#REF!,COUNTIFS($K$112:$K$1378,$K$112,#REF!,#REF!),"")</f>
        <v>#REF!</v>
      </c>
      <c r="S814" s="8" t="e">
        <f>IF(AND(#REF!&lt;&gt;#REF!,#REF!=#REF!,M814="positive",M815="negative"),1,"")</f>
        <v>#REF!</v>
      </c>
      <c r="T814" s="8" t="e">
        <f>IF(AND(#REF!=#REF!,K:K="stroke",M:M="positive",S814&lt;&gt;"1"),1,"")</f>
        <v>#REF!</v>
      </c>
      <c r="U814" s="8" t="e">
        <f>IF((AND(R814&lt;&gt;"",W814&lt;&gt;1,K:K="stroke",M:M="negative",#REF!=#REF!)),IF(W814&lt;&gt;0,"",1),"")</f>
        <v>#REF!</v>
      </c>
      <c r="V814" s="8" t="e">
        <f t="shared" ref="V814:V877" si="56">IF(R814="","",(SUM(S814:U814)+W814))</f>
        <v>#REF!</v>
      </c>
      <c r="W814" s="8" t="e">
        <f>IF(#REF!&lt;&gt;#REF!,COUNTIFS($K$112:$K$1378,"up",#REF!,#REF!),"")</f>
        <v>#REF!</v>
      </c>
      <c r="X814" s="8" t="e">
        <f>IF(#REF!&lt;&gt;#REF!,COUNTIFS($K$112:$K$1378,"SRS",#REF!,#REF!),"")</f>
        <v>#REF!</v>
      </c>
      <c r="Y814" s="8" t="e">
        <f>IF(R814&lt;&gt;"",IF(R814=1,"",COUNTIFS($O$112:$O$1378,"&gt;40",#REF!,#REF!)),"")</f>
        <v>#REF!</v>
      </c>
    </row>
    <row r="815" spans="1:34" s="16" customFormat="1">
      <c r="A815" s="4">
        <f t="shared" si="53"/>
        <v>66918</v>
      </c>
      <c r="B815" s="33" t="str">
        <f t="shared" si="54"/>
        <v>20171129183518</v>
      </c>
      <c r="C815" s="4" t="str">
        <f t="shared" si="55"/>
        <v>20171129</v>
      </c>
      <c r="D815" s="4">
        <v>2017</v>
      </c>
      <c r="E815" s="4">
        <v>11</v>
      </c>
      <c r="F815" s="4">
        <v>29</v>
      </c>
      <c r="G815" s="16">
        <v>18</v>
      </c>
      <c r="H815" s="16">
        <v>35</v>
      </c>
      <c r="I815" s="4">
        <v>18</v>
      </c>
      <c r="J815" s="16">
        <v>810</v>
      </c>
      <c r="K815" s="32" t="s">
        <v>47</v>
      </c>
      <c r="L815" s="8" t="e">
        <f>IF(#REF!=#REF!,IF(K815="Stroke",IF(K816="Stroke",IF((J816-J815)&lt;0,1000+J816-J815,J816-J815),""),""),"")</f>
        <v>#REF!</v>
      </c>
      <c r="M815" s="4" t="s">
        <v>21</v>
      </c>
      <c r="N815" s="4" t="s">
        <v>27</v>
      </c>
      <c r="O815" s="4">
        <v>0</v>
      </c>
      <c r="P815" s="8" t="e">
        <f>IF(#REF!=#REF!,IF(K815="Stroke",IF(K816="Stroke",IF(#REF!=#REF!,IF(Q815=Q816,IF((J816-J815)&lt;0,1000+J816-J815-O815,J816-J815-O815),""),""),""),""),"")</f>
        <v>#REF!</v>
      </c>
      <c r="Q815" s="16">
        <v>1</v>
      </c>
      <c r="R815" s="8" t="e">
        <f>IF(#REF!&lt;&gt;#REF!,COUNTIFS($K$112:$K$1378,$K$112,#REF!,#REF!),"")</f>
        <v>#REF!</v>
      </c>
      <c r="S815" s="8" t="e">
        <f>IF(AND(#REF!&lt;&gt;#REF!,#REF!=#REF!,M815="positive",M816="negative"),1,"")</f>
        <v>#REF!</v>
      </c>
      <c r="T815" s="8" t="e">
        <f>IF(AND(#REF!=#REF!,K:K="stroke",M:M="positive",S815&lt;&gt;"1"),1,"")</f>
        <v>#REF!</v>
      </c>
      <c r="U815" s="8" t="e">
        <f>IF((AND(R815&lt;&gt;"",W815&lt;&gt;1,K:K="stroke",M:M="negative",#REF!=#REF!)),IF(W815&lt;&gt;0,"",1),"")</f>
        <v>#REF!</v>
      </c>
      <c r="V815" s="8" t="e">
        <f t="shared" si="56"/>
        <v>#REF!</v>
      </c>
      <c r="W815" s="8" t="e">
        <f>IF(#REF!&lt;&gt;#REF!,COUNTIFS($K$112:$K$1378,"up",#REF!,#REF!),"")</f>
        <v>#REF!</v>
      </c>
      <c r="X815" s="8" t="e">
        <f>IF(#REF!&lt;&gt;#REF!,COUNTIFS($K$112:$K$1378,"SRS",#REF!,#REF!),"")</f>
        <v>#REF!</v>
      </c>
      <c r="Y815" s="8" t="e">
        <f>IF(R815&lt;&gt;"",IF(R815=1,"",COUNTIFS($O$112:$O$1378,"&gt;40",#REF!,#REF!)),"")</f>
        <v>#REF!</v>
      </c>
    </row>
    <row r="816" spans="1:34" s="16" customFormat="1">
      <c r="A816" s="4">
        <f t="shared" si="53"/>
        <v>66918</v>
      </c>
      <c r="B816" s="33" t="str">
        <f t="shared" si="54"/>
        <v>20171129183518</v>
      </c>
      <c r="C816" s="4" t="str">
        <f t="shared" si="55"/>
        <v>20171129</v>
      </c>
      <c r="D816" s="4">
        <v>2017</v>
      </c>
      <c r="E816" s="4">
        <v>11</v>
      </c>
      <c r="F816" s="4">
        <v>29</v>
      </c>
      <c r="G816" s="16">
        <v>18</v>
      </c>
      <c r="H816" s="16">
        <v>35</v>
      </c>
      <c r="I816" s="4">
        <v>18</v>
      </c>
      <c r="J816" s="16">
        <v>834</v>
      </c>
      <c r="K816" s="32" t="s">
        <v>47</v>
      </c>
      <c r="L816" s="8" t="e">
        <f>IF(#REF!=#REF!,IF(K816="Stroke",IF(K817="Stroke",IF((J817-J816)&lt;0,1000+J817-J816,J817-J816),""),""),"")</f>
        <v>#REF!</v>
      </c>
      <c r="M816" s="4" t="s">
        <v>21</v>
      </c>
      <c r="N816" s="4" t="s">
        <v>27</v>
      </c>
      <c r="O816" s="4">
        <v>0</v>
      </c>
      <c r="P816" s="8" t="e">
        <f>IF(#REF!=#REF!,IF(K816="Stroke",IF(K817="Stroke",IF(#REF!=#REF!,IF(Q816=Q817,IF((J817-J816)&lt;0,1000+J817-J816-O816,J817-J816-O816),""),""),""),""),"")</f>
        <v>#REF!</v>
      </c>
      <c r="Q816" s="16">
        <v>1</v>
      </c>
      <c r="R816" s="8" t="e">
        <f>IF(#REF!&lt;&gt;#REF!,COUNTIFS($K$112:$K$1378,$K$112,#REF!,#REF!),"")</f>
        <v>#REF!</v>
      </c>
      <c r="S816" s="8" t="e">
        <f>IF(AND(#REF!&lt;&gt;#REF!,#REF!=#REF!,M816="positive",M817="negative"),1,"")</f>
        <v>#REF!</v>
      </c>
      <c r="T816" s="8" t="e">
        <f>IF(AND(#REF!=#REF!,K:K="stroke",M:M="positive",S816&lt;&gt;"1"),1,"")</f>
        <v>#REF!</v>
      </c>
      <c r="U816" s="8" t="e">
        <f>IF((AND(R816&lt;&gt;"",W816&lt;&gt;1,K:K="stroke",M:M="negative",#REF!=#REF!)),IF(W816&lt;&gt;0,"",1),"")</f>
        <v>#REF!</v>
      </c>
      <c r="V816" s="8" t="e">
        <f t="shared" si="56"/>
        <v>#REF!</v>
      </c>
      <c r="W816" s="8" t="e">
        <f>IF(#REF!&lt;&gt;#REF!,COUNTIFS($K$112:$K$1378,"up",#REF!,#REF!),"")</f>
        <v>#REF!</v>
      </c>
      <c r="X816" s="8" t="e">
        <f>IF(#REF!&lt;&gt;#REF!,COUNTIFS($K$112:$K$1378,"SRS",#REF!,#REF!),"")</f>
        <v>#REF!</v>
      </c>
      <c r="Y816" s="8" t="e">
        <f>IF(R816&lt;&gt;"",IF(R816=1,"",COUNTIFS($O$112:$O$1378,"&gt;40",#REF!,#REF!)),"")</f>
        <v>#REF!</v>
      </c>
    </row>
    <row r="817" spans="1:34" s="16" customFormat="1">
      <c r="A817" s="4">
        <f t="shared" si="53"/>
        <v>66918</v>
      </c>
      <c r="B817" s="33" t="str">
        <f t="shared" si="54"/>
        <v>20171129183518</v>
      </c>
      <c r="C817" s="4" t="str">
        <f t="shared" si="55"/>
        <v>20171129</v>
      </c>
      <c r="D817" s="4">
        <v>2017</v>
      </c>
      <c r="E817" s="4">
        <v>11</v>
      </c>
      <c r="F817" s="4">
        <v>29</v>
      </c>
      <c r="G817" s="16">
        <v>18</v>
      </c>
      <c r="H817" s="16">
        <v>35</v>
      </c>
      <c r="I817" s="4">
        <v>18</v>
      </c>
      <c r="J817" s="16">
        <v>844</v>
      </c>
      <c r="K817" s="32" t="s">
        <v>47</v>
      </c>
      <c r="L817" s="8" t="e">
        <f>IF(#REF!=#REF!,IF(K817="Stroke",IF(K818="Stroke",IF((J818-J817)&lt;0,1000+J818-J817,J818-J817),""),""),"")</f>
        <v>#REF!</v>
      </c>
      <c r="M817" s="4" t="s">
        <v>21</v>
      </c>
      <c r="N817" s="4" t="s">
        <v>27</v>
      </c>
      <c r="O817" s="4">
        <v>0</v>
      </c>
      <c r="P817" s="8" t="e">
        <f>IF(#REF!=#REF!,IF(K817="Stroke",IF(K818="Stroke",IF(#REF!=#REF!,IF(Q817=Q818,IF((J818-J817)&lt;0,1000+J818-J817-O817,J818-J817-O817),""),""),""),""),"")</f>
        <v>#REF!</v>
      </c>
      <c r="Q817" s="16">
        <v>1</v>
      </c>
      <c r="R817" s="8" t="e">
        <f>IF(#REF!&lt;&gt;#REF!,COUNTIFS($K$112:$K$1378,$K$112,#REF!,#REF!),"")</f>
        <v>#REF!</v>
      </c>
      <c r="S817" s="8" t="e">
        <f>IF(AND(#REF!&lt;&gt;#REF!,#REF!=#REF!,M817="positive",M818="negative"),1,"")</f>
        <v>#REF!</v>
      </c>
      <c r="T817" s="8" t="e">
        <f>IF(AND(#REF!=#REF!,K:K="stroke",M:M="positive",S817&lt;&gt;"1"),1,"")</f>
        <v>#REF!</v>
      </c>
      <c r="U817" s="8" t="e">
        <f>IF((AND(R817&lt;&gt;"",W817&lt;&gt;1,K:K="stroke",M:M="negative",#REF!=#REF!)),IF(W817&lt;&gt;0,"",1),"")</f>
        <v>#REF!</v>
      </c>
      <c r="V817" s="8" t="e">
        <f t="shared" si="56"/>
        <v>#REF!</v>
      </c>
      <c r="W817" s="8" t="e">
        <f>IF(#REF!&lt;&gt;#REF!,COUNTIFS($K$112:$K$1378,"up",#REF!,#REF!),"")</f>
        <v>#REF!</v>
      </c>
      <c r="X817" s="8" t="e">
        <f>IF(#REF!&lt;&gt;#REF!,COUNTIFS($K$112:$K$1378,"SRS",#REF!,#REF!),"")</f>
        <v>#REF!</v>
      </c>
      <c r="Y817" s="8" t="e">
        <f>IF(R817&lt;&gt;"",IF(R817=1,"",COUNTIFS($O$112:$O$1378,"&gt;40",#REF!,#REF!)),"")</f>
        <v>#REF!</v>
      </c>
    </row>
    <row r="818" spans="1:34" s="16" customFormat="1">
      <c r="A818" s="4">
        <f t="shared" si="53"/>
        <v>66918</v>
      </c>
      <c r="B818" s="33" t="str">
        <f t="shared" si="54"/>
        <v>20171129183518</v>
      </c>
      <c r="C818" s="4" t="str">
        <f t="shared" si="55"/>
        <v>20171129</v>
      </c>
      <c r="D818" s="4">
        <v>2017</v>
      </c>
      <c r="E818" s="4">
        <v>11</v>
      </c>
      <c r="F818" s="4">
        <v>29</v>
      </c>
      <c r="G818" s="16">
        <v>18</v>
      </c>
      <c r="H818" s="16">
        <v>35</v>
      </c>
      <c r="I818" s="4">
        <v>18</v>
      </c>
      <c r="J818" s="16">
        <v>852</v>
      </c>
      <c r="K818" s="32" t="s">
        <v>47</v>
      </c>
      <c r="L818" s="8" t="e">
        <f>IF(#REF!=#REF!,IF(K818="Stroke",IF(K819="Stroke",IF((J819-J818)&lt;0,1000+J819-J818,J819-J818),""),""),"")</f>
        <v>#REF!</v>
      </c>
      <c r="M818" s="4" t="s">
        <v>21</v>
      </c>
      <c r="N818" s="4" t="s">
        <v>27</v>
      </c>
      <c r="O818" s="4">
        <v>0</v>
      </c>
      <c r="P818" s="8" t="e">
        <f>IF(#REF!=#REF!,IF(K818="Stroke",IF(K819="Stroke",IF(#REF!=#REF!,IF(Q818=Q819,IF((J819-J818)&lt;0,1000+J819-J818-O818,J819-J818-O818),""),""),""),""),"")</f>
        <v>#REF!</v>
      </c>
      <c r="Q818" s="16">
        <v>1</v>
      </c>
      <c r="R818" s="8" t="e">
        <f>IF(#REF!&lt;&gt;#REF!,COUNTIFS($K$112:$K$1378,$K$112,#REF!,#REF!),"")</f>
        <v>#REF!</v>
      </c>
      <c r="S818" s="8" t="e">
        <f>IF(AND(#REF!&lt;&gt;#REF!,#REF!=#REF!,M818="positive",M819="negative"),1,"")</f>
        <v>#REF!</v>
      </c>
      <c r="T818" s="8" t="e">
        <f>IF(AND(#REF!=#REF!,K:K="stroke",M:M="positive",S818&lt;&gt;"1"),1,"")</f>
        <v>#REF!</v>
      </c>
      <c r="U818" s="8" t="e">
        <f>IF((AND(R818&lt;&gt;"",W818&lt;&gt;1,K:K="stroke",M:M="negative",#REF!=#REF!)),IF(W818&lt;&gt;0,"",1),"")</f>
        <v>#REF!</v>
      </c>
      <c r="V818" s="8" t="e">
        <f t="shared" si="56"/>
        <v>#REF!</v>
      </c>
      <c r="W818" s="8" t="e">
        <f>IF(#REF!&lt;&gt;#REF!,COUNTIFS($K$112:$K$1378,"up",#REF!,#REF!),"")</f>
        <v>#REF!</v>
      </c>
      <c r="X818" s="8" t="e">
        <f>IF(#REF!&lt;&gt;#REF!,COUNTIFS($K$112:$K$1378,"SRS",#REF!,#REF!),"")</f>
        <v>#REF!</v>
      </c>
      <c r="Y818" s="8" t="e">
        <f>IF(R818&lt;&gt;"",IF(R818=1,"",COUNTIFS($O$112:$O$1378,"&gt;40",#REF!,#REF!)),"")</f>
        <v>#REF!</v>
      </c>
    </row>
    <row r="819" spans="1:34" s="16" customFormat="1">
      <c r="A819" s="4">
        <f t="shared" si="53"/>
        <v>66918</v>
      </c>
      <c r="B819" s="33" t="str">
        <f t="shared" si="54"/>
        <v>20171129183518</v>
      </c>
      <c r="C819" s="4" t="str">
        <f t="shared" si="55"/>
        <v>20171129</v>
      </c>
      <c r="D819" s="4">
        <v>2017</v>
      </c>
      <c r="E819" s="4">
        <v>11</v>
      </c>
      <c r="F819" s="4">
        <v>29</v>
      </c>
      <c r="G819" s="16">
        <v>18</v>
      </c>
      <c r="H819" s="16">
        <v>35</v>
      </c>
      <c r="I819" s="4">
        <v>18</v>
      </c>
      <c r="J819" s="16">
        <v>863</v>
      </c>
      <c r="K819" s="32" t="s">
        <v>47</v>
      </c>
      <c r="L819" s="8" t="e">
        <f>IF(#REF!=#REF!,IF(K819="Stroke",IF(K820="Stroke",IF((J820-J819)&lt;0,1000+J820-J819,J820-J819),""),""),"")</f>
        <v>#REF!</v>
      </c>
      <c r="M819" s="4" t="s">
        <v>21</v>
      </c>
      <c r="N819" s="4" t="s">
        <v>27</v>
      </c>
      <c r="O819" s="4">
        <v>0</v>
      </c>
      <c r="P819" s="8" t="e">
        <f>IF(#REF!=#REF!,IF(K819="Stroke",IF(K820="Stroke",IF(#REF!=#REF!,IF(Q819=Q820,IF((J820-J819)&lt;0,1000+J820-J819-O819,J820-J819-O819),""),""),""),""),"")</f>
        <v>#REF!</v>
      </c>
      <c r="Q819" s="16">
        <v>1</v>
      </c>
      <c r="R819" s="8" t="e">
        <f>IF(#REF!&lt;&gt;#REF!,COUNTIFS($K$112:$K$1378,$K$112,#REF!,#REF!),"")</f>
        <v>#REF!</v>
      </c>
      <c r="S819" s="8" t="e">
        <f>IF(AND(#REF!&lt;&gt;#REF!,#REF!=#REF!,M819="positive",M820="negative"),1,"")</f>
        <v>#REF!</v>
      </c>
      <c r="T819" s="8" t="e">
        <f>IF(AND(#REF!=#REF!,K:K="stroke",M:M="positive",S819&lt;&gt;"1"),1,"")</f>
        <v>#REF!</v>
      </c>
      <c r="U819" s="8" t="e">
        <f>IF((AND(R819&lt;&gt;"",W819&lt;&gt;1,K:K="stroke",M:M="negative",#REF!=#REF!)),IF(W819&lt;&gt;0,"",1),"")</f>
        <v>#REF!</v>
      </c>
      <c r="V819" s="8" t="e">
        <f t="shared" si="56"/>
        <v>#REF!</v>
      </c>
      <c r="W819" s="8" t="e">
        <f>IF(#REF!&lt;&gt;#REF!,COUNTIFS($K$112:$K$1378,"up",#REF!,#REF!),"")</f>
        <v>#REF!</v>
      </c>
      <c r="X819" s="8" t="e">
        <f>IF(#REF!&lt;&gt;#REF!,COUNTIFS($K$112:$K$1378,"SRS",#REF!,#REF!),"")</f>
        <v>#REF!</v>
      </c>
      <c r="Y819" s="8" t="e">
        <f>IF(R819&lt;&gt;"",IF(R819=1,"",COUNTIFS($O$112:$O$1378,"&gt;40",#REF!,#REF!)),"")</f>
        <v>#REF!</v>
      </c>
    </row>
    <row r="820" spans="1:34" s="16" customFormat="1">
      <c r="A820" s="4">
        <f t="shared" si="53"/>
        <v>66918</v>
      </c>
      <c r="B820" s="33" t="str">
        <f t="shared" si="54"/>
        <v>20171129183518</v>
      </c>
      <c r="C820" s="4" t="str">
        <f t="shared" si="55"/>
        <v>20171129</v>
      </c>
      <c r="D820" s="4">
        <v>2017</v>
      </c>
      <c r="E820" s="4">
        <v>11</v>
      </c>
      <c r="F820" s="4">
        <v>29</v>
      </c>
      <c r="G820" s="16">
        <v>18</v>
      </c>
      <c r="H820" s="16">
        <v>35</v>
      </c>
      <c r="I820" s="4">
        <v>18</v>
      </c>
      <c r="J820" s="16">
        <v>867</v>
      </c>
      <c r="K820" s="32" t="s">
        <v>47</v>
      </c>
      <c r="L820" s="8" t="e">
        <f>IF(#REF!=#REF!,IF(K820="Stroke",IF(K821="Stroke",IF((J821-J820)&lt;0,1000+J821-J820,J821-J820),""),""),"")</f>
        <v>#REF!</v>
      </c>
      <c r="M820" s="4" t="s">
        <v>21</v>
      </c>
      <c r="N820" s="4" t="s">
        <v>27</v>
      </c>
      <c r="O820" s="4">
        <v>0</v>
      </c>
      <c r="P820" s="8" t="e">
        <f>IF(#REF!=#REF!,IF(K820="Stroke",IF(K821="Stroke",IF(#REF!=#REF!,IF(Q820=Q821,IF((J821-J820)&lt;0,1000+J821-J820-O820,J821-J820-O820),""),""),""),""),"")</f>
        <v>#REF!</v>
      </c>
      <c r="Q820" s="16">
        <v>1</v>
      </c>
      <c r="R820" s="8" t="e">
        <f>IF(#REF!&lt;&gt;#REF!,COUNTIFS($K$112:$K$1378,$K$112,#REF!,#REF!),"")</f>
        <v>#REF!</v>
      </c>
      <c r="S820" s="8" t="e">
        <f>IF(AND(#REF!&lt;&gt;#REF!,#REF!=#REF!,M820="positive",M821="negative"),1,"")</f>
        <v>#REF!</v>
      </c>
      <c r="T820" s="8" t="e">
        <f>IF(AND(#REF!=#REF!,K:K="stroke",M:M="positive",S820&lt;&gt;"1"),1,"")</f>
        <v>#REF!</v>
      </c>
      <c r="U820" s="8" t="e">
        <f>IF((AND(R820&lt;&gt;"",W820&lt;&gt;1,K:K="stroke",M:M="negative",#REF!=#REF!)),IF(W820&lt;&gt;0,"",1),"")</f>
        <v>#REF!</v>
      </c>
      <c r="V820" s="8" t="e">
        <f t="shared" si="56"/>
        <v>#REF!</v>
      </c>
      <c r="W820" s="8" t="e">
        <f>IF(#REF!&lt;&gt;#REF!,COUNTIFS($K$112:$K$1378,"up",#REF!,#REF!),"")</f>
        <v>#REF!</v>
      </c>
      <c r="X820" s="8" t="e">
        <f>IF(#REF!&lt;&gt;#REF!,COUNTIFS($K$112:$K$1378,"SRS",#REF!,#REF!),"")</f>
        <v>#REF!</v>
      </c>
      <c r="Y820" s="8" t="e">
        <f>IF(R820&lt;&gt;"",IF(R820=1,"",COUNTIFS($O$112:$O$1378,"&gt;40",#REF!,#REF!)),"")</f>
        <v>#REF!</v>
      </c>
    </row>
    <row r="821" spans="1:34" s="16" customFormat="1">
      <c r="A821" s="4">
        <f t="shared" si="53"/>
        <v>66918</v>
      </c>
      <c r="B821" s="33" t="str">
        <f t="shared" si="54"/>
        <v>20171129183518</v>
      </c>
      <c r="C821" s="4" t="str">
        <f t="shared" si="55"/>
        <v>20171129</v>
      </c>
      <c r="D821" s="4">
        <v>2017</v>
      </c>
      <c r="E821" s="4">
        <v>11</v>
      </c>
      <c r="F821" s="4">
        <v>29</v>
      </c>
      <c r="G821" s="16">
        <v>18</v>
      </c>
      <c r="H821" s="16">
        <v>35</v>
      </c>
      <c r="I821" s="4">
        <v>18</v>
      </c>
      <c r="J821" s="16">
        <v>876</v>
      </c>
      <c r="K821" s="32" t="s">
        <v>47</v>
      </c>
      <c r="L821" s="8" t="e">
        <f>IF(#REF!=#REF!,IF(K821="Stroke",IF(K822="Stroke",IF((J822-J821)&lt;0,1000+J822-J821,J822-J821),""),""),"")</f>
        <v>#REF!</v>
      </c>
      <c r="M821" s="4" t="s">
        <v>21</v>
      </c>
      <c r="N821" s="4" t="s">
        <v>27</v>
      </c>
      <c r="O821" s="4">
        <v>0</v>
      </c>
      <c r="P821" s="8" t="e">
        <f>IF(#REF!=#REF!,IF(K821="Stroke",IF(K822="Stroke",IF(#REF!=#REF!,IF(Q821=Q822,IF((J822-J821)&lt;0,1000+J822-J821-O821,J822-J821-O821),""),""),""),""),"")</f>
        <v>#REF!</v>
      </c>
      <c r="Q821" s="16">
        <v>1</v>
      </c>
      <c r="R821" s="8" t="e">
        <f>IF(#REF!&lt;&gt;#REF!,COUNTIFS($K$112:$K$1378,$K$112,#REF!,#REF!),"")</f>
        <v>#REF!</v>
      </c>
      <c r="S821" s="8" t="e">
        <f>IF(AND(#REF!&lt;&gt;#REF!,#REF!=#REF!,M821="positive",M822="negative"),1,"")</f>
        <v>#REF!</v>
      </c>
      <c r="T821" s="8" t="e">
        <f>IF(AND(#REF!=#REF!,K:K="stroke",M:M="positive",S821&lt;&gt;"1"),1,"")</f>
        <v>#REF!</v>
      </c>
      <c r="U821" s="8" t="e">
        <f>IF((AND(R821&lt;&gt;"",W821&lt;&gt;1,K:K="stroke",M:M="negative",#REF!=#REF!)),IF(W821&lt;&gt;0,"",1),"")</f>
        <v>#REF!</v>
      </c>
      <c r="V821" s="8" t="e">
        <f t="shared" si="56"/>
        <v>#REF!</v>
      </c>
      <c r="W821" s="8" t="e">
        <f>IF(#REF!&lt;&gt;#REF!,COUNTIFS($K$112:$K$1378,"up",#REF!,#REF!),"")</f>
        <v>#REF!</v>
      </c>
      <c r="X821" s="8" t="e">
        <f>IF(#REF!&lt;&gt;#REF!,COUNTIFS($K$112:$K$1378,"SRS",#REF!,#REF!),"")</f>
        <v>#REF!</v>
      </c>
      <c r="Y821" s="8" t="e">
        <f>IF(R821&lt;&gt;"",IF(R821=1,"",COUNTIFS($O$112:$O$1378,"&gt;40",#REF!,#REF!)),"")</f>
        <v>#REF!</v>
      </c>
    </row>
    <row r="822" spans="1:34">
      <c r="A822" s="4">
        <f t="shared" si="53"/>
        <v>66918</v>
      </c>
      <c r="B822" s="33" t="str">
        <f t="shared" si="54"/>
        <v>20171129183518</v>
      </c>
      <c r="C822" s="4" t="str">
        <f t="shared" si="55"/>
        <v>20171129</v>
      </c>
      <c r="D822" s="4">
        <v>2017</v>
      </c>
      <c r="E822" s="4">
        <v>11</v>
      </c>
      <c r="F822" s="4">
        <v>29</v>
      </c>
      <c r="G822" s="16">
        <v>18</v>
      </c>
      <c r="H822" s="16">
        <v>35</v>
      </c>
      <c r="I822" s="4">
        <v>18</v>
      </c>
      <c r="J822" s="16">
        <v>878</v>
      </c>
      <c r="K822" s="32" t="s">
        <v>47</v>
      </c>
      <c r="L822" s="8" t="e">
        <f>IF(#REF!=#REF!,IF(K822="Stroke",IF(K823="Stroke",IF((J823-J822)&lt;0,1000+J823-J822,J823-J822),""),""),"")</f>
        <v>#REF!</v>
      </c>
      <c r="M822" s="4" t="s">
        <v>21</v>
      </c>
      <c r="N822" s="4" t="s">
        <v>27</v>
      </c>
      <c r="O822" s="4">
        <v>0</v>
      </c>
      <c r="P822" s="8" t="e">
        <f>IF(#REF!=#REF!,IF(K822="Stroke",IF(K823="Stroke",IF(#REF!=#REF!,IF(Q822=Q823,IF((J823-J822)&lt;0,1000+J823-J822-O822,J823-J822-O822),""),""),""),""),"")</f>
        <v>#REF!</v>
      </c>
      <c r="Q822" s="16">
        <v>1</v>
      </c>
      <c r="R822" s="8" t="e">
        <f>IF(#REF!&lt;&gt;#REF!,COUNTIFS($K$112:$K$1378,$K$112,#REF!,#REF!),"")</f>
        <v>#REF!</v>
      </c>
      <c r="S822" s="8" t="e">
        <f>IF(AND(#REF!&lt;&gt;#REF!,#REF!=#REF!,M822="positive",M823="negative"),1,"")</f>
        <v>#REF!</v>
      </c>
      <c r="T822" s="8" t="e">
        <f>IF(AND(#REF!=#REF!,K:K="stroke",M:M="positive",S822&lt;&gt;"1"),1,"")</f>
        <v>#REF!</v>
      </c>
      <c r="U822" s="8" t="e">
        <f>IF((AND(R822&lt;&gt;"",W822&lt;&gt;1,K:K="stroke",M:M="negative",#REF!=#REF!)),IF(W822&lt;&gt;0,"",1),"")</f>
        <v>#REF!</v>
      </c>
      <c r="V822" s="8" t="e">
        <f t="shared" si="56"/>
        <v>#REF!</v>
      </c>
      <c r="W822" s="8" t="e">
        <f>IF(#REF!&lt;&gt;#REF!,COUNTIFS($K$112:$K$1378,"up",#REF!,#REF!),"")</f>
        <v>#REF!</v>
      </c>
      <c r="X822" s="8" t="e">
        <f>IF(#REF!&lt;&gt;#REF!,COUNTIFS($K$112:$K$1378,"SRS",#REF!,#REF!),"")</f>
        <v>#REF!</v>
      </c>
      <c r="Y822" s="8" t="e">
        <f>IF(R822&lt;&gt;"",IF(R822=1,"",COUNTIFS($O$112:$O$1378,"&gt;40",#REF!,#REF!)),"")</f>
        <v>#REF!</v>
      </c>
      <c r="Z822" s="16"/>
      <c r="AA822" s="16"/>
      <c r="AB822" s="16"/>
      <c r="AC822" s="16"/>
      <c r="AD822" s="16"/>
      <c r="AE822" s="16"/>
      <c r="AF822" s="16"/>
      <c r="AG822" s="16"/>
      <c r="AH822" s="16"/>
    </row>
    <row r="823" spans="1:34">
      <c r="A823" s="4">
        <f t="shared" si="53"/>
        <v>66918</v>
      </c>
      <c r="B823" s="33" t="str">
        <f t="shared" si="54"/>
        <v>20171129183518</v>
      </c>
      <c r="C823" s="4" t="str">
        <f t="shared" si="55"/>
        <v>20171129</v>
      </c>
      <c r="D823" s="4">
        <v>2017</v>
      </c>
      <c r="E823" s="4">
        <v>11</v>
      </c>
      <c r="F823" s="4">
        <v>29</v>
      </c>
      <c r="G823" s="16">
        <v>18</v>
      </c>
      <c r="H823" s="16">
        <v>35</v>
      </c>
      <c r="I823" s="4">
        <v>18</v>
      </c>
      <c r="J823" s="16">
        <v>905</v>
      </c>
      <c r="K823" s="32" t="s">
        <v>47</v>
      </c>
      <c r="L823" s="8" t="e">
        <f>IF(#REF!=#REF!,IF(K823="Stroke",IF(K824="Stroke",IF((J824-J823)&lt;0,1000+J824-J823,J824-J823),""),""),"")</f>
        <v>#REF!</v>
      </c>
      <c r="M823" s="4" t="s">
        <v>21</v>
      </c>
      <c r="N823" s="4" t="s">
        <v>27</v>
      </c>
      <c r="O823" s="4">
        <v>0</v>
      </c>
      <c r="P823" s="8" t="e">
        <f>IF(#REF!=#REF!,IF(K823="Stroke",IF(K824="Stroke",IF(#REF!=#REF!,IF(Q823=Q824,IF((J824-J823)&lt;0,1000+J824-J823-O823,J824-J823-O823),""),""),""),""),"")</f>
        <v>#REF!</v>
      </c>
      <c r="Q823" s="16">
        <v>1</v>
      </c>
      <c r="R823" s="8" t="e">
        <f>IF(#REF!&lt;&gt;#REF!,COUNTIFS($K$112:$K$1378,$K$112,#REF!,#REF!),"")</f>
        <v>#REF!</v>
      </c>
      <c r="S823" s="8" t="e">
        <f>IF(AND(#REF!&lt;&gt;#REF!,#REF!=#REF!,M823="positive",M824="negative"),1,"")</f>
        <v>#REF!</v>
      </c>
      <c r="T823" s="8" t="e">
        <f>IF(AND(#REF!=#REF!,K:K="stroke",M:M="positive",S823&lt;&gt;"1"),1,"")</f>
        <v>#REF!</v>
      </c>
      <c r="U823" s="8" t="e">
        <f>IF((AND(R823&lt;&gt;"",W823&lt;&gt;1,K:K="stroke",M:M="negative",#REF!=#REF!)),IF(W823&lt;&gt;0,"",1),"")</f>
        <v>#REF!</v>
      </c>
      <c r="V823" s="8" t="e">
        <f t="shared" si="56"/>
        <v>#REF!</v>
      </c>
      <c r="W823" s="8" t="e">
        <f>IF(#REF!&lt;&gt;#REF!,COUNTIFS($K$112:$K$1378,"up",#REF!,#REF!),"")</f>
        <v>#REF!</v>
      </c>
      <c r="X823" s="8" t="e">
        <f>IF(#REF!&lt;&gt;#REF!,COUNTIFS($K$112:$K$1378,"SRS",#REF!,#REF!),"")</f>
        <v>#REF!</v>
      </c>
      <c r="Y823" s="8" t="e">
        <f>IF(R823&lt;&gt;"",IF(R823=1,"",COUNTIFS($O$112:$O$1378,"&gt;40",#REF!,#REF!)),"")</f>
        <v>#REF!</v>
      </c>
      <c r="Z823" s="16"/>
      <c r="AA823" s="16"/>
      <c r="AB823" s="16"/>
      <c r="AC823" s="16"/>
      <c r="AD823" s="16"/>
      <c r="AE823" s="16"/>
      <c r="AF823" s="16"/>
      <c r="AG823" s="16"/>
      <c r="AH823" s="16"/>
    </row>
    <row r="824" spans="1:34">
      <c r="A824" s="4">
        <f t="shared" si="53"/>
        <v>66918</v>
      </c>
      <c r="B824" s="33" t="str">
        <f t="shared" si="54"/>
        <v>20171129183518</v>
      </c>
      <c r="C824" s="4" t="str">
        <f t="shared" si="55"/>
        <v>20171129</v>
      </c>
      <c r="D824" s="4">
        <v>2017</v>
      </c>
      <c r="E824" s="4">
        <v>11</v>
      </c>
      <c r="F824" s="4">
        <v>29</v>
      </c>
      <c r="G824" s="16">
        <v>18</v>
      </c>
      <c r="H824" s="16">
        <v>35</v>
      </c>
      <c r="I824" s="4">
        <v>18</v>
      </c>
      <c r="J824" s="16">
        <v>909</v>
      </c>
      <c r="K824" s="32" t="s">
        <v>47</v>
      </c>
      <c r="L824" s="8" t="e">
        <f>IF(#REF!=#REF!,IF(K824="Stroke",IF(K825="Stroke",IF((J825-J824)&lt;0,1000+J825-J824,J825-J824),""),""),"")</f>
        <v>#REF!</v>
      </c>
      <c r="M824" s="4" t="s">
        <v>21</v>
      </c>
      <c r="N824" s="4" t="s">
        <v>27</v>
      </c>
      <c r="O824" s="4">
        <v>0</v>
      </c>
      <c r="P824" s="8" t="e">
        <f>IF(#REF!=#REF!,IF(K824="Stroke",IF(K825="Stroke",IF(#REF!=#REF!,IF(Q824=Q825,IF((J825-J824)&lt;0,1000+J825-J824-O824,J825-J824-O824),""),""),""),""),"")</f>
        <v>#REF!</v>
      </c>
      <c r="Q824" s="16">
        <v>1</v>
      </c>
      <c r="R824" s="8" t="e">
        <f>IF(#REF!&lt;&gt;#REF!,COUNTIFS($K$112:$K$1378,$K$112,#REF!,#REF!),"")</f>
        <v>#REF!</v>
      </c>
      <c r="S824" s="8" t="e">
        <f>IF(AND(#REF!&lt;&gt;#REF!,#REF!=#REF!,M824="positive",M825="negative"),1,"")</f>
        <v>#REF!</v>
      </c>
      <c r="T824" s="8" t="e">
        <f>IF(AND(#REF!=#REF!,K:K="stroke",M:M="positive",S824&lt;&gt;"1"),1,"")</f>
        <v>#REF!</v>
      </c>
      <c r="U824" s="8" t="e">
        <f>IF((AND(R824&lt;&gt;"",W824&lt;&gt;1,K:K="stroke",M:M="negative",#REF!=#REF!)),IF(W824&lt;&gt;0,"",1),"")</f>
        <v>#REF!</v>
      </c>
      <c r="V824" s="8" t="e">
        <f t="shared" si="56"/>
        <v>#REF!</v>
      </c>
      <c r="W824" s="8" t="e">
        <f>IF(#REF!&lt;&gt;#REF!,COUNTIFS($K$112:$K$1378,"up",#REF!,#REF!),"")</f>
        <v>#REF!</v>
      </c>
      <c r="X824" s="8" t="e">
        <f>IF(#REF!&lt;&gt;#REF!,COUNTIFS($K$112:$K$1378,"SRS",#REF!,#REF!),"")</f>
        <v>#REF!</v>
      </c>
      <c r="Y824" s="8" t="e">
        <f>IF(R824&lt;&gt;"",IF(R824=1,"",COUNTIFS($O$112:$O$1378,"&gt;40",#REF!,#REF!)),"")</f>
        <v>#REF!</v>
      </c>
      <c r="Z824" s="16"/>
      <c r="AA824" s="16"/>
      <c r="AB824" s="16"/>
      <c r="AC824" s="16"/>
      <c r="AD824" s="16"/>
      <c r="AE824" s="16"/>
      <c r="AF824" s="16"/>
      <c r="AG824" s="16"/>
      <c r="AH824" s="16"/>
    </row>
    <row r="825" spans="1:34">
      <c r="A825" s="4">
        <f t="shared" si="53"/>
        <v>66918</v>
      </c>
      <c r="B825" s="33" t="str">
        <f t="shared" si="54"/>
        <v>20171129183518</v>
      </c>
      <c r="C825" s="4" t="str">
        <f t="shared" si="55"/>
        <v>20171129</v>
      </c>
      <c r="D825" s="4">
        <v>2017</v>
      </c>
      <c r="E825" s="4">
        <v>11</v>
      </c>
      <c r="F825" s="4">
        <v>29</v>
      </c>
      <c r="G825" s="16">
        <v>18</v>
      </c>
      <c r="H825" s="16">
        <v>35</v>
      </c>
      <c r="I825" s="4">
        <v>18</v>
      </c>
      <c r="J825" s="16">
        <v>932</v>
      </c>
      <c r="K825" s="32" t="s">
        <v>47</v>
      </c>
      <c r="L825" s="8" t="e">
        <f>IF(#REF!=#REF!,IF(K825="Stroke",IF(K826="Stroke",IF((J826-J825)&lt;0,1000+J826-J825,J826-J825),""),""),"")</f>
        <v>#REF!</v>
      </c>
      <c r="M825" s="4" t="s">
        <v>21</v>
      </c>
      <c r="N825" s="4" t="s">
        <v>27</v>
      </c>
      <c r="O825" s="4">
        <v>0</v>
      </c>
      <c r="P825" s="8" t="e">
        <f>IF(#REF!=#REF!,IF(K825="Stroke",IF(K826="Stroke",IF(#REF!=#REF!,IF(Q825=Q826,IF((J826-J825)&lt;0,1000+J826-J825-O825,J826-J825-O825),""),""),""),""),"")</f>
        <v>#REF!</v>
      </c>
      <c r="Q825" s="16">
        <v>1</v>
      </c>
      <c r="R825" s="8" t="e">
        <f>IF(#REF!&lt;&gt;#REF!,COUNTIFS($K$112:$K$1378,$K$112,#REF!,#REF!),"")</f>
        <v>#REF!</v>
      </c>
      <c r="S825" s="8" t="e">
        <f>IF(AND(#REF!&lt;&gt;#REF!,#REF!=#REF!,M825="positive",M826="negative"),1,"")</f>
        <v>#REF!</v>
      </c>
      <c r="T825" s="8" t="e">
        <f>IF(AND(#REF!=#REF!,K:K="stroke",M:M="positive",S825&lt;&gt;"1"),1,"")</f>
        <v>#REF!</v>
      </c>
      <c r="U825" s="8" t="e">
        <f>IF((AND(R825&lt;&gt;"",W825&lt;&gt;1,K:K="stroke",M:M="negative",#REF!=#REF!)),IF(W825&lt;&gt;0,"",1),"")</f>
        <v>#REF!</v>
      </c>
      <c r="V825" s="8" t="e">
        <f t="shared" si="56"/>
        <v>#REF!</v>
      </c>
      <c r="W825" s="8" t="e">
        <f>IF(#REF!&lt;&gt;#REF!,COUNTIFS($K$112:$K$1378,"up",#REF!,#REF!),"")</f>
        <v>#REF!</v>
      </c>
      <c r="X825" s="8" t="e">
        <f>IF(#REF!&lt;&gt;#REF!,COUNTIFS($K$112:$K$1378,"SRS",#REF!,#REF!),"")</f>
        <v>#REF!</v>
      </c>
      <c r="Y825" s="8" t="e">
        <f>IF(R825&lt;&gt;"",IF(R825=1,"",COUNTIFS($O$112:$O$1378,"&gt;40",#REF!,#REF!)),"")</f>
        <v>#REF!</v>
      </c>
      <c r="Z825" s="16"/>
      <c r="AA825" s="16"/>
      <c r="AB825" s="16"/>
      <c r="AC825" s="16"/>
      <c r="AD825" s="16"/>
      <c r="AE825" s="16"/>
      <c r="AF825" s="16"/>
      <c r="AG825" s="16"/>
      <c r="AH825" s="16"/>
    </row>
    <row r="826" spans="1:34" s="7" customFormat="1">
      <c r="A826" s="4">
        <f t="shared" si="53"/>
        <v>66918</v>
      </c>
      <c r="B826" s="33" t="str">
        <f t="shared" si="54"/>
        <v>20171129183518</v>
      </c>
      <c r="C826" s="4" t="str">
        <f t="shared" si="55"/>
        <v>20171129</v>
      </c>
      <c r="D826" s="4">
        <v>2017</v>
      </c>
      <c r="E826" s="4">
        <v>11</v>
      </c>
      <c r="F826" s="4">
        <v>29</v>
      </c>
      <c r="G826" s="16">
        <v>18</v>
      </c>
      <c r="H826" s="16">
        <v>35</v>
      </c>
      <c r="I826" s="4">
        <v>18</v>
      </c>
      <c r="J826" s="16">
        <v>953</v>
      </c>
      <c r="K826" s="32" t="s">
        <v>47</v>
      </c>
      <c r="L826" s="8" t="e">
        <f>IF(#REF!=#REF!,IF(K826="Stroke",IF(K827="Stroke",IF((J827-J826)&lt;0,1000+J827-J826,J827-J826),""),""),"")</f>
        <v>#REF!</v>
      </c>
      <c r="M826" s="4" t="s">
        <v>21</v>
      </c>
      <c r="N826" s="4" t="s">
        <v>27</v>
      </c>
      <c r="O826" s="4">
        <v>0</v>
      </c>
      <c r="P826" s="8" t="e">
        <f>IF(#REF!=#REF!,IF(K826="Stroke",IF(K827="Stroke",IF(#REF!=#REF!,IF(Q826=Q827,IF((J827-J826)&lt;0,1000+J827-J826-O826,J827-J826-O826),""),""),""),""),"")</f>
        <v>#REF!</v>
      </c>
      <c r="Q826" s="16">
        <v>1</v>
      </c>
      <c r="R826" s="8" t="e">
        <f>IF(#REF!&lt;&gt;#REF!,COUNTIFS($K$112:$K$1378,$K$112,#REF!,#REF!),"")</f>
        <v>#REF!</v>
      </c>
      <c r="S826" s="8" t="e">
        <f>IF(AND(#REF!&lt;&gt;#REF!,#REF!=#REF!,M826="positive",M827="negative"),1,"")</f>
        <v>#REF!</v>
      </c>
      <c r="T826" s="8" t="e">
        <f>IF(AND(#REF!=#REF!,K:K="stroke",M:M="positive",S826&lt;&gt;"1"),1,"")</f>
        <v>#REF!</v>
      </c>
      <c r="U826" s="8" t="e">
        <f>IF((AND(R826&lt;&gt;"",W826&lt;&gt;1,K:K="stroke",M:M="negative",#REF!=#REF!)),IF(W826&lt;&gt;0,"",1),"")</f>
        <v>#REF!</v>
      </c>
      <c r="V826" s="8" t="e">
        <f t="shared" si="56"/>
        <v>#REF!</v>
      </c>
      <c r="W826" s="8" t="e">
        <f>IF(#REF!&lt;&gt;#REF!,COUNTIFS($K$112:$K$1378,"up",#REF!,#REF!),"")</f>
        <v>#REF!</v>
      </c>
      <c r="X826" s="8" t="e">
        <f>IF(#REF!&lt;&gt;#REF!,COUNTIFS($K$112:$K$1378,"SRS",#REF!,#REF!),"")</f>
        <v>#REF!</v>
      </c>
      <c r="Y826" s="8" t="e">
        <f>IF(R826&lt;&gt;"",IF(R826=1,"",COUNTIFS($O$112:$O$1378,"&gt;40",#REF!,#REF!)),"")</f>
        <v>#REF!</v>
      </c>
      <c r="Z826" s="16"/>
      <c r="AA826" s="16"/>
      <c r="AB826" s="16"/>
      <c r="AC826" s="16"/>
      <c r="AD826" s="16"/>
      <c r="AE826" s="16"/>
      <c r="AF826" s="16"/>
      <c r="AG826" s="16"/>
      <c r="AH826" s="16"/>
    </row>
    <row r="827" spans="1:34">
      <c r="A827" s="4">
        <f t="shared" si="53"/>
        <v>66918</v>
      </c>
      <c r="B827" s="33" t="str">
        <f t="shared" si="54"/>
        <v>20171129183518</v>
      </c>
      <c r="C827" s="4" t="str">
        <f t="shared" si="55"/>
        <v>20171129</v>
      </c>
      <c r="D827" s="4">
        <v>2017</v>
      </c>
      <c r="E827" s="4">
        <v>11</v>
      </c>
      <c r="F827" s="4">
        <v>29</v>
      </c>
      <c r="G827" s="16">
        <v>18</v>
      </c>
      <c r="H827" s="16">
        <v>35</v>
      </c>
      <c r="I827" s="4">
        <v>18</v>
      </c>
      <c r="J827" s="16">
        <v>961</v>
      </c>
      <c r="K827" s="32" t="s">
        <v>47</v>
      </c>
      <c r="L827" s="8" t="e">
        <f>IF(#REF!=#REF!,IF(K827="Stroke",IF(K828="Stroke",IF((J828-J827)&lt;0,1000+J828-J827,J828-J827),""),""),"")</f>
        <v>#REF!</v>
      </c>
      <c r="M827" s="4" t="s">
        <v>21</v>
      </c>
      <c r="N827" s="4" t="s">
        <v>27</v>
      </c>
      <c r="O827" s="4">
        <v>0</v>
      </c>
      <c r="P827" s="8" t="e">
        <f>IF(#REF!=#REF!,IF(K827="Stroke",IF(K828="Stroke",IF(#REF!=#REF!,IF(Q827=Q828,IF((J828-J827)&lt;0,1000+J828-J827-O827,J828-J827-O827),""),""),""),""),"")</f>
        <v>#REF!</v>
      </c>
      <c r="Q827" s="16">
        <v>1</v>
      </c>
      <c r="R827" s="8" t="e">
        <f>IF(#REF!&lt;&gt;#REF!,COUNTIFS($K$112:$K$1378,$K$112,#REF!,#REF!),"")</f>
        <v>#REF!</v>
      </c>
      <c r="S827" s="8" t="e">
        <f>IF(AND(#REF!&lt;&gt;#REF!,#REF!=#REF!,M827="positive",M828="negative"),1,"")</f>
        <v>#REF!</v>
      </c>
      <c r="T827" s="8" t="e">
        <f>IF(AND(#REF!=#REF!,K:K="stroke",M:M="positive",S827&lt;&gt;"1"),1,"")</f>
        <v>#REF!</v>
      </c>
      <c r="U827" s="8" t="e">
        <f>IF((AND(R827&lt;&gt;"",W827&lt;&gt;1,K:K="stroke",M:M="negative",#REF!=#REF!)),IF(W827&lt;&gt;0,"",1),"")</f>
        <v>#REF!</v>
      </c>
      <c r="V827" s="8" t="e">
        <f t="shared" si="56"/>
        <v>#REF!</v>
      </c>
      <c r="W827" s="8" t="e">
        <f>IF(#REF!&lt;&gt;#REF!,COUNTIFS($K$112:$K$1378,"up",#REF!,#REF!),"")</f>
        <v>#REF!</v>
      </c>
      <c r="X827" s="8" t="e">
        <f>IF(#REF!&lt;&gt;#REF!,COUNTIFS($K$112:$K$1378,"SRS",#REF!,#REF!),"")</f>
        <v>#REF!</v>
      </c>
      <c r="Y827" s="8" t="e">
        <f>IF(R827&lt;&gt;"",IF(R827=1,"",COUNTIFS($O$112:$O$1378,"&gt;40",#REF!,#REF!)),"")</f>
        <v>#REF!</v>
      </c>
      <c r="Z827" s="16"/>
      <c r="AA827" s="16"/>
      <c r="AB827" s="16"/>
      <c r="AC827" s="16"/>
      <c r="AD827" s="16"/>
      <c r="AE827" s="16"/>
      <c r="AF827" s="16"/>
      <c r="AG827" s="16"/>
      <c r="AH827" s="16"/>
    </row>
    <row r="828" spans="1:34">
      <c r="A828" s="4">
        <f t="shared" si="53"/>
        <v>66918</v>
      </c>
      <c r="B828" s="33" t="str">
        <f t="shared" si="54"/>
        <v>20171129183518</v>
      </c>
      <c r="C828" s="4" t="str">
        <f t="shared" si="55"/>
        <v>20171129</v>
      </c>
      <c r="D828" s="4">
        <v>2017</v>
      </c>
      <c r="E828" s="4">
        <v>11</v>
      </c>
      <c r="F828" s="4">
        <v>29</v>
      </c>
      <c r="G828" s="16">
        <v>18</v>
      </c>
      <c r="H828" s="16">
        <v>35</v>
      </c>
      <c r="I828" s="4">
        <v>18</v>
      </c>
      <c r="J828" s="16">
        <v>974</v>
      </c>
      <c r="K828" s="32" t="s">
        <v>47</v>
      </c>
      <c r="L828" s="8" t="e">
        <f>IF(#REF!=#REF!,IF(K828="Stroke",IF(K829="Stroke",IF((J829-J828)&lt;0,1000+J829-J828,J829-J828),""),""),"")</f>
        <v>#REF!</v>
      </c>
      <c r="M828" s="4" t="s">
        <v>21</v>
      </c>
      <c r="N828" s="4" t="s">
        <v>27</v>
      </c>
      <c r="O828" s="4">
        <v>0</v>
      </c>
      <c r="P828" s="8" t="e">
        <f>IF(#REF!=#REF!,IF(K828="Stroke",IF(K829="Stroke",IF(#REF!=#REF!,IF(Q828=Q829,IF((J829-J828)&lt;0,1000+J829-J828-O828,J829-J828-O828),""),""),""),""),"")</f>
        <v>#REF!</v>
      </c>
      <c r="Q828" s="16">
        <v>1</v>
      </c>
      <c r="R828" s="8" t="e">
        <f>IF(#REF!&lt;&gt;#REF!,COUNTIFS($K$112:$K$1378,$K$112,#REF!,#REF!),"")</f>
        <v>#REF!</v>
      </c>
      <c r="S828" s="8" t="e">
        <f>IF(AND(#REF!&lt;&gt;#REF!,#REF!=#REF!,M828="positive",M829="negative"),1,"")</f>
        <v>#REF!</v>
      </c>
      <c r="T828" s="8" t="e">
        <f>IF(AND(#REF!=#REF!,K:K="stroke",M:M="positive",S828&lt;&gt;"1"),1,"")</f>
        <v>#REF!</v>
      </c>
      <c r="U828" s="8" t="e">
        <f>IF((AND(R828&lt;&gt;"",W828&lt;&gt;1,K:K="stroke",M:M="negative",#REF!=#REF!)),IF(W828&lt;&gt;0,"",1),"")</f>
        <v>#REF!</v>
      </c>
      <c r="V828" s="8" t="e">
        <f t="shared" si="56"/>
        <v>#REF!</v>
      </c>
      <c r="W828" s="8" t="e">
        <f>IF(#REF!&lt;&gt;#REF!,COUNTIFS($K$112:$K$1378,"up",#REF!,#REF!),"")</f>
        <v>#REF!</v>
      </c>
      <c r="X828" s="8" t="e">
        <f>IF(#REF!&lt;&gt;#REF!,COUNTIFS($K$112:$K$1378,"SRS",#REF!,#REF!),"")</f>
        <v>#REF!</v>
      </c>
      <c r="Y828" s="8" t="e">
        <f>IF(R828&lt;&gt;"",IF(R828=1,"",COUNTIFS($O$112:$O$1378,"&gt;40",#REF!,#REF!)),"")</f>
        <v>#REF!</v>
      </c>
      <c r="Z828" s="16"/>
      <c r="AA828" s="16"/>
      <c r="AB828" s="16"/>
      <c r="AC828" s="16"/>
      <c r="AD828" s="16"/>
      <c r="AE828" s="16"/>
      <c r="AF828" s="16"/>
      <c r="AG828" s="16"/>
      <c r="AH828" s="16"/>
    </row>
    <row r="829" spans="1:34">
      <c r="A829" s="4">
        <f t="shared" si="53"/>
        <v>66918</v>
      </c>
      <c r="B829" s="33" t="str">
        <f t="shared" si="54"/>
        <v>20171129183518</v>
      </c>
      <c r="C829" s="4" t="str">
        <f t="shared" si="55"/>
        <v>20171129</v>
      </c>
      <c r="D829" s="4">
        <v>2017</v>
      </c>
      <c r="E829" s="4">
        <v>11</v>
      </c>
      <c r="F829" s="4">
        <v>29</v>
      </c>
      <c r="G829" s="16">
        <v>18</v>
      </c>
      <c r="H829" s="16">
        <v>35</v>
      </c>
      <c r="I829" s="4">
        <v>18</v>
      </c>
      <c r="J829" s="16">
        <v>979</v>
      </c>
      <c r="K829" s="32" t="s">
        <v>47</v>
      </c>
      <c r="L829" s="8" t="e">
        <f>IF(#REF!=#REF!,IF(K829="Stroke",IF(K830="Stroke",IF((J830-J829)&lt;0,1000+J830-J829,J830-J829),""),""),"")</f>
        <v>#REF!</v>
      </c>
      <c r="M829" s="4" t="s">
        <v>21</v>
      </c>
      <c r="N829" s="4" t="s">
        <v>27</v>
      </c>
      <c r="O829" s="4">
        <v>0</v>
      </c>
      <c r="P829" s="8" t="e">
        <f>IF(#REF!=#REF!,IF(K829="Stroke",IF(K830="Stroke",IF(#REF!=#REF!,IF(Q829=Q830,IF((J830-J829)&lt;0,1000+J830-J829-O829,J830-J829-O829),""),""),""),""),"")</f>
        <v>#REF!</v>
      </c>
      <c r="Q829" s="16">
        <v>1</v>
      </c>
      <c r="R829" s="8" t="e">
        <f>IF(#REF!&lt;&gt;#REF!,COUNTIFS($K$112:$K$1378,$K$112,#REF!,#REF!),"")</f>
        <v>#REF!</v>
      </c>
      <c r="S829" s="8" t="e">
        <f>IF(AND(#REF!&lt;&gt;#REF!,#REF!=#REF!,M829="positive",M830="negative"),1,"")</f>
        <v>#REF!</v>
      </c>
      <c r="T829" s="8" t="e">
        <f>IF(AND(#REF!=#REF!,K:K="stroke",M:M="positive",S829&lt;&gt;"1"),1,"")</f>
        <v>#REF!</v>
      </c>
      <c r="U829" s="8" t="e">
        <f>IF((AND(R829&lt;&gt;"",W829&lt;&gt;1,K:K="stroke",M:M="negative",#REF!=#REF!)),IF(W829&lt;&gt;0,"",1),"")</f>
        <v>#REF!</v>
      </c>
      <c r="V829" s="8" t="e">
        <f t="shared" si="56"/>
        <v>#REF!</v>
      </c>
      <c r="W829" s="8" t="e">
        <f>IF(#REF!&lt;&gt;#REF!,COUNTIFS($K$112:$K$1378,"up",#REF!,#REF!),"")</f>
        <v>#REF!</v>
      </c>
      <c r="X829" s="8" t="e">
        <f>IF(#REF!&lt;&gt;#REF!,COUNTIFS($K$112:$K$1378,"SRS",#REF!,#REF!),"")</f>
        <v>#REF!</v>
      </c>
      <c r="Y829" s="8" t="e">
        <f>IF(R829&lt;&gt;"",IF(R829=1,"",COUNTIFS($O$112:$O$1378,"&gt;40",#REF!,#REF!)),"")</f>
        <v>#REF!</v>
      </c>
      <c r="Z829" s="16"/>
      <c r="AA829" s="16"/>
      <c r="AB829" s="16"/>
      <c r="AC829" s="16"/>
      <c r="AD829" s="16"/>
      <c r="AE829" s="16"/>
      <c r="AF829" s="16"/>
      <c r="AG829" s="16"/>
      <c r="AH829" s="16"/>
    </row>
    <row r="830" spans="1:34">
      <c r="A830" s="4">
        <f t="shared" si="53"/>
        <v>66918</v>
      </c>
      <c r="B830" s="33" t="str">
        <f t="shared" si="54"/>
        <v>20171129183518</v>
      </c>
      <c r="C830" s="4" t="str">
        <f t="shared" si="55"/>
        <v>20171129</v>
      </c>
      <c r="D830" s="4">
        <v>2017</v>
      </c>
      <c r="E830" s="4">
        <v>11</v>
      </c>
      <c r="F830" s="4">
        <v>29</v>
      </c>
      <c r="G830" s="16">
        <v>18</v>
      </c>
      <c r="H830" s="16">
        <v>35</v>
      </c>
      <c r="I830" s="4">
        <v>18</v>
      </c>
      <c r="J830" s="4">
        <v>995</v>
      </c>
      <c r="K830" s="32" t="s">
        <v>47</v>
      </c>
      <c r="L830" s="8" t="e">
        <f>IF(#REF!=#REF!,IF(K830="Stroke",IF(K831="Stroke",IF((J831-J830)&lt;0,1000+J831-J830,J831-J830),""),""),"")</f>
        <v>#REF!</v>
      </c>
      <c r="M830" s="4" t="s">
        <v>21</v>
      </c>
      <c r="N830" s="4" t="s">
        <v>27</v>
      </c>
      <c r="O830" s="4">
        <v>0</v>
      </c>
      <c r="P830" s="8" t="e">
        <f>IF(#REF!=#REF!,IF(K830="Stroke",IF(K831="Stroke",IF(#REF!=#REF!,IF(Q830=Q831,IF((J831-J830)&lt;0,1000+J831-J830-O830,J831-J830-O830),""),""),""),""),"")</f>
        <v>#REF!</v>
      </c>
      <c r="Q830" s="16">
        <v>1</v>
      </c>
      <c r="R830" s="8" t="e">
        <f>IF(#REF!&lt;&gt;#REF!,COUNTIFS($K$112:$K$1378,$K$112,#REF!,#REF!),"")</f>
        <v>#REF!</v>
      </c>
      <c r="S830" s="8" t="e">
        <f>IF(AND(#REF!&lt;&gt;#REF!,#REF!=#REF!,M830="positive",M831="negative"),1,"")</f>
        <v>#REF!</v>
      </c>
      <c r="T830" s="8" t="e">
        <f>IF(AND(#REF!=#REF!,K:K="stroke",M:M="positive",S830&lt;&gt;"1"),1,"")</f>
        <v>#REF!</v>
      </c>
      <c r="U830" s="8" t="e">
        <f>IF((AND(R830&lt;&gt;"",W830&lt;&gt;1,K:K="stroke",M:M="negative",#REF!=#REF!)),IF(W830&lt;&gt;0,"",1),"")</f>
        <v>#REF!</v>
      </c>
      <c r="V830" s="8" t="e">
        <f t="shared" si="56"/>
        <v>#REF!</v>
      </c>
      <c r="W830" s="8" t="e">
        <f>IF(#REF!&lt;&gt;#REF!,COUNTIFS($K$112:$K$1378,"up",#REF!,#REF!),"")</f>
        <v>#REF!</v>
      </c>
      <c r="X830" s="8" t="e">
        <f>IF(#REF!&lt;&gt;#REF!,COUNTIFS($K$112:$K$1378,"SRS",#REF!,#REF!),"")</f>
        <v>#REF!</v>
      </c>
      <c r="Y830" s="8" t="e">
        <f>IF(R830&lt;&gt;"",IF(R830=1,"",COUNTIFS($O$112:$O$1378,"&gt;40",#REF!,#REF!)),"")</f>
        <v>#REF!</v>
      </c>
    </row>
    <row r="831" spans="1:34">
      <c r="A831" s="4">
        <f t="shared" si="53"/>
        <v>66919</v>
      </c>
      <c r="B831" s="33" t="str">
        <f t="shared" si="54"/>
        <v>20171129183519</v>
      </c>
      <c r="C831" s="4" t="str">
        <f t="shared" si="55"/>
        <v>20171129</v>
      </c>
      <c r="D831" s="4">
        <v>2017</v>
      </c>
      <c r="E831" s="4">
        <v>11</v>
      </c>
      <c r="F831" s="4">
        <v>29</v>
      </c>
      <c r="G831" s="16">
        <v>18</v>
      </c>
      <c r="H831" s="16">
        <v>35</v>
      </c>
      <c r="I831" s="4">
        <v>19</v>
      </c>
      <c r="J831" s="4">
        <v>0</v>
      </c>
      <c r="K831" s="32" t="s">
        <v>47</v>
      </c>
      <c r="L831" s="8" t="e">
        <f>IF(#REF!=#REF!,IF(K831="Stroke",IF(K832="Stroke",IF((J832-J831)&lt;0,1000+J832-J831,J832-J831),""),""),"")</f>
        <v>#REF!</v>
      </c>
      <c r="M831" s="4" t="s">
        <v>21</v>
      </c>
      <c r="N831" s="4" t="s">
        <v>27</v>
      </c>
      <c r="O831" s="4">
        <v>0</v>
      </c>
      <c r="P831" s="8" t="e">
        <f>IF(#REF!=#REF!,IF(K831="Stroke",IF(K832="Stroke",IF(#REF!=#REF!,IF(Q831=Q832,IF((J832-J831)&lt;0,1000+J832-J831-O831,J832-J831-O831),""),""),""),""),"")</f>
        <v>#REF!</v>
      </c>
      <c r="Q831" s="4">
        <v>1</v>
      </c>
      <c r="R831" s="8" t="e">
        <f>IF(#REF!&lt;&gt;#REF!,COUNTIFS($K$112:$K$1378,$K$112,#REF!,#REF!),"")</f>
        <v>#REF!</v>
      </c>
      <c r="S831" s="8" t="e">
        <f>IF(AND(#REF!&lt;&gt;#REF!,#REF!=#REF!,M831="positive",M832="negative"),1,"")</f>
        <v>#REF!</v>
      </c>
      <c r="T831" s="8" t="e">
        <f>IF(AND(#REF!=#REF!,K:K="stroke",M:M="positive",S831&lt;&gt;"1"),1,"")</f>
        <v>#REF!</v>
      </c>
      <c r="U831" s="8" t="e">
        <f>IF((AND(R831&lt;&gt;"",W831&lt;&gt;1,K:K="stroke",M:M="negative",#REF!=#REF!)),IF(W831&lt;&gt;0,"",1),"")</f>
        <v>#REF!</v>
      </c>
      <c r="V831" s="8" t="e">
        <f t="shared" si="56"/>
        <v>#REF!</v>
      </c>
      <c r="W831" s="8" t="e">
        <f>IF(#REF!&lt;&gt;#REF!,COUNTIFS($K$112:$K$1378,"up",#REF!,#REF!),"")</f>
        <v>#REF!</v>
      </c>
      <c r="X831" s="8" t="e">
        <f>IF(#REF!&lt;&gt;#REF!,COUNTIFS($K$112:$K$1378,"SRS",#REF!,#REF!),"")</f>
        <v>#REF!</v>
      </c>
      <c r="Y831" s="8" t="e">
        <f>IF(R831&lt;&gt;"",IF(R831=1,"",COUNTIFS($O$112:$O$1378,"&gt;40",#REF!,#REF!)),"")</f>
        <v>#REF!</v>
      </c>
    </row>
    <row r="832" spans="1:34">
      <c r="A832" s="4">
        <f t="shared" si="53"/>
        <v>66919</v>
      </c>
      <c r="B832" s="33" t="str">
        <f t="shared" si="54"/>
        <v>20171129183519</v>
      </c>
      <c r="C832" s="4" t="str">
        <f t="shared" si="55"/>
        <v>20171129</v>
      </c>
      <c r="D832" s="4">
        <v>2017</v>
      </c>
      <c r="E832" s="4">
        <v>11</v>
      </c>
      <c r="F832" s="4">
        <v>29</v>
      </c>
      <c r="G832" s="16">
        <v>18</v>
      </c>
      <c r="H832" s="16">
        <v>35</v>
      </c>
      <c r="I832" s="4">
        <v>19</v>
      </c>
      <c r="J832" s="4">
        <v>8</v>
      </c>
      <c r="K832" s="32" t="s">
        <v>47</v>
      </c>
      <c r="L832" s="8" t="e">
        <f>IF(#REF!=#REF!,IF(K832="Stroke",IF(K833="Stroke",IF((J833-J832)&lt;0,1000+J833-J832,J833-J832),""),""),"")</f>
        <v>#REF!</v>
      </c>
      <c r="M832" s="4" t="s">
        <v>21</v>
      </c>
      <c r="N832" s="4" t="s">
        <v>27</v>
      </c>
      <c r="O832" s="4">
        <v>0</v>
      </c>
      <c r="P832" s="8" t="e">
        <f>IF(#REF!=#REF!,IF(K832="Stroke",IF(K833="Stroke",IF(#REF!=#REF!,IF(Q832=Q833,IF((J833-J832)&lt;0,1000+J833-J832-O832,J833-J832-O832),""),""),""),""),"")</f>
        <v>#REF!</v>
      </c>
      <c r="Q832" s="4">
        <v>1</v>
      </c>
      <c r="R832" s="8" t="e">
        <f>IF(#REF!&lt;&gt;#REF!,COUNTIFS($K$112:$K$1378,$K$112,#REF!,#REF!),"")</f>
        <v>#REF!</v>
      </c>
      <c r="S832" s="8" t="e">
        <f>IF(AND(#REF!&lt;&gt;#REF!,#REF!=#REF!,M832="positive",M833="negative"),1,"")</f>
        <v>#REF!</v>
      </c>
      <c r="T832" s="8" t="e">
        <f>IF(AND(#REF!=#REF!,K:K="stroke",M:M="positive",S832&lt;&gt;"1"),1,"")</f>
        <v>#REF!</v>
      </c>
      <c r="U832" s="8" t="e">
        <f>IF((AND(R832&lt;&gt;"",W832&lt;&gt;1,K:K="stroke",M:M="negative",#REF!=#REF!)),IF(W832&lt;&gt;0,"",1),"")</f>
        <v>#REF!</v>
      </c>
      <c r="V832" s="8" t="e">
        <f t="shared" si="56"/>
        <v>#REF!</v>
      </c>
      <c r="W832" s="8" t="e">
        <f>IF(#REF!&lt;&gt;#REF!,COUNTIFS($K$112:$K$1378,"up",#REF!,#REF!),"")</f>
        <v>#REF!</v>
      </c>
      <c r="X832" s="8" t="e">
        <f>IF(#REF!&lt;&gt;#REF!,COUNTIFS($K$112:$K$1378,"SRS",#REF!,#REF!),"")</f>
        <v>#REF!</v>
      </c>
      <c r="Y832" s="8" t="e">
        <f>IF(R832&lt;&gt;"",IF(R832=1,"",COUNTIFS($O$112:$O$1378,"&gt;40",#REF!,#REF!)),"")</f>
        <v>#REF!</v>
      </c>
    </row>
    <row r="833" spans="1:34">
      <c r="A833" s="4">
        <f t="shared" ref="A833:A896" si="57">I833+(H833*60)+(G833*3600)</f>
        <v>66919</v>
      </c>
      <c r="B833" s="33" t="str">
        <f t="shared" ref="B833:B896" si="58">CONCATENATE(D833,E833,F833,G833,H833,I833)</f>
        <v>20171129183519</v>
      </c>
      <c r="C833" s="4" t="str">
        <f t="shared" si="55"/>
        <v>20171129</v>
      </c>
      <c r="D833" s="4">
        <v>2017</v>
      </c>
      <c r="E833" s="4">
        <v>11</v>
      </c>
      <c r="F833" s="4">
        <v>29</v>
      </c>
      <c r="G833" s="16">
        <v>18</v>
      </c>
      <c r="H833" s="16">
        <v>35</v>
      </c>
      <c r="I833" s="4">
        <v>19</v>
      </c>
      <c r="J833" s="4">
        <v>13</v>
      </c>
      <c r="K833" s="32" t="s">
        <v>47</v>
      </c>
      <c r="L833" s="8" t="e">
        <f>IF(#REF!=#REF!,IF(K833="Stroke",IF(K834="Stroke",IF((J834-J833)&lt;0,1000+J834-J833,J834-J833),""),""),"")</f>
        <v>#REF!</v>
      </c>
      <c r="M833" s="4" t="s">
        <v>21</v>
      </c>
      <c r="N833" s="4" t="s">
        <v>27</v>
      </c>
      <c r="O833" s="4">
        <v>0</v>
      </c>
      <c r="P833" s="8" t="e">
        <f>IF(#REF!=#REF!,IF(K833="Stroke",IF(K834="Stroke",IF(#REF!=#REF!,IF(Q833=Q834,IF((J834-J833)&lt;0,1000+J834-J833-O833,J834-J833-O833),""),""),""),""),"")</f>
        <v>#REF!</v>
      </c>
      <c r="Q833" s="4">
        <v>1</v>
      </c>
      <c r="R833" s="8" t="e">
        <f>IF(#REF!&lt;&gt;#REF!,COUNTIFS($K$112:$K$1378,$K$112,#REF!,#REF!),"")</f>
        <v>#REF!</v>
      </c>
      <c r="S833" s="8" t="e">
        <f>IF(AND(#REF!&lt;&gt;#REF!,#REF!=#REF!,M833="positive",M834="negative"),1,"")</f>
        <v>#REF!</v>
      </c>
      <c r="T833" s="8" t="e">
        <f>IF(AND(#REF!=#REF!,K:K="stroke",M:M="positive",S833&lt;&gt;"1"),1,"")</f>
        <v>#REF!</v>
      </c>
      <c r="U833" s="8" t="e">
        <f>IF((AND(R833&lt;&gt;"",W833&lt;&gt;1,K:K="stroke",M:M="negative",#REF!=#REF!)),IF(W833&lt;&gt;0,"",1),"")</f>
        <v>#REF!</v>
      </c>
      <c r="V833" s="8" t="e">
        <f t="shared" si="56"/>
        <v>#REF!</v>
      </c>
      <c r="W833" s="8" t="e">
        <f>IF(#REF!&lt;&gt;#REF!,COUNTIFS($K$112:$K$1378,"up",#REF!,#REF!),"")</f>
        <v>#REF!</v>
      </c>
      <c r="X833" s="8" t="e">
        <f>IF(#REF!&lt;&gt;#REF!,COUNTIFS($K$112:$K$1378,"SRS",#REF!,#REF!),"")</f>
        <v>#REF!</v>
      </c>
      <c r="Y833" s="8" t="e">
        <f>IF(R833&lt;&gt;"",IF(R833=1,"",COUNTIFS($O$112:$O$1378,"&gt;40",#REF!,#REF!)),"")</f>
        <v>#REF!</v>
      </c>
    </row>
    <row r="834" spans="1:34">
      <c r="A834" s="4">
        <f t="shared" si="57"/>
        <v>66919</v>
      </c>
      <c r="B834" s="33" t="str">
        <f t="shared" si="58"/>
        <v>20171129183519</v>
      </c>
      <c r="C834" s="4" t="str">
        <f t="shared" si="55"/>
        <v>20171129</v>
      </c>
      <c r="D834" s="4">
        <v>2017</v>
      </c>
      <c r="E834" s="4">
        <v>11</v>
      </c>
      <c r="F834" s="4">
        <v>29</v>
      </c>
      <c r="G834" s="16">
        <v>18</v>
      </c>
      <c r="H834" s="16">
        <v>35</v>
      </c>
      <c r="I834" s="4">
        <v>19</v>
      </c>
      <c r="J834" s="4">
        <v>18</v>
      </c>
      <c r="K834" s="32" t="s">
        <v>47</v>
      </c>
      <c r="L834" s="8" t="e">
        <f>IF(#REF!=#REF!,IF(K834="Stroke",IF(K835="Stroke",IF((J835-J834)&lt;0,1000+J835-J834,J835-J834),""),""),"")</f>
        <v>#REF!</v>
      </c>
      <c r="M834" s="4" t="s">
        <v>21</v>
      </c>
      <c r="N834" s="4" t="s">
        <v>27</v>
      </c>
      <c r="O834" s="4">
        <v>0</v>
      </c>
      <c r="P834" s="8" t="e">
        <f>IF(#REF!=#REF!,IF(K834="Stroke",IF(K835="Stroke",IF(#REF!=#REF!,IF(Q834=Q835,IF((J835-J834)&lt;0,1000+J835-J834-O834,J835-J834-O834),""),""),""),""),"")</f>
        <v>#REF!</v>
      </c>
      <c r="Q834" s="4">
        <v>1</v>
      </c>
      <c r="R834" s="8" t="e">
        <f>IF(#REF!&lt;&gt;#REF!,COUNTIFS($K$112:$K$1378,$K$112,#REF!,#REF!),"")</f>
        <v>#REF!</v>
      </c>
      <c r="S834" s="8" t="e">
        <f>IF(AND(#REF!&lt;&gt;#REF!,#REF!=#REF!,M834="positive",M835="negative"),1,"")</f>
        <v>#REF!</v>
      </c>
      <c r="T834" s="8" t="e">
        <f>IF(AND(#REF!=#REF!,K:K="stroke",M:M="positive",S834&lt;&gt;"1"),1,"")</f>
        <v>#REF!</v>
      </c>
      <c r="U834" s="8" t="e">
        <f>IF((AND(R834&lt;&gt;"",W834&lt;&gt;1,K:K="stroke",M:M="negative",#REF!=#REF!)),IF(W834&lt;&gt;0,"",1),"")</f>
        <v>#REF!</v>
      </c>
      <c r="V834" s="8" t="e">
        <f t="shared" si="56"/>
        <v>#REF!</v>
      </c>
      <c r="W834" s="8" t="e">
        <f>IF(#REF!&lt;&gt;#REF!,COUNTIFS($K$112:$K$1378,"up",#REF!,#REF!),"")</f>
        <v>#REF!</v>
      </c>
      <c r="X834" s="8" t="e">
        <f>IF(#REF!&lt;&gt;#REF!,COUNTIFS($K$112:$K$1378,"SRS",#REF!,#REF!),"")</f>
        <v>#REF!</v>
      </c>
      <c r="Y834" s="8" t="e">
        <f>IF(R834&lt;&gt;"",IF(R834=1,"",COUNTIFS($O$112:$O$1378,"&gt;40",#REF!,#REF!)),"")</f>
        <v>#REF!</v>
      </c>
    </row>
    <row r="835" spans="1:34">
      <c r="A835" s="4">
        <f t="shared" si="57"/>
        <v>66919</v>
      </c>
      <c r="B835" s="33" t="str">
        <f t="shared" si="58"/>
        <v>20171129183519</v>
      </c>
      <c r="C835" s="4" t="str">
        <f t="shared" si="55"/>
        <v>20171129</v>
      </c>
      <c r="D835" s="4">
        <v>2017</v>
      </c>
      <c r="E835" s="4">
        <v>11</v>
      </c>
      <c r="F835" s="4">
        <v>29</v>
      </c>
      <c r="G835" s="16">
        <v>18</v>
      </c>
      <c r="H835" s="16">
        <v>35</v>
      </c>
      <c r="I835" s="4">
        <v>19</v>
      </c>
      <c r="J835" s="4">
        <v>34</v>
      </c>
      <c r="K835" s="32" t="s">
        <v>47</v>
      </c>
      <c r="L835" s="8" t="e">
        <f>IF(#REF!=#REF!,IF(K835="Stroke",IF(K836="Stroke",IF((J836-J835)&lt;0,1000+J836-J835,J836-J835),""),""),"")</f>
        <v>#REF!</v>
      </c>
      <c r="M835" s="4" t="s">
        <v>21</v>
      </c>
      <c r="N835" s="4" t="s">
        <v>27</v>
      </c>
      <c r="O835" s="4">
        <v>0</v>
      </c>
      <c r="P835" s="8" t="e">
        <f>IF(#REF!=#REF!,IF(K835="Stroke",IF(K836="Stroke",IF(#REF!=#REF!,IF(Q835=Q836,IF((J836-J835)&lt;0,1000+J836-J835-O835,J836-J835-O835),""),""),""),""),"")</f>
        <v>#REF!</v>
      </c>
      <c r="Q835" s="4">
        <v>1</v>
      </c>
      <c r="R835" s="8" t="e">
        <f>IF(#REF!&lt;&gt;#REF!,COUNTIFS($K$112:$K$1378,$K$112,#REF!,#REF!),"")</f>
        <v>#REF!</v>
      </c>
      <c r="S835" s="8" t="e">
        <f>IF(AND(#REF!&lt;&gt;#REF!,#REF!=#REF!,M835="positive",M836="negative"),1,"")</f>
        <v>#REF!</v>
      </c>
      <c r="T835" s="8" t="e">
        <f>IF(AND(#REF!=#REF!,K:K="stroke",M:M="positive",S835&lt;&gt;"1"),1,"")</f>
        <v>#REF!</v>
      </c>
      <c r="U835" s="8" t="e">
        <f>IF((AND(R835&lt;&gt;"",W835&lt;&gt;1,K:K="stroke",M:M="negative",#REF!=#REF!)),IF(W835&lt;&gt;0,"",1),"")</f>
        <v>#REF!</v>
      </c>
      <c r="V835" s="8" t="e">
        <f t="shared" si="56"/>
        <v>#REF!</v>
      </c>
      <c r="W835" s="8" t="e">
        <f>IF(#REF!&lt;&gt;#REF!,COUNTIFS($K$112:$K$1378,"up",#REF!,#REF!),"")</f>
        <v>#REF!</v>
      </c>
      <c r="X835" s="8" t="e">
        <f>IF(#REF!&lt;&gt;#REF!,COUNTIFS($K$112:$K$1378,"SRS",#REF!,#REF!),"")</f>
        <v>#REF!</v>
      </c>
      <c r="Y835" s="8" t="e">
        <f>IF(R835&lt;&gt;"",IF(R835=1,"",COUNTIFS($O$112:$O$1378,"&gt;40",#REF!,#REF!)),"")</f>
        <v>#REF!</v>
      </c>
    </row>
    <row r="836" spans="1:34">
      <c r="A836" s="4">
        <f t="shared" si="57"/>
        <v>66919</v>
      </c>
      <c r="B836" s="33" t="str">
        <f t="shared" si="58"/>
        <v>20171129183519</v>
      </c>
      <c r="C836" s="4" t="str">
        <f t="shared" si="55"/>
        <v>20171129</v>
      </c>
      <c r="D836" s="4">
        <v>2017</v>
      </c>
      <c r="E836" s="4">
        <v>11</v>
      </c>
      <c r="F836" s="4">
        <v>29</v>
      </c>
      <c r="G836" s="16">
        <v>18</v>
      </c>
      <c r="H836" s="16">
        <v>35</v>
      </c>
      <c r="I836" s="4">
        <v>19</v>
      </c>
      <c r="J836" s="4">
        <v>42</v>
      </c>
      <c r="K836" s="32" t="s">
        <v>47</v>
      </c>
      <c r="L836" s="8" t="e">
        <f>IF(#REF!=#REF!,IF(K836="Stroke",IF(K837="Stroke",IF((J837-J836)&lt;0,1000+J837-J836,J837-J836),""),""),"")</f>
        <v>#REF!</v>
      </c>
      <c r="M836" s="4" t="s">
        <v>21</v>
      </c>
      <c r="N836" s="4" t="s">
        <v>27</v>
      </c>
      <c r="O836" s="4">
        <v>0</v>
      </c>
      <c r="P836" s="8" t="e">
        <f>IF(#REF!=#REF!,IF(K836="Stroke",IF(K837="Stroke",IF(#REF!=#REF!,IF(Q836=Q837,IF((J837-J836)&lt;0,1000+J837-J836-O836,J837-J836-O836),""),""),""),""),"")</f>
        <v>#REF!</v>
      </c>
      <c r="Q836" s="4">
        <v>1</v>
      </c>
      <c r="R836" s="8" t="e">
        <f>IF(#REF!&lt;&gt;#REF!,COUNTIFS($K$112:$K$1378,$K$112,#REF!,#REF!),"")</f>
        <v>#REF!</v>
      </c>
      <c r="S836" s="8" t="e">
        <f>IF(AND(#REF!&lt;&gt;#REF!,#REF!=#REF!,M836="positive",M837="negative"),1,"")</f>
        <v>#REF!</v>
      </c>
      <c r="T836" s="8" t="e">
        <f>IF(AND(#REF!=#REF!,K:K="stroke",M:M="positive",S836&lt;&gt;"1"),1,"")</f>
        <v>#REF!</v>
      </c>
      <c r="U836" s="8" t="e">
        <f>IF((AND(R836&lt;&gt;"",W836&lt;&gt;1,K:K="stroke",M:M="negative",#REF!=#REF!)),IF(W836&lt;&gt;0,"",1),"")</f>
        <v>#REF!</v>
      </c>
      <c r="V836" s="8" t="e">
        <f t="shared" si="56"/>
        <v>#REF!</v>
      </c>
      <c r="W836" s="8" t="e">
        <f>IF(#REF!&lt;&gt;#REF!,COUNTIFS($K$112:$K$1378,"up",#REF!,#REF!),"")</f>
        <v>#REF!</v>
      </c>
      <c r="X836" s="8" t="e">
        <f>IF(#REF!&lt;&gt;#REF!,COUNTIFS($K$112:$K$1378,"SRS",#REF!,#REF!),"")</f>
        <v>#REF!</v>
      </c>
      <c r="Y836" s="8" t="e">
        <f>IF(R836&lt;&gt;"",IF(R836=1,"",COUNTIFS($O$112:$O$1378,"&gt;40",#REF!,#REF!)),"")</f>
        <v>#REF!</v>
      </c>
    </row>
    <row r="837" spans="1:34">
      <c r="A837" s="7">
        <f t="shared" si="57"/>
        <v>67479</v>
      </c>
      <c r="B837" s="11" t="str">
        <f t="shared" si="58"/>
        <v>20171129184439</v>
      </c>
      <c r="C837" s="7" t="str">
        <f t="shared" si="55"/>
        <v>20171129</v>
      </c>
      <c r="D837" s="7">
        <v>2017</v>
      </c>
      <c r="E837" s="7">
        <v>11</v>
      </c>
      <c r="F837" s="7">
        <v>29</v>
      </c>
      <c r="G837" s="7">
        <v>18</v>
      </c>
      <c r="H837" s="7">
        <v>44</v>
      </c>
      <c r="I837" s="7">
        <v>39</v>
      </c>
      <c r="J837" s="7">
        <v>512</v>
      </c>
      <c r="K837" s="7" t="s">
        <v>44</v>
      </c>
      <c r="L837" s="7" t="e">
        <f>IF(#REF!=#REF!,IF(K837="Stroke",IF(K838="Stroke",IF((J838-J837)&lt;0,1000+J838-J837,J838-J837),""),""),"")</f>
        <v>#REF!</v>
      </c>
      <c r="M837" s="7" t="s">
        <v>21</v>
      </c>
      <c r="N837" s="7" t="s">
        <v>27</v>
      </c>
      <c r="O837" s="23">
        <v>0</v>
      </c>
      <c r="P837" s="7" t="e">
        <f>IF(#REF!=#REF!,IF(K837="Stroke",IF(K838="Stroke",IF(#REF!=#REF!,IF(Q837=Q838,IF((J838-J837)&lt;0,1000+J838-J837-O837,J838-J837-O837),""),""),""),""),"")</f>
        <v>#REF!</v>
      </c>
      <c r="Q837" s="7">
        <v>1</v>
      </c>
      <c r="R837" s="7" t="e">
        <f>IF(#REF!&lt;&gt;#REF!,COUNTIFS($K$112:$K$1378,$K$112,#REF!,#REF!),"")</f>
        <v>#REF!</v>
      </c>
      <c r="S837" s="7" t="e">
        <f>IF(AND(#REF!&lt;&gt;#REF!,#REF!=#REF!,M837="positive",M838="negative"),1,"")</f>
        <v>#REF!</v>
      </c>
      <c r="T837" s="7" t="e">
        <f>IF(AND(#REF!=#REF!,K:K="stroke",M:M="positive",S837&lt;&gt;"1"),1,"")</f>
        <v>#REF!</v>
      </c>
      <c r="U837" s="7" t="e">
        <f>IF((AND(R837&lt;&gt;"",W837&lt;&gt;1,K:K="stroke",M:M="negative",#REF!=#REF!)),IF(W837&lt;&gt;0,"",1),"")</f>
        <v>#REF!</v>
      </c>
      <c r="V837" s="7" t="e">
        <f t="shared" si="56"/>
        <v>#REF!</v>
      </c>
      <c r="W837" s="7" t="e">
        <f>IF(#REF!&lt;&gt;#REF!,COUNTIFS($K$112:$K$1378,"up",#REF!,#REF!),"")</f>
        <v>#REF!</v>
      </c>
      <c r="X837" s="7" t="e">
        <f>IF(#REF!&lt;&gt;#REF!,COUNTIFS($K$112:$K$1378,"SRS",#REF!,#REF!),"")</f>
        <v>#REF!</v>
      </c>
      <c r="Y837" s="7" t="e">
        <f>IF(R837&lt;&gt;"",IF(R837=1,"",COUNTIFS($O$112:$O$1378,"&gt;40",#REF!,#REF!)),"")</f>
        <v>#REF!</v>
      </c>
      <c r="Z837" s="7" t="s">
        <v>42</v>
      </c>
      <c r="AA837" s="7"/>
      <c r="AB837" s="7"/>
      <c r="AC837" s="7"/>
      <c r="AD837" s="7"/>
      <c r="AE837" s="7"/>
      <c r="AF837" s="7"/>
      <c r="AG837" s="7"/>
      <c r="AH837" s="7"/>
    </row>
    <row r="838" spans="1:34">
      <c r="A838" s="7">
        <f t="shared" si="57"/>
        <v>53076</v>
      </c>
      <c r="B838" s="11" t="str">
        <f t="shared" si="58"/>
        <v>2017121144436</v>
      </c>
      <c r="C838" s="7" t="str">
        <f t="shared" si="55"/>
        <v>2017121</v>
      </c>
      <c r="D838" s="7">
        <v>2017</v>
      </c>
      <c r="E838" s="7">
        <v>12</v>
      </c>
      <c r="F838" s="7">
        <v>1</v>
      </c>
      <c r="G838" s="7">
        <v>14</v>
      </c>
      <c r="H838" s="7">
        <v>44</v>
      </c>
      <c r="I838" s="7">
        <v>36</v>
      </c>
      <c r="J838" s="7">
        <v>428</v>
      </c>
      <c r="K838" s="7" t="s">
        <v>37</v>
      </c>
      <c r="L838" s="7" t="e">
        <f>IF(#REF!=#REF!,IF(K838="Stroke",IF(K839="Stroke",IF((J839-J838)&lt;0,1000+J839-J838,J839-J838),""),""),"")</f>
        <v>#REF!</v>
      </c>
      <c r="M838" s="7" t="s">
        <v>21</v>
      </c>
      <c r="N838" s="7" t="s">
        <v>27</v>
      </c>
      <c r="O838" s="7">
        <v>24</v>
      </c>
      <c r="P838" s="7" t="e">
        <f>IF(#REF!=#REF!,IF(K838="Stroke",IF(K839="Stroke",IF(#REF!=#REF!,IF(Q838=Q839,IF((J839-J838)&lt;0,1000+J839-J838-O838,J839-J838-O838),""),""),""),""),"")</f>
        <v>#REF!</v>
      </c>
      <c r="Q838" s="7">
        <v>1</v>
      </c>
      <c r="R838" s="7" t="e">
        <f>IF(#REF!&lt;&gt;#REF!,COUNTIFS($K$112:$K$1378,$K$112,#REF!,#REF!),"")</f>
        <v>#REF!</v>
      </c>
      <c r="S838" s="7" t="e">
        <f>IF(AND(#REF!&lt;&gt;#REF!,#REF!=#REF!,M838="positive",M839="negative"),1,"")</f>
        <v>#REF!</v>
      </c>
      <c r="T838" s="7" t="e">
        <f>IF(AND(#REF!=#REF!,K:K="stroke",M:M="positive",S838&lt;&gt;"1"),1,"")</f>
        <v>#REF!</v>
      </c>
      <c r="U838" s="7" t="e">
        <f>IF((AND(R838&lt;&gt;"",W838&lt;&gt;1,K:K="stroke",M:M="negative",#REF!=#REF!)),IF(W838&lt;&gt;0,"",1),"")</f>
        <v>#REF!</v>
      </c>
      <c r="V838" s="7" t="e">
        <f t="shared" si="56"/>
        <v>#REF!</v>
      </c>
      <c r="W838" s="7" t="e">
        <f>IF(#REF!&lt;&gt;#REF!,COUNTIFS($K$112:$K$1378,"up",#REF!,#REF!),"")</f>
        <v>#REF!</v>
      </c>
      <c r="X838" s="7" t="e">
        <f>IF(#REF!&lt;&gt;#REF!,COUNTIFS($K$112:$K$1378,"SRS",#REF!,#REF!),"")</f>
        <v>#REF!</v>
      </c>
      <c r="Y838" s="7" t="e">
        <f>IF(R838&lt;&gt;"",IF(R838=1,"",COUNTIFS($O$112:$O$1378,"&gt;40",#REF!,#REF!)),"")</f>
        <v>#REF!</v>
      </c>
      <c r="Z838" s="7" t="s">
        <v>93</v>
      </c>
      <c r="AA838" s="7"/>
      <c r="AB838" s="7"/>
      <c r="AC838" s="7"/>
      <c r="AD838" s="7"/>
      <c r="AE838" s="7"/>
      <c r="AF838" s="7"/>
      <c r="AG838" s="7"/>
      <c r="AH838" s="7"/>
    </row>
    <row r="839" spans="1:34">
      <c r="A839" s="4">
        <f t="shared" si="57"/>
        <v>53076</v>
      </c>
      <c r="B839" s="33" t="str">
        <f t="shared" si="58"/>
        <v>2017121144436</v>
      </c>
      <c r="C839" s="4" t="str">
        <f t="shared" si="55"/>
        <v>2017121</v>
      </c>
      <c r="D839" s="4">
        <v>2017</v>
      </c>
      <c r="E839" s="4">
        <v>12</v>
      </c>
      <c r="F839" s="4">
        <v>1</v>
      </c>
      <c r="G839" s="4">
        <v>14</v>
      </c>
      <c r="H839" s="4">
        <v>44</v>
      </c>
      <c r="I839" s="4">
        <v>36</v>
      </c>
      <c r="J839" s="4">
        <v>465</v>
      </c>
      <c r="K839" s="4" t="s">
        <v>37</v>
      </c>
      <c r="L839" s="8" t="e">
        <f>IF(#REF!=#REF!,IF(K839="Stroke",IF(K840="Stroke",IF((J840-J839)&lt;0,1000+J840-J839,J840-J839),""),""),"")</f>
        <v>#REF!</v>
      </c>
      <c r="M839" s="4" t="s">
        <v>21</v>
      </c>
      <c r="N839" s="4" t="s">
        <v>27</v>
      </c>
      <c r="O839" s="4">
        <v>12</v>
      </c>
      <c r="P839" s="8" t="e">
        <f>IF(#REF!=#REF!,IF(K839="Stroke",IF(K840="Stroke",IF(#REF!=#REF!,IF(Q839=Q840,IF((J840-J839)&lt;0,1000+J840-J839-O839,J840-J839-O839),""),""),""),""),"")</f>
        <v>#REF!</v>
      </c>
      <c r="Q839" s="4">
        <v>1</v>
      </c>
      <c r="R839" s="8" t="e">
        <f>IF(#REF!&lt;&gt;#REF!,COUNTIFS($K$112:$K$1378,$K$112,#REF!,#REF!),"")</f>
        <v>#REF!</v>
      </c>
      <c r="S839" s="8" t="e">
        <f>IF(AND(#REF!&lt;&gt;#REF!,#REF!=#REF!,M839="positive",M840="negative"),1,"")</f>
        <v>#REF!</v>
      </c>
      <c r="T839" s="8" t="e">
        <f>IF(AND(#REF!=#REF!,K:K="stroke",M:M="positive",S839&lt;&gt;"1"),1,"")</f>
        <v>#REF!</v>
      </c>
      <c r="U839" s="8" t="e">
        <f>IF((AND(R839&lt;&gt;"",W839&lt;&gt;1,K:K="stroke",M:M="negative",#REF!=#REF!)),IF(W839&lt;&gt;0,"",1),"")</f>
        <v>#REF!</v>
      </c>
      <c r="V839" s="8" t="e">
        <f t="shared" si="56"/>
        <v>#REF!</v>
      </c>
      <c r="W839" s="8" t="e">
        <f>IF(#REF!&lt;&gt;#REF!,COUNTIFS($K$112:$K$1378,"up",#REF!,#REF!),"")</f>
        <v>#REF!</v>
      </c>
      <c r="X839" s="8" t="e">
        <f>IF(#REF!&lt;&gt;#REF!,COUNTIFS($K$112:$K$1378,"SRS",#REF!,#REF!),"")</f>
        <v>#REF!</v>
      </c>
      <c r="Y839" s="8" t="e">
        <f>IF(R839&lt;&gt;"",IF(R839=1,"",COUNTIFS($O$112:$O$1378,"&gt;40",#REF!,#REF!)),"")</f>
        <v>#REF!</v>
      </c>
    </row>
    <row r="840" spans="1:34">
      <c r="A840" s="4">
        <f t="shared" si="57"/>
        <v>53076</v>
      </c>
      <c r="B840" s="33" t="str">
        <f t="shared" si="58"/>
        <v>2017121144436</v>
      </c>
      <c r="C840" s="4" t="str">
        <f t="shared" si="55"/>
        <v>2017121</v>
      </c>
      <c r="D840" s="4">
        <v>2017</v>
      </c>
      <c r="E840" s="4">
        <v>12</v>
      </c>
      <c r="F840" s="4">
        <v>1</v>
      </c>
      <c r="G840" s="4">
        <v>14</v>
      </c>
      <c r="H840" s="4">
        <v>44</v>
      </c>
      <c r="I840" s="4">
        <v>36</v>
      </c>
      <c r="J840" s="4">
        <v>469</v>
      </c>
      <c r="K840" s="4" t="s">
        <v>29</v>
      </c>
      <c r="L840" s="8" t="e">
        <f>IF(#REF!=#REF!,IF(K840="Stroke",IF(K841="Stroke",IF((J841-J840)&lt;0,1000+J841-J840,J841-J840),""),""),"")</f>
        <v>#REF!</v>
      </c>
      <c r="M840" s="4" t="s">
        <v>21</v>
      </c>
      <c r="N840" s="4" t="s">
        <v>27</v>
      </c>
      <c r="O840" s="4">
        <v>0</v>
      </c>
      <c r="P840" s="8" t="e">
        <f>IF(#REF!=#REF!,IF(K840="Stroke",IF(K841="Stroke",IF(#REF!=#REF!,IF(Q840=Q841,IF((J841-J840)&lt;0,1000+J841-J840-O840,J841-J840-O840),""),""),""),""),"")</f>
        <v>#REF!</v>
      </c>
      <c r="Q840" s="4">
        <v>1</v>
      </c>
      <c r="R840" s="8" t="e">
        <f>IF(#REF!&lt;&gt;#REF!,COUNTIFS($K$112:$K$1378,$K$112,#REF!,#REF!),"")</f>
        <v>#REF!</v>
      </c>
      <c r="S840" s="8" t="e">
        <f>IF(AND(#REF!&lt;&gt;#REF!,#REF!=#REF!,M840="positive",M841="negative"),1,"")</f>
        <v>#REF!</v>
      </c>
      <c r="T840" s="8" t="e">
        <f>IF(AND(#REF!=#REF!,K:K="stroke",M:M="positive",S840&lt;&gt;"1"),1,"")</f>
        <v>#REF!</v>
      </c>
      <c r="U840" s="8" t="e">
        <f>IF((AND(R840&lt;&gt;"",W840&lt;&gt;1,K:K="stroke",M:M="negative",#REF!=#REF!)),IF(W840&lt;&gt;0,"",1),"")</f>
        <v>#REF!</v>
      </c>
      <c r="V840" s="8" t="e">
        <f t="shared" si="56"/>
        <v>#REF!</v>
      </c>
      <c r="W840" s="8" t="e">
        <f>IF(#REF!&lt;&gt;#REF!,COUNTIFS($K$112:$K$1378,"up",#REF!,#REF!),"")</f>
        <v>#REF!</v>
      </c>
      <c r="X840" s="8" t="e">
        <f>IF(#REF!&lt;&gt;#REF!,COUNTIFS($K$112:$K$1378,"SRS",#REF!,#REF!),"")</f>
        <v>#REF!</v>
      </c>
      <c r="Y840" s="8" t="e">
        <f>IF(R840&lt;&gt;"",IF(R840=1,"",COUNTIFS($O$112:$O$1378,"&gt;40",#REF!,#REF!)),"")</f>
        <v>#REF!</v>
      </c>
    </row>
    <row r="841" spans="1:34">
      <c r="A841" s="4">
        <f t="shared" si="57"/>
        <v>53076</v>
      </c>
      <c r="B841" s="33" t="str">
        <f t="shared" si="58"/>
        <v>2017121144436</v>
      </c>
      <c r="C841" s="4" t="str">
        <f t="shared" si="55"/>
        <v>2017121</v>
      </c>
      <c r="D841" s="4">
        <v>2017</v>
      </c>
      <c r="E841" s="4">
        <v>12</v>
      </c>
      <c r="F841" s="4">
        <v>1</v>
      </c>
      <c r="G841" s="4">
        <v>14</v>
      </c>
      <c r="H841" s="4">
        <v>44</v>
      </c>
      <c r="I841" s="4">
        <v>36</v>
      </c>
      <c r="J841" s="4">
        <v>510</v>
      </c>
      <c r="K841" s="4" t="s">
        <v>37</v>
      </c>
      <c r="L841" s="8" t="e">
        <f>IF(#REF!=#REF!,IF(K841="Stroke",IF(K842="Stroke",IF((J842-J841)&lt;0,1000+J842-J841,J842-J841),""),""),"")</f>
        <v>#REF!</v>
      </c>
      <c r="M841" s="4" t="s">
        <v>21</v>
      </c>
      <c r="N841" s="4" t="s">
        <v>27</v>
      </c>
      <c r="O841" s="4">
        <v>13</v>
      </c>
      <c r="P841" s="8" t="e">
        <f>IF(#REF!=#REF!,IF(K841="Stroke",IF(K842="Stroke",IF(#REF!=#REF!,IF(Q841=Q842,IF((J842-J841)&lt;0,1000+J842-J841-O841,J842-J841-O841),""),""),""),""),"")</f>
        <v>#REF!</v>
      </c>
      <c r="Q841" s="4">
        <v>1</v>
      </c>
      <c r="R841" s="8" t="e">
        <f>IF(#REF!&lt;&gt;#REF!,COUNTIFS($K$112:$K$1378,$K$112,#REF!,#REF!),"")</f>
        <v>#REF!</v>
      </c>
      <c r="S841" s="8" t="e">
        <f>IF(AND(#REF!&lt;&gt;#REF!,#REF!=#REF!,M841="positive",M842="negative"),1,"")</f>
        <v>#REF!</v>
      </c>
      <c r="T841" s="8" t="e">
        <f>IF(AND(#REF!=#REF!,K:K="stroke",M:M="positive",S841&lt;&gt;"1"),1,"")</f>
        <v>#REF!</v>
      </c>
      <c r="U841" s="8" t="e">
        <f>IF((AND(R841&lt;&gt;"",W841&lt;&gt;1,K:K="stroke",M:M="negative",#REF!=#REF!)),IF(W841&lt;&gt;0,"",1),"")</f>
        <v>#REF!</v>
      </c>
      <c r="V841" s="8" t="e">
        <f t="shared" si="56"/>
        <v>#REF!</v>
      </c>
      <c r="W841" s="8" t="e">
        <f>IF(#REF!&lt;&gt;#REF!,COUNTIFS($K$112:$K$1378,"up",#REF!,#REF!),"")</f>
        <v>#REF!</v>
      </c>
      <c r="X841" s="8" t="e">
        <f>IF(#REF!&lt;&gt;#REF!,COUNTIFS($K$112:$K$1378,"SRS",#REF!,#REF!),"")</f>
        <v>#REF!</v>
      </c>
      <c r="Y841" s="8" t="e">
        <f>IF(R841&lt;&gt;"",IF(R841=1,"",COUNTIFS($O$112:$O$1378,"&gt;40",#REF!,#REF!)),"")</f>
        <v>#REF!</v>
      </c>
    </row>
    <row r="842" spans="1:34">
      <c r="A842" s="4">
        <f t="shared" si="57"/>
        <v>53076</v>
      </c>
      <c r="B842" s="33" t="str">
        <f t="shared" si="58"/>
        <v>2017121144436</v>
      </c>
      <c r="C842" s="4" t="str">
        <f t="shared" si="55"/>
        <v>2017121</v>
      </c>
      <c r="D842" s="4">
        <v>2017</v>
      </c>
      <c r="E842" s="4">
        <v>12</v>
      </c>
      <c r="F842" s="4">
        <v>1</v>
      </c>
      <c r="G842" s="4">
        <v>14</v>
      </c>
      <c r="H842" s="4">
        <v>44</v>
      </c>
      <c r="I842" s="4">
        <v>36</v>
      </c>
      <c r="J842" s="4">
        <v>585</v>
      </c>
      <c r="K842" s="4" t="s">
        <v>26</v>
      </c>
      <c r="L842" s="8" t="e">
        <f>IF(#REF!=#REF!,IF(K842="Stroke",IF(K843="Stroke",IF((J843-J842)&lt;0,1000+J843-J842,J843-J842),""),""),"")</f>
        <v>#REF!</v>
      </c>
      <c r="M842" s="4" t="s">
        <v>21</v>
      </c>
      <c r="N842" s="4" t="s">
        <v>27</v>
      </c>
      <c r="O842" s="4">
        <v>17</v>
      </c>
      <c r="P842" s="8" t="e">
        <f>IF(#REF!=#REF!,IF(K842="Stroke",IF(K843="Stroke",IF(#REF!=#REF!,IF(Q842=Q843,IF((J843-J842)&lt;0,1000+J843-J842-O842,J843-J842-O842),""),""),""),""),"")</f>
        <v>#REF!</v>
      </c>
      <c r="Q842" s="4">
        <v>1</v>
      </c>
      <c r="R842" s="8" t="e">
        <f>IF(#REF!&lt;&gt;#REF!,COUNTIFS($K$112:$K$1378,$K$112,#REF!,#REF!),"")</f>
        <v>#REF!</v>
      </c>
      <c r="S842" s="8" t="e">
        <f>IF(AND(#REF!&lt;&gt;#REF!,#REF!=#REF!,M842="positive",M843="negative"),1,"")</f>
        <v>#REF!</v>
      </c>
      <c r="T842" s="8" t="e">
        <f>IF(AND(#REF!=#REF!,K:K="stroke",M:M="positive",S842&lt;&gt;"1"),1,"")</f>
        <v>#REF!</v>
      </c>
      <c r="U842" s="8" t="e">
        <f>IF((AND(R842&lt;&gt;"",W842&lt;&gt;1,K:K="stroke",M:M="negative",#REF!=#REF!)),IF(W842&lt;&gt;0,"",1),"")</f>
        <v>#REF!</v>
      </c>
      <c r="V842" s="8" t="e">
        <f t="shared" si="56"/>
        <v>#REF!</v>
      </c>
      <c r="W842" s="8" t="e">
        <f>IF(#REF!&lt;&gt;#REF!,COUNTIFS($K$112:$K$1378,"up",#REF!,#REF!),"")</f>
        <v>#REF!</v>
      </c>
      <c r="X842" s="8" t="e">
        <f>IF(#REF!&lt;&gt;#REF!,COUNTIFS($K$112:$K$1378,"SRS",#REF!,#REF!),"")</f>
        <v>#REF!</v>
      </c>
      <c r="Y842" s="8" t="e">
        <f>IF(R842&lt;&gt;"",IF(R842=1,"",COUNTIFS($O$112:$O$1378,"&gt;40",#REF!,#REF!)),"")</f>
        <v>#REF!</v>
      </c>
    </row>
    <row r="843" spans="1:34" s="7" customFormat="1">
      <c r="A843" s="4">
        <f t="shared" si="57"/>
        <v>53076</v>
      </c>
      <c r="B843" s="33" t="str">
        <f t="shared" si="58"/>
        <v>2017121144436</v>
      </c>
      <c r="C843" s="4" t="str">
        <f t="shared" si="55"/>
        <v>2017121</v>
      </c>
      <c r="D843" s="4">
        <v>2017</v>
      </c>
      <c r="E843" s="4">
        <v>12</v>
      </c>
      <c r="F843" s="4">
        <v>1</v>
      </c>
      <c r="G843" s="4">
        <v>14</v>
      </c>
      <c r="H843" s="4">
        <v>44</v>
      </c>
      <c r="I843" s="4">
        <v>36</v>
      </c>
      <c r="J843" s="4">
        <v>613</v>
      </c>
      <c r="K843" s="4" t="s">
        <v>78</v>
      </c>
      <c r="L843" s="8" t="e">
        <f>IF(#REF!=#REF!,IF(K843="Stroke",IF(K844="Stroke",IF((J844-J843)&lt;0,1000+J844-J843,J844-J843),""),""),"")</f>
        <v>#REF!</v>
      </c>
      <c r="M843" s="4" t="s">
        <v>21</v>
      </c>
      <c r="N843" s="4" t="s">
        <v>27</v>
      </c>
      <c r="O843" s="4">
        <v>0</v>
      </c>
      <c r="P843" s="8" t="e">
        <f>IF(#REF!=#REF!,IF(K843="Stroke",IF(K844="Stroke",IF(#REF!=#REF!,IF(Q843=Q844,IF((J844-J843)&lt;0,1000+J844-J843-O843,J844-J843-O843),""),""),""),""),"")</f>
        <v>#REF!</v>
      </c>
      <c r="Q843" s="4"/>
      <c r="R843" s="8" t="e">
        <f>IF(#REF!&lt;&gt;#REF!,COUNTIFS($K$112:$K$1378,$K$112,#REF!,#REF!),"")</f>
        <v>#REF!</v>
      </c>
      <c r="S843" s="8" t="e">
        <f>IF(AND(#REF!&lt;&gt;#REF!,#REF!=#REF!,M843="positive",M844="negative"),1,"")</f>
        <v>#REF!</v>
      </c>
      <c r="T843" s="8" t="e">
        <f>IF(AND(#REF!=#REF!,K:K="stroke",M:M="positive",S843&lt;&gt;"1"),1,"")</f>
        <v>#REF!</v>
      </c>
      <c r="U843" s="8" t="e">
        <f>IF((AND(R843&lt;&gt;"",W843&lt;&gt;1,K:K="stroke",M:M="negative",#REF!=#REF!)),IF(W843&lt;&gt;0,"",1),"")</f>
        <v>#REF!</v>
      </c>
      <c r="V843" s="8" t="e">
        <f t="shared" si="56"/>
        <v>#REF!</v>
      </c>
      <c r="W843" s="8" t="e">
        <f>IF(#REF!&lt;&gt;#REF!,COUNTIFS($K$112:$K$1378,"up",#REF!,#REF!),"")</f>
        <v>#REF!</v>
      </c>
      <c r="X843" s="8" t="e">
        <f>IF(#REF!&lt;&gt;#REF!,COUNTIFS($K$112:$K$1378,"SRS",#REF!,#REF!),"")</f>
        <v>#REF!</v>
      </c>
      <c r="Y843" s="8" t="e">
        <f>IF(R843&lt;&gt;"",IF(R843=1,"",COUNTIFS($O$112:$O$1378,"&gt;40",#REF!,#REF!)),"")</f>
        <v>#REF!</v>
      </c>
      <c r="Z843" s="4"/>
      <c r="AA843" s="4"/>
      <c r="AB843" s="4"/>
      <c r="AC843" s="4"/>
      <c r="AD843" s="4"/>
      <c r="AE843" s="4"/>
      <c r="AF843" s="4"/>
      <c r="AG843" s="4"/>
      <c r="AH843" s="4"/>
    </row>
    <row r="844" spans="1:34" s="7" customFormat="1">
      <c r="A844" s="4">
        <f t="shared" si="57"/>
        <v>53076</v>
      </c>
      <c r="B844" s="33" t="str">
        <f t="shared" si="58"/>
        <v>2017121144436</v>
      </c>
      <c r="C844" s="4" t="str">
        <f t="shared" si="55"/>
        <v>2017121</v>
      </c>
      <c r="D844" s="4">
        <v>2017</v>
      </c>
      <c r="E844" s="4">
        <v>12</v>
      </c>
      <c r="F844" s="4">
        <v>1</v>
      </c>
      <c r="G844" s="4">
        <v>14</v>
      </c>
      <c r="H844" s="4">
        <v>44</v>
      </c>
      <c r="I844" s="4">
        <v>36</v>
      </c>
      <c r="J844" s="4">
        <v>720</v>
      </c>
      <c r="K844" s="4" t="s">
        <v>78</v>
      </c>
      <c r="L844" s="8" t="e">
        <f>IF(#REF!=#REF!,IF(K844="Stroke",IF(K845="Stroke",IF((J845-J844)&lt;0,1000+J845-J844,J845-J844),""),""),"")</f>
        <v>#REF!</v>
      </c>
      <c r="M844" s="4" t="s">
        <v>21</v>
      </c>
      <c r="N844" s="4" t="s">
        <v>27</v>
      </c>
      <c r="O844" s="4">
        <v>0</v>
      </c>
      <c r="P844" s="8" t="e">
        <f>IF(#REF!=#REF!,IF(K844="Stroke",IF(K845="Stroke",IF(#REF!=#REF!,IF(Q844=Q845,IF((J845-J844)&lt;0,1000+J845-J844-O844,J845-J844-O844),""),""),""),""),"")</f>
        <v>#REF!</v>
      </c>
      <c r="Q844" s="4"/>
      <c r="R844" s="8" t="e">
        <f>IF(#REF!&lt;&gt;#REF!,COUNTIFS($K$112:$K$1378,$K$112,#REF!,#REF!),"")</f>
        <v>#REF!</v>
      </c>
      <c r="S844" s="8" t="e">
        <f>IF(AND(#REF!&lt;&gt;#REF!,#REF!=#REF!,M844="positive",M845="negative"),1,"")</f>
        <v>#REF!</v>
      </c>
      <c r="T844" s="8" t="e">
        <f>IF(AND(#REF!=#REF!,K:K="stroke",M:M="positive",S844&lt;&gt;"1"),1,"")</f>
        <v>#REF!</v>
      </c>
      <c r="U844" s="8" t="e">
        <f>IF((AND(R844&lt;&gt;"",W844&lt;&gt;1,K:K="stroke",M:M="negative",#REF!=#REF!)),IF(W844&lt;&gt;0,"",1),"")</f>
        <v>#REF!</v>
      </c>
      <c r="V844" s="8" t="e">
        <f t="shared" si="56"/>
        <v>#REF!</v>
      </c>
      <c r="W844" s="8" t="e">
        <f>IF(#REF!&lt;&gt;#REF!,COUNTIFS($K$112:$K$1378,"up",#REF!,#REF!),"")</f>
        <v>#REF!</v>
      </c>
      <c r="X844" s="8" t="e">
        <f>IF(#REF!&lt;&gt;#REF!,COUNTIFS($K$112:$K$1378,"SRS",#REF!,#REF!),"")</f>
        <v>#REF!</v>
      </c>
      <c r="Y844" s="8" t="e">
        <f>IF(R844&lt;&gt;"",IF(R844=1,"",COUNTIFS($O$112:$O$1378,"&gt;40",#REF!,#REF!)),"")</f>
        <v>#REF!</v>
      </c>
      <c r="Z844" s="4"/>
      <c r="AA844" s="4"/>
      <c r="AB844" s="4"/>
      <c r="AC844" s="4"/>
      <c r="AD844" s="4"/>
      <c r="AE844" s="4"/>
      <c r="AF844" s="4"/>
      <c r="AG844" s="4"/>
      <c r="AH844" s="4"/>
    </row>
    <row r="845" spans="1:34">
      <c r="A845" s="4">
        <f t="shared" si="57"/>
        <v>53076</v>
      </c>
      <c r="B845" s="33" t="str">
        <f t="shared" si="58"/>
        <v>2017121144436</v>
      </c>
      <c r="C845" s="4" t="str">
        <f t="shared" si="55"/>
        <v>2017121</v>
      </c>
      <c r="D845" s="4">
        <v>2017</v>
      </c>
      <c r="E845" s="4">
        <v>12</v>
      </c>
      <c r="F845" s="4">
        <v>1</v>
      </c>
      <c r="G845" s="4">
        <v>14</v>
      </c>
      <c r="H845" s="4">
        <v>44</v>
      </c>
      <c r="I845" s="4">
        <v>36</v>
      </c>
      <c r="J845" s="4">
        <v>726</v>
      </c>
      <c r="K845" s="4" t="s">
        <v>37</v>
      </c>
      <c r="L845" s="8" t="e">
        <f>IF(#REF!=#REF!,IF(K845="Stroke",IF(K846="Stroke",IF((J846-J845)&lt;0,1000+J846-J845,J846-J845),""),""),"")</f>
        <v>#REF!</v>
      </c>
      <c r="M845" s="4" t="s">
        <v>21</v>
      </c>
      <c r="N845" s="4" t="s">
        <v>27</v>
      </c>
      <c r="O845" s="4">
        <v>41</v>
      </c>
      <c r="P845" s="8" t="e">
        <f>IF(#REF!=#REF!,IF(K845="Stroke",IF(K846="Stroke",IF(#REF!=#REF!,IF(Q845=Q846,IF((J846-J845)&lt;0,1000+J846-J845-O845,J846-J845-O845),""),""),""),""),"")</f>
        <v>#REF!</v>
      </c>
      <c r="Q845" s="4">
        <v>1</v>
      </c>
      <c r="R845" s="8" t="e">
        <f>IF(#REF!&lt;&gt;#REF!,COUNTIFS($K$112:$K$1378,$K$112,#REF!,#REF!),"")</f>
        <v>#REF!</v>
      </c>
      <c r="S845" s="8" t="e">
        <f>IF(AND(#REF!&lt;&gt;#REF!,#REF!=#REF!,M845="positive",M846="negative"),1,"")</f>
        <v>#REF!</v>
      </c>
      <c r="T845" s="8" t="e">
        <f>IF(AND(#REF!=#REF!,K:K="stroke",M:M="positive",S845&lt;&gt;"1"),1,"")</f>
        <v>#REF!</v>
      </c>
      <c r="U845" s="8" t="e">
        <f>IF((AND(R845&lt;&gt;"",W845&lt;&gt;1,K:K="stroke",M:M="negative",#REF!=#REF!)),IF(W845&lt;&gt;0,"",1),"")</f>
        <v>#REF!</v>
      </c>
      <c r="V845" s="8" t="e">
        <f t="shared" si="56"/>
        <v>#REF!</v>
      </c>
      <c r="W845" s="8" t="e">
        <f>IF(#REF!&lt;&gt;#REF!,COUNTIFS($K$112:$K$1378,"up",#REF!,#REF!),"")</f>
        <v>#REF!</v>
      </c>
      <c r="X845" s="8" t="e">
        <f>IF(#REF!&lt;&gt;#REF!,COUNTIFS($K$112:$K$1378,"SRS",#REF!,#REF!),"")</f>
        <v>#REF!</v>
      </c>
      <c r="Y845" s="8" t="e">
        <f>IF(R845&lt;&gt;"",IF(R845=1,"",COUNTIFS($O$112:$O$1378,"&gt;40",#REF!,#REF!)),"")</f>
        <v>#REF!</v>
      </c>
    </row>
    <row r="846" spans="1:34">
      <c r="A846" s="4">
        <f t="shared" si="57"/>
        <v>53076</v>
      </c>
      <c r="B846" s="33" t="str">
        <f t="shared" si="58"/>
        <v>2017121144436</v>
      </c>
      <c r="C846" s="4" t="str">
        <f t="shared" si="55"/>
        <v>2017121</v>
      </c>
      <c r="D846" s="4">
        <v>2017</v>
      </c>
      <c r="E846" s="4">
        <v>12</v>
      </c>
      <c r="F846" s="4">
        <v>1</v>
      </c>
      <c r="G846" s="4">
        <v>14</v>
      </c>
      <c r="H846" s="4">
        <v>44</v>
      </c>
      <c r="I846" s="4">
        <v>36</v>
      </c>
      <c r="J846" s="4">
        <v>774</v>
      </c>
      <c r="K846" s="4" t="s">
        <v>37</v>
      </c>
      <c r="L846" s="8" t="e">
        <f>IF(#REF!=#REF!,IF(K846="Stroke",IF(K847="Stroke",IF((J847-J846)&lt;0,1000+J847-J846,J847-J846),""),""),"")</f>
        <v>#REF!</v>
      </c>
      <c r="M846" s="4" t="s">
        <v>21</v>
      </c>
      <c r="N846" s="4" t="s">
        <v>27</v>
      </c>
      <c r="O846" s="4">
        <v>9</v>
      </c>
      <c r="P846" s="8" t="e">
        <f>IF(#REF!=#REF!,IF(K846="Stroke",IF(K847="Stroke",IF(#REF!=#REF!,IF(Q846=Q847,IF((J847-J846)&lt;0,1000+J847-J846-O846,J847-J846-O846),""),""),""),""),"")</f>
        <v>#REF!</v>
      </c>
      <c r="Q846" s="4">
        <v>1</v>
      </c>
      <c r="R846" s="8" t="e">
        <f>IF(#REF!&lt;&gt;#REF!,COUNTIFS($K$112:$K$1378,$K$112,#REF!,#REF!),"")</f>
        <v>#REF!</v>
      </c>
      <c r="S846" s="8" t="e">
        <f>IF(AND(#REF!&lt;&gt;#REF!,#REF!=#REF!,M846="positive",M847="negative"),1,"")</f>
        <v>#REF!</v>
      </c>
      <c r="T846" s="8" t="e">
        <f>IF(AND(#REF!=#REF!,K:K="stroke",M:M="positive",S846&lt;&gt;"1"),1,"")</f>
        <v>#REF!</v>
      </c>
      <c r="U846" s="8" t="e">
        <f>IF((AND(R846&lt;&gt;"",W846&lt;&gt;1,K:K="stroke",M:M="negative",#REF!=#REF!)),IF(W846&lt;&gt;0,"",1),"")</f>
        <v>#REF!</v>
      </c>
      <c r="V846" s="8" t="e">
        <f t="shared" si="56"/>
        <v>#REF!</v>
      </c>
      <c r="W846" s="8" t="e">
        <f>IF(#REF!&lt;&gt;#REF!,COUNTIFS($K$112:$K$1378,"up",#REF!,#REF!),"")</f>
        <v>#REF!</v>
      </c>
      <c r="X846" s="8" t="e">
        <f>IF(#REF!&lt;&gt;#REF!,COUNTIFS($K$112:$K$1378,"SRS",#REF!,#REF!),"")</f>
        <v>#REF!</v>
      </c>
      <c r="Y846" s="8" t="e">
        <f>IF(R846&lt;&gt;"",IF(R846=1,"",COUNTIFS($O$112:$O$1378,"&gt;40",#REF!,#REF!)),"")</f>
        <v>#REF!</v>
      </c>
    </row>
    <row r="847" spans="1:34">
      <c r="A847" s="4">
        <f t="shared" si="57"/>
        <v>53076</v>
      </c>
      <c r="B847" s="33" t="str">
        <f t="shared" si="58"/>
        <v>2017121144436</v>
      </c>
      <c r="C847" s="4" t="str">
        <f t="shared" si="55"/>
        <v>2017121</v>
      </c>
      <c r="D847" s="4">
        <v>2017</v>
      </c>
      <c r="E847" s="4">
        <v>12</v>
      </c>
      <c r="F847" s="4">
        <v>1</v>
      </c>
      <c r="G847" s="4">
        <v>14</v>
      </c>
      <c r="H847" s="4">
        <v>44</v>
      </c>
      <c r="I847" s="4">
        <v>36</v>
      </c>
      <c r="J847" s="4">
        <v>864</v>
      </c>
      <c r="K847" s="4" t="s">
        <v>37</v>
      </c>
      <c r="L847" s="8" t="e">
        <f>IF(#REF!=#REF!,IF(K847="Stroke",IF(K848="Stroke",IF((J848-J847)&lt;0,1000+J848-J847,J848-J847),""),""),"")</f>
        <v>#REF!</v>
      </c>
      <c r="M847" s="4" t="s">
        <v>21</v>
      </c>
      <c r="N847" s="4" t="s">
        <v>27</v>
      </c>
      <c r="O847" s="4">
        <v>34</v>
      </c>
      <c r="P847" s="8" t="e">
        <f>IF(#REF!=#REF!,IF(K847="Stroke",IF(K848="Stroke",IF(#REF!=#REF!,IF(Q847=Q848,IF((J848-J847)&lt;0,1000+J848-J847-O847,J848-J847-O847),""),""),""),""),"")</f>
        <v>#REF!</v>
      </c>
      <c r="Q847" s="4">
        <v>1</v>
      </c>
      <c r="R847" s="8" t="e">
        <f>IF(#REF!&lt;&gt;#REF!,COUNTIFS($K$112:$K$1378,$K$112,#REF!,#REF!),"")</f>
        <v>#REF!</v>
      </c>
      <c r="S847" s="8" t="e">
        <f>IF(AND(#REF!&lt;&gt;#REF!,#REF!=#REF!,M847="positive",M848="negative"),1,"")</f>
        <v>#REF!</v>
      </c>
      <c r="T847" s="8" t="e">
        <f>IF(AND(#REF!=#REF!,K:K="stroke",M:M="positive",S847&lt;&gt;"1"),1,"")</f>
        <v>#REF!</v>
      </c>
      <c r="U847" s="8" t="e">
        <f>IF((AND(R847&lt;&gt;"",W847&lt;&gt;1,K:K="stroke",M:M="negative",#REF!=#REF!)),IF(W847&lt;&gt;0,"",1),"")</f>
        <v>#REF!</v>
      </c>
      <c r="V847" s="8" t="e">
        <f t="shared" si="56"/>
        <v>#REF!</v>
      </c>
      <c r="W847" s="8" t="e">
        <f>IF(#REF!&lt;&gt;#REF!,COUNTIFS($K$112:$K$1378,"up",#REF!,#REF!),"")</f>
        <v>#REF!</v>
      </c>
      <c r="X847" s="8" t="e">
        <f>IF(#REF!&lt;&gt;#REF!,COUNTIFS($K$112:$K$1378,"SRS",#REF!,#REF!),"")</f>
        <v>#REF!</v>
      </c>
      <c r="Y847" s="8" t="e">
        <f>IF(R847&lt;&gt;"",IF(R847=1,"",COUNTIFS($O$112:$O$1378,"&gt;40",#REF!,#REF!)),"")</f>
        <v>#REF!</v>
      </c>
    </row>
    <row r="848" spans="1:34">
      <c r="A848" s="4">
        <f t="shared" si="57"/>
        <v>53076</v>
      </c>
      <c r="B848" s="33" t="str">
        <f t="shared" si="58"/>
        <v>2017121144436</v>
      </c>
      <c r="C848" s="4" t="str">
        <f t="shared" si="55"/>
        <v>2017121</v>
      </c>
      <c r="D848" s="4">
        <v>2017</v>
      </c>
      <c r="E848" s="4">
        <v>12</v>
      </c>
      <c r="F848" s="4">
        <v>1</v>
      </c>
      <c r="G848" s="4">
        <v>14</v>
      </c>
      <c r="H848" s="4">
        <v>44</v>
      </c>
      <c r="I848" s="4">
        <v>36</v>
      </c>
      <c r="J848" s="4">
        <v>967</v>
      </c>
      <c r="K848" s="4" t="s">
        <v>37</v>
      </c>
      <c r="L848" s="8" t="e">
        <f>IF(#REF!=#REF!,IF(K848="Stroke",IF(K849="Stroke",IF((J849-J848)&lt;0,1000+J849-J848,J849-J848),""),""),"")</f>
        <v>#REF!</v>
      </c>
      <c r="M848" s="4" t="s">
        <v>21</v>
      </c>
      <c r="N848" s="4" t="s">
        <v>27</v>
      </c>
      <c r="O848" s="4">
        <v>11</v>
      </c>
      <c r="P848" s="8" t="e">
        <f>IF(#REF!=#REF!,IF(K848="Stroke",IF(K849="Stroke",IF(#REF!=#REF!,IF(Q848=Q849,IF((J849-J848)&lt;0,1000+J849-J848-O848,J849-J848-O848),""),""),""),""),"")</f>
        <v>#REF!</v>
      </c>
      <c r="Q848" s="4">
        <v>1</v>
      </c>
      <c r="R848" s="8" t="e">
        <f>IF(#REF!&lt;&gt;#REF!,COUNTIFS($K$112:$K$1378,$K$112,#REF!,#REF!),"")</f>
        <v>#REF!</v>
      </c>
      <c r="S848" s="8" t="e">
        <f>IF(AND(#REF!&lt;&gt;#REF!,#REF!=#REF!,M848="positive",M849="negative"),1,"")</f>
        <v>#REF!</v>
      </c>
      <c r="T848" s="8" t="e">
        <f>IF(AND(#REF!=#REF!,K:K="stroke",M:M="positive",S848&lt;&gt;"1"),1,"")</f>
        <v>#REF!</v>
      </c>
      <c r="U848" s="8" t="e">
        <f>IF((AND(R848&lt;&gt;"",W848&lt;&gt;1,K:K="stroke",M:M="negative",#REF!=#REF!)),IF(W848&lt;&gt;0,"",1),"")</f>
        <v>#REF!</v>
      </c>
      <c r="V848" s="8" t="e">
        <f t="shared" si="56"/>
        <v>#REF!</v>
      </c>
      <c r="W848" s="8" t="e">
        <f>IF(#REF!&lt;&gt;#REF!,COUNTIFS($K$112:$K$1378,"up",#REF!,#REF!),"")</f>
        <v>#REF!</v>
      </c>
      <c r="X848" s="8" t="e">
        <f>IF(#REF!&lt;&gt;#REF!,COUNTIFS($K$112:$K$1378,"SRS",#REF!,#REF!),"")</f>
        <v>#REF!</v>
      </c>
      <c r="Y848" s="8" t="e">
        <f>IF(R848&lt;&gt;"",IF(R848=1,"",COUNTIFS($O$112:$O$1378,"&gt;40",#REF!,#REF!)),"")</f>
        <v>#REF!</v>
      </c>
    </row>
    <row r="849" spans="1:34">
      <c r="A849" s="4">
        <f t="shared" si="57"/>
        <v>53076</v>
      </c>
      <c r="B849" s="33" t="str">
        <f t="shared" si="58"/>
        <v>2017121144436</v>
      </c>
      <c r="C849" s="4" t="str">
        <f t="shared" si="55"/>
        <v>2017121</v>
      </c>
      <c r="D849" s="4">
        <v>2017</v>
      </c>
      <c r="E849" s="4">
        <v>12</v>
      </c>
      <c r="F849" s="4">
        <v>1</v>
      </c>
      <c r="G849" s="4">
        <v>14</v>
      </c>
      <c r="H849" s="4">
        <v>44</v>
      </c>
      <c r="I849" s="4">
        <v>36</v>
      </c>
      <c r="J849" s="4">
        <v>998</v>
      </c>
      <c r="K849" s="4" t="s">
        <v>37</v>
      </c>
      <c r="L849" s="8" t="e">
        <f>IF(#REF!=#REF!,IF(K849="Stroke",IF(K850="Stroke",IF((J850-J849)&lt;0,1000+J850-J849,J850-J849),""),""),"")</f>
        <v>#REF!</v>
      </c>
      <c r="M849" s="4" t="s">
        <v>21</v>
      </c>
      <c r="N849" s="4" t="s">
        <v>27</v>
      </c>
      <c r="O849" s="4">
        <v>2</v>
      </c>
      <c r="P849" s="8" t="e">
        <f>IF(#REF!=#REF!,IF(K849="Stroke",IF(K850="Stroke",IF(#REF!=#REF!,IF(Q849=Q850,IF((J850-J849)&lt;0,1000+J850-J849-O849,J850-J849-O849),""),""),""),""),"")</f>
        <v>#REF!</v>
      </c>
      <c r="Q849" s="4">
        <v>1</v>
      </c>
      <c r="R849" s="8" t="e">
        <f>IF(#REF!&lt;&gt;#REF!,COUNTIFS($K$112:$K$1378,$K$112,#REF!,#REF!),"")</f>
        <v>#REF!</v>
      </c>
      <c r="S849" s="8" t="e">
        <f>IF(AND(#REF!&lt;&gt;#REF!,#REF!=#REF!,M849="positive",M850="negative"),1,"")</f>
        <v>#REF!</v>
      </c>
      <c r="T849" s="8" t="e">
        <f>IF(AND(#REF!=#REF!,K:K="stroke",M:M="positive",S849&lt;&gt;"1"),1,"")</f>
        <v>#REF!</v>
      </c>
      <c r="U849" s="8" t="e">
        <f>IF((AND(R849&lt;&gt;"",W849&lt;&gt;1,K:K="stroke",M:M="negative",#REF!=#REF!)),IF(W849&lt;&gt;0,"",1),"")</f>
        <v>#REF!</v>
      </c>
      <c r="V849" s="8" t="e">
        <f t="shared" si="56"/>
        <v>#REF!</v>
      </c>
      <c r="W849" s="8" t="e">
        <f>IF(#REF!&lt;&gt;#REF!,COUNTIFS($K$112:$K$1378,"up",#REF!,#REF!),"")</f>
        <v>#REF!</v>
      </c>
      <c r="X849" s="8" t="e">
        <f>IF(#REF!&lt;&gt;#REF!,COUNTIFS($K$112:$K$1378,"SRS",#REF!,#REF!),"")</f>
        <v>#REF!</v>
      </c>
      <c r="Y849" s="8" t="e">
        <f>IF(R849&lt;&gt;"",IF(R849=1,"",COUNTIFS($O$112:$O$1378,"&gt;40",#REF!,#REF!)),"")</f>
        <v>#REF!</v>
      </c>
    </row>
    <row r="850" spans="1:34">
      <c r="A850" s="4">
        <f t="shared" si="57"/>
        <v>53077</v>
      </c>
      <c r="B850" s="33" t="str">
        <f t="shared" si="58"/>
        <v>2017121144437</v>
      </c>
      <c r="C850" s="4" t="str">
        <f t="shared" si="55"/>
        <v>2017121</v>
      </c>
      <c r="D850" s="4">
        <v>2017</v>
      </c>
      <c r="E850" s="4">
        <v>12</v>
      </c>
      <c r="F850" s="4">
        <v>1</v>
      </c>
      <c r="G850" s="4">
        <v>14</v>
      </c>
      <c r="H850" s="4">
        <v>44</v>
      </c>
      <c r="I850" s="4">
        <v>37</v>
      </c>
      <c r="J850" s="4">
        <v>11</v>
      </c>
      <c r="K850" s="4" t="s">
        <v>37</v>
      </c>
      <c r="L850" s="8" t="e">
        <f>IF(#REF!=#REF!,IF(K850="Stroke",IF(K851="Stroke",IF((J851-J850)&lt;0,1000+J851-J850,J851-J850),""),""),"")</f>
        <v>#REF!</v>
      </c>
      <c r="M850" s="4" t="s">
        <v>21</v>
      </c>
      <c r="N850" s="4" t="s">
        <v>27</v>
      </c>
      <c r="O850" s="4">
        <v>7</v>
      </c>
      <c r="P850" s="8" t="e">
        <f>IF(#REF!=#REF!,IF(K850="Stroke",IF(K851="Stroke",IF(#REF!=#REF!,IF(Q850=Q851,IF((J851-J850)&lt;0,1000+J851-J850-O850,J851-J850-O850),""),""),""),""),"")</f>
        <v>#REF!</v>
      </c>
      <c r="Q850" s="4">
        <v>1</v>
      </c>
      <c r="R850" s="8" t="e">
        <f>IF(#REF!&lt;&gt;#REF!,COUNTIFS($K$112:$K$1378,$K$112,#REF!,#REF!),"")</f>
        <v>#REF!</v>
      </c>
      <c r="S850" s="8" t="e">
        <f>IF(AND(#REF!&lt;&gt;#REF!,#REF!=#REF!,M850="positive",M851="negative"),1,"")</f>
        <v>#REF!</v>
      </c>
      <c r="T850" s="8" t="e">
        <f>IF(AND(#REF!=#REF!,K:K="stroke",M:M="positive",S850&lt;&gt;"1"),1,"")</f>
        <v>#REF!</v>
      </c>
      <c r="U850" s="8" t="e">
        <f>IF((AND(R850&lt;&gt;"",W850&lt;&gt;1,K:K="stroke",M:M="negative",#REF!=#REF!)),IF(W850&lt;&gt;0,"",1),"")</f>
        <v>#REF!</v>
      </c>
      <c r="V850" s="8" t="e">
        <f t="shared" si="56"/>
        <v>#REF!</v>
      </c>
      <c r="W850" s="8" t="e">
        <f>IF(#REF!&lt;&gt;#REF!,COUNTIFS($K$112:$K$1378,"up",#REF!,#REF!),"")</f>
        <v>#REF!</v>
      </c>
      <c r="X850" s="8" t="e">
        <f>IF(#REF!&lt;&gt;#REF!,COUNTIFS($K$112:$K$1378,"SRS",#REF!,#REF!),"")</f>
        <v>#REF!</v>
      </c>
      <c r="Y850" s="8" t="e">
        <f>IF(R850&lt;&gt;"",IF(R850=1,"",COUNTIFS($O$112:$O$1378,"&gt;40",#REF!,#REF!)),"")</f>
        <v>#REF!</v>
      </c>
    </row>
    <row r="851" spans="1:34">
      <c r="A851" s="20">
        <f t="shared" si="57"/>
        <v>53249</v>
      </c>
      <c r="B851" s="28" t="str">
        <f t="shared" si="58"/>
        <v>2017121144729</v>
      </c>
      <c r="C851" s="7" t="str">
        <f t="shared" si="55"/>
        <v>2017121</v>
      </c>
      <c r="D851" s="7">
        <v>2017</v>
      </c>
      <c r="E851" s="7">
        <v>12</v>
      </c>
      <c r="F851" s="7">
        <v>1</v>
      </c>
      <c r="G851" s="7">
        <v>14</v>
      </c>
      <c r="H851" s="7">
        <v>47</v>
      </c>
      <c r="I851" s="7">
        <v>29</v>
      </c>
      <c r="J851" s="7">
        <v>473</v>
      </c>
      <c r="K851" s="7" t="s">
        <v>37</v>
      </c>
      <c r="L851" s="7" t="e">
        <f>IF(#REF!=#REF!,IF(K851="Stroke",IF(K852="Stroke",IF((J852-J851)&lt;0,1000+J852-J851,J852-J851),""),""),"")</f>
        <v>#REF!</v>
      </c>
      <c r="M851" s="7" t="s">
        <v>21</v>
      </c>
      <c r="N851" s="7" t="s">
        <v>27</v>
      </c>
      <c r="O851" s="7">
        <v>11</v>
      </c>
      <c r="P851" s="7" t="e">
        <f>IF(#REF!=#REF!,IF(K851="Stroke",IF(K852="Stroke",IF(#REF!=#REF!,IF(Q851=Q852,IF((J852-J851)&lt;0,1000+J852-J851-O851,J852-J851-O851),""),""),""),""),"")</f>
        <v>#REF!</v>
      </c>
      <c r="Q851" s="7">
        <v>1</v>
      </c>
      <c r="R851" s="7" t="e">
        <f>IF(#REF!&lt;&gt;#REF!,COUNTIFS($K$112:$K$1378,$K$112,#REF!,#REF!),"")</f>
        <v>#REF!</v>
      </c>
      <c r="S851" s="7" t="e">
        <f>IF(AND(#REF!&lt;&gt;#REF!,#REF!=#REF!,M851="positive",M852="negative"),1,"")</f>
        <v>#REF!</v>
      </c>
      <c r="T851" s="7" t="e">
        <f>IF(AND(#REF!=#REF!,K:K="stroke",M:M="positive",S851&lt;&gt;"1"),1,"")</f>
        <v>#REF!</v>
      </c>
      <c r="U851" s="7" t="e">
        <f>IF((AND(R851&lt;&gt;"",W851&lt;&gt;1,K:K="stroke",M:M="negative",#REF!=#REF!)),IF(W851&lt;&gt;0,"",1),"")</f>
        <v>#REF!</v>
      </c>
      <c r="V851" s="7" t="e">
        <f t="shared" si="56"/>
        <v>#REF!</v>
      </c>
      <c r="W851" s="7" t="e">
        <f>IF(#REF!&lt;&gt;#REF!,COUNTIFS($K$112:$K$1378,"up",#REF!,#REF!),"")</f>
        <v>#REF!</v>
      </c>
      <c r="X851" s="7" t="e">
        <f>IF(#REF!&lt;&gt;#REF!,COUNTIFS($K$112:$K$1378,"SRS",#REF!,#REF!),"")</f>
        <v>#REF!</v>
      </c>
      <c r="Y851" s="7" t="e">
        <f>IF(R851&lt;&gt;"",IF(R851=1,"",COUNTIFS($O$112:$O$1378,"&gt;40",#REF!,#REF!)),"")</f>
        <v>#REF!</v>
      </c>
      <c r="Z851" s="7"/>
      <c r="AA851" s="7"/>
      <c r="AB851" s="7"/>
      <c r="AC851" s="7"/>
      <c r="AD851" s="7"/>
      <c r="AE851" s="7"/>
      <c r="AF851" s="7"/>
      <c r="AG851" s="7"/>
      <c r="AH851" s="7"/>
    </row>
    <row r="852" spans="1:34">
      <c r="A852" s="35">
        <f t="shared" si="57"/>
        <v>53249</v>
      </c>
      <c r="B852" s="36" t="str">
        <f t="shared" si="58"/>
        <v>2017121144729</v>
      </c>
      <c r="C852" s="4" t="str">
        <f t="shared" si="55"/>
        <v>2017121</v>
      </c>
      <c r="D852" s="4">
        <v>2017</v>
      </c>
      <c r="E852" s="4">
        <v>12</v>
      </c>
      <c r="F852" s="4">
        <v>1</v>
      </c>
      <c r="G852" s="4">
        <v>14</v>
      </c>
      <c r="H852" s="4">
        <v>47</v>
      </c>
      <c r="I852" s="4">
        <v>29</v>
      </c>
      <c r="J852" s="4">
        <v>521</v>
      </c>
      <c r="K852" s="4" t="s">
        <v>37</v>
      </c>
      <c r="L852" s="8" t="e">
        <f>IF(#REF!=#REF!,IF(K852="Stroke",IF(K853="Stroke",IF((J853-J852)&lt;0,1000+J853-J852,J853-J852),""),""),"")</f>
        <v>#REF!</v>
      </c>
      <c r="M852" s="4" t="s">
        <v>21</v>
      </c>
      <c r="N852" s="4" t="s">
        <v>27</v>
      </c>
      <c r="O852" s="4">
        <v>16</v>
      </c>
      <c r="P852" s="8" t="e">
        <f>IF(#REF!=#REF!,IF(K852="Stroke",IF(K853="Stroke",IF(#REF!=#REF!,IF(Q852=Q853,IF((J853-J852)&lt;0,1000+J853-J852-O852,J853-J852-O852),""),""),""),""),"")</f>
        <v>#REF!</v>
      </c>
      <c r="Q852" s="4">
        <v>2</v>
      </c>
      <c r="R852" s="8" t="e">
        <f>IF(#REF!&lt;&gt;#REF!,COUNTIFS($K$112:$K$1378,$K$112,#REF!,#REF!),"")</f>
        <v>#REF!</v>
      </c>
      <c r="S852" s="8" t="e">
        <f>IF(AND(#REF!&lt;&gt;#REF!,#REF!=#REF!,M852="positive",M853="negative"),1,"")</f>
        <v>#REF!</v>
      </c>
      <c r="T852" s="8" t="e">
        <f>IF(AND(#REF!=#REF!,K:K="stroke",M:M="positive",S852&lt;&gt;"1"),1,"")</f>
        <v>#REF!</v>
      </c>
      <c r="U852" s="8" t="e">
        <f>IF((AND(R852&lt;&gt;"",W852&lt;&gt;1,K:K="stroke",M:M="negative",#REF!=#REF!)),IF(W852&lt;&gt;0,"",1),"")</f>
        <v>#REF!</v>
      </c>
      <c r="V852" s="8" t="e">
        <f t="shared" si="56"/>
        <v>#REF!</v>
      </c>
      <c r="W852" s="8" t="e">
        <f>IF(#REF!&lt;&gt;#REF!,COUNTIFS($K$112:$K$1378,"up",#REF!,#REF!),"")</f>
        <v>#REF!</v>
      </c>
      <c r="X852" s="8" t="e">
        <f>IF(#REF!&lt;&gt;#REF!,COUNTIFS($K$112:$K$1378,"SRS",#REF!,#REF!),"")</f>
        <v>#REF!</v>
      </c>
      <c r="Y852" s="8" t="e">
        <f>IF(R852&lt;&gt;"",IF(R852=1,"",COUNTIFS($O$112:$O$1378,"&gt;40",#REF!,#REF!)),"")</f>
        <v>#REF!</v>
      </c>
    </row>
    <row r="853" spans="1:34">
      <c r="A853" s="4">
        <f t="shared" si="57"/>
        <v>53249</v>
      </c>
      <c r="B853" s="33" t="str">
        <f t="shared" si="58"/>
        <v>2017121144729</v>
      </c>
      <c r="C853" s="4" t="str">
        <f t="shared" si="55"/>
        <v>2017121</v>
      </c>
      <c r="D853" s="4">
        <v>2017</v>
      </c>
      <c r="E853" s="4">
        <v>12</v>
      </c>
      <c r="F853" s="4">
        <v>1</v>
      </c>
      <c r="G853" s="4">
        <v>14</v>
      </c>
      <c r="H853" s="4">
        <v>47</v>
      </c>
      <c r="I853" s="4">
        <v>29</v>
      </c>
      <c r="J853" s="4">
        <v>554</v>
      </c>
      <c r="K853" s="4" t="s">
        <v>37</v>
      </c>
      <c r="L853" s="8" t="e">
        <f>IF(#REF!=#REF!,IF(K853="Stroke",IF(K854="Stroke",IF((J854-J853)&lt;0,1000+J854-J853,J854-J853),""),""),"")</f>
        <v>#REF!</v>
      </c>
      <c r="M853" s="4" t="s">
        <v>21</v>
      </c>
      <c r="N853" s="4" t="s">
        <v>27</v>
      </c>
      <c r="O853" s="4">
        <v>17</v>
      </c>
      <c r="P853" s="8" t="e">
        <f>IF(#REF!=#REF!,IF(K853="Stroke",IF(K854="Stroke",IF(#REF!=#REF!,IF(Q853=Q854,IF((J854-J853)&lt;0,1000+J854-J853-O853,J854-J853-O853),""),""),""),""),"")</f>
        <v>#REF!</v>
      </c>
      <c r="Q853" s="4">
        <v>2</v>
      </c>
      <c r="R853" s="8" t="e">
        <f>IF(#REF!&lt;&gt;#REF!,COUNTIFS($K$112:$K$1378,$K$112,#REF!,#REF!),"")</f>
        <v>#REF!</v>
      </c>
      <c r="S853" s="8" t="e">
        <f>IF(AND(#REF!&lt;&gt;#REF!,#REF!=#REF!,M853="positive",M854="negative"),1,"")</f>
        <v>#REF!</v>
      </c>
      <c r="T853" s="8" t="e">
        <f>IF(AND(#REF!=#REF!,K:K="stroke",M:M="positive",S853&lt;&gt;"1"),1,"")</f>
        <v>#REF!</v>
      </c>
      <c r="U853" s="8" t="e">
        <f>IF((AND(R853&lt;&gt;"",W853&lt;&gt;1,K:K="stroke",M:M="negative",#REF!=#REF!)),IF(W853&lt;&gt;0,"",1),"")</f>
        <v>#REF!</v>
      </c>
      <c r="V853" s="8" t="e">
        <f t="shared" si="56"/>
        <v>#REF!</v>
      </c>
      <c r="W853" s="8" t="e">
        <f>IF(#REF!&lt;&gt;#REF!,COUNTIFS($K$112:$K$1378,"up",#REF!,#REF!),"")</f>
        <v>#REF!</v>
      </c>
      <c r="X853" s="8" t="e">
        <f>IF(#REF!&lt;&gt;#REF!,COUNTIFS($K$112:$K$1378,"SRS",#REF!,#REF!),"")</f>
        <v>#REF!</v>
      </c>
      <c r="Y853" s="8" t="e">
        <f>IF(R853&lt;&gt;"",IF(R853=1,"",COUNTIFS($O$112:$O$1378,"&gt;40",#REF!,#REF!)),"")</f>
        <v>#REF!</v>
      </c>
      <c r="Z853" s="4" t="s">
        <v>94</v>
      </c>
    </row>
    <row r="854" spans="1:34">
      <c r="A854" s="4">
        <f t="shared" si="57"/>
        <v>53249</v>
      </c>
      <c r="B854" s="33" t="str">
        <f t="shared" si="58"/>
        <v>2017121144729</v>
      </c>
      <c r="C854" s="4" t="str">
        <f t="shared" si="55"/>
        <v>2017121</v>
      </c>
      <c r="D854" s="4">
        <v>2017</v>
      </c>
      <c r="E854" s="4">
        <v>12</v>
      </c>
      <c r="F854" s="4">
        <v>1</v>
      </c>
      <c r="G854" s="4">
        <v>14</v>
      </c>
      <c r="H854" s="4">
        <v>47</v>
      </c>
      <c r="I854" s="4">
        <v>29</v>
      </c>
      <c r="J854" s="4">
        <v>902</v>
      </c>
      <c r="K854" s="4" t="s">
        <v>37</v>
      </c>
      <c r="L854" s="8" t="e">
        <f>IF(#REF!=#REF!,IF(K854="Stroke",IF(K855="Stroke",IF((J855-J854)&lt;0,1000+J855-J854,J855-J854),""),""),"")</f>
        <v>#REF!</v>
      </c>
      <c r="M854" s="4" t="s">
        <v>21</v>
      </c>
      <c r="N854" s="4" t="s">
        <v>27</v>
      </c>
      <c r="O854" s="4">
        <v>24</v>
      </c>
      <c r="P854" s="8" t="e">
        <f>IF(#REF!=#REF!,IF(K854="Stroke",IF(K855="Stroke",IF(#REF!=#REF!,IF(Q854=Q855,IF((J855-J854)&lt;0,1000+J855-J854-O854,J855-J854-O854),""),""),""),""),"")</f>
        <v>#REF!</v>
      </c>
      <c r="Q854" s="4">
        <v>3</v>
      </c>
      <c r="R854" s="8" t="e">
        <f>IF(#REF!&lt;&gt;#REF!,COUNTIFS($K$112:$K$1378,$K$112,#REF!,#REF!),"")</f>
        <v>#REF!</v>
      </c>
      <c r="S854" s="8" t="e">
        <f>IF(AND(#REF!&lt;&gt;#REF!,#REF!=#REF!,M854="positive",M855="negative"),1,"")</f>
        <v>#REF!</v>
      </c>
      <c r="T854" s="8" t="e">
        <f>IF(AND(#REF!=#REF!,K:K="stroke",M:M="positive",S854&lt;&gt;"1"),1,"")</f>
        <v>#REF!</v>
      </c>
      <c r="U854" s="8" t="e">
        <f>IF((AND(R854&lt;&gt;"",W854&lt;&gt;1,K:K="stroke",M:M="negative",#REF!=#REF!)),IF(W854&lt;&gt;0,"",1),"")</f>
        <v>#REF!</v>
      </c>
      <c r="V854" s="8" t="e">
        <f t="shared" si="56"/>
        <v>#REF!</v>
      </c>
      <c r="W854" s="8" t="e">
        <f>IF(#REF!&lt;&gt;#REF!,COUNTIFS($K$112:$K$1378,"up",#REF!,#REF!),"")</f>
        <v>#REF!</v>
      </c>
      <c r="X854" s="8" t="e">
        <f>IF(#REF!&lt;&gt;#REF!,COUNTIFS($K$112:$K$1378,"SRS",#REF!,#REF!),"")</f>
        <v>#REF!</v>
      </c>
      <c r="Y854" s="8" t="e">
        <f>IF(R854&lt;&gt;"",IF(R854=1,"",COUNTIFS($O$112:$O$1378,"&gt;40",#REF!,#REF!)),"")</f>
        <v>#REF!</v>
      </c>
      <c r="Z854" s="4" t="s">
        <v>95</v>
      </c>
    </row>
    <row r="855" spans="1:34">
      <c r="A855" s="7">
        <f t="shared" si="57"/>
        <v>53947</v>
      </c>
      <c r="B855" s="11" t="str">
        <f t="shared" si="58"/>
        <v>201712114597</v>
      </c>
      <c r="C855" s="7" t="str">
        <f t="shared" si="55"/>
        <v>2017121</v>
      </c>
      <c r="D855" s="7">
        <v>2017</v>
      </c>
      <c r="E855" s="7">
        <v>12</v>
      </c>
      <c r="F855" s="7">
        <v>1</v>
      </c>
      <c r="G855" s="7">
        <v>14</v>
      </c>
      <c r="H855" s="7">
        <v>59</v>
      </c>
      <c r="I855" s="7">
        <v>7</v>
      </c>
      <c r="J855" s="7">
        <v>604</v>
      </c>
      <c r="K855" s="7" t="s">
        <v>37</v>
      </c>
      <c r="L855" s="7" t="e">
        <f>IF(#REF!=#REF!,IF(K855="Stroke",IF(K856="Stroke",IF((J856-J855)&lt;0,1000+J856-J855,J856-J855),""),""),"")</f>
        <v>#REF!</v>
      </c>
      <c r="M855" s="7" t="s">
        <v>21</v>
      </c>
      <c r="N855" s="7" t="s">
        <v>27</v>
      </c>
      <c r="O855" s="7">
        <v>6</v>
      </c>
      <c r="P855" s="7" t="e">
        <f>IF(#REF!=#REF!,IF(K855="Stroke",IF(K856="Stroke",IF(#REF!=#REF!,IF(Q855=Q856,IF((J856-J855)&lt;0,1000+J856-J855-O855,J856-J855-O855),""),""),""),""),"")</f>
        <v>#REF!</v>
      </c>
      <c r="Q855" s="7">
        <v>1</v>
      </c>
      <c r="R855" s="7" t="e">
        <f>IF(#REF!&lt;&gt;#REF!,COUNTIFS($K$112:$K$1378,$K$112,#REF!,#REF!),"")</f>
        <v>#REF!</v>
      </c>
      <c r="S855" s="7" t="e">
        <f>IF(AND(#REF!&lt;&gt;#REF!,#REF!=#REF!,M855="positive",M856="negative"),1,"")</f>
        <v>#REF!</v>
      </c>
      <c r="T855" s="7" t="e">
        <f>IF(AND(#REF!=#REF!,K:K="stroke",M:M="positive",S855&lt;&gt;"1"),1,"")</f>
        <v>#REF!</v>
      </c>
      <c r="U855" s="7" t="e">
        <f>IF((AND(R855&lt;&gt;"",W855&lt;&gt;1,K:K="stroke",M:M="negative",#REF!=#REF!)),IF(W855&lt;&gt;0,"",1),"")</f>
        <v>#REF!</v>
      </c>
      <c r="V855" s="7" t="e">
        <f t="shared" si="56"/>
        <v>#REF!</v>
      </c>
      <c r="W855" s="7" t="e">
        <f>IF(#REF!&lt;&gt;#REF!,COUNTIFS($K$112:$K$1378,"up",#REF!,#REF!),"")</f>
        <v>#REF!</v>
      </c>
      <c r="X855" s="7" t="e">
        <f>IF(#REF!&lt;&gt;#REF!,COUNTIFS($K$112:$K$1378,"SRS",#REF!,#REF!),"")</f>
        <v>#REF!</v>
      </c>
      <c r="Y855" s="7" t="e">
        <f>IF(R855&lt;&gt;"",IF(R855=1,"",COUNTIFS($O$112:$O$1378,"&gt;40",#REF!,#REF!)),"")</f>
        <v>#REF!</v>
      </c>
      <c r="Z855" s="7"/>
      <c r="AA855" s="7"/>
      <c r="AB855" s="7"/>
      <c r="AC855" s="7"/>
      <c r="AD855" s="7"/>
      <c r="AE855" s="7"/>
      <c r="AF855" s="7"/>
      <c r="AG855" s="7"/>
      <c r="AH855" s="7"/>
    </row>
    <row r="856" spans="1:34">
      <c r="A856" s="4">
        <f t="shared" si="57"/>
        <v>53947</v>
      </c>
      <c r="B856" s="33" t="str">
        <f t="shared" si="58"/>
        <v>201712114597</v>
      </c>
      <c r="C856" s="4" t="str">
        <f t="shared" si="55"/>
        <v>2017121</v>
      </c>
      <c r="D856" s="4">
        <v>2017</v>
      </c>
      <c r="E856" s="4">
        <v>12</v>
      </c>
      <c r="F856" s="4">
        <v>1</v>
      </c>
      <c r="G856" s="4">
        <v>14</v>
      </c>
      <c r="H856" s="4">
        <v>59</v>
      </c>
      <c r="I856" s="4">
        <v>7</v>
      </c>
      <c r="J856" s="4">
        <v>683</v>
      </c>
      <c r="K856" s="4" t="s">
        <v>37</v>
      </c>
      <c r="L856" s="8" t="e">
        <f>IF(#REF!=#REF!,IF(K856="Stroke",IF(K857="Stroke",IF((J857-J856)&lt;0,1000+J857-J856,J857-J856),""),""),"")</f>
        <v>#REF!</v>
      </c>
      <c r="M856" s="4" t="s">
        <v>21</v>
      </c>
      <c r="N856" s="4" t="s">
        <v>27</v>
      </c>
      <c r="O856" s="4">
        <v>10</v>
      </c>
      <c r="P856" s="8" t="e">
        <f>IF(#REF!=#REF!,IF(K856="Stroke",IF(K857="Stroke",IF(#REF!=#REF!,IF(Q856=Q857,IF((J857-J856)&lt;0,1000+J857-J856-O856,J857-J856-O856),""),""),""),""),"")</f>
        <v>#REF!</v>
      </c>
      <c r="Q856" s="4">
        <v>2</v>
      </c>
      <c r="R856" s="8" t="e">
        <f>IF(#REF!&lt;&gt;#REF!,COUNTIFS($K$112:$K$1378,$K$112,#REF!,#REF!),"")</f>
        <v>#REF!</v>
      </c>
      <c r="S856" s="8" t="e">
        <f>IF(AND(#REF!&lt;&gt;#REF!,#REF!=#REF!,M856="positive",M857="negative"),1,"")</f>
        <v>#REF!</v>
      </c>
      <c r="T856" s="8" t="e">
        <f>IF(AND(#REF!=#REF!,K:K="stroke",M:M="positive",S856&lt;&gt;"1"),1,"")</f>
        <v>#REF!</v>
      </c>
      <c r="U856" s="8" t="e">
        <f>IF((AND(R856&lt;&gt;"",W856&lt;&gt;1,K:K="stroke",M:M="negative",#REF!=#REF!)),IF(W856&lt;&gt;0,"",1),"")</f>
        <v>#REF!</v>
      </c>
      <c r="V856" s="8" t="e">
        <f t="shared" si="56"/>
        <v>#REF!</v>
      </c>
      <c r="W856" s="8" t="e">
        <f>IF(#REF!&lt;&gt;#REF!,COUNTIFS($K$112:$K$1378,"up",#REF!,#REF!),"")</f>
        <v>#REF!</v>
      </c>
      <c r="X856" s="8" t="e">
        <f>IF(#REF!&lt;&gt;#REF!,COUNTIFS($K$112:$K$1378,"SRS",#REF!,#REF!),"")</f>
        <v>#REF!</v>
      </c>
      <c r="Y856" s="8" t="e">
        <f>IF(R856&lt;&gt;"",IF(R856=1,"",COUNTIFS($O$112:$O$1378,"&gt;40",#REF!,#REF!)),"")</f>
        <v>#REF!</v>
      </c>
    </row>
    <row r="857" spans="1:34">
      <c r="A857" s="4">
        <f t="shared" si="57"/>
        <v>53947</v>
      </c>
      <c r="B857" s="33" t="str">
        <f t="shared" si="58"/>
        <v>201712114597</v>
      </c>
      <c r="C857" s="4" t="str">
        <f t="shared" si="55"/>
        <v>2017121</v>
      </c>
      <c r="D857" s="4">
        <v>2017</v>
      </c>
      <c r="E857" s="4">
        <v>12</v>
      </c>
      <c r="F857" s="4">
        <v>1</v>
      </c>
      <c r="G857" s="4">
        <v>14</v>
      </c>
      <c r="H857" s="4">
        <v>59</v>
      </c>
      <c r="I857" s="4">
        <v>7</v>
      </c>
      <c r="J857" s="4">
        <v>745</v>
      </c>
      <c r="K857" s="4" t="s">
        <v>37</v>
      </c>
      <c r="L857" s="8" t="e">
        <f>IF(#REF!=#REF!,IF(K857="Stroke",IF(K858="Stroke",IF((J858-J857)&lt;0,1000+J858-J857,J858-J857),""),""),"")</f>
        <v>#REF!</v>
      </c>
      <c r="M857" s="4" t="s">
        <v>21</v>
      </c>
      <c r="N857" s="4" t="s">
        <v>27</v>
      </c>
      <c r="O857" s="4">
        <v>4</v>
      </c>
      <c r="P857" s="8" t="e">
        <f>IF(#REF!=#REF!,IF(K857="Stroke",IF(K858="Stroke",IF(#REF!=#REF!,IF(Q857=Q858,IF((J858-J857)&lt;0,1000+J858-J857-O857,J858-J857-O857),""),""),""),""),"")</f>
        <v>#REF!</v>
      </c>
      <c r="Q857" s="4">
        <v>2</v>
      </c>
      <c r="R857" s="8" t="e">
        <f>IF(#REF!&lt;&gt;#REF!,COUNTIFS($K$112:$K$1378,$K$112,#REF!,#REF!),"")</f>
        <v>#REF!</v>
      </c>
      <c r="S857" s="8" t="e">
        <f>IF(AND(#REF!&lt;&gt;#REF!,#REF!=#REF!,M857="positive",M858="negative"),1,"")</f>
        <v>#REF!</v>
      </c>
      <c r="T857" s="8" t="e">
        <f>IF(AND(#REF!=#REF!,K:K="stroke",M:M="positive",S857&lt;&gt;"1"),1,"")</f>
        <v>#REF!</v>
      </c>
      <c r="U857" s="8" t="e">
        <f>IF((AND(R857&lt;&gt;"",W857&lt;&gt;1,K:K="stroke",M:M="negative",#REF!=#REF!)),IF(W857&lt;&gt;0,"",1),"")</f>
        <v>#REF!</v>
      </c>
      <c r="V857" s="8" t="e">
        <f t="shared" si="56"/>
        <v>#REF!</v>
      </c>
      <c r="W857" s="8" t="e">
        <f>IF(#REF!&lt;&gt;#REF!,COUNTIFS($K$112:$K$1378,"up",#REF!,#REF!),"")</f>
        <v>#REF!</v>
      </c>
      <c r="X857" s="8" t="e">
        <f>IF(#REF!&lt;&gt;#REF!,COUNTIFS($K$112:$K$1378,"SRS",#REF!,#REF!),"")</f>
        <v>#REF!</v>
      </c>
      <c r="Y857" s="8" t="e">
        <f>IF(R857&lt;&gt;"",IF(R857=1,"",COUNTIFS($O$112:$O$1378,"&gt;40",#REF!,#REF!)),"")</f>
        <v>#REF!</v>
      </c>
    </row>
    <row r="858" spans="1:34">
      <c r="A858" s="4">
        <f t="shared" si="57"/>
        <v>53947</v>
      </c>
      <c r="B858" s="33" t="str">
        <f t="shared" si="58"/>
        <v>201712114597</v>
      </c>
      <c r="C858" s="4" t="str">
        <f t="shared" si="55"/>
        <v>2017121</v>
      </c>
      <c r="D858" s="4">
        <v>2017</v>
      </c>
      <c r="E858" s="4">
        <v>12</v>
      </c>
      <c r="F858" s="4">
        <v>1</v>
      </c>
      <c r="G858" s="4">
        <v>14</v>
      </c>
      <c r="H858" s="4">
        <v>59</v>
      </c>
      <c r="I858" s="4">
        <v>7</v>
      </c>
      <c r="J858" s="4">
        <v>772</v>
      </c>
      <c r="K858" s="4" t="s">
        <v>78</v>
      </c>
      <c r="L858" s="8" t="e">
        <f>IF(#REF!=#REF!,IF(K858="Stroke",IF(K859="Stroke",IF((J859-J858)&lt;0,1000+J859-J858,J859-J858),""),""),"")</f>
        <v>#REF!</v>
      </c>
      <c r="M858" s="4" t="s">
        <v>21</v>
      </c>
      <c r="N858" s="4" t="s">
        <v>27</v>
      </c>
      <c r="P858" s="8" t="e">
        <f>IF(#REF!=#REF!,IF(K858="Stroke",IF(K859="Stroke",IF(#REF!=#REF!,IF(Q858=Q859,IF((J859-J858)&lt;0,1000+J859-J858-O858,J859-J858-O858),""),""),""),""),"")</f>
        <v>#REF!</v>
      </c>
      <c r="R858" s="8" t="e">
        <f>IF(#REF!&lt;&gt;#REF!,COUNTIFS($K$112:$K$1378,$K$112,#REF!,#REF!),"")</f>
        <v>#REF!</v>
      </c>
      <c r="S858" s="8" t="e">
        <f>IF(AND(#REF!&lt;&gt;#REF!,#REF!=#REF!,M858="positive",M859="negative"),1,"")</f>
        <v>#REF!</v>
      </c>
      <c r="T858" s="8" t="e">
        <f>IF(AND(#REF!=#REF!,K:K="stroke",M:M="positive",S858&lt;&gt;"1"),1,"")</f>
        <v>#REF!</v>
      </c>
      <c r="U858" s="8" t="e">
        <f>IF((AND(R858&lt;&gt;"",W858&lt;&gt;1,K:K="stroke",M:M="negative",#REF!=#REF!)),IF(W858&lt;&gt;0,"",1),"")</f>
        <v>#REF!</v>
      </c>
      <c r="V858" s="8" t="e">
        <f t="shared" si="56"/>
        <v>#REF!</v>
      </c>
      <c r="W858" s="8" t="e">
        <f>IF(#REF!&lt;&gt;#REF!,COUNTIFS($K$112:$K$1378,"up",#REF!,#REF!),"")</f>
        <v>#REF!</v>
      </c>
      <c r="X858" s="8" t="e">
        <f>IF(#REF!&lt;&gt;#REF!,COUNTIFS($K$112:$K$1378,"SRS",#REF!,#REF!),"")</f>
        <v>#REF!</v>
      </c>
      <c r="Y858" s="8" t="e">
        <f>IF(R858&lt;&gt;"",IF(R858=1,"",COUNTIFS($O$112:$O$1378,"&gt;40",#REF!,#REF!)),"")</f>
        <v>#REF!</v>
      </c>
    </row>
    <row r="859" spans="1:34">
      <c r="A859" s="4">
        <f t="shared" si="57"/>
        <v>53947</v>
      </c>
      <c r="B859" s="33" t="str">
        <f t="shared" si="58"/>
        <v>201712114597</v>
      </c>
      <c r="C859" s="4" t="str">
        <f t="shared" si="55"/>
        <v>2017121</v>
      </c>
      <c r="D859" s="4">
        <v>2017</v>
      </c>
      <c r="E859" s="4">
        <v>12</v>
      </c>
      <c r="F859" s="4">
        <v>1</v>
      </c>
      <c r="G859" s="4">
        <v>14</v>
      </c>
      <c r="H859" s="4">
        <v>59</v>
      </c>
      <c r="I859" s="4">
        <v>7</v>
      </c>
      <c r="J859" s="4">
        <v>789</v>
      </c>
      <c r="K859" s="4" t="s">
        <v>37</v>
      </c>
      <c r="L859" s="8" t="e">
        <f>IF(#REF!=#REF!,IF(K859="Stroke",IF(K860="Stroke",IF((J860-J859)&lt;0,1000+J860-J859,J860-J859),""),""),"")</f>
        <v>#REF!</v>
      </c>
      <c r="M859" s="4" t="s">
        <v>21</v>
      </c>
      <c r="N859" s="4" t="s">
        <v>27</v>
      </c>
      <c r="O859" s="4">
        <v>4</v>
      </c>
      <c r="P859" s="8" t="e">
        <f>IF(#REF!=#REF!,IF(K859="Stroke",IF(K860="Stroke",IF(#REF!=#REF!,IF(Q859=Q860,IF((J860-J859)&lt;0,1000+J860-J859-O859,J860-J859-O859),""),""),""),""),"")</f>
        <v>#REF!</v>
      </c>
      <c r="Q859" s="4">
        <v>2</v>
      </c>
      <c r="R859" s="8" t="e">
        <f>IF(#REF!&lt;&gt;#REF!,COUNTIFS($K$112:$K$1378,$K$112,#REF!,#REF!),"")</f>
        <v>#REF!</v>
      </c>
      <c r="S859" s="8" t="e">
        <f>IF(AND(#REF!&lt;&gt;#REF!,#REF!=#REF!,M859="positive",M860="negative"),1,"")</f>
        <v>#REF!</v>
      </c>
      <c r="T859" s="8" t="e">
        <f>IF(AND(#REF!=#REF!,K:K="stroke",M:M="positive",S859&lt;&gt;"1"),1,"")</f>
        <v>#REF!</v>
      </c>
      <c r="U859" s="8" t="e">
        <f>IF((AND(R859&lt;&gt;"",W859&lt;&gt;1,K:K="stroke",M:M="negative",#REF!=#REF!)),IF(W859&lt;&gt;0,"",1),"")</f>
        <v>#REF!</v>
      </c>
      <c r="V859" s="8" t="e">
        <f t="shared" si="56"/>
        <v>#REF!</v>
      </c>
      <c r="W859" s="8" t="e">
        <f>IF(#REF!&lt;&gt;#REF!,COUNTIFS($K$112:$K$1378,"up",#REF!,#REF!),"")</f>
        <v>#REF!</v>
      </c>
      <c r="X859" s="8" t="e">
        <f>IF(#REF!&lt;&gt;#REF!,COUNTIFS($K$112:$K$1378,"SRS",#REF!,#REF!),"")</f>
        <v>#REF!</v>
      </c>
      <c r="Y859" s="8" t="e">
        <f>IF(R859&lt;&gt;"",IF(R859=1,"",COUNTIFS($O$112:$O$1378,"&gt;40",#REF!,#REF!)),"")</f>
        <v>#REF!</v>
      </c>
    </row>
    <row r="860" spans="1:34">
      <c r="A860" s="4">
        <f t="shared" si="57"/>
        <v>53947</v>
      </c>
      <c r="B860" s="33" t="str">
        <f t="shared" si="58"/>
        <v>201712114597</v>
      </c>
      <c r="C860" s="4" t="str">
        <f t="shared" si="55"/>
        <v>2017121</v>
      </c>
      <c r="D860" s="4">
        <v>2017</v>
      </c>
      <c r="E860" s="4">
        <v>12</v>
      </c>
      <c r="F860" s="4">
        <v>1</v>
      </c>
      <c r="G860" s="4">
        <v>14</v>
      </c>
      <c r="H860" s="4">
        <v>59</v>
      </c>
      <c r="I860" s="4">
        <v>7</v>
      </c>
      <c r="J860" s="4">
        <v>806</v>
      </c>
      <c r="K860" s="4" t="s">
        <v>37</v>
      </c>
      <c r="L860" s="8" t="e">
        <f>IF(#REF!=#REF!,IF(K860="Stroke",IF(K861="Stroke",IF((J861-J860)&lt;0,1000+J861-J860,J861-J860),""),""),"")</f>
        <v>#REF!</v>
      </c>
      <c r="M860" s="4" t="s">
        <v>21</v>
      </c>
      <c r="N860" s="4" t="s">
        <v>27</v>
      </c>
      <c r="O860" s="4">
        <v>2</v>
      </c>
      <c r="P860" s="8" t="e">
        <f>IF(#REF!=#REF!,IF(K860="Stroke",IF(K861="Stroke",IF(#REF!=#REF!,IF(Q860=Q861,IF((J861-J860)&lt;0,1000+J861-J860-O860,J861-J860-O860),""),""),""),""),"")</f>
        <v>#REF!</v>
      </c>
      <c r="Q860" s="4">
        <v>2</v>
      </c>
      <c r="R860" s="8" t="e">
        <f>IF(#REF!&lt;&gt;#REF!,COUNTIFS($K$112:$K$1378,$K$112,#REF!,#REF!),"")</f>
        <v>#REF!</v>
      </c>
      <c r="S860" s="8" t="e">
        <f>IF(AND(#REF!&lt;&gt;#REF!,#REF!=#REF!,M860="positive",M861="negative"),1,"")</f>
        <v>#REF!</v>
      </c>
      <c r="T860" s="8" t="e">
        <f>IF(AND(#REF!=#REF!,K:K="stroke",M:M="positive",S860&lt;&gt;"1"),1,"")</f>
        <v>#REF!</v>
      </c>
      <c r="U860" s="8" t="e">
        <f>IF((AND(R860&lt;&gt;"",W860&lt;&gt;1,K:K="stroke",M:M="negative",#REF!=#REF!)),IF(W860&lt;&gt;0,"",1),"")</f>
        <v>#REF!</v>
      </c>
      <c r="V860" s="8" t="e">
        <f t="shared" si="56"/>
        <v>#REF!</v>
      </c>
      <c r="W860" s="8" t="e">
        <f>IF(#REF!&lt;&gt;#REF!,COUNTIFS($K$112:$K$1378,"up",#REF!,#REF!),"")</f>
        <v>#REF!</v>
      </c>
      <c r="X860" s="8" t="e">
        <f>IF(#REF!&lt;&gt;#REF!,COUNTIFS($K$112:$K$1378,"SRS",#REF!,#REF!),"")</f>
        <v>#REF!</v>
      </c>
      <c r="Y860" s="8" t="e">
        <f>IF(R860&lt;&gt;"",IF(R860=1,"",COUNTIFS($O$112:$O$1378,"&gt;40",#REF!,#REF!)),"")</f>
        <v>#REF!</v>
      </c>
    </row>
    <row r="861" spans="1:34">
      <c r="A861" s="4">
        <f t="shared" si="57"/>
        <v>53947</v>
      </c>
      <c r="B861" s="33" t="str">
        <f t="shared" si="58"/>
        <v>201712114597</v>
      </c>
      <c r="C861" s="4" t="str">
        <f t="shared" si="55"/>
        <v>2017121</v>
      </c>
      <c r="D861" s="4">
        <v>2017</v>
      </c>
      <c r="E861" s="4">
        <v>12</v>
      </c>
      <c r="F861" s="4">
        <v>1</v>
      </c>
      <c r="G861" s="4">
        <v>14</v>
      </c>
      <c r="H861" s="4">
        <v>59</v>
      </c>
      <c r="I861" s="4">
        <v>7</v>
      </c>
      <c r="J861" s="4">
        <v>837</v>
      </c>
      <c r="K861" s="4" t="s">
        <v>37</v>
      </c>
      <c r="L861" s="8" t="e">
        <f>IF(#REF!=#REF!,IF(K861="Stroke",IF(K862="Stroke",IF((J862-J861)&lt;0,1000+J862-J861,J862-J861),""),""),"")</f>
        <v>#REF!</v>
      </c>
      <c r="M861" s="4" t="s">
        <v>21</v>
      </c>
      <c r="N861" s="4" t="s">
        <v>27</v>
      </c>
      <c r="O861" s="4">
        <v>3</v>
      </c>
      <c r="P861" s="8" t="e">
        <f>IF(#REF!=#REF!,IF(K861="Stroke",IF(K862="Stroke",IF(#REF!=#REF!,IF(Q861=Q862,IF((J862-J861)&lt;0,1000+J862-J861-O861,J862-J861-O861),""),""),""),""),"")</f>
        <v>#REF!</v>
      </c>
      <c r="Q861" s="4">
        <v>2</v>
      </c>
      <c r="R861" s="8" t="e">
        <f>IF(#REF!&lt;&gt;#REF!,COUNTIFS($K$112:$K$1378,$K$112,#REF!,#REF!),"")</f>
        <v>#REF!</v>
      </c>
      <c r="S861" s="8" t="e">
        <f>IF(AND(#REF!&lt;&gt;#REF!,#REF!=#REF!,M861="positive",M862="negative"),1,"")</f>
        <v>#REF!</v>
      </c>
      <c r="T861" s="8" t="e">
        <f>IF(AND(#REF!=#REF!,K:K="stroke",M:M="positive",S861&lt;&gt;"1"),1,"")</f>
        <v>#REF!</v>
      </c>
      <c r="U861" s="8" t="e">
        <f>IF((AND(R861&lt;&gt;"",W861&lt;&gt;1,K:K="stroke",M:M="negative",#REF!=#REF!)),IF(W861&lt;&gt;0,"",1),"")</f>
        <v>#REF!</v>
      </c>
      <c r="V861" s="8" t="e">
        <f t="shared" si="56"/>
        <v>#REF!</v>
      </c>
      <c r="W861" s="8" t="e">
        <f>IF(#REF!&lt;&gt;#REF!,COUNTIFS($K$112:$K$1378,"up",#REF!,#REF!),"")</f>
        <v>#REF!</v>
      </c>
      <c r="X861" s="8" t="e">
        <f>IF(#REF!&lt;&gt;#REF!,COUNTIFS($K$112:$K$1378,"SRS",#REF!,#REF!),"")</f>
        <v>#REF!</v>
      </c>
      <c r="Y861" s="8" t="e">
        <f>IF(R861&lt;&gt;"",IF(R861=1,"",COUNTIFS($O$112:$O$1378,"&gt;40",#REF!,#REF!)),"")</f>
        <v>#REF!</v>
      </c>
    </row>
    <row r="862" spans="1:34">
      <c r="A862" s="4">
        <f t="shared" si="57"/>
        <v>53947</v>
      </c>
      <c r="B862" s="33" t="str">
        <f t="shared" si="58"/>
        <v>201712114597</v>
      </c>
      <c r="C862" s="4" t="str">
        <f t="shared" si="55"/>
        <v>2017121</v>
      </c>
      <c r="D862" s="4">
        <v>2017</v>
      </c>
      <c r="E862" s="4">
        <v>12</v>
      </c>
      <c r="F862" s="4">
        <v>1</v>
      </c>
      <c r="G862" s="4">
        <v>14</v>
      </c>
      <c r="H862" s="4">
        <v>59</v>
      </c>
      <c r="I862" s="4">
        <v>7</v>
      </c>
      <c r="J862" s="4">
        <v>870</v>
      </c>
      <c r="K862" s="4" t="s">
        <v>37</v>
      </c>
      <c r="L862" s="8" t="e">
        <f>IF(#REF!=#REF!,IF(K862="Stroke",IF(K863="Stroke",IF((J863-J862)&lt;0,1000+J863-J862,J863-J862),""),""),"")</f>
        <v>#REF!</v>
      </c>
      <c r="M862" s="4" t="s">
        <v>21</v>
      </c>
      <c r="N862" s="4" t="s">
        <v>27</v>
      </c>
      <c r="O862" s="4">
        <v>3</v>
      </c>
      <c r="P862" s="8" t="e">
        <f>IF(#REF!=#REF!,IF(K862="Stroke",IF(K863="Stroke",IF(#REF!=#REF!,IF(Q862=Q863,IF((J863-J862)&lt;0,1000+J863-J862-O862,J863-J862-O862),""),""),""),""),"")</f>
        <v>#REF!</v>
      </c>
      <c r="Q862" s="4">
        <v>2</v>
      </c>
      <c r="R862" s="8" t="e">
        <f>IF(#REF!&lt;&gt;#REF!,COUNTIFS($K$112:$K$1378,$K$112,#REF!,#REF!),"")</f>
        <v>#REF!</v>
      </c>
      <c r="S862" s="8" t="e">
        <f>IF(AND(#REF!&lt;&gt;#REF!,#REF!=#REF!,M862="positive",M863="negative"),1,"")</f>
        <v>#REF!</v>
      </c>
      <c r="T862" s="8" t="e">
        <f>IF(AND(#REF!=#REF!,K:K="stroke",M:M="positive",S862&lt;&gt;"1"),1,"")</f>
        <v>#REF!</v>
      </c>
      <c r="U862" s="8" t="e">
        <f>IF((AND(R862&lt;&gt;"",W862&lt;&gt;1,K:K="stroke",M:M="negative",#REF!=#REF!)),IF(W862&lt;&gt;0,"",1),"")</f>
        <v>#REF!</v>
      </c>
      <c r="V862" s="8" t="e">
        <f t="shared" si="56"/>
        <v>#REF!</v>
      </c>
      <c r="W862" s="8" t="e">
        <f>IF(#REF!&lt;&gt;#REF!,COUNTIFS($K$112:$K$1378,"up",#REF!,#REF!),"")</f>
        <v>#REF!</v>
      </c>
      <c r="X862" s="8" t="e">
        <f>IF(#REF!&lt;&gt;#REF!,COUNTIFS($K$112:$K$1378,"SRS",#REF!,#REF!),"")</f>
        <v>#REF!</v>
      </c>
      <c r="Y862" s="8" t="e">
        <f>IF(R862&lt;&gt;"",IF(R862=1,"",COUNTIFS($O$112:$O$1378,"&gt;40",#REF!,#REF!)),"")</f>
        <v>#REF!</v>
      </c>
    </row>
    <row r="863" spans="1:34">
      <c r="A863" s="4">
        <f t="shared" si="57"/>
        <v>53947</v>
      </c>
      <c r="B863" s="33" t="str">
        <f t="shared" si="58"/>
        <v>201712114597</v>
      </c>
      <c r="C863" s="4" t="str">
        <f t="shared" si="55"/>
        <v>2017121</v>
      </c>
      <c r="D863" s="4">
        <v>2017</v>
      </c>
      <c r="E863" s="4">
        <v>12</v>
      </c>
      <c r="F863" s="4">
        <v>1</v>
      </c>
      <c r="G863" s="4">
        <v>14</v>
      </c>
      <c r="H863" s="4">
        <v>59</v>
      </c>
      <c r="I863" s="4">
        <v>7</v>
      </c>
      <c r="J863" s="4">
        <v>899</v>
      </c>
      <c r="K863" s="4" t="s">
        <v>37</v>
      </c>
      <c r="L863" s="8" t="e">
        <f>IF(#REF!=#REF!,IF(K863="Stroke",IF(K864="Stroke",IF((J864-J863)&lt;0,1000+J864-J863,J864-J863),""),""),"")</f>
        <v>#REF!</v>
      </c>
      <c r="M863" s="4" t="s">
        <v>21</v>
      </c>
      <c r="N863" s="4" t="s">
        <v>27</v>
      </c>
      <c r="O863" s="4">
        <v>15</v>
      </c>
      <c r="P863" s="8" t="e">
        <f>IF(#REF!=#REF!,IF(K863="Stroke",IF(K864="Stroke",IF(#REF!=#REF!,IF(Q863=Q864,IF((J864-J863)&lt;0,1000+J864-J863-O863,J864-J863-O863),""),""),""),""),"")</f>
        <v>#REF!</v>
      </c>
      <c r="Q863" s="4">
        <v>2</v>
      </c>
      <c r="R863" s="8" t="e">
        <f>IF(#REF!&lt;&gt;#REF!,COUNTIFS($K$112:$K$1378,$K$112,#REF!,#REF!),"")</f>
        <v>#REF!</v>
      </c>
      <c r="S863" s="8" t="e">
        <f>IF(AND(#REF!&lt;&gt;#REF!,#REF!=#REF!,M863="positive",M864="negative"),1,"")</f>
        <v>#REF!</v>
      </c>
      <c r="T863" s="8" t="e">
        <f>IF(AND(#REF!=#REF!,K:K="stroke",M:M="positive",S863&lt;&gt;"1"),1,"")</f>
        <v>#REF!</v>
      </c>
      <c r="U863" s="8" t="e">
        <f>IF((AND(R863&lt;&gt;"",W863&lt;&gt;1,K:K="stroke",M:M="negative",#REF!=#REF!)),IF(W863&lt;&gt;0,"",1),"")</f>
        <v>#REF!</v>
      </c>
      <c r="V863" s="8" t="e">
        <f t="shared" si="56"/>
        <v>#REF!</v>
      </c>
      <c r="W863" s="8" t="e">
        <f>IF(#REF!&lt;&gt;#REF!,COUNTIFS($K$112:$K$1378,"up",#REF!,#REF!),"")</f>
        <v>#REF!</v>
      </c>
      <c r="X863" s="8" t="e">
        <f>IF(#REF!&lt;&gt;#REF!,COUNTIFS($K$112:$K$1378,"SRS",#REF!,#REF!),"")</f>
        <v>#REF!</v>
      </c>
      <c r="Y863" s="8" t="e">
        <f>IF(R863&lt;&gt;"",IF(R863=1,"",COUNTIFS($O$112:$O$1378,"&gt;40",#REF!,#REF!)),"")</f>
        <v>#REF!</v>
      </c>
    </row>
    <row r="864" spans="1:34">
      <c r="A864" s="4">
        <f t="shared" si="57"/>
        <v>53947</v>
      </c>
      <c r="B864" s="33" t="str">
        <f t="shared" si="58"/>
        <v>201712114597</v>
      </c>
      <c r="C864" s="4" t="str">
        <f t="shared" si="55"/>
        <v>2017121</v>
      </c>
      <c r="D864" s="4">
        <v>2017</v>
      </c>
      <c r="E864" s="4">
        <v>12</v>
      </c>
      <c r="F864" s="4">
        <v>1</v>
      </c>
      <c r="G864" s="4">
        <v>14</v>
      </c>
      <c r="H864" s="4">
        <v>59</v>
      </c>
      <c r="I864" s="4">
        <v>7</v>
      </c>
      <c r="J864" s="4">
        <v>963</v>
      </c>
      <c r="K864" s="4" t="s">
        <v>37</v>
      </c>
      <c r="L864" s="8" t="e">
        <f>IF(#REF!=#REF!,IF(K864="Stroke",IF(K865="Stroke",IF((J865-J864)&lt;0,1000+J865-J864,J865-J864),""),""),"")</f>
        <v>#REF!</v>
      </c>
      <c r="M864" s="4" t="s">
        <v>21</v>
      </c>
      <c r="N864" s="4" t="s">
        <v>27</v>
      </c>
      <c r="O864" s="4">
        <v>7</v>
      </c>
      <c r="P864" s="8" t="e">
        <f>IF(#REF!=#REF!,IF(K864="Stroke",IF(K865="Stroke",IF(#REF!=#REF!,IF(Q864=Q865,IF((J865-J864)&lt;0,1000+J865-J864-O864,J865-J864-O864),""),""),""),""),"")</f>
        <v>#REF!</v>
      </c>
      <c r="Q864" s="4">
        <v>2</v>
      </c>
      <c r="R864" s="8" t="e">
        <f>IF(#REF!&lt;&gt;#REF!,COUNTIFS($K$112:$K$1378,$K$112,#REF!,#REF!),"")</f>
        <v>#REF!</v>
      </c>
      <c r="S864" s="8" t="e">
        <f>IF(AND(#REF!&lt;&gt;#REF!,#REF!=#REF!,M864="positive",M865="negative"),1,"")</f>
        <v>#REF!</v>
      </c>
      <c r="T864" s="8" t="e">
        <f>IF(AND(#REF!=#REF!,K:K="stroke",M:M="positive",S864&lt;&gt;"1"),1,"")</f>
        <v>#REF!</v>
      </c>
      <c r="U864" s="8" t="e">
        <f>IF((AND(R864&lt;&gt;"",W864&lt;&gt;1,K:K="stroke",M:M="negative",#REF!=#REF!)),IF(W864&lt;&gt;0,"",1),"")</f>
        <v>#REF!</v>
      </c>
      <c r="V864" s="8" t="e">
        <f t="shared" si="56"/>
        <v>#REF!</v>
      </c>
      <c r="W864" s="8" t="e">
        <f>IF(#REF!&lt;&gt;#REF!,COUNTIFS($K$112:$K$1378,"up",#REF!,#REF!),"")</f>
        <v>#REF!</v>
      </c>
      <c r="X864" s="8" t="e">
        <f>IF(#REF!&lt;&gt;#REF!,COUNTIFS($K$112:$K$1378,"SRS",#REF!,#REF!),"")</f>
        <v>#REF!</v>
      </c>
      <c r="Y864" s="8" t="e">
        <f>IF(R864&lt;&gt;"",IF(R864=1,"",COUNTIFS($O$112:$O$1378,"&gt;40",#REF!,#REF!)),"")</f>
        <v>#REF!</v>
      </c>
    </row>
    <row r="865" spans="1:34">
      <c r="A865" s="4">
        <f t="shared" si="57"/>
        <v>53948</v>
      </c>
      <c r="B865" s="33" t="str">
        <f t="shared" si="58"/>
        <v>201712114598</v>
      </c>
      <c r="C865" s="4" t="str">
        <f t="shared" ref="C865:C928" si="59">CONCATENATE(D865,E865,F865)</f>
        <v>2017121</v>
      </c>
      <c r="D865" s="4">
        <v>2017</v>
      </c>
      <c r="E865" s="4">
        <v>12</v>
      </c>
      <c r="F865" s="4">
        <v>1</v>
      </c>
      <c r="G865" s="4">
        <v>14</v>
      </c>
      <c r="H865" s="4">
        <v>59</v>
      </c>
      <c r="I865" s="4">
        <v>8</v>
      </c>
      <c r="J865" s="4">
        <v>3</v>
      </c>
      <c r="K865" s="4" t="s">
        <v>37</v>
      </c>
      <c r="L865" s="8" t="e">
        <f>IF(#REF!=#REF!,IF(K865="Stroke",IF(K866="Stroke",IF((J866-J865)&lt;0,1000+J866-J865,J866-J865),""),""),"")</f>
        <v>#REF!</v>
      </c>
      <c r="M865" s="4" t="s">
        <v>21</v>
      </c>
      <c r="N865" s="4" t="s">
        <v>27</v>
      </c>
      <c r="O865" s="4">
        <v>3</v>
      </c>
      <c r="P865" s="8" t="e">
        <f>IF(#REF!=#REF!,IF(K865="Stroke",IF(K866="Stroke",IF(#REF!=#REF!,IF(Q865=Q866,IF((J866-J865)&lt;0,1000+J866-J865-O865,J866-J865-O865),""),""),""),""),"")</f>
        <v>#REF!</v>
      </c>
      <c r="Q865" s="4">
        <v>2</v>
      </c>
      <c r="R865" s="8" t="e">
        <f>IF(#REF!&lt;&gt;#REF!,COUNTIFS($K$112:$K$1378,$K$112,#REF!,#REF!),"")</f>
        <v>#REF!</v>
      </c>
      <c r="S865" s="8" t="e">
        <f>IF(AND(#REF!&lt;&gt;#REF!,#REF!=#REF!,M865="positive",M866="negative"),1,"")</f>
        <v>#REF!</v>
      </c>
      <c r="T865" s="8" t="e">
        <f>IF(AND(#REF!=#REF!,K:K="stroke",M:M="positive",S865&lt;&gt;"1"),1,"")</f>
        <v>#REF!</v>
      </c>
      <c r="U865" s="8" t="e">
        <f>IF((AND(R865&lt;&gt;"",W865&lt;&gt;1,K:K="stroke",M:M="negative",#REF!=#REF!)),IF(W865&lt;&gt;0,"",1),"")</f>
        <v>#REF!</v>
      </c>
      <c r="V865" s="8" t="e">
        <f t="shared" si="56"/>
        <v>#REF!</v>
      </c>
      <c r="W865" s="8" t="e">
        <f>IF(#REF!&lt;&gt;#REF!,COUNTIFS($K$112:$K$1378,"up",#REF!,#REF!),"")</f>
        <v>#REF!</v>
      </c>
      <c r="X865" s="8" t="e">
        <f>IF(#REF!&lt;&gt;#REF!,COUNTIFS($K$112:$K$1378,"SRS",#REF!,#REF!),"")</f>
        <v>#REF!</v>
      </c>
      <c r="Y865" s="8" t="e">
        <f>IF(R865&lt;&gt;"",IF(R865=1,"",COUNTIFS($O$112:$O$1378,"&gt;40",#REF!,#REF!)),"")</f>
        <v>#REF!</v>
      </c>
    </row>
    <row r="866" spans="1:34">
      <c r="A866" s="4">
        <f t="shared" si="57"/>
        <v>53948</v>
      </c>
      <c r="B866" s="33" t="str">
        <f t="shared" si="58"/>
        <v>201712114598</v>
      </c>
      <c r="C866" s="4" t="str">
        <f t="shared" si="59"/>
        <v>2017121</v>
      </c>
      <c r="D866" s="4">
        <v>2017</v>
      </c>
      <c r="E866" s="4">
        <v>12</v>
      </c>
      <c r="F866" s="4">
        <v>1</v>
      </c>
      <c r="G866" s="4">
        <v>14</v>
      </c>
      <c r="H866" s="4">
        <v>59</v>
      </c>
      <c r="I866" s="4">
        <v>8</v>
      </c>
      <c r="J866" s="4">
        <v>38</v>
      </c>
      <c r="K866" s="4" t="s">
        <v>37</v>
      </c>
      <c r="L866" s="8" t="e">
        <f>IF(#REF!=#REF!,IF(K866="Stroke",IF(K867="Stroke",IF((J867-J866)&lt;0,1000+J867-J866,J867-J866),""),""),"")</f>
        <v>#REF!</v>
      </c>
      <c r="M866" s="4" t="s">
        <v>21</v>
      </c>
      <c r="N866" s="4" t="s">
        <v>27</v>
      </c>
      <c r="O866" s="4">
        <v>97</v>
      </c>
      <c r="P866" s="8" t="e">
        <f>IF(#REF!=#REF!,IF(K866="Stroke",IF(K867="Stroke",IF(#REF!=#REF!,IF(Q866=Q867,IF((J867-J866)&lt;0,1000+J867-J866-O866,J867-J866-O866),""),""),""),""),"")</f>
        <v>#REF!</v>
      </c>
      <c r="Q866" s="4">
        <v>2</v>
      </c>
      <c r="R866" s="8" t="e">
        <f>IF(#REF!&lt;&gt;#REF!,COUNTIFS($K$112:$K$1378,$K$112,#REF!,#REF!),"")</f>
        <v>#REF!</v>
      </c>
      <c r="S866" s="8" t="e">
        <f>IF(AND(#REF!&lt;&gt;#REF!,#REF!=#REF!,M866="positive",M867="negative"),1,"")</f>
        <v>#REF!</v>
      </c>
      <c r="T866" s="8" t="e">
        <f>IF(AND(#REF!=#REF!,K:K="stroke",M:M="positive",S866&lt;&gt;"1"),1,"")</f>
        <v>#REF!</v>
      </c>
      <c r="U866" s="8" t="e">
        <f>IF((AND(R866&lt;&gt;"",W866&lt;&gt;1,K:K="stroke",M:M="negative",#REF!=#REF!)),IF(W866&lt;&gt;0,"",1),"")</f>
        <v>#REF!</v>
      </c>
      <c r="V866" s="8" t="e">
        <f t="shared" si="56"/>
        <v>#REF!</v>
      </c>
      <c r="W866" s="8" t="e">
        <f>IF(#REF!&lt;&gt;#REF!,COUNTIFS($K$112:$K$1378,"up",#REF!,#REF!),"")</f>
        <v>#REF!</v>
      </c>
      <c r="X866" s="8" t="e">
        <f>IF(#REF!&lt;&gt;#REF!,COUNTIFS($K$112:$K$1378,"SRS",#REF!,#REF!),"")</f>
        <v>#REF!</v>
      </c>
      <c r="Y866" s="8" t="e">
        <f>IF(R866&lt;&gt;"",IF(R866=1,"",COUNTIFS($O$112:$O$1378,"&gt;40",#REF!,#REF!)),"")</f>
        <v>#REF!</v>
      </c>
    </row>
    <row r="867" spans="1:34">
      <c r="A867" s="4">
        <f t="shared" si="57"/>
        <v>53948</v>
      </c>
      <c r="B867" s="33" t="str">
        <f t="shared" si="58"/>
        <v>201712114598</v>
      </c>
      <c r="C867" s="4" t="str">
        <f t="shared" si="59"/>
        <v>2017121</v>
      </c>
      <c r="D867" s="4">
        <v>2017</v>
      </c>
      <c r="E867" s="4">
        <v>12</v>
      </c>
      <c r="F867" s="4">
        <v>1</v>
      </c>
      <c r="G867" s="4">
        <v>14</v>
      </c>
      <c r="H867" s="4">
        <v>59</v>
      </c>
      <c r="I867" s="4">
        <v>8</v>
      </c>
      <c r="J867" s="4">
        <v>176</v>
      </c>
      <c r="K867" s="4" t="s">
        <v>37</v>
      </c>
      <c r="L867" s="8" t="e">
        <f>IF(#REF!=#REF!,IF(K867="Stroke",IF(K868="Stroke",IF((J868-J867)&lt;0,1000+J868-J867,J868-J867),""),""),"")</f>
        <v>#REF!</v>
      </c>
      <c r="M867" s="4" t="s">
        <v>21</v>
      </c>
      <c r="N867" s="4" t="s">
        <v>27</v>
      </c>
      <c r="O867" s="4">
        <v>45</v>
      </c>
      <c r="P867" s="8" t="e">
        <f>IF(#REF!=#REF!,IF(K867="Stroke",IF(K868="Stroke",IF(#REF!=#REF!,IF(Q867=Q868,IF((J868-J867)&lt;0,1000+J868-J867-O867,J868-J867-O867),""),""),""),""),"")</f>
        <v>#REF!</v>
      </c>
      <c r="Q867" s="4">
        <v>2</v>
      </c>
      <c r="R867" s="8" t="e">
        <f>IF(#REF!&lt;&gt;#REF!,COUNTIFS($K$112:$K$1378,$K$112,#REF!,#REF!),"")</f>
        <v>#REF!</v>
      </c>
      <c r="S867" s="8" t="e">
        <f>IF(AND(#REF!&lt;&gt;#REF!,#REF!=#REF!,M867="positive",M868="negative"),1,"")</f>
        <v>#REF!</v>
      </c>
      <c r="T867" s="8" t="e">
        <f>IF(AND(#REF!=#REF!,K:K="stroke",M:M="positive",S867&lt;&gt;"1"),1,"")</f>
        <v>#REF!</v>
      </c>
      <c r="U867" s="8" t="e">
        <f>IF((AND(R867&lt;&gt;"",W867&lt;&gt;1,K:K="stroke",M:M="negative",#REF!=#REF!)),IF(W867&lt;&gt;0,"",1),"")</f>
        <v>#REF!</v>
      </c>
      <c r="V867" s="8" t="e">
        <f t="shared" si="56"/>
        <v>#REF!</v>
      </c>
      <c r="W867" s="8" t="e">
        <f>IF(#REF!&lt;&gt;#REF!,COUNTIFS($K$112:$K$1378,"up",#REF!,#REF!),"")</f>
        <v>#REF!</v>
      </c>
      <c r="X867" s="8" t="e">
        <f>IF(#REF!&lt;&gt;#REF!,COUNTIFS($K$112:$K$1378,"SRS",#REF!,#REF!),"")</f>
        <v>#REF!</v>
      </c>
      <c r="Y867" s="8" t="e">
        <f>IF(R867&lt;&gt;"",IF(R867=1,"",COUNTIFS($O$112:$O$1378,"&gt;40",#REF!,#REF!)),"")</f>
        <v>#REF!</v>
      </c>
    </row>
    <row r="868" spans="1:34">
      <c r="A868" s="4">
        <f t="shared" si="57"/>
        <v>53948</v>
      </c>
      <c r="B868" s="33" t="str">
        <f t="shared" si="58"/>
        <v>201712114598</v>
      </c>
      <c r="C868" s="4" t="str">
        <f t="shared" si="59"/>
        <v>2017121</v>
      </c>
      <c r="D868" s="4">
        <v>2017</v>
      </c>
      <c r="E868" s="4">
        <v>12</v>
      </c>
      <c r="F868" s="4">
        <v>1</v>
      </c>
      <c r="G868" s="4">
        <v>14</v>
      </c>
      <c r="H868" s="4">
        <v>59</v>
      </c>
      <c r="I868" s="4">
        <v>8</v>
      </c>
      <c r="J868" s="4">
        <v>273</v>
      </c>
      <c r="K868" s="4" t="s">
        <v>37</v>
      </c>
      <c r="L868" s="8" t="e">
        <f>IF(#REF!=#REF!,IF(K868="Stroke",IF(K869="Stroke",IF((J869-J868)&lt;0,1000+J869-J868,J869-J868),""),""),"")</f>
        <v>#REF!</v>
      </c>
      <c r="M868" s="4" t="s">
        <v>21</v>
      </c>
      <c r="N868" s="4" t="s">
        <v>27</v>
      </c>
      <c r="O868" s="4">
        <v>32</v>
      </c>
      <c r="P868" s="8" t="e">
        <f>IF(#REF!=#REF!,IF(K868="Stroke",IF(K869="Stroke",IF(#REF!=#REF!,IF(Q868=Q869,IF((J869-J868)&lt;0,1000+J869-J868-O868,J869-J868-O868),""),""),""),""),"")</f>
        <v>#REF!</v>
      </c>
      <c r="Q868" s="4">
        <v>2</v>
      </c>
      <c r="R868" s="8" t="e">
        <f>IF(#REF!&lt;&gt;#REF!,COUNTIFS($K$112:$K$1378,$K$112,#REF!,#REF!),"")</f>
        <v>#REF!</v>
      </c>
      <c r="S868" s="8" t="e">
        <f>IF(AND(#REF!&lt;&gt;#REF!,#REF!=#REF!,M868="positive",M869="negative"),1,"")</f>
        <v>#REF!</v>
      </c>
      <c r="T868" s="8" t="e">
        <f>IF(AND(#REF!=#REF!,K:K="stroke",M:M="positive",S868&lt;&gt;"1"),1,"")</f>
        <v>#REF!</v>
      </c>
      <c r="U868" s="8" t="e">
        <f>IF((AND(R868&lt;&gt;"",W868&lt;&gt;1,K:K="stroke",M:M="negative",#REF!=#REF!)),IF(W868&lt;&gt;0,"",1),"")</f>
        <v>#REF!</v>
      </c>
      <c r="V868" s="8" t="e">
        <f t="shared" si="56"/>
        <v>#REF!</v>
      </c>
      <c r="W868" s="8" t="e">
        <f>IF(#REF!&lt;&gt;#REF!,COUNTIFS($K$112:$K$1378,"up",#REF!,#REF!),"")</f>
        <v>#REF!</v>
      </c>
      <c r="X868" s="8" t="e">
        <f>IF(#REF!&lt;&gt;#REF!,COUNTIFS($K$112:$K$1378,"SRS",#REF!,#REF!),"")</f>
        <v>#REF!</v>
      </c>
      <c r="Y868" s="8" t="e">
        <f>IF(R868&lt;&gt;"",IF(R868=1,"",COUNTIFS($O$112:$O$1378,"&gt;40",#REF!,#REF!)),"")</f>
        <v>#REF!</v>
      </c>
    </row>
    <row r="869" spans="1:34" s="7" customFormat="1">
      <c r="A869" s="4">
        <f t="shared" si="57"/>
        <v>53948</v>
      </c>
      <c r="B869" s="33" t="str">
        <f t="shared" si="58"/>
        <v>201712114598</v>
      </c>
      <c r="C869" s="4" t="str">
        <f t="shared" si="59"/>
        <v>2017121</v>
      </c>
      <c r="D869" s="4">
        <v>2017</v>
      </c>
      <c r="E869" s="4">
        <v>12</v>
      </c>
      <c r="F869" s="4">
        <v>1</v>
      </c>
      <c r="G869" s="4">
        <v>14</v>
      </c>
      <c r="H869" s="4">
        <v>59</v>
      </c>
      <c r="I869" s="4">
        <v>8</v>
      </c>
      <c r="J869" s="4">
        <v>284</v>
      </c>
      <c r="K869" s="4" t="s">
        <v>29</v>
      </c>
      <c r="L869" s="8" t="e">
        <f>IF(#REF!=#REF!,IF(K869="Stroke",IF(K870="Stroke",IF((J870-J869)&lt;0,1000+J870-J869,J870-J869),""),""),"")</f>
        <v>#REF!</v>
      </c>
      <c r="M869" s="4" t="s">
        <v>21</v>
      </c>
      <c r="N869" s="4" t="s">
        <v>27</v>
      </c>
      <c r="O869" s="4">
        <v>0</v>
      </c>
      <c r="P869" s="8" t="e">
        <f>IF(#REF!=#REF!,IF(K869="Stroke",IF(K870="Stroke",IF(#REF!=#REF!,IF(Q869=Q870,IF((J870-J869)&lt;0,1000+J870-J869-O869,J870-J869-O869),""),""),""),""),"")</f>
        <v>#REF!</v>
      </c>
      <c r="Q869" s="4">
        <v>2</v>
      </c>
      <c r="R869" s="8" t="e">
        <f>IF(#REF!&lt;&gt;#REF!,COUNTIFS($K$112:$K$1378,$K$112,#REF!,#REF!),"")</f>
        <v>#REF!</v>
      </c>
      <c r="S869" s="8" t="e">
        <f>IF(AND(#REF!&lt;&gt;#REF!,#REF!=#REF!,M869="positive",M870="negative"),1,"")</f>
        <v>#REF!</v>
      </c>
      <c r="T869" s="8" t="e">
        <f>IF(AND(#REF!=#REF!,K:K="stroke",M:M="positive",S869&lt;&gt;"1"),1,"")</f>
        <v>#REF!</v>
      </c>
      <c r="U869" s="8" t="e">
        <f>IF((AND(R869&lt;&gt;"",W869&lt;&gt;1,K:K="stroke",M:M="negative",#REF!=#REF!)),IF(W869&lt;&gt;0,"",1),"")</f>
        <v>#REF!</v>
      </c>
      <c r="V869" s="8" t="e">
        <f t="shared" si="56"/>
        <v>#REF!</v>
      </c>
      <c r="W869" s="8" t="e">
        <f>IF(#REF!&lt;&gt;#REF!,COUNTIFS($K$112:$K$1378,"up",#REF!,#REF!),"")</f>
        <v>#REF!</v>
      </c>
      <c r="X869" s="8" t="e">
        <f>IF(#REF!&lt;&gt;#REF!,COUNTIFS($K$112:$K$1378,"SRS",#REF!,#REF!),"")</f>
        <v>#REF!</v>
      </c>
      <c r="Y869" s="8" t="e">
        <f>IF(R869&lt;&gt;"",IF(R869=1,"",COUNTIFS($O$112:$O$1378,"&gt;40",#REF!,#REF!)),"")</f>
        <v>#REF!</v>
      </c>
      <c r="Z869" s="4"/>
      <c r="AA869" s="4"/>
      <c r="AB869" s="4"/>
      <c r="AC869" s="4"/>
      <c r="AD869" s="4"/>
      <c r="AE869" s="4"/>
      <c r="AF869" s="4"/>
      <c r="AG869" s="4"/>
      <c r="AH869" s="4"/>
    </row>
    <row r="870" spans="1:34" s="16" customFormat="1">
      <c r="A870" s="7">
        <f t="shared" si="57"/>
        <v>54392</v>
      </c>
      <c r="B870" s="11" t="str">
        <f t="shared" si="58"/>
        <v>201712115632</v>
      </c>
      <c r="C870" s="7" t="str">
        <f t="shared" si="59"/>
        <v>2017121</v>
      </c>
      <c r="D870" s="7">
        <v>2017</v>
      </c>
      <c r="E870" s="7">
        <v>12</v>
      </c>
      <c r="F870" s="7">
        <v>1</v>
      </c>
      <c r="G870" s="7">
        <v>15</v>
      </c>
      <c r="H870" s="7">
        <v>6</v>
      </c>
      <c r="I870" s="7">
        <v>32</v>
      </c>
      <c r="J870" s="7">
        <v>313</v>
      </c>
      <c r="K870" s="7" t="s">
        <v>37</v>
      </c>
      <c r="L870" s="7" t="e">
        <f>IF(#REF!=#REF!,IF(K870="Stroke",IF(K871="Stroke",IF((J871-J870)&lt;0,1000+J871-J870,J871-J870),""),""),"")</f>
        <v>#REF!</v>
      </c>
      <c r="M870" s="7" t="s">
        <v>21</v>
      </c>
      <c r="N870" s="7" t="s">
        <v>27</v>
      </c>
      <c r="O870" s="7">
        <v>6</v>
      </c>
      <c r="P870" s="7" t="e">
        <f>IF(#REF!=#REF!,IF(K870="Stroke",IF(K871="Stroke",IF(#REF!=#REF!,IF(Q870=Q871,IF((J871-J870)&lt;0,1000+J871-J870-O870,J871-J870-O870),""),""),""),""),"")</f>
        <v>#REF!</v>
      </c>
      <c r="Q870" s="7">
        <v>1</v>
      </c>
      <c r="R870" s="7" t="e">
        <f>IF(#REF!&lt;&gt;#REF!,COUNTIFS($K$112:$K$1378,$K$112,#REF!,#REF!),"")</f>
        <v>#REF!</v>
      </c>
      <c r="S870" s="7" t="e">
        <f>IF(AND(#REF!&lt;&gt;#REF!,#REF!=#REF!,M870="positive",M871="negative"),1,"")</f>
        <v>#REF!</v>
      </c>
      <c r="T870" s="7" t="e">
        <f>IF(AND(#REF!=#REF!,K:K="stroke",M:M="positive",S870&lt;&gt;"1"),1,"")</f>
        <v>#REF!</v>
      </c>
      <c r="U870" s="7" t="e">
        <f>IF((AND(R870&lt;&gt;"",W870&lt;&gt;1,K:K="stroke",M:M="negative",#REF!=#REF!)),IF(W870&lt;&gt;0,"",1),"")</f>
        <v>#REF!</v>
      </c>
      <c r="V870" s="7" t="e">
        <f t="shared" si="56"/>
        <v>#REF!</v>
      </c>
      <c r="W870" s="7" t="e">
        <f>IF(#REF!&lt;&gt;#REF!,COUNTIFS($K$112:$K$1378,"up",#REF!,#REF!),"")</f>
        <v>#REF!</v>
      </c>
      <c r="X870" s="7" t="e">
        <f>IF(#REF!&lt;&gt;#REF!,COUNTIFS($K$112:$K$1378,"SRS",#REF!,#REF!),"")</f>
        <v>#REF!</v>
      </c>
      <c r="Y870" s="7" t="e">
        <f>IF(R870&lt;&gt;"",IF(R870=1,"",COUNTIFS($O$112:$O$1378,"&gt;40",#REF!,#REF!)),"")</f>
        <v>#REF!</v>
      </c>
      <c r="Z870" s="7"/>
      <c r="AA870" s="7"/>
      <c r="AB870" s="7"/>
      <c r="AC870" s="7"/>
      <c r="AD870" s="7"/>
      <c r="AE870" s="7"/>
      <c r="AF870" s="7"/>
      <c r="AG870" s="7"/>
      <c r="AH870" s="7"/>
    </row>
    <row r="871" spans="1:34" s="7" customFormat="1">
      <c r="A871" s="4">
        <f t="shared" si="57"/>
        <v>54392</v>
      </c>
      <c r="B871" s="33" t="str">
        <f t="shared" si="58"/>
        <v>201712115632</v>
      </c>
      <c r="C871" s="4" t="str">
        <f t="shared" si="59"/>
        <v>2017121</v>
      </c>
      <c r="D871" s="4">
        <v>2017</v>
      </c>
      <c r="E871" s="4">
        <v>12</v>
      </c>
      <c r="F871" s="4">
        <v>1</v>
      </c>
      <c r="G871" s="4">
        <v>15</v>
      </c>
      <c r="H871" s="4">
        <v>6</v>
      </c>
      <c r="I871" s="4">
        <v>32</v>
      </c>
      <c r="J871" s="4">
        <v>341</v>
      </c>
      <c r="K871" s="4" t="s">
        <v>37</v>
      </c>
      <c r="L871" s="8" t="e">
        <f>IF(#REF!=#REF!,IF(K871="Stroke",IF(K872="Stroke",IF((J872-J871)&lt;0,1000+J872-J871,J872-J871),""),""),"")</f>
        <v>#REF!</v>
      </c>
      <c r="M871" s="4" t="s">
        <v>21</v>
      </c>
      <c r="N871" s="4" t="s">
        <v>27</v>
      </c>
      <c r="O871" s="4">
        <v>17</v>
      </c>
      <c r="P871" s="8" t="e">
        <f>IF(#REF!=#REF!,IF(K871="Stroke",IF(K872="Stroke",IF(#REF!=#REF!,IF(Q871=Q872,IF((J872-J871)&lt;0,1000+J872-J871-O871,J872-J871-O871),""),""),""),""),"")</f>
        <v>#REF!</v>
      </c>
      <c r="Q871" s="4">
        <v>1</v>
      </c>
      <c r="R871" s="8" t="e">
        <f>IF(#REF!&lt;&gt;#REF!,COUNTIFS($K$112:$K$1378,$K$112,#REF!,#REF!),"")</f>
        <v>#REF!</v>
      </c>
      <c r="S871" s="8" t="e">
        <f>IF(AND(#REF!&lt;&gt;#REF!,#REF!=#REF!,M871="positive",M872="negative"),1,"")</f>
        <v>#REF!</v>
      </c>
      <c r="T871" s="8" t="e">
        <f>IF(AND(#REF!=#REF!,K:K="stroke",M:M="positive",S871&lt;&gt;"1"),1,"")</f>
        <v>#REF!</v>
      </c>
      <c r="U871" s="8" t="e">
        <f>IF((AND(R871&lt;&gt;"",W871&lt;&gt;1,K:K="stroke",M:M="negative",#REF!=#REF!)),IF(W871&lt;&gt;0,"",1),"")</f>
        <v>#REF!</v>
      </c>
      <c r="V871" s="8" t="e">
        <f t="shared" si="56"/>
        <v>#REF!</v>
      </c>
      <c r="W871" s="8" t="e">
        <f>IF(#REF!&lt;&gt;#REF!,COUNTIFS($K$112:$K$1378,"up",#REF!,#REF!),"")</f>
        <v>#REF!</v>
      </c>
      <c r="X871" s="8" t="e">
        <f>IF(#REF!&lt;&gt;#REF!,COUNTIFS($K$112:$K$1378,"SRS",#REF!,#REF!),"")</f>
        <v>#REF!</v>
      </c>
      <c r="Y871" s="8" t="e">
        <f>IF(R871&lt;&gt;"",IF(R871=1,"",COUNTIFS($O$112:$O$1378,"&gt;40",#REF!,#REF!)),"")</f>
        <v>#REF!</v>
      </c>
      <c r="Z871" s="4" t="s">
        <v>39</v>
      </c>
      <c r="AA871" s="4"/>
      <c r="AB871" s="4"/>
      <c r="AC871" s="4"/>
      <c r="AD871" s="4"/>
      <c r="AE871" s="4"/>
      <c r="AF871" s="4"/>
      <c r="AG871" s="4"/>
      <c r="AH871" s="4"/>
    </row>
    <row r="872" spans="1:34" s="7" customFormat="1">
      <c r="A872" s="4">
        <f t="shared" si="57"/>
        <v>54392</v>
      </c>
      <c r="B872" s="33" t="str">
        <f t="shared" si="58"/>
        <v>201712115632</v>
      </c>
      <c r="C872" s="4" t="str">
        <f t="shared" si="59"/>
        <v>2017121</v>
      </c>
      <c r="D872" s="4">
        <v>2017</v>
      </c>
      <c r="E872" s="4">
        <v>12</v>
      </c>
      <c r="F872" s="4">
        <v>1</v>
      </c>
      <c r="G872" s="4">
        <v>15</v>
      </c>
      <c r="H872" s="4">
        <v>6</v>
      </c>
      <c r="I872" s="4">
        <v>32</v>
      </c>
      <c r="J872" s="4">
        <v>404</v>
      </c>
      <c r="K872" s="4" t="s">
        <v>37</v>
      </c>
      <c r="L872" s="8" t="e">
        <f>IF(#REF!=#REF!,IF(K872="Stroke",IF(K873="Stroke",IF((J873-J872)&lt;0,1000+J873-J872,J873-J872),""),""),"")</f>
        <v>#REF!</v>
      </c>
      <c r="M872" s="4" t="s">
        <v>21</v>
      </c>
      <c r="N872" s="4" t="s">
        <v>27</v>
      </c>
      <c r="O872" s="4">
        <v>5</v>
      </c>
      <c r="P872" s="8" t="e">
        <f>IF(#REF!=#REF!,IF(K872="Stroke",IF(K873="Stroke",IF(#REF!=#REF!,IF(Q872=Q873,IF((J873-J872)&lt;0,1000+J873-J872-O872,J873-J872-O872),""),""),""),""),"")</f>
        <v>#REF!</v>
      </c>
      <c r="Q872" s="4">
        <v>1</v>
      </c>
      <c r="R872" s="8" t="e">
        <f>IF(#REF!&lt;&gt;#REF!,COUNTIFS($K$112:$K$1378,$K$112,#REF!,#REF!),"")</f>
        <v>#REF!</v>
      </c>
      <c r="S872" s="8" t="e">
        <f>IF(AND(#REF!&lt;&gt;#REF!,#REF!=#REF!,M872="positive",M873="negative"),1,"")</f>
        <v>#REF!</v>
      </c>
      <c r="T872" s="8" t="e">
        <f>IF(AND(#REF!=#REF!,K:K="stroke",M:M="positive",S872&lt;&gt;"1"),1,"")</f>
        <v>#REF!</v>
      </c>
      <c r="U872" s="8" t="e">
        <f>IF((AND(R872&lt;&gt;"",W872&lt;&gt;1,K:K="stroke",M:M="negative",#REF!=#REF!)),IF(W872&lt;&gt;0,"",1),"")</f>
        <v>#REF!</v>
      </c>
      <c r="V872" s="8" t="e">
        <f t="shared" si="56"/>
        <v>#REF!</v>
      </c>
      <c r="W872" s="8" t="e">
        <f>IF(#REF!&lt;&gt;#REF!,COUNTIFS($K$112:$K$1378,"up",#REF!,#REF!),"")</f>
        <v>#REF!</v>
      </c>
      <c r="X872" s="8" t="e">
        <f>IF(#REF!&lt;&gt;#REF!,COUNTIFS($K$112:$K$1378,"SRS",#REF!,#REF!),"")</f>
        <v>#REF!</v>
      </c>
      <c r="Y872" s="8" t="e">
        <f>IF(R872&lt;&gt;"",IF(R872=1,"",COUNTIFS($O$112:$O$1378,"&gt;40",#REF!,#REF!)),"")</f>
        <v>#REF!</v>
      </c>
      <c r="Z872" s="4"/>
      <c r="AA872" s="4"/>
      <c r="AB872" s="4"/>
      <c r="AC872" s="4"/>
      <c r="AD872" s="4"/>
      <c r="AE872" s="4"/>
      <c r="AF872" s="4"/>
      <c r="AG872" s="4"/>
      <c r="AH872" s="4"/>
    </row>
    <row r="873" spans="1:34">
      <c r="A873" s="4">
        <f t="shared" si="57"/>
        <v>54392</v>
      </c>
      <c r="B873" s="33" t="str">
        <f t="shared" si="58"/>
        <v>201712115632</v>
      </c>
      <c r="C873" s="4" t="str">
        <f t="shared" si="59"/>
        <v>2017121</v>
      </c>
      <c r="D873" s="4">
        <v>2017</v>
      </c>
      <c r="E873" s="4">
        <v>12</v>
      </c>
      <c r="F873" s="4">
        <v>1</v>
      </c>
      <c r="G873" s="4">
        <v>15</v>
      </c>
      <c r="H873" s="4">
        <v>6</v>
      </c>
      <c r="I873" s="4">
        <v>32</v>
      </c>
      <c r="J873" s="4">
        <v>466</v>
      </c>
      <c r="K873" s="4" t="s">
        <v>78</v>
      </c>
      <c r="L873" s="8" t="e">
        <f>IF(#REF!=#REF!,IF(K873="Stroke",IF(K874="Stroke",IF((J874-J873)&lt;0,1000+J874-J873,J874-J873),""),""),"")</f>
        <v>#REF!</v>
      </c>
      <c r="M873" s="4" t="s">
        <v>21</v>
      </c>
      <c r="N873" s="4" t="s">
        <v>27</v>
      </c>
      <c r="P873" s="8" t="e">
        <f>IF(#REF!=#REF!,IF(K873="Stroke",IF(K874="Stroke",IF(#REF!=#REF!,IF(Q873=Q874,IF((J874-J873)&lt;0,1000+J874-J873-O873,J874-J873-O873),""),""),""),""),"")</f>
        <v>#REF!</v>
      </c>
      <c r="R873" s="8" t="e">
        <f>IF(#REF!&lt;&gt;#REF!,COUNTIFS($K$112:$K$1378,$K$112,#REF!,#REF!),"")</f>
        <v>#REF!</v>
      </c>
      <c r="S873" s="8" t="e">
        <f>IF(AND(#REF!&lt;&gt;#REF!,#REF!=#REF!,M873="positive",M874="negative"),1,"")</f>
        <v>#REF!</v>
      </c>
      <c r="T873" s="8" t="e">
        <f>IF(AND(#REF!=#REF!,K:K="stroke",M:M="positive",S873&lt;&gt;"1"),1,"")</f>
        <v>#REF!</v>
      </c>
      <c r="U873" s="8" t="e">
        <f>IF((AND(R873&lt;&gt;"",W873&lt;&gt;1,K:K="stroke",M:M="negative",#REF!=#REF!)),IF(W873&lt;&gt;0,"",1),"")</f>
        <v>#REF!</v>
      </c>
      <c r="V873" s="8" t="e">
        <f t="shared" si="56"/>
        <v>#REF!</v>
      </c>
      <c r="W873" s="8" t="e">
        <f>IF(#REF!&lt;&gt;#REF!,COUNTIFS($K$112:$K$1378,"up",#REF!,#REF!),"")</f>
        <v>#REF!</v>
      </c>
      <c r="X873" s="8" t="e">
        <f>IF(#REF!&lt;&gt;#REF!,COUNTIFS($K$112:$K$1378,"SRS",#REF!,#REF!),"")</f>
        <v>#REF!</v>
      </c>
      <c r="Y873" s="8" t="e">
        <f>IF(R873&lt;&gt;"",IF(R873=1,"",COUNTIFS($O$112:$O$1378,"&gt;40",#REF!,#REF!)),"")</f>
        <v>#REF!</v>
      </c>
    </row>
    <row r="874" spans="1:34">
      <c r="A874" s="7">
        <f t="shared" si="57"/>
        <v>54414</v>
      </c>
      <c r="B874" s="11" t="str">
        <f t="shared" si="58"/>
        <v>201712115654</v>
      </c>
      <c r="C874" s="7" t="str">
        <f t="shared" si="59"/>
        <v>2017121</v>
      </c>
      <c r="D874" s="7">
        <v>2017</v>
      </c>
      <c r="E874" s="7">
        <v>12</v>
      </c>
      <c r="F874" s="7">
        <v>1</v>
      </c>
      <c r="G874" s="7">
        <v>15</v>
      </c>
      <c r="H874" s="7">
        <v>6</v>
      </c>
      <c r="I874" s="7">
        <v>54</v>
      </c>
      <c r="J874" s="7">
        <v>172</v>
      </c>
      <c r="K874" s="7" t="s">
        <v>37</v>
      </c>
      <c r="L874" s="7" t="e">
        <f>IF(#REF!=#REF!,IF(K874="Stroke",IF(K875="Stroke",IF((J875-J874)&lt;0,1000+J875-J874,J875-J874),""),""),"")</f>
        <v>#REF!</v>
      </c>
      <c r="M874" s="7" t="s">
        <v>21</v>
      </c>
      <c r="N874" s="7" t="s">
        <v>27</v>
      </c>
      <c r="O874" s="7">
        <v>6</v>
      </c>
      <c r="P874" s="7" t="e">
        <f>IF(#REF!=#REF!,IF(K874="Stroke",IF(K875="Stroke",IF(#REF!=#REF!,IF(Q874=Q875,IF((J875-J874)&lt;0,1000+J875-J874-O874,J875-J874-O874),""),""),""),""),"")</f>
        <v>#REF!</v>
      </c>
      <c r="Q874" s="7">
        <v>1</v>
      </c>
      <c r="R874" s="7" t="e">
        <f>IF(#REF!&lt;&gt;#REF!,COUNTIFS($K$112:$K$1378,$K$112,#REF!,#REF!),"")</f>
        <v>#REF!</v>
      </c>
      <c r="S874" s="7" t="e">
        <f>IF(AND(#REF!&lt;&gt;#REF!,#REF!=#REF!,M874="positive",M875="negative"),1,"")</f>
        <v>#REF!</v>
      </c>
      <c r="T874" s="7" t="e">
        <f>IF(AND(#REF!=#REF!,K:K="stroke",M:M="positive",S874&lt;&gt;"1"),1,"")</f>
        <v>#REF!</v>
      </c>
      <c r="U874" s="7" t="e">
        <f>IF((AND(R874&lt;&gt;"",W874&lt;&gt;1,K:K="stroke",M:M="negative",#REF!=#REF!)),IF(W874&lt;&gt;0,"",1),"")</f>
        <v>#REF!</v>
      </c>
      <c r="V874" s="7" t="e">
        <f t="shared" si="56"/>
        <v>#REF!</v>
      </c>
      <c r="W874" s="7" t="e">
        <f>IF(#REF!&lt;&gt;#REF!,COUNTIFS($K$112:$K$1378,"up",#REF!,#REF!),"")</f>
        <v>#REF!</v>
      </c>
      <c r="X874" s="7" t="e">
        <f>IF(#REF!&lt;&gt;#REF!,COUNTIFS($K$112:$K$1378,"SRS",#REF!,#REF!),"")</f>
        <v>#REF!</v>
      </c>
      <c r="Y874" s="7" t="e">
        <f>IF(R874&lt;&gt;"",IF(R874=1,"",COUNTIFS($O$112:$O$1378,"&gt;40",#REF!,#REF!)),"")</f>
        <v>#REF!</v>
      </c>
      <c r="Z874" s="7"/>
      <c r="AA874" s="7"/>
      <c r="AB874" s="7"/>
      <c r="AC874" s="7"/>
      <c r="AD874" s="7"/>
      <c r="AE874" s="7"/>
      <c r="AF874" s="7"/>
      <c r="AG874" s="7"/>
      <c r="AH874" s="7"/>
    </row>
    <row r="875" spans="1:34">
      <c r="A875" s="4">
        <f t="shared" si="57"/>
        <v>54414</v>
      </c>
      <c r="B875" s="33" t="str">
        <f t="shared" si="58"/>
        <v>201712115654</v>
      </c>
      <c r="C875" s="4" t="str">
        <f t="shared" si="59"/>
        <v>2017121</v>
      </c>
      <c r="D875" s="4">
        <v>2017</v>
      </c>
      <c r="E875" s="4">
        <v>12</v>
      </c>
      <c r="F875" s="4">
        <v>1</v>
      </c>
      <c r="G875" s="4">
        <v>15</v>
      </c>
      <c r="H875" s="4">
        <v>6</v>
      </c>
      <c r="I875" s="4">
        <v>54</v>
      </c>
      <c r="J875" s="4">
        <v>189</v>
      </c>
      <c r="K875" s="4" t="s">
        <v>37</v>
      </c>
      <c r="L875" s="8" t="e">
        <f>IF(#REF!=#REF!,IF(K875="Stroke",IF(K876="Stroke",IF((J876-J875)&lt;0,1000+J876-J875,J876-J875),""),""),"")</f>
        <v>#REF!</v>
      </c>
      <c r="M875" s="4" t="s">
        <v>21</v>
      </c>
      <c r="N875" s="4" t="s">
        <v>27</v>
      </c>
      <c r="O875" s="4">
        <v>1</v>
      </c>
      <c r="P875" s="8" t="e">
        <f>IF(#REF!=#REF!,IF(K875="Stroke",IF(K876="Stroke",IF(#REF!=#REF!,IF(Q875=Q876,IF((J876-J875)&lt;0,1000+J876-J875-O875,J876-J875-O875),""),""),""),""),"")</f>
        <v>#REF!</v>
      </c>
      <c r="Q875" s="4">
        <v>1</v>
      </c>
      <c r="R875" s="8" t="e">
        <f>IF(#REF!&lt;&gt;#REF!,COUNTIFS($K$112:$K$1378,$K$112,#REF!,#REF!),"")</f>
        <v>#REF!</v>
      </c>
      <c r="S875" s="8" t="e">
        <f>IF(AND(#REF!&lt;&gt;#REF!,#REF!=#REF!,M875="positive",M876="negative"),1,"")</f>
        <v>#REF!</v>
      </c>
      <c r="T875" s="8" t="e">
        <f>IF(AND(#REF!=#REF!,K:K="stroke",M:M="positive",S875&lt;&gt;"1"),1,"")</f>
        <v>#REF!</v>
      </c>
      <c r="U875" s="8" t="e">
        <f>IF((AND(R875&lt;&gt;"",W875&lt;&gt;1,K:K="stroke",M:M="negative",#REF!=#REF!)),IF(W875&lt;&gt;0,"",1),"")</f>
        <v>#REF!</v>
      </c>
      <c r="V875" s="8" t="e">
        <f t="shared" si="56"/>
        <v>#REF!</v>
      </c>
      <c r="W875" s="8" t="e">
        <f>IF(#REF!&lt;&gt;#REF!,COUNTIFS($K$112:$K$1378,"up",#REF!,#REF!),"")</f>
        <v>#REF!</v>
      </c>
      <c r="X875" s="8" t="e">
        <f>IF(#REF!&lt;&gt;#REF!,COUNTIFS($K$112:$K$1378,"SRS",#REF!,#REF!),"")</f>
        <v>#REF!</v>
      </c>
      <c r="Y875" s="8" t="e">
        <f>IF(R875&lt;&gt;"",IF(R875=1,"",COUNTIFS($O$112:$O$1378,"&gt;40",#REF!,#REF!)),"")</f>
        <v>#REF!</v>
      </c>
    </row>
    <row r="876" spans="1:34">
      <c r="A876" s="4">
        <f t="shared" si="57"/>
        <v>54414</v>
      </c>
      <c r="B876" s="33" t="str">
        <f t="shared" si="58"/>
        <v>201712115654</v>
      </c>
      <c r="C876" s="4" t="str">
        <f t="shared" si="59"/>
        <v>2017121</v>
      </c>
      <c r="D876" s="4">
        <v>2017</v>
      </c>
      <c r="E876" s="4">
        <v>12</v>
      </c>
      <c r="F876" s="4">
        <v>1</v>
      </c>
      <c r="G876" s="4">
        <v>15</v>
      </c>
      <c r="H876" s="4">
        <v>6</v>
      </c>
      <c r="I876" s="4">
        <v>54</v>
      </c>
      <c r="J876" s="4">
        <v>201</v>
      </c>
      <c r="K876" s="4" t="s">
        <v>37</v>
      </c>
      <c r="L876" s="8" t="e">
        <f>IF(#REF!=#REF!,IF(K876="Stroke",IF(K877="Stroke",IF((J877-J876)&lt;0,1000+J877-J876,J877-J876),""),""),"")</f>
        <v>#REF!</v>
      </c>
      <c r="M876" s="4" t="s">
        <v>21</v>
      </c>
      <c r="N876" s="4" t="s">
        <v>27</v>
      </c>
      <c r="O876" s="4">
        <v>2</v>
      </c>
      <c r="P876" s="8" t="e">
        <f>IF(#REF!=#REF!,IF(K876="Stroke",IF(K877="Stroke",IF(#REF!=#REF!,IF(Q876=Q877,IF((J877-J876)&lt;0,1000+J877-J876-O876,J877-J876-O876),""),""),""),""),"")</f>
        <v>#REF!</v>
      </c>
      <c r="Q876" s="4">
        <v>1</v>
      </c>
      <c r="R876" s="8" t="e">
        <f>IF(#REF!&lt;&gt;#REF!,COUNTIFS($K$112:$K$1378,$K$112,#REF!,#REF!),"")</f>
        <v>#REF!</v>
      </c>
      <c r="S876" s="8" t="e">
        <f>IF(AND(#REF!&lt;&gt;#REF!,#REF!=#REF!,M876="positive",M877="negative"),1,"")</f>
        <v>#REF!</v>
      </c>
      <c r="T876" s="8" t="e">
        <f>IF(AND(#REF!=#REF!,K:K="stroke",M:M="positive",S876&lt;&gt;"1"),1,"")</f>
        <v>#REF!</v>
      </c>
      <c r="U876" s="8" t="e">
        <f>IF((AND(R876&lt;&gt;"",W876&lt;&gt;1,K:K="stroke",M:M="negative",#REF!=#REF!)),IF(W876&lt;&gt;0,"",1),"")</f>
        <v>#REF!</v>
      </c>
      <c r="V876" s="8" t="e">
        <f t="shared" si="56"/>
        <v>#REF!</v>
      </c>
      <c r="W876" s="8" t="e">
        <f>IF(#REF!&lt;&gt;#REF!,COUNTIFS($K$112:$K$1378,"up",#REF!,#REF!),"")</f>
        <v>#REF!</v>
      </c>
      <c r="X876" s="8" t="e">
        <f>IF(#REF!&lt;&gt;#REF!,COUNTIFS($K$112:$K$1378,"SRS",#REF!,#REF!),"")</f>
        <v>#REF!</v>
      </c>
      <c r="Y876" s="8" t="e">
        <f>IF(R876&lt;&gt;"",IF(R876=1,"",COUNTIFS($O$112:$O$1378,"&gt;40",#REF!,#REF!)),"")</f>
        <v>#REF!</v>
      </c>
    </row>
    <row r="877" spans="1:34">
      <c r="A877" s="4">
        <f t="shared" si="57"/>
        <v>54414</v>
      </c>
      <c r="B877" s="33" t="str">
        <f t="shared" si="58"/>
        <v>201712115654</v>
      </c>
      <c r="C877" s="4" t="str">
        <f t="shared" si="59"/>
        <v>2017121</v>
      </c>
      <c r="D877" s="4">
        <v>2017</v>
      </c>
      <c r="E877" s="4">
        <v>12</v>
      </c>
      <c r="F877" s="4">
        <v>1</v>
      </c>
      <c r="G877" s="4">
        <v>15</v>
      </c>
      <c r="H877" s="4">
        <v>6</v>
      </c>
      <c r="I877" s="4">
        <v>54</v>
      </c>
      <c r="J877" s="4">
        <v>220</v>
      </c>
      <c r="K877" s="4" t="s">
        <v>37</v>
      </c>
      <c r="L877" s="8" t="e">
        <f>IF(#REF!=#REF!,IF(K877="Stroke",IF(K878="Stroke",IF((J878-J877)&lt;0,1000+J878-J877,J878-J877),""),""),"")</f>
        <v>#REF!</v>
      </c>
      <c r="M877" s="4" t="s">
        <v>21</v>
      </c>
      <c r="N877" s="4" t="s">
        <v>27</v>
      </c>
      <c r="O877" s="4">
        <v>213</v>
      </c>
      <c r="P877" s="8" t="e">
        <f>IF(#REF!=#REF!,IF(K877="Stroke",IF(K878="Stroke",IF(#REF!=#REF!,IF(Q877=Q878,IF((J878-J877)&lt;0,1000+J878-J877-O877,J878-J877-O877),""),""),""),""),"")</f>
        <v>#REF!</v>
      </c>
      <c r="Q877" s="4">
        <v>1</v>
      </c>
      <c r="R877" s="8" t="e">
        <f>IF(#REF!&lt;&gt;#REF!,COUNTIFS($K$112:$K$1378,$K$112,#REF!,#REF!),"")</f>
        <v>#REF!</v>
      </c>
      <c r="S877" s="8" t="e">
        <f>IF(AND(#REF!&lt;&gt;#REF!,#REF!=#REF!,M877="positive",M878="negative"),1,"")</f>
        <v>#REF!</v>
      </c>
      <c r="T877" s="8" t="e">
        <f>IF(AND(#REF!=#REF!,K:K="stroke",M:M="positive",S877&lt;&gt;"1"),1,"")</f>
        <v>#REF!</v>
      </c>
      <c r="U877" s="8" t="e">
        <f>IF((AND(R877&lt;&gt;"",W877&lt;&gt;1,K:K="stroke",M:M="negative",#REF!=#REF!)),IF(W877&lt;&gt;0,"",1),"")</f>
        <v>#REF!</v>
      </c>
      <c r="V877" s="8" t="e">
        <f t="shared" si="56"/>
        <v>#REF!</v>
      </c>
      <c r="W877" s="8" t="e">
        <f>IF(#REF!&lt;&gt;#REF!,COUNTIFS($K$112:$K$1378,"up",#REF!,#REF!),"")</f>
        <v>#REF!</v>
      </c>
      <c r="X877" s="8" t="e">
        <f>IF(#REF!&lt;&gt;#REF!,COUNTIFS($K$112:$K$1378,"SRS",#REF!,#REF!),"")</f>
        <v>#REF!</v>
      </c>
      <c r="Y877" s="8" t="e">
        <f>IF(R877&lt;&gt;"",IF(R877=1,"",COUNTIFS($O$112:$O$1378,"&gt;40",#REF!,#REF!)),"")</f>
        <v>#REF!</v>
      </c>
    </row>
    <row r="878" spans="1:34">
      <c r="A878" s="7">
        <f t="shared" si="57"/>
        <v>56339</v>
      </c>
      <c r="B878" s="11" t="str">
        <f t="shared" si="58"/>
        <v>2017121153859</v>
      </c>
      <c r="C878" s="7" t="str">
        <f t="shared" si="59"/>
        <v>2017121</v>
      </c>
      <c r="D878" s="7">
        <v>2017</v>
      </c>
      <c r="E878" s="7">
        <v>12</v>
      </c>
      <c r="F878" s="7">
        <v>1</v>
      </c>
      <c r="G878" s="7">
        <v>15</v>
      </c>
      <c r="H878" s="7">
        <v>38</v>
      </c>
      <c r="I878" s="7">
        <v>59</v>
      </c>
      <c r="J878" s="7">
        <v>835</v>
      </c>
      <c r="K878" s="7" t="s">
        <v>78</v>
      </c>
      <c r="L878" s="7" t="e">
        <f>IF(#REF!=#REF!,IF(K878="Stroke",IF(K879="Stroke",IF((J879-J878)&lt;0,1000+J879-J878,J879-J878),""),""),"")</f>
        <v>#REF!</v>
      </c>
      <c r="M878" s="7" t="s">
        <v>21</v>
      </c>
      <c r="N878" s="7" t="s">
        <v>27</v>
      </c>
      <c r="O878" s="7"/>
      <c r="P878" s="7" t="e">
        <f>IF(#REF!=#REF!,IF(K878="Stroke",IF(K879="Stroke",IF(#REF!=#REF!,IF(Q878=Q879,IF((J879-J878)&lt;0,1000+J879-J878-O878,J879-J878-O878),""),""),""),""),"")</f>
        <v>#REF!</v>
      </c>
      <c r="Q878" s="7"/>
      <c r="R878" s="7" t="e">
        <f>IF(#REF!&lt;&gt;#REF!,COUNTIFS($K$112:$K$1378,$K$112,#REF!,#REF!),"")</f>
        <v>#REF!</v>
      </c>
      <c r="S878" s="7" t="e">
        <f>IF(AND(#REF!&lt;&gt;#REF!,#REF!=#REF!,M878="positive",M879="negative"),1,"")</f>
        <v>#REF!</v>
      </c>
      <c r="T878" s="7" t="e">
        <f>IF(AND(#REF!=#REF!,K:K="stroke",M:M="positive",S878&lt;&gt;"1"),1,"")</f>
        <v>#REF!</v>
      </c>
      <c r="U878" s="7" t="e">
        <f>IF((AND(R878&lt;&gt;"",W878&lt;&gt;1,K:K="stroke",M:M="negative",#REF!=#REF!)),IF(W878&lt;&gt;0,"",1),"")</f>
        <v>#REF!</v>
      </c>
      <c r="V878" s="7" t="e">
        <f t="shared" ref="V878:V941" si="60">IF(R878="","",(SUM(S878:U878)+W878))</f>
        <v>#REF!</v>
      </c>
      <c r="W878" s="7" t="e">
        <f>IF(#REF!&lt;&gt;#REF!,COUNTIFS($K$112:$K$1378,"up",#REF!,#REF!),"")</f>
        <v>#REF!</v>
      </c>
      <c r="X878" s="7" t="e">
        <f>IF(#REF!&lt;&gt;#REF!,COUNTIFS($K$112:$K$1378,"SRS",#REF!,#REF!),"")</f>
        <v>#REF!</v>
      </c>
      <c r="Y878" s="7" t="e">
        <f>IF(R878&lt;&gt;"",IF(R878=1,"",COUNTIFS($O$112:$O$1378,"&gt;40",#REF!,#REF!)),"")</f>
        <v>#REF!</v>
      </c>
      <c r="Z878" s="7"/>
      <c r="AA878" s="7"/>
      <c r="AB878" s="7"/>
      <c r="AC878" s="7"/>
      <c r="AD878" s="7"/>
      <c r="AE878" s="7"/>
      <c r="AF878" s="7"/>
      <c r="AG878" s="7"/>
      <c r="AH878" s="7"/>
    </row>
    <row r="879" spans="1:34">
      <c r="A879" s="16">
        <f t="shared" si="57"/>
        <v>56339</v>
      </c>
      <c r="B879" s="18" t="str">
        <f t="shared" si="58"/>
        <v>2017121153859</v>
      </c>
      <c r="C879" s="16" t="str">
        <f t="shared" si="59"/>
        <v>2017121</v>
      </c>
      <c r="D879" s="16">
        <v>2017</v>
      </c>
      <c r="E879" s="16">
        <v>12</v>
      </c>
      <c r="F879" s="16">
        <v>1</v>
      </c>
      <c r="G879" s="16">
        <v>15</v>
      </c>
      <c r="H879" s="16">
        <v>38</v>
      </c>
      <c r="I879" s="16">
        <v>59</v>
      </c>
      <c r="J879" s="16">
        <v>963</v>
      </c>
      <c r="K879" s="16" t="s">
        <v>37</v>
      </c>
      <c r="L879" s="8" t="e">
        <f>IF(#REF!=#REF!,IF(K879="Stroke",IF(K880="Stroke",IF((J880-J879)&lt;0,1000+J880-J879,J880-J879),""),""),"")</f>
        <v>#REF!</v>
      </c>
      <c r="M879" s="16" t="s">
        <v>21</v>
      </c>
      <c r="N879" s="16" t="s">
        <v>27</v>
      </c>
      <c r="O879" s="16">
        <v>9</v>
      </c>
      <c r="P879" s="8" t="e">
        <f>IF(#REF!=#REF!,IF(K879="Stroke",IF(K880="Stroke",IF(#REF!=#REF!,IF(Q879=Q880,IF((J880-J879)&lt;0,1000+J880-J879-O879,J880-J879-O879),""),""),""),""),"")</f>
        <v>#REF!</v>
      </c>
      <c r="Q879" s="16">
        <v>1</v>
      </c>
      <c r="R879" s="8" t="e">
        <f>IF(#REF!&lt;&gt;#REF!,COUNTIFS($K$112:$K$1378,$K$112,#REF!,#REF!),"")</f>
        <v>#REF!</v>
      </c>
      <c r="S879" s="8" t="e">
        <f>IF(AND(#REF!&lt;&gt;#REF!,#REF!=#REF!,M879="positive",M880="negative"),1,"")</f>
        <v>#REF!</v>
      </c>
      <c r="T879" s="8" t="e">
        <f>IF(AND(#REF!=#REF!,K:K="stroke",M:M="positive",S879&lt;&gt;"1"),1,"")</f>
        <v>#REF!</v>
      </c>
      <c r="U879" s="8" t="e">
        <f>IF((AND(R879&lt;&gt;"",W879&lt;&gt;1,K:K="stroke",M:M="negative",#REF!=#REF!)),IF(W879&lt;&gt;0,"",1),"")</f>
        <v>#REF!</v>
      </c>
      <c r="V879" s="8" t="e">
        <f t="shared" si="60"/>
        <v>#REF!</v>
      </c>
      <c r="W879" s="8" t="e">
        <f>IF(#REF!&lt;&gt;#REF!,COUNTIFS($K$112:$K$1378,"up",#REF!,#REF!),"")</f>
        <v>#REF!</v>
      </c>
      <c r="X879" s="8" t="e">
        <f>IF(#REF!&lt;&gt;#REF!,COUNTIFS($K$112:$K$1378,"SRS",#REF!,#REF!),"")</f>
        <v>#REF!</v>
      </c>
      <c r="Y879" s="8" t="e">
        <f>IF(R879&lt;&gt;"",IF(R879=1,"",COUNTIFS($O$112:$O$1378,"&gt;40",#REF!,#REF!)),"")</f>
        <v>#REF!</v>
      </c>
      <c r="Z879" s="16"/>
      <c r="AA879" s="16"/>
      <c r="AB879" s="16"/>
      <c r="AC879" s="16"/>
      <c r="AD879" s="16"/>
      <c r="AE879" s="16"/>
      <c r="AF879" s="16"/>
      <c r="AG879" s="16"/>
      <c r="AH879" s="16"/>
    </row>
    <row r="880" spans="1:34">
      <c r="A880" s="7">
        <f t="shared" si="57"/>
        <v>56413</v>
      </c>
      <c r="B880" s="11" t="str">
        <f t="shared" si="58"/>
        <v>2017121154013</v>
      </c>
      <c r="C880" s="7" t="str">
        <f t="shared" si="59"/>
        <v>2017121</v>
      </c>
      <c r="D880" s="7">
        <v>2017</v>
      </c>
      <c r="E880" s="7">
        <v>12</v>
      </c>
      <c r="F880" s="7">
        <v>1</v>
      </c>
      <c r="G880" s="7">
        <v>15</v>
      </c>
      <c r="H880" s="7">
        <v>40</v>
      </c>
      <c r="I880" s="7">
        <v>13</v>
      </c>
      <c r="J880" s="7">
        <v>75</v>
      </c>
      <c r="K880" s="7" t="s">
        <v>37</v>
      </c>
      <c r="L880" s="7" t="e">
        <f>IF(#REF!=#REF!,IF(K880="Stroke",IF(K881="Stroke",IF((J881-J880)&lt;0,1000+J881-J880,J881-J880),""),""),"")</f>
        <v>#REF!</v>
      </c>
      <c r="M880" s="7" t="s">
        <v>20</v>
      </c>
      <c r="N880" s="7" t="s">
        <v>27</v>
      </c>
      <c r="O880" s="7">
        <v>3</v>
      </c>
      <c r="P880" s="7" t="e">
        <f>IF(#REF!=#REF!,IF(K880="Stroke",IF(K881="Stroke",IF(#REF!=#REF!,IF(Q880=Q881,IF((J881-J880)&lt;0,1000+J881-J880-O880,J881-J880-O880),""),""),""),""),"")</f>
        <v>#REF!</v>
      </c>
      <c r="Q880" s="7">
        <v>1</v>
      </c>
      <c r="R880" s="7" t="e">
        <f>IF(#REF!&lt;&gt;#REF!,COUNTIFS($K$112:$K$1378,$K$112,#REF!,#REF!),"")</f>
        <v>#REF!</v>
      </c>
      <c r="S880" s="7" t="e">
        <f>IF(AND(#REF!&lt;&gt;#REF!,#REF!=#REF!,M880="positive",M881="negative"),1,"")</f>
        <v>#REF!</v>
      </c>
      <c r="T880" s="7" t="e">
        <f>IF(AND(#REF!=#REF!,K:K="stroke",M:M="positive",S880&lt;&gt;"1"),1,"")</f>
        <v>#REF!</v>
      </c>
      <c r="U880" s="7" t="e">
        <f>IF((AND(R880&lt;&gt;"",W880&lt;&gt;1,K:K="stroke",M:M="negative",#REF!=#REF!)),IF(W880&lt;&gt;0,"",1),"")</f>
        <v>#REF!</v>
      </c>
      <c r="V880" s="7" t="e">
        <f t="shared" si="60"/>
        <v>#REF!</v>
      </c>
      <c r="W880" s="7" t="e">
        <f>IF(#REF!&lt;&gt;#REF!,COUNTIFS($K$112:$K$1378,"up",#REF!,#REF!),"")</f>
        <v>#REF!</v>
      </c>
      <c r="X880" s="7" t="e">
        <f>IF(#REF!&lt;&gt;#REF!,COUNTIFS($K$112:$K$1378,"SRS",#REF!,#REF!),"")</f>
        <v>#REF!</v>
      </c>
      <c r="Y880" s="7" t="e">
        <f>IF(R880&lt;&gt;"",IF(R880=1,"",COUNTIFS($O$112:$O$1378,"&gt;40",#REF!,#REF!)),"")</f>
        <v>#REF!</v>
      </c>
      <c r="Z880" s="7"/>
      <c r="AA880" s="7"/>
      <c r="AB880" s="7"/>
      <c r="AC880" s="7"/>
      <c r="AD880" s="7"/>
      <c r="AE880" s="7"/>
      <c r="AF880" s="7"/>
      <c r="AG880" s="7"/>
      <c r="AH880" s="7"/>
    </row>
    <row r="881" spans="1:34">
      <c r="A881" s="7">
        <f t="shared" si="57"/>
        <v>67393</v>
      </c>
      <c r="B881" s="11" t="str">
        <f t="shared" si="58"/>
        <v>2017123184313</v>
      </c>
      <c r="C881" s="7" t="str">
        <f t="shared" si="59"/>
        <v>2017123</v>
      </c>
      <c r="D881" s="7">
        <v>2017</v>
      </c>
      <c r="E881" s="7">
        <v>12</v>
      </c>
      <c r="F881" s="7">
        <v>3</v>
      </c>
      <c r="G881" s="7">
        <v>18</v>
      </c>
      <c r="H881" s="7">
        <v>43</v>
      </c>
      <c r="I881" s="7">
        <v>13</v>
      </c>
      <c r="J881" s="7">
        <v>817</v>
      </c>
      <c r="K881" s="7" t="s">
        <v>37</v>
      </c>
      <c r="L881" s="7" t="e">
        <f>IF(#REF!=#REF!,IF(K881="Stroke",IF(K882="Stroke",IF((J882-J881)&lt;0,1000+J882-J881,J882-J881),""),""),"")</f>
        <v>#REF!</v>
      </c>
      <c r="M881" s="7" t="s">
        <v>20</v>
      </c>
      <c r="N881" s="7" t="s">
        <v>27</v>
      </c>
      <c r="O881" s="7">
        <v>90</v>
      </c>
      <c r="P881" s="7" t="e">
        <f>IF(#REF!=#REF!,IF(K881="Stroke",IF(K882="Stroke",IF(#REF!=#REF!,IF(Q881=Q882,IF((J882-J881)&lt;0,1000+J882-J881-O881,J882-J881-O881),""),""),""),""),"")</f>
        <v>#REF!</v>
      </c>
      <c r="Q881" s="7">
        <v>1</v>
      </c>
      <c r="R881" s="7" t="e">
        <f>IF(#REF!&lt;&gt;#REF!,COUNTIFS($K$112:$K$1378,$K$112,#REF!,#REF!),"")</f>
        <v>#REF!</v>
      </c>
      <c r="S881" s="7" t="e">
        <f>IF(AND(#REF!&lt;&gt;#REF!,#REF!=#REF!,M881="positive",M882="negative"),1,"")</f>
        <v>#REF!</v>
      </c>
      <c r="T881" s="7" t="e">
        <f>IF(AND(#REF!=#REF!,K:K="stroke",M:M="positive",S881&lt;&gt;"1"),1,"")</f>
        <v>#REF!</v>
      </c>
      <c r="U881" s="7" t="e">
        <f>IF((AND(R881&lt;&gt;"",W881&lt;&gt;1,K:K="stroke",M:M="negative",#REF!=#REF!)),IF(W881&lt;&gt;0,"",1),"")</f>
        <v>#REF!</v>
      </c>
      <c r="V881" s="7" t="e">
        <f t="shared" si="60"/>
        <v>#REF!</v>
      </c>
      <c r="W881" s="7" t="e">
        <f>IF(#REF!&lt;&gt;#REF!,COUNTIFS($K$112:$K$1378,"up",#REF!,#REF!),"")</f>
        <v>#REF!</v>
      </c>
      <c r="X881" s="7" t="e">
        <f>IF(#REF!&lt;&gt;#REF!,COUNTIFS($K$112:$K$1378,"SRS",#REF!,#REF!),"")</f>
        <v>#REF!</v>
      </c>
      <c r="Y881" s="7" t="e">
        <f>IF(R881&lt;&gt;"",IF(R881=1,"",COUNTIFS($O$112:$O$1378,"&gt;40",#REF!,#REF!)),"")</f>
        <v>#REF!</v>
      </c>
      <c r="Z881" s="7"/>
      <c r="AA881" s="7"/>
      <c r="AB881" s="7"/>
      <c r="AC881" s="7"/>
      <c r="AD881" s="7"/>
      <c r="AE881" s="7"/>
      <c r="AF881" s="7"/>
      <c r="AG881" s="7"/>
      <c r="AH881" s="7"/>
    </row>
    <row r="882" spans="1:34" s="7" customFormat="1">
      <c r="A882" s="7">
        <f t="shared" si="57"/>
        <v>67939</v>
      </c>
      <c r="B882" s="11" t="str">
        <f t="shared" si="58"/>
        <v>2017123185219</v>
      </c>
      <c r="C882" s="7" t="str">
        <f t="shared" si="59"/>
        <v>2017123</v>
      </c>
      <c r="D882" s="7">
        <v>2017</v>
      </c>
      <c r="E882" s="7">
        <v>12</v>
      </c>
      <c r="F882" s="7">
        <v>3</v>
      </c>
      <c r="G882" s="7">
        <v>18</v>
      </c>
      <c r="H882" s="7">
        <v>52</v>
      </c>
      <c r="I882" s="7">
        <v>19</v>
      </c>
      <c r="J882" s="7">
        <v>800</v>
      </c>
      <c r="K882" s="7" t="s">
        <v>37</v>
      </c>
      <c r="L882" s="7" t="e">
        <f>IF(#REF!=#REF!,IF(K882="Stroke",IF(K883="Stroke",IF((J883-J882)&lt;0,1000+J883-J882,J883-J882),""),""),"")</f>
        <v>#REF!</v>
      </c>
      <c r="M882" s="7" t="s">
        <v>20</v>
      </c>
      <c r="N882" s="7" t="s">
        <v>27</v>
      </c>
      <c r="O882" s="7">
        <v>567</v>
      </c>
      <c r="P882" s="7" t="e">
        <f>IF(#REF!=#REF!,IF(K882="Stroke",IF(K883="Stroke",IF(#REF!=#REF!,IF(Q882=Q883,IF((J883-J882)&lt;0,1000+J883-J882-O882,J883-J882-O882),""),""),""),""),"")</f>
        <v>#REF!</v>
      </c>
      <c r="Q882" s="7">
        <v>1</v>
      </c>
      <c r="R882" s="7" t="e">
        <f>IF(#REF!&lt;&gt;#REF!,COUNTIFS($K$112:$K$1378,$K$112,#REF!,#REF!),"")</f>
        <v>#REF!</v>
      </c>
      <c r="S882" s="7" t="e">
        <f>IF(AND(#REF!&lt;&gt;#REF!,#REF!=#REF!,M882="positive",M883="negative"),1,"")</f>
        <v>#REF!</v>
      </c>
      <c r="T882" s="7" t="e">
        <f>IF(AND(#REF!=#REF!,K:K="stroke",M:M="positive",S882&lt;&gt;"1"),1,"")</f>
        <v>#REF!</v>
      </c>
      <c r="U882" s="7" t="e">
        <f>IF((AND(R882&lt;&gt;"",W882&lt;&gt;1,K:K="stroke",M:M="negative",#REF!=#REF!)),IF(W882&lt;&gt;0,"",1),"")</f>
        <v>#REF!</v>
      </c>
      <c r="V882" s="7" t="e">
        <f t="shared" si="60"/>
        <v>#REF!</v>
      </c>
      <c r="W882" s="7" t="e">
        <f>IF(#REF!&lt;&gt;#REF!,COUNTIFS($K$112:$K$1378,"up",#REF!,#REF!),"")</f>
        <v>#REF!</v>
      </c>
      <c r="X882" s="7" t="e">
        <f>IF(#REF!&lt;&gt;#REF!,COUNTIFS($K$112:$K$1378,"SRS",#REF!,#REF!),"")</f>
        <v>#REF!</v>
      </c>
      <c r="Y882" s="7" t="e">
        <f>IF(R882&lt;&gt;"",IF(R882=1,"",COUNTIFS($O$112:$O$1378,"&gt;40",#REF!,#REF!)),"")</f>
        <v>#REF!</v>
      </c>
    </row>
    <row r="883" spans="1:34" s="16" customFormat="1">
      <c r="A883" s="7">
        <f t="shared" si="57"/>
        <v>67939</v>
      </c>
      <c r="B883" s="11" t="str">
        <f t="shared" si="58"/>
        <v>2017123185219</v>
      </c>
      <c r="C883" s="7" t="str">
        <f t="shared" si="59"/>
        <v>2017123</v>
      </c>
      <c r="D883" s="7">
        <v>2017</v>
      </c>
      <c r="E883" s="7">
        <v>12</v>
      </c>
      <c r="F883" s="7">
        <v>3</v>
      </c>
      <c r="G883" s="7">
        <v>18</v>
      </c>
      <c r="H883" s="7">
        <v>52</v>
      </c>
      <c r="I883" s="7">
        <v>19</v>
      </c>
      <c r="J883" s="7">
        <v>826</v>
      </c>
      <c r="K883" s="7" t="s">
        <v>44</v>
      </c>
      <c r="L883" s="7" t="e">
        <f>IF(#REF!=#REF!,IF(K883="Stroke",IF(K884="Stroke",IF((J884-J883)&lt;0,1000+J884-J883,J884-J883),""),""),"")</f>
        <v>#REF!</v>
      </c>
      <c r="M883" s="7" t="s">
        <v>21</v>
      </c>
      <c r="N883" s="7" t="s">
        <v>27</v>
      </c>
      <c r="O883" s="7">
        <v>729</v>
      </c>
      <c r="P883" s="7" t="e">
        <f>IF(#REF!=#REF!,IF(K883="Stroke",IF(K884="Stroke",IF(#REF!=#REF!,IF(Q883=Q884,IF((J884-J883)&lt;0,1000+J884-J883-O883,J884-J883-O883),""),""),""),""),"")</f>
        <v>#REF!</v>
      </c>
      <c r="Q883" s="7">
        <v>1</v>
      </c>
      <c r="R883" s="7" t="e">
        <f>IF(#REF!&lt;&gt;#REF!,COUNTIFS($K$112:$K$1378,$K$112,#REF!,#REF!),"")</f>
        <v>#REF!</v>
      </c>
      <c r="S883" s="7" t="e">
        <f>IF(AND(#REF!&lt;&gt;#REF!,#REF!=#REF!,M883="positive",M884="negative"),1,"")</f>
        <v>#REF!</v>
      </c>
      <c r="T883" s="7" t="e">
        <f>IF(AND(#REF!=#REF!,K:K="stroke",M:M="positive",S883&lt;&gt;"1"),1,"")</f>
        <v>#REF!</v>
      </c>
      <c r="U883" s="7" t="e">
        <f>IF((AND(R883&lt;&gt;"",W883&lt;&gt;1,K:K="stroke",M:M="negative",#REF!=#REF!)),IF(W883&lt;&gt;0,"",1),"")</f>
        <v>#REF!</v>
      </c>
      <c r="V883" s="7" t="e">
        <f t="shared" si="60"/>
        <v>#REF!</v>
      </c>
      <c r="W883" s="7" t="e">
        <f>IF(#REF!&lt;&gt;#REF!,COUNTIFS($K$112:$K$1378,"up",#REF!,#REF!),"")</f>
        <v>#REF!</v>
      </c>
      <c r="X883" s="7" t="e">
        <f>IF(#REF!&lt;&gt;#REF!,COUNTIFS($K$112:$K$1378,"SRS",#REF!,#REF!),"")</f>
        <v>#REF!</v>
      </c>
      <c r="Y883" s="7" t="e">
        <f>IF(R883&lt;&gt;"",IF(R883=1,"",COUNTIFS($O$112:$O$1378,"&gt;40",#REF!,#REF!)),"")</f>
        <v>#REF!</v>
      </c>
      <c r="Z883" s="7" t="s">
        <v>91</v>
      </c>
      <c r="AA883" s="7"/>
      <c r="AB883" s="7"/>
      <c r="AC883" s="7"/>
      <c r="AD883" s="7"/>
      <c r="AE883" s="7"/>
      <c r="AF883" s="7"/>
      <c r="AG883" s="7"/>
      <c r="AH883" s="7"/>
    </row>
    <row r="884" spans="1:34" s="16" customFormat="1">
      <c r="A884" s="16">
        <f t="shared" si="57"/>
        <v>67939</v>
      </c>
      <c r="B884" s="18" t="str">
        <f t="shared" si="58"/>
        <v>2017123185219</v>
      </c>
      <c r="C884" s="16" t="str">
        <f t="shared" si="59"/>
        <v>2017123</v>
      </c>
      <c r="D884" s="16">
        <v>2017</v>
      </c>
      <c r="E884" s="16">
        <v>12</v>
      </c>
      <c r="F884" s="16">
        <v>3</v>
      </c>
      <c r="G884" s="16">
        <v>18</v>
      </c>
      <c r="H884" s="16">
        <v>52</v>
      </c>
      <c r="I884" s="16">
        <v>19</v>
      </c>
      <c r="J884" s="16">
        <v>949</v>
      </c>
      <c r="K884" s="16" t="s">
        <v>29</v>
      </c>
      <c r="L884" s="8" t="e">
        <f>IF(#REF!=#REF!,IF(K884="Stroke",IF(K885="Stroke",IF((J885-J884)&lt;0,1000+J885-J884,J885-J884),""),""),"")</f>
        <v>#REF!</v>
      </c>
      <c r="M884" s="16" t="s">
        <v>21</v>
      </c>
      <c r="N884" s="16" t="s">
        <v>27</v>
      </c>
      <c r="O884" s="16">
        <v>0</v>
      </c>
      <c r="P884" s="8" t="e">
        <f>IF(#REF!=#REF!,IF(K884="Stroke",IF(K885="Stroke",IF(#REF!=#REF!,IF(Q884=Q885,IF((J885-J884)&lt;0,1000+J885-J884-O884,J885-J884-O884),""),""),""),""),"")</f>
        <v>#REF!</v>
      </c>
      <c r="Q884" s="16">
        <v>1</v>
      </c>
      <c r="R884" s="8" t="e">
        <f>IF(#REF!&lt;&gt;#REF!,COUNTIFS($K$112:$K$1378,$K$112,#REF!,#REF!),"")</f>
        <v>#REF!</v>
      </c>
      <c r="S884" s="8" t="e">
        <f>IF(AND(#REF!&lt;&gt;#REF!,#REF!=#REF!,M884="positive",M885="negative"),1,"")</f>
        <v>#REF!</v>
      </c>
      <c r="T884" s="8" t="e">
        <f>IF(AND(#REF!=#REF!,K:K="stroke",M:M="positive",S884&lt;&gt;"1"),1,"")</f>
        <v>#REF!</v>
      </c>
      <c r="U884" s="8" t="e">
        <f>IF((AND(R884&lt;&gt;"",W884&lt;&gt;1,K:K="stroke",M:M="negative",#REF!=#REF!)),IF(W884&lt;&gt;0,"",1),"")</f>
        <v>#REF!</v>
      </c>
      <c r="V884" s="8" t="e">
        <f t="shared" si="60"/>
        <v>#REF!</v>
      </c>
      <c r="W884" s="8" t="e">
        <f>IF(#REF!&lt;&gt;#REF!,COUNTIFS($K$112:$K$1378,"up",#REF!,#REF!),"")</f>
        <v>#REF!</v>
      </c>
      <c r="X884" s="8" t="e">
        <f>IF(#REF!&lt;&gt;#REF!,COUNTIFS($K$112:$K$1378,"SRS",#REF!,#REF!),"")</f>
        <v>#REF!</v>
      </c>
      <c r="Y884" s="8" t="e">
        <f>IF(R884&lt;&gt;"",IF(R884=1,"",COUNTIFS($O$112:$O$1378,"&gt;40",#REF!,#REF!)),"")</f>
        <v>#REF!</v>
      </c>
    </row>
    <row r="885" spans="1:34" s="16" customFormat="1">
      <c r="A885" s="16">
        <f t="shared" si="57"/>
        <v>67939</v>
      </c>
      <c r="B885" s="18" t="str">
        <f t="shared" si="58"/>
        <v>2017123185219</v>
      </c>
      <c r="C885" s="16" t="str">
        <f t="shared" si="59"/>
        <v>2017123</v>
      </c>
      <c r="D885" s="16">
        <v>2017</v>
      </c>
      <c r="E885" s="16">
        <v>12</v>
      </c>
      <c r="F885" s="16">
        <v>3</v>
      </c>
      <c r="G885" s="16">
        <v>18</v>
      </c>
      <c r="H885" s="16">
        <v>52</v>
      </c>
      <c r="I885" s="16">
        <v>19</v>
      </c>
      <c r="J885" s="16">
        <v>955</v>
      </c>
      <c r="K885" s="32" t="s">
        <v>47</v>
      </c>
      <c r="L885" s="8" t="e">
        <f>IF(#REF!=#REF!,IF(K885="Stroke",IF(K886="Stroke",IF((J886-J885)&lt;0,1000+J886-J885,J886-J885),""),""),"")</f>
        <v>#REF!</v>
      </c>
      <c r="M885" s="16" t="s">
        <v>21</v>
      </c>
      <c r="N885" s="16" t="s">
        <v>27</v>
      </c>
      <c r="O885" s="16">
        <v>0</v>
      </c>
      <c r="P885" s="8" t="e">
        <f>IF(#REF!=#REF!,IF(K885="Stroke",IF(K886="Stroke",IF(#REF!=#REF!,IF(Q885=Q886,IF((J886-J885)&lt;0,1000+J886-J885-O885,J886-J885-O885),""),""),""),""),"")</f>
        <v>#REF!</v>
      </c>
      <c r="Q885" s="16">
        <v>1</v>
      </c>
      <c r="R885" s="8" t="e">
        <f>IF(#REF!&lt;&gt;#REF!,COUNTIFS($K$112:$K$1378,$K$112,#REF!,#REF!),"")</f>
        <v>#REF!</v>
      </c>
      <c r="S885" s="8" t="e">
        <f>IF(AND(#REF!&lt;&gt;#REF!,#REF!=#REF!,M885="positive",M886="negative"),1,"")</f>
        <v>#REF!</v>
      </c>
      <c r="T885" s="8" t="e">
        <f>IF(AND(#REF!=#REF!,K:K="stroke",M:M="positive",S885&lt;&gt;"1"),1,"")</f>
        <v>#REF!</v>
      </c>
      <c r="U885" s="8" t="e">
        <f>IF((AND(R885&lt;&gt;"",W885&lt;&gt;1,K:K="stroke",M:M="negative",#REF!=#REF!)),IF(W885&lt;&gt;0,"",1),"")</f>
        <v>#REF!</v>
      </c>
      <c r="V885" s="8" t="e">
        <f t="shared" si="60"/>
        <v>#REF!</v>
      </c>
      <c r="W885" s="8" t="e">
        <f>IF(#REF!&lt;&gt;#REF!,COUNTIFS($K$112:$K$1378,"up",#REF!,#REF!),"")</f>
        <v>#REF!</v>
      </c>
      <c r="X885" s="8" t="e">
        <f>IF(#REF!&lt;&gt;#REF!,COUNTIFS($K$112:$K$1378,"SRS",#REF!,#REF!),"")</f>
        <v>#REF!</v>
      </c>
      <c r="Y885" s="8" t="e">
        <f>IF(R885&lt;&gt;"",IF(R885=1,"",COUNTIFS($O$112:$O$1378,"&gt;40",#REF!,#REF!)),"")</f>
        <v>#REF!</v>
      </c>
    </row>
    <row r="886" spans="1:34" s="16" customFormat="1">
      <c r="A886" s="16">
        <f t="shared" si="57"/>
        <v>67939</v>
      </c>
      <c r="B886" s="18" t="str">
        <f t="shared" si="58"/>
        <v>2017123185219</v>
      </c>
      <c r="C886" s="16" t="str">
        <f t="shared" si="59"/>
        <v>2017123</v>
      </c>
      <c r="D886" s="16">
        <v>2017</v>
      </c>
      <c r="E886" s="16">
        <v>12</v>
      </c>
      <c r="F886" s="16">
        <v>3</v>
      </c>
      <c r="G886" s="16">
        <v>18</v>
      </c>
      <c r="H886" s="16">
        <v>52</v>
      </c>
      <c r="I886" s="16">
        <v>19</v>
      </c>
      <c r="J886" s="16">
        <v>959</v>
      </c>
      <c r="K886" s="32" t="s">
        <v>47</v>
      </c>
      <c r="L886" s="8" t="e">
        <f>IF(#REF!=#REF!,IF(K886="Stroke",IF(K887="Stroke",IF((J887-J886)&lt;0,1000+J887-J886,J887-J886),""),""),"")</f>
        <v>#REF!</v>
      </c>
      <c r="M886" s="16" t="s">
        <v>21</v>
      </c>
      <c r="N886" s="16" t="s">
        <v>27</v>
      </c>
      <c r="O886" s="16">
        <v>0</v>
      </c>
      <c r="P886" s="8" t="e">
        <f>IF(#REF!=#REF!,IF(K886="Stroke",IF(K887="Stroke",IF(#REF!=#REF!,IF(Q886=Q887,IF((J887-J886)&lt;0,1000+J887-J886-O886,J887-J886-O886),""),""),""),""),"")</f>
        <v>#REF!</v>
      </c>
      <c r="Q886" s="16">
        <v>1</v>
      </c>
      <c r="R886" s="8" t="e">
        <f>IF(#REF!&lt;&gt;#REF!,COUNTIFS($K$112:$K$1378,$K$112,#REF!,#REF!),"")</f>
        <v>#REF!</v>
      </c>
      <c r="S886" s="8" t="e">
        <f>IF(AND(#REF!&lt;&gt;#REF!,#REF!=#REF!,M886="positive",M887="negative"),1,"")</f>
        <v>#REF!</v>
      </c>
      <c r="T886" s="8" t="e">
        <f>IF(AND(#REF!=#REF!,K:K="stroke",M:M="positive",S886&lt;&gt;"1"),1,"")</f>
        <v>#REF!</v>
      </c>
      <c r="U886" s="8" t="e">
        <f>IF((AND(R886&lt;&gt;"",W886&lt;&gt;1,K:K="stroke",M:M="negative",#REF!=#REF!)),IF(W886&lt;&gt;0,"",1),"")</f>
        <v>#REF!</v>
      </c>
      <c r="V886" s="8" t="e">
        <f t="shared" si="60"/>
        <v>#REF!</v>
      </c>
      <c r="W886" s="8" t="e">
        <f>IF(#REF!&lt;&gt;#REF!,COUNTIFS($K$112:$K$1378,"up",#REF!,#REF!),"")</f>
        <v>#REF!</v>
      </c>
      <c r="X886" s="8" t="e">
        <f>IF(#REF!&lt;&gt;#REF!,COUNTIFS($K$112:$K$1378,"SRS",#REF!,#REF!),"")</f>
        <v>#REF!</v>
      </c>
      <c r="Y886" s="8" t="e">
        <f>IF(R886&lt;&gt;"",IF(R886=1,"",COUNTIFS($O$112:$O$1378,"&gt;40",#REF!,#REF!)),"")</f>
        <v>#REF!</v>
      </c>
    </row>
    <row r="887" spans="1:34" s="16" customFormat="1">
      <c r="A887" s="16">
        <f t="shared" si="57"/>
        <v>67939</v>
      </c>
      <c r="B887" s="18" t="str">
        <f t="shared" si="58"/>
        <v>2017123185219</v>
      </c>
      <c r="C887" s="16" t="str">
        <f t="shared" si="59"/>
        <v>2017123</v>
      </c>
      <c r="D887" s="16">
        <v>2017</v>
      </c>
      <c r="E887" s="16">
        <v>12</v>
      </c>
      <c r="F887" s="16">
        <v>3</v>
      </c>
      <c r="G887" s="16">
        <v>18</v>
      </c>
      <c r="H887" s="16">
        <v>52</v>
      </c>
      <c r="I887" s="16">
        <v>19</v>
      </c>
      <c r="J887" s="16">
        <v>965</v>
      </c>
      <c r="K887" s="32" t="s">
        <v>47</v>
      </c>
      <c r="L887" s="8" t="e">
        <f>IF(#REF!=#REF!,IF(K887="Stroke",IF(K888="Stroke",IF((J888-J887)&lt;0,1000+J888-J887,J888-J887),""),""),"")</f>
        <v>#REF!</v>
      </c>
      <c r="M887" s="16" t="s">
        <v>21</v>
      </c>
      <c r="N887" s="16" t="s">
        <v>27</v>
      </c>
      <c r="O887" s="16">
        <v>0</v>
      </c>
      <c r="P887" s="8" t="e">
        <f>IF(#REF!=#REF!,IF(K887="Stroke",IF(K888="Stroke",IF(#REF!=#REF!,IF(Q887=Q888,IF((J888-J887)&lt;0,1000+J888-J887-O887,J888-J887-O887),""),""),""),""),"")</f>
        <v>#REF!</v>
      </c>
      <c r="Q887" s="16">
        <v>1</v>
      </c>
      <c r="R887" s="8" t="e">
        <f>IF(#REF!&lt;&gt;#REF!,COUNTIFS($K$112:$K$1378,$K$112,#REF!,#REF!),"")</f>
        <v>#REF!</v>
      </c>
      <c r="S887" s="8" t="e">
        <f>IF(AND(#REF!&lt;&gt;#REF!,#REF!=#REF!,M887="positive",M888="negative"),1,"")</f>
        <v>#REF!</v>
      </c>
      <c r="T887" s="8" t="e">
        <f>IF(AND(#REF!=#REF!,K:K="stroke",M:M="positive",S887&lt;&gt;"1"),1,"")</f>
        <v>#REF!</v>
      </c>
      <c r="U887" s="8" t="e">
        <f>IF((AND(R887&lt;&gt;"",W887&lt;&gt;1,K:K="stroke",M:M="negative",#REF!=#REF!)),IF(W887&lt;&gt;0,"",1),"")</f>
        <v>#REF!</v>
      </c>
      <c r="V887" s="8" t="e">
        <f t="shared" si="60"/>
        <v>#REF!</v>
      </c>
      <c r="W887" s="8" t="e">
        <f>IF(#REF!&lt;&gt;#REF!,COUNTIFS($K$112:$K$1378,"up",#REF!,#REF!),"")</f>
        <v>#REF!</v>
      </c>
      <c r="X887" s="8" t="e">
        <f>IF(#REF!&lt;&gt;#REF!,COUNTIFS($K$112:$K$1378,"SRS",#REF!,#REF!),"")</f>
        <v>#REF!</v>
      </c>
      <c r="Y887" s="8" t="e">
        <f>IF(R887&lt;&gt;"",IF(R887=1,"",COUNTIFS($O$112:$O$1378,"&gt;40",#REF!,#REF!)),"")</f>
        <v>#REF!</v>
      </c>
    </row>
    <row r="888" spans="1:34" s="16" customFormat="1">
      <c r="A888" s="16">
        <f t="shared" si="57"/>
        <v>67939</v>
      </c>
      <c r="B888" s="18" t="str">
        <f t="shared" si="58"/>
        <v>2017123185219</v>
      </c>
      <c r="C888" s="16" t="str">
        <f t="shared" si="59"/>
        <v>2017123</v>
      </c>
      <c r="D888" s="16">
        <v>2017</v>
      </c>
      <c r="E888" s="16">
        <v>12</v>
      </c>
      <c r="F888" s="16">
        <v>3</v>
      </c>
      <c r="G888" s="16">
        <v>18</v>
      </c>
      <c r="H888" s="16">
        <v>52</v>
      </c>
      <c r="I888" s="16">
        <v>19</v>
      </c>
      <c r="J888" s="16">
        <v>972</v>
      </c>
      <c r="K888" s="32" t="s">
        <v>47</v>
      </c>
      <c r="L888" s="8" t="e">
        <f>IF(#REF!=#REF!,IF(K888="Stroke",IF(K889="Stroke",IF((J889-J888)&lt;0,1000+J889-J888,J889-J888),""),""),"")</f>
        <v>#REF!</v>
      </c>
      <c r="M888" s="16" t="s">
        <v>21</v>
      </c>
      <c r="N888" s="16" t="s">
        <v>27</v>
      </c>
      <c r="O888" s="16">
        <v>0</v>
      </c>
      <c r="P888" s="8" t="e">
        <f>IF(#REF!=#REF!,IF(K888="Stroke",IF(K889="Stroke",IF(#REF!=#REF!,IF(Q888=Q889,IF((J889-J888)&lt;0,1000+J889-J888-O888,J889-J888-O888),""),""),""),""),"")</f>
        <v>#REF!</v>
      </c>
      <c r="Q888" s="16">
        <v>1</v>
      </c>
      <c r="R888" s="8" t="e">
        <f>IF(#REF!&lt;&gt;#REF!,COUNTIFS($K$112:$K$1378,$K$112,#REF!,#REF!),"")</f>
        <v>#REF!</v>
      </c>
      <c r="S888" s="8" t="e">
        <f>IF(AND(#REF!&lt;&gt;#REF!,#REF!=#REF!,M888="positive",M889="negative"),1,"")</f>
        <v>#REF!</v>
      </c>
      <c r="T888" s="8" t="e">
        <f>IF(AND(#REF!=#REF!,K:K="stroke",M:M="positive",S888&lt;&gt;"1"),1,"")</f>
        <v>#REF!</v>
      </c>
      <c r="U888" s="8" t="e">
        <f>IF((AND(R888&lt;&gt;"",W888&lt;&gt;1,K:K="stroke",M:M="negative",#REF!=#REF!)),IF(W888&lt;&gt;0,"",1),"")</f>
        <v>#REF!</v>
      </c>
      <c r="V888" s="8" t="e">
        <f t="shared" si="60"/>
        <v>#REF!</v>
      </c>
      <c r="W888" s="8" t="e">
        <f>IF(#REF!&lt;&gt;#REF!,COUNTIFS($K$112:$K$1378,"up",#REF!,#REF!),"")</f>
        <v>#REF!</v>
      </c>
      <c r="X888" s="8" t="e">
        <f>IF(#REF!&lt;&gt;#REF!,COUNTIFS($K$112:$K$1378,"SRS",#REF!,#REF!),"")</f>
        <v>#REF!</v>
      </c>
      <c r="Y888" s="8" t="e">
        <f>IF(R888&lt;&gt;"",IF(R888=1,"",COUNTIFS($O$112:$O$1378,"&gt;40",#REF!,#REF!)),"")</f>
        <v>#REF!</v>
      </c>
    </row>
    <row r="889" spans="1:34" s="16" customFormat="1">
      <c r="A889" s="16">
        <f t="shared" si="57"/>
        <v>67939</v>
      </c>
      <c r="B889" s="18" t="str">
        <f t="shared" si="58"/>
        <v>2017123185219</v>
      </c>
      <c r="C889" s="16" t="str">
        <f t="shared" si="59"/>
        <v>2017123</v>
      </c>
      <c r="D889" s="16">
        <v>2017</v>
      </c>
      <c r="E889" s="16">
        <v>12</v>
      </c>
      <c r="F889" s="16">
        <v>3</v>
      </c>
      <c r="G889" s="16">
        <v>18</v>
      </c>
      <c r="H889" s="16">
        <v>52</v>
      </c>
      <c r="I889" s="16">
        <v>19</v>
      </c>
      <c r="J889" s="16">
        <v>977</v>
      </c>
      <c r="K889" s="32" t="s">
        <v>47</v>
      </c>
      <c r="L889" s="8" t="e">
        <f>IF(#REF!=#REF!,IF(K889="Stroke",IF(K890="Stroke",IF((J890-J889)&lt;0,1000+J890-J889,J890-J889),""),""),"")</f>
        <v>#REF!</v>
      </c>
      <c r="M889" s="16" t="s">
        <v>21</v>
      </c>
      <c r="N889" s="16" t="s">
        <v>27</v>
      </c>
      <c r="O889" s="16">
        <v>0</v>
      </c>
      <c r="P889" s="8" t="e">
        <f>IF(#REF!=#REF!,IF(K889="Stroke",IF(K890="Stroke",IF(#REF!=#REF!,IF(Q889=Q890,IF((J890-J889)&lt;0,1000+J890-J889-O889,J890-J889-O889),""),""),""),""),"")</f>
        <v>#REF!</v>
      </c>
      <c r="Q889" s="16">
        <v>1</v>
      </c>
      <c r="R889" s="8" t="e">
        <f>IF(#REF!&lt;&gt;#REF!,COUNTIFS($K$112:$K$1378,$K$112,#REF!,#REF!),"")</f>
        <v>#REF!</v>
      </c>
      <c r="S889" s="8" t="e">
        <f>IF(AND(#REF!&lt;&gt;#REF!,#REF!=#REF!,M889="positive",M890="negative"),1,"")</f>
        <v>#REF!</v>
      </c>
      <c r="T889" s="8" t="e">
        <f>IF(AND(#REF!=#REF!,K:K="stroke",M:M="positive",S889&lt;&gt;"1"),1,"")</f>
        <v>#REF!</v>
      </c>
      <c r="U889" s="8" t="e">
        <f>IF((AND(R889&lt;&gt;"",W889&lt;&gt;1,K:K="stroke",M:M="negative",#REF!=#REF!)),IF(W889&lt;&gt;0,"",1),"")</f>
        <v>#REF!</v>
      </c>
      <c r="V889" s="8" t="e">
        <f t="shared" si="60"/>
        <v>#REF!</v>
      </c>
      <c r="W889" s="8" t="e">
        <f>IF(#REF!&lt;&gt;#REF!,COUNTIFS($K$112:$K$1378,"up",#REF!,#REF!),"")</f>
        <v>#REF!</v>
      </c>
      <c r="X889" s="8" t="e">
        <f>IF(#REF!&lt;&gt;#REF!,COUNTIFS($K$112:$K$1378,"SRS",#REF!,#REF!),"")</f>
        <v>#REF!</v>
      </c>
      <c r="Y889" s="8" t="e">
        <f>IF(R889&lt;&gt;"",IF(R889=1,"",COUNTIFS($O$112:$O$1378,"&gt;40",#REF!,#REF!)),"")</f>
        <v>#REF!</v>
      </c>
    </row>
    <row r="890" spans="1:34" s="16" customFormat="1">
      <c r="A890" s="16">
        <f t="shared" si="57"/>
        <v>67939</v>
      </c>
      <c r="B890" s="18" t="str">
        <f t="shared" si="58"/>
        <v>2017123185219</v>
      </c>
      <c r="C890" s="16" t="str">
        <f t="shared" si="59"/>
        <v>2017123</v>
      </c>
      <c r="D890" s="16">
        <v>2017</v>
      </c>
      <c r="E890" s="16">
        <v>12</v>
      </c>
      <c r="F890" s="16">
        <v>3</v>
      </c>
      <c r="G890" s="16">
        <v>18</v>
      </c>
      <c r="H890" s="16">
        <v>52</v>
      </c>
      <c r="I890" s="16">
        <v>19</v>
      </c>
      <c r="J890" s="16">
        <v>981</v>
      </c>
      <c r="K890" s="32" t="s">
        <v>47</v>
      </c>
      <c r="L890" s="8" t="e">
        <f>IF(#REF!=#REF!,IF(K890="Stroke",IF(K891="Stroke",IF((J891-J890)&lt;0,1000+J891-J890,J891-J890),""),""),"")</f>
        <v>#REF!</v>
      </c>
      <c r="M890" s="16" t="s">
        <v>21</v>
      </c>
      <c r="N890" s="16" t="s">
        <v>27</v>
      </c>
      <c r="O890" s="16">
        <v>0</v>
      </c>
      <c r="P890" s="8" t="e">
        <f>IF(#REF!=#REF!,IF(K890="Stroke",IF(K891="Stroke",IF(#REF!=#REF!,IF(Q890=Q891,IF((J891-J890)&lt;0,1000+J891-J890-O890,J891-J890-O890),""),""),""),""),"")</f>
        <v>#REF!</v>
      </c>
      <c r="Q890" s="16">
        <v>1</v>
      </c>
      <c r="R890" s="8" t="e">
        <f>IF(#REF!&lt;&gt;#REF!,COUNTIFS($K$112:$K$1378,$K$112,#REF!,#REF!),"")</f>
        <v>#REF!</v>
      </c>
      <c r="S890" s="8" t="e">
        <f>IF(AND(#REF!&lt;&gt;#REF!,#REF!=#REF!,M890="positive",M891="negative"),1,"")</f>
        <v>#REF!</v>
      </c>
      <c r="T890" s="8" t="e">
        <f>IF(AND(#REF!=#REF!,K:K="stroke",M:M="positive",S890&lt;&gt;"1"),1,"")</f>
        <v>#REF!</v>
      </c>
      <c r="U890" s="8" t="e">
        <f>IF((AND(R890&lt;&gt;"",W890&lt;&gt;1,K:K="stroke",M:M="negative",#REF!=#REF!)),IF(W890&lt;&gt;0,"",1),"")</f>
        <v>#REF!</v>
      </c>
      <c r="V890" s="8" t="e">
        <f t="shared" si="60"/>
        <v>#REF!</v>
      </c>
      <c r="W890" s="8" t="e">
        <f>IF(#REF!&lt;&gt;#REF!,COUNTIFS($K$112:$K$1378,"up",#REF!,#REF!),"")</f>
        <v>#REF!</v>
      </c>
      <c r="X890" s="8" t="e">
        <f>IF(#REF!&lt;&gt;#REF!,COUNTIFS($K$112:$K$1378,"SRS",#REF!,#REF!),"")</f>
        <v>#REF!</v>
      </c>
      <c r="Y890" s="8" t="e">
        <f>IF(R890&lt;&gt;"",IF(R890=1,"",COUNTIFS($O$112:$O$1378,"&gt;40",#REF!,#REF!)),"")</f>
        <v>#REF!</v>
      </c>
    </row>
    <row r="891" spans="1:34" s="16" customFormat="1">
      <c r="A891" s="16">
        <f t="shared" si="57"/>
        <v>67939</v>
      </c>
      <c r="B891" s="18" t="str">
        <f t="shared" si="58"/>
        <v>2017123185219</v>
      </c>
      <c r="C891" s="16" t="str">
        <f t="shared" si="59"/>
        <v>2017123</v>
      </c>
      <c r="D891" s="16">
        <v>2017</v>
      </c>
      <c r="E891" s="16">
        <v>12</v>
      </c>
      <c r="F891" s="16">
        <v>3</v>
      </c>
      <c r="G891" s="16">
        <v>18</v>
      </c>
      <c r="H891" s="16">
        <v>52</v>
      </c>
      <c r="I891" s="16">
        <v>19</v>
      </c>
      <c r="J891" s="16">
        <v>984</v>
      </c>
      <c r="K891" s="32" t="s">
        <v>47</v>
      </c>
      <c r="L891" s="8" t="e">
        <f>IF(#REF!=#REF!,IF(K891="Stroke",IF(K892="Stroke",IF((J892-J891)&lt;0,1000+J892-J891,J892-J891),""),""),"")</f>
        <v>#REF!</v>
      </c>
      <c r="M891" s="16" t="s">
        <v>21</v>
      </c>
      <c r="N891" s="16" t="s">
        <v>27</v>
      </c>
      <c r="O891" s="16">
        <v>0</v>
      </c>
      <c r="P891" s="8" t="e">
        <f>IF(#REF!=#REF!,IF(K891="Stroke",IF(K892="Stroke",IF(#REF!=#REF!,IF(Q891=Q892,IF((J892-J891)&lt;0,1000+J892-J891-O891,J892-J891-O891),""),""),""),""),"")</f>
        <v>#REF!</v>
      </c>
      <c r="Q891" s="16">
        <v>1</v>
      </c>
      <c r="R891" s="8" t="e">
        <f>IF(#REF!&lt;&gt;#REF!,COUNTIFS($K$112:$K$1378,$K$112,#REF!,#REF!),"")</f>
        <v>#REF!</v>
      </c>
      <c r="S891" s="8" t="e">
        <f>IF(AND(#REF!&lt;&gt;#REF!,#REF!=#REF!,M891="positive",M892="negative"),1,"")</f>
        <v>#REF!</v>
      </c>
      <c r="T891" s="8" t="e">
        <f>IF(AND(#REF!=#REF!,K:K="stroke",M:M="positive",S891&lt;&gt;"1"),1,"")</f>
        <v>#REF!</v>
      </c>
      <c r="U891" s="8" t="e">
        <f>IF((AND(R891&lt;&gt;"",W891&lt;&gt;1,K:K="stroke",M:M="negative",#REF!=#REF!)),IF(W891&lt;&gt;0,"",1),"")</f>
        <v>#REF!</v>
      </c>
      <c r="V891" s="8" t="e">
        <f t="shared" si="60"/>
        <v>#REF!</v>
      </c>
      <c r="W891" s="8" t="e">
        <f>IF(#REF!&lt;&gt;#REF!,COUNTIFS($K$112:$K$1378,"up",#REF!,#REF!),"")</f>
        <v>#REF!</v>
      </c>
      <c r="X891" s="8" t="e">
        <f>IF(#REF!&lt;&gt;#REF!,COUNTIFS($K$112:$K$1378,"SRS",#REF!,#REF!),"")</f>
        <v>#REF!</v>
      </c>
      <c r="Y891" s="8" t="e">
        <f>IF(R891&lt;&gt;"",IF(R891=1,"",COUNTIFS($O$112:$O$1378,"&gt;40",#REF!,#REF!)),"")</f>
        <v>#REF!</v>
      </c>
    </row>
    <row r="892" spans="1:34" s="16" customFormat="1">
      <c r="A892" s="16">
        <f t="shared" si="57"/>
        <v>67939</v>
      </c>
      <c r="B892" s="18" t="str">
        <f t="shared" si="58"/>
        <v>2017123185219</v>
      </c>
      <c r="C892" s="16" t="str">
        <f t="shared" si="59"/>
        <v>2017123</v>
      </c>
      <c r="D892" s="16">
        <v>2017</v>
      </c>
      <c r="E892" s="16">
        <v>12</v>
      </c>
      <c r="F892" s="16">
        <v>3</v>
      </c>
      <c r="G892" s="16">
        <v>18</v>
      </c>
      <c r="H892" s="16">
        <v>52</v>
      </c>
      <c r="I892" s="16">
        <v>19</v>
      </c>
      <c r="J892" s="16">
        <v>989</v>
      </c>
      <c r="K892" s="32" t="s">
        <v>47</v>
      </c>
      <c r="L892" s="8" t="e">
        <f>IF(#REF!=#REF!,IF(K892="Stroke",IF(K893="Stroke",IF((J893-J892)&lt;0,1000+J893-J892,J893-J892),""),""),"")</f>
        <v>#REF!</v>
      </c>
      <c r="M892" s="16" t="s">
        <v>21</v>
      </c>
      <c r="N892" s="16" t="s">
        <v>27</v>
      </c>
      <c r="O892" s="16">
        <v>0</v>
      </c>
      <c r="P892" s="8" t="e">
        <f>IF(#REF!=#REF!,IF(K892="Stroke",IF(K893="Stroke",IF(#REF!=#REF!,IF(Q892=Q893,IF((J893-J892)&lt;0,1000+J893-J892-O892,J893-J892-O892),""),""),""),""),"")</f>
        <v>#REF!</v>
      </c>
      <c r="Q892" s="16">
        <v>1</v>
      </c>
      <c r="R892" s="8" t="e">
        <f>IF(#REF!&lt;&gt;#REF!,COUNTIFS($K$112:$K$1378,$K$112,#REF!,#REF!),"")</f>
        <v>#REF!</v>
      </c>
      <c r="S892" s="8" t="e">
        <f>IF(AND(#REF!&lt;&gt;#REF!,#REF!=#REF!,M892="positive",M893="negative"),1,"")</f>
        <v>#REF!</v>
      </c>
      <c r="T892" s="8" t="e">
        <f>IF(AND(#REF!=#REF!,K:K="stroke",M:M="positive",S892&lt;&gt;"1"),1,"")</f>
        <v>#REF!</v>
      </c>
      <c r="U892" s="8" t="e">
        <f>IF((AND(R892&lt;&gt;"",W892&lt;&gt;1,K:K="stroke",M:M="negative",#REF!=#REF!)),IF(W892&lt;&gt;0,"",1),"")</f>
        <v>#REF!</v>
      </c>
      <c r="V892" s="8" t="e">
        <f t="shared" si="60"/>
        <v>#REF!</v>
      </c>
      <c r="W892" s="8" t="e">
        <f>IF(#REF!&lt;&gt;#REF!,COUNTIFS($K$112:$K$1378,"up",#REF!,#REF!),"")</f>
        <v>#REF!</v>
      </c>
      <c r="X892" s="8" t="e">
        <f>IF(#REF!&lt;&gt;#REF!,COUNTIFS($K$112:$K$1378,"SRS",#REF!,#REF!),"")</f>
        <v>#REF!</v>
      </c>
      <c r="Y892" s="8" t="e">
        <f>IF(R892&lt;&gt;"",IF(R892=1,"",COUNTIFS($O$112:$O$1378,"&gt;40",#REF!,#REF!)),"")</f>
        <v>#REF!</v>
      </c>
    </row>
    <row r="893" spans="1:34" s="16" customFormat="1">
      <c r="A893" s="16">
        <f t="shared" si="57"/>
        <v>67939</v>
      </c>
      <c r="B893" s="18" t="str">
        <f t="shared" si="58"/>
        <v>2017123185219</v>
      </c>
      <c r="C893" s="16" t="str">
        <f t="shared" si="59"/>
        <v>2017123</v>
      </c>
      <c r="D893" s="16">
        <v>2017</v>
      </c>
      <c r="E893" s="16">
        <v>12</v>
      </c>
      <c r="F893" s="16">
        <v>3</v>
      </c>
      <c r="G893" s="16">
        <v>18</v>
      </c>
      <c r="H893" s="16">
        <v>52</v>
      </c>
      <c r="I893" s="16">
        <v>19</v>
      </c>
      <c r="J893" s="16">
        <v>990</v>
      </c>
      <c r="K893" s="32" t="s">
        <v>47</v>
      </c>
      <c r="L893" s="8" t="e">
        <f>IF(#REF!=#REF!,IF(K893="Stroke",IF(K894="Stroke",IF((J894-J893)&lt;0,1000+J894-J893,J894-J893),""),""),"")</f>
        <v>#REF!</v>
      </c>
      <c r="M893" s="16" t="s">
        <v>21</v>
      </c>
      <c r="N893" s="16" t="s">
        <v>27</v>
      </c>
      <c r="O893" s="16">
        <v>0</v>
      </c>
      <c r="P893" s="8" t="e">
        <f>IF(#REF!=#REF!,IF(K893="Stroke",IF(K894="Stroke",IF(#REF!=#REF!,IF(Q893=Q894,IF((J894-J893)&lt;0,1000+J894-J893-O893,J894-J893-O893),""),""),""),""),"")</f>
        <v>#REF!</v>
      </c>
      <c r="Q893" s="16">
        <v>1</v>
      </c>
      <c r="R893" s="8" t="e">
        <f>IF(#REF!&lt;&gt;#REF!,COUNTIFS($K$112:$K$1378,$K$112,#REF!,#REF!),"")</f>
        <v>#REF!</v>
      </c>
      <c r="S893" s="8" t="e">
        <f>IF(AND(#REF!&lt;&gt;#REF!,#REF!=#REF!,M893="positive",M894="negative"),1,"")</f>
        <v>#REF!</v>
      </c>
      <c r="T893" s="8" t="e">
        <f>IF(AND(#REF!=#REF!,K:K="stroke",M:M="positive",S893&lt;&gt;"1"),1,"")</f>
        <v>#REF!</v>
      </c>
      <c r="U893" s="8" t="e">
        <f>IF((AND(R893&lt;&gt;"",W893&lt;&gt;1,K:K="stroke",M:M="negative",#REF!=#REF!)),IF(W893&lt;&gt;0,"",1),"")</f>
        <v>#REF!</v>
      </c>
      <c r="V893" s="8" t="e">
        <f t="shared" si="60"/>
        <v>#REF!</v>
      </c>
      <c r="W893" s="8" t="e">
        <f>IF(#REF!&lt;&gt;#REF!,COUNTIFS($K$112:$K$1378,"up",#REF!,#REF!),"")</f>
        <v>#REF!</v>
      </c>
      <c r="X893" s="8" t="e">
        <f>IF(#REF!&lt;&gt;#REF!,COUNTIFS($K$112:$K$1378,"SRS",#REF!,#REF!),"")</f>
        <v>#REF!</v>
      </c>
      <c r="Y893" s="8" t="e">
        <f>IF(R893&lt;&gt;"",IF(R893=1,"",COUNTIFS($O$112:$O$1378,"&gt;40",#REF!,#REF!)),"")</f>
        <v>#REF!</v>
      </c>
      <c r="Z893" s="16" t="s">
        <v>92</v>
      </c>
    </row>
    <row r="894" spans="1:34" s="16" customFormat="1">
      <c r="A894" s="16">
        <f t="shared" si="57"/>
        <v>67939</v>
      </c>
      <c r="B894" s="18" t="str">
        <f t="shared" si="58"/>
        <v>2017123185219</v>
      </c>
      <c r="C894" s="16" t="str">
        <f t="shared" si="59"/>
        <v>2017123</v>
      </c>
      <c r="D894" s="16">
        <v>2017</v>
      </c>
      <c r="E894" s="16">
        <v>12</v>
      </c>
      <c r="F894" s="16">
        <v>3</v>
      </c>
      <c r="G894" s="16">
        <v>18</v>
      </c>
      <c r="H894" s="16">
        <v>52</v>
      </c>
      <c r="I894" s="16">
        <v>19</v>
      </c>
      <c r="J894" s="16">
        <v>998</v>
      </c>
      <c r="K894" s="32" t="s">
        <v>47</v>
      </c>
      <c r="L894" s="8" t="e">
        <f>IF(#REF!=#REF!,IF(K894="Stroke",IF(K895="Stroke",IF((J895-J894)&lt;0,1000+J895-J894,J895-J894),""),""),"")</f>
        <v>#REF!</v>
      </c>
      <c r="M894" s="16" t="s">
        <v>21</v>
      </c>
      <c r="N894" s="16" t="s">
        <v>27</v>
      </c>
      <c r="O894" s="16">
        <v>0</v>
      </c>
      <c r="P894" s="8" t="e">
        <f>IF(#REF!=#REF!,IF(K894="Stroke",IF(K895="Stroke",IF(#REF!=#REF!,IF(Q894=Q895,IF((J895-J894)&lt;0,1000+J895-J894-O894,J895-J894-O894),""),""),""),""),"")</f>
        <v>#REF!</v>
      </c>
      <c r="Q894" s="16">
        <v>1</v>
      </c>
      <c r="R894" s="8" t="e">
        <f>IF(#REF!&lt;&gt;#REF!,COUNTIFS($K$112:$K$1378,$K$112,#REF!,#REF!),"")</f>
        <v>#REF!</v>
      </c>
      <c r="S894" s="8" t="e">
        <f>IF(AND(#REF!&lt;&gt;#REF!,#REF!=#REF!,M894="positive",M895="negative"),1,"")</f>
        <v>#REF!</v>
      </c>
      <c r="T894" s="8" t="e">
        <f>IF(AND(#REF!=#REF!,K:K="stroke",M:M="positive",S894&lt;&gt;"1"),1,"")</f>
        <v>#REF!</v>
      </c>
      <c r="U894" s="8" t="e">
        <f>IF((AND(R894&lt;&gt;"",W894&lt;&gt;1,K:K="stroke",M:M="negative",#REF!=#REF!)),IF(W894&lt;&gt;0,"",1),"")</f>
        <v>#REF!</v>
      </c>
      <c r="V894" s="8" t="e">
        <f t="shared" si="60"/>
        <v>#REF!</v>
      </c>
      <c r="W894" s="8" t="e">
        <f>IF(#REF!&lt;&gt;#REF!,COUNTIFS($K$112:$K$1378,"up",#REF!,#REF!),"")</f>
        <v>#REF!</v>
      </c>
      <c r="X894" s="8" t="e">
        <f>IF(#REF!&lt;&gt;#REF!,COUNTIFS($K$112:$K$1378,"SRS",#REF!,#REF!),"")</f>
        <v>#REF!</v>
      </c>
      <c r="Y894" s="8" t="e">
        <f>IF(R894&lt;&gt;"",IF(R894=1,"",COUNTIFS($O$112:$O$1378,"&gt;40",#REF!,#REF!)),"")</f>
        <v>#REF!</v>
      </c>
    </row>
    <row r="895" spans="1:34" s="16" customFormat="1">
      <c r="A895" s="16">
        <f t="shared" si="57"/>
        <v>67940</v>
      </c>
      <c r="B895" s="18" t="str">
        <f t="shared" si="58"/>
        <v>2017123185220</v>
      </c>
      <c r="C895" s="16" t="str">
        <f t="shared" si="59"/>
        <v>2017123</v>
      </c>
      <c r="D895" s="16">
        <v>2017</v>
      </c>
      <c r="E895" s="16">
        <v>12</v>
      </c>
      <c r="F895" s="16">
        <v>3</v>
      </c>
      <c r="G895" s="16">
        <v>18</v>
      </c>
      <c r="H895" s="16">
        <v>52</v>
      </c>
      <c r="I895" s="16">
        <v>20</v>
      </c>
      <c r="J895" s="16">
        <v>0</v>
      </c>
      <c r="K895" s="32" t="s">
        <v>47</v>
      </c>
      <c r="L895" s="8" t="e">
        <f>IF(#REF!=#REF!,IF(K895="Stroke",IF(K896="Stroke",IF((J896-J895)&lt;0,1000+J896-J895,J896-J895),""),""),"")</f>
        <v>#REF!</v>
      </c>
      <c r="M895" s="16" t="s">
        <v>21</v>
      </c>
      <c r="N895" s="16" t="s">
        <v>27</v>
      </c>
      <c r="O895" s="16">
        <v>0</v>
      </c>
      <c r="P895" s="8" t="e">
        <f>IF(#REF!=#REF!,IF(K895="Stroke",IF(K896="Stroke",IF(#REF!=#REF!,IF(Q895=Q896,IF((J896-J895)&lt;0,1000+J896-J895-O895,J896-J895-O895),""),""),""),""),"")</f>
        <v>#REF!</v>
      </c>
      <c r="Q895" s="16">
        <v>1</v>
      </c>
      <c r="R895" s="8" t="e">
        <f>IF(#REF!&lt;&gt;#REF!,COUNTIFS($K$112:$K$1378,$K$112,#REF!,#REF!),"")</f>
        <v>#REF!</v>
      </c>
      <c r="S895" s="8" t="e">
        <f>IF(AND(#REF!&lt;&gt;#REF!,#REF!=#REF!,M895="positive",M896="negative"),1,"")</f>
        <v>#REF!</v>
      </c>
      <c r="T895" s="8" t="e">
        <f>IF(AND(#REF!=#REF!,K:K="stroke",M:M="positive",S895&lt;&gt;"1"),1,"")</f>
        <v>#REF!</v>
      </c>
      <c r="U895" s="8" t="e">
        <f>IF((AND(R895&lt;&gt;"",W895&lt;&gt;1,K:K="stroke",M:M="negative",#REF!=#REF!)),IF(W895&lt;&gt;0,"",1),"")</f>
        <v>#REF!</v>
      </c>
      <c r="V895" s="8" t="e">
        <f t="shared" si="60"/>
        <v>#REF!</v>
      </c>
      <c r="W895" s="8" t="e">
        <f>IF(#REF!&lt;&gt;#REF!,COUNTIFS($K$112:$K$1378,"up",#REF!,#REF!),"")</f>
        <v>#REF!</v>
      </c>
      <c r="X895" s="8" t="e">
        <f>IF(#REF!&lt;&gt;#REF!,COUNTIFS($K$112:$K$1378,"SRS",#REF!,#REF!),"")</f>
        <v>#REF!</v>
      </c>
      <c r="Y895" s="8" t="e">
        <f>IF(R895&lt;&gt;"",IF(R895=1,"",COUNTIFS($O$112:$O$1378,"&gt;40",#REF!,#REF!)),"")</f>
        <v>#REF!</v>
      </c>
    </row>
    <row r="896" spans="1:34" s="16" customFormat="1">
      <c r="A896" s="16">
        <f t="shared" si="57"/>
        <v>67940</v>
      </c>
      <c r="B896" s="18" t="str">
        <f t="shared" si="58"/>
        <v>2017123185220</v>
      </c>
      <c r="C896" s="16" t="str">
        <f t="shared" si="59"/>
        <v>2017123</v>
      </c>
      <c r="D896" s="16">
        <v>2017</v>
      </c>
      <c r="E896" s="16">
        <v>12</v>
      </c>
      <c r="F896" s="16">
        <v>3</v>
      </c>
      <c r="G896" s="16">
        <v>18</v>
      </c>
      <c r="H896" s="16">
        <v>52</v>
      </c>
      <c r="I896" s="16">
        <v>20</v>
      </c>
      <c r="J896" s="16">
        <v>7</v>
      </c>
      <c r="K896" s="32" t="s">
        <v>47</v>
      </c>
      <c r="L896" s="8" t="e">
        <f>IF(#REF!=#REF!,IF(K896="Stroke",IF(K897="Stroke",IF((J897-J896)&lt;0,1000+J897-J896,J897-J896),""),""),"")</f>
        <v>#REF!</v>
      </c>
      <c r="M896" s="16" t="s">
        <v>21</v>
      </c>
      <c r="N896" s="16" t="s">
        <v>27</v>
      </c>
      <c r="O896" s="16">
        <v>0</v>
      </c>
      <c r="P896" s="8" t="e">
        <f>IF(#REF!=#REF!,IF(K896="Stroke",IF(K897="Stroke",IF(#REF!=#REF!,IF(Q896=Q897,IF((J897-J896)&lt;0,1000+J897-J896-O896,J897-J896-O896),""),""),""),""),"")</f>
        <v>#REF!</v>
      </c>
      <c r="Q896" s="16">
        <v>1</v>
      </c>
      <c r="R896" s="8" t="e">
        <f>IF(#REF!&lt;&gt;#REF!,COUNTIFS($K$112:$K$1378,$K$112,#REF!,#REF!),"")</f>
        <v>#REF!</v>
      </c>
      <c r="S896" s="8" t="e">
        <f>IF(AND(#REF!&lt;&gt;#REF!,#REF!=#REF!,M896="positive",M897="negative"),1,"")</f>
        <v>#REF!</v>
      </c>
      <c r="T896" s="8" t="e">
        <f>IF(AND(#REF!=#REF!,K:K="stroke",M:M="positive",S896&lt;&gt;"1"),1,"")</f>
        <v>#REF!</v>
      </c>
      <c r="U896" s="8" t="e">
        <f>IF((AND(R896&lt;&gt;"",W896&lt;&gt;1,K:K="stroke",M:M="negative",#REF!=#REF!)),IF(W896&lt;&gt;0,"",1),"")</f>
        <v>#REF!</v>
      </c>
      <c r="V896" s="8" t="e">
        <f t="shared" si="60"/>
        <v>#REF!</v>
      </c>
      <c r="W896" s="8" t="e">
        <f>IF(#REF!&lt;&gt;#REF!,COUNTIFS($K$112:$K$1378,"up",#REF!,#REF!),"")</f>
        <v>#REF!</v>
      </c>
      <c r="X896" s="8" t="e">
        <f>IF(#REF!&lt;&gt;#REF!,COUNTIFS($K$112:$K$1378,"SRS",#REF!,#REF!),"")</f>
        <v>#REF!</v>
      </c>
      <c r="Y896" s="8" t="e">
        <f>IF(R896&lt;&gt;"",IF(R896=1,"",COUNTIFS($O$112:$O$1378,"&gt;40",#REF!,#REF!)),"")</f>
        <v>#REF!</v>
      </c>
    </row>
    <row r="897" spans="1:34" s="16" customFormat="1">
      <c r="A897" s="16">
        <f t="shared" ref="A897:A960" si="61">I897+(H897*60)+(G897*3600)</f>
        <v>67940</v>
      </c>
      <c r="B897" s="18" t="str">
        <f t="shared" ref="B897:B960" si="62">CONCATENATE(D897,E897,F897,G897,H897,I897)</f>
        <v>2017123185220</v>
      </c>
      <c r="C897" s="16" t="str">
        <f t="shared" si="59"/>
        <v>2017123</v>
      </c>
      <c r="D897" s="16">
        <v>2017</v>
      </c>
      <c r="E897" s="16">
        <v>12</v>
      </c>
      <c r="F897" s="16">
        <v>3</v>
      </c>
      <c r="G897" s="16">
        <v>18</v>
      </c>
      <c r="H897" s="16">
        <v>52</v>
      </c>
      <c r="I897" s="16">
        <v>20</v>
      </c>
      <c r="J897" s="16">
        <v>17</v>
      </c>
      <c r="K897" s="32" t="s">
        <v>47</v>
      </c>
      <c r="L897" s="8" t="e">
        <f>IF(#REF!=#REF!,IF(K897="Stroke",IF(K898="Stroke",IF((J898-J897)&lt;0,1000+J898-J897,J898-J897),""),""),"")</f>
        <v>#REF!</v>
      </c>
      <c r="M897" s="16" t="s">
        <v>21</v>
      </c>
      <c r="N897" s="16" t="s">
        <v>27</v>
      </c>
      <c r="O897" s="16">
        <v>0</v>
      </c>
      <c r="P897" s="8" t="e">
        <f>IF(#REF!=#REF!,IF(K897="Stroke",IF(K898="Stroke",IF(#REF!=#REF!,IF(Q897=Q898,IF((J898-J897)&lt;0,1000+J898-J897-O897,J898-J897-O897),""),""),""),""),"")</f>
        <v>#REF!</v>
      </c>
      <c r="Q897" s="16">
        <v>1</v>
      </c>
      <c r="R897" s="8" t="e">
        <f>IF(#REF!&lt;&gt;#REF!,COUNTIFS($K$112:$K$1378,$K$112,#REF!,#REF!),"")</f>
        <v>#REF!</v>
      </c>
      <c r="S897" s="8" t="e">
        <f>IF(AND(#REF!&lt;&gt;#REF!,#REF!=#REF!,M897="positive",M898="negative"),1,"")</f>
        <v>#REF!</v>
      </c>
      <c r="T897" s="8" t="e">
        <f>IF(AND(#REF!=#REF!,K:K="stroke",M:M="positive",S897&lt;&gt;"1"),1,"")</f>
        <v>#REF!</v>
      </c>
      <c r="U897" s="8" t="e">
        <f>IF((AND(R897&lt;&gt;"",W897&lt;&gt;1,K:K="stroke",M:M="negative",#REF!=#REF!)),IF(W897&lt;&gt;0,"",1),"")</f>
        <v>#REF!</v>
      </c>
      <c r="V897" s="8" t="e">
        <f t="shared" si="60"/>
        <v>#REF!</v>
      </c>
      <c r="W897" s="8" t="e">
        <f>IF(#REF!&lt;&gt;#REF!,COUNTIFS($K$112:$K$1378,"up",#REF!,#REF!),"")</f>
        <v>#REF!</v>
      </c>
      <c r="X897" s="8" t="e">
        <f>IF(#REF!&lt;&gt;#REF!,COUNTIFS($K$112:$K$1378,"SRS",#REF!,#REF!),"")</f>
        <v>#REF!</v>
      </c>
      <c r="Y897" s="8" t="e">
        <f>IF(R897&lt;&gt;"",IF(R897=1,"",COUNTIFS($O$112:$O$1378,"&gt;40",#REF!,#REF!)),"")</f>
        <v>#REF!</v>
      </c>
    </row>
    <row r="898" spans="1:34" s="16" customFormat="1">
      <c r="A898" s="16">
        <f t="shared" si="61"/>
        <v>67940</v>
      </c>
      <c r="B898" s="18" t="str">
        <f t="shared" si="62"/>
        <v>2017123185220</v>
      </c>
      <c r="C898" s="16" t="str">
        <f t="shared" si="59"/>
        <v>2017123</v>
      </c>
      <c r="D898" s="16">
        <v>2017</v>
      </c>
      <c r="E898" s="16">
        <v>12</v>
      </c>
      <c r="F898" s="16">
        <v>3</v>
      </c>
      <c r="G898" s="16">
        <v>18</v>
      </c>
      <c r="H898" s="16">
        <v>52</v>
      </c>
      <c r="I898" s="16">
        <v>20</v>
      </c>
      <c r="J898" s="16">
        <v>18</v>
      </c>
      <c r="K898" s="32" t="s">
        <v>47</v>
      </c>
      <c r="L898" s="8" t="e">
        <f>IF(#REF!=#REF!,IF(K898="Stroke",IF(K899="Stroke",IF((J899-J898)&lt;0,1000+J899-J898,J899-J898),""),""),"")</f>
        <v>#REF!</v>
      </c>
      <c r="M898" s="16" t="s">
        <v>21</v>
      </c>
      <c r="N898" s="16" t="s">
        <v>27</v>
      </c>
      <c r="O898" s="16">
        <v>0</v>
      </c>
      <c r="P898" s="8" t="e">
        <f>IF(#REF!=#REF!,IF(K898="Stroke",IF(K899="Stroke",IF(#REF!=#REF!,IF(Q898=Q899,IF((J899-J898)&lt;0,1000+J899-J898-O898,J899-J898-O898),""),""),""),""),"")</f>
        <v>#REF!</v>
      </c>
      <c r="Q898" s="16">
        <v>1</v>
      </c>
      <c r="R898" s="8" t="e">
        <f>IF(#REF!&lt;&gt;#REF!,COUNTIFS($K$112:$K$1378,$K$112,#REF!,#REF!),"")</f>
        <v>#REF!</v>
      </c>
      <c r="S898" s="8" t="e">
        <f>IF(AND(#REF!&lt;&gt;#REF!,#REF!=#REF!,M898="positive",M899="negative"),1,"")</f>
        <v>#REF!</v>
      </c>
      <c r="T898" s="8" t="e">
        <f>IF(AND(#REF!=#REF!,K:K="stroke",M:M="positive",S898&lt;&gt;"1"),1,"")</f>
        <v>#REF!</v>
      </c>
      <c r="U898" s="8" t="e">
        <f>IF((AND(R898&lt;&gt;"",W898&lt;&gt;1,K:K="stroke",M:M="negative",#REF!=#REF!)),IF(W898&lt;&gt;0,"",1),"")</f>
        <v>#REF!</v>
      </c>
      <c r="V898" s="8" t="e">
        <f t="shared" si="60"/>
        <v>#REF!</v>
      </c>
      <c r="W898" s="8" t="e">
        <f>IF(#REF!&lt;&gt;#REF!,COUNTIFS($K$112:$K$1378,"up",#REF!,#REF!),"")</f>
        <v>#REF!</v>
      </c>
      <c r="X898" s="8" t="e">
        <f>IF(#REF!&lt;&gt;#REF!,COUNTIFS($K$112:$K$1378,"SRS",#REF!,#REF!),"")</f>
        <v>#REF!</v>
      </c>
      <c r="Y898" s="8" t="e">
        <f>IF(R898&lt;&gt;"",IF(R898=1,"",COUNTIFS($O$112:$O$1378,"&gt;40",#REF!,#REF!)),"")</f>
        <v>#REF!</v>
      </c>
    </row>
    <row r="899" spans="1:34" s="16" customFormat="1">
      <c r="A899" s="16">
        <f t="shared" si="61"/>
        <v>67940</v>
      </c>
      <c r="B899" s="18" t="str">
        <f t="shared" si="62"/>
        <v>2017123185220</v>
      </c>
      <c r="C899" s="16" t="str">
        <f t="shared" si="59"/>
        <v>2017123</v>
      </c>
      <c r="D899" s="16">
        <v>2017</v>
      </c>
      <c r="E899" s="16">
        <v>12</v>
      </c>
      <c r="F899" s="16">
        <v>3</v>
      </c>
      <c r="G899" s="16">
        <v>18</v>
      </c>
      <c r="H899" s="16">
        <v>52</v>
      </c>
      <c r="I899" s="16">
        <v>20</v>
      </c>
      <c r="J899" s="16">
        <v>29</v>
      </c>
      <c r="K899" s="32" t="s">
        <v>47</v>
      </c>
      <c r="L899" s="8" t="e">
        <f>IF(#REF!=#REF!,IF(K899="Stroke",IF(K900="Stroke",IF((J900-J899)&lt;0,1000+J900-J899,J900-J899),""),""),"")</f>
        <v>#REF!</v>
      </c>
      <c r="M899" s="16" t="s">
        <v>21</v>
      </c>
      <c r="N899" s="16" t="s">
        <v>27</v>
      </c>
      <c r="O899" s="16">
        <v>0</v>
      </c>
      <c r="P899" s="8" t="e">
        <f>IF(#REF!=#REF!,IF(K899="Stroke",IF(K900="Stroke",IF(#REF!=#REF!,IF(Q899=Q900,IF((J900-J899)&lt;0,1000+J900-J899-O899,J900-J899-O899),""),""),""),""),"")</f>
        <v>#REF!</v>
      </c>
      <c r="Q899" s="16">
        <v>1</v>
      </c>
      <c r="R899" s="8" t="e">
        <f>IF(#REF!&lt;&gt;#REF!,COUNTIFS($K$112:$K$1378,$K$112,#REF!,#REF!),"")</f>
        <v>#REF!</v>
      </c>
      <c r="S899" s="8" t="e">
        <f>IF(AND(#REF!&lt;&gt;#REF!,#REF!=#REF!,M899="positive",M900="negative"),1,"")</f>
        <v>#REF!</v>
      </c>
      <c r="T899" s="8" t="e">
        <f>IF(AND(#REF!=#REF!,K:K="stroke",M:M="positive",S899&lt;&gt;"1"),1,"")</f>
        <v>#REF!</v>
      </c>
      <c r="U899" s="8" t="e">
        <f>IF((AND(R899&lt;&gt;"",W899&lt;&gt;1,K:K="stroke",M:M="negative",#REF!=#REF!)),IF(W899&lt;&gt;0,"",1),"")</f>
        <v>#REF!</v>
      </c>
      <c r="V899" s="8" t="e">
        <f t="shared" si="60"/>
        <v>#REF!</v>
      </c>
      <c r="W899" s="8" t="e">
        <f>IF(#REF!&lt;&gt;#REF!,COUNTIFS($K$112:$K$1378,"up",#REF!,#REF!),"")</f>
        <v>#REF!</v>
      </c>
      <c r="X899" s="8" t="e">
        <f>IF(#REF!&lt;&gt;#REF!,COUNTIFS($K$112:$K$1378,"SRS",#REF!,#REF!),"")</f>
        <v>#REF!</v>
      </c>
      <c r="Y899" s="8" t="e">
        <f>IF(R899&lt;&gt;"",IF(R899=1,"",COUNTIFS($O$112:$O$1378,"&gt;40",#REF!,#REF!)),"")</f>
        <v>#REF!</v>
      </c>
    </row>
    <row r="900" spans="1:34" s="16" customFormat="1">
      <c r="A900" s="16">
        <f t="shared" si="61"/>
        <v>67940</v>
      </c>
      <c r="B900" s="18" t="str">
        <f t="shared" si="62"/>
        <v>2017123185220</v>
      </c>
      <c r="C900" s="16" t="str">
        <f t="shared" si="59"/>
        <v>2017123</v>
      </c>
      <c r="D900" s="16">
        <v>2017</v>
      </c>
      <c r="E900" s="16">
        <v>12</v>
      </c>
      <c r="F900" s="16">
        <v>3</v>
      </c>
      <c r="G900" s="16">
        <v>18</v>
      </c>
      <c r="H900" s="16">
        <v>52</v>
      </c>
      <c r="I900" s="16">
        <v>20</v>
      </c>
      <c r="J900" s="16">
        <v>40</v>
      </c>
      <c r="K900" s="32" t="s">
        <v>47</v>
      </c>
      <c r="L900" s="8" t="e">
        <f>IF(#REF!=#REF!,IF(K900="Stroke",IF(K901="Stroke",IF((J901-J900)&lt;0,1000+J901-J900,J901-J900),""),""),"")</f>
        <v>#REF!</v>
      </c>
      <c r="M900" s="16" t="s">
        <v>21</v>
      </c>
      <c r="N900" s="16" t="s">
        <v>27</v>
      </c>
      <c r="O900" s="16">
        <v>0</v>
      </c>
      <c r="P900" s="8" t="e">
        <f>IF(#REF!=#REF!,IF(K900="Stroke",IF(K901="Stroke",IF(#REF!=#REF!,IF(Q900=Q901,IF((J901-J900)&lt;0,1000+J901-J900-O900,J901-J900-O900),""),""),""),""),"")</f>
        <v>#REF!</v>
      </c>
      <c r="Q900" s="16">
        <v>1</v>
      </c>
      <c r="R900" s="8" t="e">
        <f>IF(#REF!&lt;&gt;#REF!,COUNTIFS($K$112:$K$1378,$K$112,#REF!,#REF!),"")</f>
        <v>#REF!</v>
      </c>
      <c r="S900" s="8" t="e">
        <f>IF(AND(#REF!&lt;&gt;#REF!,#REF!=#REF!,M900="positive",M901="negative"),1,"")</f>
        <v>#REF!</v>
      </c>
      <c r="T900" s="8" t="e">
        <f>IF(AND(#REF!=#REF!,K:K="stroke",M:M="positive",S900&lt;&gt;"1"),1,"")</f>
        <v>#REF!</v>
      </c>
      <c r="U900" s="8" t="e">
        <f>IF((AND(R900&lt;&gt;"",W900&lt;&gt;1,K:K="stroke",M:M="negative",#REF!=#REF!)),IF(W900&lt;&gt;0,"",1),"")</f>
        <v>#REF!</v>
      </c>
      <c r="V900" s="8" t="e">
        <f t="shared" si="60"/>
        <v>#REF!</v>
      </c>
      <c r="W900" s="8" t="e">
        <f>IF(#REF!&lt;&gt;#REF!,COUNTIFS($K$112:$K$1378,"up",#REF!,#REF!),"")</f>
        <v>#REF!</v>
      </c>
      <c r="X900" s="8" t="e">
        <f>IF(#REF!&lt;&gt;#REF!,COUNTIFS($K$112:$K$1378,"SRS",#REF!,#REF!),"")</f>
        <v>#REF!</v>
      </c>
      <c r="Y900" s="8" t="e">
        <f>IF(R900&lt;&gt;"",IF(R900=1,"",COUNTIFS($O$112:$O$1378,"&gt;40",#REF!,#REF!)),"")</f>
        <v>#REF!</v>
      </c>
    </row>
    <row r="901" spans="1:34" s="16" customFormat="1">
      <c r="A901" s="16">
        <f t="shared" si="61"/>
        <v>67940</v>
      </c>
      <c r="B901" s="18" t="str">
        <f t="shared" si="62"/>
        <v>2017123185220</v>
      </c>
      <c r="C901" s="16" t="str">
        <f t="shared" si="59"/>
        <v>2017123</v>
      </c>
      <c r="D901" s="16">
        <v>2017</v>
      </c>
      <c r="E901" s="16">
        <v>12</v>
      </c>
      <c r="F901" s="16">
        <v>3</v>
      </c>
      <c r="G901" s="16">
        <v>18</v>
      </c>
      <c r="H901" s="16">
        <v>52</v>
      </c>
      <c r="I901" s="16">
        <v>20</v>
      </c>
      <c r="J901" s="16">
        <v>50</v>
      </c>
      <c r="K901" s="32" t="s">
        <v>47</v>
      </c>
      <c r="L901" s="8" t="e">
        <f>IF(#REF!=#REF!,IF(K901="Stroke",IF(K902="Stroke",IF((J902-J901)&lt;0,1000+J902-J901,J902-J901),""),""),"")</f>
        <v>#REF!</v>
      </c>
      <c r="M901" s="16" t="s">
        <v>21</v>
      </c>
      <c r="N901" s="16" t="s">
        <v>27</v>
      </c>
      <c r="O901" s="16">
        <v>0</v>
      </c>
      <c r="P901" s="8" t="e">
        <f>IF(#REF!=#REF!,IF(K901="Stroke",IF(K902="Stroke",IF(#REF!=#REF!,IF(Q901=Q902,IF((J902-J901)&lt;0,1000+J902-J901-O901,J902-J901-O901),""),""),""),""),"")</f>
        <v>#REF!</v>
      </c>
      <c r="Q901" s="16">
        <v>1</v>
      </c>
      <c r="R901" s="8" t="e">
        <f>IF(#REF!&lt;&gt;#REF!,COUNTIFS($K$112:$K$1378,$K$112,#REF!,#REF!),"")</f>
        <v>#REF!</v>
      </c>
      <c r="S901" s="8" t="e">
        <f>IF(AND(#REF!&lt;&gt;#REF!,#REF!=#REF!,M901="positive",M902="negative"),1,"")</f>
        <v>#REF!</v>
      </c>
      <c r="T901" s="8" t="e">
        <f>IF(AND(#REF!=#REF!,K:K="stroke",M:M="positive",S901&lt;&gt;"1"),1,"")</f>
        <v>#REF!</v>
      </c>
      <c r="U901" s="8" t="e">
        <f>IF((AND(R901&lt;&gt;"",W901&lt;&gt;1,K:K="stroke",M:M="negative",#REF!=#REF!)),IF(W901&lt;&gt;0,"",1),"")</f>
        <v>#REF!</v>
      </c>
      <c r="V901" s="8" t="e">
        <f t="shared" si="60"/>
        <v>#REF!</v>
      </c>
      <c r="W901" s="8" t="e">
        <f>IF(#REF!&lt;&gt;#REF!,COUNTIFS($K$112:$K$1378,"up",#REF!,#REF!),"")</f>
        <v>#REF!</v>
      </c>
      <c r="X901" s="8" t="e">
        <f>IF(#REF!&lt;&gt;#REF!,COUNTIFS($K$112:$K$1378,"SRS",#REF!,#REF!),"")</f>
        <v>#REF!</v>
      </c>
      <c r="Y901" s="8" t="e">
        <f>IF(R901&lt;&gt;"",IF(R901=1,"",COUNTIFS($O$112:$O$1378,"&gt;40",#REF!,#REF!)),"")</f>
        <v>#REF!</v>
      </c>
    </row>
    <row r="902" spans="1:34" s="16" customFormat="1">
      <c r="A902" s="16">
        <f t="shared" si="61"/>
        <v>67940</v>
      </c>
      <c r="B902" s="18" t="str">
        <f t="shared" si="62"/>
        <v>2017123185220</v>
      </c>
      <c r="C902" s="16" t="str">
        <f t="shared" si="59"/>
        <v>2017123</v>
      </c>
      <c r="D902" s="16">
        <v>2017</v>
      </c>
      <c r="E902" s="16">
        <v>12</v>
      </c>
      <c r="F902" s="16">
        <v>3</v>
      </c>
      <c r="G902" s="16">
        <v>18</v>
      </c>
      <c r="H902" s="16">
        <v>52</v>
      </c>
      <c r="I902" s="16">
        <v>20</v>
      </c>
      <c r="J902" s="16">
        <v>55</v>
      </c>
      <c r="K902" s="32" t="s">
        <v>47</v>
      </c>
      <c r="L902" s="8" t="e">
        <f>IF(#REF!=#REF!,IF(K902="Stroke",IF(K903="Stroke",IF((J903-J902)&lt;0,1000+J903-J902,J903-J902),""),""),"")</f>
        <v>#REF!</v>
      </c>
      <c r="M902" s="16" t="s">
        <v>21</v>
      </c>
      <c r="N902" s="16" t="s">
        <v>27</v>
      </c>
      <c r="O902" s="16">
        <v>0</v>
      </c>
      <c r="P902" s="8" t="e">
        <f>IF(#REF!=#REF!,IF(K902="Stroke",IF(K903="Stroke",IF(#REF!=#REF!,IF(Q902=Q903,IF((J903-J902)&lt;0,1000+J903-J902-O902,J903-J902-O902),""),""),""),""),"")</f>
        <v>#REF!</v>
      </c>
      <c r="Q902" s="16">
        <v>1</v>
      </c>
      <c r="R902" s="8" t="e">
        <f>IF(#REF!&lt;&gt;#REF!,COUNTIFS($K$112:$K$1378,$K$112,#REF!,#REF!),"")</f>
        <v>#REF!</v>
      </c>
      <c r="S902" s="8" t="e">
        <f>IF(AND(#REF!&lt;&gt;#REF!,#REF!=#REF!,M902="positive",M903="negative"),1,"")</f>
        <v>#REF!</v>
      </c>
      <c r="T902" s="8" t="e">
        <f>IF(AND(#REF!=#REF!,K:K="stroke",M:M="positive",S902&lt;&gt;"1"),1,"")</f>
        <v>#REF!</v>
      </c>
      <c r="U902" s="8" t="e">
        <f>IF((AND(R902&lt;&gt;"",W902&lt;&gt;1,K:K="stroke",M:M="negative",#REF!=#REF!)),IF(W902&lt;&gt;0,"",1),"")</f>
        <v>#REF!</v>
      </c>
      <c r="V902" s="8" t="e">
        <f t="shared" si="60"/>
        <v>#REF!</v>
      </c>
      <c r="W902" s="8" t="e">
        <f>IF(#REF!&lt;&gt;#REF!,COUNTIFS($K$112:$K$1378,"up",#REF!,#REF!),"")</f>
        <v>#REF!</v>
      </c>
      <c r="X902" s="8" t="e">
        <f>IF(#REF!&lt;&gt;#REF!,COUNTIFS($K$112:$K$1378,"SRS",#REF!,#REF!),"")</f>
        <v>#REF!</v>
      </c>
      <c r="Y902" s="8" t="e">
        <f>IF(R902&lt;&gt;"",IF(R902=1,"",COUNTIFS($O$112:$O$1378,"&gt;40",#REF!,#REF!)),"")</f>
        <v>#REF!</v>
      </c>
    </row>
    <row r="903" spans="1:34" s="16" customFormat="1">
      <c r="A903" s="16">
        <f t="shared" si="61"/>
        <v>67940</v>
      </c>
      <c r="B903" s="18" t="str">
        <f t="shared" si="62"/>
        <v>2017123185220</v>
      </c>
      <c r="C903" s="16" t="str">
        <f t="shared" si="59"/>
        <v>2017123</v>
      </c>
      <c r="D903" s="16">
        <v>2017</v>
      </c>
      <c r="E903" s="16">
        <v>12</v>
      </c>
      <c r="F903" s="16">
        <v>3</v>
      </c>
      <c r="G903" s="16">
        <v>18</v>
      </c>
      <c r="H903" s="16">
        <v>52</v>
      </c>
      <c r="I903" s="16">
        <v>20</v>
      </c>
      <c r="J903" s="16">
        <v>64</v>
      </c>
      <c r="K903" s="32" t="s">
        <v>47</v>
      </c>
      <c r="L903" s="8" t="e">
        <f>IF(#REF!=#REF!,IF(K903="Stroke",IF(K904="Stroke",IF((J904-J903)&lt;0,1000+J904-J903,J904-J903),""),""),"")</f>
        <v>#REF!</v>
      </c>
      <c r="M903" s="16" t="s">
        <v>21</v>
      </c>
      <c r="N903" s="16" t="s">
        <v>27</v>
      </c>
      <c r="O903" s="16">
        <v>0</v>
      </c>
      <c r="P903" s="8" t="e">
        <f>IF(#REF!=#REF!,IF(K903="Stroke",IF(K904="Stroke",IF(#REF!=#REF!,IF(Q903=Q904,IF((J904-J903)&lt;0,1000+J904-J903-O903,J904-J903-O903),""),""),""),""),"")</f>
        <v>#REF!</v>
      </c>
      <c r="Q903" s="16">
        <v>1</v>
      </c>
      <c r="R903" s="8" t="e">
        <f>IF(#REF!&lt;&gt;#REF!,COUNTIFS($K$112:$K$1378,$K$112,#REF!,#REF!),"")</f>
        <v>#REF!</v>
      </c>
      <c r="S903" s="8" t="e">
        <f>IF(AND(#REF!&lt;&gt;#REF!,#REF!=#REF!,M903="positive",M904="negative"),1,"")</f>
        <v>#REF!</v>
      </c>
      <c r="T903" s="8" t="e">
        <f>IF(AND(#REF!=#REF!,K:K="stroke",M:M="positive",S903&lt;&gt;"1"),1,"")</f>
        <v>#REF!</v>
      </c>
      <c r="U903" s="8" t="e">
        <f>IF((AND(R903&lt;&gt;"",W903&lt;&gt;1,K:K="stroke",M:M="negative",#REF!=#REF!)),IF(W903&lt;&gt;0,"",1),"")</f>
        <v>#REF!</v>
      </c>
      <c r="V903" s="8" t="e">
        <f t="shared" si="60"/>
        <v>#REF!</v>
      </c>
      <c r="W903" s="8" t="e">
        <f>IF(#REF!&lt;&gt;#REF!,COUNTIFS($K$112:$K$1378,"up",#REF!,#REF!),"")</f>
        <v>#REF!</v>
      </c>
      <c r="X903" s="8" t="e">
        <f>IF(#REF!&lt;&gt;#REF!,COUNTIFS($K$112:$K$1378,"SRS",#REF!,#REF!),"")</f>
        <v>#REF!</v>
      </c>
      <c r="Y903" s="8" t="e">
        <f>IF(R903&lt;&gt;"",IF(R903=1,"",COUNTIFS($O$112:$O$1378,"&gt;40",#REF!,#REF!)),"")</f>
        <v>#REF!</v>
      </c>
    </row>
    <row r="904" spans="1:34">
      <c r="A904" s="16">
        <f t="shared" si="61"/>
        <v>67940</v>
      </c>
      <c r="B904" s="18" t="str">
        <f t="shared" si="62"/>
        <v>2017123185220</v>
      </c>
      <c r="C904" s="16" t="str">
        <f t="shared" si="59"/>
        <v>2017123</v>
      </c>
      <c r="D904" s="16">
        <v>2017</v>
      </c>
      <c r="E904" s="16">
        <v>12</v>
      </c>
      <c r="F904" s="16">
        <v>3</v>
      </c>
      <c r="G904" s="16">
        <v>18</v>
      </c>
      <c r="H904" s="16">
        <v>52</v>
      </c>
      <c r="I904" s="16">
        <v>20</v>
      </c>
      <c r="J904" s="16">
        <v>89</v>
      </c>
      <c r="K904" s="32" t="s">
        <v>47</v>
      </c>
      <c r="L904" s="8" t="e">
        <f>IF(#REF!=#REF!,IF(K904="Stroke",IF(K905="Stroke",IF((J905-J904)&lt;0,1000+J905-J904,J905-J904),""),""),"")</f>
        <v>#REF!</v>
      </c>
      <c r="M904" s="16" t="s">
        <v>21</v>
      </c>
      <c r="N904" s="16" t="s">
        <v>27</v>
      </c>
      <c r="O904" s="16">
        <v>0</v>
      </c>
      <c r="P904" s="8" t="e">
        <f>IF(#REF!=#REF!,IF(K904="Stroke",IF(K905="Stroke",IF(#REF!=#REF!,IF(Q904=Q905,IF((J905-J904)&lt;0,1000+J905-J904-O904,J905-J904-O904),""),""),""),""),"")</f>
        <v>#REF!</v>
      </c>
      <c r="Q904" s="16">
        <v>1</v>
      </c>
      <c r="R904" s="8" t="e">
        <f>IF(#REF!&lt;&gt;#REF!,COUNTIFS($K$112:$K$1378,$K$112,#REF!,#REF!),"")</f>
        <v>#REF!</v>
      </c>
      <c r="S904" s="8" t="e">
        <f>IF(AND(#REF!&lt;&gt;#REF!,#REF!=#REF!,M904="positive",M905="negative"),1,"")</f>
        <v>#REF!</v>
      </c>
      <c r="T904" s="8" t="e">
        <f>IF(AND(#REF!=#REF!,K:K="stroke",M:M="positive",S904&lt;&gt;"1"),1,"")</f>
        <v>#REF!</v>
      </c>
      <c r="U904" s="8" t="e">
        <f>IF((AND(R904&lt;&gt;"",W904&lt;&gt;1,K:K="stroke",M:M="negative",#REF!=#REF!)),IF(W904&lt;&gt;0,"",1),"")</f>
        <v>#REF!</v>
      </c>
      <c r="V904" s="8" t="e">
        <f t="shared" si="60"/>
        <v>#REF!</v>
      </c>
      <c r="W904" s="8" t="e">
        <f>IF(#REF!&lt;&gt;#REF!,COUNTIFS($K$112:$K$1378,"up",#REF!,#REF!),"")</f>
        <v>#REF!</v>
      </c>
      <c r="X904" s="8" t="e">
        <f>IF(#REF!&lt;&gt;#REF!,COUNTIFS($K$112:$K$1378,"SRS",#REF!,#REF!),"")</f>
        <v>#REF!</v>
      </c>
      <c r="Y904" s="8" t="e">
        <f>IF(R904&lt;&gt;"",IF(R904=1,"",COUNTIFS($O$112:$O$1378,"&gt;40",#REF!,#REF!)),"")</f>
        <v>#REF!</v>
      </c>
      <c r="Z904" s="16"/>
      <c r="AA904" s="16"/>
      <c r="AB904" s="16"/>
      <c r="AC904" s="16"/>
      <c r="AD904" s="16"/>
      <c r="AE904" s="16"/>
      <c r="AF904" s="16"/>
      <c r="AG904" s="16"/>
      <c r="AH904" s="16"/>
    </row>
    <row r="905" spans="1:34">
      <c r="A905" s="16">
        <f t="shared" si="61"/>
        <v>67940</v>
      </c>
      <c r="B905" s="18" t="str">
        <f t="shared" si="62"/>
        <v>2017123185220</v>
      </c>
      <c r="C905" s="16" t="str">
        <f t="shared" si="59"/>
        <v>2017123</v>
      </c>
      <c r="D905" s="16">
        <v>2017</v>
      </c>
      <c r="E905" s="16">
        <v>12</v>
      </c>
      <c r="F905" s="16">
        <v>3</v>
      </c>
      <c r="G905" s="16">
        <v>18</v>
      </c>
      <c r="H905" s="16">
        <v>52</v>
      </c>
      <c r="I905" s="16">
        <v>20</v>
      </c>
      <c r="J905" s="16">
        <v>91</v>
      </c>
      <c r="K905" s="32" t="s">
        <v>47</v>
      </c>
      <c r="L905" s="8" t="e">
        <f>IF(#REF!=#REF!,IF(K905="Stroke",IF(K906="Stroke",IF((J906-J905)&lt;0,1000+J906-J905,J906-J905),""),""),"")</f>
        <v>#REF!</v>
      </c>
      <c r="M905" s="16" t="s">
        <v>21</v>
      </c>
      <c r="N905" s="16" t="s">
        <v>27</v>
      </c>
      <c r="O905" s="16">
        <v>0</v>
      </c>
      <c r="P905" s="8" t="e">
        <f>IF(#REF!=#REF!,IF(K905="Stroke",IF(K906="Stroke",IF(#REF!=#REF!,IF(Q905=Q906,IF((J906-J905)&lt;0,1000+J906-J905-O905,J906-J905-O905),""),""),""),""),"")</f>
        <v>#REF!</v>
      </c>
      <c r="Q905" s="16">
        <v>1</v>
      </c>
      <c r="R905" s="8" t="e">
        <f>IF(#REF!&lt;&gt;#REF!,COUNTIFS($K$112:$K$1378,$K$112,#REF!,#REF!),"")</f>
        <v>#REF!</v>
      </c>
      <c r="S905" s="8" t="e">
        <f>IF(AND(#REF!&lt;&gt;#REF!,#REF!=#REF!,M905="positive",M906="negative"),1,"")</f>
        <v>#REF!</v>
      </c>
      <c r="T905" s="8" t="e">
        <f>IF(AND(#REF!=#REF!,K:K="stroke",M:M="positive",S905&lt;&gt;"1"),1,"")</f>
        <v>#REF!</v>
      </c>
      <c r="U905" s="8" t="e">
        <f>IF((AND(R905&lt;&gt;"",W905&lt;&gt;1,K:K="stroke",M:M="negative",#REF!=#REF!)),IF(W905&lt;&gt;0,"",1),"")</f>
        <v>#REF!</v>
      </c>
      <c r="V905" s="8" t="e">
        <f t="shared" si="60"/>
        <v>#REF!</v>
      </c>
      <c r="W905" s="8" t="e">
        <f>IF(#REF!&lt;&gt;#REF!,COUNTIFS($K$112:$K$1378,"up",#REF!,#REF!),"")</f>
        <v>#REF!</v>
      </c>
      <c r="X905" s="8" t="e">
        <f>IF(#REF!&lt;&gt;#REF!,COUNTIFS($K$112:$K$1378,"SRS",#REF!,#REF!),"")</f>
        <v>#REF!</v>
      </c>
      <c r="Y905" s="8" t="e">
        <f>IF(R905&lt;&gt;"",IF(R905=1,"",COUNTIFS($O$112:$O$1378,"&gt;40",#REF!,#REF!)),"")</f>
        <v>#REF!</v>
      </c>
      <c r="Z905" s="16"/>
      <c r="AA905" s="16"/>
      <c r="AB905" s="16"/>
      <c r="AC905" s="16"/>
      <c r="AD905" s="16"/>
      <c r="AE905" s="16"/>
      <c r="AF905" s="16"/>
      <c r="AG905" s="16"/>
      <c r="AH905" s="16"/>
    </row>
    <row r="906" spans="1:34">
      <c r="A906" s="16">
        <f t="shared" si="61"/>
        <v>67940</v>
      </c>
      <c r="B906" s="18" t="str">
        <f t="shared" si="62"/>
        <v>2017123185220</v>
      </c>
      <c r="C906" s="16" t="str">
        <f t="shared" si="59"/>
        <v>2017123</v>
      </c>
      <c r="D906" s="16">
        <v>2017</v>
      </c>
      <c r="E906" s="16">
        <v>12</v>
      </c>
      <c r="F906" s="16">
        <v>3</v>
      </c>
      <c r="G906" s="16">
        <v>18</v>
      </c>
      <c r="H906" s="16">
        <v>52</v>
      </c>
      <c r="I906" s="16">
        <v>20</v>
      </c>
      <c r="J906" s="16">
        <v>103</v>
      </c>
      <c r="K906" s="32" t="s">
        <v>47</v>
      </c>
      <c r="L906" s="8" t="e">
        <f>IF(#REF!=#REF!,IF(K906="Stroke",IF(K907="Stroke",IF((J907-J906)&lt;0,1000+J907-J906,J907-J906),""),""),"")</f>
        <v>#REF!</v>
      </c>
      <c r="M906" s="16" t="s">
        <v>21</v>
      </c>
      <c r="N906" s="16" t="s">
        <v>27</v>
      </c>
      <c r="O906" s="16">
        <v>0</v>
      </c>
      <c r="P906" s="8" t="e">
        <f>IF(#REF!=#REF!,IF(K906="Stroke",IF(K907="Stroke",IF(#REF!=#REF!,IF(Q906=Q907,IF((J907-J906)&lt;0,1000+J907-J906-O906,J907-J906-O906),""),""),""),""),"")</f>
        <v>#REF!</v>
      </c>
      <c r="Q906" s="16">
        <v>1</v>
      </c>
      <c r="R906" s="8" t="e">
        <f>IF(#REF!&lt;&gt;#REF!,COUNTIFS($K$112:$K$1378,$K$112,#REF!,#REF!),"")</f>
        <v>#REF!</v>
      </c>
      <c r="S906" s="8" t="e">
        <f>IF(AND(#REF!&lt;&gt;#REF!,#REF!=#REF!,M906="positive",M907="negative"),1,"")</f>
        <v>#REF!</v>
      </c>
      <c r="T906" s="8" t="e">
        <f>IF(AND(#REF!=#REF!,K:K="stroke",M:M="positive",S906&lt;&gt;"1"),1,"")</f>
        <v>#REF!</v>
      </c>
      <c r="U906" s="8" t="e">
        <f>IF((AND(R906&lt;&gt;"",W906&lt;&gt;1,K:K="stroke",M:M="negative",#REF!=#REF!)),IF(W906&lt;&gt;0,"",1),"")</f>
        <v>#REF!</v>
      </c>
      <c r="V906" s="8" t="e">
        <f t="shared" si="60"/>
        <v>#REF!</v>
      </c>
      <c r="W906" s="8" t="e">
        <f>IF(#REF!&lt;&gt;#REF!,COUNTIFS($K$112:$K$1378,"up",#REF!,#REF!),"")</f>
        <v>#REF!</v>
      </c>
      <c r="X906" s="8" t="e">
        <f>IF(#REF!&lt;&gt;#REF!,COUNTIFS($K$112:$K$1378,"SRS",#REF!,#REF!),"")</f>
        <v>#REF!</v>
      </c>
      <c r="Y906" s="8" t="e">
        <f>IF(R906&lt;&gt;"",IF(R906=1,"",COUNTIFS($O$112:$O$1378,"&gt;40",#REF!,#REF!)),"")</f>
        <v>#REF!</v>
      </c>
      <c r="Z906" s="16"/>
      <c r="AA906" s="16"/>
      <c r="AB906" s="16"/>
      <c r="AC906" s="16"/>
      <c r="AD906" s="16"/>
      <c r="AE906" s="16"/>
      <c r="AF906" s="16"/>
      <c r="AG906" s="16"/>
      <c r="AH906" s="16"/>
    </row>
    <row r="907" spans="1:34">
      <c r="A907" s="16">
        <f t="shared" si="61"/>
        <v>67940</v>
      </c>
      <c r="B907" s="18" t="str">
        <f t="shared" si="62"/>
        <v>2017123185220</v>
      </c>
      <c r="C907" s="16" t="str">
        <f t="shared" si="59"/>
        <v>2017123</v>
      </c>
      <c r="D907" s="16">
        <v>2017</v>
      </c>
      <c r="E907" s="16">
        <v>12</v>
      </c>
      <c r="F907" s="16">
        <v>3</v>
      </c>
      <c r="G907" s="16">
        <v>18</v>
      </c>
      <c r="H907" s="16">
        <v>52</v>
      </c>
      <c r="I907" s="16">
        <v>20</v>
      </c>
      <c r="J907" s="16">
        <v>112</v>
      </c>
      <c r="K907" s="32" t="s">
        <v>47</v>
      </c>
      <c r="L907" s="8" t="e">
        <f>IF(#REF!=#REF!,IF(K907="Stroke",IF(K908="Stroke",IF((J908-J907)&lt;0,1000+J908-J907,J908-J907),""),""),"")</f>
        <v>#REF!</v>
      </c>
      <c r="M907" s="16" t="s">
        <v>21</v>
      </c>
      <c r="N907" s="16" t="s">
        <v>27</v>
      </c>
      <c r="O907" s="16">
        <v>0</v>
      </c>
      <c r="P907" s="8" t="e">
        <f>IF(#REF!=#REF!,IF(K907="Stroke",IF(K908="Stroke",IF(#REF!=#REF!,IF(Q907=Q908,IF((J908-J907)&lt;0,1000+J908-J907-O907,J908-J907-O907),""),""),""),""),"")</f>
        <v>#REF!</v>
      </c>
      <c r="Q907" s="16">
        <v>1</v>
      </c>
      <c r="R907" s="8" t="e">
        <f>IF(#REF!&lt;&gt;#REF!,COUNTIFS($K$112:$K$1378,$K$112,#REF!,#REF!),"")</f>
        <v>#REF!</v>
      </c>
      <c r="S907" s="8" t="e">
        <f>IF(AND(#REF!&lt;&gt;#REF!,#REF!=#REF!,M907="positive",M908="negative"),1,"")</f>
        <v>#REF!</v>
      </c>
      <c r="T907" s="8" t="e">
        <f>IF(AND(#REF!=#REF!,K:K="stroke",M:M="positive",S907&lt;&gt;"1"),1,"")</f>
        <v>#REF!</v>
      </c>
      <c r="U907" s="8" t="e">
        <f>IF((AND(R907&lt;&gt;"",W907&lt;&gt;1,K:K="stroke",M:M="negative",#REF!=#REF!)),IF(W907&lt;&gt;0,"",1),"")</f>
        <v>#REF!</v>
      </c>
      <c r="V907" s="8" t="e">
        <f t="shared" si="60"/>
        <v>#REF!</v>
      </c>
      <c r="W907" s="8" t="e">
        <f>IF(#REF!&lt;&gt;#REF!,COUNTIFS($K$112:$K$1378,"up",#REF!,#REF!),"")</f>
        <v>#REF!</v>
      </c>
      <c r="X907" s="8" t="e">
        <f>IF(#REF!&lt;&gt;#REF!,COUNTIFS($K$112:$K$1378,"SRS",#REF!,#REF!),"")</f>
        <v>#REF!</v>
      </c>
      <c r="Y907" s="8" t="e">
        <f>IF(R907&lt;&gt;"",IF(R907=1,"",COUNTIFS($O$112:$O$1378,"&gt;40",#REF!,#REF!)),"")</f>
        <v>#REF!</v>
      </c>
      <c r="Z907" s="16"/>
      <c r="AA907" s="16"/>
      <c r="AB907" s="16"/>
      <c r="AC907" s="16"/>
      <c r="AD907" s="16"/>
      <c r="AE907" s="16"/>
      <c r="AF907" s="16"/>
      <c r="AG907" s="16"/>
      <c r="AH907" s="16"/>
    </row>
    <row r="908" spans="1:34">
      <c r="A908" s="16">
        <f t="shared" si="61"/>
        <v>67940</v>
      </c>
      <c r="B908" s="18" t="str">
        <f t="shared" si="62"/>
        <v>2017123185220</v>
      </c>
      <c r="C908" s="16" t="str">
        <f t="shared" si="59"/>
        <v>2017123</v>
      </c>
      <c r="D908" s="16">
        <v>2017</v>
      </c>
      <c r="E908" s="16">
        <v>12</v>
      </c>
      <c r="F908" s="16">
        <v>3</v>
      </c>
      <c r="G908" s="16">
        <v>18</v>
      </c>
      <c r="H908" s="16">
        <v>52</v>
      </c>
      <c r="I908" s="16">
        <v>20</v>
      </c>
      <c r="J908" s="16">
        <v>125</v>
      </c>
      <c r="K908" s="32" t="s">
        <v>47</v>
      </c>
      <c r="L908" s="8" t="e">
        <f>IF(#REF!=#REF!,IF(K908="Stroke",IF(K909="Stroke",IF((J909-J908)&lt;0,1000+J909-J908,J909-J908),""),""),"")</f>
        <v>#REF!</v>
      </c>
      <c r="M908" s="16" t="s">
        <v>21</v>
      </c>
      <c r="N908" s="16" t="s">
        <v>27</v>
      </c>
      <c r="O908" s="16">
        <v>0</v>
      </c>
      <c r="P908" s="8" t="e">
        <f>IF(#REF!=#REF!,IF(K908="Stroke",IF(K909="Stroke",IF(#REF!=#REF!,IF(Q908=Q909,IF((J909-J908)&lt;0,1000+J909-J908-O908,J909-J908-O908),""),""),""),""),"")</f>
        <v>#REF!</v>
      </c>
      <c r="Q908" s="16">
        <v>1</v>
      </c>
      <c r="R908" s="8" t="e">
        <f>IF(#REF!&lt;&gt;#REF!,COUNTIFS($K$112:$K$1378,$K$112,#REF!,#REF!),"")</f>
        <v>#REF!</v>
      </c>
      <c r="S908" s="8" t="e">
        <f>IF(AND(#REF!&lt;&gt;#REF!,#REF!=#REF!,M908="positive",M909="negative"),1,"")</f>
        <v>#REF!</v>
      </c>
      <c r="T908" s="8" t="e">
        <f>IF(AND(#REF!=#REF!,K:K="stroke",M:M="positive",S908&lt;&gt;"1"),1,"")</f>
        <v>#REF!</v>
      </c>
      <c r="U908" s="8" t="e">
        <f>IF((AND(R908&lt;&gt;"",W908&lt;&gt;1,K:K="stroke",M:M="negative",#REF!=#REF!)),IF(W908&lt;&gt;0,"",1),"")</f>
        <v>#REF!</v>
      </c>
      <c r="V908" s="8" t="e">
        <f t="shared" si="60"/>
        <v>#REF!</v>
      </c>
      <c r="W908" s="8" t="e">
        <f>IF(#REF!&lt;&gt;#REF!,COUNTIFS($K$112:$K$1378,"up",#REF!,#REF!),"")</f>
        <v>#REF!</v>
      </c>
      <c r="X908" s="8" t="e">
        <f>IF(#REF!&lt;&gt;#REF!,COUNTIFS($K$112:$K$1378,"SRS",#REF!,#REF!),"")</f>
        <v>#REF!</v>
      </c>
      <c r="Y908" s="8" t="e">
        <f>IF(R908&lt;&gt;"",IF(R908=1,"",COUNTIFS($O$112:$O$1378,"&gt;40",#REF!,#REF!)),"")</f>
        <v>#REF!</v>
      </c>
      <c r="Z908" s="16"/>
      <c r="AA908" s="16"/>
      <c r="AB908" s="16"/>
      <c r="AC908" s="16"/>
      <c r="AD908" s="16"/>
      <c r="AE908" s="16"/>
      <c r="AF908" s="16"/>
      <c r="AG908" s="16"/>
      <c r="AH908" s="16"/>
    </row>
    <row r="909" spans="1:34">
      <c r="A909" s="16">
        <f t="shared" si="61"/>
        <v>67940</v>
      </c>
      <c r="B909" s="18" t="str">
        <f t="shared" si="62"/>
        <v>2017123185220</v>
      </c>
      <c r="C909" s="16" t="str">
        <f t="shared" si="59"/>
        <v>2017123</v>
      </c>
      <c r="D909" s="16">
        <v>2017</v>
      </c>
      <c r="E909" s="16">
        <v>12</v>
      </c>
      <c r="F909" s="16">
        <v>3</v>
      </c>
      <c r="G909" s="16">
        <v>18</v>
      </c>
      <c r="H909" s="16">
        <v>52</v>
      </c>
      <c r="I909" s="16">
        <v>20</v>
      </c>
      <c r="J909" s="16">
        <v>137</v>
      </c>
      <c r="K909" s="32" t="s">
        <v>47</v>
      </c>
      <c r="L909" s="8" t="e">
        <f>IF(#REF!=#REF!,IF(K909="Stroke",IF(K910="Stroke",IF((J910-J909)&lt;0,1000+J910-J909,J910-J909),""),""),"")</f>
        <v>#REF!</v>
      </c>
      <c r="M909" s="16" t="s">
        <v>21</v>
      </c>
      <c r="N909" s="16" t="s">
        <v>27</v>
      </c>
      <c r="O909" s="16">
        <v>0</v>
      </c>
      <c r="P909" s="8" t="e">
        <f>IF(#REF!=#REF!,IF(K909="Stroke",IF(K910="Stroke",IF(#REF!=#REF!,IF(Q909=Q910,IF((J910-J909)&lt;0,1000+J910-J909-O909,J910-J909-O909),""),""),""),""),"")</f>
        <v>#REF!</v>
      </c>
      <c r="Q909" s="16">
        <v>1</v>
      </c>
      <c r="R909" s="8" t="e">
        <f>IF(#REF!&lt;&gt;#REF!,COUNTIFS($K$112:$K$1378,$K$112,#REF!,#REF!),"")</f>
        <v>#REF!</v>
      </c>
      <c r="S909" s="8" t="e">
        <f>IF(AND(#REF!&lt;&gt;#REF!,#REF!=#REF!,M909="positive",M910="negative"),1,"")</f>
        <v>#REF!</v>
      </c>
      <c r="T909" s="8" t="e">
        <f>IF(AND(#REF!=#REF!,K:K="stroke",M:M="positive",S909&lt;&gt;"1"),1,"")</f>
        <v>#REF!</v>
      </c>
      <c r="U909" s="8" t="e">
        <f>IF((AND(R909&lt;&gt;"",W909&lt;&gt;1,K:K="stroke",M:M="negative",#REF!=#REF!)),IF(W909&lt;&gt;0,"",1),"")</f>
        <v>#REF!</v>
      </c>
      <c r="V909" s="8" t="e">
        <f t="shared" si="60"/>
        <v>#REF!</v>
      </c>
      <c r="W909" s="8" t="e">
        <f>IF(#REF!&lt;&gt;#REF!,COUNTIFS($K$112:$K$1378,"up",#REF!,#REF!),"")</f>
        <v>#REF!</v>
      </c>
      <c r="X909" s="8" t="e">
        <f>IF(#REF!&lt;&gt;#REF!,COUNTIFS($K$112:$K$1378,"SRS",#REF!,#REF!),"")</f>
        <v>#REF!</v>
      </c>
      <c r="Y909" s="8" t="e">
        <f>IF(R909&lt;&gt;"",IF(R909=1,"",COUNTIFS($O$112:$O$1378,"&gt;40",#REF!,#REF!)),"")</f>
        <v>#REF!</v>
      </c>
      <c r="Z909" s="16"/>
      <c r="AA909" s="16"/>
      <c r="AB909" s="16"/>
      <c r="AC909" s="16"/>
      <c r="AD909" s="16"/>
      <c r="AE909" s="16"/>
      <c r="AF909" s="16"/>
      <c r="AG909" s="16"/>
      <c r="AH909" s="16"/>
    </row>
    <row r="910" spans="1:34">
      <c r="A910" s="16">
        <f t="shared" si="61"/>
        <v>67940</v>
      </c>
      <c r="B910" s="18" t="str">
        <f t="shared" si="62"/>
        <v>2017123185220</v>
      </c>
      <c r="C910" s="16" t="str">
        <f t="shared" si="59"/>
        <v>2017123</v>
      </c>
      <c r="D910" s="16">
        <v>2017</v>
      </c>
      <c r="E910" s="16">
        <v>12</v>
      </c>
      <c r="F910" s="16">
        <v>3</v>
      </c>
      <c r="G910" s="16">
        <v>18</v>
      </c>
      <c r="H910" s="16">
        <v>52</v>
      </c>
      <c r="I910" s="16">
        <v>20</v>
      </c>
      <c r="J910" s="16">
        <v>159</v>
      </c>
      <c r="K910" s="32" t="s">
        <v>47</v>
      </c>
      <c r="L910" s="8" t="e">
        <f>IF(#REF!=#REF!,IF(K910="Stroke",IF(K911="Stroke",IF((J911-J910)&lt;0,1000+J911-J910,J911-J910),""),""),"")</f>
        <v>#REF!</v>
      </c>
      <c r="M910" s="16" t="s">
        <v>21</v>
      </c>
      <c r="N910" s="16" t="s">
        <v>27</v>
      </c>
      <c r="O910" s="16">
        <v>0</v>
      </c>
      <c r="P910" s="8" t="e">
        <f>IF(#REF!=#REF!,IF(K910="Stroke",IF(K911="Stroke",IF(#REF!=#REF!,IF(Q910=Q911,IF((J911-J910)&lt;0,1000+J911-J910-O910,J911-J910-O910),""),""),""),""),"")</f>
        <v>#REF!</v>
      </c>
      <c r="Q910" s="16">
        <v>1</v>
      </c>
      <c r="R910" s="8" t="e">
        <f>IF(#REF!&lt;&gt;#REF!,COUNTIFS($K$112:$K$1378,$K$112,#REF!,#REF!),"")</f>
        <v>#REF!</v>
      </c>
      <c r="S910" s="8" t="e">
        <f>IF(AND(#REF!&lt;&gt;#REF!,#REF!=#REF!,M910="positive",M911="negative"),1,"")</f>
        <v>#REF!</v>
      </c>
      <c r="T910" s="8" t="e">
        <f>IF(AND(#REF!=#REF!,K:K="stroke",M:M="positive",S910&lt;&gt;"1"),1,"")</f>
        <v>#REF!</v>
      </c>
      <c r="U910" s="8" t="e">
        <f>IF((AND(R910&lt;&gt;"",W910&lt;&gt;1,K:K="stroke",M:M="negative",#REF!=#REF!)),IF(W910&lt;&gt;0,"",1),"")</f>
        <v>#REF!</v>
      </c>
      <c r="V910" s="8" t="e">
        <f t="shared" si="60"/>
        <v>#REF!</v>
      </c>
      <c r="W910" s="8" t="e">
        <f>IF(#REF!&lt;&gt;#REF!,COUNTIFS($K$112:$K$1378,"up",#REF!,#REF!),"")</f>
        <v>#REF!</v>
      </c>
      <c r="X910" s="8" t="e">
        <f>IF(#REF!&lt;&gt;#REF!,COUNTIFS($K$112:$K$1378,"SRS",#REF!,#REF!),"")</f>
        <v>#REF!</v>
      </c>
      <c r="Y910" s="8" t="e">
        <f>IF(R910&lt;&gt;"",IF(R910=1,"",COUNTIFS($O$112:$O$1378,"&gt;40",#REF!,#REF!)),"")</f>
        <v>#REF!</v>
      </c>
      <c r="Z910" s="16"/>
      <c r="AA910" s="16"/>
      <c r="AB910" s="16"/>
      <c r="AC910" s="16"/>
      <c r="AD910" s="16"/>
      <c r="AE910" s="16"/>
      <c r="AF910" s="16"/>
      <c r="AG910" s="16"/>
      <c r="AH910" s="16"/>
    </row>
    <row r="911" spans="1:34" s="7" customFormat="1">
      <c r="A911" s="16">
        <f t="shared" si="61"/>
        <v>67940</v>
      </c>
      <c r="B911" s="18" t="str">
        <f t="shared" si="62"/>
        <v>2017123185220</v>
      </c>
      <c r="C911" s="16" t="str">
        <f t="shared" si="59"/>
        <v>2017123</v>
      </c>
      <c r="D911" s="16">
        <v>2017</v>
      </c>
      <c r="E911" s="16">
        <v>12</v>
      </c>
      <c r="F911" s="16">
        <v>3</v>
      </c>
      <c r="G911" s="16">
        <v>18</v>
      </c>
      <c r="H911" s="16">
        <v>52</v>
      </c>
      <c r="I911" s="16">
        <v>20</v>
      </c>
      <c r="J911" s="16">
        <v>256</v>
      </c>
      <c r="K911" s="32" t="s">
        <v>47</v>
      </c>
      <c r="L911" s="8" t="e">
        <f>IF(#REF!=#REF!,IF(K911="Stroke",IF(K912="Stroke",IF((J912-J911)&lt;0,1000+J912-J911,J912-J911),""),""),"")</f>
        <v>#REF!</v>
      </c>
      <c r="M911" s="16" t="s">
        <v>21</v>
      </c>
      <c r="N911" s="16" t="s">
        <v>27</v>
      </c>
      <c r="O911" s="16">
        <v>0</v>
      </c>
      <c r="P911" s="8" t="e">
        <f>IF(#REF!=#REF!,IF(K911="Stroke",IF(K912="Stroke",IF(#REF!=#REF!,IF(Q911=Q912,IF((J912-J911)&lt;0,1000+J912-J911-O911,J912-J911-O911),""),""),""),""),"")</f>
        <v>#REF!</v>
      </c>
      <c r="Q911" s="16">
        <v>1</v>
      </c>
      <c r="R911" s="8" t="e">
        <f>IF(#REF!&lt;&gt;#REF!,COUNTIFS($K$112:$K$1378,$K$112,#REF!,#REF!),"")</f>
        <v>#REF!</v>
      </c>
      <c r="S911" s="8" t="e">
        <f>IF(AND(#REF!&lt;&gt;#REF!,#REF!=#REF!,M911="positive",M912="negative"),1,"")</f>
        <v>#REF!</v>
      </c>
      <c r="T911" s="8" t="e">
        <f>IF(AND(#REF!=#REF!,K:K="stroke",M:M="positive",S911&lt;&gt;"1"),1,"")</f>
        <v>#REF!</v>
      </c>
      <c r="U911" s="8" t="e">
        <f>IF((AND(R911&lt;&gt;"",W911&lt;&gt;1,K:K="stroke",M:M="negative",#REF!=#REF!)),IF(W911&lt;&gt;0,"",1),"")</f>
        <v>#REF!</v>
      </c>
      <c r="V911" s="8" t="e">
        <f t="shared" si="60"/>
        <v>#REF!</v>
      </c>
      <c r="W911" s="8" t="e">
        <f>IF(#REF!&lt;&gt;#REF!,COUNTIFS($K$112:$K$1378,"up",#REF!,#REF!),"")</f>
        <v>#REF!</v>
      </c>
      <c r="X911" s="8" t="e">
        <f>IF(#REF!&lt;&gt;#REF!,COUNTIFS($K$112:$K$1378,"SRS",#REF!,#REF!),"")</f>
        <v>#REF!</v>
      </c>
      <c r="Y911" s="8" t="e">
        <f>IF(R911&lt;&gt;"",IF(R911=1,"",COUNTIFS($O$112:$O$1378,"&gt;40",#REF!,#REF!)),"")</f>
        <v>#REF!</v>
      </c>
      <c r="Z911" s="16"/>
      <c r="AA911" s="16"/>
      <c r="AB911" s="16"/>
      <c r="AC911" s="16"/>
      <c r="AD911" s="16"/>
      <c r="AE911" s="16"/>
      <c r="AF911" s="16"/>
      <c r="AG911" s="16"/>
      <c r="AH911" s="16"/>
    </row>
    <row r="912" spans="1:34" s="7" customFormat="1">
      <c r="A912" s="16">
        <f t="shared" si="61"/>
        <v>67940</v>
      </c>
      <c r="B912" s="18" t="str">
        <f t="shared" si="62"/>
        <v>2017123185220</v>
      </c>
      <c r="C912" s="16" t="str">
        <f t="shared" si="59"/>
        <v>2017123</v>
      </c>
      <c r="D912" s="16">
        <v>2017</v>
      </c>
      <c r="E912" s="16">
        <v>12</v>
      </c>
      <c r="F912" s="16">
        <v>3</v>
      </c>
      <c r="G912" s="16">
        <v>18</v>
      </c>
      <c r="H912" s="16">
        <v>52</v>
      </c>
      <c r="I912" s="16">
        <v>20</v>
      </c>
      <c r="J912" s="16">
        <v>534</v>
      </c>
      <c r="K912" s="32" t="s">
        <v>47</v>
      </c>
      <c r="L912" s="8" t="e">
        <f>IF(#REF!=#REF!,IF(K912="Stroke",IF(K913="Stroke",IF((J913-J912)&lt;0,1000+J913-J912,J913-J912),""),""),"")</f>
        <v>#REF!</v>
      </c>
      <c r="M912" s="16" t="s">
        <v>21</v>
      </c>
      <c r="N912" s="16" t="s">
        <v>27</v>
      </c>
      <c r="O912" s="16">
        <v>0</v>
      </c>
      <c r="P912" s="8" t="e">
        <f>IF(#REF!=#REF!,IF(K912="Stroke",IF(K913="Stroke",IF(#REF!=#REF!,IF(Q912=Q913,IF((J913-J912)&lt;0,1000+J913-J912-O912,J913-J912-O912),""),""),""),""),"")</f>
        <v>#REF!</v>
      </c>
      <c r="Q912" s="16">
        <v>1</v>
      </c>
      <c r="R912" s="8" t="e">
        <f>IF(#REF!&lt;&gt;#REF!,COUNTIFS($K$112:$K$1378,$K$112,#REF!,#REF!),"")</f>
        <v>#REF!</v>
      </c>
      <c r="S912" s="8" t="e">
        <f>IF(AND(#REF!&lt;&gt;#REF!,#REF!=#REF!,M912="positive",M913="negative"),1,"")</f>
        <v>#REF!</v>
      </c>
      <c r="T912" s="8" t="e">
        <f>IF(AND(#REF!=#REF!,K:K="stroke",M:M="positive",S912&lt;&gt;"1"),1,"")</f>
        <v>#REF!</v>
      </c>
      <c r="U912" s="8" t="e">
        <f>IF((AND(R912&lt;&gt;"",W912&lt;&gt;1,K:K="stroke",M:M="negative",#REF!=#REF!)),IF(W912&lt;&gt;0,"",1),"")</f>
        <v>#REF!</v>
      </c>
      <c r="V912" s="8" t="e">
        <f t="shared" si="60"/>
        <v>#REF!</v>
      </c>
      <c r="W912" s="8" t="e">
        <f>IF(#REF!&lt;&gt;#REF!,COUNTIFS($K$112:$K$1378,"up",#REF!,#REF!),"")</f>
        <v>#REF!</v>
      </c>
      <c r="X912" s="8" t="e">
        <f>IF(#REF!&lt;&gt;#REF!,COUNTIFS($K$112:$K$1378,"SRS",#REF!,#REF!),"")</f>
        <v>#REF!</v>
      </c>
      <c r="Y912" s="8" t="e">
        <f>IF(R912&lt;&gt;"",IF(R912=1,"",COUNTIFS($O$112:$O$1378,"&gt;40",#REF!,#REF!)),"")</f>
        <v>#REF!</v>
      </c>
      <c r="Z912" s="16"/>
      <c r="AA912" s="16"/>
      <c r="AB912" s="16"/>
      <c r="AC912" s="16"/>
      <c r="AD912" s="16"/>
      <c r="AE912" s="16"/>
      <c r="AF912" s="16"/>
      <c r="AG912" s="16"/>
      <c r="AH912" s="16"/>
    </row>
    <row r="913" spans="1:34">
      <c r="A913" s="13">
        <f t="shared" si="61"/>
        <v>78575</v>
      </c>
      <c r="B913" s="38" t="str">
        <f t="shared" si="62"/>
        <v>2018123214935</v>
      </c>
      <c r="C913" s="13" t="str">
        <f t="shared" si="59"/>
        <v>2018123</v>
      </c>
      <c r="D913" s="13">
        <v>2018</v>
      </c>
      <c r="E913" s="13">
        <v>1</v>
      </c>
      <c r="F913" s="13">
        <v>23</v>
      </c>
      <c r="G913" s="13">
        <v>21</v>
      </c>
      <c r="H913" s="13">
        <v>49</v>
      </c>
      <c r="I913" s="13">
        <v>35</v>
      </c>
      <c r="J913" s="13">
        <v>876</v>
      </c>
      <c r="K913" s="13" t="s">
        <v>37</v>
      </c>
      <c r="L913" s="13" t="e">
        <f>IF(#REF!=#REF!,IF(K913="Stroke",IF(K914="Stroke",IF((J914-J913)&lt;0,1000+J914-J913,J914-J913),""),""),"")</f>
        <v>#REF!</v>
      </c>
      <c r="M913" s="13" t="s">
        <v>21</v>
      </c>
      <c r="N913" s="13" t="s">
        <v>27</v>
      </c>
      <c r="O913" s="13">
        <v>16</v>
      </c>
      <c r="P913" s="7" t="e">
        <f>IF(#REF!=#REF!,IF(K913="Stroke",IF(K914="Stroke",IF(#REF!=#REF!,IF(Q913=Q914,IF((J914-J913)&lt;0,1000+J914-J913-O913,J914-J913-O913),""),""),""),""),"")</f>
        <v>#REF!</v>
      </c>
      <c r="Q913" s="13">
        <v>1</v>
      </c>
      <c r="R913" s="7" t="e">
        <f>IF(#REF!&lt;&gt;#REF!,COUNTIFS($K$112:$K$1378,$K$112,#REF!,#REF!),"")</f>
        <v>#REF!</v>
      </c>
      <c r="S913" s="7" t="e">
        <f>IF(AND(#REF!&lt;&gt;#REF!,#REF!=#REF!,M913="positive",M914="negative"),1,"")</f>
        <v>#REF!</v>
      </c>
      <c r="T913" s="7" t="e">
        <f>IF(AND(#REF!=#REF!,K:K="stroke",M:M="positive",S913&lt;&gt;"1"),1,"")</f>
        <v>#REF!</v>
      </c>
      <c r="U913" s="7" t="e">
        <f>IF((AND(R913&lt;&gt;"",W913&lt;&gt;1,K:K="stroke",M:M="negative",#REF!=#REF!)),IF(W913&lt;&gt;0,"",1),"")</f>
        <v>#REF!</v>
      </c>
      <c r="V913" s="7" t="e">
        <f t="shared" si="60"/>
        <v>#REF!</v>
      </c>
      <c r="W913" s="7" t="e">
        <f>IF(#REF!&lt;&gt;#REF!,COUNTIFS($K$112:$K$1378,"up",#REF!,#REF!),"")</f>
        <v>#REF!</v>
      </c>
      <c r="X913" s="7" t="e">
        <f>IF(#REF!&lt;&gt;#REF!,COUNTIFS($K$112:$K$1378,"SRS",#REF!,#REF!),"")</f>
        <v>#REF!</v>
      </c>
      <c r="Y913" s="7" t="e">
        <f>IF(R913&lt;&gt;"",IF(R913=1,"",COUNTIFS($O$112:$O$1378,"&gt;40",#REF!,#REF!)),"")</f>
        <v>#REF!</v>
      </c>
      <c r="Z913" s="13"/>
      <c r="AA913" s="13"/>
      <c r="AB913" s="13"/>
      <c r="AC913" s="13"/>
      <c r="AD913" s="7"/>
      <c r="AE913" s="7"/>
      <c r="AF913" s="7"/>
      <c r="AG913" s="7"/>
      <c r="AH913" s="7"/>
    </row>
    <row r="914" spans="1:34" s="7" customFormat="1">
      <c r="A914" s="39">
        <f t="shared" si="61"/>
        <v>78575</v>
      </c>
      <c r="B914" s="40" t="str">
        <f t="shared" si="62"/>
        <v>2018123214935</v>
      </c>
      <c r="C914" s="39" t="str">
        <f t="shared" si="59"/>
        <v>2018123</v>
      </c>
      <c r="D914" s="39">
        <v>2018</v>
      </c>
      <c r="E914" s="39">
        <v>1</v>
      </c>
      <c r="F914" s="39">
        <v>23</v>
      </c>
      <c r="G914" s="39">
        <v>21</v>
      </c>
      <c r="H914" s="39">
        <v>49</v>
      </c>
      <c r="I914" s="39">
        <v>35</v>
      </c>
      <c r="J914" s="39">
        <v>900</v>
      </c>
      <c r="K914" s="39" t="s">
        <v>104</v>
      </c>
      <c r="L914" s="39" t="e">
        <f>IF(#REF!=#REF!,IF(K914="Stroke",IF(K915="Stroke",IF((J915-J914)&lt;0,1000+J915-J914,J915-J914),""),""),"")</f>
        <v>#REF!</v>
      </c>
      <c r="M914" s="39" t="s">
        <v>21</v>
      </c>
      <c r="N914" s="39" t="s">
        <v>27</v>
      </c>
      <c r="O914" s="39">
        <v>0</v>
      </c>
      <c r="P914" s="8" t="e">
        <f>IF(#REF!=#REF!,IF(K914="Stroke",IF(K915="Stroke",IF(#REF!=#REF!,IF(Q914=Q915,IF((J915-J914)&lt;0,1000+J915-J914-O914,J915-J914-O914),""),""),""),""),"")</f>
        <v>#REF!</v>
      </c>
      <c r="Q914" s="39">
        <v>0</v>
      </c>
      <c r="R914" s="8" t="e">
        <f>IF(#REF!&lt;&gt;#REF!,COUNTIFS($K$112:$K$1378,$K$112,#REF!,#REF!),"")</f>
        <v>#REF!</v>
      </c>
      <c r="S914" s="8" t="e">
        <f>IF(AND(#REF!&lt;&gt;#REF!,#REF!=#REF!,M914="positive",M915="negative"),1,"")</f>
        <v>#REF!</v>
      </c>
      <c r="T914" s="8" t="e">
        <f>IF(AND(#REF!=#REF!,K:K="stroke",M:M="positive",S914&lt;&gt;"1"),1,"")</f>
        <v>#REF!</v>
      </c>
      <c r="U914" s="8" t="e">
        <f>IF((AND(R914&lt;&gt;"",W914&lt;&gt;1,K:K="stroke",M:M="negative",#REF!=#REF!)),IF(W914&lt;&gt;0,"",1),"")</f>
        <v>#REF!</v>
      </c>
      <c r="V914" s="8" t="e">
        <f t="shared" si="60"/>
        <v>#REF!</v>
      </c>
      <c r="W914" s="8" t="e">
        <f>IF(#REF!&lt;&gt;#REF!,COUNTIFS($K$112:$K$1378,"up",#REF!,#REF!),"")</f>
        <v>#REF!</v>
      </c>
      <c r="X914" s="8" t="e">
        <f>IF(#REF!&lt;&gt;#REF!,COUNTIFS($K$112:$K$1378,"SRS",#REF!,#REF!),"")</f>
        <v>#REF!</v>
      </c>
      <c r="Y914" s="8" t="e">
        <f>IF(R914&lt;&gt;"",IF(R914=1,"",COUNTIFS($O$112:$O$1378,"&gt;40",#REF!,#REF!)),"")</f>
        <v>#REF!</v>
      </c>
      <c r="Z914" s="39" t="s">
        <v>105</v>
      </c>
      <c r="AA914" s="39"/>
      <c r="AB914" s="39"/>
      <c r="AC914" s="39"/>
      <c r="AD914" s="4"/>
      <c r="AE914" s="4"/>
      <c r="AF914" s="4"/>
      <c r="AG914" s="4"/>
      <c r="AH914" s="4"/>
    </row>
    <row r="915" spans="1:34">
      <c r="A915" s="13">
        <f t="shared" si="61"/>
        <v>79040</v>
      </c>
      <c r="B915" s="38" t="str">
        <f t="shared" si="62"/>
        <v>2018123215720</v>
      </c>
      <c r="C915" s="13" t="str">
        <f t="shared" si="59"/>
        <v>2018123</v>
      </c>
      <c r="D915" s="13">
        <v>2018</v>
      </c>
      <c r="E915" s="13">
        <v>1</v>
      </c>
      <c r="F915" s="13">
        <v>23</v>
      </c>
      <c r="G915" s="13">
        <v>21</v>
      </c>
      <c r="H915" s="13">
        <v>57</v>
      </c>
      <c r="I915" s="13">
        <v>20</v>
      </c>
      <c r="J915" s="13">
        <v>989</v>
      </c>
      <c r="K915" s="13" t="s">
        <v>106</v>
      </c>
      <c r="L915" s="13" t="e">
        <f>IF(#REF!=#REF!,IF(K915="Stroke",IF(K916="Stroke",IF((J916-J915)&lt;0,1000+J916-J915,J916-J915),""),""),"")</f>
        <v>#REF!</v>
      </c>
      <c r="M915" s="13" t="s">
        <v>89</v>
      </c>
      <c r="N915" s="13" t="s">
        <v>64</v>
      </c>
      <c r="O915" s="13">
        <v>0</v>
      </c>
      <c r="P915" s="7" t="e">
        <f>IF(#REF!=#REF!,IF(K915="Stroke",IF(K916="Stroke",IF(#REF!=#REF!,IF(Q915=Q916,IF((J916-J915)&lt;0,1000+J916-J915-O915,J916-J915-O915),""),""),""),""),"")</f>
        <v>#REF!</v>
      </c>
      <c r="Q915" s="13">
        <v>0</v>
      </c>
      <c r="R915" s="7" t="e">
        <f>IF(#REF!&lt;&gt;#REF!,COUNTIFS($K$112:$K$1378,$K$112,#REF!,#REF!),"")</f>
        <v>#REF!</v>
      </c>
      <c r="S915" s="7" t="e">
        <f>IF(AND(#REF!&lt;&gt;#REF!,#REF!=#REF!,M915="positive",M916="negative"),1,"")</f>
        <v>#REF!</v>
      </c>
      <c r="T915" s="7" t="e">
        <f>IF(AND(#REF!=#REF!,K:K="stroke",M:M="positive",S915&lt;&gt;"1"),1,"")</f>
        <v>#REF!</v>
      </c>
      <c r="U915" s="7" t="e">
        <f>IF((AND(R915&lt;&gt;"",W915&lt;&gt;1,K:K="stroke",M:M="negative",#REF!=#REF!)),IF(W915&lt;&gt;0,"",1),"")</f>
        <v>#REF!</v>
      </c>
      <c r="V915" s="7" t="e">
        <f t="shared" si="60"/>
        <v>#REF!</v>
      </c>
      <c r="W915" s="7" t="e">
        <f>IF(#REF!&lt;&gt;#REF!,COUNTIFS($K$112:$K$1378,"up",#REF!,#REF!),"")</f>
        <v>#REF!</v>
      </c>
      <c r="X915" s="7" t="e">
        <f>IF(#REF!&lt;&gt;#REF!,COUNTIFS($K$112:$K$1378,"SRS",#REF!,#REF!),"")</f>
        <v>#REF!</v>
      </c>
      <c r="Y915" s="7" t="e">
        <f>IF(R915&lt;&gt;"",IF(R915=1,"",COUNTIFS($O$112:$O$1378,"&gt;40",#REF!,#REF!)),"")</f>
        <v>#REF!</v>
      </c>
      <c r="Z915" s="13" t="s">
        <v>107</v>
      </c>
      <c r="AA915" s="13"/>
      <c r="AB915" s="13"/>
      <c r="AC915" s="13"/>
      <c r="AD915" s="7"/>
      <c r="AE915" s="7"/>
      <c r="AF915" s="7"/>
      <c r="AG915" s="7"/>
      <c r="AH915" s="7"/>
    </row>
    <row r="916" spans="1:34">
      <c r="A916" s="39">
        <f t="shared" si="61"/>
        <v>79041</v>
      </c>
      <c r="B916" s="40" t="str">
        <f t="shared" si="62"/>
        <v>2018123215721</v>
      </c>
      <c r="C916" s="39" t="str">
        <f t="shared" si="59"/>
        <v>2018123</v>
      </c>
      <c r="D916" s="39">
        <v>2018</v>
      </c>
      <c r="E916" s="39">
        <v>1</v>
      </c>
      <c r="F916" s="39">
        <v>23</v>
      </c>
      <c r="G916" s="39">
        <v>21</v>
      </c>
      <c r="H916" s="39">
        <v>57</v>
      </c>
      <c r="I916" s="39">
        <v>21</v>
      </c>
      <c r="J916" s="39">
        <v>29</v>
      </c>
      <c r="K916" s="39" t="s">
        <v>26</v>
      </c>
      <c r="L916" s="39" t="e">
        <f>IF(#REF!=#REF!,IF(K916="Stroke",IF(K917="Stroke",IF((J917-J916)&lt;0,1000+J917-J916,J917-J916),""),""),"")</f>
        <v>#REF!</v>
      </c>
      <c r="M916" s="39" t="s">
        <v>21</v>
      </c>
      <c r="N916" s="39" t="s">
        <v>27</v>
      </c>
      <c r="O916" s="39">
        <v>447</v>
      </c>
      <c r="P916" s="8" t="e">
        <f>IF(#REF!=#REF!,IF(K916="Stroke",IF(K917="Stroke",IF(#REF!=#REF!,IF(Q916=Q917,IF((J917-J916)&lt;0,1000+J917-J916-O916,J917-J916-O916),""),""),""),""),"")</f>
        <v>#REF!</v>
      </c>
      <c r="Q916" s="39">
        <v>1</v>
      </c>
      <c r="R916" s="8" t="e">
        <f>IF(#REF!&lt;&gt;#REF!,COUNTIFS($K$112:$K$1378,$K$112,#REF!,#REF!),"")</f>
        <v>#REF!</v>
      </c>
      <c r="S916" s="8" t="e">
        <f>IF(AND(#REF!&lt;&gt;#REF!,#REF!=#REF!,M916="positive",M917="negative"),1,"")</f>
        <v>#REF!</v>
      </c>
      <c r="T916" s="8" t="e">
        <f>IF(AND(#REF!=#REF!,K:K="stroke",M:M="positive",S916&lt;&gt;"1"),1,"")</f>
        <v>#REF!</v>
      </c>
      <c r="U916" s="8" t="e">
        <f>IF((AND(R916&lt;&gt;"",W916&lt;&gt;1,K:K="stroke",M:M="negative",#REF!=#REF!)),IF(W916&lt;&gt;0,"",1),"")</f>
        <v>#REF!</v>
      </c>
      <c r="V916" s="8" t="e">
        <f t="shared" si="60"/>
        <v>#REF!</v>
      </c>
      <c r="W916" s="8" t="e">
        <f>IF(#REF!&lt;&gt;#REF!,COUNTIFS($K$112:$K$1378,"up",#REF!,#REF!),"")</f>
        <v>#REF!</v>
      </c>
      <c r="X916" s="8" t="e">
        <f>IF(#REF!&lt;&gt;#REF!,COUNTIFS($K$112:$K$1378,"SRS",#REF!,#REF!),"")</f>
        <v>#REF!</v>
      </c>
      <c r="Y916" s="8" t="e">
        <f>IF(R916&lt;&gt;"",IF(R916=1,"",COUNTIFS($O$112:$O$1378,"&gt;40",#REF!,#REF!)),"")</f>
        <v>#REF!</v>
      </c>
      <c r="Z916" s="39" t="s">
        <v>108</v>
      </c>
      <c r="AA916" s="39" t="s">
        <v>109</v>
      </c>
      <c r="AB916" s="39"/>
      <c r="AC916" s="39"/>
    </row>
    <row r="917" spans="1:34" s="7" customFormat="1">
      <c r="A917" s="39">
        <f t="shared" si="61"/>
        <v>79041</v>
      </c>
      <c r="B917" s="40" t="str">
        <f t="shared" si="62"/>
        <v>2018123215721</v>
      </c>
      <c r="C917" s="39" t="str">
        <f t="shared" si="59"/>
        <v>2018123</v>
      </c>
      <c r="D917" s="39">
        <v>2018</v>
      </c>
      <c r="E917" s="39">
        <v>1</v>
      </c>
      <c r="F917" s="39">
        <v>23</v>
      </c>
      <c r="G917" s="39">
        <v>21</v>
      </c>
      <c r="H917" s="39">
        <v>57</v>
      </c>
      <c r="I917" s="39">
        <v>21</v>
      </c>
      <c r="J917" s="39">
        <v>41</v>
      </c>
      <c r="K917" s="39" t="s">
        <v>29</v>
      </c>
      <c r="L917" s="39" t="e">
        <f>IF(#REF!=#REF!,IF(K917="Stroke",IF(K918="Stroke",IF((J918-J917)&lt;0,1000+J918-J917,J918-J917),""),""),"")</f>
        <v>#REF!</v>
      </c>
      <c r="M917" s="39" t="s">
        <v>21</v>
      </c>
      <c r="N917" s="39" t="s">
        <v>27</v>
      </c>
      <c r="O917" s="39">
        <v>0</v>
      </c>
      <c r="P917" s="8" t="e">
        <f>IF(#REF!=#REF!,IF(K917="Stroke",IF(K918="Stroke",IF(#REF!=#REF!,IF(Q917=Q918,IF((J918-J917)&lt;0,1000+J918-J917-O917,J918-J917-O917),""),""),""),""),"")</f>
        <v>#REF!</v>
      </c>
      <c r="Q917" s="39">
        <v>1</v>
      </c>
      <c r="R917" s="8" t="e">
        <f>IF(#REF!&lt;&gt;#REF!,COUNTIFS($K$112:$K$1378,$K$112,#REF!,#REF!),"")</f>
        <v>#REF!</v>
      </c>
      <c r="S917" s="8" t="e">
        <f>IF(AND(#REF!&lt;&gt;#REF!,#REF!=#REF!,M917="positive",M918="negative"),1,"")</f>
        <v>#REF!</v>
      </c>
      <c r="T917" s="8" t="e">
        <f>IF(AND(#REF!=#REF!,K:K="stroke",M:M="positive",S917&lt;&gt;"1"),1,"")</f>
        <v>#REF!</v>
      </c>
      <c r="U917" s="8" t="e">
        <f>IF((AND(R917&lt;&gt;"",W917&lt;&gt;1,K:K="stroke",M:M="negative",#REF!=#REF!)),IF(W917&lt;&gt;0,"",1),"")</f>
        <v>#REF!</v>
      </c>
      <c r="V917" s="8" t="e">
        <f t="shared" si="60"/>
        <v>#REF!</v>
      </c>
      <c r="W917" s="8" t="e">
        <f>IF(#REF!&lt;&gt;#REF!,COUNTIFS($K$112:$K$1378,"up",#REF!,#REF!),"")</f>
        <v>#REF!</v>
      </c>
      <c r="X917" s="8" t="e">
        <f>IF(#REF!&lt;&gt;#REF!,COUNTIFS($K$112:$K$1378,"SRS",#REF!,#REF!),"")</f>
        <v>#REF!</v>
      </c>
      <c r="Y917" s="8" t="e">
        <f>IF(R917&lt;&gt;"",IF(R917=1,"",COUNTIFS($O$112:$O$1378,"&gt;40",#REF!,#REF!)),"")</f>
        <v>#REF!</v>
      </c>
      <c r="Z917" s="39" t="s">
        <v>110</v>
      </c>
      <c r="AA917" s="39"/>
      <c r="AB917" s="39"/>
      <c r="AC917" s="39"/>
      <c r="AD917" s="4"/>
      <c r="AE917" s="4"/>
      <c r="AF917" s="4"/>
      <c r="AG917" s="4"/>
      <c r="AH917" s="4"/>
    </row>
    <row r="918" spans="1:34">
      <c r="A918" s="13">
        <f t="shared" si="61"/>
        <v>65780</v>
      </c>
      <c r="B918" s="38" t="str">
        <f t="shared" si="62"/>
        <v>2018124181620</v>
      </c>
      <c r="C918" s="13" t="str">
        <f t="shared" si="59"/>
        <v>2018124</v>
      </c>
      <c r="D918" s="13">
        <v>2018</v>
      </c>
      <c r="E918" s="13">
        <v>1</v>
      </c>
      <c r="F918" s="13">
        <v>24</v>
      </c>
      <c r="G918" s="13">
        <v>18</v>
      </c>
      <c r="H918" s="13">
        <v>16</v>
      </c>
      <c r="I918" s="13">
        <v>20</v>
      </c>
      <c r="J918" s="13">
        <v>735</v>
      </c>
      <c r="K918" s="13" t="s">
        <v>111</v>
      </c>
      <c r="L918" s="13" t="e">
        <f>IF(#REF!=#REF!,IF(K918="Stroke",IF(K919="Stroke",IF((J919-J918)&lt;0,1000+J919-J918,J919-J918),""),""),"")</f>
        <v>#REF!</v>
      </c>
      <c r="M918" s="13" t="s">
        <v>21</v>
      </c>
      <c r="N918" s="13" t="s">
        <v>27</v>
      </c>
      <c r="O918" s="13">
        <v>0</v>
      </c>
      <c r="P918" s="7" t="e">
        <f>IF(#REF!=#REF!,IF(K918="Stroke",IF(K919="Stroke",IF(#REF!=#REF!,IF(Q918=Q919,IF((J919-J918)&lt;0,1000+J919-J918-O918,J919-J918-O918),""),""),""),""),"")</f>
        <v>#REF!</v>
      </c>
      <c r="Q918" s="13">
        <v>0</v>
      </c>
      <c r="R918" s="7" t="e">
        <f>IF(#REF!&lt;&gt;#REF!,COUNTIFS($K$112:$K$1378,$K$112,#REF!,#REF!),"")</f>
        <v>#REF!</v>
      </c>
      <c r="S918" s="7" t="e">
        <f>IF(AND(#REF!&lt;&gt;#REF!,#REF!=#REF!,M918="positive",M919="negative"),1,"")</f>
        <v>#REF!</v>
      </c>
      <c r="T918" s="7" t="e">
        <f>IF(AND(#REF!=#REF!,K:K="stroke",M:M="positive",S918&lt;&gt;"1"),1,"")</f>
        <v>#REF!</v>
      </c>
      <c r="U918" s="7" t="e">
        <f>IF((AND(R918&lt;&gt;"",W918&lt;&gt;1,K:K="stroke",M:M="negative",#REF!=#REF!)),IF(W918&lt;&gt;0,"",1),"")</f>
        <v>#REF!</v>
      </c>
      <c r="V918" s="7" t="e">
        <f t="shared" si="60"/>
        <v>#REF!</v>
      </c>
      <c r="W918" s="7" t="e">
        <f>IF(#REF!&lt;&gt;#REF!,COUNTIFS($K$112:$K$1378,"up",#REF!,#REF!),"")</f>
        <v>#REF!</v>
      </c>
      <c r="X918" s="7" t="e">
        <f>IF(#REF!&lt;&gt;#REF!,COUNTIFS($K$112:$K$1378,"SRS",#REF!,#REF!),"")</f>
        <v>#REF!</v>
      </c>
      <c r="Y918" s="7" t="e">
        <f>IF(R918&lt;&gt;"",IF(R918=1,"",COUNTIFS($O$112:$O$1378,"&gt;40",#REF!,#REF!)),"")</f>
        <v>#REF!</v>
      </c>
      <c r="Z918" s="13" t="s">
        <v>112</v>
      </c>
      <c r="AA918" s="13"/>
      <c r="AB918" s="13"/>
      <c r="AC918" s="13"/>
      <c r="AD918" s="7"/>
      <c r="AE918" s="7"/>
      <c r="AF918" s="7"/>
      <c r="AG918" s="7"/>
      <c r="AH918" s="7"/>
    </row>
    <row r="919" spans="1:34">
      <c r="A919" s="39">
        <f t="shared" si="61"/>
        <v>65780</v>
      </c>
      <c r="B919" s="40" t="str">
        <f t="shared" si="62"/>
        <v>2018124181620</v>
      </c>
      <c r="C919" s="39" t="str">
        <f t="shared" si="59"/>
        <v>2018124</v>
      </c>
      <c r="D919" s="39">
        <v>2018</v>
      </c>
      <c r="E919" s="39">
        <v>1</v>
      </c>
      <c r="F919" s="39">
        <v>24</v>
      </c>
      <c r="G919" s="39">
        <v>18</v>
      </c>
      <c r="H919" s="39">
        <v>16</v>
      </c>
      <c r="I919" s="39">
        <v>20</v>
      </c>
      <c r="J919" s="39">
        <v>979</v>
      </c>
      <c r="K919" s="39" t="s">
        <v>111</v>
      </c>
      <c r="L919" s="39" t="e">
        <f>IF(#REF!=#REF!,IF(K919="Stroke",IF(K920="Stroke",IF((J920-J919)&lt;0,1000+J920-J919,J920-J919),""),""),"")</f>
        <v>#REF!</v>
      </c>
      <c r="M919" s="39" t="s">
        <v>21</v>
      </c>
      <c r="N919" s="39" t="s">
        <v>27</v>
      </c>
      <c r="O919" s="39">
        <v>0</v>
      </c>
      <c r="P919" s="8" t="e">
        <f>IF(#REF!=#REF!,IF(K919="Stroke",IF(K920="Stroke",IF(#REF!=#REF!,IF(Q919=Q920,IF((J920-J919)&lt;0,1000+J920-J919-O919,J920-J919-O919),""),""),""),""),"")</f>
        <v>#REF!</v>
      </c>
      <c r="Q919" s="39">
        <v>0</v>
      </c>
      <c r="R919" s="8" t="e">
        <f>IF(#REF!&lt;&gt;#REF!,COUNTIFS($K$112:$K$1378,$K$112,#REF!,#REF!),"")</f>
        <v>#REF!</v>
      </c>
      <c r="S919" s="8" t="e">
        <f>IF(AND(#REF!&lt;&gt;#REF!,#REF!=#REF!,M919="positive",M920="negative"),1,"")</f>
        <v>#REF!</v>
      </c>
      <c r="T919" s="8" t="e">
        <f>IF(AND(#REF!=#REF!,K:K="stroke",M:M="positive",S919&lt;&gt;"1"),1,"")</f>
        <v>#REF!</v>
      </c>
      <c r="U919" s="8" t="e">
        <f>IF((AND(R919&lt;&gt;"",W919&lt;&gt;1,K:K="stroke",M:M="negative",#REF!=#REF!)),IF(W919&lt;&gt;0,"",1),"")</f>
        <v>#REF!</v>
      </c>
      <c r="V919" s="8" t="e">
        <f t="shared" si="60"/>
        <v>#REF!</v>
      </c>
      <c r="W919" s="8" t="e">
        <f>IF(#REF!&lt;&gt;#REF!,COUNTIFS($K$112:$K$1378,"up",#REF!,#REF!),"")</f>
        <v>#REF!</v>
      </c>
      <c r="X919" s="8" t="e">
        <f>IF(#REF!&lt;&gt;#REF!,COUNTIFS($K$112:$K$1378,"SRS",#REF!,#REF!),"")</f>
        <v>#REF!</v>
      </c>
      <c r="Y919" s="8" t="e">
        <f>IF(R919&lt;&gt;"",IF(R919=1,"",COUNTIFS($O$112:$O$1378,"&gt;40",#REF!,#REF!)),"")</f>
        <v>#REF!</v>
      </c>
      <c r="Z919" s="39" t="s">
        <v>113</v>
      </c>
      <c r="AA919" s="39" t="s">
        <v>114</v>
      </c>
      <c r="AB919" s="39"/>
      <c r="AC919" s="39"/>
    </row>
    <row r="920" spans="1:34" s="7" customFormat="1">
      <c r="A920" s="39">
        <f t="shared" si="61"/>
        <v>65781</v>
      </c>
      <c r="B920" s="40" t="str">
        <f t="shared" si="62"/>
        <v>2018124181621</v>
      </c>
      <c r="C920" s="39" t="str">
        <f t="shared" si="59"/>
        <v>2018124</v>
      </c>
      <c r="D920" s="39">
        <v>2018</v>
      </c>
      <c r="E920" s="39">
        <v>1</v>
      </c>
      <c r="F920" s="39">
        <v>24</v>
      </c>
      <c r="G920" s="39">
        <v>18</v>
      </c>
      <c r="H920" s="39">
        <v>16</v>
      </c>
      <c r="I920" s="39">
        <v>21</v>
      </c>
      <c r="J920" s="39">
        <v>50</v>
      </c>
      <c r="K920" s="39" t="s">
        <v>37</v>
      </c>
      <c r="L920" s="39" t="e">
        <f>IF(#REF!=#REF!,IF(K920="Stroke",IF(K921="Stroke",IF((J921-J920)&lt;0,1000+J921-J920,J921-J920),""),""),"")</f>
        <v>#REF!</v>
      </c>
      <c r="M920" s="39" t="s">
        <v>21</v>
      </c>
      <c r="N920" s="39" t="s">
        <v>64</v>
      </c>
      <c r="O920" s="39">
        <v>0</v>
      </c>
      <c r="P920" s="8" t="e">
        <f>IF(#REF!=#REF!,IF(K920="Stroke",IF(K921="Stroke",IF(#REF!=#REF!,IF(Q920=Q921,IF((J921-J920)&lt;0,1000+J921-J920-O920,J921-J920-O920),""),""),""),""),"")</f>
        <v>#REF!</v>
      </c>
      <c r="Q920" s="39">
        <v>0</v>
      </c>
      <c r="R920" s="8" t="e">
        <f>IF(#REF!&lt;&gt;#REF!,COUNTIFS($K$112:$K$1378,$K$112,#REF!,#REF!),"")</f>
        <v>#REF!</v>
      </c>
      <c r="S920" s="8" t="e">
        <f>IF(AND(#REF!&lt;&gt;#REF!,#REF!=#REF!,M920="positive",M921="negative"),1,"")</f>
        <v>#REF!</v>
      </c>
      <c r="T920" s="8" t="e">
        <f>IF(AND(#REF!=#REF!,K:K="stroke",M:M="positive",S920&lt;&gt;"1"),1,"")</f>
        <v>#REF!</v>
      </c>
      <c r="U920" s="8" t="e">
        <f>IF((AND(R920&lt;&gt;"",W920&lt;&gt;1,K:K="stroke",M:M="negative",#REF!=#REF!)),IF(W920&lt;&gt;0,"",1),"")</f>
        <v>#REF!</v>
      </c>
      <c r="V920" s="8" t="e">
        <f t="shared" si="60"/>
        <v>#REF!</v>
      </c>
      <c r="W920" s="8" t="e">
        <f>IF(#REF!&lt;&gt;#REF!,COUNTIFS($K$112:$K$1378,"up",#REF!,#REF!),"")</f>
        <v>#REF!</v>
      </c>
      <c r="X920" s="8" t="e">
        <f>IF(#REF!&lt;&gt;#REF!,COUNTIFS($K$112:$K$1378,"SRS",#REF!,#REF!),"")</f>
        <v>#REF!</v>
      </c>
      <c r="Y920" s="8" t="e">
        <f>IF(R920&lt;&gt;"",IF(R920=1,"",COUNTIFS($O$112:$O$1378,"&gt;40",#REF!,#REF!)),"")</f>
        <v>#REF!</v>
      </c>
      <c r="Z920" s="39" t="s">
        <v>115</v>
      </c>
      <c r="AA920" s="39"/>
      <c r="AB920" s="39"/>
      <c r="AC920" s="39"/>
      <c r="AD920" s="4"/>
      <c r="AE920" s="4"/>
      <c r="AF920" s="4"/>
      <c r="AG920" s="4"/>
      <c r="AH920" s="4"/>
    </row>
    <row r="921" spans="1:34">
      <c r="A921" s="13">
        <f t="shared" si="61"/>
        <v>65903</v>
      </c>
      <c r="B921" s="38" t="str">
        <f t="shared" si="62"/>
        <v>2018124181823</v>
      </c>
      <c r="C921" s="13" t="str">
        <f t="shared" si="59"/>
        <v>2018124</v>
      </c>
      <c r="D921" s="13">
        <v>2018</v>
      </c>
      <c r="E921" s="13">
        <v>1</v>
      </c>
      <c r="F921" s="13">
        <v>24</v>
      </c>
      <c r="G921" s="13">
        <v>18</v>
      </c>
      <c r="H921" s="13">
        <v>18</v>
      </c>
      <c r="I921" s="13">
        <v>23</v>
      </c>
      <c r="J921" s="13">
        <v>843</v>
      </c>
      <c r="K921" s="13" t="s">
        <v>37</v>
      </c>
      <c r="L921" s="13" t="e">
        <f>IF(#REF!=#REF!,IF(K921="Stroke",IF(K922="Stroke",IF((J922-J921)&lt;0,1000+J922-J921,J922-J921),""),""),"")</f>
        <v>#REF!</v>
      </c>
      <c r="M921" s="13" t="s">
        <v>21</v>
      </c>
      <c r="N921" s="13" t="s">
        <v>27</v>
      </c>
      <c r="O921" s="13">
        <v>36</v>
      </c>
      <c r="P921" s="7" t="e">
        <f>IF(#REF!=#REF!,IF(K921="Stroke",IF(K922="Stroke",IF(#REF!=#REF!,IF(Q921=Q922,IF((J922-J921)&lt;0,1000+J922-J921-O921,J922-J921-O921),""),""),""),""),"")</f>
        <v>#REF!</v>
      </c>
      <c r="Q921" s="13">
        <v>1</v>
      </c>
      <c r="R921" s="7" t="e">
        <f>IF(#REF!&lt;&gt;#REF!,COUNTIFS($K$112:$K$1378,$K$112,#REF!,#REF!),"")</f>
        <v>#REF!</v>
      </c>
      <c r="S921" s="7" t="e">
        <f>IF(AND(#REF!&lt;&gt;#REF!,#REF!=#REF!,M921="positive",M922="negative"),1,"")</f>
        <v>#REF!</v>
      </c>
      <c r="T921" s="7" t="e">
        <f>IF(AND(#REF!=#REF!,K:K="stroke",M:M="positive",S921&lt;&gt;"1"),1,"")</f>
        <v>#REF!</v>
      </c>
      <c r="U921" s="7" t="e">
        <f>IF((AND(R921&lt;&gt;"",W921&lt;&gt;1,K:K="stroke",M:M="negative",#REF!=#REF!)),IF(W921&lt;&gt;0,"",1),"")</f>
        <v>#REF!</v>
      </c>
      <c r="V921" s="7" t="e">
        <f t="shared" si="60"/>
        <v>#REF!</v>
      </c>
      <c r="W921" s="7" t="e">
        <f>IF(#REF!&lt;&gt;#REF!,COUNTIFS($K$112:$K$1378,"up",#REF!,#REF!),"")</f>
        <v>#REF!</v>
      </c>
      <c r="X921" s="7" t="e">
        <f>IF(#REF!&lt;&gt;#REF!,COUNTIFS($K$112:$K$1378,"SRS",#REF!,#REF!),"")</f>
        <v>#REF!</v>
      </c>
      <c r="Y921" s="7" t="e">
        <f>IF(R921&lt;&gt;"",IF(R921=1,"",COUNTIFS($O$112:$O$1378,"&gt;40",#REF!,#REF!)),"")</f>
        <v>#REF!</v>
      </c>
      <c r="Z921" s="13" t="s">
        <v>116</v>
      </c>
      <c r="AA921" s="13"/>
      <c r="AB921" s="13"/>
      <c r="AC921" s="13"/>
      <c r="AD921" s="7"/>
      <c r="AE921" s="7"/>
      <c r="AF921" s="7"/>
      <c r="AG921" s="7"/>
      <c r="AH921" s="7"/>
    </row>
    <row r="922" spans="1:34">
      <c r="A922" s="39">
        <f t="shared" si="61"/>
        <v>65903</v>
      </c>
      <c r="B922" s="40" t="str">
        <f t="shared" si="62"/>
        <v>2018124181823</v>
      </c>
      <c r="C922" s="39" t="str">
        <f t="shared" si="59"/>
        <v>2018124</v>
      </c>
      <c r="D922" s="39">
        <v>2018</v>
      </c>
      <c r="E922" s="39">
        <v>1</v>
      </c>
      <c r="F922" s="39">
        <v>24</v>
      </c>
      <c r="G922" s="39">
        <v>18</v>
      </c>
      <c r="H922" s="39">
        <v>18</v>
      </c>
      <c r="I922" s="39">
        <v>23</v>
      </c>
      <c r="J922" s="39">
        <v>927</v>
      </c>
      <c r="K922" s="39" t="s">
        <v>37</v>
      </c>
      <c r="L922" s="39" t="e">
        <f>IF(#REF!=#REF!,IF(K922="Stroke",IF(K923="Stroke",IF((J923-J922)&lt;0,1000+J923-J922,J923-J922),""),""),"")</f>
        <v>#REF!</v>
      </c>
      <c r="M922" s="39" t="s">
        <v>89</v>
      </c>
      <c r="N922" s="39" t="s">
        <v>64</v>
      </c>
      <c r="O922" s="39">
        <v>0</v>
      </c>
      <c r="P922" s="8" t="e">
        <f>IF(#REF!=#REF!,IF(K922="Stroke",IF(K923="Stroke",IF(#REF!=#REF!,IF(Q922=Q923,IF((J923-J922)&lt;0,1000+J923-J922-O922,J923-J922-O922),""),""),""),""),"")</f>
        <v>#REF!</v>
      </c>
      <c r="Q922" s="39">
        <v>0</v>
      </c>
      <c r="R922" s="8" t="e">
        <f>IF(#REF!&lt;&gt;#REF!,COUNTIFS($K$112:$K$1378,$K$112,#REF!,#REF!),"")</f>
        <v>#REF!</v>
      </c>
      <c r="S922" s="8" t="e">
        <f>IF(AND(#REF!&lt;&gt;#REF!,#REF!=#REF!,M922="positive",M923="negative"),1,"")</f>
        <v>#REF!</v>
      </c>
      <c r="T922" s="8" t="e">
        <f>IF(AND(#REF!=#REF!,K:K="stroke",M:M="positive",S922&lt;&gt;"1"),1,"")</f>
        <v>#REF!</v>
      </c>
      <c r="U922" s="8" t="e">
        <f>IF((AND(R922&lt;&gt;"",W922&lt;&gt;1,K:K="stroke",M:M="negative",#REF!=#REF!)),IF(W922&lt;&gt;0,"",1),"")</f>
        <v>#REF!</v>
      </c>
      <c r="V922" s="8" t="e">
        <f t="shared" si="60"/>
        <v>#REF!</v>
      </c>
      <c r="W922" s="8" t="e">
        <f>IF(#REF!&lt;&gt;#REF!,COUNTIFS($K$112:$K$1378,"up",#REF!,#REF!),"")</f>
        <v>#REF!</v>
      </c>
      <c r="X922" s="8" t="e">
        <f>IF(#REF!&lt;&gt;#REF!,COUNTIFS($K$112:$K$1378,"SRS",#REF!,#REF!),"")</f>
        <v>#REF!</v>
      </c>
      <c r="Y922" s="8" t="e">
        <f>IF(R922&lt;&gt;"",IF(R922=1,"",COUNTIFS($O$112:$O$1378,"&gt;40",#REF!,#REF!)),"")</f>
        <v>#REF!</v>
      </c>
      <c r="Z922" s="39" t="s">
        <v>107</v>
      </c>
      <c r="AA922" s="39"/>
      <c r="AB922" s="39"/>
      <c r="AC922" s="39"/>
    </row>
    <row r="923" spans="1:34">
      <c r="A923" s="39">
        <f t="shared" si="61"/>
        <v>65903</v>
      </c>
      <c r="B923" s="40" t="str">
        <f t="shared" si="62"/>
        <v>2018124181823</v>
      </c>
      <c r="C923" s="39" t="str">
        <f t="shared" si="59"/>
        <v>2018124</v>
      </c>
      <c r="D923" s="39">
        <v>2018</v>
      </c>
      <c r="E923" s="39">
        <v>1</v>
      </c>
      <c r="F923" s="39">
        <v>24</v>
      </c>
      <c r="G923" s="39">
        <v>18</v>
      </c>
      <c r="H923" s="39">
        <v>18</v>
      </c>
      <c r="I923" s="39">
        <v>23</v>
      </c>
      <c r="J923" s="39">
        <v>953</v>
      </c>
      <c r="K923" s="39" t="s">
        <v>104</v>
      </c>
      <c r="L923" s="39" t="e">
        <f>IF(#REF!=#REF!,IF(K923="Stroke",IF(K924="Stroke",IF((J924-J923)&lt;0,1000+J924-J923,J924-J923),""),""),"")</f>
        <v>#REF!</v>
      </c>
      <c r="M923" s="39" t="s">
        <v>89</v>
      </c>
      <c r="N923" s="39" t="s">
        <v>64</v>
      </c>
      <c r="O923" s="39">
        <v>0</v>
      </c>
      <c r="P923" s="8" t="e">
        <f>IF(#REF!=#REF!,IF(K923="Stroke",IF(K924="Stroke",IF(#REF!=#REF!,IF(Q923=Q924,IF((J924-J923)&lt;0,1000+J924-J923-O923,J924-J923-O923),""),""),""),""),"")</f>
        <v>#REF!</v>
      </c>
      <c r="Q923" s="39">
        <v>0</v>
      </c>
      <c r="R923" s="8" t="e">
        <f>IF(#REF!&lt;&gt;#REF!,COUNTIFS($K$112:$K$1378,$K$112,#REF!,#REF!),"")</f>
        <v>#REF!</v>
      </c>
      <c r="S923" s="8" t="e">
        <f>IF(AND(#REF!&lt;&gt;#REF!,#REF!=#REF!,M923="positive",M924="negative"),1,"")</f>
        <v>#REF!</v>
      </c>
      <c r="T923" s="8" t="e">
        <f>IF(AND(#REF!=#REF!,K:K="stroke",M:M="positive",S923&lt;&gt;"1"),1,"")</f>
        <v>#REF!</v>
      </c>
      <c r="U923" s="8" t="e">
        <f>IF((AND(R923&lt;&gt;"",W923&lt;&gt;1,K:K="stroke",M:M="negative",#REF!=#REF!)),IF(W923&lt;&gt;0,"",1),"")</f>
        <v>#REF!</v>
      </c>
      <c r="V923" s="8" t="e">
        <f t="shared" si="60"/>
        <v>#REF!</v>
      </c>
      <c r="W923" s="8" t="e">
        <f>IF(#REF!&lt;&gt;#REF!,COUNTIFS($K$112:$K$1378,"up",#REF!,#REF!),"")</f>
        <v>#REF!</v>
      </c>
      <c r="X923" s="8" t="e">
        <f>IF(#REF!&lt;&gt;#REF!,COUNTIFS($K$112:$K$1378,"SRS",#REF!,#REF!),"")</f>
        <v>#REF!</v>
      </c>
      <c r="Y923" s="8" t="e">
        <f>IF(R923&lt;&gt;"",IF(R923=1,"",COUNTIFS($O$112:$O$1378,"&gt;40",#REF!,#REF!)),"")</f>
        <v>#REF!</v>
      </c>
      <c r="Z923" s="39" t="s">
        <v>117</v>
      </c>
      <c r="AA923" s="39"/>
      <c r="AB923" s="39"/>
      <c r="AC923" s="39"/>
    </row>
    <row r="924" spans="1:34" s="7" customFormat="1">
      <c r="A924" s="39">
        <f t="shared" si="61"/>
        <v>65904</v>
      </c>
      <c r="B924" s="40" t="str">
        <f t="shared" si="62"/>
        <v>2018124181824</v>
      </c>
      <c r="C924" s="39" t="str">
        <f t="shared" si="59"/>
        <v>2018124</v>
      </c>
      <c r="D924" s="39">
        <v>2018</v>
      </c>
      <c r="E924" s="39">
        <v>1</v>
      </c>
      <c r="F924" s="39">
        <v>24</v>
      </c>
      <c r="G924" s="39">
        <v>18</v>
      </c>
      <c r="H924" s="39">
        <v>18</v>
      </c>
      <c r="I924" s="39">
        <v>24</v>
      </c>
      <c r="J924" s="39">
        <v>16</v>
      </c>
      <c r="K924" s="39" t="s">
        <v>104</v>
      </c>
      <c r="L924" s="39" t="e">
        <f>IF(#REF!=#REF!,IF(K924="Stroke",IF(K925="Stroke",IF((J925-J924)&lt;0,1000+J925-J924,J925-J924),""),""),"")</f>
        <v>#REF!</v>
      </c>
      <c r="M924" s="39" t="s">
        <v>89</v>
      </c>
      <c r="N924" s="39" t="s">
        <v>64</v>
      </c>
      <c r="O924" s="39">
        <v>0</v>
      </c>
      <c r="P924" s="8" t="e">
        <f>IF(#REF!=#REF!,IF(K924="Stroke",IF(K925="Stroke",IF(#REF!=#REF!,IF(Q924=Q925,IF((J925-J924)&lt;0,1000+J925-J924-O924,J925-J924-O924),""),""),""),""),"")</f>
        <v>#REF!</v>
      </c>
      <c r="Q924" s="39">
        <v>0</v>
      </c>
      <c r="R924" s="8" t="e">
        <f>IF(#REF!&lt;&gt;#REF!,COUNTIFS($K$112:$K$1378,$K$112,#REF!,#REF!),"")</f>
        <v>#REF!</v>
      </c>
      <c r="S924" s="8" t="e">
        <f>IF(AND(#REF!&lt;&gt;#REF!,#REF!=#REF!,M924="positive",M925="negative"),1,"")</f>
        <v>#REF!</v>
      </c>
      <c r="T924" s="8" t="e">
        <f>IF(AND(#REF!=#REF!,K:K="stroke",M:M="positive",S924&lt;&gt;"1"),1,"")</f>
        <v>#REF!</v>
      </c>
      <c r="U924" s="8" t="e">
        <f>IF((AND(R924&lt;&gt;"",W924&lt;&gt;1,K:K="stroke",M:M="negative",#REF!=#REF!)),IF(W924&lt;&gt;0,"",1),"")</f>
        <v>#REF!</v>
      </c>
      <c r="V924" s="8" t="e">
        <f t="shared" si="60"/>
        <v>#REF!</v>
      </c>
      <c r="W924" s="8" t="e">
        <f>IF(#REF!&lt;&gt;#REF!,COUNTIFS($K$112:$K$1378,"up",#REF!,#REF!),"")</f>
        <v>#REF!</v>
      </c>
      <c r="X924" s="8" t="e">
        <f>IF(#REF!&lt;&gt;#REF!,COUNTIFS($K$112:$K$1378,"SRS",#REF!,#REF!),"")</f>
        <v>#REF!</v>
      </c>
      <c r="Y924" s="8" t="e">
        <f>IF(R924&lt;&gt;"",IF(R924=1,"",COUNTIFS($O$112:$O$1378,"&gt;40",#REF!,#REF!)),"")</f>
        <v>#REF!</v>
      </c>
      <c r="Z924" s="39" t="s">
        <v>117</v>
      </c>
      <c r="AA924" s="39"/>
      <c r="AB924" s="39"/>
      <c r="AC924" s="39"/>
      <c r="AD924" s="4"/>
      <c r="AE924" s="4"/>
      <c r="AF924" s="4"/>
      <c r="AG924" s="4"/>
      <c r="AH924" s="4"/>
    </row>
    <row r="925" spans="1:34">
      <c r="A925" s="13">
        <f t="shared" si="61"/>
        <v>66048</v>
      </c>
      <c r="B925" s="38" t="str">
        <f t="shared" si="62"/>
        <v>2018124182048</v>
      </c>
      <c r="C925" s="13" t="str">
        <f t="shared" si="59"/>
        <v>2018124</v>
      </c>
      <c r="D925" s="13">
        <v>2018</v>
      </c>
      <c r="E925" s="13">
        <v>1</v>
      </c>
      <c r="F925" s="13">
        <v>24</v>
      </c>
      <c r="G925" s="13">
        <v>18</v>
      </c>
      <c r="H925" s="13">
        <v>20</v>
      </c>
      <c r="I925" s="13">
        <v>48</v>
      </c>
      <c r="J925" s="13">
        <v>845</v>
      </c>
      <c r="K925" s="13" t="s">
        <v>44</v>
      </c>
      <c r="L925" s="13" t="e">
        <f>IF(#REF!=#REF!,IF(K925="Stroke",IF(K926="Stroke",IF((J926-J925)&lt;0,1000+J926-J925,J926-J925),""),""),"")</f>
        <v>#REF!</v>
      </c>
      <c r="M925" s="13" t="s">
        <v>20</v>
      </c>
      <c r="N925" s="13" t="s">
        <v>27</v>
      </c>
      <c r="O925" s="13">
        <v>190</v>
      </c>
      <c r="P925" s="7" t="e">
        <f>IF(#REF!=#REF!,IF(K925="Stroke",IF(K926="Stroke",IF(#REF!=#REF!,IF(Q925=Q926,IF((J926-J925)&lt;0,1000+J926-J925-O925,J926-J925-O925),""),""),""),""),"")</f>
        <v>#REF!</v>
      </c>
      <c r="Q925" s="13" t="s">
        <v>98</v>
      </c>
      <c r="R925" s="7" t="e">
        <f>IF(#REF!&lt;&gt;#REF!,COUNTIFS($K$112:$K$1378,$K$112,#REF!,#REF!),"")</f>
        <v>#REF!</v>
      </c>
      <c r="S925" s="7" t="e">
        <f>IF(AND(#REF!&lt;&gt;#REF!,#REF!=#REF!,M925="positive",M926="negative"),1,"")</f>
        <v>#REF!</v>
      </c>
      <c r="T925" s="7" t="e">
        <f>IF(AND(#REF!=#REF!,K:K="stroke",M:M="positive",S925&lt;&gt;"1"),1,"")</f>
        <v>#REF!</v>
      </c>
      <c r="U925" s="7" t="e">
        <f>IF((AND(R925&lt;&gt;"",W925&lt;&gt;1,K:K="stroke",M:M="negative",#REF!=#REF!)),IF(W925&lt;&gt;0,"",1),"")</f>
        <v>#REF!</v>
      </c>
      <c r="V925" s="7" t="e">
        <f t="shared" si="60"/>
        <v>#REF!</v>
      </c>
      <c r="W925" s="7" t="e">
        <f>IF(#REF!&lt;&gt;#REF!,COUNTIFS($K$112:$K$1378,"up",#REF!,#REF!),"")</f>
        <v>#REF!</v>
      </c>
      <c r="X925" s="7" t="e">
        <f>IF(#REF!&lt;&gt;#REF!,COUNTIFS($K$112:$K$1378,"SRS",#REF!,#REF!),"")</f>
        <v>#REF!</v>
      </c>
      <c r="Y925" s="7" t="e">
        <f>IF(R925&lt;&gt;"",IF(R925=1,"",COUNTIFS($O$112:$O$1378,"&gt;40",#REF!,#REF!)),"")</f>
        <v>#REF!</v>
      </c>
      <c r="Z925" s="13" t="s">
        <v>118</v>
      </c>
      <c r="AA925" s="13" t="s">
        <v>119</v>
      </c>
      <c r="AB925" s="13"/>
      <c r="AC925" s="13"/>
      <c r="AD925" s="7"/>
      <c r="AE925" s="7"/>
      <c r="AF925" s="7"/>
      <c r="AG925" s="7"/>
      <c r="AH925" s="7"/>
    </row>
    <row r="926" spans="1:34">
      <c r="A926" s="39">
        <f t="shared" si="61"/>
        <v>66048</v>
      </c>
      <c r="B926" s="40" t="str">
        <f t="shared" si="62"/>
        <v>2018124182048</v>
      </c>
      <c r="C926" s="39" t="str">
        <f t="shared" si="59"/>
        <v>2018124</v>
      </c>
      <c r="D926" s="39">
        <v>2018</v>
      </c>
      <c r="E926" s="39">
        <v>1</v>
      </c>
      <c r="F926" s="39">
        <v>24</v>
      </c>
      <c r="G926" s="39">
        <v>18</v>
      </c>
      <c r="H926" s="39">
        <v>20</v>
      </c>
      <c r="I926" s="39">
        <v>48</v>
      </c>
      <c r="J926" s="39">
        <v>891</v>
      </c>
      <c r="K926" s="32" t="s">
        <v>47</v>
      </c>
      <c r="L926" s="39" t="e">
        <f>IF(#REF!=#REF!,IF(K926="Stroke",IF(K927="Stroke",IF((J927-J926)&lt;0,1000+J927-J926,J927-J926),""),""),"")</f>
        <v>#REF!</v>
      </c>
      <c r="M926" s="39"/>
      <c r="N926" s="39" t="s">
        <v>27</v>
      </c>
      <c r="O926" s="39">
        <v>0</v>
      </c>
      <c r="P926" s="8" t="e">
        <f>IF(#REF!=#REF!,IF(K926="Stroke",IF(K927="Stroke",IF(#REF!=#REF!,IF(Q926=Q927,IF((J927-J926)&lt;0,1000+J927-J926-O926,J927-J926-O926),""),""),""),""),"")</f>
        <v>#REF!</v>
      </c>
      <c r="Q926" s="39" t="s">
        <v>98</v>
      </c>
      <c r="R926" s="8" t="e">
        <f>IF(#REF!&lt;&gt;#REF!,COUNTIFS($K$112:$K$1378,$K$112,#REF!,#REF!),"")</f>
        <v>#REF!</v>
      </c>
      <c r="S926" s="8" t="e">
        <f>IF(AND(#REF!&lt;&gt;#REF!,#REF!=#REF!,M926="positive",M927="negative"),1,"")</f>
        <v>#REF!</v>
      </c>
      <c r="T926" s="8" t="e">
        <f>IF(AND(#REF!=#REF!,K:K="stroke",M:M="positive",S926&lt;&gt;"1"),1,"")</f>
        <v>#REF!</v>
      </c>
      <c r="U926" s="8" t="e">
        <f>IF((AND(R926&lt;&gt;"",W926&lt;&gt;1,K:K="stroke",M:M="negative",#REF!=#REF!)),IF(W926&lt;&gt;0,"",1),"")</f>
        <v>#REF!</v>
      </c>
      <c r="V926" s="8" t="e">
        <f t="shared" si="60"/>
        <v>#REF!</v>
      </c>
      <c r="W926" s="8" t="e">
        <f>IF(#REF!&lt;&gt;#REF!,COUNTIFS($K$112:$K$1378,"up",#REF!,#REF!),"")</f>
        <v>#REF!</v>
      </c>
      <c r="X926" s="8" t="e">
        <f>IF(#REF!&lt;&gt;#REF!,COUNTIFS($K$112:$K$1378,"SRS",#REF!,#REF!),"")</f>
        <v>#REF!</v>
      </c>
      <c r="Y926" s="8" t="e">
        <f>IF(R926&lt;&gt;"",IF(R926=1,"",COUNTIFS($O$112:$O$1378,"&gt;40",#REF!,#REF!)),"")</f>
        <v>#REF!</v>
      </c>
      <c r="Z926" s="39" t="s">
        <v>120</v>
      </c>
      <c r="AA926" s="39"/>
      <c r="AB926" s="39"/>
      <c r="AC926" s="39"/>
    </row>
    <row r="927" spans="1:34">
      <c r="A927" s="39">
        <f t="shared" si="61"/>
        <v>66048</v>
      </c>
      <c r="B927" s="40" t="str">
        <f t="shared" si="62"/>
        <v>2018124182048</v>
      </c>
      <c r="C927" s="39" t="str">
        <f t="shared" si="59"/>
        <v>2018124</v>
      </c>
      <c r="D927" s="39">
        <v>2018</v>
      </c>
      <c r="E927" s="39">
        <v>1</v>
      </c>
      <c r="F927" s="39">
        <v>24</v>
      </c>
      <c r="G927" s="39">
        <v>18</v>
      </c>
      <c r="H927" s="39">
        <v>20</v>
      </c>
      <c r="I927" s="39">
        <v>48</v>
      </c>
      <c r="J927" s="39">
        <v>915</v>
      </c>
      <c r="K927" s="32" t="s">
        <v>47</v>
      </c>
      <c r="L927" s="39" t="e">
        <f>IF(#REF!=#REF!,IF(K927="Stroke",IF(K928="Stroke",IF((J928-J927)&lt;0,1000+J928-J927,J928-J927),""),""),"")</f>
        <v>#REF!</v>
      </c>
      <c r="M927" s="39"/>
      <c r="N927" s="39" t="s">
        <v>27</v>
      </c>
      <c r="O927" s="39">
        <v>0</v>
      </c>
      <c r="P927" s="8" t="e">
        <f>IF(#REF!=#REF!,IF(K927="Stroke",IF(K928="Stroke",IF(#REF!=#REF!,IF(Q927=Q928,IF((J928-J927)&lt;0,1000+J928-J927-O927,J928-J927-O927),""),""),""),""),"")</f>
        <v>#REF!</v>
      </c>
      <c r="Q927" s="39" t="s">
        <v>98</v>
      </c>
      <c r="R927" s="8" t="e">
        <f>IF(#REF!&lt;&gt;#REF!,COUNTIFS($K$112:$K$1378,$K$112,#REF!,#REF!),"")</f>
        <v>#REF!</v>
      </c>
      <c r="S927" s="8" t="e">
        <f>IF(AND(#REF!&lt;&gt;#REF!,#REF!=#REF!,M927="positive",M928="negative"),1,"")</f>
        <v>#REF!</v>
      </c>
      <c r="T927" s="8" t="e">
        <f>IF(AND(#REF!=#REF!,K:K="stroke",M:M="positive",S927&lt;&gt;"1"),1,"")</f>
        <v>#REF!</v>
      </c>
      <c r="U927" s="8" t="e">
        <f>IF((AND(R927&lt;&gt;"",W927&lt;&gt;1,K:K="stroke",M:M="negative",#REF!=#REF!)),IF(W927&lt;&gt;0,"",1),"")</f>
        <v>#REF!</v>
      </c>
      <c r="V927" s="8" t="e">
        <f t="shared" si="60"/>
        <v>#REF!</v>
      </c>
      <c r="W927" s="8" t="e">
        <f>IF(#REF!&lt;&gt;#REF!,COUNTIFS($K$112:$K$1378,"up",#REF!,#REF!),"")</f>
        <v>#REF!</v>
      </c>
      <c r="X927" s="8" t="e">
        <f>IF(#REF!&lt;&gt;#REF!,COUNTIFS($K$112:$K$1378,"SRS",#REF!,#REF!),"")</f>
        <v>#REF!</v>
      </c>
      <c r="Y927" s="8" t="e">
        <f>IF(R927&lt;&gt;"",IF(R927=1,"",COUNTIFS($O$112:$O$1378,"&gt;40",#REF!,#REF!)),"")</f>
        <v>#REF!</v>
      </c>
      <c r="Z927" s="39" t="s">
        <v>110</v>
      </c>
      <c r="AA927" s="39"/>
      <c r="AB927" s="39"/>
      <c r="AC927" s="39"/>
    </row>
    <row r="928" spans="1:34">
      <c r="A928" s="39">
        <f t="shared" si="61"/>
        <v>66049</v>
      </c>
      <c r="B928" s="40" t="str">
        <f t="shared" si="62"/>
        <v>2018124182049</v>
      </c>
      <c r="C928" s="39" t="str">
        <f t="shared" si="59"/>
        <v>2018124</v>
      </c>
      <c r="D928" s="39">
        <v>2018</v>
      </c>
      <c r="E928" s="39">
        <v>1</v>
      </c>
      <c r="F928" s="39">
        <v>24</v>
      </c>
      <c r="G928" s="39">
        <v>18</v>
      </c>
      <c r="H928" s="39">
        <v>20</v>
      </c>
      <c r="I928" s="39">
        <v>49</v>
      </c>
      <c r="J928" s="39">
        <v>63</v>
      </c>
      <c r="K928" s="39" t="s">
        <v>104</v>
      </c>
      <c r="L928" s="39" t="e">
        <f>IF(#REF!=#REF!,IF(K928="Stroke",IF(K929="Stroke",IF((J929-J928)&lt;0,1000+J929-J928,J929-J928),""),""),"")</f>
        <v>#REF!</v>
      </c>
      <c r="M928" s="39" t="s">
        <v>89</v>
      </c>
      <c r="N928" s="39" t="s">
        <v>64</v>
      </c>
      <c r="O928" s="39">
        <v>0</v>
      </c>
      <c r="P928" s="8" t="e">
        <f>IF(#REF!=#REF!,IF(K928="Stroke",IF(K929="Stroke",IF(#REF!=#REF!,IF(Q928=Q929,IF((J929-J928)&lt;0,1000+J929-J928-O928,J929-J928-O928),""),""),""),""),"")</f>
        <v>#REF!</v>
      </c>
      <c r="Q928" s="39">
        <v>0</v>
      </c>
      <c r="R928" s="8" t="e">
        <f>IF(#REF!&lt;&gt;#REF!,COUNTIFS($K$112:$K$1378,$K$112,#REF!,#REF!),"")</f>
        <v>#REF!</v>
      </c>
      <c r="S928" s="8" t="e">
        <f>IF(AND(#REF!&lt;&gt;#REF!,#REF!=#REF!,M928="positive",M929="negative"),1,"")</f>
        <v>#REF!</v>
      </c>
      <c r="T928" s="8" t="e">
        <f>IF(AND(#REF!=#REF!,K:K="stroke",M:M="positive",S928&lt;&gt;"1"),1,"")</f>
        <v>#REF!</v>
      </c>
      <c r="U928" s="8" t="e">
        <f>IF((AND(R928&lt;&gt;"",W928&lt;&gt;1,K:K="stroke",M:M="negative",#REF!=#REF!)),IF(W928&lt;&gt;0,"",1),"")</f>
        <v>#REF!</v>
      </c>
      <c r="V928" s="8" t="e">
        <f t="shared" si="60"/>
        <v>#REF!</v>
      </c>
      <c r="W928" s="8" t="e">
        <f>IF(#REF!&lt;&gt;#REF!,COUNTIFS($K$112:$K$1378,"up",#REF!,#REF!),"")</f>
        <v>#REF!</v>
      </c>
      <c r="X928" s="8" t="e">
        <f>IF(#REF!&lt;&gt;#REF!,COUNTIFS($K$112:$K$1378,"SRS",#REF!,#REF!),"")</f>
        <v>#REF!</v>
      </c>
      <c r="Y928" s="8" t="e">
        <f>IF(R928&lt;&gt;"",IF(R928=1,"",COUNTIFS($O$112:$O$1378,"&gt;40",#REF!,#REF!)),"")</f>
        <v>#REF!</v>
      </c>
      <c r="Z928" s="39" t="s">
        <v>121</v>
      </c>
      <c r="AA928" s="39"/>
      <c r="AB928" s="39"/>
      <c r="AC928" s="39"/>
    </row>
    <row r="929" spans="1:34" s="7" customFormat="1">
      <c r="A929" s="39">
        <f t="shared" si="61"/>
        <v>66049</v>
      </c>
      <c r="B929" s="40" t="str">
        <f t="shared" si="62"/>
        <v>2018124182049</v>
      </c>
      <c r="C929" s="39" t="str">
        <f t="shared" ref="C929:C992" si="63">CONCATENATE(D929,E929,F929)</f>
        <v>2018124</v>
      </c>
      <c r="D929" s="39">
        <v>2018</v>
      </c>
      <c r="E929" s="39">
        <v>1</v>
      </c>
      <c r="F929" s="39">
        <v>24</v>
      </c>
      <c r="G929" s="39">
        <v>18</v>
      </c>
      <c r="H929" s="39">
        <v>20</v>
      </c>
      <c r="I929" s="39">
        <v>49</v>
      </c>
      <c r="J929" s="39">
        <v>147</v>
      </c>
      <c r="K929" s="39" t="s">
        <v>104</v>
      </c>
      <c r="L929" s="39" t="e">
        <f>IF(#REF!=#REF!,IF(K929="Stroke",IF(K930="Stroke",IF((J930-J929)&lt;0,1000+J930-J929,J930-J929),""),""),"")</f>
        <v>#REF!</v>
      </c>
      <c r="M929" s="39" t="s">
        <v>89</v>
      </c>
      <c r="N929" s="39" t="s">
        <v>64</v>
      </c>
      <c r="O929" s="39">
        <v>0</v>
      </c>
      <c r="P929" s="8" t="e">
        <f>IF(#REF!=#REF!,IF(K929="Stroke",IF(K930="Stroke",IF(#REF!=#REF!,IF(Q929=Q930,IF((J930-J929)&lt;0,1000+J930-J929-O929,J930-J929-O929),""),""),""),""),"")</f>
        <v>#REF!</v>
      </c>
      <c r="Q929" s="39">
        <v>0</v>
      </c>
      <c r="R929" s="8" t="e">
        <f>IF(#REF!&lt;&gt;#REF!,COUNTIFS($K$112:$K$1378,$K$112,#REF!,#REF!),"")</f>
        <v>#REF!</v>
      </c>
      <c r="S929" s="8" t="e">
        <f>IF(AND(#REF!&lt;&gt;#REF!,#REF!=#REF!,M929="positive",M930="negative"),1,"")</f>
        <v>#REF!</v>
      </c>
      <c r="T929" s="8" t="e">
        <f>IF(AND(#REF!=#REF!,K:K="stroke",M:M="positive",S929&lt;&gt;"1"),1,"")</f>
        <v>#REF!</v>
      </c>
      <c r="U929" s="8" t="e">
        <f>IF((AND(R929&lt;&gt;"",W929&lt;&gt;1,K:K="stroke",M:M="negative",#REF!=#REF!)),IF(W929&lt;&gt;0,"",1),"")</f>
        <v>#REF!</v>
      </c>
      <c r="V929" s="8" t="e">
        <f t="shared" si="60"/>
        <v>#REF!</v>
      </c>
      <c r="W929" s="8" t="e">
        <f>IF(#REF!&lt;&gt;#REF!,COUNTIFS($K$112:$K$1378,"up",#REF!,#REF!),"")</f>
        <v>#REF!</v>
      </c>
      <c r="X929" s="8" t="e">
        <f>IF(#REF!&lt;&gt;#REF!,COUNTIFS($K$112:$K$1378,"SRS",#REF!,#REF!),"")</f>
        <v>#REF!</v>
      </c>
      <c r="Y929" s="8" t="e">
        <f>IF(R929&lt;&gt;"",IF(R929=1,"",COUNTIFS($O$112:$O$1378,"&gt;40",#REF!,#REF!)),"")</f>
        <v>#REF!</v>
      </c>
      <c r="Z929" s="39" t="s">
        <v>122</v>
      </c>
      <c r="AA929" s="39"/>
      <c r="AB929" s="39"/>
      <c r="AC929" s="39"/>
      <c r="AD929" s="4"/>
      <c r="AE929" s="4"/>
      <c r="AF929" s="4"/>
      <c r="AG929" s="4"/>
      <c r="AH929" s="4"/>
    </row>
    <row r="930" spans="1:34">
      <c r="A930" s="13">
        <f t="shared" si="61"/>
        <v>66768</v>
      </c>
      <c r="B930" s="38" t="str">
        <f t="shared" si="62"/>
        <v>2018124183248</v>
      </c>
      <c r="C930" s="13" t="str">
        <f t="shared" si="63"/>
        <v>2018124</v>
      </c>
      <c r="D930" s="13">
        <v>2018</v>
      </c>
      <c r="E930" s="13">
        <v>1</v>
      </c>
      <c r="F930" s="13">
        <v>24</v>
      </c>
      <c r="G930" s="13">
        <v>18</v>
      </c>
      <c r="H930" s="13">
        <v>32</v>
      </c>
      <c r="I930" s="13">
        <v>48</v>
      </c>
      <c r="J930" s="13">
        <v>856</v>
      </c>
      <c r="K930" s="13" t="s">
        <v>106</v>
      </c>
      <c r="L930" s="13" t="e">
        <f>IF(#REF!=#REF!,IF(K930="Stroke",IF(K931="Stroke",IF((J931-J930)&lt;0,1000+J931-J930,J931-J930),""),""),"")</f>
        <v>#REF!</v>
      </c>
      <c r="M930" s="13" t="s">
        <v>20</v>
      </c>
      <c r="N930" s="13" t="s">
        <v>27</v>
      </c>
      <c r="O930" s="13">
        <v>0</v>
      </c>
      <c r="P930" s="7" t="e">
        <f>IF(#REF!=#REF!,IF(K930="Stroke",IF(K931="Stroke",IF(#REF!=#REF!,IF(Q930=Q931,IF((J931-J930)&lt;0,1000+J931-J930-O930,J931-J930-O930),""),""),""),""),"")</f>
        <v>#REF!</v>
      </c>
      <c r="Q930" s="13">
        <v>0</v>
      </c>
      <c r="R930" s="7" t="e">
        <f>IF(#REF!&lt;&gt;#REF!,COUNTIFS($K$112:$K$1378,$K$112,#REF!,#REF!),"")</f>
        <v>#REF!</v>
      </c>
      <c r="S930" s="7" t="e">
        <f>IF(AND(#REF!&lt;&gt;#REF!,#REF!=#REF!,M930="positive",M931="negative"),1,"")</f>
        <v>#REF!</v>
      </c>
      <c r="T930" s="7" t="e">
        <f>IF(AND(#REF!=#REF!,K:K="stroke",M:M="positive",S930&lt;&gt;"1"),1,"")</f>
        <v>#REF!</v>
      </c>
      <c r="U930" s="7" t="e">
        <f>IF((AND(R930&lt;&gt;"",W930&lt;&gt;1,K:K="stroke",M:M="negative",#REF!=#REF!)),IF(W930&lt;&gt;0,"",1),"")</f>
        <v>#REF!</v>
      </c>
      <c r="V930" s="7" t="e">
        <f t="shared" si="60"/>
        <v>#REF!</v>
      </c>
      <c r="W930" s="7" t="e">
        <f>IF(#REF!&lt;&gt;#REF!,COUNTIFS($K$112:$K$1378,"up",#REF!,#REF!),"")</f>
        <v>#REF!</v>
      </c>
      <c r="X930" s="7" t="e">
        <f>IF(#REF!&lt;&gt;#REF!,COUNTIFS($K$112:$K$1378,"SRS",#REF!,#REF!),"")</f>
        <v>#REF!</v>
      </c>
      <c r="Y930" s="7" t="e">
        <f>IF(R930&lt;&gt;"",IF(R930=1,"",COUNTIFS($O$112:$O$1378,"&gt;40",#REF!,#REF!)),"")</f>
        <v>#REF!</v>
      </c>
      <c r="Z930" s="13" t="s">
        <v>123</v>
      </c>
      <c r="AA930" s="13"/>
      <c r="AB930" s="13"/>
      <c r="AC930" s="13"/>
      <c r="AD930" s="7"/>
      <c r="AE930" s="7"/>
      <c r="AF930" s="7"/>
      <c r="AG930" s="7"/>
      <c r="AH930" s="7"/>
    </row>
    <row r="931" spans="1:34">
      <c r="A931" s="39">
        <f t="shared" si="61"/>
        <v>66768</v>
      </c>
      <c r="B931" s="40" t="str">
        <f t="shared" si="62"/>
        <v>2018124183248</v>
      </c>
      <c r="C931" s="39" t="str">
        <f t="shared" si="63"/>
        <v>2018124</v>
      </c>
      <c r="D931" s="39">
        <v>2018</v>
      </c>
      <c r="E931" s="39">
        <v>1</v>
      </c>
      <c r="F931" s="39">
        <v>24</v>
      </c>
      <c r="G931" s="39">
        <v>18</v>
      </c>
      <c r="H931" s="39">
        <v>32</v>
      </c>
      <c r="I931" s="39">
        <v>48</v>
      </c>
      <c r="J931" s="39">
        <v>943</v>
      </c>
      <c r="K931" s="39" t="s">
        <v>124</v>
      </c>
      <c r="L931" s="39" t="e">
        <f>IF(#REF!=#REF!,IF(K931="Stroke",IF(K932="Stroke",IF((J932-J931)&lt;0,1000+J932-J931,J932-J931),""),""),"")</f>
        <v>#REF!</v>
      </c>
      <c r="M931" s="39"/>
      <c r="N931" s="39" t="s">
        <v>27</v>
      </c>
      <c r="O931" s="39">
        <v>0</v>
      </c>
      <c r="P931" s="8" t="e">
        <f>IF(#REF!=#REF!,IF(K931="Stroke",IF(K932="Stroke",IF(#REF!=#REF!,IF(Q931=Q932,IF((J932-J931)&lt;0,1000+J932-J931-O931,J932-J931-O931),""),""),""),""),"")</f>
        <v>#REF!</v>
      </c>
      <c r="Q931" s="39">
        <v>0</v>
      </c>
      <c r="R931" s="8" t="e">
        <f>IF(#REF!&lt;&gt;#REF!,COUNTIFS($K$112:$K$1378,$K$112,#REF!,#REF!),"")</f>
        <v>#REF!</v>
      </c>
      <c r="S931" s="8" t="e">
        <f>IF(AND(#REF!&lt;&gt;#REF!,#REF!=#REF!,M931="positive",M932="negative"),1,"")</f>
        <v>#REF!</v>
      </c>
      <c r="T931" s="8" t="e">
        <f>IF(AND(#REF!=#REF!,K:K="stroke",M:M="positive",S931&lt;&gt;"1"),1,"")</f>
        <v>#REF!</v>
      </c>
      <c r="U931" s="8" t="e">
        <f>IF((AND(R931&lt;&gt;"",W931&lt;&gt;1,K:K="stroke",M:M="negative",#REF!=#REF!)),IF(W931&lt;&gt;0,"",1),"")</f>
        <v>#REF!</v>
      </c>
      <c r="V931" s="8" t="e">
        <f t="shared" si="60"/>
        <v>#REF!</v>
      </c>
      <c r="W931" s="8" t="e">
        <f>IF(#REF!&lt;&gt;#REF!,COUNTIFS($K$112:$K$1378,"up",#REF!,#REF!),"")</f>
        <v>#REF!</v>
      </c>
      <c r="X931" s="8" t="e">
        <f>IF(#REF!&lt;&gt;#REF!,COUNTIFS($K$112:$K$1378,"SRS",#REF!,#REF!),"")</f>
        <v>#REF!</v>
      </c>
      <c r="Y931" s="8" t="e">
        <f>IF(R931&lt;&gt;"",IF(R931=1,"",COUNTIFS($O$112:$O$1378,"&gt;40",#REF!,#REF!)),"")</f>
        <v>#REF!</v>
      </c>
      <c r="Z931" s="39" t="s">
        <v>125</v>
      </c>
      <c r="AA931" s="39"/>
      <c r="AB931" s="39"/>
      <c r="AC931" s="39"/>
    </row>
    <row r="932" spans="1:34">
      <c r="A932" s="39">
        <f t="shared" si="61"/>
        <v>66768</v>
      </c>
      <c r="B932" s="40" t="str">
        <f t="shared" si="62"/>
        <v>2018124183248</v>
      </c>
      <c r="C932" s="39" t="str">
        <f t="shared" si="63"/>
        <v>2018124</v>
      </c>
      <c r="D932" s="39">
        <v>2018</v>
      </c>
      <c r="E932" s="39">
        <v>1</v>
      </c>
      <c r="F932" s="39">
        <v>24</v>
      </c>
      <c r="G932" s="39">
        <v>18</v>
      </c>
      <c r="H932" s="39">
        <v>32</v>
      </c>
      <c r="I932" s="39">
        <v>48</v>
      </c>
      <c r="J932" s="39">
        <v>994</v>
      </c>
      <c r="K932" s="39" t="s">
        <v>37</v>
      </c>
      <c r="L932" s="39" t="e">
        <f>IF(#REF!=#REF!,IF(K932="Stroke",IF(K933="Stroke",IF((J933-J932)&lt;0,1000+J933-J932,J933-J932),""),""),"")</f>
        <v>#REF!</v>
      </c>
      <c r="M932" s="39" t="s">
        <v>20</v>
      </c>
      <c r="N932" s="39" t="s">
        <v>27</v>
      </c>
      <c r="O932" s="39">
        <v>188</v>
      </c>
      <c r="P932" s="8" t="e">
        <f>IF(#REF!=#REF!,IF(K932="Stroke",IF(K933="Stroke",IF(#REF!=#REF!,IF(Q932=Q933,IF((J933-J932)&lt;0,1000+J933-J932-O932,J933-J932-O932),""),""),""),""),"")</f>
        <v>#REF!</v>
      </c>
      <c r="Q932" s="39">
        <v>1</v>
      </c>
      <c r="R932" s="8" t="e">
        <f>IF(#REF!&lt;&gt;#REF!,COUNTIFS($K$112:$K$1378,$K$112,#REF!,#REF!),"")</f>
        <v>#REF!</v>
      </c>
      <c r="S932" s="8" t="e">
        <f>IF(AND(#REF!&lt;&gt;#REF!,#REF!=#REF!,M932="positive",M933="negative"),1,"")</f>
        <v>#REF!</v>
      </c>
      <c r="T932" s="8" t="e">
        <f>IF(AND(#REF!=#REF!,K:K="stroke",M:M="positive",S932&lt;&gt;"1"),1,"")</f>
        <v>#REF!</v>
      </c>
      <c r="U932" s="8" t="e">
        <f>IF((AND(R932&lt;&gt;"",W932&lt;&gt;1,K:K="stroke",M:M="negative",#REF!=#REF!)),IF(W932&lt;&gt;0,"",1),"")</f>
        <v>#REF!</v>
      </c>
      <c r="V932" s="8" t="e">
        <f t="shared" si="60"/>
        <v>#REF!</v>
      </c>
      <c r="W932" s="8" t="e">
        <f>IF(#REF!&lt;&gt;#REF!,COUNTIFS($K$112:$K$1378,"up",#REF!,#REF!),"")</f>
        <v>#REF!</v>
      </c>
      <c r="X932" s="8" t="e">
        <f>IF(#REF!&lt;&gt;#REF!,COUNTIFS($K$112:$K$1378,"SRS",#REF!,#REF!),"")</f>
        <v>#REF!</v>
      </c>
      <c r="Y932" s="8" t="e">
        <f>IF(R932&lt;&gt;"",IF(R932=1,"",COUNTIFS($O$112:$O$1378,"&gt;40",#REF!,#REF!)),"")</f>
        <v>#REF!</v>
      </c>
      <c r="Z932" s="39" t="s">
        <v>126</v>
      </c>
      <c r="AA932" s="39"/>
      <c r="AB932" s="39"/>
      <c r="AC932" s="39"/>
    </row>
    <row r="933" spans="1:34">
      <c r="A933" s="39">
        <f t="shared" si="61"/>
        <v>66769</v>
      </c>
      <c r="B933" s="40" t="str">
        <f t="shared" si="62"/>
        <v>2018124183249</v>
      </c>
      <c r="C933" s="39" t="str">
        <f t="shared" si="63"/>
        <v>2018124</v>
      </c>
      <c r="D933" s="39">
        <v>2018</v>
      </c>
      <c r="E933" s="39">
        <v>1</v>
      </c>
      <c r="F933" s="39">
        <v>24</v>
      </c>
      <c r="G933" s="39">
        <v>18</v>
      </c>
      <c r="H933" s="39">
        <v>32</v>
      </c>
      <c r="I933" s="39">
        <v>49</v>
      </c>
      <c r="J933" s="39">
        <v>76</v>
      </c>
      <c r="K933" s="39" t="s">
        <v>104</v>
      </c>
      <c r="L933" s="39" t="e">
        <f>IF(#REF!=#REF!,IF(K933="Stroke",IF(K934="Stroke",IF((J934-J933)&lt;0,1000+J934-J933,J934-J933),""),""),"")</f>
        <v>#REF!</v>
      </c>
      <c r="M933" s="39"/>
      <c r="N933" s="39" t="s">
        <v>27</v>
      </c>
      <c r="O933" s="39">
        <v>0</v>
      </c>
      <c r="P933" s="8" t="e">
        <f>IF(#REF!=#REF!,IF(K933="Stroke",IF(K934="Stroke",IF(#REF!=#REF!,IF(Q933=Q934,IF((J934-J933)&lt;0,1000+J934-J933-O933,J934-J933-O933),""),""),""),""),"")</f>
        <v>#REF!</v>
      </c>
      <c r="Q933" s="39">
        <v>0</v>
      </c>
      <c r="R933" s="8" t="e">
        <f>IF(#REF!&lt;&gt;#REF!,COUNTIFS($K$112:$K$1378,$K$112,#REF!,#REF!),"")</f>
        <v>#REF!</v>
      </c>
      <c r="S933" s="8" t="e">
        <f>IF(AND(#REF!&lt;&gt;#REF!,#REF!=#REF!,M933="positive",M934="negative"),1,"")</f>
        <v>#REF!</v>
      </c>
      <c r="T933" s="8" t="e">
        <f>IF(AND(#REF!=#REF!,K:K="stroke",M:M="positive",S933&lt;&gt;"1"),1,"")</f>
        <v>#REF!</v>
      </c>
      <c r="U933" s="8" t="e">
        <f>IF((AND(R933&lt;&gt;"",W933&lt;&gt;1,K:K="stroke",M:M="negative",#REF!=#REF!)),IF(W933&lt;&gt;0,"",1),"")</f>
        <v>#REF!</v>
      </c>
      <c r="V933" s="8" t="e">
        <f t="shared" si="60"/>
        <v>#REF!</v>
      </c>
      <c r="W933" s="8" t="e">
        <f>IF(#REF!&lt;&gt;#REF!,COUNTIFS($K$112:$K$1378,"up",#REF!,#REF!),"")</f>
        <v>#REF!</v>
      </c>
      <c r="X933" s="8" t="e">
        <f>IF(#REF!&lt;&gt;#REF!,COUNTIFS($K$112:$K$1378,"SRS",#REF!,#REF!),"")</f>
        <v>#REF!</v>
      </c>
      <c r="Y933" s="8" t="e">
        <f>IF(R933&lt;&gt;"",IF(R933=1,"",COUNTIFS($O$112:$O$1378,"&gt;40",#REF!,#REF!)),"")</f>
        <v>#REF!</v>
      </c>
      <c r="Z933" s="39" t="s">
        <v>127</v>
      </c>
      <c r="AA933" s="39"/>
      <c r="AB933" s="39"/>
      <c r="AC933" s="39"/>
    </row>
    <row r="934" spans="1:34">
      <c r="A934" s="39">
        <f t="shared" si="61"/>
        <v>66769</v>
      </c>
      <c r="B934" s="40" t="str">
        <f t="shared" si="62"/>
        <v>2018124183249</v>
      </c>
      <c r="C934" s="39" t="str">
        <f t="shared" si="63"/>
        <v>2018124</v>
      </c>
      <c r="D934" s="39">
        <v>2018</v>
      </c>
      <c r="E934" s="39">
        <v>1</v>
      </c>
      <c r="F934" s="39">
        <v>24</v>
      </c>
      <c r="G934" s="39">
        <v>18</v>
      </c>
      <c r="H934" s="39">
        <v>32</v>
      </c>
      <c r="I934" s="39">
        <v>49</v>
      </c>
      <c r="J934" s="39">
        <v>108</v>
      </c>
      <c r="K934" s="39" t="s">
        <v>104</v>
      </c>
      <c r="L934" s="39" t="e">
        <f>IF(#REF!=#REF!,IF(K934="Stroke",IF(K935="Stroke",IF((J935-J934)&lt;0,1000+J935-J934,J935-J934),""),""),"")</f>
        <v>#REF!</v>
      </c>
      <c r="M934" s="39"/>
      <c r="N934" s="39" t="s">
        <v>27</v>
      </c>
      <c r="O934" s="39">
        <v>0</v>
      </c>
      <c r="P934" s="8" t="e">
        <f>IF(#REF!=#REF!,IF(K934="Stroke",IF(K935="Stroke",IF(#REF!=#REF!,IF(Q934=Q935,IF((J935-J934)&lt;0,1000+J935-J934-O934,J935-J934-O934),""),""),""),""),"")</f>
        <v>#REF!</v>
      </c>
      <c r="Q934" s="39">
        <v>0</v>
      </c>
      <c r="R934" s="8" t="e">
        <f>IF(#REF!&lt;&gt;#REF!,COUNTIFS($K$112:$K$1378,$K$112,#REF!,#REF!),"")</f>
        <v>#REF!</v>
      </c>
      <c r="S934" s="8" t="e">
        <f>IF(AND(#REF!&lt;&gt;#REF!,#REF!=#REF!,M934="positive",M935="negative"),1,"")</f>
        <v>#REF!</v>
      </c>
      <c r="T934" s="8" t="e">
        <f>IF(AND(#REF!=#REF!,K:K="stroke",M:M="positive",S934&lt;&gt;"1"),1,"")</f>
        <v>#REF!</v>
      </c>
      <c r="U934" s="8" t="e">
        <f>IF((AND(R934&lt;&gt;"",W934&lt;&gt;1,K:K="stroke",M:M="negative",#REF!=#REF!)),IF(W934&lt;&gt;0,"",1),"")</f>
        <v>#REF!</v>
      </c>
      <c r="V934" s="8" t="e">
        <f t="shared" si="60"/>
        <v>#REF!</v>
      </c>
      <c r="W934" s="8" t="e">
        <f>IF(#REF!&lt;&gt;#REF!,COUNTIFS($K$112:$K$1378,"up",#REF!,#REF!),"")</f>
        <v>#REF!</v>
      </c>
      <c r="X934" s="8" t="e">
        <f>IF(#REF!&lt;&gt;#REF!,COUNTIFS($K$112:$K$1378,"SRS",#REF!,#REF!),"")</f>
        <v>#REF!</v>
      </c>
      <c r="Y934" s="8" t="e">
        <f>IF(R934&lt;&gt;"",IF(R934=1,"",COUNTIFS($O$112:$O$1378,"&gt;40",#REF!,#REF!)),"")</f>
        <v>#REF!</v>
      </c>
      <c r="Z934" s="39" t="s">
        <v>128</v>
      </c>
      <c r="AA934" s="39"/>
      <c r="AB934" s="39"/>
      <c r="AC934" s="39"/>
    </row>
    <row r="935" spans="1:34">
      <c r="A935" s="39">
        <f t="shared" si="61"/>
        <v>66769</v>
      </c>
      <c r="B935" s="40" t="str">
        <f t="shared" si="62"/>
        <v>2018124183249</v>
      </c>
      <c r="C935" s="39" t="str">
        <f t="shared" si="63"/>
        <v>2018124</v>
      </c>
      <c r="D935" s="39">
        <v>2018</v>
      </c>
      <c r="E935" s="39">
        <v>1</v>
      </c>
      <c r="F935" s="39">
        <v>24</v>
      </c>
      <c r="G935" s="39">
        <v>18</v>
      </c>
      <c r="H935" s="39">
        <v>32</v>
      </c>
      <c r="I935" s="39">
        <v>49</v>
      </c>
      <c r="J935" s="39">
        <v>125</v>
      </c>
      <c r="K935" s="39" t="s">
        <v>104</v>
      </c>
      <c r="L935" s="39" t="e">
        <f>IF(#REF!=#REF!,IF(K935="Stroke",IF(K936="Stroke",IF((J936-J935)&lt;0,1000+J936-J935,J936-J935),""),""),"")</f>
        <v>#REF!</v>
      </c>
      <c r="M935" s="39"/>
      <c r="N935" s="39" t="s">
        <v>27</v>
      </c>
      <c r="O935" s="39">
        <v>0</v>
      </c>
      <c r="P935" s="8" t="e">
        <f>IF(#REF!=#REF!,IF(K935="Stroke",IF(K936="Stroke",IF(#REF!=#REF!,IF(Q935=Q936,IF((J936-J935)&lt;0,1000+J936-J935-O935,J936-J935-O935),""),""),""),""),"")</f>
        <v>#REF!</v>
      </c>
      <c r="Q935" s="39">
        <v>0</v>
      </c>
      <c r="R935" s="8" t="e">
        <f>IF(#REF!&lt;&gt;#REF!,COUNTIFS($K$112:$K$1378,$K$112,#REF!,#REF!),"")</f>
        <v>#REF!</v>
      </c>
      <c r="S935" s="8" t="e">
        <f>IF(AND(#REF!&lt;&gt;#REF!,#REF!=#REF!,M935="positive",M936="negative"),1,"")</f>
        <v>#REF!</v>
      </c>
      <c r="T935" s="8" t="e">
        <f>IF(AND(#REF!=#REF!,K:K="stroke",M:M="positive",S935&lt;&gt;"1"),1,"")</f>
        <v>#REF!</v>
      </c>
      <c r="U935" s="8" t="e">
        <f>IF((AND(R935&lt;&gt;"",W935&lt;&gt;1,K:K="stroke",M:M="negative",#REF!=#REF!)),IF(W935&lt;&gt;0,"",1),"")</f>
        <v>#REF!</v>
      </c>
      <c r="V935" s="8" t="e">
        <f t="shared" si="60"/>
        <v>#REF!</v>
      </c>
      <c r="W935" s="8" t="e">
        <f>IF(#REF!&lt;&gt;#REF!,COUNTIFS($K$112:$K$1378,"up",#REF!,#REF!),"")</f>
        <v>#REF!</v>
      </c>
      <c r="X935" s="8" t="e">
        <f>IF(#REF!&lt;&gt;#REF!,COUNTIFS($K$112:$K$1378,"SRS",#REF!,#REF!),"")</f>
        <v>#REF!</v>
      </c>
      <c r="Y935" s="8" t="e">
        <f>IF(R935&lt;&gt;"",IF(R935=1,"",COUNTIFS($O$112:$O$1378,"&gt;40",#REF!,#REF!)),"")</f>
        <v>#REF!</v>
      </c>
      <c r="Z935" s="39" t="s">
        <v>129</v>
      </c>
      <c r="AA935" s="39"/>
      <c r="AB935" s="39"/>
      <c r="AC935" s="39"/>
    </row>
    <row r="936" spans="1:34">
      <c r="A936" s="39">
        <f t="shared" si="61"/>
        <v>66769</v>
      </c>
      <c r="B936" s="40" t="str">
        <f t="shared" si="62"/>
        <v>2018124183249</v>
      </c>
      <c r="C936" s="39" t="str">
        <f t="shared" si="63"/>
        <v>2018124</v>
      </c>
      <c r="D936" s="39">
        <v>2018</v>
      </c>
      <c r="E936" s="39">
        <v>1</v>
      </c>
      <c r="F936" s="39">
        <v>24</v>
      </c>
      <c r="G936" s="39">
        <v>18</v>
      </c>
      <c r="H936" s="39">
        <v>32</v>
      </c>
      <c r="I936" s="39">
        <v>49</v>
      </c>
      <c r="J936" s="39">
        <v>146</v>
      </c>
      <c r="K936" s="39" t="s">
        <v>104</v>
      </c>
      <c r="L936" s="39" t="e">
        <f>IF(#REF!=#REF!,IF(K936="Stroke",IF(K937="Stroke",IF((J937-J936)&lt;0,1000+J937-J936,J937-J936),""),""),"")</f>
        <v>#REF!</v>
      </c>
      <c r="M936" s="39"/>
      <c r="N936" s="39" t="s">
        <v>27</v>
      </c>
      <c r="O936" s="39">
        <v>0</v>
      </c>
      <c r="P936" s="8" t="e">
        <f>IF(#REF!=#REF!,IF(K936="Stroke",IF(K937="Stroke",IF(#REF!=#REF!,IF(Q936=Q937,IF((J937-J936)&lt;0,1000+J937-J936-O936,J937-J936-O936),""),""),""),""),"")</f>
        <v>#REF!</v>
      </c>
      <c r="Q936" s="39">
        <v>0</v>
      </c>
      <c r="R936" s="8" t="e">
        <f>IF(#REF!&lt;&gt;#REF!,COUNTIFS($K$112:$K$1378,$K$112,#REF!,#REF!),"")</f>
        <v>#REF!</v>
      </c>
      <c r="S936" s="8" t="e">
        <f>IF(AND(#REF!&lt;&gt;#REF!,#REF!=#REF!,M936="positive",M937="negative"),1,"")</f>
        <v>#REF!</v>
      </c>
      <c r="T936" s="8" t="e">
        <f>IF(AND(#REF!=#REF!,K:K="stroke",M:M="positive",S936&lt;&gt;"1"),1,"")</f>
        <v>#REF!</v>
      </c>
      <c r="U936" s="8" t="e">
        <f>IF((AND(R936&lt;&gt;"",W936&lt;&gt;1,K:K="stroke",M:M="negative",#REF!=#REF!)),IF(W936&lt;&gt;0,"",1),"")</f>
        <v>#REF!</v>
      </c>
      <c r="V936" s="8" t="e">
        <f t="shared" si="60"/>
        <v>#REF!</v>
      </c>
      <c r="W936" s="8" t="e">
        <f>IF(#REF!&lt;&gt;#REF!,COUNTIFS($K$112:$K$1378,"up",#REF!,#REF!),"")</f>
        <v>#REF!</v>
      </c>
      <c r="X936" s="8" t="e">
        <f>IF(#REF!&lt;&gt;#REF!,COUNTIFS($K$112:$K$1378,"SRS",#REF!,#REF!),"")</f>
        <v>#REF!</v>
      </c>
      <c r="Y936" s="8" t="e">
        <f>IF(R936&lt;&gt;"",IF(R936=1,"",COUNTIFS($O$112:$O$1378,"&gt;40",#REF!,#REF!)),"")</f>
        <v>#REF!</v>
      </c>
      <c r="Z936" s="39" t="s">
        <v>130</v>
      </c>
      <c r="AA936" s="39"/>
      <c r="AB936" s="39"/>
      <c r="AC936" s="39"/>
    </row>
    <row r="937" spans="1:34">
      <c r="A937" s="39">
        <f t="shared" si="61"/>
        <v>66769</v>
      </c>
      <c r="B937" s="40" t="str">
        <f t="shared" si="62"/>
        <v>2018124183249</v>
      </c>
      <c r="C937" s="39" t="str">
        <f t="shared" si="63"/>
        <v>2018124</v>
      </c>
      <c r="D937" s="39">
        <v>2018</v>
      </c>
      <c r="E937" s="39">
        <v>1</v>
      </c>
      <c r="F937" s="39">
        <v>24</v>
      </c>
      <c r="G937" s="39">
        <v>18</v>
      </c>
      <c r="H937" s="39">
        <v>32</v>
      </c>
      <c r="I937" s="39">
        <v>49</v>
      </c>
      <c r="J937" s="39">
        <v>193</v>
      </c>
      <c r="K937" s="39" t="s">
        <v>104</v>
      </c>
      <c r="L937" s="39" t="e">
        <f>IF(#REF!=#REF!,IF(K937="Stroke",IF(K938="Stroke",IF((J938-J937)&lt;0,1000+J938-J937,J938-J937),""),""),"")</f>
        <v>#REF!</v>
      </c>
      <c r="M937" s="39"/>
      <c r="N937" s="39" t="s">
        <v>27</v>
      </c>
      <c r="O937" s="39">
        <v>0</v>
      </c>
      <c r="P937" s="8" t="e">
        <f>IF(#REF!=#REF!,IF(K937="Stroke",IF(K938="Stroke",IF(#REF!=#REF!,IF(Q937=Q938,IF((J938-J937)&lt;0,1000+J938-J937-O937,J938-J937-O937),""),""),""),""),"")</f>
        <v>#REF!</v>
      </c>
      <c r="Q937" s="39">
        <v>0</v>
      </c>
      <c r="R937" s="8" t="e">
        <f>IF(#REF!&lt;&gt;#REF!,COUNTIFS($K$112:$K$1378,$K$112,#REF!,#REF!),"")</f>
        <v>#REF!</v>
      </c>
      <c r="S937" s="8" t="e">
        <f>IF(AND(#REF!&lt;&gt;#REF!,#REF!=#REF!,M937="positive",M938="negative"),1,"")</f>
        <v>#REF!</v>
      </c>
      <c r="T937" s="8" t="e">
        <f>IF(AND(#REF!=#REF!,K:K="stroke",M:M="positive",S937&lt;&gt;"1"),1,"")</f>
        <v>#REF!</v>
      </c>
      <c r="U937" s="8" t="e">
        <f>IF((AND(R937&lt;&gt;"",W937&lt;&gt;1,K:K="stroke",M:M="negative",#REF!=#REF!)),IF(W937&lt;&gt;0,"",1),"")</f>
        <v>#REF!</v>
      </c>
      <c r="V937" s="8" t="e">
        <f t="shared" si="60"/>
        <v>#REF!</v>
      </c>
      <c r="W937" s="8" t="e">
        <f>IF(#REF!&lt;&gt;#REF!,COUNTIFS($K$112:$K$1378,"up",#REF!,#REF!),"")</f>
        <v>#REF!</v>
      </c>
      <c r="X937" s="8" t="e">
        <f>IF(#REF!&lt;&gt;#REF!,COUNTIFS($K$112:$K$1378,"SRS",#REF!,#REF!),"")</f>
        <v>#REF!</v>
      </c>
      <c r="Y937" s="8" t="e">
        <f>IF(R937&lt;&gt;"",IF(R937=1,"",COUNTIFS($O$112:$O$1378,"&gt;40",#REF!,#REF!)),"")</f>
        <v>#REF!</v>
      </c>
      <c r="Z937" s="39" t="s">
        <v>131</v>
      </c>
      <c r="AA937" s="39"/>
      <c r="AB937" s="39"/>
      <c r="AC937" s="39"/>
    </row>
    <row r="938" spans="1:34">
      <c r="A938" s="39">
        <f t="shared" si="61"/>
        <v>66769</v>
      </c>
      <c r="B938" s="40" t="str">
        <f t="shared" si="62"/>
        <v>2018124183249</v>
      </c>
      <c r="C938" s="39" t="str">
        <f t="shared" si="63"/>
        <v>2018124</v>
      </c>
      <c r="D938" s="39">
        <v>2018</v>
      </c>
      <c r="E938" s="39">
        <v>1</v>
      </c>
      <c r="F938" s="39">
        <v>24</v>
      </c>
      <c r="G938" s="39">
        <v>18</v>
      </c>
      <c r="H938" s="39">
        <v>32</v>
      </c>
      <c r="I938" s="39">
        <v>49</v>
      </c>
      <c r="J938" s="39">
        <v>216</v>
      </c>
      <c r="K938" s="39" t="s">
        <v>104</v>
      </c>
      <c r="L938" s="39" t="e">
        <f>IF(#REF!=#REF!,IF(K938="Stroke",IF(K939="Stroke",IF((J939-J938)&lt;0,1000+J939-J938,J939-J938),""),""),"")</f>
        <v>#REF!</v>
      </c>
      <c r="M938" s="39"/>
      <c r="N938" s="39" t="s">
        <v>27</v>
      </c>
      <c r="O938" s="39"/>
      <c r="P938" s="8" t="e">
        <f>IF(#REF!=#REF!,IF(K938="Stroke",IF(K939="Stroke",IF(#REF!=#REF!,IF(Q938=Q939,IF((J939-J938)&lt;0,1000+J939-J938-O938,J939-J938-O938),""),""),""),""),"")</f>
        <v>#REF!</v>
      </c>
      <c r="Q938" s="39"/>
      <c r="R938" s="8" t="e">
        <f>IF(#REF!&lt;&gt;#REF!,COUNTIFS($K$112:$K$1378,$K$112,#REF!,#REF!),"")</f>
        <v>#REF!</v>
      </c>
      <c r="S938" s="8" t="e">
        <f>IF(AND(#REF!&lt;&gt;#REF!,#REF!=#REF!,M938="positive",M939="negative"),1,"")</f>
        <v>#REF!</v>
      </c>
      <c r="T938" s="8" t="e">
        <f>IF(AND(#REF!=#REF!,K:K="stroke",M:M="positive",S938&lt;&gt;"1"),1,"")</f>
        <v>#REF!</v>
      </c>
      <c r="U938" s="8" t="e">
        <f>IF((AND(R938&lt;&gt;"",W938&lt;&gt;1,K:K="stroke",M:M="negative",#REF!=#REF!)),IF(W938&lt;&gt;0,"",1),"")</f>
        <v>#REF!</v>
      </c>
      <c r="V938" s="8" t="e">
        <f t="shared" si="60"/>
        <v>#REF!</v>
      </c>
      <c r="W938" s="8" t="e">
        <f>IF(#REF!&lt;&gt;#REF!,COUNTIFS($K$112:$K$1378,"up",#REF!,#REF!),"")</f>
        <v>#REF!</v>
      </c>
      <c r="X938" s="8" t="e">
        <f>IF(#REF!&lt;&gt;#REF!,COUNTIFS($K$112:$K$1378,"SRS",#REF!,#REF!),"")</f>
        <v>#REF!</v>
      </c>
      <c r="Y938" s="8" t="e">
        <f>IF(R938&lt;&gt;"",IF(R938=1,"",COUNTIFS($O$112:$O$1378,"&gt;40",#REF!,#REF!)),"")</f>
        <v>#REF!</v>
      </c>
      <c r="Z938" s="39" t="s">
        <v>131</v>
      </c>
      <c r="AA938" s="39"/>
      <c r="AB938" s="39"/>
      <c r="AC938" s="39"/>
    </row>
    <row r="939" spans="1:34" s="7" customFormat="1">
      <c r="A939" s="39">
        <f t="shared" si="61"/>
        <v>66769</v>
      </c>
      <c r="B939" s="40" t="str">
        <f t="shared" si="62"/>
        <v>2018124183249</v>
      </c>
      <c r="C939" s="39" t="str">
        <f t="shared" si="63"/>
        <v>2018124</v>
      </c>
      <c r="D939" s="39">
        <v>2018</v>
      </c>
      <c r="E939" s="39">
        <v>1</v>
      </c>
      <c r="F939" s="39">
        <v>24</v>
      </c>
      <c r="G939" s="39">
        <v>18</v>
      </c>
      <c r="H939" s="39">
        <v>32</v>
      </c>
      <c r="I939" s="39">
        <v>49</v>
      </c>
      <c r="J939" s="39">
        <v>270</v>
      </c>
      <c r="K939" s="39" t="s">
        <v>104</v>
      </c>
      <c r="L939" s="39" t="e">
        <f>IF(#REF!=#REF!,IF(K939="Stroke",IF(K940="Stroke",IF((J940-J939)&lt;0,1000+J940-J939,J940-J939),""),""),"")</f>
        <v>#REF!</v>
      </c>
      <c r="M939" s="39"/>
      <c r="N939" s="39" t="s">
        <v>27</v>
      </c>
      <c r="O939" s="39"/>
      <c r="P939" s="8" t="e">
        <f>IF(#REF!=#REF!,IF(K939="Stroke",IF(K940="Stroke",IF(#REF!=#REF!,IF(Q939=Q940,IF((J940-J939)&lt;0,1000+J940-J939-O939,J940-J939-O939),""),""),""),""),"")</f>
        <v>#REF!</v>
      </c>
      <c r="Q939" s="39"/>
      <c r="R939" s="8" t="e">
        <f>IF(#REF!&lt;&gt;#REF!,COUNTIFS($K$112:$K$1378,$K$112,#REF!,#REF!),"")</f>
        <v>#REF!</v>
      </c>
      <c r="S939" s="8" t="e">
        <f>IF(AND(#REF!&lt;&gt;#REF!,#REF!=#REF!,M939="positive",M940="negative"),1,"")</f>
        <v>#REF!</v>
      </c>
      <c r="T939" s="8" t="e">
        <f>IF(AND(#REF!=#REF!,K:K="stroke",M:M="positive",S939&lt;&gt;"1"),1,"")</f>
        <v>#REF!</v>
      </c>
      <c r="U939" s="8" t="e">
        <f>IF((AND(R939&lt;&gt;"",W939&lt;&gt;1,K:K="stroke",M:M="negative",#REF!=#REF!)),IF(W939&lt;&gt;0,"",1),"")</f>
        <v>#REF!</v>
      </c>
      <c r="V939" s="8" t="e">
        <f t="shared" si="60"/>
        <v>#REF!</v>
      </c>
      <c r="W939" s="8" t="e">
        <f>IF(#REF!&lt;&gt;#REF!,COUNTIFS($K$112:$K$1378,"up",#REF!,#REF!),"")</f>
        <v>#REF!</v>
      </c>
      <c r="X939" s="8" t="e">
        <f>IF(#REF!&lt;&gt;#REF!,COUNTIFS($K$112:$K$1378,"SRS",#REF!,#REF!),"")</f>
        <v>#REF!</v>
      </c>
      <c r="Y939" s="8" t="e">
        <f>IF(R939&lt;&gt;"",IF(R939=1,"",COUNTIFS($O$112:$O$1378,"&gt;40",#REF!,#REF!)),"")</f>
        <v>#REF!</v>
      </c>
      <c r="Z939" s="39" t="s">
        <v>132</v>
      </c>
      <c r="AA939" s="39"/>
      <c r="AB939" s="39"/>
      <c r="AC939" s="39"/>
      <c r="AD939" s="4"/>
      <c r="AE939" s="4"/>
      <c r="AF939" s="4"/>
      <c r="AG939" s="4"/>
      <c r="AH939" s="4"/>
    </row>
    <row r="940" spans="1:34">
      <c r="A940" s="13">
        <f t="shared" si="61"/>
        <v>65663</v>
      </c>
      <c r="B940" s="38" t="str">
        <f t="shared" si="62"/>
        <v>201823181423</v>
      </c>
      <c r="C940" s="13" t="str">
        <f t="shared" si="63"/>
        <v>201823</v>
      </c>
      <c r="D940" s="13">
        <v>2018</v>
      </c>
      <c r="E940" s="13">
        <v>2</v>
      </c>
      <c r="F940" s="13">
        <v>3</v>
      </c>
      <c r="G940" s="13">
        <v>18</v>
      </c>
      <c r="H940" s="13">
        <v>14</v>
      </c>
      <c r="I940" s="13">
        <v>23</v>
      </c>
      <c r="J940" s="13">
        <v>286</v>
      </c>
      <c r="K940" s="13" t="s">
        <v>37</v>
      </c>
      <c r="L940" s="13" t="e">
        <f>IF(#REF!=#REF!,IF(K940="Stroke",IF(K941="Stroke",IF((J941-J940)&lt;0,1000+J941-J940,J941-J940),""),""),"")</f>
        <v>#REF!</v>
      </c>
      <c r="M940" s="13" t="s">
        <v>21</v>
      </c>
      <c r="N940" s="13" t="s">
        <v>27</v>
      </c>
      <c r="O940" s="13">
        <v>7</v>
      </c>
      <c r="P940" s="7" t="e">
        <f>IF(#REF!=#REF!,IF(K940="Stroke",IF(K941="Stroke",IF(#REF!=#REF!,IF(Q940=Q941,IF((J941-J940)&lt;0,1000+J941-J940-O940,J941-J940-O940),""),""),""),""),"")</f>
        <v>#REF!</v>
      </c>
      <c r="Q940" s="13">
        <v>1</v>
      </c>
      <c r="R940" s="7" t="e">
        <f>IF(#REF!&lt;&gt;#REF!,COUNTIFS($K$112:$K$1378,$K$112,#REF!,#REF!),"")</f>
        <v>#REF!</v>
      </c>
      <c r="S940" s="7" t="e">
        <f>IF(AND(#REF!&lt;&gt;#REF!,#REF!=#REF!,M940="positive",M941="negative"),1,"")</f>
        <v>#REF!</v>
      </c>
      <c r="T940" s="7" t="e">
        <f>IF(AND(#REF!=#REF!,K:K="stroke",M:M="positive",S940&lt;&gt;"1"),1,"")</f>
        <v>#REF!</v>
      </c>
      <c r="U940" s="7" t="e">
        <f>IF((AND(R940&lt;&gt;"",W940&lt;&gt;1,K:K="stroke",M:M="negative",#REF!=#REF!)),IF(W940&lt;&gt;0,"",1),"")</f>
        <v>#REF!</v>
      </c>
      <c r="V940" s="7" t="e">
        <f t="shared" si="60"/>
        <v>#REF!</v>
      </c>
      <c r="W940" s="7" t="e">
        <f>IF(#REF!&lt;&gt;#REF!,COUNTIFS($K$112:$K$1378,"up",#REF!,#REF!),"")</f>
        <v>#REF!</v>
      </c>
      <c r="X940" s="7" t="e">
        <f>IF(#REF!&lt;&gt;#REF!,COUNTIFS($K$112:$K$1378,"SRS",#REF!,#REF!),"")</f>
        <v>#REF!</v>
      </c>
      <c r="Y940" s="7" t="e">
        <f>IF(R940&lt;&gt;"",IF(R940=1,"",COUNTIFS($O$112:$O$1378,"&gt;40",#REF!,#REF!)),"")</f>
        <v>#REF!</v>
      </c>
      <c r="Z940" s="13"/>
      <c r="AA940" s="13"/>
      <c r="AB940" s="13"/>
      <c r="AC940" s="13"/>
      <c r="AD940" s="7"/>
      <c r="AE940" s="7"/>
      <c r="AF940" s="7"/>
      <c r="AG940" s="7"/>
      <c r="AH940" s="7"/>
    </row>
    <row r="941" spans="1:34">
      <c r="A941" s="39">
        <f t="shared" si="61"/>
        <v>65663</v>
      </c>
      <c r="B941" s="40" t="str">
        <f t="shared" si="62"/>
        <v>201823181423</v>
      </c>
      <c r="C941" s="39" t="str">
        <f t="shared" si="63"/>
        <v>201823</v>
      </c>
      <c r="D941" s="39">
        <v>2018</v>
      </c>
      <c r="E941" s="39">
        <v>2</v>
      </c>
      <c r="F941" s="39">
        <v>3</v>
      </c>
      <c r="G941" s="39">
        <v>18</v>
      </c>
      <c r="H941" s="39">
        <v>14</v>
      </c>
      <c r="I941" s="39">
        <v>23</v>
      </c>
      <c r="J941" s="39">
        <v>308</v>
      </c>
      <c r="K941" s="39" t="s">
        <v>133</v>
      </c>
      <c r="L941" s="39" t="e">
        <f>IF(#REF!=#REF!,IF(K941="Stroke",IF(K942="Stroke",IF((J942-J941)&lt;0,1000+J942-J941,J942-J941),""),""),"")</f>
        <v>#REF!</v>
      </c>
      <c r="M941" s="39"/>
      <c r="N941" s="39" t="s">
        <v>27</v>
      </c>
      <c r="O941" s="39">
        <v>0</v>
      </c>
      <c r="P941" s="8" t="e">
        <f>IF(#REF!=#REF!,IF(K941="Stroke",IF(K942="Stroke",IF(#REF!=#REF!,IF(Q941=Q942,IF((J942-J941)&lt;0,1000+J942-J941-O941,J942-J941-O941),""),""),""),""),"")</f>
        <v>#REF!</v>
      </c>
      <c r="Q941" s="39">
        <v>0</v>
      </c>
      <c r="R941" s="8" t="e">
        <f>IF(#REF!&lt;&gt;#REF!,COUNTIFS($K$112:$K$1378,$K$112,#REF!,#REF!),"")</f>
        <v>#REF!</v>
      </c>
      <c r="S941" s="8" t="e">
        <f>IF(AND(#REF!&lt;&gt;#REF!,#REF!=#REF!,M941="positive",M942="negative"),1,"")</f>
        <v>#REF!</v>
      </c>
      <c r="T941" s="8" t="e">
        <f>IF(AND(#REF!=#REF!,K:K="stroke",M:M="positive",S941&lt;&gt;"1"),1,"")</f>
        <v>#REF!</v>
      </c>
      <c r="U941" s="8" t="e">
        <f>IF((AND(R941&lt;&gt;"",W941&lt;&gt;1,K:K="stroke",M:M="negative",#REF!=#REF!)),IF(W941&lt;&gt;0,"",1),"")</f>
        <v>#REF!</v>
      </c>
      <c r="V941" s="8" t="e">
        <f t="shared" si="60"/>
        <v>#REF!</v>
      </c>
      <c r="W941" s="8" t="e">
        <f>IF(#REF!&lt;&gt;#REF!,COUNTIFS($K$112:$K$1378,"up",#REF!,#REF!),"")</f>
        <v>#REF!</v>
      </c>
      <c r="X941" s="8" t="e">
        <f>IF(#REF!&lt;&gt;#REF!,COUNTIFS($K$112:$K$1378,"SRS",#REF!,#REF!),"")</f>
        <v>#REF!</v>
      </c>
      <c r="Y941" s="8" t="e">
        <f>IF(R941&lt;&gt;"",IF(R941=1,"",COUNTIFS($O$112:$O$1378,"&gt;40",#REF!,#REF!)),"")</f>
        <v>#REF!</v>
      </c>
      <c r="Z941" s="39" t="s">
        <v>134</v>
      </c>
      <c r="AA941" s="39"/>
      <c r="AB941" s="39"/>
      <c r="AC941" s="39"/>
    </row>
    <row r="942" spans="1:34" s="7" customFormat="1">
      <c r="A942" s="39">
        <f t="shared" si="61"/>
        <v>65663</v>
      </c>
      <c r="B942" s="40" t="str">
        <f t="shared" si="62"/>
        <v>201823181423</v>
      </c>
      <c r="C942" s="39" t="str">
        <f t="shared" si="63"/>
        <v>201823</v>
      </c>
      <c r="D942" s="39">
        <v>2018</v>
      </c>
      <c r="E942" s="39">
        <v>2</v>
      </c>
      <c r="F942" s="39">
        <v>3</v>
      </c>
      <c r="G942" s="39">
        <v>18</v>
      </c>
      <c r="H942" s="39">
        <v>14</v>
      </c>
      <c r="I942" s="39">
        <v>23</v>
      </c>
      <c r="J942" s="39">
        <v>324</v>
      </c>
      <c r="K942" s="39" t="s">
        <v>104</v>
      </c>
      <c r="L942" s="39" t="e">
        <f>IF(#REF!=#REF!,IF(K942="Stroke",IF(K943="Stroke",IF((J943-J942)&lt;0,1000+J943-J942,J943-J942),""),""),"")</f>
        <v>#REF!</v>
      </c>
      <c r="M942" s="39"/>
      <c r="N942" s="39" t="s">
        <v>64</v>
      </c>
      <c r="O942" s="39">
        <v>0</v>
      </c>
      <c r="P942" s="8" t="e">
        <f>IF(#REF!=#REF!,IF(K942="Stroke",IF(K943="Stroke",IF(#REF!=#REF!,IF(Q942=Q943,IF((J943-J942)&lt;0,1000+J943-J942-O942,J943-J942-O942),""),""),""),""),"")</f>
        <v>#REF!</v>
      </c>
      <c r="Q942" s="39">
        <v>0</v>
      </c>
      <c r="R942" s="8" t="e">
        <f>IF(#REF!&lt;&gt;#REF!,COUNTIFS($K$112:$K$1378,$K$112,#REF!,#REF!),"")</f>
        <v>#REF!</v>
      </c>
      <c r="S942" s="8" t="e">
        <f>IF(AND(#REF!&lt;&gt;#REF!,#REF!=#REF!,M942="positive",M943="negative"),1,"")</f>
        <v>#REF!</v>
      </c>
      <c r="T942" s="8" t="e">
        <f>IF(AND(#REF!=#REF!,K:K="stroke",M:M="positive",S942&lt;&gt;"1"),1,"")</f>
        <v>#REF!</v>
      </c>
      <c r="U942" s="8" t="e">
        <f>IF((AND(R942&lt;&gt;"",W942&lt;&gt;1,K:K="stroke",M:M="negative",#REF!=#REF!)),IF(W942&lt;&gt;0,"",1),"")</f>
        <v>#REF!</v>
      </c>
      <c r="V942" s="8" t="e">
        <f t="shared" ref="V942:V1005" si="64">IF(R942="","",(SUM(S942:U942)+W942))</f>
        <v>#REF!</v>
      </c>
      <c r="W942" s="8" t="e">
        <f>IF(#REF!&lt;&gt;#REF!,COUNTIFS($K$112:$K$1378,"up",#REF!,#REF!),"")</f>
        <v>#REF!</v>
      </c>
      <c r="X942" s="8" t="e">
        <f>IF(#REF!&lt;&gt;#REF!,COUNTIFS($K$112:$K$1378,"SRS",#REF!,#REF!),"")</f>
        <v>#REF!</v>
      </c>
      <c r="Y942" s="8" t="e">
        <f>IF(R942&lt;&gt;"",IF(R942=1,"",COUNTIFS($O$112:$O$1378,"&gt;40",#REF!,#REF!)),"")</f>
        <v>#REF!</v>
      </c>
      <c r="Z942" s="39" t="s">
        <v>135</v>
      </c>
      <c r="AA942" s="39"/>
      <c r="AB942" s="39"/>
      <c r="AC942" s="39"/>
      <c r="AD942" s="4"/>
      <c r="AE942" s="4"/>
      <c r="AF942" s="4"/>
      <c r="AG942" s="4"/>
      <c r="AH942" s="4"/>
    </row>
    <row r="943" spans="1:34">
      <c r="A943" s="13">
        <f t="shared" si="61"/>
        <v>65743</v>
      </c>
      <c r="B943" s="38" t="str">
        <f t="shared" si="62"/>
        <v>201823181543</v>
      </c>
      <c r="C943" s="13" t="str">
        <f t="shared" si="63"/>
        <v>201823</v>
      </c>
      <c r="D943" s="13">
        <v>2018</v>
      </c>
      <c r="E943" s="13">
        <v>2</v>
      </c>
      <c r="F943" s="13">
        <v>3</v>
      </c>
      <c r="G943" s="13">
        <v>18</v>
      </c>
      <c r="H943" s="13">
        <v>15</v>
      </c>
      <c r="I943" s="13">
        <v>43</v>
      </c>
      <c r="J943" s="13">
        <v>788</v>
      </c>
      <c r="K943" s="13" t="s">
        <v>37</v>
      </c>
      <c r="L943" s="13" t="e">
        <f>IF(#REF!=#REF!,IF(K943="Stroke",IF(K944="Stroke",IF((J944-J943)&lt;0,1000+J944-J943,J944-J943),""),""),"")</f>
        <v>#REF!</v>
      </c>
      <c r="M943" s="13" t="s">
        <v>21</v>
      </c>
      <c r="N943" s="13" t="s">
        <v>27</v>
      </c>
      <c r="O943" s="13">
        <v>6</v>
      </c>
      <c r="P943" s="7" t="e">
        <f>IF(#REF!=#REF!,IF(K943="Stroke",IF(K944="Stroke",IF(#REF!=#REF!,IF(Q943=Q944,IF((J944-J943)&lt;0,1000+J944-J943-O943,J944-J943-O943),""),""),""),""),"")</f>
        <v>#REF!</v>
      </c>
      <c r="Q943" s="13">
        <v>1</v>
      </c>
      <c r="R943" s="7" t="e">
        <f>IF(#REF!&lt;&gt;#REF!,COUNTIFS($K$112:$K$1378,$K$112,#REF!,#REF!),"")</f>
        <v>#REF!</v>
      </c>
      <c r="S943" s="7" t="e">
        <f>IF(AND(#REF!&lt;&gt;#REF!,#REF!=#REF!,M943="positive",M944="negative"),1,"")</f>
        <v>#REF!</v>
      </c>
      <c r="T943" s="7" t="e">
        <f>IF(AND(#REF!=#REF!,K:K="stroke",M:M="positive",S943&lt;&gt;"1"),1,"")</f>
        <v>#REF!</v>
      </c>
      <c r="U943" s="7" t="e">
        <f>IF((AND(R943&lt;&gt;"",W943&lt;&gt;1,K:K="stroke",M:M="negative",#REF!=#REF!)),IF(W943&lt;&gt;0,"",1),"")</f>
        <v>#REF!</v>
      </c>
      <c r="V943" s="7" t="e">
        <f t="shared" si="64"/>
        <v>#REF!</v>
      </c>
      <c r="W943" s="7" t="e">
        <f>IF(#REF!&lt;&gt;#REF!,COUNTIFS($K$112:$K$1378,"up",#REF!,#REF!),"")</f>
        <v>#REF!</v>
      </c>
      <c r="X943" s="7" t="e">
        <f>IF(#REF!&lt;&gt;#REF!,COUNTIFS($K$112:$K$1378,"SRS",#REF!,#REF!),"")</f>
        <v>#REF!</v>
      </c>
      <c r="Y943" s="7" t="e">
        <f>IF(R943&lt;&gt;"",IF(R943=1,"",COUNTIFS($O$112:$O$1378,"&gt;40",#REF!,#REF!)),"")</f>
        <v>#REF!</v>
      </c>
      <c r="Z943" s="13" t="s">
        <v>136</v>
      </c>
      <c r="AA943" s="13"/>
      <c r="AB943" s="13"/>
      <c r="AC943" s="13"/>
      <c r="AD943" s="7"/>
      <c r="AE943" s="7"/>
      <c r="AF943" s="7"/>
      <c r="AG943" s="7"/>
      <c r="AH943" s="7"/>
    </row>
    <row r="944" spans="1:34">
      <c r="A944" s="39">
        <f t="shared" si="61"/>
        <v>65743</v>
      </c>
      <c r="B944" s="40" t="str">
        <f t="shared" si="62"/>
        <v>201823181543</v>
      </c>
      <c r="C944" s="39" t="str">
        <f t="shared" si="63"/>
        <v>201823</v>
      </c>
      <c r="D944" s="39">
        <v>2018</v>
      </c>
      <c r="E944" s="39">
        <v>2</v>
      </c>
      <c r="F944" s="39">
        <v>3</v>
      </c>
      <c r="G944" s="39">
        <v>18</v>
      </c>
      <c r="H944" s="39">
        <v>15</v>
      </c>
      <c r="I944" s="39">
        <v>43</v>
      </c>
      <c r="J944" s="39">
        <v>864</v>
      </c>
      <c r="K944" s="39" t="s">
        <v>37</v>
      </c>
      <c r="L944" s="39" t="e">
        <f>IF(#REF!=#REF!,IF(K944="Stroke",IF(K945="Stroke",IF((J945-J944)&lt;0,1000+J945-J944,J945-J944),""),""),"")</f>
        <v>#REF!</v>
      </c>
      <c r="M944" s="39" t="s">
        <v>21</v>
      </c>
      <c r="N944" s="39" t="s">
        <v>27</v>
      </c>
      <c r="O944" s="39">
        <v>4</v>
      </c>
      <c r="P944" s="8" t="e">
        <f>IF(#REF!=#REF!,IF(K944="Stroke",IF(K945="Stroke",IF(#REF!=#REF!,IF(Q944=Q945,IF((J945-J944)&lt;0,1000+J945-J944-O944,J945-J944-O944),""),""),""),""),"")</f>
        <v>#REF!</v>
      </c>
      <c r="Q944" s="39">
        <v>1</v>
      </c>
      <c r="R944" s="8" t="e">
        <f>IF(#REF!&lt;&gt;#REF!,COUNTIFS($K$112:$K$1378,$K$112,#REF!,#REF!),"")</f>
        <v>#REF!</v>
      </c>
      <c r="S944" s="8" t="e">
        <f>IF(AND(#REF!&lt;&gt;#REF!,#REF!=#REF!,M944="positive",M945="negative"),1,"")</f>
        <v>#REF!</v>
      </c>
      <c r="T944" s="8" t="e">
        <f>IF(AND(#REF!=#REF!,K:K="stroke",M:M="positive",S944&lt;&gt;"1"),1,"")</f>
        <v>#REF!</v>
      </c>
      <c r="U944" s="8" t="e">
        <f>IF((AND(R944&lt;&gt;"",W944&lt;&gt;1,K:K="stroke",M:M="negative",#REF!=#REF!)),IF(W944&lt;&gt;0,"",1),"")</f>
        <v>#REF!</v>
      </c>
      <c r="V944" s="8" t="e">
        <f t="shared" si="64"/>
        <v>#REF!</v>
      </c>
      <c r="W944" s="8" t="e">
        <f>IF(#REF!&lt;&gt;#REF!,COUNTIFS($K$112:$K$1378,"up",#REF!,#REF!),"")</f>
        <v>#REF!</v>
      </c>
      <c r="X944" s="8" t="e">
        <f>IF(#REF!&lt;&gt;#REF!,COUNTIFS($K$112:$K$1378,"SRS",#REF!,#REF!),"")</f>
        <v>#REF!</v>
      </c>
      <c r="Y944" s="8" t="e">
        <f>IF(R944&lt;&gt;"",IF(R944=1,"",COUNTIFS($O$112:$O$1378,"&gt;40",#REF!,#REF!)),"")</f>
        <v>#REF!</v>
      </c>
      <c r="Z944" s="39" t="s">
        <v>136</v>
      </c>
      <c r="AA944" s="39"/>
      <c r="AB944" s="39"/>
      <c r="AC944" s="39"/>
    </row>
    <row r="945" spans="1:34">
      <c r="A945" s="39">
        <f t="shared" si="61"/>
        <v>65743</v>
      </c>
      <c r="B945" s="40" t="str">
        <f t="shared" si="62"/>
        <v>201823181543</v>
      </c>
      <c r="C945" s="39" t="str">
        <f t="shared" si="63"/>
        <v>201823</v>
      </c>
      <c r="D945" s="39">
        <v>2018</v>
      </c>
      <c r="E945" s="39">
        <v>2</v>
      </c>
      <c r="F945" s="39">
        <v>3</v>
      </c>
      <c r="G945" s="39">
        <v>18</v>
      </c>
      <c r="H945" s="39">
        <v>15</v>
      </c>
      <c r="I945" s="39">
        <v>43</v>
      </c>
      <c r="J945" s="39">
        <v>941</v>
      </c>
      <c r="K945" s="39" t="s">
        <v>37</v>
      </c>
      <c r="L945" s="39" t="e">
        <f>IF(#REF!=#REF!,IF(K945="Stroke",IF(K946="Stroke",IF((J946-J945)&lt;0,1000+J946-J945,J946-J945),""),""),"")</f>
        <v>#REF!</v>
      </c>
      <c r="M945" s="39" t="s">
        <v>21</v>
      </c>
      <c r="N945" s="39" t="s">
        <v>27</v>
      </c>
      <c r="O945" s="39">
        <v>2</v>
      </c>
      <c r="P945" s="8" t="e">
        <f>IF(#REF!=#REF!,IF(K945="Stroke",IF(K946="Stroke",IF(#REF!=#REF!,IF(Q945=Q946,IF((J946-J945)&lt;0,1000+J946-J945-O945,J946-J945-O945),""),""),""),""),"")</f>
        <v>#REF!</v>
      </c>
      <c r="Q945" s="39">
        <v>1</v>
      </c>
      <c r="R945" s="8" t="e">
        <f>IF(#REF!&lt;&gt;#REF!,COUNTIFS($K$112:$K$1378,$K$112,#REF!,#REF!),"")</f>
        <v>#REF!</v>
      </c>
      <c r="S945" s="8" t="e">
        <f>IF(AND(#REF!&lt;&gt;#REF!,#REF!=#REF!,M945="positive",M946="negative"),1,"")</f>
        <v>#REF!</v>
      </c>
      <c r="T945" s="8" t="e">
        <f>IF(AND(#REF!=#REF!,K:K="stroke",M:M="positive",S945&lt;&gt;"1"),1,"")</f>
        <v>#REF!</v>
      </c>
      <c r="U945" s="8" t="e">
        <f>IF((AND(R945&lt;&gt;"",W945&lt;&gt;1,K:K="stroke",M:M="negative",#REF!=#REF!)),IF(W945&lt;&gt;0,"",1),"")</f>
        <v>#REF!</v>
      </c>
      <c r="V945" s="8" t="e">
        <f t="shared" si="64"/>
        <v>#REF!</v>
      </c>
      <c r="W945" s="8" t="e">
        <f>IF(#REF!&lt;&gt;#REF!,COUNTIFS($K$112:$K$1378,"up",#REF!,#REF!),"")</f>
        <v>#REF!</v>
      </c>
      <c r="X945" s="8" t="e">
        <f>IF(#REF!&lt;&gt;#REF!,COUNTIFS($K$112:$K$1378,"SRS",#REF!,#REF!),"")</f>
        <v>#REF!</v>
      </c>
      <c r="Y945" s="8" t="e">
        <f>IF(R945&lt;&gt;"",IF(R945=1,"",COUNTIFS($O$112:$O$1378,"&gt;40",#REF!,#REF!)),"")</f>
        <v>#REF!</v>
      </c>
      <c r="Z945" s="39" t="s">
        <v>136</v>
      </c>
      <c r="AA945" s="39"/>
      <c r="AB945" s="39"/>
      <c r="AC945" s="39"/>
    </row>
    <row r="946" spans="1:34">
      <c r="A946" s="39">
        <f t="shared" si="61"/>
        <v>65743</v>
      </c>
      <c r="B946" s="40" t="str">
        <f t="shared" si="62"/>
        <v>201823181543</v>
      </c>
      <c r="C946" s="39" t="str">
        <f t="shared" si="63"/>
        <v>201823</v>
      </c>
      <c r="D946" s="39">
        <v>2018</v>
      </c>
      <c r="E946" s="39">
        <v>2</v>
      </c>
      <c r="F946" s="39">
        <v>3</v>
      </c>
      <c r="G946" s="39">
        <v>18</v>
      </c>
      <c r="H946" s="39">
        <v>15</v>
      </c>
      <c r="I946" s="39">
        <v>43</v>
      </c>
      <c r="J946" s="39">
        <v>982</v>
      </c>
      <c r="K946" s="39" t="s">
        <v>37</v>
      </c>
      <c r="L946" s="39" t="e">
        <f>IF(#REF!=#REF!,IF(K946="Stroke",IF(K947="Stroke",IF((J947-J946)&lt;0,1000+J947-J946,J947-J946),""),""),"")</f>
        <v>#REF!</v>
      </c>
      <c r="M946" s="39" t="s">
        <v>21</v>
      </c>
      <c r="N946" s="39" t="s">
        <v>27</v>
      </c>
      <c r="O946" s="39">
        <v>2</v>
      </c>
      <c r="P946" s="8" t="e">
        <f>IF(#REF!=#REF!,IF(K946="Stroke",IF(K947="Stroke",IF(#REF!=#REF!,IF(Q946=Q947,IF((J947-J946)&lt;0,1000+J947-J946-O946,J947-J946-O946),""),""),""),""),"")</f>
        <v>#REF!</v>
      </c>
      <c r="Q946" s="39">
        <v>1</v>
      </c>
      <c r="R946" s="8" t="e">
        <f>IF(#REF!&lt;&gt;#REF!,COUNTIFS($K$112:$K$1378,$K$112,#REF!,#REF!),"")</f>
        <v>#REF!</v>
      </c>
      <c r="S946" s="8" t="e">
        <f>IF(AND(#REF!&lt;&gt;#REF!,#REF!=#REF!,M946="positive",M947="negative"),1,"")</f>
        <v>#REF!</v>
      </c>
      <c r="T946" s="8" t="e">
        <f>IF(AND(#REF!=#REF!,K:K="stroke",M:M="positive",S946&lt;&gt;"1"),1,"")</f>
        <v>#REF!</v>
      </c>
      <c r="U946" s="8" t="e">
        <f>IF((AND(R946&lt;&gt;"",W946&lt;&gt;1,K:K="stroke",M:M="negative",#REF!=#REF!)),IF(W946&lt;&gt;0,"",1),"")</f>
        <v>#REF!</v>
      </c>
      <c r="V946" s="8" t="e">
        <f t="shared" si="64"/>
        <v>#REF!</v>
      </c>
      <c r="W946" s="8" t="e">
        <f>IF(#REF!&lt;&gt;#REF!,COUNTIFS($K$112:$K$1378,"up",#REF!,#REF!),"")</f>
        <v>#REF!</v>
      </c>
      <c r="X946" s="8" t="e">
        <f>IF(#REF!&lt;&gt;#REF!,COUNTIFS($K$112:$K$1378,"SRS",#REF!,#REF!),"")</f>
        <v>#REF!</v>
      </c>
      <c r="Y946" s="8" t="e">
        <f>IF(R946&lt;&gt;"",IF(R946=1,"",COUNTIFS($O$112:$O$1378,"&gt;40",#REF!,#REF!)),"")</f>
        <v>#REF!</v>
      </c>
      <c r="Z946" s="39" t="s">
        <v>136</v>
      </c>
      <c r="AA946" s="39"/>
      <c r="AB946" s="39"/>
      <c r="AC946" s="39"/>
    </row>
    <row r="947" spans="1:34">
      <c r="A947" s="39">
        <f t="shared" si="61"/>
        <v>65744</v>
      </c>
      <c r="B947" s="40" t="str">
        <f t="shared" si="62"/>
        <v>201823181544</v>
      </c>
      <c r="C947" s="39" t="str">
        <f t="shared" si="63"/>
        <v>201823</v>
      </c>
      <c r="D947" s="39">
        <v>2018</v>
      </c>
      <c r="E947" s="39">
        <v>2</v>
      </c>
      <c r="F947" s="39">
        <v>3</v>
      </c>
      <c r="G947" s="39">
        <v>18</v>
      </c>
      <c r="H947" s="39">
        <v>15</v>
      </c>
      <c r="I947" s="39">
        <v>44</v>
      </c>
      <c r="J947" s="39">
        <v>45</v>
      </c>
      <c r="K947" s="39" t="s">
        <v>37</v>
      </c>
      <c r="L947" s="39" t="e">
        <f>IF(#REF!=#REF!,IF(K947="Stroke",IF(K948="Stroke",IF((J948-J947)&lt;0,1000+J948-J947,J948-J947),""),""),"")</f>
        <v>#REF!</v>
      </c>
      <c r="M947" s="39" t="s">
        <v>21</v>
      </c>
      <c r="N947" s="39" t="s">
        <v>27</v>
      </c>
      <c r="O947" s="39">
        <v>3</v>
      </c>
      <c r="P947" s="8" t="e">
        <f>IF(#REF!=#REF!,IF(K947="Stroke",IF(K948="Stroke",IF(#REF!=#REF!,IF(Q947=Q948,IF((J948-J947)&lt;0,1000+J948-J947-O947,J948-J947-O947),""),""),""),""),"")</f>
        <v>#REF!</v>
      </c>
      <c r="Q947" s="39">
        <v>1</v>
      </c>
      <c r="R947" s="8" t="e">
        <f>IF(#REF!&lt;&gt;#REF!,COUNTIFS($K$112:$K$1378,$K$112,#REF!,#REF!),"")</f>
        <v>#REF!</v>
      </c>
      <c r="S947" s="8" t="e">
        <f>IF(AND(#REF!&lt;&gt;#REF!,#REF!=#REF!,M947="positive",M948="negative"),1,"")</f>
        <v>#REF!</v>
      </c>
      <c r="T947" s="8" t="e">
        <f>IF(AND(#REF!=#REF!,K:K="stroke",M:M="positive",S947&lt;&gt;"1"),1,"")</f>
        <v>#REF!</v>
      </c>
      <c r="U947" s="8" t="e">
        <f>IF((AND(R947&lt;&gt;"",W947&lt;&gt;1,K:K="stroke",M:M="negative",#REF!=#REF!)),IF(W947&lt;&gt;0,"",1),"")</f>
        <v>#REF!</v>
      </c>
      <c r="V947" s="8" t="e">
        <f t="shared" si="64"/>
        <v>#REF!</v>
      </c>
      <c r="W947" s="8" t="e">
        <f>IF(#REF!&lt;&gt;#REF!,COUNTIFS($K$112:$K$1378,"up",#REF!,#REF!),"")</f>
        <v>#REF!</v>
      </c>
      <c r="X947" s="8" t="e">
        <f>IF(#REF!&lt;&gt;#REF!,COUNTIFS($K$112:$K$1378,"SRS",#REF!,#REF!),"")</f>
        <v>#REF!</v>
      </c>
      <c r="Y947" s="8" t="e">
        <f>IF(R947&lt;&gt;"",IF(R947=1,"",COUNTIFS($O$112:$O$1378,"&gt;40",#REF!,#REF!)),"")</f>
        <v>#REF!</v>
      </c>
      <c r="Z947" s="39" t="s">
        <v>136</v>
      </c>
      <c r="AA947" s="39"/>
      <c r="AB947" s="39"/>
      <c r="AC947" s="39"/>
    </row>
    <row r="948" spans="1:34" s="7" customFormat="1">
      <c r="A948" s="39">
        <f t="shared" si="61"/>
        <v>65744</v>
      </c>
      <c r="B948" s="40" t="str">
        <f t="shared" si="62"/>
        <v>201823181544</v>
      </c>
      <c r="C948" s="39" t="str">
        <f t="shared" si="63"/>
        <v>201823</v>
      </c>
      <c r="D948" s="39">
        <v>2018</v>
      </c>
      <c r="E948" s="39">
        <v>2</v>
      </c>
      <c r="F948" s="39">
        <v>3</v>
      </c>
      <c r="G948" s="39">
        <v>18</v>
      </c>
      <c r="H948" s="39">
        <v>15</v>
      </c>
      <c r="I948" s="39">
        <v>44</v>
      </c>
      <c r="J948" s="39">
        <v>72</v>
      </c>
      <c r="K948" s="39" t="s">
        <v>37</v>
      </c>
      <c r="L948" s="39" t="e">
        <f>IF(#REF!=#REF!,IF(K948="Stroke",IF(K949="Stroke",IF((J949-J948)&lt;0,1000+J949-J948,J949-J948),""),""),"")</f>
        <v>#REF!</v>
      </c>
      <c r="M948" s="39" t="s">
        <v>21</v>
      </c>
      <c r="N948" s="39" t="s">
        <v>27</v>
      </c>
      <c r="O948" s="39">
        <v>2</v>
      </c>
      <c r="P948" s="8" t="e">
        <f>IF(#REF!=#REF!,IF(K948="Stroke",IF(K949="Stroke",IF(#REF!=#REF!,IF(Q948=Q949,IF((J949-J948)&lt;0,1000+J949-J948-O948,J949-J948-O948),""),""),""),""),"")</f>
        <v>#REF!</v>
      </c>
      <c r="Q948" s="39">
        <v>1</v>
      </c>
      <c r="R948" s="8" t="e">
        <f>IF(#REF!&lt;&gt;#REF!,COUNTIFS($K$112:$K$1378,$K$112,#REF!,#REF!),"")</f>
        <v>#REF!</v>
      </c>
      <c r="S948" s="8" t="e">
        <f>IF(AND(#REF!&lt;&gt;#REF!,#REF!=#REF!,M948="positive",M949="negative"),1,"")</f>
        <v>#REF!</v>
      </c>
      <c r="T948" s="8" t="e">
        <f>IF(AND(#REF!=#REF!,K:K="stroke",M:M="positive",S948&lt;&gt;"1"),1,"")</f>
        <v>#REF!</v>
      </c>
      <c r="U948" s="8" t="e">
        <f>IF((AND(R948&lt;&gt;"",W948&lt;&gt;1,K:K="stroke",M:M="negative",#REF!=#REF!)),IF(W948&lt;&gt;0,"",1),"")</f>
        <v>#REF!</v>
      </c>
      <c r="V948" s="8" t="e">
        <f t="shared" si="64"/>
        <v>#REF!</v>
      </c>
      <c r="W948" s="8" t="e">
        <f>IF(#REF!&lt;&gt;#REF!,COUNTIFS($K$112:$K$1378,"up",#REF!,#REF!),"")</f>
        <v>#REF!</v>
      </c>
      <c r="X948" s="8" t="e">
        <f>IF(#REF!&lt;&gt;#REF!,COUNTIFS($K$112:$K$1378,"SRS",#REF!,#REF!),"")</f>
        <v>#REF!</v>
      </c>
      <c r="Y948" s="8" t="e">
        <f>IF(R948&lt;&gt;"",IF(R948=1,"",COUNTIFS($O$112:$O$1378,"&gt;40",#REF!,#REF!)),"")</f>
        <v>#REF!</v>
      </c>
      <c r="Z948" s="39" t="s">
        <v>136</v>
      </c>
      <c r="AA948" s="39"/>
      <c r="AB948" s="39"/>
      <c r="AC948" s="39"/>
      <c r="AD948" s="4"/>
      <c r="AE948" s="4"/>
      <c r="AF948" s="4"/>
      <c r="AG948" s="4"/>
      <c r="AH948" s="4"/>
    </row>
    <row r="949" spans="1:34">
      <c r="A949" s="13">
        <f t="shared" si="61"/>
        <v>66062</v>
      </c>
      <c r="B949" s="38" t="str">
        <f t="shared" si="62"/>
        <v>20182318212</v>
      </c>
      <c r="C949" s="13" t="str">
        <f t="shared" si="63"/>
        <v>201823</v>
      </c>
      <c r="D949" s="13">
        <v>2018</v>
      </c>
      <c r="E949" s="13">
        <v>2</v>
      </c>
      <c r="F949" s="13">
        <v>3</v>
      </c>
      <c r="G949" s="13">
        <v>18</v>
      </c>
      <c r="H949" s="13">
        <v>21</v>
      </c>
      <c r="I949" s="13">
        <v>2</v>
      </c>
      <c r="J949" s="13">
        <v>868</v>
      </c>
      <c r="K949" s="13" t="s">
        <v>106</v>
      </c>
      <c r="L949" s="13" t="e">
        <f>IF(#REF!=#REF!,IF(K949="Stroke",IF(K950="Stroke",IF((J950-J949)&lt;0,1000+J950-J949,J950-J949),""),""),"")</f>
        <v>#REF!</v>
      </c>
      <c r="M949" s="13" t="s">
        <v>89</v>
      </c>
      <c r="N949" s="13" t="s">
        <v>64</v>
      </c>
      <c r="O949" s="13">
        <v>0</v>
      </c>
      <c r="P949" s="7" t="e">
        <f>IF(#REF!=#REF!,IF(K949="Stroke",IF(K950="Stroke",IF(#REF!=#REF!,IF(Q949=Q950,IF((J950-J949)&lt;0,1000+J950-J949-O949,J950-J949-O949),""),""),""),""),"")</f>
        <v>#REF!</v>
      </c>
      <c r="Q949" s="13">
        <v>0</v>
      </c>
      <c r="R949" s="7" t="e">
        <f>IF(#REF!&lt;&gt;#REF!,COUNTIFS($K$112:$K$1378,$K$112,#REF!,#REF!),"")</f>
        <v>#REF!</v>
      </c>
      <c r="S949" s="7" t="e">
        <f>IF(AND(#REF!&lt;&gt;#REF!,#REF!=#REF!,M949="positive",M950="negative"),1,"")</f>
        <v>#REF!</v>
      </c>
      <c r="T949" s="7" t="e">
        <f>IF(AND(#REF!=#REF!,K:K="stroke",M:M="positive",S949&lt;&gt;"1"),1,"")</f>
        <v>#REF!</v>
      </c>
      <c r="U949" s="7" t="e">
        <f>IF((AND(R949&lt;&gt;"",W949&lt;&gt;1,K:K="stroke",M:M="negative",#REF!=#REF!)),IF(W949&lt;&gt;0,"",1),"")</f>
        <v>#REF!</v>
      </c>
      <c r="V949" s="7" t="e">
        <f t="shared" si="64"/>
        <v>#REF!</v>
      </c>
      <c r="W949" s="7" t="e">
        <f>IF(#REF!&lt;&gt;#REF!,COUNTIFS($K$112:$K$1378,"up",#REF!,#REF!),"")</f>
        <v>#REF!</v>
      </c>
      <c r="X949" s="7" t="e">
        <f>IF(#REF!&lt;&gt;#REF!,COUNTIFS($K$112:$K$1378,"SRS",#REF!,#REF!),"")</f>
        <v>#REF!</v>
      </c>
      <c r="Y949" s="7" t="e">
        <f>IF(R949&lt;&gt;"",IF(R949=1,"",COUNTIFS($O$112:$O$1378,"&gt;40",#REF!,#REF!)),"")</f>
        <v>#REF!</v>
      </c>
      <c r="Z949" s="13" t="s">
        <v>121</v>
      </c>
      <c r="AA949" s="13"/>
      <c r="AB949" s="13"/>
      <c r="AC949" s="13"/>
      <c r="AD949" s="7"/>
      <c r="AE949" s="7"/>
      <c r="AF949" s="7"/>
      <c r="AG949" s="7"/>
      <c r="AH949" s="7"/>
    </row>
    <row r="950" spans="1:34">
      <c r="A950" s="39">
        <f t="shared" si="61"/>
        <v>66062</v>
      </c>
      <c r="B950" s="40" t="str">
        <f t="shared" si="62"/>
        <v>20182318212</v>
      </c>
      <c r="C950" s="39" t="str">
        <f t="shared" si="63"/>
        <v>201823</v>
      </c>
      <c r="D950" s="39">
        <v>2018</v>
      </c>
      <c r="E950" s="39">
        <v>2</v>
      </c>
      <c r="F950" s="39">
        <v>3</v>
      </c>
      <c r="G950" s="39">
        <v>18</v>
      </c>
      <c r="H950" s="39">
        <v>21</v>
      </c>
      <c r="I950" s="39">
        <v>2</v>
      </c>
      <c r="J950" s="39">
        <v>980</v>
      </c>
      <c r="K950" s="39" t="s">
        <v>106</v>
      </c>
      <c r="L950" s="39" t="e">
        <f>IF(#REF!=#REF!,IF(K950="Stroke",IF(K951="Stroke",IF((J951-J950)&lt;0,1000+J951-J950,J951-J950),""),""),"")</f>
        <v>#REF!</v>
      </c>
      <c r="M950" s="39" t="s">
        <v>21</v>
      </c>
      <c r="N950" s="39" t="s">
        <v>27</v>
      </c>
      <c r="O950" s="39"/>
      <c r="P950" s="8" t="e">
        <f>IF(#REF!=#REF!,IF(K950="Stroke",IF(K951="Stroke",IF(#REF!=#REF!,IF(Q950=Q951,IF((J951-J950)&lt;0,1000+J951-J950-O950,J951-J950-O950),""),""),""),""),"")</f>
        <v>#REF!</v>
      </c>
      <c r="Q950" s="39"/>
      <c r="R950" s="8" t="e">
        <f>IF(#REF!&lt;&gt;#REF!,COUNTIFS($K$112:$K$1378,$K$112,#REF!,#REF!),"")</f>
        <v>#REF!</v>
      </c>
      <c r="S950" s="8" t="e">
        <f>IF(AND(#REF!&lt;&gt;#REF!,#REF!=#REF!,M950="positive",M951="negative"),1,"")</f>
        <v>#REF!</v>
      </c>
      <c r="T950" s="8" t="e">
        <f>IF(AND(#REF!=#REF!,K:K="stroke",M:M="positive",S950&lt;&gt;"1"),1,"")</f>
        <v>#REF!</v>
      </c>
      <c r="U950" s="8" t="e">
        <f>IF((AND(R950&lt;&gt;"",W950&lt;&gt;1,K:K="stroke",M:M="negative",#REF!=#REF!)),IF(W950&lt;&gt;0,"",1),"")</f>
        <v>#REF!</v>
      </c>
      <c r="V950" s="8" t="e">
        <f t="shared" si="64"/>
        <v>#REF!</v>
      </c>
      <c r="W950" s="8" t="e">
        <f>IF(#REF!&lt;&gt;#REF!,COUNTIFS($K$112:$K$1378,"up",#REF!,#REF!),"")</f>
        <v>#REF!</v>
      </c>
      <c r="X950" s="8" t="e">
        <f>IF(#REF!&lt;&gt;#REF!,COUNTIFS($K$112:$K$1378,"SRS",#REF!,#REF!),"")</f>
        <v>#REF!</v>
      </c>
      <c r="Y950" s="8" t="e">
        <f>IF(R950&lt;&gt;"",IF(R950=1,"",COUNTIFS($O$112:$O$1378,"&gt;40",#REF!,#REF!)),"")</f>
        <v>#REF!</v>
      </c>
      <c r="Z950" s="39" t="s">
        <v>137</v>
      </c>
      <c r="AA950" s="39"/>
      <c r="AB950" s="39"/>
      <c r="AC950" s="39"/>
    </row>
    <row r="951" spans="1:34" s="7" customFormat="1">
      <c r="A951" s="39">
        <f t="shared" si="61"/>
        <v>66063</v>
      </c>
      <c r="B951" s="40" t="str">
        <f t="shared" si="62"/>
        <v>20182318213</v>
      </c>
      <c r="C951" s="39" t="str">
        <f t="shared" si="63"/>
        <v>201823</v>
      </c>
      <c r="D951" s="39">
        <v>2018</v>
      </c>
      <c r="E951" s="39">
        <v>2</v>
      </c>
      <c r="F951" s="39">
        <v>3</v>
      </c>
      <c r="G951" s="39">
        <v>18</v>
      </c>
      <c r="H951" s="39">
        <v>21</v>
      </c>
      <c r="I951" s="39">
        <v>3</v>
      </c>
      <c r="J951" s="39">
        <v>4</v>
      </c>
      <c r="K951" s="39" t="s">
        <v>37</v>
      </c>
      <c r="L951" s="39" t="e">
        <f>IF(#REF!=#REF!,IF(K951="Stroke",IF(K952="Stroke",IF((J952-J951)&lt;0,1000+J952-J951,J952-J951),""),""),"")</f>
        <v>#REF!</v>
      </c>
      <c r="M951" s="39" t="s">
        <v>89</v>
      </c>
      <c r="N951" s="39" t="s">
        <v>64</v>
      </c>
      <c r="O951" s="39">
        <v>0</v>
      </c>
      <c r="P951" s="8" t="e">
        <f>IF(#REF!=#REF!,IF(K951="Stroke",IF(K952="Stroke",IF(#REF!=#REF!,IF(Q951=Q952,IF((J952-J951)&lt;0,1000+J952-J951-O951,J952-J951-O951),""),""),""),""),"")</f>
        <v>#REF!</v>
      </c>
      <c r="Q951" s="39">
        <v>0</v>
      </c>
      <c r="R951" s="8" t="e">
        <f>IF(#REF!&lt;&gt;#REF!,COUNTIFS($K$112:$K$1378,$K$112,#REF!,#REF!),"")</f>
        <v>#REF!</v>
      </c>
      <c r="S951" s="8" t="e">
        <f>IF(AND(#REF!&lt;&gt;#REF!,#REF!=#REF!,M951="positive",M952="negative"),1,"")</f>
        <v>#REF!</v>
      </c>
      <c r="T951" s="8" t="e">
        <f>IF(AND(#REF!=#REF!,K:K="stroke",M:M="positive",S951&lt;&gt;"1"),1,"")</f>
        <v>#REF!</v>
      </c>
      <c r="U951" s="8" t="e">
        <f>IF((AND(R951&lt;&gt;"",W951&lt;&gt;1,K:K="stroke",M:M="negative",#REF!=#REF!)),IF(W951&lt;&gt;0,"",1),"")</f>
        <v>#REF!</v>
      </c>
      <c r="V951" s="8" t="e">
        <f t="shared" si="64"/>
        <v>#REF!</v>
      </c>
      <c r="W951" s="8" t="e">
        <f>IF(#REF!&lt;&gt;#REF!,COUNTIFS($K$112:$K$1378,"up",#REF!,#REF!),"")</f>
        <v>#REF!</v>
      </c>
      <c r="X951" s="8" t="e">
        <f>IF(#REF!&lt;&gt;#REF!,COUNTIFS($K$112:$K$1378,"SRS",#REF!,#REF!),"")</f>
        <v>#REF!</v>
      </c>
      <c r="Y951" s="8" t="e">
        <f>IF(R951&lt;&gt;"",IF(R951=1,"",COUNTIFS($O$112:$O$1378,"&gt;40",#REF!,#REF!)),"")</f>
        <v>#REF!</v>
      </c>
      <c r="Z951" s="39" t="s">
        <v>115</v>
      </c>
      <c r="AA951" s="39"/>
      <c r="AB951" s="39"/>
      <c r="AC951" s="39"/>
      <c r="AD951" s="4"/>
      <c r="AE951" s="4"/>
      <c r="AF951" s="4"/>
      <c r="AG951" s="4"/>
      <c r="AH951" s="4"/>
    </row>
    <row r="952" spans="1:34">
      <c r="A952" s="13">
        <f t="shared" si="61"/>
        <v>66153</v>
      </c>
      <c r="B952" s="38" t="str">
        <f t="shared" si="62"/>
        <v>201823182233</v>
      </c>
      <c r="C952" s="13" t="str">
        <f t="shared" si="63"/>
        <v>201823</v>
      </c>
      <c r="D952" s="13">
        <v>2018</v>
      </c>
      <c r="E952" s="13">
        <v>2</v>
      </c>
      <c r="F952" s="13">
        <v>3</v>
      </c>
      <c r="G952" s="13">
        <v>18</v>
      </c>
      <c r="H952" s="13">
        <v>22</v>
      </c>
      <c r="I952" s="13">
        <v>33</v>
      </c>
      <c r="J952" s="13">
        <v>33</v>
      </c>
      <c r="K952" s="13" t="s">
        <v>37</v>
      </c>
      <c r="L952" s="13" t="e">
        <f>IF(#REF!=#REF!,IF(K952="Stroke",IF(K953="Stroke",IF((J953-J952)&lt;0,1000+J953-J952,J953-J952),""),""),"")</f>
        <v>#REF!</v>
      </c>
      <c r="M952" s="13" t="s">
        <v>21</v>
      </c>
      <c r="N952" s="13" t="s">
        <v>27</v>
      </c>
      <c r="O952" s="13">
        <v>29</v>
      </c>
      <c r="P952" s="7" t="e">
        <f>IF(#REF!=#REF!,IF(K952="Stroke",IF(K953="Stroke",IF(#REF!=#REF!,IF(Q952=Q953,IF((J953-J952)&lt;0,1000+J953-J952-O952,J953-J952-O952),""),""),""),""),"")</f>
        <v>#REF!</v>
      </c>
      <c r="Q952" s="13">
        <v>1</v>
      </c>
      <c r="R952" s="7" t="e">
        <f>IF(#REF!&lt;&gt;#REF!,COUNTIFS($K$112:$K$1378,$K$112,#REF!,#REF!),"")</f>
        <v>#REF!</v>
      </c>
      <c r="S952" s="7" t="e">
        <f>IF(AND(#REF!&lt;&gt;#REF!,#REF!=#REF!,M952="positive",M953="negative"),1,"")</f>
        <v>#REF!</v>
      </c>
      <c r="T952" s="7" t="e">
        <f>IF(AND(#REF!=#REF!,K:K="stroke",M:M="positive",S952&lt;&gt;"1"),1,"")</f>
        <v>#REF!</v>
      </c>
      <c r="U952" s="7" t="e">
        <f>IF((AND(R952&lt;&gt;"",W952&lt;&gt;1,K:K="stroke",M:M="negative",#REF!=#REF!)),IF(W952&lt;&gt;0,"",1),"")</f>
        <v>#REF!</v>
      </c>
      <c r="V952" s="7" t="e">
        <f t="shared" si="64"/>
        <v>#REF!</v>
      </c>
      <c r="W952" s="7" t="e">
        <f>IF(#REF!&lt;&gt;#REF!,COUNTIFS($K$112:$K$1378,"up",#REF!,#REF!),"")</f>
        <v>#REF!</v>
      </c>
      <c r="X952" s="7" t="e">
        <f>IF(#REF!&lt;&gt;#REF!,COUNTIFS($K$112:$K$1378,"SRS",#REF!,#REF!),"")</f>
        <v>#REF!</v>
      </c>
      <c r="Y952" s="7" t="e">
        <f>IF(R952&lt;&gt;"",IF(R952=1,"",COUNTIFS($O$112:$O$1378,"&gt;40",#REF!,#REF!)),"")</f>
        <v>#REF!</v>
      </c>
      <c r="Z952" s="13" t="s">
        <v>138</v>
      </c>
      <c r="AA952" s="13"/>
      <c r="AB952" s="13"/>
      <c r="AC952" s="13"/>
      <c r="AD952" s="7"/>
      <c r="AE952" s="7"/>
      <c r="AF952" s="7"/>
      <c r="AG952" s="7"/>
      <c r="AH952" s="7"/>
    </row>
    <row r="953" spans="1:34">
      <c r="A953" s="39">
        <f t="shared" si="61"/>
        <v>66153</v>
      </c>
      <c r="B953" s="40" t="str">
        <f t="shared" si="62"/>
        <v>201823182233</v>
      </c>
      <c r="C953" s="39" t="str">
        <f t="shared" si="63"/>
        <v>201823</v>
      </c>
      <c r="D953" s="39">
        <v>2018</v>
      </c>
      <c r="E953" s="39">
        <v>2</v>
      </c>
      <c r="F953" s="39">
        <v>3</v>
      </c>
      <c r="G953" s="39">
        <v>18</v>
      </c>
      <c r="H953" s="39">
        <v>22</v>
      </c>
      <c r="I953" s="39">
        <v>33</v>
      </c>
      <c r="J953" s="39">
        <v>82</v>
      </c>
      <c r="K953" s="39" t="s">
        <v>37</v>
      </c>
      <c r="L953" s="39" t="e">
        <f>IF(#REF!=#REF!,IF(K953="Stroke",IF(K954="Stroke",IF((J954-J953)&lt;0,1000+J954-J953,J954-J953),""),""),"")</f>
        <v>#REF!</v>
      </c>
      <c r="M953" s="39" t="s">
        <v>21</v>
      </c>
      <c r="N953" s="39" t="s">
        <v>27</v>
      </c>
      <c r="O953" s="39">
        <v>29</v>
      </c>
      <c r="P953" s="8" t="e">
        <f>IF(#REF!=#REF!,IF(K953="Stroke",IF(K954="Stroke",IF(#REF!=#REF!,IF(Q953=Q954,IF((J954-J953)&lt;0,1000+J954-J953-O953,J954-J953-O953),""),""),""),""),"")</f>
        <v>#REF!</v>
      </c>
      <c r="Q953" s="39">
        <v>1</v>
      </c>
      <c r="R953" s="8" t="e">
        <f>IF(#REF!&lt;&gt;#REF!,COUNTIFS($K$112:$K$1378,$K$112,#REF!,#REF!),"")</f>
        <v>#REF!</v>
      </c>
      <c r="S953" s="8" t="e">
        <f>IF(AND(#REF!&lt;&gt;#REF!,#REF!=#REF!,M953="positive",M954="negative"),1,"")</f>
        <v>#REF!</v>
      </c>
      <c r="T953" s="8" t="e">
        <f>IF(AND(#REF!=#REF!,K:K="stroke",M:M="positive",S953&lt;&gt;"1"),1,"")</f>
        <v>#REF!</v>
      </c>
      <c r="U953" s="8" t="e">
        <f>IF((AND(R953&lt;&gt;"",W953&lt;&gt;1,K:K="stroke",M:M="negative",#REF!=#REF!)),IF(W953&lt;&gt;0,"",1),"")</f>
        <v>#REF!</v>
      </c>
      <c r="V953" s="8" t="e">
        <f t="shared" si="64"/>
        <v>#REF!</v>
      </c>
      <c r="W953" s="8" t="e">
        <f>IF(#REF!&lt;&gt;#REF!,COUNTIFS($K$112:$K$1378,"up",#REF!,#REF!),"")</f>
        <v>#REF!</v>
      </c>
      <c r="X953" s="8" t="e">
        <f>IF(#REF!&lt;&gt;#REF!,COUNTIFS($K$112:$K$1378,"SRS",#REF!,#REF!),"")</f>
        <v>#REF!</v>
      </c>
      <c r="Y953" s="8" t="e">
        <f>IF(R953&lt;&gt;"",IF(R953=1,"",COUNTIFS($O$112:$O$1378,"&gt;40",#REF!,#REF!)),"")</f>
        <v>#REF!</v>
      </c>
      <c r="Z953" s="39" t="s">
        <v>139</v>
      </c>
      <c r="AA953" s="39"/>
      <c r="AB953" s="39"/>
      <c r="AC953" s="39"/>
    </row>
    <row r="954" spans="1:34">
      <c r="A954" s="39">
        <f t="shared" si="61"/>
        <v>66153</v>
      </c>
      <c r="B954" s="40" t="str">
        <f t="shared" si="62"/>
        <v>201823182233</v>
      </c>
      <c r="C954" s="39" t="str">
        <f t="shared" si="63"/>
        <v>201823</v>
      </c>
      <c r="D954" s="39">
        <v>2018</v>
      </c>
      <c r="E954" s="39">
        <v>2</v>
      </c>
      <c r="F954" s="39">
        <v>3</v>
      </c>
      <c r="G954" s="39">
        <v>18</v>
      </c>
      <c r="H954" s="39">
        <v>22</v>
      </c>
      <c r="I954" s="39">
        <v>33</v>
      </c>
      <c r="J954" s="39">
        <v>84</v>
      </c>
      <c r="K954" s="39" t="s">
        <v>29</v>
      </c>
      <c r="L954" s="39" t="e">
        <f>IF(#REF!=#REF!,IF(K954="Stroke",IF(K955="Stroke",IF((J955-J954)&lt;0,1000+J955-J954,J955-J954),""),""),"")</f>
        <v>#REF!</v>
      </c>
      <c r="M954" s="39" t="s">
        <v>21</v>
      </c>
      <c r="N954" s="39" t="s">
        <v>27</v>
      </c>
      <c r="O954" s="39">
        <v>0</v>
      </c>
      <c r="P954" s="8" t="e">
        <f>IF(#REF!=#REF!,IF(K954="Stroke",IF(K955="Stroke",IF(#REF!=#REF!,IF(Q954=Q955,IF((J955-J954)&lt;0,1000+J955-J954-O954,J955-J954-O954),""),""),""),""),"")</f>
        <v>#REF!</v>
      </c>
      <c r="Q954" s="39">
        <v>1</v>
      </c>
      <c r="R954" s="8" t="e">
        <f>IF(#REF!&lt;&gt;#REF!,COUNTIFS($K$112:$K$1378,$K$112,#REF!,#REF!),"")</f>
        <v>#REF!</v>
      </c>
      <c r="S954" s="8" t="e">
        <f>IF(AND(#REF!&lt;&gt;#REF!,#REF!=#REF!,M954="positive",M955="negative"),1,"")</f>
        <v>#REF!</v>
      </c>
      <c r="T954" s="8" t="e">
        <f>IF(AND(#REF!=#REF!,K:K="stroke",M:M="positive",S954&lt;&gt;"1"),1,"")</f>
        <v>#REF!</v>
      </c>
      <c r="U954" s="8" t="e">
        <f>IF((AND(R954&lt;&gt;"",W954&lt;&gt;1,K:K="stroke",M:M="negative",#REF!=#REF!)),IF(W954&lt;&gt;0,"",1),"")</f>
        <v>#REF!</v>
      </c>
      <c r="V954" s="8" t="e">
        <f t="shared" si="64"/>
        <v>#REF!</v>
      </c>
      <c r="W954" s="8" t="e">
        <f>IF(#REF!&lt;&gt;#REF!,COUNTIFS($K$112:$K$1378,"up",#REF!,#REF!),"")</f>
        <v>#REF!</v>
      </c>
      <c r="X954" s="8" t="e">
        <f>IF(#REF!&lt;&gt;#REF!,COUNTIFS($K$112:$K$1378,"SRS",#REF!,#REF!),"")</f>
        <v>#REF!</v>
      </c>
      <c r="Y954" s="8" t="e">
        <f>IF(R954&lt;&gt;"",IF(R954=1,"",COUNTIFS($O$112:$O$1378,"&gt;40",#REF!,#REF!)),"")</f>
        <v>#REF!</v>
      </c>
      <c r="Z954" s="39" t="s">
        <v>140</v>
      </c>
      <c r="AA954" s="39"/>
      <c r="AB954" s="39"/>
      <c r="AC954" s="39"/>
    </row>
    <row r="955" spans="1:34">
      <c r="A955" s="39">
        <f t="shared" si="61"/>
        <v>66153</v>
      </c>
      <c r="B955" s="40" t="str">
        <f t="shared" si="62"/>
        <v>201823182233</v>
      </c>
      <c r="C955" s="39" t="str">
        <f t="shared" si="63"/>
        <v>201823</v>
      </c>
      <c r="D955" s="39">
        <v>2018</v>
      </c>
      <c r="E955" s="39">
        <v>2</v>
      </c>
      <c r="F955" s="39">
        <v>3</v>
      </c>
      <c r="G955" s="39">
        <v>18</v>
      </c>
      <c r="H955" s="39">
        <v>22</v>
      </c>
      <c r="I955" s="39">
        <v>33</v>
      </c>
      <c r="J955" s="39">
        <v>162</v>
      </c>
      <c r="K955" s="39" t="s">
        <v>37</v>
      </c>
      <c r="L955" s="39" t="e">
        <f>IF(#REF!=#REF!,IF(K955="Stroke",IF(K956="Stroke",IF((J956-J955)&lt;0,1000+J956-J955,J956-J955),""),""),"")</f>
        <v>#REF!</v>
      </c>
      <c r="M955" s="39" t="s">
        <v>21</v>
      </c>
      <c r="N955" s="39" t="s">
        <v>27</v>
      </c>
      <c r="O955" s="39">
        <v>24</v>
      </c>
      <c r="P955" s="8" t="e">
        <f>IF(#REF!=#REF!,IF(K955="Stroke",IF(K956="Stroke",IF(#REF!=#REF!,IF(Q955=Q956,IF((J956-J955)&lt;0,1000+J956-J955-O955,J956-J955-O955),""),""),""),""),"")</f>
        <v>#REF!</v>
      </c>
      <c r="Q955" s="39">
        <v>1</v>
      </c>
      <c r="R955" s="8" t="e">
        <f>IF(#REF!&lt;&gt;#REF!,COUNTIFS($K$112:$K$1378,$K$112,#REF!,#REF!),"")</f>
        <v>#REF!</v>
      </c>
      <c r="S955" s="8" t="e">
        <f>IF(AND(#REF!&lt;&gt;#REF!,#REF!=#REF!,M955="positive",M956="negative"),1,"")</f>
        <v>#REF!</v>
      </c>
      <c r="T955" s="8" t="e">
        <f>IF(AND(#REF!=#REF!,K:K="stroke",M:M="positive",S955&lt;&gt;"1"),1,"")</f>
        <v>#REF!</v>
      </c>
      <c r="U955" s="8" t="e">
        <f>IF((AND(R955&lt;&gt;"",W955&lt;&gt;1,K:K="stroke",M:M="negative",#REF!=#REF!)),IF(W955&lt;&gt;0,"",1),"")</f>
        <v>#REF!</v>
      </c>
      <c r="V955" s="8" t="e">
        <f t="shared" si="64"/>
        <v>#REF!</v>
      </c>
      <c r="W955" s="8" t="e">
        <f>IF(#REF!&lt;&gt;#REF!,COUNTIFS($K$112:$K$1378,"up",#REF!,#REF!),"")</f>
        <v>#REF!</v>
      </c>
      <c r="X955" s="8" t="e">
        <f>IF(#REF!&lt;&gt;#REF!,COUNTIFS($K$112:$K$1378,"SRS",#REF!,#REF!),"")</f>
        <v>#REF!</v>
      </c>
      <c r="Y955" s="8" t="e">
        <f>IF(R955&lt;&gt;"",IF(R955=1,"",COUNTIFS($O$112:$O$1378,"&gt;40",#REF!,#REF!)),"")</f>
        <v>#REF!</v>
      </c>
      <c r="Z955" s="39" t="s">
        <v>139</v>
      </c>
      <c r="AA955" s="39"/>
      <c r="AB955" s="39"/>
      <c r="AC955" s="39"/>
    </row>
    <row r="956" spans="1:34">
      <c r="A956" s="39">
        <f t="shared" si="61"/>
        <v>66153</v>
      </c>
      <c r="B956" s="40" t="str">
        <f t="shared" si="62"/>
        <v>201823182233</v>
      </c>
      <c r="C956" s="39" t="str">
        <f t="shared" si="63"/>
        <v>201823</v>
      </c>
      <c r="D956" s="39">
        <v>2018</v>
      </c>
      <c r="E956" s="39">
        <v>2</v>
      </c>
      <c r="F956" s="39">
        <v>3</v>
      </c>
      <c r="G956" s="39">
        <v>18</v>
      </c>
      <c r="H956" s="39">
        <v>22</v>
      </c>
      <c r="I956" s="39">
        <v>33</v>
      </c>
      <c r="J956" s="39">
        <v>193</v>
      </c>
      <c r="K956" s="39" t="s">
        <v>37</v>
      </c>
      <c r="L956" s="39" t="e">
        <f>IF(#REF!=#REF!,IF(K956="Stroke",IF(K957="Stroke",IF((J957-J956)&lt;0,1000+J957-J956,J957-J956),""),""),"")</f>
        <v>#REF!</v>
      </c>
      <c r="M956" s="39" t="s">
        <v>21</v>
      </c>
      <c r="N956" s="39" t="s">
        <v>27</v>
      </c>
      <c r="O956" s="39">
        <v>132</v>
      </c>
      <c r="P956" s="8" t="e">
        <f>IF(#REF!=#REF!,IF(K956="Stroke",IF(K957="Stroke",IF(#REF!=#REF!,IF(Q956=Q957,IF((J957-J956)&lt;0,1000+J957-J956-O956,J957-J956-O956),""),""),""),""),"")</f>
        <v>#REF!</v>
      </c>
      <c r="Q956" s="39">
        <v>1</v>
      </c>
      <c r="R956" s="8" t="e">
        <f>IF(#REF!&lt;&gt;#REF!,COUNTIFS($K$112:$K$1378,$K$112,#REF!,#REF!),"")</f>
        <v>#REF!</v>
      </c>
      <c r="S956" s="8" t="e">
        <f>IF(AND(#REF!&lt;&gt;#REF!,#REF!=#REF!,M956="positive",M957="negative"),1,"")</f>
        <v>#REF!</v>
      </c>
      <c r="T956" s="8" t="e">
        <f>IF(AND(#REF!=#REF!,K:K="stroke",M:M="positive",S956&lt;&gt;"1"),1,"")</f>
        <v>#REF!</v>
      </c>
      <c r="U956" s="8" t="e">
        <f>IF((AND(R956&lt;&gt;"",W956&lt;&gt;1,K:K="stroke",M:M="negative",#REF!=#REF!)),IF(W956&lt;&gt;0,"",1),"")</f>
        <v>#REF!</v>
      </c>
      <c r="V956" s="8" t="e">
        <f t="shared" si="64"/>
        <v>#REF!</v>
      </c>
      <c r="W956" s="8" t="e">
        <f>IF(#REF!&lt;&gt;#REF!,COUNTIFS($K$112:$K$1378,"up",#REF!,#REF!),"")</f>
        <v>#REF!</v>
      </c>
      <c r="X956" s="8" t="e">
        <f>IF(#REF!&lt;&gt;#REF!,COUNTIFS($K$112:$K$1378,"SRS",#REF!,#REF!),"")</f>
        <v>#REF!</v>
      </c>
      <c r="Y956" s="8" t="e">
        <f>IF(R956&lt;&gt;"",IF(R956=1,"",COUNTIFS($O$112:$O$1378,"&gt;40",#REF!,#REF!)),"")</f>
        <v>#REF!</v>
      </c>
      <c r="Z956" s="39" t="s">
        <v>139</v>
      </c>
      <c r="AA956" s="39"/>
      <c r="AB956" s="39"/>
      <c r="AC956" s="39"/>
    </row>
    <row r="957" spans="1:34">
      <c r="A957" s="39">
        <f t="shared" si="61"/>
        <v>66153</v>
      </c>
      <c r="B957" s="40" t="str">
        <f t="shared" si="62"/>
        <v>201823182233</v>
      </c>
      <c r="C957" s="39" t="str">
        <f t="shared" si="63"/>
        <v>201823</v>
      </c>
      <c r="D957" s="39">
        <v>2018</v>
      </c>
      <c r="E957" s="39">
        <v>2</v>
      </c>
      <c r="F957" s="39">
        <v>3</v>
      </c>
      <c r="G957" s="39">
        <v>18</v>
      </c>
      <c r="H957" s="39">
        <v>22</v>
      </c>
      <c r="I957" s="39">
        <v>33</v>
      </c>
      <c r="J957" s="39">
        <v>197</v>
      </c>
      <c r="K957" s="39" t="s">
        <v>29</v>
      </c>
      <c r="L957" s="39" t="e">
        <f>IF(#REF!=#REF!,IF(K957="Stroke",IF(K958="Stroke",IF((J958-J957)&lt;0,1000+J958-J957,J958-J957),""),""),"")</f>
        <v>#REF!</v>
      </c>
      <c r="M957" s="39" t="s">
        <v>21</v>
      </c>
      <c r="N957" s="39" t="s">
        <v>27</v>
      </c>
      <c r="O957" s="39">
        <v>0</v>
      </c>
      <c r="P957" s="8" t="e">
        <f>IF(#REF!=#REF!,IF(K957="Stroke",IF(K958="Stroke",IF(#REF!=#REF!,IF(Q957=Q958,IF((J958-J957)&lt;0,1000+J958-J957-O957,J958-J957-O957),""),""),""),""),"")</f>
        <v>#REF!</v>
      </c>
      <c r="Q957" s="39">
        <v>1</v>
      </c>
      <c r="R957" s="8" t="e">
        <f>IF(#REF!&lt;&gt;#REF!,COUNTIFS($K$112:$K$1378,$K$112,#REF!,#REF!),"")</f>
        <v>#REF!</v>
      </c>
      <c r="S957" s="8" t="e">
        <f>IF(AND(#REF!&lt;&gt;#REF!,#REF!=#REF!,M957="positive",M958="negative"),1,"")</f>
        <v>#REF!</v>
      </c>
      <c r="T957" s="8" t="e">
        <f>IF(AND(#REF!=#REF!,K:K="stroke",M:M="positive",S957&lt;&gt;"1"),1,"")</f>
        <v>#REF!</v>
      </c>
      <c r="U957" s="8" t="e">
        <f>IF((AND(R957&lt;&gt;"",W957&lt;&gt;1,K:K="stroke",M:M="negative",#REF!=#REF!)),IF(W957&lt;&gt;0,"",1),"")</f>
        <v>#REF!</v>
      </c>
      <c r="V957" s="8" t="e">
        <f t="shared" si="64"/>
        <v>#REF!</v>
      </c>
      <c r="W957" s="8" t="e">
        <f>IF(#REF!&lt;&gt;#REF!,COUNTIFS($K$112:$K$1378,"up",#REF!,#REF!),"")</f>
        <v>#REF!</v>
      </c>
      <c r="X957" s="8" t="e">
        <f>IF(#REF!&lt;&gt;#REF!,COUNTIFS($K$112:$K$1378,"SRS",#REF!,#REF!),"")</f>
        <v>#REF!</v>
      </c>
      <c r="Y957" s="8" t="e">
        <f>IF(R957&lt;&gt;"",IF(R957=1,"",COUNTIFS($O$112:$O$1378,"&gt;40",#REF!,#REF!)),"")</f>
        <v>#REF!</v>
      </c>
      <c r="Z957" s="39" t="s">
        <v>141</v>
      </c>
      <c r="AA957" s="39"/>
      <c r="AB957" s="39"/>
      <c r="AC957" s="39"/>
    </row>
    <row r="958" spans="1:34">
      <c r="A958" s="39">
        <f t="shared" si="61"/>
        <v>66153</v>
      </c>
      <c r="B958" s="40" t="str">
        <f t="shared" si="62"/>
        <v>201823182233</v>
      </c>
      <c r="C958" s="39" t="str">
        <f t="shared" si="63"/>
        <v>201823</v>
      </c>
      <c r="D958" s="39">
        <v>2018</v>
      </c>
      <c r="E958" s="39">
        <v>2</v>
      </c>
      <c r="F958" s="39">
        <v>3</v>
      </c>
      <c r="G958" s="39">
        <v>18</v>
      </c>
      <c r="H958" s="39">
        <v>22</v>
      </c>
      <c r="I958" s="39">
        <v>33</v>
      </c>
      <c r="J958" s="39">
        <v>209</v>
      </c>
      <c r="K958" s="39" t="s">
        <v>29</v>
      </c>
      <c r="L958" s="39" t="e">
        <f>IF(#REF!=#REF!,IF(K958="Stroke",IF(K959="Stroke",IF((J959-J958)&lt;0,1000+J959-J958,J959-J958),""),""),"")</f>
        <v>#REF!</v>
      </c>
      <c r="M958" s="39" t="s">
        <v>21</v>
      </c>
      <c r="N958" s="39" t="s">
        <v>27</v>
      </c>
      <c r="O958" s="39">
        <v>0</v>
      </c>
      <c r="P958" s="8" t="e">
        <f>IF(#REF!=#REF!,IF(K958="Stroke",IF(K959="Stroke",IF(#REF!=#REF!,IF(Q958=Q959,IF((J959-J958)&lt;0,1000+J959-J958-O958,J959-J958-O958),""),""),""),""),"")</f>
        <v>#REF!</v>
      </c>
      <c r="Q958" s="39">
        <v>1</v>
      </c>
      <c r="R958" s="8" t="e">
        <f>IF(#REF!&lt;&gt;#REF!,COUNTIFS($K$112:$K$1378,$K$112,#REF!,#REF!),"")</f>
        <v>#REF!</v>
      </c>
      <c r="S958" s="8" t="e">
        <f>IF(AND(#REF!&lt;&gt;#REF!,#REF!=#REF!,M958="positive",M959="negative"),1,"")</f>
        <v>#REF!</v>
      </c>
      <c r="T958" s="8" t="e">
        <f>IF(AND(#REF!=#REF!,K:K="stroke",M:M="positive",S958&lt;&gt;"1"),1,"")</f>
        <v>#REF!</v>
      </c>
      <c r="U958" s="8" t="e">
        <f>IF((AND(R958&lt;&gt;"",W958&lt;&gt;1,K:K="stroke",M:M="negative",#REF!=#REF!)),IF(W958&lt;&gt;0,"",1),"")</f>
        <v>#REF!</v>
      </c>
      <c r="V958" s="8" t="e">
        <f t="shared" si="64"/>
        <v>#REF!</v>
      </c>
      <c r="W958" s="8" t="e">
        <f>IF(#REF!&lt;&gt;#REF!,COUNTIFS($K$112:$K$1378,"up",#REF!,#REF!),"")</f>
        <v>#REF!</v>
      </c>
      <c r="X958" s="8" t="e">
        <f>IF(#REF!&lt;&gt;#REF!,COUNTIFS($K$112:$K$1378,"SRS",#REF!,#REF!),"")</f>
        <v>#REF!</v>
      </c>
      <c r="Y958" s="8" t="e">
        <f>IF(R958&lt;&gt;"",IF(R958=1,"",COUNTIFS($O$112:$O$1378,"&gt;40",#REF!,#REF!)),"")</f>
        <v>#REF!</v>
      </c>
      <c r="Z958" s="39" t="s">
        <v>141</v>
      </c>
      <c r="AA958" s="39"/>
      <c r="AB958" s="39"/>
      <c r="AC958" s="39"/>
    </row>
    <row r="959" spans="1:34">
      <c r="A959" s="39">
        <f t="shared" si="61"/>
        <v>66153</v>
      </c>
      <c r="B959" s="40" t="str">
        <f t="shared" si="62"/>
        <v>201823182233</v>
      </c>
      <c r="C959" s="39" t="str">
        <f t="shared" si="63"/>
        <v>201823</v>
      </c>
      <c r="D959" s="39">
        <v>2018</v>
      </c>
      <c r="E959" s="39">
        <v>2</v>
      </c>
      <c r="F959" s="39">
        <v>3</v>
      </c>
      <c r="G959" s="39">
        <v>18</v>
      </c>
      <c r="H959" s="39">
        <v>22</v>
      </c>
      <c r="I959" s="39">
        <v>33</v>
      </c>
      <c r="J959" s="39">
        <v>235</v>
      </c>
      <c r="K959" s="39" t="s">
        <v>29</v>
      </c>
      <c r="L959" s="39" t="e">
        <f>IF(#REF!=#REF!,IF(K959="Stroke",IF(K960="Stroke",IF((J960-J959)&lt;0,1000+J960-J959,J960-J959),""),""),"")</f>
        <v>#REF!</v>
      </c>
      <c r="M959" s="39" t="s">
        <v>21</v>
      </c>
      <c r="N959" s="39" t="s">
        <v>27</v>
      </c>
      <c r="O959" s="39">
        <v>0</v>
      </c>
      <c r="P959" s="8" t="e">
        <f>IF(#REF!=#REF!,IF(K959="Stroke",IF(K960="Stroke",IF(#REF!=#REF!,IF(Q959=Q960,IF((J960-J959)&lt;0,1000+J960-J959-O959,J960-J959-O959),""),""),""),""),"")</f>
        <v>#REF!</v>
      </c>
      <c r="Q959" s="39">
        <v>1</v>
      </c>
      <c r="R959" s="8" t="e">
        <f>IF(#REF!&lt;&gt;#REF!,COUNTIFS($K$112:$K$1378,$K$112,#REF!,#REF!),"")</f>
        <v>#REF!</v>
      </c>
      <c r="S959" s="8" t="e">
        <f>IF(AND(#REF!&lt;&gt;#REF!,#REF!=#REF!,M959="positive",M960="negative"),1,"")</f>
        <v>#REF!</v>
      </c>
      <c r="T959" s="8" t="e">
        <f>IF(AND(#REF!=#REF!,K:K="stroke",M:M="positive",S959&lt;&gt;"1"),1,"")</f>
        <v>#REF!</v>
      </c>
      <c r="U959" s="8" t="e">
        <f>IF((AND(R959&lt;&gt;"",W959&lt;&gt;1,K:K="stroke",M:M="negative",#REF!=#REF!)),IF(W959&lt;&gt;0,"",1),"")</f>
        <v>#REF!</v>
      </c>
      <c r="V959" s="8" t="e">
        <f t="shared" si="64"/>
        <v>#REF!</v>
      </c>
      <c r="W959" s="8" t="e">
        <f>IF(#REF!&lt;&gt;#REF!,COUNTIFS($K$112:$K$1378,"up",#REF!,#REF!),"")</f>
        <v>#REF!</v>
      </c>
      <c r="X959" s="8" t="e">
        <f>IF(#REF!&lt;&gt;#REF!,COUNTIFS($K$112:$K$1378,"SRS",#REF!,#REF!),"")</f>
        <v>#REF!</v>
      </c>
      <c r="Y959" s="8" t="e">
        <f>IF(R959&lt;&gt;"",IF(R959=1,"",COUNTIFS($O$112:$O$1378,"&gt;40",#REF!,#REF!)),"")</f>
        <v>#REF!</v>
      </c>
      <c r="Z959" s="39" t="s">
        <v>141</v>
      </c>
      <c r="AA959" s="39"/>
      <c r="AB959" s="39"/>
      <c r="AC959" s="39"/>
    </row>
    <row r="960" spans="1:34" s="7" customFormat="1">
      <c r="A960" s="39">
        <f t="shared" si="61"/>
        <v>66153</v>
      </c>
      <c r="B960" s="40" t="str">
        <f t="shared" si="62"/>
        <v>201823182233</v>
      </c>
      <c r="C960" s="39" t="str">
        <f t="shared" si="63"/>
        <v>201823</v>
      </c>
      <c r="D960" s="39">
        <v>2018</v>
      </c>
      <c r="E960" s="39">
        <v>2</v>
      </c>
      <c r="F960" s="39">
        <v>3</v>
      </c>
      <c r="G960" s="39">
        <v>18</v>
      </c>
      <c r="H960" s="39">
        <v>22</v>
      </c>
      <c r="I960" s="39">
        <v>33</v>
      </c>
      <c r="J960" s="39">
        <v>290</v>
      </c>
      <c r="K960" s="39" t="s">
        <v>29</v>
      </c>
      <c r="L960" s="39" t="e">
        <f>IF(#REF!=#REF!,IF(K960="Stroke",IF(K961="Stroke",IF((J961-J960)&lt;0,1000+J961-J960,J961-J960),""),""),"")</f>
        <v>#REF!</v>
      </c>
      <c r="M960" s="39" t="s">
        <v>21</v>
      </c>
      <c r="N960" s="39" t="s">
        <v>27</v>
      </c>
      <c r="O960" s="39">
        <v>0</v>
      </c>
      <c r="P960" s="8" t="e">
        <f>IF(#REF!=#REF!,IF(K960="Stroke",IF(K961="Stroke",IF(#REF!=#REF!,IF(Q960=Q961,IF((J961-J960)&lt;0,1000+J961-J960-O960,J961-J960-O960),""),""),""),""),"")</f>
        <v>#REF!</v>
      </c>
      <c r="Q960" s="39">
        <v>1</v>
      </c>
      <c r="R960" s="8" t="e">
        <f>IF(#REF!&lt;&gt;#REF!,COUNTIFS($K$112:$K$1378,$K$112,#REF!,#REF!),"")</f>
        <v>#REF!</v>
      </c>
      <c r="S960" s="8" t="e">
        <f>IF(AND(#REF!&lt;&gt;#REF!,#REF!=#REF!,M960="positive",M961="negative"),1,"")</f>
        <v>#REF!</v>
      </c>
      <c r="T960" s="8" t="e">
        <f>IF(AND(#REF!=#REF!,K:K="stroke",M:M="positive",S960&lt;&gt;"1"),1,"")</f>
        <v>#REF!</v>
      </c>
      <c r="U960" s="8" t="e">
        <f>IF((AND(R960&lt;&gt;"",W960&lt;&gt;1,K:K="stroke",M:M="negative",#REF!=#REF!)),IF(W960&lt;&gt;0,"",1),"")</f>
        <v>#REF!</v>
      </c>
      <c r="V960" s="8" t="e">
        <f t="shared" si="64"/>
        <v>#REF!</v>
      </c>
      <c r="W960" s="8" t="e">
        <f>IF(#REF!&lt;&gt;#REF!,COUNTIFS($K$112:$K$1378,"up",#REF!,#REF!),"")</f>
        <v>#REF!</v>
      </c>
      <c r="X960" s="8" t="e">
        <f>IF(#REF!&lt;&gt;#REF!,COUNTIFS($K$112:$K$1378,"SRS",#REF!,#REF!),"")</f>
        <v>#REF!</v>
      </c>
      <c r="Y960" s="8" t="e">
        <f>IF(R960&lt;&gt;"",IF(R960=1,"",COUNTIFS($O$112:$O$1378,"&gt;40",#REF!,#REF!)),"")</f>
        <v>#REF!</v>
      </c>
      <c r="Z960" s="39" t="s">
        <v>140</v>
      </c>
      <c r="AA960" s="39"/>
      <c r="AB960" s="39"/>
      <c r="AC960" s="39"/>
      <c r="AD960" s="4"/>
      <c r="AE960" s="4"/>
      <c r="AF960" s="4"/>
      <c r="AG960" s="4"/>
      <c r="AH960" s="4"/>
    </row>
    <row r="961" spans="1:34">
      <c r="A961" s="13">
        <f t="shared" ref="A961:A1024" si="65">I961+(H961*60)+(G961*3600)</f>
        <v>66225</v>
      </c>
      <c r="B961" s="38" t="str">
        <f t="shared" ref="B961:B1024" si="66">CONCATENATE(D961,E961,F961,G961,H961,I961)</f>
        <v>201823182345</v>
      </c>
      <c r="C961" s="13" t="str">
        <f t="shared" si="63"/>
        <v>201823</v>
      </c>
      <c r="D961" s="13">
        <v>2018</v>
      </c>
      <c r="E961" s="13">
        <v>2</v>
      </c>
      <c r="F961" s="13">
        <v>3</v>
      </c>
      <c r="G961" s="13">
        <v>18</v>
      </c>
      <c r="H961" s="13">
        <v>23</v>
      </c>
      <c r="I961" s="13">
        <v>45</v>
      </c>
      <c r="J961" s="13">
        <v>687</v>
      </c>
      <c r="K961" s="13" t="s">
        <v>37</v>
      </c>
      <c r="L961" s="13" t="e">
        <f>IF(#REF!=#REF!,IF(K961="Stroke",IF(K962="Stroke",IF((J962-J961)&lt;0,1000+J962-J961,J962-J961),""),""),"")</f>
        <v>#REF!</v>
      </c>
      <c r="M961" s="13" t="s">
        <v>21</v>
      </c>
      <c r="N961" s="13" t="s">
        <v>27</v>
      </c>
      <c r="O961" s="13">
        <v>18</v>
      </c>
      <c r="P961" s="7" t="e">
        <f>IF(#REF!=#REF!,IF(K961="Stroke",IF(K962="Stroke",IF(#REF!=#REF!,IF(Q961=Q962,IF((J962-J961)&lt;0,1000+J962-J961-O961,J962-J961-O961),""),""),""),""),"")</f>
        <v>#REF!</v>
      </c>
      <c r="Q961" s="13">
        <v>1</v>
      </c>
      <c r="R961" s="7" t="e">
        <f>IF(#REF!&lt;&gt;#REF!,COUNTIFS($K$112:$K$1378,$K$112,#REF!,#REF!),"")</f>
        <v>#REF!</v>
      </c>
      <c r="S961" s="7" t="e">
        <f>IF(AND(#REF!&lt;&gt;#REF!,#REF!=#REF!,M961="positive",M962="negative"),1,"")</f>
        <v>#REF!</v>
      </c>
      <c r="T961" s="7" t="e">
        <f>IF(AND(#REF!=#REF!,K:K="stroke",M:M="positive",S961&lt;&gt;"1"),1,"")</f>
        <v>#REF!</v>
      </c>
      <c r="U961" s="7" t="e">
        <f>IF((AND(R961&lt;&gt;"",W961&lt;&gt;1,K:K="stroke",M:M="negative",#REF!=#REF!)),IF(W961&lt;&gt;0,"",1),"")</f>
        <v>#REF!</v>
      </c>
      <c r="V961" s="7" t="e">
        <f t="shared" si="64"/>
        <v>#REF!</v>
      </c>
      <c r="W961" s="7" t="e">
        <f>IF(#REF!&lt;&gt;#REF!,COUNTIFS($K$112:$K$1378,"up",#REF!,#REF!),"")</f>
        <v>#REF!</v>
      </c>
      <c r="X961" s="7" t="e">
        <f>IF(#REF!&lt;&gt;#REF!,COUNTIFS($K$112:$K$1378,"SRS",#REF!,#REF!),"")</f>
        <v>#REF!</v>
      </c>
      <c r="Y961" s="7" t="e">
        <f>IF(R961&lt;&gt;"",IF(R961=1,"",COUNTIFS($O$112:$O$1378,"&gt;40",#REF!,#REF!)),"")</f>
        <v>#REF!</v>
      </c>
      <c r="Z961" s="13" t="s">
        <v>138</v>
      </c>
      <c r="AA961" s="13"/>
      <c r="AB961" s="13"/>
      <c r="AC961" s="13"/>
      <c r="AD961" s="7"/>
      <c r="AE961" s="7"/>
      <c r="AF961" s="7"/>
      <c r="AG961" s="7"/>
      <c r="AH961" s="7"/>
    </row>
    <row r="962" spans="1:34" s="7" customFormat="1">
      <c r="A962" s="39">
        <f t="shared" si="65"/>
        <v>66225</v>
      </c>
      <c r="B962" s="40" t="str">
        <f t="shared" si="66"/>
        <v>201823182345</v>
      </c>
      <c r="C962" s="39" t="str">
        <f t="shared" si="63"/>
        <v>201823</v>
      </c>
      <c r="D962" s="39">
        <v>2018</v>
      </c>
      <c r="E962" s="39">
        <v>2</v>
      </c>
      <c r="F962" s="39">
        <v>3</v>
      </c>
      <c r="G962" s="39">
        <v>18</v>
      </c>
      <c r="H962" s="39">
        <v>23</v>
      </c>
      <c r="I962" s="39">
        <v>45</v>
      </c>
      <c r="J962" s="39">
        <v>725</v>
      </c>
      <c r="K962" s="39" t="s">
        <v>37</v>
      </c>
      <c r="L962" s="39" t="e">
        <f>IF(#REF!=#REF!,IF(K962="Stroke",IF(K963="Stroke",IF((J963-J962)&lt;0,1000+J963-J962,J963-J962),""),""),"")</f>
        <v>#REF!</v>
      </c>
      <c r="M962" s="39" t="s">
        <v>21</v>
      </c>
      <c r="N962" s="39" t="s">
        <v>27</v>
      </c>
      <c r="O962" s="39">
        <v>13</v>
      </c>
      <c r="P962" s="8" t="e">
        <f>IF(#REF!=#REF!,IF(K962="Stroke",IF(K963="Stroke",IF(#REF!=#REF!,IF(Q962=Q963,IF((J963-J962)&lt;0,1000+J963-J962-O962,J963-J962-O962),""),""),""),""),"")</f>
        <v>#REF!</v>
      </c>
      <c r="Q962" s="39">
        <v>2</v>
      </c>
      <c r="R962" s="8" t="e">
        <f>IF(#REF!&lt;&gt;#REF!,COUNTIFS($K$112:$K$1378,$K$112,#REF!,#REF!),"")</f>
        <v>#REF!</v>
      </c>
      <c r="S962" s="8" t="e">
        <f>IF(AND(#REF!&lt;&gt;#REF!,#REF!=#REF!,M962="positive",M963="negative"),1,"")</f>
        <v>#REF!</v>
      </c>
      <c r="T962" s="8" t="e">
        <f>IF(AND(#REF!=#REF!,K:K="stroke",M:M="positive",S962&lt;&gt;"1"),1,"")</f>
        <v>#REF!</v>
      </c>
      <c r="U962" s="8" t="e">
        <f>IF((AND(R962&lt;&gt;"",W962&lt;&gt;1,K:K="stroke",M:M="negative",#REF!=#REF!)),IF(W962&lt;&gt;0,"",1),"")</f>
        <v>#REF!</v>
      </c>
      <c r="V962" s="8" t="e">
        <f t="shared" si="64"/>
        <v>#REF!</v>
      </c>
      <c r="W962" s="8" t="e">
        <f>IF(#REF!&lt;&gt;#REF!,COUNTIFS($K$112:$K$1378,"up",#REF!,#REF!),"")</f>
        <v>#REF!</v>
      </c>
      <c r="X962" s="8" t="e">
        <f>IF(#REF!&lt;&gt;#REF!,COUNTIFS($K$112:$K$1378,"SRS",#REF!,#REF!),"")</f>
        <v>#REF!</v>
      </c>
      <c r="Y962" s="8" t="e">
        <f>IF(R962&lt;&gt;"",IF(R962=1,"",COUNTIFS($O$112:$O$1378,"&gt;40",#REF!,#REF!)),"")</f>
        <v>#REF!</v>
      </c>
      <c r="Z962" s="39" t="s">
        <v>142</v>
      </c>
      <c r="AA962" s="39"/>
      <c r="AB962" s="39"/>
      <c r="AC962" s="39"/>
      <c r="AD962" s="4"/>
      <c r="AE962" s="4"/>
      <c r="AF962" s="4"/>
      <c r="AG962" s="4"/>
      <c r="AH962" s="4"/>
    </row>
    <row r="963" spans="1:34">
      <c r="A963" s="13">
        <f t="shared" si="65"/>
        <v>66543</v>
      </c>
      <c r="B963" s="38" t="str">
        <f t="shared" si="66"/>
        <v>20182318293</v>
      </c>
      <c r="C963" s="13" t="str">
        <f t="shared" si="63"/>
        <v>201823</v>
      </c>
      <c r="D963" s="13">
        <v>2018</v>
      </c>
      <c r="E963" s="13">
        <v>2</v>
      </c>
      <c r="F963" s="13">
        <v>3</v>
      </c>
      <c r="G963" s="13">
        <v>18</v>
      </c>
      <c r="H963" s="13">
        <v>29</v>
      </c>
      <c r="I963" s="13">
        <v>3</v>
      </c>
      <c r="J963" s="13">
        <v>117</v>
      </c>
      <c r="K963" s="13" t="s">
        <v>37</v>
      </c>
      <c r="L963" s="13" t="e">
        <f>IF(#REF!=#REF!,IF(K963="Stroke",IF(K964="Stroke",IF((J964-J963)&lt;0,1000+J964-J963,J964-J963),""),""),"")</f>
        <v>#REF!</v>
      </c>
      <c r="M963" s="13" t="s">
        <v>21</v>
      </c>
      <c r="N963" s="13" t="s">
        <v>27</v>
      </c>
      <c r="O963" s="13">
        <v>24</v>
      </c>
      <c r="P963" s="7" t="e">
        <f>IF(#REF!=#REF!,IF(K963="Stroke",IF(K964="Stroke",IF(#REF!=#REF!,IF(Q963=Q964,IF((J964-J963)&lt;0,1000+J964-J963-O963,J964-J963-O963),""),""),""),""),"")</f>
        <v>#REF!</v>
      </c>
      <c r="Q963" s="13">
        <v>1</v>
      </c>
      <c r="R963" s="7" t="e">
        <f>IF(#REF!&lt;&gt;#REF!,COUNTIFS($K$112:$K$1378,$K$112,#REF!,#REF!),"")</f>
        <v>#REF!</v>
      </c>
      <c r="S963" s="7" t="e">
        <f>IF(AND(#REF!&lt;&gt;#REF!,#REF!=#REF!,M963="positive",M964="negative"),1,"")</f>
        <v>#REF!</v>
      </c>
      <c r="T963" s="7" t="e">
        <f>IF(AND(#REF!=#REF!,K:K="stroke",M:M="positive",S963&lt;&gt;"1"),1,"")</f>
        <v>#REF!</v>
      </c>
      <c r="U963" s="7" t="e">
        <f>IF((AND(R963&lt;&gt;"",W963&lt;&gt;1,K:K="stroke",M:M="negative",#REF!=#REF!)),IF(W963&lt;&gt;0,"",1),"")</f>
        <v>#REF!</v>
      </c>
      <c r="V963" s="7" t="e">
        <f t="shared" si="64"/>
        <v>#REF!</v>
      </c>
      <c r="W963" s="7" t="e">
        <f>IF(#REF!&lt;&gt;#REF!,COUNTIFS($K$112:$K$1378,"up",#REF!,#REF!),"")</f>
        <v>#REF!</v>
      </c>
      <c r="X963" s="7" t="e">
        <f>IF(#REF!&lt;&gt;#REF!,COUNTIFS($K$112:$K$1378,"SRS",#REF!,#REF!),"")</f>
        <v>#REF!</v>
      </c>
      <c r="Y963" s="7" t="e">
        <f>IF(R963&lt;&gt;"",IF(R963=1,"",COUNTIFS($O$112:$O$1378,"&gt;40",#REF!,#REF!)),"")</f>
        <v>#REF!</v>
      </c>
      <c r="Z963" s="13" t="s">
        <v>143</v>
      </c>
      <c r="AA963" s="13"/>
      <c r="AB963" s="13"/>
      <c r="AC963" s="13"/>
      <c r="AD963" s="7"/>
      <c r="AE963" s="7"/>
      <c r="AF963" s="7"/>
      <c r="AG963" s="7"/>
      <c r="AH963" s="7"/>
    </row>
    <row r="964" spans="1:34">
      <c r="A964" s="39">
        <f t="shared" si="65"/>
        <v>66543</v>
      </c>
      <c r="B964" s="40" t="str">
        <f t="shared" si="66"/>
        <v>20182318293</v>
      </c>
      <c r="C964" s="39" t="str">
        <f t="shared" si="63"/>
        <v>201823</v>
      </c>
      <c r="D964" s="39">
        <v>2018</v>
      </c>
      <c r="E964" s="39">
        <v>2</v>
      </c>
      <c r="F964" s="39">
        <v>3</v>
      </c>
      <c r="G964" s="39">
        <v>18</v>
      </c>
      <c r="H964" s="39">
        <v>29</v>
      </c>
      <c r="I964" s="39">
        <v>3</v>
      </c>
      <c r="J964" s="39">
        <v>173</v>
      </c>
      <c r="K964" s="39" t="s">
        <v>37</v>
      </c>
      <c r="L964" s="39" t="e">
        <f>IF(#REF!=#REF!,IF(K964="Stroke",IF(K965="Stroke",IF((J965-J964)&lt;0,1000+J965-J964,J965-J964),""),""),"")</f>
        <v>#REF!</v>
      </c>
      <c r="M964" s="39" t="s">
        <v>21</v>
      </c>
      <c r="N964" s="39" t="s">
        <v>27</v>
      </c>
      <c r="O964" s="39">
        <v>14</v>
      </c>
      <c r="P964" s="8" t="e">
        <f>IF(#REF!=#REF!,IF(K964="Stroke",IF(K965="Stroke",IF(#REF!=#REF!,IF(Q964=Q965,IF((J965-J964)&lt;0,1000+J965-J964-O964,J965-J964-O964),""),""),""),""),"")</f>
        <v>#REF!</v>
      </c>
      <c r="Q964" s="39">
        <v>1</v>
      </c>
      <c r="R964" s="8" t="e">
        <f>IF(#REF!&lt;&gt;#REF!,COUNTIFS($K$112:$K$1378,$K$112,#REF!,#REF!),"")</f>
        <v>#REF!</v>
      </c>
      <c r="S964" s="8" t="e">
        <f>IF(AND(#REF!&lt;&gt;#REF!,#REF!=#REF!,M964="positive",M965="negative"),1,"")</f>
        <v>#REF!</v>
      </c>
      <c r="T964" s="8" t="e">
        <f>IF(AND(#REF!=#REF!,K:K="stroke",M:M="positive",S964&lt;&gt;"1"),1,"")</f>
        <v>#REF!</v>
      </c>
      <c r="U964" s="8" t="e">
        <f>IF((AND(R964&lt;&gt;"",W964&lt;&gt;1,K:K="stroke",M:M="negative",#REF!=#REF!)),IF(W964&lt;&gt;0,"",1),"")</f>
        <v>#REF!</v>
      </c>
      <c r="V964" s="8" t="e">
        <f t="shared" si="64"/>
        <v>#REF!</v>
      </c>
      <c r="W964" s="8" t="e">
        <f>IF(#REF!&lt;&gt;#REF!,COUNTIFS($K$112:$K$1378,"up",#REF!,#REF!),"")</f>
        <v>#REF!</v>
      </c>
      <c r="X964" s="8" t="e">
        <f>IF(#REF!&lt;&gt;#REF!,COUNTIFS($K$112:$K$1378,"SRS",#REF!,#REF!),"")</f>
        <v>#REF!</v>
      </c>
      <c r="Y964" s="8" t="e">
        <f>IF(R964&lt;&gt;"",IF(R964=1,"",COUNTIFS($O$112:$O$1378,"&gt;40",#REF!,#REF!)),"")</f>
        <v>#REF!</v>
      </c>
      <c r="Z964" s="39" t="s">
        <v>144</v>
      </c>
      <c r="AA964" s="39"/>
      <c r="AB964" s="39"/>
      <c r="AC964" s="39"/>
    </row>
    <row r="965" spans="1:34">
      <c r="A965" s="39">
        <f t="shared" si="65"/>
        <v>66543</v>
      </c>
      <c r="B965" s="40" t="str">
        <f t="shared" si="66"/>
        <v>20182318293</v>
      </c>
      <c r="C965" s="39" t="str">
        <f t="shared" si="63"/>
        <v>201823</v>
      </c>
      <c r="D965" s="39">
        <v>2018</v>
      </c>
      <c r="E965" s="39">
        <v>2</v>
      </c>
      <c r="F965" s="39">
        <v>3</v>
      </c>
      <c r="G965" s="39">
        <v>18</v>
      </c>
      <c r="H965" s="39">
        <v>29</v>
      </c>
      <c r="I965" s="39">
        <v>3</v>
      </c>
      <c r="J965" s="39">
        <v>240</v>
      </c>
      <c r="K965" s="39" t="s">
        <v>37</v>
      </c>
      <c r="L965" s="39" t="e">
        <f>IF(#REF!=#REF!,IF(K965="Stroke",IF(K966="Stroke",IF((J966-J965)&lt;0,1000+J966-J965,J966-J965),""),""),"")</f>
        <v>#REF!</v>
      </c>
      <c r="M965" s="39" t="s">
        <v>21</v>
      </c>
      <c r="N965" s="39" t="s">
        <v>27</v>
      </c>
      <c r="O965" s="39">
        <v>61</v>
      </c>
      <c r="P965" s="8" t="e">
        <f>IF(#REF!=#REF!,IF(K965="Stroke",IF(K966="Stroke",IF(#REF!=#REF!,IF(Q965=Q966,IF((J966-J965)&lt;0,1000+J966-J965-O965,J966-J965-O965),""),""),""),""),"")</f>
        <v>#REF!</v>
      </c>
      <c r="Q965" s="39">
        <v>1</v>
      </c>
      <c r="R965" s="8" t="e">
        <f>IF(#REF!&lt;&gt;#REF!,COUNTIFS($K$112:$K$1378,$K$112,#REF!,#REF!),"")</f>
        <v>#REF!</v>
      </c>
      <c r="S965" s="8" t="e">
        <f>IF(AND(#REF!&lt;&gt;#REF!,#REF!=#REF!,M965="positive",M966="negative"),1,"")</f>
        <v>#REF!</v>
      </c>
      <c r="T965" s="8" t="e">
        <f>IF(AND(#REF!=#REF!,K:K="stroke",M:M="positive",S965&lt;&gt;"1"),1,"")</f>
        <v>#REF!</v>
      </c>
      <c r="U965" s="8" t="e">
        <f>IF((AND(R965&lt;&gt;"",W965&lt;&gt;1,K:K="stroke",M:M="negative",#REF!=#REF!)),IF(W965&lt;&gt;0,"",1),"")</f>
        <v>#REF!</v>
      </c>
      <c r="V965" s="8" t="e">
        <f t="shared" si="64"/>
        <v>#REF!</v>
      </c>
      <c r="W965" s="8" t="e">
        <f>IF(#REF!&lt;&gt;#REF!,COUNTIFS($K$112:$K$1378,"up",#REF!,#REF!),"")</f>
        <v>#REF!</v>
      </c>
      <c r="X965" s="8" t="e">
        <f>IF(#REF!&lt;&gt;#REF!,COUNTIFS($K$112:$K$1378,"SRS",#REF!,#REF!),"")</f>
        <v>#REF!</v>
      </c>
      <c r="Y965" s="8" t="e">
        <f>IF(R965&lt;&gt;"",IF(R965=1,"",COUNTIFS($O$112:$O$1378,"&gt;40",#REF!,#REF!)),"")</f>
        <v>#REF!</v>
      </c>
      <c r="Z965" s="39" t="s">
        <v>145</v>
      </c>
      <c r="AA965" s="39"/>
      <c r="AB965" s="39"/>
      <c r="AC965" s="39"/>
    </row>
    <row r="966" spans="1:34">
      <c r="A966" s="39">
        <f t="shared" si="65"/>
        <v>66543</v>
      </c>
      <c r="B966" s="40" t="str">
        <f t="shared" si="66"/>
        <v>20182318293</v>
      </c>
      <c r="C966" s="39" t="str">
        <f t="shared" si="63"/>
        <v>201823</v>
      </c>
      <c r="D966" s="39">
        <v>2018</v>
      </c>
      <c r="E966" s="39">
        <v>2</v>
      </c>
      <c r="F966" s="39">
        <v>3</v>
      </c>
      <c r="G966" s="39">
        <v>18</v>
      </c>
      <c r="H966" s="39">
        <v>29</v>
      </c>
      <c r="I966" s="39">
        <v>3</v>
      </c>
      <c r="J966" s="39">
        <v>243</v>
      </c>
      <c r="K966" s="39" t="s">
        <v>29</v>
      </c>
      <c r="L966" s="39" t="e">
        <f>IF(#REF!=#REF!,IF(K966="Stroke",IF(K967="Stroke",IF((J967-J966)&lt;0,1000+J967-J966,J967-J966),""),""),"")</f>
        <v>#REF!</v>
      </c>
      <c r="M966" s="39" t="s">
        <v>21</v>
      </c>
      <c r="N966" s="39" t="s">
        <v>27</v>
      </c>
      <c r="O966" s="39">
        <v>0</v>
      </c>
      <c r="P966" s="8" t="e">
        <f>IF(#REF!=#REF!,IF(K966="Stroke",IF(K967="Stroke",IF(#REF!=#REF!,IF(Q966=Q967,IF((J967-J966)&lt;0,1000+J967-J966-O966,J967-J966-O966),""),""),""),""),"")</f>
        <v>#REF!</v>
      </c>
      <c r="Q966" s="39">
        <v>1</v>
      </c>
      <c r="R966" s="8" t="e">
        <f>IF(#REF!&lt;&gt;#REF!,COUNTIFS($K$112:$K$1378,$K$112,#REF!,#REF!),"")</f>
        <v>#REF!</v>
      </c>
      <c r="S966" s="8" t="e">
        <f>IF(AND(#REF!&lt;&gt;#REF!,#REF!=#REF!,M966="positive",M967="negative"),1,"")</f>
        <v>#REF!</v>
      </c>
      <c r="T966" s="8" t="e">
        <f>IF(AND(#REF!=#REF!,K:K="stroke",M:M="positive",S966&lt;&gt;"1"),1,"")</f>
        <v>#REF!</v>
      </c>
      <c r="U966" s="8" t="e">
        <f>IF((AND(R966&lt;&gt;"",W966&lt;&gt;1,K:K="stroke",M:M="negative",#REF!=#REF!)),IF(W966&lt;&gt;0,"",1),"")</f>
        <v>#REF!</v>
      </c>
      <c r="V966" s="8" t="e">
        <f t="shared" si="64"/>
        <v>#REF!</v>
      </c>
      <c r="W966" s="8" t="e">
        <f>IF(#REF!&lt;&gt;#REF!,COUNTIFS($K$112:$K$1378,"up",#REF!,#REF!),"")</f>
        <v>#REF!</v>
      </c>
      <c r="X966" s="8" t="e">
        <f>IF(#REF!&lt;&gt;#REF!,COUNTIFS($K$112:$K$1378,"SRS",#REF!,#REF!),"")</f>
        <v>#REF!</v>
      </c>
      <c r="Y966" s="8" t="e">
        <f>IF(R966&lt;&gt;"",IF(R966=1,"",COUNTIFS($O$112:$O$1378,"&gt;40",#REF!,#REF!)),"")</f>
        <v>#REF!</v>
      </c>
      <c r="Z966" s="39" t="s">
        <v>141</v>
      </c>
      <c r="AA966" s="39"/>
      <c r="AB966" s="39"/>
      <c r="AC966" s="39"/>
    </row>
    <row r="967" spans="1:34" s="7" customFormat="1">
      <c r="A967" s="39">
        <f t="shared" si="65"/>
        <v>66543</v>
      </c>
      <c r="B967" s="40" t="str">
        <f t="shared" si="66"/>
        <v>20182318293</v>
      </c>
      <c r="C967" s="39" t="str">
        <f t="shared" si="63"/>
        <v>201823</v>
      </c>
      <c r="D967" s="39">
        <v>2018</v>
      </c>
      <c r="E967" s="39">
        <v>2</v>
      </c>
      <c r="F967" s="39">
        <v>3</v>
      </c>
      <c r="G967" s="39">
        <v>18</v>
      </c>
      <c r="H967" s="39">
        <v>29</v>
      </c>
      <c r="I967" s="39">
        <v>3</v>
      </c>
      <c r="J967" s="39">
        <v>260</v>
      </c>
      <c r="K967" s="39" t="s">
        <v>29</v>
      </c>
      <c r="L967" s="39" t="e">
        <f>IF(#REF!=#REF!,IF(K967="Stroke",IF(K968="Stroke",IF((J968-J967)&lt;0,1000+J968-J967,J968-J967),""),""),"")</f>
        <v>#REF!</v>
      </c>
      <c r="M967" s="39" t="s">
        <v>21</v>
      </c>
      <c r="N967" s="39" t="s">
        <v>27</v>
      </c>
      <c r="O967" s="39">
        <v>0</v>
      </c>
      <c r="P967" s="8" t="e">
        <f>IF(#REF!=#REF!,IF(K967="Stroke",IF(K968="Stroke",IF(#REF!=#REF!,IF(Q967=Q968,IF((J968-J967)&lt;0,1000+J968-J967-O967,J968-J967-O967),""),""),""),""),"")</f>
        <v>#REF!</v>
      </c>
      <c r="Q967" s="39">
        <v>1</v>
      </c>
      <c r="R967" s="8" t="e">
        <f>IF(#REF!&lt;&gt;#REF!,COUNTIFS($K$112:$K$1378,$K$112,#REF!,#REF!),"")</f>
        <v>#REF!</v>
      </c>
      <c r="S967" s="8" t="e">
        <f>IF(AND(#REF!&lt;&gt;#REF!,#REF!=#REF!,M967="positive",M968="negative"),1,"")</f>
        <v>#REF!</v>
      </c>
      <c r="T967" s="8" t="e">
        <f>IF(AND(#REF!=#REF!,K:K="stroke",M:M="positive",S967&lt;&gt;"1"),1,"")</f>
        <v>#REF!</v>
      </c>
      <c r="U967" s="8" t="e">
        <f>IF((AND(R967&lt;&gt;"",W967&lt;&gt;1,K:K="stroke",M:M="negative",#REF!=#REF!)),IF(W967&lt;&gt;0,"",1),"")</f>
        <v>#REF!</v>
      </c>
      <c r="V967" s="8" t="e">
        <f t="shared" si="64"/>
        <v>#REF!</v>
      </c>
      <c r="W967" s="8" t="e">
        <f>IF(#REF!&lt;&gt;#REF!,COUNTIFS($K$112:$K$1378,"up",#REF!,#REF!),"")</f>
        <v>#REF!</v>
      </c>
      <c r="X967" s="8" t="e">
        <f>IF(#REF!&lt;&gt;#REF!,COUNTIFS($K$112:$K$1378,"SRS",#REF!,#REF!),"")</f>
        <v>#REF!</v>
      </c>
      <c r="Y967" s="8" t="e">
        <f>IF(R967&lt;&gt;"",IF(R967=1,"",COUNTIFS($O$112:$O$1378,"&gt;40",#REF!,#REF!)),"")</f>
        <v>#REF!</v>
      </c>
      <c r="Z967" s="39" t="s">
        <v>141</v>
      </c>
      <c r="AA967" s="39"/>
      <c r="AB967" s="39"/>
      <c r="AC967" s="39"/>
      <c r="AD967" s="4"/>
      <c r="AE967" s="4"/>
      <c r="AF967" s="4"/>
      <c r="AG967" s="4"/>
      <c r="AH967" s="4"/>
    </row>
    <row r="968" spans="1:34">
      <c r="A968" s="13">
        <f t="shared" si="65"/>
        <v>67491</v>
      </c>
      <c r="B968" s="38" t="str">
        <f t="shared" si="66"/>
        <v>201823184451</v>
      </c>
      <c r="C968" s="13" t="str">
        <f t="shared" si="63"/>
        <v>201823</v>
      </c>
      <c r="D968" s="13">
        <v>2018</v>
      </c>
      <c r="E968" s="13">
        <v>2</v>
      </c>
      <c r="F968" s="13">
        <v>3</v>
      </c>
      <c r="G968" s="13">
        <v>18</v>
      </c>
      <c r="H968" s="13">
        <v>44</v>
      </c>
      <c r="I968" s="13">
        <v>51</v>
      </c>
      <c r="J968" s="13">
        <v>678</v>
      </c>
      <c r="K968" s="13" t="s">
        <v>37</v>
      </c>
      <c r="L968" s="13" t="e">
        <f>IF(#REF!=#REF!,IF(K968="Stroke",IF(K969="Stroke",IF((J969-J968)&lt;0,1000+J969-J968,J969-J968),""),""),"")</f>
        <v>#REF!</v>
      </c>
      <c r="M968" s="13" t="s">
        <v>21</v>
      </c>
      <c r="N968" s="13" t="s">
        <v>27</v>
      </c>
      <c r="O968" s="13">
        <v>14</v>
      </c>
      <c r="P968" s="7" t="e">
        <f>IF(#REF!=#REF!,IF(K968="Stroke",IF(K969="Stroke",IF(#REF!=#REF!,IF(Q968=Q969,IF((J969-J968)&lt;0,1000+J969-J968-O968,J969-J968-O968),""),""),""),""),"")</f>
        <v>#REF!</v>
      </c>
      <c r="Q968" s="13">
        <v>1</v>
      </c>
      <c r="R968" s="7" t="e">
        <f>IF(#REF!&lt;&gt;#REF!,COUNTIFS($K$112:$K$1378,$K$112,#REF!,#REF!),"")</f>
        <v>#REF!</v>
      </c>
      <c r="S968" s="7" t="e">
        <f>IF(AND(#REF!&lt;&gt;#REF!,#REF!=#REF!,M968="positive",M969="negative"),1,"")</f>
        <v>#REF!</v>
      </c>
      <c r="T968" s="7" t="e">
        <f>IF(AND(#REF!=#REF!,K:K="stroke",M:M="positive",S968&lt;&gt;"1"),1,"")</f>
        <v>#REF!</v>
      </c>
      <c r="U968" s="7" t="e">
        <f>IF((AND(R968&lt;&gt;"",W968&lt;&gt;1,K:K="stroke",M:M="negative",#REF!=#REF!)),IF(W968&lt;&gt;0,"",1),"")</f>
        <v>#REF!</v>
      </c>
      <c r="V968" s="7" t="e">
        <f t="shared" si="64"/>
        <v>#REF!</v>
      </c>
      <c r="W968" s="7" t="e">
        <f>IF(#REF!&lt;&gt;#REF!,COUNTIFS($K$112:$K$1378,"up",#REF!,#REF!),"")</f>
        <v>#REF!</v>
      </c>
      <c r="X968" s="7" t="e">
        <f>IF(#REF!&lt;&gt;#REF!,COUNTIFS($K$112:$K$1378,"SRS",#REF!,#REF!),"")</f>
        <v>#REF!</v>
      </c>
      <c r="Y968" s="7" t="e">
        <f>IF(R968&lt;&gt;"",IF(R968=1,"",COUNTIFS($O$112:$O$1378,"&gt;40",#REF!,#REF!)),"")</f>
        <v>#REF!</v>
      </c>
      <c r="Z968" s="13" t="s">
        <v>146</v>
      </c>
      <c r="AA968" s="13"/>
      <c r="AB968" s="13"/>
      <c r="AC968" s="13"/>
      <c r="AD968" s="7"/>
      <c r="AE968" s="7"/>
      <c r="AF968" s="7"/>
      <c r="AG968" s="7"/>
      <c r="AH968" s="7"/>
    </row>
    <row r="969" spans="1:34">
      <c r="A969" s="39">
        <f t="shared" si="65"/>
        <v>67491</v>
      </c>
      <c r="B969" s="40" t="str">
        <f t="shared" si="66"/>
        <v>201823184451</v>
      </c>
      <c r="C969" s="39" t="str">
        <f t="shared" si="63"/>
        <v>201823</v>
      </c>
      <c r="D969" s="39">
        <v>2018</v>
      </c>
      <c r="E969" s="39">
        <v>2</v>
      </c>
      <c r="F969" s="39">
        <v>3</v>
      </c>
      <c r="G969" s="39">
        <v>18</v>
      </c>
      <c r="H969" s="39">
        <v>44</v>
      </c>
      <c r="I969" s="39">
        <v>51</v>
      </c>
      <c r="J969" s="39">
        <v>716</v>
      </c>
      <c r="K969" s="39" t="s">
        <v>37</v>
      </c>
      <c r="L969" s="39" t="e">
        <f>IF(#REF!=#REF!,IF(K969="Stroke",IF(K970="Stroke",IF((J970-J969)&lt;0,1000+J970-J969,J970-J969),""),""),"")</f>
        <v>#REF!</v>
      </c>
      <c r="M969" s="39" t="s">
        <v>21</v>
      </c>
      <c r="N969" s="39" t="s">
        <v>27</v>
      </c>
      <c r="O969" s="39">
        <v>5</v>
      </c>
      <c r="P969" s="8" t="e">
        <f>IF(#REF!=#REF!,IF(K969="Stroke",IF(K970="Stroke",IF(#REF!=#REF!,IF(Q969=Q970,IF((J970-J969)&lt;0,1000+J970-J969-O969,J970-J969-O969),""),""),""),""),"")</f>
        <v>#REF!</v>
      </c>
      <c r="Q969" s="39">
        <v>1</v>
      </c>
      <c r="R969" s="8" t="e">
        <f>IF(#REF!&lt;&gt;#REF!,COUNTIFS($K$112:$K$1378,$K$112,#REF!,#REF!),"")</f>
        <v>#REF!</v>
      </c>
      <c r="S969" s="8" t="e">
        <f>IF(AND(#REF!&lt;&gt;#REF!,#REF!=#REF!,M969="positive",M970="negative"),1,"")</f>
        <v>#REF!</v>
      </c>
      <c r="T969" s="8" t="e">
        <f>IF(AND(#REF!=#REF!,K:K="stroke",M:M="positive",S969&lt;&gt;"1"),1,"")</f>
        <v>#REF!</v>
      </c>
      <c r="U969" s="8" t="e">
        <f>IF((AND(R969&lt;&gt;"",W969&lt;&gt;1,K:K="stroke",M:M="negative",#REF!=#REF!)),IF(W969&lt;&gt;0,"",1),"")</f>
        <v>#REF!</v>
      </c>
      <c r="V969" s="8" t="e">
        <f t="shared" si="64"/>
        <v>#REF!</v>
      </c>
      <c r="W969" s="8" t="e">
        <f>IF(#REF!&lt;&gt;#REF!,COUNTIFS($K$112:$K$1378,"up",#REF!,#REF!),"")</f>
        <v>#REF!</v>
      </c>
      <c r="X969" s="8" t="e">
        <f>IF(#REF!&lt;&gt;#REF!,COUNTIFS($K$112:$K$1378,"SRS",#REF!,#REF!),"")</f>
        <v>#REF!</v>
      </c>
      <c r="Y969" s="8" t="e">
        <f>IF(R969&lt;&gt;"",IF(R969=1,"",COUNTIFS($O$112:$O$1378,"&gt;40",#REF!,#REF!)),"")</f>
        <v>#REF!</v>
      </c>
      <c r="Z969" s="39" t="s">
        <v>147</v>
      </c>
      <c r="AA969" s="39"/>
      <c r="AB969" s="39"/>
      <c r="AC969" s="39"/>
    </row>
    <row r="970" spans="1:34">
      <c r="A970" s="39">
        <f t="shared" si="65"/>
        <v>67491</v>
      </c>
      <c r="B970" s="40" t="str">
        <f t="shared" si="66"/>
        <v>201823184451</v>
      </c>
      <c r="C970" s="39" t="str">
        <f t="shared" si="63"/>
        <v>201823</v>
      </c>
      <c r="D970" s="39">
        <v>2018</v>
      </c>
      <c r="E970" s="39">
        <v>2</v>
      </c>
      <c r="F970" s="39">
        <v>3</v>
      </c>
      <c r="G970" s="39">
        <v>18</v>
      </c>
      <c r="H970" s="39">
        <v>44</v>
      </c>
      <c r="I970" s="39">
        <v>51</v>
      </c>
      <c r="J970" s="39">
        <v>744</v>
      </c>
      <c r="K970" s="39" t="s">
        <v>37</v>
      </c>
      <c r="L970" s="39" t="e">
        <f>IF(#REF!=#REF!,IF(K970="Stroke",IF(K971="Stroke",IF((J971-J970)&lt;0,1000+J971-J970,J971-J970),""),""),"")</f>
        <v>#REF!</v>
      </c>
      <c r="M970" s="39" t="s">
        <v>21</v>
      </c>
      <c r="N970" s="39" t="s">
        <v>27</v>
      </c>
      <c r="O970" s="39">
        <v>10</v>
      </c>
      <c r="P970" s="8" t="e">
        <f>IF(#REF!=#REF!,IF(K970="Stroke",IF(K971="Stroke",IF(#REF!=#REF!,IF(Q970=Q971,IF((J971-J970)&lt;0,1000+J971-J970-O970,J971-J970-O970),""),""),""),""),"")</f>
        <v>#REF!</v>
      </c>
      <c r="Q970" s="39">
        <v>1</v>
      </c>
      <c r="R970" s="8" t="e">
        <f>IF(#REF!&lt;&gt;#REF!,COUNTIFS($K$112:$K$1378,$K$112,#REF!,#REF!),"")</f>
        <v>#REF!</v>
      </c>
      <c r="S970" s="8" t="e">
        <f>IF(AND(#REF!&lt;&gt;#REF!,#REF!=#REF!,M970="positive",M971="negative"),1,"")</f>
        <v>#REF!</v>
      </c>
      <c r="T970" s="8" t="e">
        <f>IF(AND(#REF!=#REF!,K:K="stroke",M:M="positive",S970&lt;&gt;"1"),1,"")</f>
        <v>#REF!</v>
      </c>
      <c r="U970" s="8" t="e">
        <f>IF((AND(R970&lt;&gt;"",W970&lt;&gt;1,K:K="stroke",M:M="negative",#REF!=#REF!)),IF(W970&lt;&gt;0,"",1),"")</f>
        <v>#REF!</v>
      </c>
      <c r="V970" s="8" t="e">
        <f t="shared" si="64"/>
        <v>#REF!</v>
      </c>
      <c r="W970" s="8" t="e">
        <f>IF(#REF!&lt;&gt;#REF!,COUNTIFS($K$112:$K$1378,"up",#REF!,#REF!),"")</f>
        <v>#REF!</v>
      </c>
      <c r="X970" s="8" t="e">
        <f>IF(#REF!&lt;&gt;#REF!,COUNTIFS($K$112:$K$1378,"SRS",#REF!,#REF!),"")</f>
        <v>#REF!</v>
      </c>
      <c r="Y970" s="8" t="e">
        <f>IF(R970&lt;&gt;"",IF(R970=1,"",COUNTIFS($O$112:$O$1378,"&gt;40",#REF!,#REF!)),"")</f>
        <v>#REF!</v>
      </c>
      <c r="Z970" s="39" t="s">
        <v>147</v>
      </c>
      <c r="AA970" s="39"/>
      <c r="AB970" s="39"/>
      <c r="AC970" s="39"/>
    </row>
    <row r="971" spans="1:34">
      <c r="A971" s="39">
        <f t="shared" si="65"/>
        <v>67491</v>
      </c>
      <c r="B971" s="40" t="str">
        <f t="shared" si="66"/>
        <v>201823184451</v>
      </c>
      <c r="C971" s="39" t="str">
        <f t="shared" si="63"/>
        <v>201823</v>
      </c>
      <c r="D971" s="39">
        <v>2018</v>
      </c>
      <c r="E971" s="39">
        <v>2</v>
      </c>
      <c r="F971" s="39">
        <v>3</v>
      </c>
      <c r="G971" s="39">
        <v>18</v>
      </c>
      <c r="H971" s="39">
        <v>44</v>
      </c>
      <c r="I971" s="39">
        <v>51</v>
      </c>
      <c r="J971" s="39">
        <v>766</v>
      </c>
      <c r="K971" s="39" t="s">
        <v>37</v>
      </c>
      <c r="L971" s="39" t="e">
        <f>IF(#REF!=#REF!,IF(K971="Stroke",IF(K972="Stroke",IF((J972-J971)&lt;0,1000+J972-J971,J972-J971),""),""),"")</f>
        <v>#REF!</v>
      </c>
      <c r="M971" s="39" t="s">
        <v>21</v>
      </c>
      <c r="N971" s="39" t="s">
        <v>27</v>
      </c>
      <c r="O971" s="39">
        <v>100</v>
      </c>
      <c r="P971" s="8" t="e">
        <f>IF(#REF!=#REF!,IF(K971="Stroke",IF(K972="Stroke",IF(#REF!=#REF!,IF(Q971=Q972,IF((J972-J971)&lt;0,1000+J972-J971-O971,J972-J971-O971),""),""),""),""),"")</f>
        <v>#REF!</v>
      </c>
      <c r="Q971" s="39">
        <v>1</v>
      </c>
      <c r="R971" s="8" t="e">
        <f>IF(#REF!&lt;&gt;#REF!,COUNTIFS($K$112:$K$1378,$K$112,#REF!,#REF!),"")</f>
        <v>#REF!</v>
      </c>
      <c r="S971" s="8" t="e">
        <f>IF(AND(#REF!&lt;&gt;#REF!,#REF!=#REF!,M971="positive",M972="negative"),1,"")</f>
        <v>#REF!</v>
      </c>
      <c r="T971" s="8" t="e">
        <f>IF(AND(#REF!=#REF!,K:K="stroke",M:M="positive",S971&lt;&gt;"1"),1,"")</f>
        <v>#REF!</v>
      </c>
      <c r="U971" s="8" t="e">
        <f>IF((AND(R971&lt;&gt;"",W971&lt;&gt;1,K:K="stroke",M:M="negative",#REF!=#REF!)),IF(W971&lt;&gt;0,"",1),"")</f>
        <v>#REF!</v>
      </c>
      <c r="V971" s="8" t="e">
        <f t="shared" si="64"/>
        <v>#REF!</v>
      </c>
      <c r="W971" s="8" t="e">
        <f>IF(#REF!&lt;&gt;#REF!,COUNTIFS($K$112:$K$1378,"up",#REF!,#REF!),"")</f>
        <v>#REF!</v>
      </c>
      <c r="X971" s="8" t="e">
        <f>IF(#REF!&lt;&gt;#REF!,COUNTIFS($K$112:$K$1378,"SRS",#REF!,#REF!),"")</f>
        <v>#REF!</v>
      </c>
      <c r="Y971" s="8" t="e">
        <f>IF(R971&lt;&gt;"",IF(R971=1,"",COUNTIFS($O$112:$O$1378,"&gt;40",#REF!,#REF!)),"")</f>
        <v>#REF!</v>
      </c>
      <c r="Z971" s="39" t="s">
        <v>147</v>
      </c>
      <c r="AA971" s="39"/>
      <c r="AB971" s="39"/>
      <c r="AC971" s="39"/>
    </row>
    <row r="972" spans="1:34">
      <c r="A972" s="39">
        <f t="shared" si="65"/>
        <v>67491</v>
      </c>
      <c r="B972" s="40" t="str">
        <f t="shared" si="66"/>
        <v>201823184451</v>
      </c>
      <c r="C972" s="39" t="str">
        <f t="shared" si="63"/>
        <v>201823</v>
      </c>
      <c r="D972" s="39">
        <v>2018</v>
      </c>
      <c r="E972" s="39">
        <v>2</v>
      </c>
      <c r="F972" s="39">
        <v>3</v>
      </c>
      <c r="G972" s="39">
        <v>18</v>
      </c>
      <c r="H972" s="39">
        <v>44</v>
      </c>
      <c r="I972" s="39">
        <v>51</v>
      </c>
      <c r="J972" s="39">
        <v>768</v>
      </c>
      <c r="K972" s="39" t="s">
        <v>29</v>
      </c>
      <c r="L972" s="39" t="e">
        <f>IF(#REF!=#REF!,IF(K972="Stroke",IF(K973="Stroke",IF((J973-J972)&lt;0,1000+J973-J972,J973-J972),""),""),"")</f>
        <v>#REF!</v>
      </c>
      <c r="M972" s="39" t="s">
        <v>21</v>
      </c>
      <c r="N972" s="39" t="s">
        <v>27</v>
      </c>
      <c r="O972" s="39">
        <v>0</v>
      </c>
      <c r="P972" s="8" t="e">
        <f>IF(#REF!=#REF!,IF(K972="Stroke",IF(K973="Stroke",IF(#REF!=#REF!,IF(Q972=Q973,IF((J973-J972)&lt;0,1000+J973-J972-O972,J973-J972-O972),""),""),""),""),"")</f>
        <v>#REF!</v>
      </c>
      <c r="Q972" s="39">
        <v>1</v>
      </c>
      <c r="R972" s="8" t="e">
        <f>IF(#REF!&lt;&gt;#REF!,COUNTIFS($K$112:$K$1378,$K$112,#REF!,#REF!),"")</f>
        <v>#REF!</v>
      </c>
      <c r="S972" s="8" t="e">
        <f>IF(AND(#REF!&lt;&gt;#REF!,#REF!=#REF!,M972="positive",M973="negative"),1,"")</f>
        <v>#REF!</v>
      </c>
      <c r="T972" s="8" t="e">
        <f>IF(AND(#REF!=#REF!,K:K="stroke",M:M="positive",S972&lt;&gt;"1"),1,"")</f>
        <v>#REF!</v>
      </c>
      <c r="U972" s="8" t="e">
        <f>IF((AND(R972&lt;&gt;"",W972&lt;&gt;1,K:K="stroke",M:M="negative",#REF!=#REF!)),IF(W972&lt;&gt;0,"",1),"")</f>
        <v>#REF!</v>
      </c>
      <c r="V972" s="8" t="e">
        <f t="shared" si="64"/>
        <v>#REF!</v>
      </c>
      <c r="W972" s="8" t="e">
        <f>IF(#REF!&lt;&gt;#REF!,COUNTIFS($K$112:$K$1378,"up",#REF!,#REF!),"")</f>
        <v>#REF!</v>
      </c>
      <c r="X972" s="8" t="e">
        <f>IF(#REF!&lt;&gt;#REF!,COUNTIFS($K$112:$K$1378,"SRS",#REF!,#REF!),"")</f>
        <v>#REF!</v>
      </c>
      <c r="Y972" s="8" t="e">
        <f>IF(R972&lt;&gt;"",IF(R972=1,"",COUNTIFS($O$112:$O$1378,"&gt;40",#REF!,#REF!)),"")</f>
        <v>#REF!</v>
      </c>
      <c r="Z972" s="39" t="s">
        <v>141</v>
      </c>
      <c r="AA972" s="39"/>
      <c r="AB972" s="39"/>
      <c r="AC972" s="39"/>
    </row>
    <row r="973" spans="1:34" s="7" customFormat="1">
      <c r="A973" s="39">
        <f t="shared" si="65"/>
        <v>67491</v>
      </c>
      <c r="B973" s="40" t="str">
        <f t="shared" si="66"/>
        <v>201823184451</v>
      </c>
      <c r="C973" s="39" t="str">
        <f t="shared" si="63"/>
        <v>201823</v>
      </c>
      <c r="D973" s="39">
        <v>2018</v>
      </c>
      <c r="E973" s="39">
        <v>2</v>
      </c>
      <c r="F973" s="39">
        <v>3</v>
      </c>
      <c r="G973" s="39">
        <v>18</v>
      </c>
      <c r="H973" s="39">
        <v>44</v>
      </c>
      <c r="I973" s="39">
        <v>51</v>
      </c>
      <c r="J973" s="39">
        <v>881</v>
      </c>
      <c r="K973" s="39" t="s">
        <v>37</v>
      </c>
      <c r="L973" s="39" t="e">
        <f>IF(#REF!=#REF!,IF(K973="Stroke",IF(K974="Stroke",IF((J974-J973)&lt;0,1000+J974-J973,J974-J973),""),""),"")</f>
        <v>#REF!</v>
      </c>
      <c r="M973" s="39" t="s">
        <v>21</v>
      </c>
      <c r="N973" s="39" t="s">
        <v>27</v>
      </c>
      <c r="O973" s="39">
        <v>13</v>
      </c>
      <c r="P973" s="8" t="e">
        <f>IF(#REF!=#REF!,IF(K973="Stroke",IF(K974="Stroke",IF(#REF!=#REF!,IF(Q973=Q974,IF((J974-J973)&lt;0,1000+J974-J973-O973,J974-J973-O973),""),""),""),""),"")</f>
        <v>#REF!</v>
      </c>
      <c r="Q973" s="39">
        <v>1</v>
      </c>
      <c r="R973" s="8" t="e">
        <f>IF(#REF!&lt;&gt;#REF!,COUNTIFS($K$112:$K$1378,$K$112,#REF!,#REF!),"")</f>
        <v>#REF!</v>
      </c>
      <c r="S973" s="8" t="e">
        <f>IF(AND(#REF!&lt;&gt;#REF!,#REF!=#REF!,M973="positive",M974="negative"),1,"")</f>
        <v>#REF!</v>
      </c>
      <c r="T973" s="8" t="e">
        <f>IF(AND(#REF!=#REF!,K:K="stroke",M:M="positive",S973&lt;&gt;"1"),1,"")</f>
        <v>#REF!</v>
      </c>
      <c r="U973" s="8" t="e">
        <f>IF((AND(R973&lt;&gt;"",W973&lt;&gt;1,K:K="stroke",M:M="negative",#REF!=#REF!)),IF(W973&lt;&gt;0,"",1),"")</f>
        <v>#REF!</v>
      </c>
      <c r="V973" s="8" t="e">
        <f t="shared" si="64"/>
        <v>#REF!</v>
      </c>
      <c r="W973" s="8" t="e">
        <f>IF(#REF!&lt;&gt;#REF!,COUNTIFS($K$112:$K$1378,"up",#REF!,#REF!),"")</f>
        <v>#REF!</v>
      </c>
      <c r="X973" s="8" t="e">
        <f>IF(#REF!&lt;&gt;#REF!,COUNTIFS($K$112:$K$1378,"SRS",#REF!,#REF!),"")</f>
        <v>#REF!</v>
      </c>
      <c r="Y973" s="8" t="e">
        <f>IF(R973&lt;&gt;"",IF(R973=1,"",COUNTIFS($O$112:$O$1378,"&gt;40",#REF!,#REF!)),"")</f>
        <v>#REF!</v>
      </c>
      <c r="Z973" s="39" t="s">
        <v>147</v>
      </c>
      <c r="AA973" s="39"/>
      <c r="AB973" s="39"/>
      <c r="AC973" s="39"/>
      <c r="AD973" s="4"/>
      <c r="AE973" s="4"/>
      <c r="AF973" s="4"/>
      <c r="AG973" s="4"/>
      <c r="AH973" s="4"/>
    </row>
    <row r="974" spans="1:34">
      <c r="A974" s="13">
        <f t="shared" si="65"/>
        <v>50645</v>
      </c>
      <c r="B974" s="38" t="str">
        <f t="shared" si="66"/>
        <v>2018261445</v>
      </c>
      <c r="C974" s="13" t="str">
        <f t="shared" si="63"/>
        <v>201826</v>
      </c>
      <c r="D974" s="13">
        <v>2018</v>
      </c>
      <c r="E974" s="13">
        <v>2</v>
      </c>
      <c r="F974" s="13">
        <v>6</v>
      </c>
      <c r="G974" s="13">
        <v>14</v>
      </c>
      <c r="H974" s="13">
        <v>4</v>
      </c>
      <c r="I974" s="13">
        <v>5</v>
      </c>
      <c r="J974" s="13">
        <v>74</v>
      </c>
      <c r="K974" s="13" t="s">
        <v>37</v>
      </c>
      <c r="L974" s="13" t="e">
        <f>IF(#REF!=#REF!,IF(K974="Stroke",IF(K975="Stroke",IF((J975-J974)&lt;0,1000+J975-J974,J975-J974),""),""),"")</f>
        <v>#REF!</v>
      </c>
      <c r="M974" s="13" t="s">
        <v>21</v>
      </c>
      <c r="N974" s="13" t="s">
        <v>27</v>
      </c>
      <c r="O974" s="13">
        <v>9</v>
      </c>
      <c r="P974" s="7" t="e">
        <f>IF(#REF!=#REF!,IF(K974="Stroke",IF(K975="Stroke",IF(#REF!=#REF!,IF(Q974=Q975,IF((J975-J974)&lt;0,1000+J975-J974-O974,J975-J974-O974),""),""),""),""),"")</f>
        <v>#REF!</v>
      </c>
      <c r="Q974" s="13">
        <v>1</v>
      </c>
      <c r="R974" s="7" t="e">
        <f>IF(#REF!&lt;&gt;#REF!,COUNTIFS($K$112:$K$1378,$K$112,#REF!,#REF!),"")</f>
        <v>#REF!</v>
      </c>
      <c r="S974" s="7" t="e">
        <f>IF(AND(#REF!&lt;&gt;#REF!,#REF!=#REF!,M974="positive",M975="negative"),1,"")</f>
        <v>#REF!</v>
      </c>
      <c r="T974" s="7" t="e">
        <f>IF(AND(#REF!=#REF!,K:K="stroke",M:M="positive",S974&lt;&gt;"1"),1,"")</f>
        <v>#REF!</v>
      </c>
      <c r="U974" s="7" t="e">
        <f>IF((AND(R974&lt;&gt;"",W974&lt;&gt;1,K:K="stroke",M:M="negative",#REF!=#REF!)),IF(W974&lt;&gt;0,"",1),"")</f>
        <v>#REF!</v>
      </c>
      <c r="V974" s="7" t="e">
        <f t="shared" si="64"/>
        <v>#REF!</v>
      </c>
      <c r="W974" s="7" t="e">
        <f>IF(#REF!&lt;&gt;#REF!,COUNTIFS($K$112:$K$1378,"up",#REF!,#REF!),"")</f>
        <v>#REF!</v>
      </c>
      <c r="X974" s="7" t="e">
        <f>IF(#REF!&lt;&gt;#REF!,COUNTIFS($K$112:$K$1378,"SRS",#REF!,#REF!),"")</f>
        <v>#REF!</v>
      </c>
      <c r="Y974" s="7" t="e">
        <f>IF(R974&lt;&gt;"",IF(R974=1,"",COUNTIFS($O$112:$O$1378,"&gt;40",#REF!,#REF!)),"")</f>
        <v>#REF!</v>
      </c>
      <c r="Z974" s="13" t="s">
        <v>148</v>
      </c>
      <c r="AA974" s="13"/>
      <c r="AB974" s="13"/>
      <c r="AC974" s="13"/>
      <c r="AD974" s="7"/>
      <c r="AE974" s="7"/>
      <c r="AF974" s="7"/>
      <c r="AG974" s="7"/>
      <c r="AH974" s="7"/>
    </row>
    <row r="975" spans="1:34">
      <c r="A975" s="39">
        <f t="shared" si="65"/>
        <v>50645</v>
      </c>
      <c r="B975" s="40" t="str">
        <f t="shared" si="66"/>
        <v>2018261445</v>
      </c>
      <c r="C975" s="39" t="str">
        <f t="shared" si="63"/>
        <v>201826</v>
      </c>
      <c r="D975" s="39">
        <v>2018</v>
      </c>
      <c r="E975" s="39">
        <v>2</v>
      </c>
      <c r="F975" s="39">
        <v>6</v>
      </c>
      <c r="G975" s="39">
        <v>14</v>
      </c>
      <c r="H975" s="39">
        <v>4</v>
      </c>
      <c r="I975" s="39">
        <v>5</v>
      </c>
      <c r="J975" s="39">
        <v>89</v>
      </c>
      <c r="K975" s="39" t="s">
        <v>37</v>
      </c>
      <c r="L975" s="39" t="e">
        <f>IF(#REF!=#REF!,IF(K975="Stroke",IF(K976="Stroke",IF((J976-J975)&lt;0,1000+J976-J975,J976-J975),""),""),"")</f>
        <v>#REF!</v>
      </c>
      <c r="M975" s="39" t="s">
        <v>21</v>
      </c>
      <c r="N975" s="39" t="s">
        <v>27</v>
      </c>
      <c r="O975" s="39">
        <v>10</v>
      </c>
      <c r="P975" s="8" t="e">
        <f>IF(#REF!=#REF!,IF(K975="Stroke",IF(K976="Stroke",IF(#REF!=#REF!,IF(Q975=Q976,IF((J976-J975)&lt;0,1000+J976-J975-O975,J976-J975-O975),""),""),""),""),"")</f>
        <v>#REF!</v>
      </c>
      <c r="Q975" s="39">
        <v>1</v>
      </c>
      <c r="R975" s="8" t="e">
        <f>IF(#REF!&lt;&gt;#REF!,COUNTIFS($K$112:$K$1378,$K$112,#REF!,#REF!),"")</f>
        <v>#REF!</v>
      </c>
      <c r="S975" s="8" t="e">
        <f>IF(AND(#REF!&lt;&gt;#REF!,#REF!=#REF!,M975="positive",M976="negative"),1,"")</f>
        <v>#REF!</v>
      </c>
      <c r="T975" s="8" t="e">
        <f>IF(AND(#REF!=#REF!,K:K="stroke",M:M="positive",S975&lt;&gt;"1"),1,"")</f>
        <v>#REF!</v>
      </c>
      <c r="U975" s="8" t="e">
        <f>IF((AND(R975&lt;&gt;"",W975&lt;&gt;1,K:K="stroke",M:M="negative",#REF!=#REF!)),IF(W975&lt;&gt;0,"",1),"")</f>
        <v>#REF!</v>
      </c>
      <c r="V975" s="8" t="e">
        <f t="shared" si="64"/>
        <v>#REF!</v>
      </c>
      <c r="W975" s="8" t="e">
        <f>IF(#REF!&lt;&gt;#REF!,COUNTIFS($K$112:$K$1378,"up",#REF!,#REF!),"")</f>
        <v>#REF!</v>
      </c>
      <c r="X975" s="8" t="e">
        <f>IF(#REF!&lt;&gt;#REF!,COUNTIFS($K$112:$K$1378,"SRS",#REF!,#REF!),"")</f>
        <v>#REF!</v>
      </c>
      <c r="Y975" s="8" t="e">
        <f>IF(R975&lt;&gt;"",IF(R975=1,"",COUNTIFS($O$112:$O$1378,"&gt;40",#REF!,#REF!)),"")</f>
        <v>#REF!</v>
      </c>
      <c r="Z975" s="39" t="s">
        <v>149</v>
      </c>
      <c r="AA975" s="39"/>
      <c r="AB975" s="39"/>
      <c r="AC975" s="39"/>
    </row>
    <row r="976" spans="1:34">
      <c r="A976" s="39">
        <f t="shared" si="65"/>
        <v>50645</v>
      </c>
      <c r="B976" s="40" t="str">
        <f t="shared" si="66"/>
        <v>2018261445</v>
      </c>
      <c r="C976" s="39" t="str">
        <f t="shared" si="63"/>
        <v>201826</v>
      </c>
      <c r="D976" s="39">
        <v>2018</v>
      </c>
      <c r="E976" s="39">
        <v>2</v>
      </c>
      <c r="F976" s="39">
        <v>6</v>
      </c>
      <c r="G976" s="39">
        <v>14</v>
      </c>
      <c r="H976" s="39">
        <v>4</v>
      </c>
      <c r="I976" s="39">
        <v>5</v>
      </c>
      <c r="J976" s="39">
        <v>90</v>
      </c>
      <c r="K976" s="39" t="s">
        <v>29</v>
      </c>
      <c r="L976" s="39" t="e">
        <f>IF(#REF!=#REF!,IF(K976="Stroke",IF(K977="Stroke",IF((J977-J976)&lt;0,1000+J977-J976,J977-J976),""),""),"")</f>
        <v>#REF!</v>
      </c>
      <c r="M976" s="39" t="s">
        <v>21</v>
      </c>
      <c r="N976" s="39" t="s">
        <v>27</v>
      </c>
      <c r="O976" s="39">
        <v>0</v>
      </c>
      <c r="P976" s="8" t="e">
        <f>IF(#REF!=#REF!,IF(K976="Stroke",IF(K977="Stroke",IF(#REF!=#REF!,IF(Q976=Q977,IF((J977-J976)&lt;0,1000+J977-J976-O976,J977-J976-O976),""),""),""),""),"")</f>
        <v>#REF!</v>
      </c>
      <c r="Q976" s="39">
        <v>1</v>
      </c>
      <c r="R976" s="8" t="e">
        <f>IF(#REF!&lt;&gt;#REF!,COUNTIFS($K$112:$K$1378,$K$112,#REF!,#REF!),"")</f>
        <v>#REF!</v>
      </c>
      <c r="S976" s="8" t="e">
        <f>IF(AND(#REF!&lt;&gt;#REF!,#REF!=#REF!,M976="positive",M977="negative"),1,"")</f>
        <v>#REF!</v>
      </c>
      <c r="T976" s="8" t="e">
        <f>IF(AND(#REF!=#REF!,K:K="stroke",M:M="positive",S976&lt;&gt;"1"),1,"")</f>
        <v>#REF!</v>
      </c>
      <c r="U976" s="8" t="e">
        <f>IF((AND(R976&lt;&gt;"",W976&lt;&gt;1,K:K="stroke",M:M="negative",#REF!=#REF!)),IF(W976&lt;&gt;0,"",1),"")</f>
        <v>#REF!</v>
      </c>
      <c r="V976" s="8" t="e">
        <f t="shared" si="64"/>
        <v>#REF!</v>
      </c>
      <c r="W976" s="8" t="e">
        <f>IF(#REF!&lt;&gt;#REF!,COUNTIFS($K$112:$K$1378,"up",#REF!,#REF!),"")</f>
        <v>#REF!</v>
      </c>
      <c r="X976" s="8" t="e">
        <f>IF(#REF!&lt;&gt;#REF!,COUNTIFS($K$112:$K$1378,"SRS",#REF!,#REF!),"")</f>
        <v>#REF!</v>
      </c>
      <c r="Y976" s="8" t="e">
        <f>IF(R976&lt;&gt;"",IF(R976=1,"",COUNTIFS($O$112:$O$1378,"&gt;40",#REF!,#REF!)),"")</f>
        <v>#REF!</v>
      </c>
      <c r="Z976" s="39" t="s">
        <v>141</v>
      </c>
      <c r="AA976" s="39"/>
      <c r="AB976" s="39"/>
      <c r="AC976" s="39"/>
    </row>
    <row r="977" spans="1:34" s="7" customFormat="1">
      <c r="A977" s="39">
        <f t="shared" si="65"/>
        <v>50645</v>
      </c>
      <c r="B977" s="40" t="str">
        <f t="shared" si="66"/>
        <v>2018261445</v>
      </c>
      <c r="C977" s="39" t="str">
        <f t="shared" si="63"/>
        <v>201826</v>
      </c>
      <c r="D977" s="39">
        <v>2018</v>
      </c>
      <c r="E977" s="39">
        <v>2</v>
      </c>
      <c r="F977" s="39">
        <v>6</v>
      </c>
      <c r="G977" s="39">
        <v>14</v>
      </c>
      <c r="H977" s="39">
        <v>4</v>
      </c>
      <c r="I977" s="39">
        <v>5</v>
      </c>
      <c r="J977" s="39">
        <v>93</v>
      </c>
      <c r="K977" s="39" t="s">
        <v>29</v>
      </c>
      <c r="L977" s="39" t="e">
        <f>IF(#REF!=#REF!,IF(K977="Stroke",IF(K978="Stroke",IF((J978-J977)&lt;0,1000+J978-J977,J978-J977),""),""),"")</f>
        <v>#REF!</v>
      </c>
      <c r="M977" s="39" t="s">
        <v>21</v>
      </c>
      <c r="N977" s="39" t="s">
        <v>27</v>
      </c>
      <c r="O977" s="39">
        <v>0</v>
      </c>
      <c r="P977" s="8" t="e">
        <f>IF(#REF!=#REF!,IF(K977="Stroke",IF(K978="Stroke",IF(#REF!=#REF!,IF(Q977=Q978,IF((J978-J977)&lt;0,1000+J978-J977-O977,J978-J977-O977),""),""),""),""),"")</f>
        <v>#REF!</v>
      </c>
      <c r="Q977" s="39">
        <v>1</v>
      </c>
      <c r="R977" s="8" t="e">
        <f>IF(#REF!&lt;&gt;#REF!,COUNTIFS($K$112:$K$1378,$K$112,#REF!,#REF!),"")</f>
        <v>#REF!</v>
      </c>
      <c r="S977" s="8" t="e">
        <f>IF(AND(#REF!&lt;&gt;#REF!,#REF!=#REF!,M977="positive",M978="negative"),1,"")</f>
        <v>#REF!</v>
      </c>
      <c r="T977" s="8" t="e">
        <f>IF(AND(#REF!=#REF!,K:K="stroke",M:M="positive",S977&lt;&gt;"1"),1,"")</f>
        <v>#REF!</v>
      </c>
      <c r="U977" s="8" t="e">
        <f>IF((AND(R977&lt;&gt;"",W977&lt;&gt;1,K:K="stroke",M:M="negative",#REF!=#REF!)),IF(W977&lt;&gt;0,"",1),"")</f>
        <v>#REF!</v>
      </c>
      <c r="V977" s="8" t="e">
        <f t="shared" si="64"/>
        <v>#REF!</v>
      </c>
      <c r="W977" s="8" t="e">
        <f>IF(#REF!&lt;&gt;#REF!,COUNTIFS($K$112:$K$1378,"up",#REF!,#REF!),"")</f>
        <v>#REF!</v>
      </c>
      <c r="X977" s="8" t="e">
        <f>IF(#REF!&lt;&gt;#REF!,COUNTIFS($K$112:$K$1378,"SRS",#REF!,#REF!),"")</f>
        <v>#REF!</v>
      </c>
      <c r="Y977" s="8" t="e">
        <f>IF(R977&lt;&gt;"",IF(R977=1,"",COUNTIFS($O$112:$O$1378,"&gt;40",#REF!,#REF!)),"")</f>
        <v>#REF!</v>
      </c>
      <c r="Z977" s="39" t="s">
        <v>150</v>
      </c>
      <c r="AA977" s="39"/>
      <c r="AB977" s="39"/>
      <c r="AC977" s="39"/>
      <c r="AD977" s="4"/>
      <c r="AE977" s="4"/>
      <c r="AF977" s="4"/>
      <c r="AG977" s="4"/>
      <c r="AH977" s="4"/>
    </row>
    <row r="978" spans="1:34">
      <c r="A978" s="13">
        <f t="shared" si="65"/>
        <v>50892</v>
      </c>
      <c r="B978" s="38" t="str">
        <f t="shared" si="66"/>
        <v>20182614812</v>
      </c>
      <c r="C978" s="13" t="str">
        <f t="shared" si="63"/>
        <v>201826</v>
      </c>
      <c r="D978" s="13">
        <v>2018</v>
      </c>
      <c r="E978" s="13">
        <v>2</v>
      </c>
      <c r="F978" s="13">
        <v>6</v>
      </c>
      <c r="G978" s="13">
        <v>14</v>
      </c>
      <c r="H978" s="13">
        <v>8</v>
      </c>
      <c r="I978" s="13">
        <v>12</v>
      </c>
      <c r="J978" s="13">
        <v>506</v>
      </c>
      <c r="K978" s="13" t="s">
        <v>37</v>
      </c>
      <c r="L978" s="13" t="e">
        <f>IF(#REF!=#REF!,IF(K978="Stroke",IF(K979="Stroke",IF((J979-J978)&lt;0,1000+J979-J978,J979-J978),""),""),"")</f>
        <v>#REF!</v>
      </c>
      <c r="M978" s="13" t="s">
        <v>21</v>
      </c>
      <c r="N978" s="13" t="s">
        <v>27</v>
      </c>
      <c r="O978" s="13">
        <v>7</v>
      </c>
      <c r="P978" s="7" t="e">
        <f>IF(#REF!=#REF!,IF(K978="Stroke",IF(K979="Stroke",IF(#REF!=#REF!,IF(Q978=Q979,IF((J979-J978)&lt;0,1000+J979-J978-O978,J979-J978-O978),""),""),""),""),"")</f>
        <v>#REF!</v>
      </c>
      <c r="Q978" s="13">
        <v>1</v>
      </c>
      <c r="R978" s="7" t="e">
        <f>IF(#REF!&lt;&gt;#REF!,COUNTIFS($K$112:$K$1378,$K$112,#REF!,#REF!),"")</f>
        <v>#REF!</v>
      </c>
      <c r="S978" s="7" t="e">
        <f>IF(AND(#REF!&lt;&gt;#REF!,#REF!=#REF!,M978="positive",M979="negative"),1,"")</f>
        <v>#REF!</v>
      </c>
      <c r="T978" s="7" t="e">
        <f>IF(AND(#REF!=#REF!,K:K="stroke",M:M="positive",S978&lt;&gt;"1"),1,"")</f>
        <v>#REF!</v>
      </c>
      <c r="U978" s="7" t="e">
        <f>IF((AND(R978&lt;&gt;"",W978&lt;&gt;1,K:K="stroke",M:M="negative",#REF!=#REF!)),IF(W978&lt;&gt;0,"",1),"")</f>
        <v>#REF!</v>
      </c>
      <c r="V978" s="7" t="e">
        <f t="shared" si="64"/>
        <v>#REF!</v>
      </c>
      <c r="W978" s="7" t="e">
        <f>IF(#REF!&lt;&gt;#REF!,COUNTIFS($K$112:$K$1378,"up",#REF!,#REF!),"")</f>
        <v>#REF!</v>
      </c>
      <c r="X978" s="7" t="e">
        <f>IF(#REF!&lt;&gt;#REF!,COUNTIFS($K$112:$K$1378,"SRS",#REF!,#REF!),"")</f>
        <v>#REF!</v>
      </c>
      <c r="Y978" s="7" t="e">
        <f>IF(R978&lt;&gt;"",IF(R978=1,"",COUNTIFS($O$112:$O$1378,"&gt;40",#REF!,#REF!)),"")</f>
        <v>#REF!</v>
      </c>
      <c r="Z978" s="13" t="s">
        <v>151</v>
      </c>
      <c r="AA978" s="13"/>
      <c r="AB978" s="13"/>
      <c r="AC978" s="13"/>
      <c r="AD978" s="7"/>
      <c r="AE978" s="7"/>
      <c r="AF978" s="7"/>
      <c r="AG978" s="7"/>
      <c r="AH978" s="7"/>
    </row>
    <row r="979" spans="1:34">
      <c r="A979" s="39">
        <f t="shared" si="65"/>
        <v>50892</v>
      </c>
      <c r="B979" s="40" t="str">
        <f t="shared" si="66"/>
        <v>20182614812</v>
      </c>
      <c r="C979" s="39" t="str">
        <f t="shared" si="63"/>
        <v>201826</v>
      </c>
      <c r="D979" s="39">
        <v>2018</v>
      </c>
      <c r="E979" s="39">
        <v>2</v>
      </c>
      <c r="F979" s="39">
        <v>6</v>
      </c>
      <c r="G979" s="39">
        <v>14</v>
      </c>
      <c r="H979" s="39">
        <v>8</v>
      </c>
      <c r="I979" s="39">
        <v>12</v>
      </c>
      <c r="J979" s="39">
        <v>635</v>
      </c>
      <c r="K979" s="39" t="s">
        <v>133</v>
      </c>
      <c r="L979" s="39" t="e">
        <f>IF(#REF!=#REF!,IF(K979="Stroke",IF(K980="Stroke",IF((J980-J979)&lt;0,1000+J980-J979,J980-J979),""),""),"")</f>
        <v>#REF!</v>
      </c>
      <c r="M979" s="39" t="s">
        <v>21</v>
      </c>
      <c r="N979" s="39" t="s">
        <v>27</v>
      </c>
      <c r="O979" s="39">
        <v>0</v>
      </c>
      <c r="P979" s="8" t="e">
        <f>IF(#REF!=#REF!,IF(K979="Stroke",IF(K980="Stroke",IF(#REF!=#REF!,IF(Q979=Q980,IF((J980-J979)&lt;0,1000+J980-J979-O979,J980-J979-O979),""),""),""),""),"")</f>
        <v>#REF!</v>
      </c>
      <c r="Q979" s="39">
        <v>1</v>
      </c>
      <c r="R979" s="8" t="e">
        <f>IF(#REF!&lt;&gt;#REF!,COUNTIFS($K$112:$K$1378,$K$112,#REF!,#REF!),"")</f>
        <v>#REF!</v>
      </c>
      <c r="S979" s="8" t="e">
        <f>IF(AND(#REF!&lt;&gt;#REF!,#REF!=#REF!,M979="positive",M980="negative"),1,"")</f>
        <v>#REF!</v>
      </c>
      <c r="T979" s="8" t="e">
        <f>IF(AND(#REF!=#REF!,K:K="stroke",M:M="positive",S979&lt;&gt;"1"),1,"")</f>
        <v>#REF!</v>
      </c>
      <c r="U979" s="8" t="e">
        <f>IF((AND(R979&lt;&gt;"",W979&lt;&gt;1,K:K="stroke",M:M="negative",#REF!=#REF!)),IF(W979&lt;&gt;0,"",1),"")</f>
        <v>#REF!</v>
      </c>
      <c r="V979" s="8" t="e">
        <f t="shared" si="64"/>
        <v>#REF!</v>
      </c>
      <c r="W979" s="8" t="e">
        <f>IF(#REF!&lt;&gt;#REF!,COUNTIFS($K$112:$K$1378,"up",#REF!,#REF!),"")</f>
        <v>#REF!</v>
      </c>
      <c r="X979" s="8" t="e">
        <f>IF(#REF!&lt;&gt;#REF!,COUNTIFS($K$112:$K$1378,"SRS",#REF!,#REF!),"")</f>
        <v>#REF!</v>
      </c>
      <c r="Y979" s="8" t="e">
        <f>IF(R979&lt;&gt;"",IF(R979=1,"",COUNTIFS($O$112:$O$1378,"&gt;40",#REF!,#REF!)),"")</f>
        <v>#REF!</v>
      </c>
      <c r="Z979" s="39" t="s">
        <v>152</v>
      </c>
      <c r="AA979" s="39"/>
      <c r="AB979" s="39"/>
      <c r="AC979" s="39"/>
    </row>
    <row r="980" spans="1:34" s="7" customFormat="1">
      <c r="A980" s="39">
        <f t="shared" si="65"/>
        <v>50892</v>
      </c>
      <c r="B980" s="40" t="str">
        <f t="shared" si="66"/>
        <v>20182614812</v>
      </c>
      <c r="C980" s="39" t="str">
        <f t="shared" si="63"/>
        <v>201826</v>
      </c>
      <c r="D980" s="39">
        <v>2018</v>
      </c>
      <c r="E980" s="39">
        <v>2</v>
      </c>
      <c r="F980" s="39">
        <v>6</v>
      </c>
      <c r="G980" s="39">
        <v>14</v>
      </c>
      <c r="H980" s="39">
        <v>8</v>
      </c>
      <c r="I980" s="39">
        <v>12</v>
      </c>
      <c r="J980" s="39">
        <v>661</v>
      </c>
      <c r="K980" s="39" t="s">
        <v>111</v>
      </c>
      <c r="L980" s="39" t="e">
        <f>IF(#REF!=#REF!,IF(K980="Stroke",IF(K981="Stroke",IF((J981-J980)&lt;0,1000+J981-J980,J981-J980),""),""),"")</f>
        <v>#REF!</v>
      </c>
      <c r="M980" s="39" t="s">
        <v>89</v>
      </c>
      <c r="N980" s="39" t="s">
        <v>27</v>
      </c>
      <c r="O980" s="39">
        <v>0</v>
      </c>
      <c r="P980" s="8" t="e">
        <f>IF(#REF!=#REF!,IF(K980="Stroke",IF(K981="Stroke",IF(#REF!=#REF!,IF(Q980=Q981,IF((J981-J980)&lt;0,1000+J981-J980-O980,J981-J980-O980),""),""),""),""),"")</f>
        <v>#REF!</v>
      </c>
      <c r="Q980" s="39">
        <v>0</v>
      </c>
      <c r="R980" s="8" t="e">
        <f>IF(#REF!&lt;&gt;#REF!,COUNTIFS($K$112:$K$1378,$K$112,#REF!,#REF!),"")</f>
        <v>#REF!</v>
      </c>
      <c r="S980" s="8" t="e">
        <f>IF(AND(#REF!&lt;&gt;#REF!,#REF!=#REF!,M980="positive",M981="negative"),1,"")</f>
        <v>#REF!</v>
      </c>
      <c r="T980" s="8" t="e">
        <f>IF(AND(#REF!=#REF!,K:K="stroke",M:M="positive",S980&lt;&gt;"1"),1,"")</f>
        <v>#REF!</v>
      </c>
      <c r="U980" s="8" t="e">
        <f>IF((AND(R980&lt;&gt;"",W980&lt;&gt;1,K:K="stroke",M:M="negative",#REF!=#REF!)),IF(W980&lt;&gt;0,"",1),"")</f>
        <v>#REF!</v>
      </c>
      <c r="V980" s="8" t="e">
        <f t="shared" si="64"/>
        <v>#REF!</v>
      </c>
      <c r="W980" s="8" t="e">
        <f>IF(#REF!&lt;&gt;#REF!,COUNTIFS($K$112:$K$1378,"up",#REF!,#REF!),"")</f>
        <v>#REF!</v>
      </c>
      <c r="X980" s="8" t="e">
        <f>IF(#REF!&lt;&gt;#REF!,COUNTIFS($K$112:$K$1378,"SRS",#REF!,#REF!),"")</f>
        <v>#REF!</v>
      </c>
      <c r="Y980" s="8" t="e">
        <f>IF(R980&lt;&gt;"",IF(R980=1,"",COUNTIFS($O$112:$O$1378,"&gt;40",#REF!,#REF!)),"")</f>
        <v>#REF!</v>
      </c>
      <c r="Z980" s="39" t="s">
        <v>153</v>
      </c>
      <c r="AA980" s="39"/>
      <c r="AB980" s="39"/>
      <c r="AC980" s="39"/>
      <c r="AD980" s="4"/>
      <c r="AE980" s="4"/>
      <c r="AF980" s="4"/>
      <c r="AG980" s="4"/>
      <c r="AH980" s="4"/>
    </row>
    <row r="981" spans="1:34">
      <c r="A981" s="13">
        <f t="shared" si="65"/>
        <v>50967</v>
      </c>
      <c r="B981" s="38" t="str">
        <f t="shared" si="66"/>
        <v>20182614927</v>
      </c>
      <c r="C981" s="13" t="str">
        <f t="shared" si="63"/>
        <v>201826</v>
      </c>
      <c r="D981" s="13">
        <v>2018</v>
      </c>
      <c r="E981" s="13">
        <v>2</v>
      </c>
      <c r="F981" s="13">
        <v>6</v>
      </c>
      <c r="G981" s="13">
        <v>14</v>
      </c>
      <c r="H981" s="13">
        <v>9</v>
      </c>
      <c r="I981" s="13">
        <v>27</v>
      </c>
      <c r="J981" s="13">
        <v>521</v>
      </c>
      <c r="K981" s="13" t="s">
        <v>37</v>
      </c>
      <c r="L981" s="13" t="e">
        <f>IF(#REF!=#REF!,IF(K981="Stroke",IF(K982="Stroke",IF((J982-J981)&lt;0,1000+J982-J981,J982-J981),""),""),"")</f>
        <v>#REF!</v>
      </c>
      <c r="M981" s="13" t="s">
        <v>21</v>
      </c>
      <c r="N981" s="13" t="s">
        <v>27</v>
      </c>
      <c r="O981" s="13">
        <v>8</v>
      </c>
      <c r="P981" s="7" t="e">
        <f>IF(#REF!=#REF!,IF(K981="Stroke",IF(K982="Stroke",IF(#REF!=#REF!,IF(Q981=Q982,IF((J982-J981)&lt;0,1000+J982-J981-O981,J982-J981-O981),""),""),""),""),"")</f>
        <v>#REF!</v>
      </c>
      <c r="Q981" s="13">
        <v>1</v>
      </c>
      <c r="R981" s="7" t="e">
        <f>IF(#REF!&lt;&gt;#REF!,COUNTIFS($K$112:$K$1378,$K$112,#REF!,#REF!),"")</f>
        <v>#REF!</v>
      </c>
      <c r="S981" s="7" t="e">
        <f>IF(AND(#REF!&lt;&gt;#REF!,#REF!=#REF!,M981="positive",M982="negative"),1,"")</f>
        <v>#REF!</v>
      </c>
      <c r="T981" s="7" t="e">
        <f>IF(AND(#REF!=#REF!,K:K="stroke",M:M="positive",S981&lt;&gt;"1"),1,"")</f>
        <v>#REF!</v>
      </c>
      <c r="U981" s="7" t="e">
        <f>IF((AND(R981&lt;&gt;"",W981&lt;&gt;1,K:K="stroke",M:M="negative",#REF!=#REF!)),IF(W981&lt;&gt;0,"",1),"")</f>
        <v>#REF!</v>
      </c>
      <c r="V981" s="7" t="e">
        <f t="shared" si="64"/>
        <v>#REF!</v>
      </c>
      <c r="W981" s="7" t="e">
        <f>IF(#REF!&lt;&gt;#REF!,COUNTIFS($K$112:$K$1378,"up",#REF!,#REF!),"")</f>
        <v>#REF!</v>
      </c>
      <c r="X981" s="7" t="e">
        <f>IF(#REF!&lt;&gt;#REF!,COUNTIFS($K$112:$K$1378,"SRS",#REF!,#REF!),"")</f>
        <v>#REF!</v>
      </c>
      <c r="Y981" s="7" t="e">
        <f>IF(R981&lt;&gt;"",IF(R981=1,"",COUNTIFS($O$112:$O$1378,"&gt;40",#REF!,#REF!)),"")</f>
        <v>#REF!</v>
      </c>
      <c r="Z981" s="13" t="s">
        <v>154</v>
      </c>
      <c r="AA981" s="13"/>
      <c r="AB981" s="13"/>
      <c r="AC981" s="13"/>
      <c r="AD981" s="7"/>
      <c r="AE981" s="7"/>
      <c r="AF981" s="7"/>
      <c r="AG981" s="7"/>
      <c r="AH981" s="7"/>
    </row>
    <row r="982" spans="1:34">
      <c r="A982" s="39">
        <f t="shared" si="65"/>
        <v>50967</v>
      </c>
      <c r="B982" s="40" t="str">
        <f t="shared" si="66"/>
        <v>20182614927</v>
      </c>
      <c r="C982" s="39" t="str">
        <f t="shared" si="63"/>
        <v>201826</v>
      </c>
      <c r="D982" s="39">
        <v>2018</v>
      </c>
      <c r="E982" s="39">
        <v>2</v>
      </c>
      <c r="F982" s="39">
        <v>6</v>
      </c>
      <c r="G982" s="39">
        <v>14</v>
      </c>
      <c r="H982" s="39">
        <v>9</v>
      </c>
      <c r="I982" s="39">
        <v>27</v>
      </c>
      <c r="J982" s="39">
        <v>628</v>
      </c>
      <c r="K982" s="39" t="s">
        <v>104</v>
      </c>
      <c r="L982" s="39" t="e">
        <f>IF(#REF!=#REF!,IF(K982="Stroke",IF(K983="Stroke",IF((J983-J982)&lt;0,1000+J983-J982,J983-J982),""),""),"")</f>
        <v>#REF!</v>
      </c>
      <c r="M982" s="39" t="s">
        <v>21</v>
      </c>
      <c r="N982" s="39" t="s">
        <v>27</v>
      </c>
      <c r="O982" s="39">
        <v>0</v>
      </c>
      <c r="P982" s="8" t="e">
        <f>IF(#REF!=#REF!,IF(K982="Stroke",IF(K983="Stroke",IF(#REF!=#REF!,IF(Q982=Q983,IF((J983-J982)&lt;0,1000+J983-J982-O982,J983-J982-O982),""),""),""),""),"")</f>
        <v>#REF!</v>
      </c>
      <c r="Q982" s="39" t="s">
        <v>155</v>
      </c>
      <c r="R982" s="8" t="e">
        <f>IF(#REF!&lt;&gt;#REF!,COUNTIFS($K$112:$K$1378,$K$112,#REF!,#REF!),"")</f>
        <v>#REF!</v>
      </c>
      <c r="S982" s="8" t="e">
        <f>IF(AND(#REF!&lt;&gt;#REF!,#REF!=#REF!,M982="positive",M983="negative"),1,"")</f>
        <v>#REF!</v>
      </c>
      <c r="T982" s="8" t="e">
        <f>IF(AND(#REF!=#REF!,K:K="stroke",M:M="positive",S982&lt;&gt;"1"),1,"")</f>
        <v>#REF!</v>
      </c>
      <c r="U982" s="8" t="e">
        <f>IF((AND(R982&lt;&gt;"",W982&lt;&gt;1,K:K="stroke",M:M="negative",#REF!=#REF!)),IF(W982&lt;&gt;0,"",1),"")</f>
        <v>#REF!</v>
      </c>
      <c r="V982" s="8" t="e">
        <f t="shared" si="64"/>
        <v>#REF!</v>
      </c>
      <c r="W982" s="8" t="e">
        <f>IF(#REF!&lt;&gt;#REF!,COUNTIFS($K$112:$K$1378,"up",#REF!,#REF!),"")</f>
        <v>#REF!</v>
      </c>
      <c r="X982" s="8" t="e">
        <f>IF(#REF!&lt;&gt;#REF!,COUNTIFS($K$112:$K$1378,"SRS",#REF!,#REF!),"")</f>
        <v>#REF!</v>
      </c>
      <c r="Y982" s="8" t="e">
        <f>IF(R982&lt;&gt;"",IF(R982=1,"",COUNTIFS($O$112:$O$1378,"&gt;40",#REF!,#REF!)),"")</f>
        <v>#REF!</v>
      </c>
      <c r="Z982" s="39" t="s">
        <v>156</v>
      </c>
      <c r="AA982" s="39"/>
      <c r="AB982" s="39"/>
      <c r="AC982" s="39"/>
    </row>
    <row r="983" spans="1:34" s="7" customFormat="1">
      <c r="A983" s="39">
        <f t="shared" si="65"/>
        <v>50967</v>
      </c>
      <c r="B983" s="40" t="str">
        <f t="shared" si="66"/>
        <v>20182614927</v>
      </c>
      <c r="C983" s="39" t="str">
        <f t="shared" si="63"/>
        <v>201826</v>
      </c>
      <c r="D983" s="39">
        <v>2018</v>
      </c>
      <c r="E983" s="39">
        <v>2</v>
      </c>
      <c r="F983" s="39">
        <v>6</v>
      </c>
      <c r="G983" s="39">
        <v>14</v>
      </c>
      <c r="H983" s="39">
        <v>9</v>
      </c>
      <c r="I983" s="39">
        <v>27</v>
      </c>
      <c r="J983" s="39">
        <v>632</v>
      </c>
      <c r="K983" s="39" t="s">
        <v>37</v>
      </c>
      <c r="L983" s="39" t="e">
        <f>IF(#REF!=#REF!,IF(K983="Stroke",IF(K984="Stroke",IF((J984-J983)&lt;0,1000+J984-J983,J984-J983),""),""),"")</f>
        <v>#REF!</v>
      </c>
      <c r="M983" s="39" t="s">
        <v>21</v>
      </c>
      <c r="N983" s="39" t="s">
        <v>27</v>
      </c>
      <c r="O983" s="39">
        <v>6</v>
      </c>
      <c r="P983" s="8" t="e">
        <f>IF(#REF!=#REF!,IF(K983="Stroke",IF(K984="Stroke",IF(#REF!=#REF!,IF(Q983=Q984,IF((J984-J983)&lt;0,1000+J984-J983-O983,J984-J983-O983),""),""),""),""),"")</f>
        <v>#REF!</v>
      </c>
      <c r="Q983" s="39">
        <v>2</v>
      </c>
      <c r="R983" s="8" t="e">
        <f>IF(#REF!&lt;&gt;#REF!,COUNTIFS($K$112:$K$1378,$K$112,#REF!,#REF!),"")</f>
        <v>#REF!</v>
      </c>
      <c r="S983" s="8" t="e">
        <f>IF(AND(#REF!&lt;&gt;#REF!,#REF!=#REF!,M983="positive",M984="negative"),1,"")</f>
        <v>#REF!</v>
      </c>
      <c r="T983" s="8" t="e">
        <f>IF(AND(#REF!=#REF!,K:K="stroke",M:M="positive",S983&lt;&gt;"1"),1,"")</f>
        <v>#REF!</v>
      </c>
      <c r="U983" s="8" t="e">
        <f>IF((AND(R983&lt;&gt;"",W983&lt;&gt;1,K:K="stroke",M:M="negative",#REF!=#REF!)),IF(W983&lt;&gt;0,"",1),"")</f>
        <v>#REF!</v>
      </c>
      <c r="V983" s="8" t="e">
        <f t="shared" si="64"/>
        <v>#REF!</v>
      </c>
      <c r="W983" s="8" t="e">
        <f>IF(#REF!&lt;&gt;#REF!,COUNTIFS($K$112:$K$1378,"up",#REF!,#REF!),"")</f>
        <v>#REF!</v>
      </c>
      <c r="X983" s="8" t="e">
        <f>IF(#REF!&lt;&gt;#REF!,COUNTIFS($K$112:$K$1378,"SRS",#REF!,#REF!),"")</f>
        <v>#REF!</v>
      </c>
      <c r="Y983" s="8" t="e">
        <f>IF(R983&lt;&gt;"",IF(R983=1,"",COUNTIFS($O$112:$O$1378,"&gt;40",#REF!,#REF!)),"")</f>
        <v>#REF!</v>
      </c>
      <c r="Z983" s="39" t="s">
        <v>157</v>
      </c>
      <c r="AA983" s="39"/>
      <c r="AB983" s="39"/>
      <c r="AC983" s="39"/>
      <c r="AD983" s="4"/>
      <c r="AE983" s="4"/>
      <c r="AF983" s="4"/>
      <c r="AG983" s="4"/>
      <c r="AH983" s="4"/>
    </row>
    <row r="984" spans="1:34" s="7" customFormat="1">
      <c r="A984" s="13">
        <f t="shared" si="65"/>
        <v>51079</v>
      </c>
      <c r="B984" s="38" t="str">
        <f t="shared" si="66"/>
        <v>201826141119</v>
      </c>
      <c r="C984" s="13" t="str">
        <f t="shared" si="63"/>
        <v>201826</v>
      </c>
      <c r="D984" s="13">
        <v>2018</v>
      </c>
      <c r="E984" s="13">
        <v>2</v>
      </c>
      <c r="F984" s="13">
        <v>6</v>
      </c>
      <c r="G984" s="13">
        <v>14</v>
      </c>
      <c r="H984" s="13">
        <v>11</v>
      </c>
      <c r="I984" s="13">
        <v>19</v>
      </c>
      <c r="J984" s="13">
        <v>562</v>
      </c>
      <c r="K984" s="13" t="s">
        <v>37</v>
      </c>
      <c r="L984" s="13" t="e">
        <f>IF(#REF!=#REF!,IF(K984="Stroke",IF(K985="Stroke",IF((J985-J984)&lt;0,1000+J985-J984,J985-J984),""),""),"")</f>
        <v>#REF!</v>
      </c>
      <c r="M984" s="13" t="s">
        <v>21</v>
      </c>
      <c r="N984" s="13" t="s">
        <v>27</v>
      </c>
      <c r="O984" s="13">
        <v>7</v>
      </c>
      <c r="P984" s="7" t="e">
        <f>IF(#REF!=#REF!,IF(K984="Stroke",IF(K985="Stroke",IF(#REF!=#REF!,IF(Q984=Q985,IF((J985-J984)&lt;0,1000+J985-J984-O984,J985-J984-O984),""),""),""),""),"")</f>
        <v>#REF!</v>
      </c>
      <c r="Q984" s="13">
        <v>1</v>
      </c>
      <c r="R984" s="7" t="e">
        <f>IF(#REF!&lt;&gt;#REF!,COUNTIFS($K$112:$K$1378,$K$112,#REF!,#REF!),"")</f>
        <v>#REF!</v>
      </c>
      <c r="S984" s="7" t="e">
        <f>IF(AND(#REF!&lt;&gt;#REF!,#REF!=#REF!,M984="positive",M985="negative"),1,"")</f>
        <v>#REF!</v>
      </c>
      <c r="T984" s="7" t="e">
        <f>IF(AND(#REF!=#REF!,K:K="stroke",M:M="positive",S984&lt;&gt;"1"),1,"")</f>
        <v>#REF!</v>
      </c>
      <c r="U984" s="7" t="e">
        <f>IF((AND(R984&lt;&gt;"",W984&lt;&gt;1,K:K="stroke",M:M="negative",#REF!=#REF!)),IF(W984&lt;&gt;0,"",1),"")</f>
        <v>#REF!</v>
      </c>
      <c r="V984" s="7" t="e">
        <f t="shared" si="64"/>
        <v>#REF!</v>
      </c>
      <c r="W984" s="7" t="e">
        <f>IF(#REF!&lt;&gt;#REF!,COUNTIFS($K$112:$K$1378,"up",#REF!,#REF!),"")</f>
        <v>#REF!</v>
      </c>
      <c r="X984" s="7" t="e">
        <f>IF(#REF!&lt;&gt;#REF!,COUNTIFS($K$112:$K$1378,"SRS",#REF!,#REF!),"")</f>
        <v>#REF!</v>
      </c>
      <c r="Y984" s="7" t="e">
        <f>IF(R984&lt;&gt;"",IF(R984=1,"",COUNTIFS($O$112:$O$1378,"&gt;40",#REF!,#REF!)),"")</f>
        <v>#REF!</v>
      </c>
      <c r="Z984" s="13"/>
      <c r="AA984" s="13"/>
      <c r="AB984" s="13"/>
      <c r="AC984" s="13"/>
    </row>
    <row r="985" spans="1:34">
      <c r="A985" s="13">
        <f t="shared" si="65"/>
        <v>51295</v>
      </c>
      <c r="B985" s="38" t="str">
        <f t="shared" si="66"/>
        <v>201826141455</v>
      </c>
      <c r="C985" s="13" t="str">
        <f t="shared" si="63"/>
        <v>201826</v>
      </c>
      <c r="D985" s="13">
        <v>2018</v>
      </c>
      <c r="E985" s="13">
        <v>2</v>
      </c>
      <c r="F985" s="13">
        <v>6</v>
      </c>
      <c r="G985" s="13">
        <v>14</v>
      </c>
      <c r="H985" s="13">
        <v>14</v>
      </c>
      <c r="I985" s="13">
        <v>55</v>
      </c>
      <c r="J985" s="13">
        <v>62</v>
      </c>
      <c r="K985" s="13" t="s">
        <v>37</v>
      </c>
      <c r="L985" s="13" t="e">
        <f>IF(#REF!=#REF!,IF(K985="Stroke",IF(K986="Stroke",IF((J986-J985)&lt;0,1000+J986-J985,J986-J985),""),""),"")</f>
        <v>#REF!</v>
      </c>
      <c r="M985" s="13" t="s">
        <v>21</v>
      </c>
      <c r="N985" s="13" t="s">
        <v>27</v>
      </c>
      <c r="O985" s="13">
        <v>3</v>
      </c>
      <c r="P985" s="7" t="e">
        <f>IF(#REF!=#REF!,IF(K985="Stroke",IF(K986="Stroke",IF(#REF!=#REF!,IF(Q985=Q986,IF((J986-J985)&lt;0,1000+J986-J985-O985,J986-J985-O985),""),""),""),""),"")</f>
        <v>#REF!</v>
      </c>
      <c r="Q985" s="13">
        <v>1</v>
      </c>
      <c r="R985" s="7" t="e">
        <f>IF(#REF!&lt;&gt;#REF!,COUNTIFS($K$112:$K$1378,$K$112,#REF!,#REF!),"")</f>
        <v>#REF!</v>
      </c>
      <c r="S985" s="7" t="e">
        <f>IF(AND(#REF!&lt;&gt;#REF!,#REF!=#REF!,M985="positive",M986="negative"),1,"")</f>
        <v>#REF!</v>
      </c>
      <c r="T985" s="7" t="e">
        <f>IF(AND(#REF!=#REF!,K:K="stroke",M:M="positive",S985&lt;&gt;"1"),1,"")</f>
        <v>#REF!</v>
      </c>
      <c r="U985" s="7" t="e">
        <f>IF((AND(R985&lt;&gt;"",W985&lt;&gt;1,K:K="stroke",M:M="negative",#REF!=#REF!)),IF(W985&lt;&gt;0,"",1),"")</f>
        <v>#REF!</v>
      </c>
      <c r="V985" s="7" t="e">
        <f t="shared" si="64"/>
        <v>#REF!</v>
      </c>
      <c r="W985" s="7" t="e">
        <f>IF(#REF!&lt;&gt;#REF!,COUNTIFS($K$112:$K$1378,"up",#REF!,#REF!),"")</f>
        <v>#REF!</v>
      </c>
      <c r="X985" s="7" t="e">
        <f>IF(#REF!&lt;&gt;#REF!,COUNTIFS($K$112:$K$1378,"SRS",#REF!,#REF!),"")</f>
        <v>#REF!</v>
      </c>
      <c r="Y985" s="7" t="e">
        <f>IF(R985&lt;&gt;"",IF(R985=1,"",COUNTIFS($O$112:$O$1378,"&gt;40",#REF!,#REF!)),"")</f>
        <v>#REF!</v>
      </c>
      <c r="Z985" s="13" t="s">
        <v>158</v>
      </c>
      <c r="AA985" s="13"/>
      <c r="AB985" s="13"/>
      <c r="AC985" s="13"/>
      <c r="AD985" s="7"/>
      <c r="AE985" s="7"/>
      <c r="AF985" s="7"/>
      <c r="AG985" s="7"/>
      <c r="AH985" s="7"/>
    </row>
    <row r="986" spans="1:34">
      <c r="A986" s="39">
        <f t="shared" si="65"/>
        <v>51295</v>
      </c>
      <c r="B986" s="40" t="str">
        <f t="shared" si="66"/>
        <v>201826141455</v>
      </c>
      <c r="C986" s="39" t="str">
        <f t="shared" si="63"/>
        <v>201826</v>
      </c>
      <c r="D986" s="39">
        <v>2018</v>
      </c>
      <c r="E986" s="39">
        <v>2</v>
      </c>
      <c r="F986" s="39">
        <v>6</v>
      </c>
      <c r="G986" s="39">
        <v>14</v>
      </c>
      <c r="H986" s="39">
        <v>14</v>
      </c>
      <c r="I986" s="39">
        <v>55</v>
      </c>
      <c r="J986" s="39">
        <v>90</v>
      </c>
      <c r="K986" s="39" t="s">
        <v>133</v>
      </c>
      <c r="L986" s="39" t="e">
        <f>IF(#REF!=#REF!,IF(K986="Stroke",IF(K987="Stroke",IF((J987-J986)&lt;0,1000+J987-J986,J987-J986),""),""),"")</f>
        <v>#REF!</v>
      </c>
      <c r="M986" s="39" t="s">
        <v>21</v>
      </c>
      <c r="N986" s="39" t="s">
        <v>27</v>
      </c>
      <c r="O986" s="39">
        <v>0</v>
      </c>
      <c r="P986" s="8" t="e">
        <f>IF(#REF!=#REF!,IF(K986="Stroke",IF(K987="Stroke",IF(#REF!=#REF!,IF(Q986=Q987,IF((J987-J986)&lt;0,1000+J987-J986-O986,J987-J986-O986),""),""),""),""),"")</f>
        <v>#REF!</v>
      </c>
      <c r="Q986" s="39">
        <v>1</v>
      </c>
      <c r="R986" s="8" t="e">
        <f>IF(#REF!&lt;&gt;#REF!,COUNTIFS($K$112:$K$1378,$K$112,#REF!,#REF!),"")</f>
        <v>#REF!</v>
      </c>
      <c r="S986" s="8" t="e">
        <f>IF(AND(#REF!&lt;&gt;#REF!,#REF!=#REF!,M986="positive",M987="negative"),1,"")</f>
        <v>#REF!</v>
      </c>
      <c r="T986" s="8" t="e">
        <f>IF(AND(#REF!=#REF!,K:K="stroke",M:M="positive",S986&lt;&gt;"1"),1,"")</f>
        <v>#REF!</v>
      </c>
      <c r="U986" s="8" t="e">
        <f>IF((AND(R986&lt;&gt;"",W986&lt;&gt;1,K:K="stroke",M:M="negative",#REF!=#REF!)),IF(W986&lt;&gt;0,"",1),"")</f>
        <v>#REF!</v>
      </c>
      <c r="V986" s="8" t="e">
        <f t="shared" si="64"/>
        <v>#REF!</v>
      </c>
      <c r="W986" s="8" t="e">
        <f>IF(#REF!&lt;&gt;#REF!,COUNTIFS($K$112:$K$1378,"up",#REF!,#REF!),"")</f>
        <v>#REF!</v>
      </c>
      <c r="X986" s="8" t="e">
        <f>IF(#REF!&lt;&gt;#REF!,COUNTIFS($K$112:$K$1378,"SRS",#REF!,#REF!),"")</f>
        <v>#REF!</v>
      </c>
      <c r="Y986" s="8" t="e">
        <f>IF(R986&lt;&gt;"",IF(R986=1,"",COUNTIFS($O$112:$O$1378,"&gt;40",#REF!,#REF!)),"")</f>
        <v>#REF!</v>
      </c>
      <c r="Z986" s="39"/>
      <c r="AA986" s="39"/>
      <c r="AB986" s="39"/>
      <c r="AC986" s="39"/>
    </row>
    <row r="987" spans="1:34">
      <c r="A987" s="39">
        <f t="shared" si="65"/>
        <v>51295</v>
      </c>
      <c r="B987" s="40" t="str">
        <f t="shared" si="66"/>
        <v>201826141455</v>
      </c>
      <c r="C987" s="39" t="str">
        <f t="shared" si="63"/>
        <v>201826</v>
      </c>
      <c r="D987" s="39">
        <v>2018</v>
      </c>
      <c r="E987" s="39">
        <v>2</v>
      </c>
      <c r="F987" s="39">
        <v>6</v>
      </c>
      <c r="G987" s="39">
        <v>14</v>
      </c>
      <c r="H987" s="39">
        <v>14</v>
      </c>
      <c r="I987" s="39">
        <v>55</v>
      </c>
      <c r="J987" s="39">
        <v>124</v>
      </c>
      <c r="K987" s="39" t="s">
        <v>133</v>
      </c>
      <c r="L987" s="39" t="e">
        <f>IF(#REF!=#REF!,IF(K987="Stroke",IF(K988="Stroke",IF((J988-J987)&lt;0,1000+J988-J987,J988-J987),""),""),"")</f>
        <v>#REF!</v>
      </c>
      <c r="M987" s="39" t="s">
        <v>21</v>
      </c>
      <c r="N987" s="39" t="s">
        <v>27</v>
      </c>
      <c r="O987" s="39">
        <v>0</v>
      </c>
      <c r="P987" s="8" t="e">
        <f>IF(#REF!=#REF!,IF(K987="Stroke",IF(K988="Stroke",IF(#REF!=#REF!,IF(Q987=Q988,IF((J988-J987)&lt;0,1000+J988-J987-O987,J988-J987-O987),""),""),""),""),"")</f>
        <v>#REF!</v>
      </c>
      <c r="Q987" s="39">
        <v>1</v>
      </c>
      <c r="R987" s="8" t="e">
        <f>IF(#REF!&lt;&gt;#REF!,COUNTIFS($K$112:$K$1378,$K$112,#REF!,#REF!),"")</f>
        <v>#REF!</v>
      </c>
      <c r="S987" s="8" t="e">
        <f>IF(AND(#REF!&lt;&gt;#REF!,#REF!=#REF!,M987="positive",M988="negative"),1,"")</f>
        <v>#REF!</v>
      </c>
      <c r="T987" s="8" t="e">
        <f>IF(AND(#REF!=#REF!,K:K="stroke",M:M="positive",S987&lt;&gt;"1"),1,"")</f>
        <v>#REF!</v>
      </c>
      <c r="U987" s="8" t="e">
        <f>IF((AND(R987&lt;&gt;"",W987&lt;&gt;1,K:K="stroke",M:M="negative",#REF!=#REF!)),IF(W987&lt;&gt;0,"",1),"")</f>
        <v>#REF!</v>
      </c>
      <c r="V987" s="8" t="e">
        <f t="shared" si="64"/>
        <v>#REF!</v>
      </c>
      <c r="W987" s="8" t="e">
        <f>IF(#REF!&lt;&gt;#REF!,COUNTIFS($K$112:$K$1378,"up",#REF!,#REF!),"")</f>
        <v>#REF!</v>
      </c>
      <c r="X987" s="8" t="e">
        <f>IF(#REF!&lt;&gt;#REF!,COUNTIFS($K$112:$K$1378,"SRS",#REF!,#REF!),"")</f>
        <v>#REF!</v>
      </c>
      <c r="Y987" s="8" t="e">
        <f>IF(R987&lt;&gt;"",IF(R987=1,"",COUNTIFS($O$112:$O$1378,"&gt;40",#REF!,#REF!)),"")</f>
        <v>#REF!</v>
      </c>
      <c r="Z987" s="39"/>
      <c r="AA987" s="39"/>
      <c r="AB987" s="39"/>
      <c r="AC987" s="39"/>
    </row>
    <row r="988" spans="1:34">
      <c r="A988" s="39">
        <f t="shared" si="65"/>
        <v>51295</v>
      </c>
      <c r="B988" s="40" t="str">
        <f t="shared" si="66"/>
        <v>201826141455</v>
      </c>
      <c r="C988" s="39" t="str">
        <f t="shared" si="63"/>
        <v>201826</v>
      </c>
      <c r="D988" s="39">
        <v>2018</v>
      </c>
      <c r="E988" s="39">
        <v>2</v>
      </c>
      <c r="F988" s="39">
        <v>6</v>
      </c>
      <c r="G988" s="39">
        <v>14</v>
      </c>
      <c r="H988" s="39">
        <v>14</v>
      </c>
      <c r="I988" s="39">
        <v>55</v>
      </c>
      <c r="J988" s="39">
        <v>220</v>
      </c>
      <c r="K988" s="39" t="s">
        <v>133</v>
      </c>
      <c r="L988" s="39" t="e">
        <f>IF(#REF!=#REF!,IF(K988="Stroke",IF(K989="Stroke",IF((J989-J988)&lt;0,1000+J989-J988,J989-J988),""),""),"")</f>
        <v>#REF!</v>
      </c>
      <c r="M988" s="39" t="s">
        <v>21</v>
      </c>
      <c r="N988" s="39" t="s">
        <v>27</v>
      </c>
      <c r="O988" s="39">
        <v>0</v>
      </c>
      <c r="P988" s="8" t="e">
        <f>IF(#REF!=#REF!,IF(K988="Stroke",IF(K989="Stroke",IF(#REF!=#REF!,IF(Q988=Q989,IF((J989-J988)&lt;0,1000+J989-J988-O988,J989-J988-O988),""),""),""),""),"")</f>
        <v>#REF!</v>
      </c>
      <c r="Q988" s="39">
        <v>2</v>
      </c>
      <c r="R988" s="8" t="e">
        <f>IF(#REF!&lt;&gt;#REF!,COUNTIFS($K$112:$K$1378,$K$112,#REF!,#REF!),"")</f>
        <v>#REF!</v>
      </c>
      <c r="S988" s="8" t="e">
        <f>IF(AND(#REF!&lt;&gt;#REF!,#REF!=#REF!,M988="positive",M989="negative"),1,"")</f>
        <v>#REF!</v>
      </c>
      <c r="T988" s="8" t="e">
        <f>IF(AND(#REF!=#REF!,K:K="stroke",M:M="positive",S988&lt;&gt;"1"),1,"")</f>
        <v>#REF!</v>
      </c>
      <c r="U988" s="8" t="e">
        <f>IF((AND(R988&lt;&gt;"",W988&lt;&gt;1,K:K="stroke",M:M="negative",#REF!=#REF!)),IF(W988&lt;&gt;0,"",1),"")</f>
        <v>#REF!</v>
      </c>
      <c r="V988" s="8" t="e">
        <f t="shared" si="64"/>
        <v>#REF!</v>
      </c>
      <c r="W988" s="8" t="e">
        <f>IF(#REF!&lt;&gt;#REF!,COUNTIFS($K$112:$K$1378,"up",#REF!,#REF!),"")</f>
        <v>#REF!</v>
      </c>
      <c r="X988" s="8" t="e">
        <f>IF(#REF!&lt;&gt;#REF!,COUNTIFS($K$112:$K$1378,"SRS",#REF!,#REF!),"")</f>
        <v>#REF!</v>
      </c>
      <c r="Y988" s="8" t="e">
        <f>IF(R988&lt;&gt;"",IF(R988=1,"",COUNTIFS($O$112:$O$1378,"&gt;40",#REF!,#REF!)),"")</f>
        <v>#REF!</v>
      </c>
      <c r="Z988" s="39" t="s">
        <v>159</v>
      </c>
      <c r="AA988" s="39"/>
      <c r="AB988" s="39"/>
      <c r="AC988" s="39"/>
    </row>
    <row r="989" spans="1:34">
      <c r="A989" s="39">
        <f t="shared" si="65"/>
        <v>51295</v>
      </c>
      <c r="B989" s="40" t="str">
        <f t="shared" si="66"/>
        <v>201826141455</v>
      </c>
      <c r="C989" s="39" t="str">
        <f t="shared" si="63"/>
        <v>201826</v>
      </c>
      <c r="D989" s="39">
        <v>2018</v>
      </c>
      <c r="E989" s="39">
        <v>2</v>
      </c>
      <c r="F989" s="39">
        <v>6</v>
      </c>
      <c r="G989" s="39">
        <v>14</v>
      </c>
      <c r="H989" s="39">
        <v>14</v>
      </c>
      <c r="I989" s="39">
        <v>55</v>
      </c>
      <c r="J989" s="39">
        <v>245</v>
      </c>
      <c r="K989" s="39" t="s">
        <v>133</v>
      </c>
      <c r="L989" s="39" t="e">
        <f>IF(#REF!=#REF!,IF(K989="Stroke",IF(K990="Stroke",IF((J990-J989)&lt;0,1000+J990-J989,J990-J989),""),""),"")</f>
        <v>#REF!</v>
      </c>
      <c r="M989" s="39" t="s">
        <v>21</v>
      </c>
      <c r="N989" s="39" t="s">
        <v>27</v>
      </c>
      <c r="O989" s="39">
        <v>0</v>
      </c>
      <c r="P989" s="8" t="e">
        <f>IF(#REF!=#REF!,IF(K989="Stroke",IF(K990="Stroke",IF(#REF!=#REF!,IF(Q989=Q990,IF((J990-J989)&lt;0,1000+J990-J989-O989,J990-J989-O989),""),""),""),""),"")</f>
        <v>#REF!</v>
      </c>
      <c r="Q989" s="39">
        <v>2</v>
      </c>
      <c r="R989" s="8" t="e">
        <f>IF(#REF!&lt;&gt;#REF!,COUNTIFS($K$112:$K$1378,$K$112,#REF!,#REF!),"")</f>
        <v>#REF!</v>
      </c>
      <c r="S989" s="8" t="e">
        <f>IF(AND(#REF!&lt;&gt;#REF!,#REF!=#REF!,M989="positive",M990="negative"),1,"")</f>
        <v>#REF!</v>
      </c>
      <c r="T989" s="8" t="e">
        <f>IF(AND(#REF!=#REF!,K:K="stroke",M:M="positive",S989&lt;&gt;"1"),1,"")</f>
        <v>#REF!</v>
      </c>
      <c r="U989" s="8" t="e">
        <f>IF((AND(R989&lt;&gt;"",W989&lt;&gt;1,K:K="stroke",M:M="negative",#REF!=#REF!)),IF(W989&lt;&gt;0,"",1),"")</f>
        <v>#REF!</v>
      </c>
      <c r="V989" s="8" t="e">
        <f t="shared" si="64"/>
        <v>#REF!</v>
      </c>
      <c r="W989" s="8" t="e">
        <f>IF(#REF!&lt;&gt;#REF!,COUNTIFS($K$112:$K$1378,"up",#REF!,#REF!),"")</f>
        <v>#REF!</v>
      </c>
      <c r="X989" s="8" t="e">
        <f>IF(#REF!&lt;&gt;#REF!,COUNTIFS($K$112:$K$1378,"SRS",#REF!,#REF!),"")</f>
        <v>#REF!</v>
      </c>
      <c r="Y989" s="8" t="e">
        <f>IF(R989&lt;&gt;"",IF(R989=1,"",COUNTIFS($O$112:$O$1378,"&gt;40",#REF!,#REF!)),"")</f>
        <v>#REF!</v>
      </c>
      <c r="Z989" s="39" t="s">
        <v>160</v>
      </c>
      <c r="AA989" s="39"/>
      <c r="AB989" s="39"/>
      <c r="AC989" s="39"/>
    </row>
    <row r="990" spans="1:34">
      <c r="A990" s="39">
        <f t="shared" si="65"/>
        <v>51295</v>
      </c>
      <c r="B990" s="40" t="str">
        <f t="shared" si="66"/>
        <v>201826141455</v>
      </c>
      <c r="C990" s="39" t="str">
        <f t="shared" si="63"/>
        <v>201826</v>
      </c>
      <c r="D990" s="39">
        <v>2018</v>
      </c>
      <c r="E990" s="39">
        <v>2</v>
      </c>
      <c r="F990" s="39">
        <v>6</v>
      </c>
      <c r="G990" s="39">
        <v>14</v>
      </c>
      <c r="H990" s="39">
        <v>14</v>
      </c>
      <c r="I990" s="39">
        <v>55</v>
      </c>
      <c r="J990" s="39">
        <v>267</v>
      </c>
      <c r="K990" s="39" t="s">
        <v>133</v>
      </c>
      <c r="L990" s="39" t="e">
        <f>IF(#REF!=#REF!,IF(K990="Stroke",IF(K991="Stroke",IF((J991-J990)&lt;0,1000+J991-J990,J991-J990),""),""),"")</f>
        <v>#REF!</v>
      </c>
      <c r="M990" s="39" t="s">
        <v>21</v>
      </c>
      <c r="N990" s="39" t="s">
        <v>27</v>
      </c>
      <c r="O990" s="39">
        <v>0</v>
      </c>
      <c r="P990" s="8" t="e">
        <f>IF(#REF!=#REF!,IF(K990="Stroke",IF(K991="Stroke",IF(#REF!=#REF!,IF(Q990=Q991,IF((J991-J990)&lt;0,1000+J991-J990-O990,J991-J990-O990),""),""),""),""),"")</f>
        <v>#REF!</v>
      </c>
      <c r="Q990" s="39">
        <v>2</v>
      </c>
      <c r="R990" s="8" t="e">
        <f>IF(#REF!&lt;&gt;#REF!,COUNTIFS($K$112:$K$1378,$K$112,#REF!,#REF!),"")</f>
        <v>#REF!</v>
      </c>
      <c r="S990" s="8" t="e">
        <f>IF(AND(#REF!&lt;&gt;#REF!,#REF!=#REF!,M990="positive",M991="negative"),1,"")</f>
        <v>#REF!</v>
      </c>
      <c r="T990" s="8" t="e">
        <f>IF(AND(#REF!=#REF!,K:K="stroke",M:M="positive",S990&lt;&gt;"1"),1,"")</f>
        <v>#REF!</v>
      </c>
      <c r="U990" s="8" t="e">
        <f>IF((AND(R990&lt;&gt;"",W990&lt;&gt;1,K:K="stroke",M:M="negative",#REF!=#REF!)),IF(W990&lt;&gt;0,"",1),"")</f>
        <v>#REF!</v>
      </c>
      <c r="V990" s="8" t="e">
        <f t="shared" si="64"/>
        <v>#REF!</v>
      </c>
      <c r="W990" s="8" t="e">
        <f>IF(#REF!&lt;&gt;#REF!,COUNTIFS($K$112:$K$1378,"up",#REF!,#REF!),"")</f>
        <v>#REF!</v>
      </c>
      <c r="X990" s="8" t="e">
        <f>IF(#REF!&lt;&gt;#REF!,COUNTIFS($K$112:$K$1378,"SRS",#REF!,#REF!),"")</f>
        <v>#REF!</v>
      </c>
      <c r="Y990" s="8" t="e">
        <f>IF(R990&lt;&gt;"",IF(R990=1,"",COUNTIFS($O$112:$O$1378,"&gt;40",#REF!,#REF!)),"")</f>
        <v>#REF!</v>
      </c>
      <c r="Z990" s="39" t="s">
        <v>160</v>
      </c>
      <c r="AA990" s="39"/>
      <c r="AB990" s="39"/>
      <c r="AC990" s="39"/>
    </row>
    <row r="991" spans="1:34">
      <c r="A991" s="39">
        <f t="shared" si="65"/>
        <v>51295</v>
      </c>
      <c r="B991" s="40" t="str">
        <f t="shared" si="66"/>
        <v>201826141455</v>
      </c>
      <c r="C991" s="39" t="str">
        <f t="shared" si="63"/>
        <v>201826</v>
      </c>
      <c r="D991" s="39">
        <v>2018</v>
      </c>
      <c r="E991" s="39">
        <v>2</v>
      </c>
      <c r="F991" s="39">
        <v>6</v>
      </c>
      <c r="G991" s="39">
        <v>14</v>
      </c>
      <c r="H991" s="39">
        <v>14</v>
      </c>
      <c r="I991" s="39">
        <v>55</v>
      </c>
      <c r="J991" s="39">
        <v>285</v>
      </c>
      <c r="K991" s="39" t="s">
        <v>133</v>
      </c>
      <c r="L991" s="39" t="e">
        <f>IF(#REF!=#REF!,IF(K991="Stroke",IF(K992="Stroke",IF((J992-J991)&lt;0,1000+J992-J991,J992-J991),""),""),"")</f>
        <v>#REF!</v>
      </c>
      <c r="M991" s="39" t="s">
        <v>21</v>
      </c>
      <c r="N991" s="39" t="s">
        <v>27</v>
      </c>
      <c r="O991" s="39">
        <v>0</v>
      </c>
      <c r="P991" s="8" t="e">
        <f>IF(#REF!=#REF!,IF(K991="Stroke",IF(K992="Stroke",IF(#REF!=#REF!,IF(Q991=Q992,IF((J992-J991)&lt;0,1000+J992-J991-O991,J992-J991-O991),""),""),""),""),"")</f>
        <v>#REF!</v>
      </c>
      <c r="Q991" s="39">
        <v>2</v>
      </c>
      <c r="R991" s="8" t="e">
        <f>IF(#REF!&lt;&gt;#REF!,COUNTIFS($K$112:$K$1378,$K$112,#REF!,#REF!),"")</f>
        <v>#REF!</v>
      </c>
      <c r="S991" s="8" t="e">
        <f>IF(AND(#REF!&lt;&gt;#REF!,#REF!=#REF!,M991="positive",M992="negative"),1,"")</f>
        <v>#REF!</v>
      </c>
      <c r="T991" s="8" t="e">
        <f>IF(AND(#REF!=#REF!,K:K="stroke",M:M="positive",S991&lt;&gt;"1"),1,"")</f>
        <v>#REF!</v>
      </c>
      <c r="U991" s="8" t="e">
        <f>IF((AND(R991&lt;&gt;"",W991&lt;&gt;1,K:K="stroke",M:M="negative",#REF!=#REF!)),IF(W991&lt;&gt;0,"",1),"")</f>
        <v>#REF!</v>
      </c>
      <c r="V991" s="8" t="e">
        <f t="shared" si="64"/>
        <v>#REF!</v>
      </c>
      <c r="W991" s="8" t="e">
        <f>IF(#REF!&lt;&gt;#REF!,COUNTIFS($K$112:$K$1378,"up",#REF!,#REF!),"")</f>
        <v>#REF!</v>
      </c>
      <c r="X991" s="8" t="e">
        <f>IF(#REF!&lt;&gt;#REF!,COUNTIFS($K$112:$K$1378,"SRS",#REF!,#REF!),"")</f>
        <v>#REF!</v>
      </c>
      <c r="Y991" s="8" t="e">
        <f>IF(R991&lt;&gt;"",IF(R991=1,"",COUNTIFS($O$112:$O$1378,"&gt;40",#REF!,#REF!)),"")</f>
        <v>#REF!</v>
      </c>
      <c r="Z991" s="39" t="s">
        <v>160</v>
      </c>
      <c r="AA991" s="39"/>
      <c r="AB991" s="39"/>
      <c r="AC991" s="39"/>
    </row>
    <row r="992" spans="1:34">
      <c r="A992" s="39">
        <f t="shared" si="65"/>
        <v>51295</v>
      </c>
      <c r="B992" s="40" t="str">
        <f t="shared" si="66"/>
        <v>201826141455</v>
      </c>
      <c r="C992" s="39" t="str">
        <f t="shared" si="63"/>
        <v>201826</v>
      </c>
      <c r="D992" s="39">
        <v>2018</v>
      </c>
      <c r="E992" s="39">
        <v>2</v>
      </c>
      <c r="F992" s="39">
        <v>6</v>
      </c>
      <c r="G992" s="39">
        <v>14</v>
      </c>
      <c r="H992" s="39">
        <v>14</v>
      </c>
      <c r="I992" s="39">
        <v>55</v>
      </c>
      <c r="J992" s="39">
        <v>289</v>
      </c>
      <c r="K992" s="39" t="s">
        <v>37</v>
      </c>
      <c r="L992" s="39" t="e">
        <f>IF(#REF!=#REF!,IF(K992="Stroke",IF(K993="Stroke",IF((J993-J992)&lt;0,1000+J993-J992,J993-J992),""),""),"")</f>
        <v>#REF!</v>
      </c>
      <c r="M992" s="39" t="s">
        <v>21</v>
      </c>
      <c r="N992" s="39" t="s">
        <v>27</v>
      </c>
      <c r="O992" s="39">
        <v>13</v>
      </c>
      <c r="P992" s="8" t="e">
        <f>IF(#REF!=#REF!,IF(K992="Stroke",IF(K993="Stroke",IF(#REF!=#REF!,IF(Q992=Q993,IF((J993-J992)&lt;0,1000+J993-J992-O992,J993-J992-O992),""),""),""),""),"")</f>
        <v>#REF!</v>
      </c>
      <c r="Q992" s="39">
        <v>2</v>
      </c>
      <c r="R992" s="8" t="e">
        <f>IF(#REF!&lt;&gt;#REF!,COUNTIFS($K$112:$K$1378,$K$112,#REF!,#REF!),"")</f>
        <v>#REF!</v>
      </c>
      <c r="S992" s="8" t="e">
        <f>IF(AND(#REF!&lt;&gt;#REF!,#REF!=#REF!,M992="positive",M993="negative"),1,"")</f>
        <v>#REF!</v>
      </c>
      <c r="T992" s="8" t="e">
        <f>IF(AND(#REF!=#REF!,K:K="stroke",M:M="positive",S992&lt;&gt;"1"),1,"")</f>
        <v>#REF!</v>
      </c>
      <c r="U992" s="8" t="e">
        <f>IF((AND(R992&lt;&gt;"",W992&lt;&gt;1,K:K="stroke",M:M="negative",#REF!=#REF!)),IF(W992&lt;&gt;0,"",1),"")</f>
        <v>#REF!</v>
      </c>
      <c r="V992" s="8" t="e">
        <f t="shared" si="64"/>
        <v>#REF!</v>
      </c>
      <c r="W992" s="8" t="e">
        <f>IF(#REF!&lt;&gt;#REF!,COUNTIFS($K$112:$K$1378,"up",#REF!,#REF!),"")</f>
        <v>#REF!</v>
      </c>
      <c r="X992" s="8" t="e">
        <f>IF(#REF!&lt;&gt;#REF!,COUNTIFS($K$112:$K$1378,"SRS",#REF!,#REF!),"")</f>
        <v>#REF!</v>
      </c>
      <c r="Y992" s="8" t="e">
        <f>IF(R992&lt;&gt;"",IF(R992=1,"",COUNTIFS($O$112:$O$1378,"&gt;40",#REF!,#REF!)),"")</f>
        <v>#REF!</v>
      </c>
      <c r="Z992" s="39" t="s">
        <v>161</v>
      </c>
      <c r="AA992" s="39"/>
      <c r="AB992" s="39"/>
      <c r="AC992" s="39"/>
    </row>
    <row r="993" spans="1:34">
      <c r="A993" s="39">
        <f t="shared" si="65"/>
        <v>51295</v>
      </c>
      <c r="B993" s="40" t="str">
        <f t="shared" si="66"/>
        <v>201826141455</v>
      </c>
      <c r="C993" s="39" t="str">
        <f t="shared" ref="C993:C1035" si="67">CONCATENATE(D993,E993,F993)</f>
        <v>201826</v>
      </c>
      <c r="D993" s="39">
        <v>2018</v>
      </c>
      <c r="E993" s="39">
        <v>2</v>
      </c>
      <c r="F993" s="39">
        <v>6</v>
      </c>
      <c r="G993" s="39">
        <v>14</v>
      </c>
      <c r="H993" s="39">
        <v>14</v>
      </c>
      <c r="I993" s="39">
        <v>55</v>
      </c>
      <c r="J993" s="39">
        <v>353</v>
      </c>
      <c r="K993" s="39" t="s">
        <v>37</v>
      </c>
      <c r="L993" s="39" t="e">
        <f>IF(#REF!=#REF!,IF(K993="Stroke",IF(K994="Stroke",IF((J994-J993)&lt;0,1000+J994-J993,J994-J993),""),""),"")</f>
        <v>#REF!</v>
      </c>
      <c r="M993" s="39" t="s">
        <v>21</v>
      </c>
      <c r="N993" s="39" t="s">
        <v>27</v>
      </c>
      <c r="O993" s="39">
        <v>7</v>
      </c>
      <c r="P993" s="8" t="e">
        <f>IF(#REF!=#REF!,IF(K993="Stroke",IF(K994="Stroke",IF(#REF!=#REF!,IF(Q993=Q994,IF((J994-J993)&lt;0,1000+J994-J993-O993,J994-J993-O993),""),""),""),""),"")</f>
        <v>#REF!</v>
      </c>
      <c r="Q993" s="39">
        <v>2</v>
      </c>
      <c r="R993" s="8" t="e">
        <f>IF(#REF!&lt;&gt;#REF!,COUNTIFS($K$112:$K$1378,$K$112,#REF!,#REF!),"")</f>
        <v>#REF!</v>
      </c>
      <c r="S993" s="8" t="e">
        <f>IF(AND(#REF!&lt;&gt;#REF!,#REF!=#REF!,M993="positive",M994="negative"),1,"")</f>
        <v>#REF!</v>
      </c>
      <c r="T993" s="8" t="e">
        <f>IF(AND(#REF!=#REF!,K:K="stroke",M:M="positive",S993&lt;&gt;"1"),1,"")</f>
        <v>#REF!</v>
      </c>
      <c r="U993" s="8" t="e">
        <f>IF((AND(R993&lt;&gt;"",W993&lt;&gt;1,K:K="stroke",M:M="negative",#REF!=#REF!)),IF(W993&lt;&gt;0,"",1),"")</f>
        <v>#REF!</v>
      </c>
      <c r="V993" s="8" t="e">
        <f t="shared" si="64"/>
        <v>#REF!</v>
      </c>
      <c r="W993" s="8" t="e">
        <f>IF(#REF!&lt;&gt;#REF!,COUNTIFS($K$112:$K$1378,"up",#REF!,#REF!),"")</f>
        <v>#REF!</v>
      </c>
      <c r="X993" s="8" t="e">
        <f>IF(#REF!&lt;&gt;#REF!,COUNTIFS($K$112:$K$1378,"SRS",#REF!,#REF!),"")</f>
        <v>#REF!</v>
      </c>
      <c r="Y993" s="8" t="e">
        <f>IF(R993&lt;&gt;"",IF(R993=1,"",COUNTIFS($O$112:$O$1378,"&gt;40",#REF!,#REF!)),"")</f>
        <v>#REF!</v>
      </c>
      <c r="Z993" s="39"/>
      <c r="AA993" s="39"/>
      <c r="AB993" s="39"/>
      <c r="AC993" s="39"/>
    </row>
    <row r="994" spans="1:34">
      <c r="A994" s="39">
        <f t="shared" si="65"/>
        <v>51295</v>
      </c>
      <c r="B994" s="40" t="str">
        <f t="shared" si="66"/>
        <v>201826141455</v>
      </c>
      <c r="C994" s="39" t="str">
        <f t="shared" si="67"/>
        <v>201826</v>
      </c>
      <c r="D994" s="39">
        <v>2018</v>
      </c>
      <c r="E994" s="39">
        <v>2</v>
      </c>
      <c r="F994" s="39">
        <v>6</v>
      </c>
      <c r="G994" s="39">
        <v>14</v>
      </c>
      <c r="H994" s="39">
        <v>14</v>
      </c>
      <c r="I994" s="39">
        <v>55</v>
      </c>
      <c r="J994" s="39">
        <v>382</v>
      </c>
      <c r="K994" s="39" t="s">
        <v>37</v>
      </c>
      <c r="L994" s="39" t="e">
        <f>IF(#REF!=#REF!,IF(K994="Stroke",IF(K995="Stroke",IF((J995-J994)&lt;0,1000+J995-J994,J995-J994),""),""),"")</f>
        <v>#REF!</v>
      </c>
      <c r="M994" s="39" t="s">
        <v>21</v>
      </c>
      <c r="N994" s="39" t="s">
        <v>27</v>
      </c>
      <c r="O994" s="39">
        <v>11</v>
      </c>
      <c r="P994" s="8" t="e">
        <f>IF(#REF!=#REF!,IF(K994="Stroke",IF(K995="Stroke",IF(#REF!=#REF!,IF(Q994=Q995,IF((J995-J994)&lt;0,1000+J995-J994-O994,J995-J994-O994),""),""),""),""),"")</f>
        <v>#REF!</v>
      </c>
      <c r="Q994" s="39">
        <v>3</v>
      </c>
      <c r="R994" s="8" t="e">
        <f>IF(#REF!&lt;&gt;#REF!,COUNTIFS($K$112:$K$1378,$K$112,#REF!,#REF!),"")</f>
        <v>#REF!</v>
      </c>
      <c r="S994" s="8" t="e">
        <f>IF(AND(#REF!&lt;&gt;#REF!,#REF!=#REF!,M994="positive",M995="negative"),1,"")</f>
        <v>#REF!</v>
      </c>
      <c r="T994" s="8" t="e">
        <f>IF(AND(#REF!=#REF!,K:K="stroke",M:M="positive",S994&lt;&gt;"1"),1,"")</f>
        <v>#REF!</v>
      </c>
      <c r="U994" s="8" t="e">
        <f>IF((AND(R994&lt;&gt;"",W994&lt;&gt;1,K:K="stroke",M:M="negative",#REF!=#REF!)),IF(W994&lt;&gt;0,"",1),"")</f>
        <v>#REF!</v>
      </c>
      <c r="V994" s="8" t="e">
        <f t="shared" si="64"/>
        <v>#REF!</v>
      </c>
      <c r="W994" s="8" t="e">
        <f>IF(#REF!&lt;&gt;#REF!,COUNTIFS($K$112:$K$1378,"up",#REF!,#REF!),"")</f>
        <v>#REF!</v>
      </c>
      <c r="X994" s="8" t="e">
        <f>IF(#REF!&lt;&gt;#REF!,COUNTIFS($K$112:$K$1378,"SRS",#REF!,#REF!),"")</f>
        <v>#REF!</v>
      </c>
      <c r="Y994" s="8" t="e">
        <f>IF(R994&lt;&gt;"",IF(R994=1,"",COUNTIFS($O$112:$O$1378,"&gt;40",#REF!,#REF!)),"")</f>
        <v>#REF!</v>
      </c>
      <c r="Z994" s="39" t="s">
        <v>162</v>
      </c>
      <c r="AA994" s="39"/>
      <c r="AB994" s="39"/>
      <c r="AC994" s="39"/>
    </row>
    <row r="995" spans="1:34">
      <c r="A995" s="39">
        <f t="shared" si="65"/>
        <v>51295</v>
      </c>
      <c r="B995" s="40" t="str">
        <f t="shared" si="66"/>
        <v>201826141455</v>
      </c>
      <c r="C995" s="39" t="str">
        <f t="shared" si="67"/>
        <v>201826</v>
      </c>
      <c r="D995" s="39">
        <v>2018</v>
      </c>
      <c r="E995" s="39">
        <v>2</v>
      </c>
      <c r="F995" s="39">
        <v>6</v>
      </c>
      <c r="G995" s="39">
        <v>14</v>
      </c>
      <c r="H995" s="39">
        <v>14</v>
      </c>
      <c r="I995" s="39">
        <v>55</v>
      </c>
      <c r="J995" s="39">
        <v>423</v>
      </c>
      <c r="K995" s="39" t="s">
        <v>37</v>
      </c>
      <c r="L995" s="39" t="e">
        <f>IF(#REF!=#REF!,IF(K995="Stroke",IF(K996="Stroke",IF((J996-J995)&lt;0,1000+J996-J995,J996-J995),""),""),"")</f>
        <v>#REF!</v>
      </c>
      <c r="M995" s="39" t="s">
        <v>21</v>
      </c>
      <c r="N995" s="39" t="s">
        <v>27</v>
      </c>
      <c r="O995" s="39">
        <v>14</v>
      </c>
      <c r="P995" s="8" t="e">
        <f>IF(#REF!=#REF!,IF(K995="Stroke",IF(K996="Stroke",IF(#REF!=#REF!,IF(Q995=Q996,IF((J996-J995)&lt;0,1000+J996-J995-O995,J996-J995-O995),""),""),""),""),"")</f>
        <v>#REF!</v>
      </c>
      <c r="Q995" s="39">
        <v>3</v>
      </c>
      <c r="R995" s="8" t="e">
        <f>IF(#REF!&lt;&gt;#REF!,COUNTIFS($K$112:$K$1378,$K$112,#REF!,#REF!),"")</f>
        <v>#REF!</v>
      </c>
      <c r="S995" s="8" t="e">
        <f>IF(AND(#REF!&lt;&gt;#REF!,#REF!=#REF!,M995="positive",M996="negative"),1,"")</f>
        <v>#REF!</v>
      </c>
      <c r="T995" s="8" t="e">
        <f>IF(AND(#REF!=#REF!,K:K="stroke",M:M="positive",S995&lt;&gt;"1"),1,"")</f>
        <v>#REF!</v>
      </c>
      <c r="U995" s="8" t="e">
        <f>IF((AND(R995&lt;&gt;"",W995&lt;&gt;1,K:K="stroke",M:M="negative",#REF!=#REF!)),IF(W995&lt;&gt;0,"",1),"")</f>
        <v>#REF!</v>
      </c>
      <c r="V995" s="8" t="e">
        <f t="shared" si="64"/>
        <v>#REF!</v>
      </c>
      <c r="W995" s="8" t="e">
        <f>IF(#REF!&lt;&gt;#REF!,COUNTIFS($K$112:$K$1378,"up",#REF!,#REF!),"")</f>
        <v>#REF!</v>
      </c>
      <c r="X995" s="8" t="e">
        <f>IF(#REF!&lt;&gt;#REF!,COUNTIFS($K$112:$K$1378,"SRS",#REF!,#REF!),"")</f>
        <v>#REF!</v>
      </c>
      <c r="Y995" s="8" t="e">
        <f>IF(R995&lt;&gt;"",IF(R995=1,"",COUNTIFS($O$112:$O$1378,"&gt;40",#REF!,#REF!)),"")</f>
        <v>#REF!</v>
      </c>
      <c r="Z995" s="39"/>
      <c r="AA995" s="39"/>
      <c r="AB995" s="39"/>
      <c r="AC995" s="39"/>
    </row>
    <row r="996" spans="1:34">
      <c r="A996" s="39">
        <f t="shared" si="65"/>
        <v>51295</v>
      </c>
      <c r="B996" s="40" t="str">
        <f t="shared" si="66"/>
        <v>201826141455</v>
      </c>
      <c r="C996" s="39" t="str">
        <f t="shared" si="67"/>
        <v>201826</v>
      </c>
      <c r="D996" s="39">
        <v>2018</v>
      </c>
      <c r="E996" s="39">
        <v>2</v>
      </c>
      <c r="F996" s="39">
        <v>6</v>
      </c>
      <c r="G996" s="39">
        <v>14</v>
      </c>
      <c r="H996" s="39">
        <v>14</v>
      </c>
      <c r="I996" s="39">
        <v>55</v>
      </c>
      <c r="J996" s="39">
        <v>532</v>
      </c>
      <c r="K996" s="39" t="s">
        <v>37</v>
      </c>
      <c r="L996" s="39" t="e">
        <f>IF(#REF!=#REF!,IF(K996="Stroke",IF(K997="Stroke",IF((J997-J996)&lt;0,1000+J997-J996,J997-J996),""),""),"")</f>
        <v>#REF!</v>
      </c>
      <c r="M996" s="39" t="s">
        <v>21</v>
      </c>
      <c r="N996" s="39" t="s">
        <v>27</v>
      </c>
      <c r="O996" s="39">
        <v>10</v>
      </c>
      <c r="P996" s="8" t="e">
        <f>IF(#REF!=#REF!,IF(K996="Stroke",IF(K997="Stroke",IF(#REF!=#REF!,IF(Q996=Q997,IF((J997-J996)&lt;0,1000+J997-J996-O996,J997-J996-O996),""),""),""),""),"")</f>
        <v>#REF!</v>
      </c>
      <c r="Q996" s="39">
        <v>3</v>
      </c>
      <c r="R996" s="8" t="e">
        <f>IF(#REF!&lt;&gt;#REF!,COUNTIFS($K$112:$K$1378,$K$112,#REF!,#REF!),"")</f>
        <v>#REF!</v>
      </c>
      <c r="S996" s="8" t="e">
        <f>IF(AND(#REF!&lt;&gt;#REF!,#REF!=#REF!,M996="positive",M997="negative"),1,"")</f>
        <v>#REF!</v>
      </c>
      <c r="T996" s="8" t="e">
        <f>IF(AND(#REF!=#REF!,K:K="stroke",M:M="positive",S996&lt;&gt;"1"),1,"")</f>
        <v>#REF!</v>
      </c>
      <c r="U996" s="8" t="e">
        <f>IF((AND(R996&lt;&gt;"",W996&lt;&gt;1,K:K="stroke",M:M="negative",#REF!=#REF!)),IF(W996&lt;&gt;0,"",1),"")</f>
        <v>#REF!</v>
      </c>
      <c r="V996" s="8" t="e">
        <f t="shared" si="64"/>
        <v>#REF!</v>
      </c>
      <c r="W996" s="8" t="e">
        <f>IF(#REF!&lt;&gt;#REF!,COUNTIFS($K$112:$K$1378,"up",#REF!,#REF!),"")</f>
        <v>#REF!</v>
      </c>
      <c r="X996" s="8" t="e">
        <f>IF(#REF!&lt;&gt;#REF!,COUNTIFS($K$112:$K$1378,"SRS",#REF!,#REF!),"")</f>
        <v>#REF!</v>
      </c>
      <c r="Y996" s="8" t="e">
        <f>IF(R996&lt;&gt;"",IF(R996=1,"",COUNTIFS($O$112:$O$1378,"&gt;40",#REF!,#REF!)),"")</f>
        <v>#REF!</v>
      </c>
      <c r="Z996" s="39"/>
      <c r="AA996" s="39"/>
      <c r="AB996" s="39"/>
      <c r="AC996" s="39"/>
    </row>
    <row r="997" spans="1:34" s="7" customFormat="1">
      <c r="A997" s="39">
        <f t="shared" si="65"/>
        <v>51295</v>
      </c>
      <c r="B997" s="40" t="str">
        <f t="shared" si="66"/>
        <v>201826141455</v>
      </c>
      <c r="C997" s="39" t="str">
        <f t="shared" si="67"/>
        <v>201826</v>
      </c>
      <c r="D997" s="39">
        <v>2018</v>
      </c>
      <c r="E997" s="39">
        <v>2</v>
      </c>
      <c r="F997" s="39">
        <v>6</v>
      </c>
      <c r="G997" s="39">
        <v>14</v>
      </c>
      <c r="H997" s="39">
        <v>14</v>
      </c>
      <c r="I997" s="39">
        <v>55</v>
      </c>
      <c r="J997" s="39">
        <v>560</v>
      </c>
      <c r="K997" s="39" t="s">
        <v>37</v>
      </c>
      <c r="L997" s="39" t="e">
        <f>IF(#REF!=#REF!,IF(K997="Stroke",IF(K998="Stroke",IF((J998-J997)&lt;0,1000+J998-J997,J998-J997),""),""),"")</f>
        <v>#REF!</v>
      </c>
      <c r="M997" s="39" t="s">
        <v>21</v>
      </c>
      <c r="N997" s="39" t="s">
        <v>27</v>
      </c>
      <c r="O997" s="39">
        <v>4</v>
      </c>
      <c r="P997" s="8" t="e">
        <f>IF(#REF!=#REF!,IF(K997="Stroke",IF(K998="Stroke",IF(#REF!=#REF!,IF(Q997=Q998,IF((J998-J997)&lt;0,1000+J998-J997-O997,J998-J997-O997),""),""),""),""),"")</f>
        <v>#REF!</v>
      </c>
      <c r="Q997" s="39">
        <v>3</v>
      </c>
      <c r="R997" s="8" t="e">
        <f>IF(#REF!&lt;&gt;#REF!,COUNTIFS($K$112:$K$1378,$K$112,#REF!,#REF!),"")</f>
        <v>#REF!</v>
      </c>
      <c r="S997" s="8" t="e">
        <f>IF(AND(#REF!&lt;&gt;#REF!,#REF!=#REF!,M997="positive",M998="negative"),1,"")</f>
        <v>#REF!</v>
      </c>
      <c r="T997" s="8" t="e">
        <f>IF(AND(#REF!=#REF!,K:K="stroke",M:M="positive",S997&lt;&gt;"1"),1,"")</f>
        <v>#REF!</v>
      </c>
      <c r="U997" s="8" t="e">
        <f>IF((AND(R997&lt;&gt;"",W997&lt;&gt;1,K:K="stroke",M:M="negative",#REF!=#REF!)),IF(W997&lt;&gt;0,"",1),"")</f>
        <v>#REF!</v>
      </c>
      <c r="V997" s="8" t="e">
        <f t="shared" si="64"/>
        <v>#REF!</v>
      </c>
      <c r="W997" s="8" t="e">
        <f>IF(#REF!&lt;&gt;#REF!,COUNTIFS($K$112:$K$1378,"up",#REF!,#REF!),"")</f>
        <v>#REF!</v>
      </c>
      <c r="X997" s="8" t="e">
        <f>IF(#REF!&lt;&gt;#REF!,COUNTIFS($K$112:$K$1378,"SRS",#REF!,#REF!),"")</f>
        <v>#REF!</v>
      </c>
      <c r="Y997" s="8" t="e">
        <f>IF(R997&lt;&gt;"",IF(R997=1,"",COUNTIFS($O$112:$O$1378,"&gt;40",#REF!,#REF!)),"")</f>
        <v>#REF!</v>
      </c>
      <c r="Z997" s="39"/>
      <c r="AA997" s="39"/>
      <c r="AB997" s="39"/>
      <c r="AC997" s="39"/>
      <c r="AD997" s="4"/>
      <c r="AE997" s="4"/>
      <c r="AF997" s="4"/>
      <c r="AG997" s="4"/>
      <c r="AH997" s="4"/>
    </row>
    <row r="998" spans="1:34">
      <c r="A998" s="13">
        <f t="shared" si="65"/>
        <v>51846</v>
      </c>
      <c r="B998" s="38" t="str">
        <f t="shared" si="66"/>
        <v>20182614246</v>
      </c>
      <c r="C998" s="13" t="str">
        <f t="shared" si="67"/>
        <v>201826</v>
      </c>
      <c r="D998" s="13">
        <v>2018</v>
      </c>
      <c r="E998" s="13">
        <v>2</v>
      </c>
      <c r="F998" s="13">
        <v>6</v>
      </c>
      <c r="G998" s="13">
        <v>14</v>
      </c>
      <c r="H998" s="13">
        <v>24</v>
      </c>
      <c r="I998" s="13">
        <v>6</v>
      </c>
      <c r="J998" s="13">
        <v>993</v>
      </c>
      <c r="K998" s="13" t="s">
        <v>37</v>
      </c>
      <c r="L998" s="13" t="e">
        <f>IF(#REF!=#REF!,IF(K998="Stroke",IF(K999="Stroke",IF((J999-J998)&lt;0,1000+J999-J998,J999-J998),""),""),"")</f>
        <v>#REF!</v>
      </c>
      <c r="M998" s="13" t="s">
        <v>21</v>
      </c>
      <c r="N998" s="13" t="s">
        <v>27</v>
      </c>
      <c r="O998" s="13">
        <v>3</v>
      </c>
      <c r="P998" s="7" t="e">
        <f>IF(#REF!=#REF!,IF(K998="Stroke",IF(K999="Stroke",IF(#REF!=#REF!,IF(Q998=Q999,IF((J999-J998)&lt;0,1000+J999-J998-O998,J999-J998-O998),""),""),""),""),"")</f>
        <v>#REF!</v>
      </c>
      <c r="Q998" s="13">
        <v>1</v>
      </c>
      <c r="R998" s="7" t="e">
        <f>IF(#REF!&lt;&gt;#REF!,COUNTIFS($K$112:$K$1378,$K$112,#REF!,#REF!),"")</f>
        <v>#REF!</v>
      </c>
      <c r="S998" s="7" t="e">
        <f>IF(AND(#REF!&lt;&gt;#REF!,#REF!=#REF!,M998="positive",M999="negative"),1,"")</f>
        <v>#REF!</v>
      </c>
      <c r="T998" s="7" t="e">
        <f>IF(AND(#REF!=#REF!,K:K="stroke",M:M="positive",S998&lt;&gt;"1"),1,"")</f>
        <v>#REF!</v>
      </c>
      <c r="U998" s="7" t="e">
        <f>IF((AND(R998&lt;&gt;"",W998&lt;&gt;1,K:K="stroke",M:M="negative",#REF!=#REF!)),IF(W998&lt;&gt;0,"",1),"")</f>
        <v>#REF!</v>
      </c>
      <c r="V998" s="7" t="e">
        <f t="shared" si="64"/>
        <v>#REF!</v>
      </c>
      <c r="W998" s="7" t="e">
        <f>IF(#REF!&lt;&gt;#REF!,COUNTIFS($K$112:$K$1378,"up",#REF!,#REF!),"")</f>
        <v>#REF!</v>
      </c>
      <c r="X998" s="7" t="e">
        <f>IF(#REF!&lt;&gt;#REF!,COUNTIFS($K$112:$K$1378,"SRS",#REF!,#REF!),"")</f>
        <v>#REF!</v>
      </c>
      <c r="Y998" s="7" t="e">
        <f>IF(R998&lt;&gt;"",IF(R998=1,"",COUNTIFS($O$112:$O$1378,"&gt;40",#REF!,#REF!)),"")</f>
        <v>#REF!</v>
      </c>
      <c r="Z998" s="13"/>
      <c r="AA998" s="13"/>
      <c r="AB998" s="13"/>
      <c r="AC998" s="13"/>
      <c r="AD998" s="7"/>
      <c r="AE998" s="7"/>
      <c r="AF998" s="7"/>
      <c r="AG998" s="7"/>
      <c r="AH998" s="7"/>
    </row>
    <row r="999" spans="1:34">
      <c r="A999" s="39">
        <f t="shared" si="65"/>
        <v>51847</v>
      </c>
      <c r="B999" s="40" t="str">
        <f t="shared" si="66"/>
        <v>20182614247</v>
      </c>
      <c r="C999" s="39" t="str">
        <f t="shared" si="67"/>
        <v>201826</v>
      </c>
      <c r="D999" s="39">
        <v>2018</v>
      </c>
      <c r="E999" s="39">
        <v>2</v>
      </c>
      <c r="F999" s="39">
        <v>6</v>
      </c>
      <c r="G999" s="39">
        <v>14</v>
      </c>
      <c r="H999" s="39">
        <v>24</v>
      </c>
      <c r="I999" s="39">
        <v>7</v>
      </c>
      <c r="J999" s="39">
        <v>11</v>
      </c>
      <c r="K999" s="39" t="s">
        <v>37</v>
      </c>
      <c r="L999" s="39" t="e">
        <f>IF(#REF!=#REF!,IF(K999="Stroke",IF(K1000="Stroke",IF((J1000-J999)&lt;0,1000+J1000-J999,J1000-J999),""),""),"")</f>
        <v>#REF!</v>
      </c>
      <c r="M999" s="39" t="s">
        <v>21</v>
      </c>
      <c r="N999" s="39" t="s">
        <v>27</v>
      </c>
      <c r="O999" s="39">
        <v>6</v>
      </c>
      <c r="P999" s="8" t="e">
        <f>IF(#REF!=#REF!,IF(K999="Stroke",IF(K1000="Stroke",IF(#REF!=#REF!,IF(Q999=Q1000,IF((J1000-J999)&lt;0,1000+J1000-J999-O999,J1000-J999-O999),""),""),""),""),"")</f>
        <v>#REF!</v>
      </c>
      <c r="Q999" s="39">
        <v>1</v>
      </c>
      <c r="R999" s="8" t="e">
        <f>IF(#REF!&lt;&gt;#REF!,COUNTIFS($K$112:$K$1378,$K$112,#REF!,#REF!),"")</f>
        <v>#REF!</v>
      </c>
      <c r="S999" s="8" t="e">
        <f>IF(AND(#REF!&lt;&gt;#REF!,#REF!=#REF!,M999="positive",M1000="negative"),1,"")</f>
        <v>#REF!</v>
      </c>
      <c r="T999" s="8" t="e">
        <f>IF(AND(#REF!=#REF!,K:K="stroke",M:M="positive",S999&lt;&gt;"1"),1,"")</f>
        <v>#REF!</v>
      </c>
      <c r="U999" s="8" t="e">
        <f>IF((AND(R999&lt;&gt;"",W999&lt;&gt;1,K:K="stroke",M:M="negative",#REF!=#REF!)),IF(W999&lt;&gt;0,"",1),"")</f>
        <v>#REF!</v>
      </c>
      <c r="V999" s="8" t="e">
        <f t="shared" si="64"/>
        <v>#REF!</v>
      </c>
      <c r="W999" s="8" t="e">
        <f>IF(#REF!&lt;&gt;#REF!,COUNTIFS($K$112:$K$1378,"up",#REF!,#REF!),"")</f>
        <v>#REF!</v>
      </c>
      <c r="X999" s="8" t="e">
        <f>IF(#REF!&lt;&gt;#REF!,COUNTIFS($K$112:$K$1378,"SRS",#REF!,#REF!),"")</f>
        <v>#REF!</v>
      </c>
      <c r="Y999" s="8" t="e">
        <f>IF(R999&lt;&gt;"",IF(R999=1,"",COUNTIFS($O$112:$O$1378,"&gt;40",#REF!,#REF!)),"")</f>
        <v>#REF!</v>
      </c>
      <c r="Z999" s="39"/>
      <c r="AA999" s="39"/>
      <c r="AB999" s="39"/>
      <c r="AC999" s="39"/>
    </row>
    <row r="1000" spans="1:34">
      <c r="A1000" s="39">
        <f t="shared" si="65"/>
        <v>51847</v>
      </c>
      <c r="B1000" s="40" t="str">
        <f t="shared" si="66"/>
        <v>20182614247</v>
      </c>
      <c r="C1000" s="39" t="str">
        <f t="shared" si="67"/>
        <v>201826</v>
      </c>
      <c r="D1000" s="39">
        <v>2018</v>
      </c>
      <c r="E1000" s="39">
        <v>2</v>
      </c>
      <c r="F1000" s="39">
        <v>6</v>
      </c>
      <c r="G1000" s="39">
        <v>14</v>
      </c>
      <c r="H1000" s="39">
        <v>24</v>
      </c>
      <c r="I1000" s="39">
        <v>7</v>
      </c>
      <c r="J1000" s="39">
        <v>71</v>
      </c>
      <c r="K1000" s="39" t="s">
        <v>37</v>
      </c>
      <c r="L1000" s="39" t="e">
        <f>IF(#REF!=#REF!,IF(K1000="Stroke",IF(K1001="Stroke",IF((J1001-J1000)&lt;0,1000+J1001-J1000,J1001-J1000),""),""),"")</f>
        <v>#REF!</v>
      </c>
      <c r="M1000" s="39" t="s">
        <v>21</v>
      </c>
      <c r="N1000" s="39" t="s">
        <v>27</v>
      </c>
      <c r="O1000" s="39">
        <v>7</v>
      </c>
      <c r="P1000" s="8" t="e">
        <f>IF(#REF!=#REF!,IF(K1000="Stroke",IF(K1001="Stroke",IF(#REF!=#REF!,IF(Q1000=Q1001,IF((J1001-J1000)&lt;0,1000+J1001-J1000-O1000,J1001-J1000-O1000),""),""),""),""),"")</f>
        <v>#REF!</v>
      </c>
      <c r="Q1000" s="39">
        <v>2</v>
      </c>
      <c r="R1000" s="8" t="e">
        <f>IF(#REF!&lt;&gt;#REF!,COUNTIFS($K$112:$K$1378,$K$112,#REF!,#REF!),"")</f>
        <v>#REF!</v>
      </c>
      <c r="S1000" s="8" t="e">
        <f>IF(AND(#REF!&lt;&gt;#REF!,#REF!=#REF!,M1000="positive",M1001="negative"),1,"")</f>
        <v>#REF!</v>
      </c>
      <c r="T1000" s="8" t="e">
        <f>IF(AND(#REF!=#REF!,K:K="stroke",M:M="positive",S1000&lt;&gt;"1"),1,"")</f>
        <v>#REF!</v>
      </c>
      <c r="U1000" s="8" t="e">
        <f>IF((AND(R1000&lt;&gt;"",W1000&lt;&gt;1,K:K="stroke",M:M="negative",#REF!=#REF!)),IF(W1000&lt;&gt;0,"",1),"")</f>
        <v>#REF!</v>
      </c>
      <c r="V1000" s="8" t="e">
        <f t="shared" si="64"/>
        <v>#REF!</v>
      </c>
      <c r="W1000" s="8" t="e">
        <f>IF(#REF!&lt;&gt;#REF!,COUNTIFS($K$112:$K$1378,"up",#REF!,#REF!),"")</f>
        <v>#REF!</v>
      </c>
      <c r="X1000" s="8" t="e">
        <f>IF(#REF!&lt;&gt;#REF!,COUNTIFS($K$112:$K$1378,"SRS",#REF!,#REF!),"")</f>
        <v>#REF!</v>
      </c>
      <c r="Y1000" s="8" t="e">
        <f>IF(R1000&lt;&gt;"",IF(R1000=1,"",COUNTIFS($O$112:$O$1378,"&gt;40",#REF!,#REF!)),"")</f>
        <v>#REF!</v>
      </c>
      <c r="Z1000" s="39"/>
      <c r="AA1000" s="39"/>
      <c r="AB1000" s="39"/>
      <c r="AC1000" s="39"/>
    </row>
    <row r="1001" spans="1:34">
      <c r="A1001" s="39">
        <f t="shared" si="65"/>
        <v>51847</v>
      </c>
      <c r="B1001" s="40" t="str">
        <f t="shared" si="66"/>
        <v>20182614247</v>
      </c>
      <c r="C1001" s="39" t="str">
        <f t="shared" si="67"/>
        <v>201826</v>
      </c>
      <c r="D1001" s="39">
        <v>2018</v>
      </c>
      <c r="E1001" s="39">
        <v>2</v>
      </c>
      <c r="F1001" s="39">
        <v>6</v>
      </c>
      <c r="G1001" s="39">
        <v>14</v>
      </c>
      <c r="H1001" s="39">
        <v>24</v>
      </c>
      <c r="I1001" s="39">
        <v>7</v>
      </c>
      <c r="J1001" s="39">
        <v>138</v>
      </c>
      <c r="K1001" s="39" t="s">
        <v>37</v>
      </c>
      <c r="L1001" s="39" t="e">
        <f>IF(#REF!=#REF!,IF(K1001="Stroke",IF(K1002="Stroke",IF((J1002-J1001)&lt;0,1000+J1002-J1001,J1002-J1001),""),""),"")</f>
        <v>#REF!</v>
      </c>
      <c r="M1001" s="39" t="s">
        <v>21</v>
      </c>
      <c r="N1001" s="39" t="s">
        <v>27</v>
      </c>
      <c r="O1001" s="39">
        <v>8</v>
      </c>
      <c r="P1001" s="8" t="e">
        <f>IF(#REF!=#REF!,IF(K1001="Stroke",IF(K1002="Stroke",IF(#REF!=#REF!,IF(Q1001=Q1002,IF((J1002-J1001)&lt;0,1000+J1002-J1001-O1001,J1002-J1001-O1001),""),""),""),""),"")</f>
        <v>#REF!</v>
      </c>
      <c r="Q1001" s="39">
        <v>2</v>
      </c>
      <c r="R1001" s="8" t="e">
        <f>IF(#REF!&lt;&gt;#REF!,COUNTIFS($K$112:$K$1378,$K$112,#REF!,#REF!),"")</f>
        <v>#REF!</v>
      </c>
      <c r="S1001" s="8" t="e">
        <f>IF(AND(#REF!&lt;&gt;#REF!,#REF!=#REF!,M1001="positive",M1002="negative"),1,"")</f>
        <v>#REF!</v>
      </c>
      <c r="T1001" s="8" t="e">
        <f>IF(AND(#REF!=#REF!,K:K="stroke",M:M="positive",S1001&lt;&gt;"1"),1,"")</f>
        <v>#REF!</v>
      </c>
      <c r="U1001" s="8" t="e">
        <f>IF((AND(R1001&lt;&gt;"",W1001&lt;&gt;1,K:K="stroke",M:M="negative",#REF!=#REF!)),IF(W1001&lt;&gt;0,"",1),"")</f>
        <v>#REF!</v>
      </c>
      <c r="V1001" s="8" t="e">
        <f t="shared" si="64"/>
        <v>#REF!</v>
      </c>
      <c r="W1001" s="8" t="e">
        <f>IF(#REF!&lt;&gt;#REF!,COUNTIFS($K$112:$K$1378,"up",#REF!,#REF!),"")</f>
        <v>#REF!</v>
      </c>
      <c r="X1001" s="8" t="e">
        <f>IF(#REF!&lt;&gt;#REF!,COUNTIFS($K$112:$K$1378,"SRS",#REF!,#REF!),"")</f>
        <v>#REF!</v>
      </c>
      <c r="Y1001" s="8" t="e">
        <f>IF(R1001&lt;&gt;"",IF(R1001=1,"",COUNTIFS($O$112:$O$1378,"&gt;40",#REF!,#REF!)),"")</f>
        <v>#REF!</v>
      </c>
      <c r="Z1001" s="39"/>
      <c r="AA1001" s="39"/>
      <c r="AB1001" s="39"/>
      <c r="AC1001" s="39"/>
    </row>
    <row r="1002" spans="1:34">
      <c r="A1002" s="39">
        <f t="shared" si="65"/>
        <v>51847</v>
      </c>
      <c r="B1002" s="40" t="str">
        <f t="shared" si="66"/>
        <v>20182614247</v>
      </c>
      <c r="C1002" s="39" t="str">
        <f t="shared" si="67"/>
        <v>201826</v>
      </c>
      <c r="D1002" s="39">
        <v>2018</v>
      </c>
      <c r="E1002" s="39">
        <v>2</v>
      </c>
      <c r="F1002" s="39">
        <v>6</v>
      </c>
      <c r="G1002" s="39">
        <v>14</v>
      </c>
      <c r="H1002" s="39">
        <v>24</v>
      </c>
      <c r="I1002" s="39">
        <v>7</v>
      </c>
      <c r="J1002" s="39">
        <v>183</v>
      </c>
      <c r="K1002" s="39" t="s">
        <v>37</v>
      </c>
      <c r="L1002" s="39" t="e">
        <f>IF(#REF!=#REF!,IF(K1002="Stroke",IF(K1003="Stroke",IF((J1003-J1002)&lt;0,1000+J1003-J1002,J1003-J1002),""),""),"")</f>
        <v>#REF!</v>
      </c>
      <c r="M1002" s="39" t="s">
        <v>21</v>
      </c>
      <c r="N1002" s="39" t="s">
        <v>27</v>
      </c>
      <c r="O1002" s="39">
        <v>3</v>
      </c>
      <c r="P1002" s="8" t="e">
        <f>IF(#REF!=#REF!,IF(K1002="Stroke",IF(K1003="Stroke",IF(#REF!=#REF!,IF(Q1002=Q1003,IF((J1003-J1002)&lt;0,1000+J1003-J1002-O1002,J1003-J1002-O1002),""),""),""),""),"")</f>
        <v>#REF!</v>
      </c>
      <c r="Q1002" s="39">
        <v>2</v>
      </c>
      <c r="R1002" s="8" t="e">
        <f>IF(#REF!&lt;&gt;#REF!,COUNTIFS($K$112:$K$1378,$K$112,#REF!,#REF!),"")</f>
        <v>#REF!</v>
      </c>
      <c r="S1002" s="8" t="e">
        <f>IF(AND(#REF!&lt;&gt;#REF!,#REF!=#REF!,M1002="positive",M1003="negative"),1,"")</f>
        <v>#REF!</v>
      </c>
      <c r="T1002" s="8" t="e">
        <f>IF(AND(#REF!=#REF!,K:K="stroke",M:M="positive",S1002&lt;&gt;"1"),1,"")</f>
        <v>#REF!</v>
      </c>
      <c r="U1002" s="8" t="e">
        <f>IF((AND(R1002&lt;&gt;"",W1002&lt;&gt;1,K:K="stroke",M:M="negative",#REF!=#REF!)),IF(W1002&lt;&gt;0,"",1),"")</f>
        <v>#REF!</v>
      </c>
      <c r="V1002" s="8" t="e">
        <f t="shared" si="64"/>
        <v>#REF!</v>
      </c>
      <c r="W1002" s="8" t="e">
        <f>IF(#REF!&lt;&gt;#REF!,COUNTIFS($K$112:$K$1378,"up",#REF!,#REF!),"")</f>
        <v>#REF!</v>
      </c>
      <c r="X1002" s="8" t="e">
        <f>IF(#REF!&lt;&gt;#REF!,COUNTIFS($K$112:$K$1378,"SRS",#REF!,#REF!),"")</f>
        <v>#REF!</v>
      </c>
      <c r="Y1002" s="8" t="e">
        <f>IF(R1002&lt;&gt;"",IF(R1002=1,"",COUNTIFS($O$112:$O$1378,"&gt;40",#REF!,#REF!)),"")</f>
        <v>#REF!</v>
      </c>
      <c r="Z1002" s="39"/>
      <c r="AA1002" s="39"/>
      <c r="AB1002" s="39"/>
      <c r="AC1002" s="39"/>
    </row>
    <row r="1003" spans="1:34">
      <c r="A1003" s="39">
        <f t="shared" si="65"/>
        <v>51847</v>
      </c>
      <c r="B1003" s="40" t="str">
        <f t="shared" si="66"/>
        <v>20182614247</v>
      </c>
      <c r="C1003" s="39" t="str">
        <f t="shared" si="67"/>
        <v>201826</v>
      </c>
      <c r="D1003" s="39">
        <v>2018</v>
      </c>
      <c r="E1003" s="39">
        <v>2</v>
      </c>
      <c r="F1003" s="39">
        <v>6</v>
      </c>
      <c r="G1003" s="39">
        <v>14</v>
      </c>
      <c r="H1003" s="39">
        <v>24</v>
      </c>
      <c r="I1003" s="39">
        <v>7</v>
      </c>
      <c r="J1003" s="39">
        <v>188</v>
      </c>
      <c r="K1003" s="39" t="s">
        <v>37</v>
      </c>
      <c r="L1003" s="39" t="e">
        <f>IF(#REF!=#REF!,IF(K1003="Stroke",IF(K1004="Stroke",IF((J1004-J1003)&lt;0,1000+J1004-J1003,J1004-J1003),""),""),"")</f>
        <v>#REF!</v>
      </c>
      <c r="M1003" s="39" t="s">
        <v>21</v>
      </c>
      <c r="N1003" s="39" t="s">
        <v>27</v>
      </c>
      <c r="O1003" s="39">
        <v>2</v>
      </c>
      <c r="P1003" s="8" t="e">
        <f>IF(#REF!=#REF!,IF(K1003="Stroke",IF(K1004="Stroke",IF(#REF!=#REF!,IF(Q1003=Q1004,IF((J1004-J1003)&lt;0,1000+J1004-J1003-O1003,J1004-J1003-O1003),""),""),""),""),"")</f>
        <v>#REF!</v>
      </c>
      <c r="Q1003" s="39">
        <v>2</v>
      </c>
      <c r="R1003" s="8" t="e">
        <f>IF(#REF!&lt;&gt;#REF!,COUNTIFS($K$112:$K$1378,$K$112,#REF!,#REF!),"")</f>
        <v>#REF!</v>
      </c>
      <c r="S1003" s="8" t="e">
        <f>IF(AND(#REF!&lt;&gt;#REF!,#REF!=#REF!,M1003="positive",M1004="negative"),1,"")</f>
        <v>#REF!</v>
      </c>
      <c r="T1003" s="8" t="e">
        <f>IF(AND(#REF!=#REF!,K:K="stroke",M:M="positive",S1003&lt;&gt;"1"),1,"")</f>
        <v>#REF!</v>
      </c>
      <c r="U1003" s="8" t="e">
        <f>IF((AND(R1003&lt;&gt;"",W1003&lt;&gt;1,K:K="stroke",M:M="negative",#REF!=#REF!)),IF(W1003&lt;&gt;0,"",1),"")</f>
        <v>#REF!</v>
      </c>
      <c r="V1003" s="8" t="e">
        <f t="shared" si="64"/>
        <v>#REF!</v>
      </c>
      <c r="W1003" s="8" t="e">
        <f>IF(#REF!&lt;&gt;#REF!,COUNTIFS($K$112:$K$1378,"up",#REF!,#REF!),"")</f>
        <v>#REF!</v>
      </c>
      <c r="X1003" s="8" t="e">
        <f>IF(#REF!&lt;&gt;#REF!,COUNTIFS($K$112:$K$1378,"SRS",#REF!,#REF!),"")</f>
        <v>#REF!</v>
      </c>
      <c r="Y1003" s="8" t="e">
        <f>IF(R1003&lt;&gt;"",IF(R1003=1,"",COUNTIFS($O$112:$O$1378,"&gt;40",#REF!,#REF!)),"")</f>
        <v>#REF!</v>
      </c>
      <c r="Z1003" s="39"/>
      <c r="AA1003" s="39"/>
      <c r="AB1003" s="39"/>
      <c r="AC1003" s="39"/>
    </row>
    <row r="1004" spans="1:34">
      <c r="A1004" s="39">
        <f t="shared" si="65"/>
        <v>51847</v>
      </c>
      <c r="B1004" s="40" t="str">
        <f t="shared" si="66"/>
        <v>20182614247</v>
      </c>
      <c r="C1004" s="39" t="str">
        <f t="shared" si="67"/>
        <v>201826</v>
      </c>
      <c r="D1004" s="39">
        <v>2018</v>
      </c>
      <c r="E1004" s="39">
        <v>2</v>
      </c>
      <c r="F1004" s="39">
        <v>6</v>
      </c>
      <c r="G1004" s="39">
        <v>14</v>
      </c>
      <c r="H1004" s="39">
        <v>24</v>
      </c>
      <c r="I1004" s="39">
        <v>7</v>
      </c>
      <c r="J1004" s="39">
        <v>240</v>
      </c>
      <c r="K1004" s="39" t="s">
        <v>37</v>
      </c>
      <c r="L1004" s="39" t="e">
        <f>IF(#REF!=#REF!,IF(K1004="Stroke",IF(K1005="Stroke",IF((J1005-J1004)&lt;0,1000+J1005-J1004,J1005-J1004),""),""),"")</f>
        <v>#REF!</v>
      </c>
      <c r="M1004" s="39" t="s">
        <v>21</v>
      </c>
      <c r="N1004" s="39" t="s">
        <v>27</v>
      </c>
      <c r="O1004" s="39">
        <v>1</v>
      </c>
      <c r="P1004" s="8" t="e">
        <f>IF(#REF!=#REF!,IF(K1004="Stroke",IF(K1005="Stroke",IF(#REF!=#REF!,IF(Q1004=Q1005,IF((J1005-J1004)&lt;0,1000+J1005-J1004-O1004,J1005-J1004-O1004),""),""),""),""),"")</f>
        <v>#REF!</v>
      </c>
      <c r="Q1004" s="39">
        <v>2</v>
      </c>
      <c r="R1004" s="8" t="e">
        <f>IF(#REF!&lt;&gt;#REF!,COUNTIFS($K$112:$K$1378,$K$112,#REF!,#REF!),"")</f>
        <v>#REF!</v>
      </c>
      <c r="S1004" s="8" t="e">
        <f>IF(AND(#REF!&lt;&gt;#REF!,#REF!=#REF!,M1004="positive",M1005="negative"),1,"")</f>
        <v>#REF!</v>
      </c>
      <c r="T1004" s="8" t="e">
        <f>IF(AND(#REF!=#REF!,K:K="stroke",M:M="positive",S1004&lt;&gt;"1"),1,"")</f>
        <v>#REF!</v>
      </c>
      <c r="U1004" s="8" t="e">
        <f>IF((AND(R1004&lt;&gt;"",W1004&lt;&gt;1,K:K="stroke",M:M="negative",#REF!=#REF!)),IF(W1004&lt;&gt;0,"",1),"")</f>
        <v>#REF!</v>
      </c>
      <c r="V1004" s="8" t="e">
        <f t="shared" si="64"/>
        <v>#REF!</v>
      </c>
      <c r="W1004" s="8" t="e">
        <f>IF(#REF!&lt;&gt;#REF!,COUNTIFS($K$112:$K$1378,"up",#REF!,#REF!),"")</f>
        <v>#REF!</v>
      </c>
      <c r="X1004" s="8" t="e">
        <f>IF(#REF!&lt;&gt;#REF!,COUNTIFS($K$112:$K$1378,"SRS",#REF!,#REF!),"")</f>
        <v>#REF!</v>
      </c>
      <c r="Y1004" s="8" t="e">
        <f>IF(R1004&lt;&gt;"",IF(R1004=1,"",COUNTIFS($O$112:$O$1378,"&gt;40",#REF!,#REF!)),"")</f>
        <v>#REF!</v>
      </c>
      <c r="Z1004" s="39"/>
      <c r="AA1004" s="39"/>
      <c r="AB1004" s="39"/>
      <c r="AC1004" s="39"/>
    </row>
    <row r="1005" spans="1:34">
      <c r="A1005" s="39">
        <f t="shared" si="65"/>
        <v>51847</v>
      </c>
      <c r="B1005" s="40" t="str">
        <f t="shared" si="66"/>
        <v>20182614247</v>
      </c>
      <c r="C1005" s="39" t="str">
        <f t="shared" si="67"/>
        <v>201826</v>
      </c>
      <c r="D1005" s="39">
        <v>2018</v>
      </c>
      <c r="E1005" s="39">
        <v>2</v>
      </c>
      <c r="F1005" s="39">
        <v>6</v>
      </c>
      <c r="G1005" s="39">
        <v>14</v>
      </c>
      <c r="H1005" s="39">
        <v>24</v>
      </c>
      <c r="I1005" s="39">
        <v>7</v>
      </c>
      <c r="J1005" s="39">
        <v>248</v>
      </c>
      <c r="K1005" s="39" t="s">
        <v>37</v>
      </c>
      <c r="L1005" s="39" t="e">
        <f>IF(#REF!=#REF!,IF(K1005="Stroke",IF(K1006="Stroke",IF((J1006-J1005)&lt;0,1000+J1006-J1005,J1006-J1005),""),""),"")</f>
        <v>#REF!</v>
      </c>
      <c r="M1005" s="39" t="s">
        <v>21</v>
      </c>
      <c r="N1005" s="39" t="s">
        <v>27</v>
      </c>
      <c r="O1005" s="39">
        <v>1</v>
      </c>
      <c r="P1005" s="8" t="e">
        <f>IF(#REF!=#REF!,IF(K1005="Stroke",IF(K1006="Stroke",IF(#REF!=#REF!,IF(Q1005=Q1006,IF((J1006-J1005)&lt;0,1000+J1006-J1005-O1005,J1006-J1005-O1005),""),""),""),""),"")</f>
        <v>#REF!</v>
      </c>
      <c r="Q1005" s="39">
        <v>2</v>
      </c>
      <c r="R1005" s="8" t="e">
        <f>IF(#REF!&lt;&gt;#REF!,COUNTIFS($K$112:$K$1378,$K$112,#REF!,#REF!),"")</f>
        <v>#REF!</v>
      </c>
      <c r="S1005" s="8" t="e">
        <f>IF(AND(#REF!&lt;&gt;#REF!,#REF!=#REF!,M1005="positive",M1006="negative"),1,"")</f>
        <v>#REF!</v>
      </c>
      <c r="T1005" s="8" t="e">
        <f>IF(AND(#REF!=#REF!,K:K="stroke",M:M="positive",S1005&lt;&gt;"1"),1,"")</f>
        <v>#REF!</v>
      </c>
      <c r="U1005" s="8" t="e">
        <f>IF((AND(R1005&lt;&gt;"",W1005&lt;&gt;1,K:K="stroke",M:M="negative",#REF!=#REF!)),IF(W1005&lt;&gt;0,"",1),"")</f>
        <v>#REF!</v>
      </c>
      <c r="V1005" s="8" t="e">
        <f t="shared" si="64"/>
        <v>#REF!</v>
      </c>
      <c r="W1005" s="8" t="e">
        <f>IF(#REF!&lt;&gt;#REF!,COUNTIFS($K$112:$K$1378,"up",#REF!,#REF!),"")</f>
        <v>#REF!</v>
      </c>
      <c r="X1005" s="8" t="e">
        <f>IF(#REF!&lt;&gt;#REF!,COUNTIFS($K$112:$K$1378,"SRS",#REF!,#REF!),"")</f>
        <v>#REF!</v>
      </c>
      <c r="Y1005" s="8" t="e">
        <f>IF(R1005&lt;&gt;"",IF(R1005=1,"",COUNTIFS($O$112:$O$1378,"&gt;40",#REF!,#REF!)),"")</f>
        <v>#REF!</v>
      </c>
      <c r="Z1005" s="39"/>
      <c r="AA1005" s="39"/>
      <c r="AB1005" s="39"/>
      <c r="AC1005" s="39"/>
    </row>
    <row r="1006" spans="1:34" s="7" customFormat="1">
      <c r="A1006" s="39">
        <f t="shared" si="65"/>
        <v>51847</v>
      </c>
      <c r="B1006" s="40" t="str">
        <f t="shared" si="66"/>
        <v>20182614247</v>
      </c>
      <c r="C1006" s="39" t="str">
        <f t="shared" si="67"/>
        <v>201826</v>
      </c>
      <c r="D1006" s="39">
        <v>2018</v>
      </c>
      <c r="E1006" s="39">
        <v>2</v>
      </c>
      <c r="F1006" s="39">
        <v>6</v>
      </c>
      <c r="G1006" s="39">
        <v>14</v>
      </c>
      <c r="H1006" s="39">
        <v>24</v>
      </c>
      <c r="I1006" s="39">
        <v>7</v>
      </c>
      <c r="J1006" s="39">
        <v>282</v>
      </c>
      <c r="K1006" s="39" t="s">
        <v>37</v>
      </c>
      <c r="L1006" s="39" t="e">
        <f>IF(#REF!=#REF!,IF(K1006="Stroke",IF(K1007="Stroke",IF((J1007-J1006)&lt;0,1000+J1007-J1006,J1007-J1006),""),""),"")</f>
        <v>#REF!</v>
      </c>
      <c r="M1006" s="39" t="s">
        <v>21</v>
      </c>
      <c r="N1006" s="39" t="s">
        <v>27</v>
      </c>
      <c r="O1006" s="39">
        <v>1</v>
      </c>
      <c r="P1006" s="8" t="e">
        <f>IF(#REF!=#REF!,IF(K1006="Stroke",IF(K1007="Stroke",IF(#REF!=#REF!,IF(Q1006=Q1007,IF((J1007-J1006)&lt;0,1000+J1007-J1006-O1006,J1007-J1006-O1006),""),""),""),""),"")</f>
        <v>#REF!</v>
      </c>
      <c r="Q1006" s="39">
        <v>2</v>
      </c>
      <c r="R1006" s="8" t="e">
        <f>IF(#REF!&lt;&gt;#REF!,COUNTIFS($K$112:$K$1378,$K$112,#REF!,#REF!),"")</f>
        <v>#REF!</v>
      </c>
      <c r="S1006" s="8" t="e">
        <f>IF(AND(#REF!&lt;&gt;#REF!,#REF!=#REF!,M1006="positive",M1007="negative"),1,"")</f>
        <v>#REF!</v>
      </c>
      <c r="T1006" s="8" t="e">
        <f>IF(AND(#REF!=#REF!,K:K="stroke",M:M="positive",S1006&lt;&gt;"1"),1,"")</f>
        <v>#REF!</v>
      </c>
      <c r="U1006" s="8" t="e">
        <f>IF((AND(R1006&lt;&gt;"",W1006&lt;&gt;1,K:K="stroke",M:M="negative",#REF!=#REF!)),IF(W1006&lt;&gt;0,"",1),"")</f>
        <v>#REF!</v>
      </c>
      <c r="V1006" s="8" t="e">
        <f t="shared" ref="V1006:V1035" si="68">IF(R1006="","",(SUM(S1006:U1006)+W1006))</f>
        <v>#REF!</v>
      </c>
      <c r="W1006" s="8" t="e">
        <f>IF(#REF!&lt;&gt;#REF!,COUNTIFS($K$112:$K$1378,"up",#REF!,#REF!),"")</f>
        <v>#REF!</v>
      </c>
      <c r="X1006" s="8" t="e">
        <f>IF(#REF!&lt;&gt;#REF!,COUNTIFS($K$112:$K$1378,"SRS",#REF!,#REF!),"")</f>
        <v>#REF!</v>
      </c>
      <c r="Y1006" s="8" t="e">
        <f>IF(R1006&lt;&gt;"",IF(R1006=1,"",COUNTIFS($O$112:$O$1378,"&gt;40",#REF!,#REF!)),"")</f>
        <v>#REF!</v>
      </c>
      <c r="Z1006" s="39"/>
      <c r="AA1006" s="39"/>
      <c r="AB1006" s="39"/>
      <c r="AC1006" s="39"/>
      <c r="AD1006" s="4"/>
      <c r="AE1006" s="4"/>
      <c r="AF1006" s="4"/>
      <c r="AG1006" s="4"/>
      <c r="AH1006" s="4"/>
    </row>
    <row r="1007" spans="1:34" s="7" customFormat="1">
      <c r="A1007" s="13">
        <f t="shared" si="65"/>
        <v>52086</v>
      </c>
      <c r="B1007" s="38" t="str">
        <f t="shared" si="66"/>
        <v>20182614286</v>
      </c>
      <c r="C1007" s="13" t="str">
        <f t="shared" si="67"/>
        <v>201826</v>
      </c>
      <c r="D1007" s="13">
        <v>2018</v>
      </c>
      <c r="E1007" s="13">
        <v>2</v>
      </c>
      <c r="F1007" s="13">
        <v>6</v>
      </c>
      <c r="G1007" s="13">
        <v>14</v>
      </c>
      <c r="H1007" s="13">
        <v>28</v>
      </c>
      <c r="I1007" s="13">
        <v>6</v>
      </c>
      <c r="J1007" s="13">
        <v>620</v>
      </c>
      <c r="K1007" s="13" t="s">
        <v>37</v>
      </c>
      <c r="L1007" s="13" t="e">
        <f>IF(#REF!=#REF!,IF(K1007="Stroke",IF(K1008="Stroke",IF((J1008-J1007)&lt;0,1000+J1008-J1007,J1008-J1007),""),""),"")</f>
        <v>#REF!</v>
      </c>
      <c r="M1007" s="13" t="s">
        <v>21</v>
      </c>
      <c r="N1007" s="13" t="s">
        <v>27</v>
      </c>
      <c r="O1007" s="13">
        <v>10</v>
      </c>
      <c r="P1007" s="7" t="e">
        <f>IF(#REF!=#REF!,IF(K1007="Stroke",IF(K1008="Stroke",IF(#REF!=#REF!,IF(Q1007=Q1008,IF((J1008-J1007)&lt;0,1000+J1008-J1007-O1007,J1008-J1007-O1007),""),""),""),""),"")</f>
        <v>#REF!</v>
      </c>
      <c r="Q1007" s="13">
        <v>1</v>
      </c>
      <c r="R1007" s="7" t="e">
        <f>IF(#REF!&lt;&gt;#REF!,COUNTIFS($K$112:$K$1378,$K$112,#REF!,#REF!),"")</f>
        <v>#REF!</v>
      </c>
      <c r="S1007" s="7" t="e">
        <f>IF(AND(#REF!&lt;&gt;#REF!,#REF!=#REF!,M1007="positive",M1008="negative"),1,"")</f>
        <v>#REF!</v>
      </c>
      <c r="T1007" s="7" t="e">
        <f>IF(AND(#REF!=#REF!,K:K="stroke",M:M="positive",S1007&lt;&gt;"1"),1,"")</f>
        <v>#REF!</v>
      </c>
      <c r="U1007" s="7" t="e">
        <f>IF((AND(R1007&lt;&gt;"",W1007&lt;&gt;1,K:K="stroke",M:M="negative",#REF!=#REF!)),IF(W1007&lt;&gt;0,"",1),"")</f>
        <v>#REF!</v>
      </c>
      <c r="V1007" s="7" t="e">
        <f t="shared" si="68"/>
        <v>#REF!</v>
      </c>
      <c r="W1007" s="7" t="e">
        <f>IF(#REF!&lt;&gt;#REF!,COUNTIFS($K$112:$K$1378,"up",#REF!,#REF!),"")</f>
        <v>#REF!</v>
      </c>
      <c r="X1007" s="7" t="e">
        <f>IF(#REF!&lt;&gt;#REF!,COUNTIFS($K$112:$K$1378,"SRS",#REF!,#REF!),"")</f>
        <v>#REF!</v>
      </c>
      <c r="Y1007" s="7" t="e">
        <f>IF(R1007&lt;&gt;"",IF(R1007=1,"",COUNTIFS($O$112:$O$1378,"&gt;40",#REF!,#REF!)),"")</f>
        <v>#REF!</v>
      </c>
      <c r="Z1007" s="13" t="s">
        <v>163</v>
      </c>
      <c r="AA1007" s="13"/>
      <c r="AB1007" s="13"/>
      <c r="AC1007" s="13"/>
    </row>
    <row r="1008" spans="1:34">
      <c r="A1008" s="13">
        <f t="shared" si="65"/>
        <v>52204</v>
      </c>
      <c r="B1008" s="38" t="str">
        <f t="shared" si="66"/>
        <v>20182614304</v>
      </c>
      <c r="C1008" s="13" t="str">
        <f t="shared" si="67"/>
        <v>201826</v>
      </c>
      <c r="D1008" s="13">
        <v>2018</v>
      </c>
      <c r="E1008" s="13">
        <v>2</v>
      </c>
      <c r="F1008" s="13">
        <v>6</v>
      </c>
      <c r="G1008" s="13">
        <v>14</v>
      </c>
      <c r="H1008" s="13">
        <v>30</v>
      </c>
      <c r="I1008" s="13">
        <v>4</v>
      </c>
      <c r="J1008" s="13">
        <v>792</v>
      </c>
      <c r="K1008" s="13" t="s">
        <v>37</v>
      </c>
      <c r="L1008" s="13" t="e">
        <f>IF(#REF!=#REF!,IF(K1008="Stroke",IF(K1009="Stroke",IF((J1009-J1008)&lt;0,1000+J1009-J1008,J1009-J1008),""),""),"")</f>
        <v>#REF!</v>
      </c>
      <c r="M1008" s="13" t="s">
        <v>21</v>
      </c>
      <c r="N1008" s="13" t="s">
        <v>27</v>
      </c>
      <c r="O1008" s="13">
        <v>5</v>
      </c>
      <c r="P1008" s="7" t="e">
        <f>IF(#REF!=#REF!,IF(K1008="Stroke",IF(K1009="Stroke",IF(#REF!=#REF!,IF(Q1008=Q1009,IF((J1009-J1008)&lt;0,1000+J1009-J1008-O1008,J1009-J1008-O1008),""),""),""),""),"")</f>
        <v>#REF!</v>
      </c>
      <c r="Q1008" s="13">
        <v>1</v>
      </c>
      <c r="R1008" s="7" t="e">
        <f>IF(#REF!&lt;&gt;#REF!,COUNTIFS($K$112:$K$1378,$K$112,#REF!,#REF!),"")</f>
        <v>#REF!</v>
      </c>
      <c r="S1008" s="7" t="e">
        <f>IF(AND(#REF!&lt;&gt;#REF!,#REF!=#REF!,M1008="positive",M1009="negative"),1,"")</f>
        <v>#REF!</v>
      </c>
      <c r="T1008" s="7" t="e">
        <f>IF(AND(#REF!=#REF!,K:K="stroke",M:M="positive",S1008&lt;&gt;"1"),1,"")</f>
        <v>#REF!</v>
      </c>
      <c r="U1008" s="7" t="e">
        <f>IF((AND(R1008&lt;&gt;"",W1008&lt;&gt;1,K:K="stroke",M:M="negative",#REF!=#REF!)),IF(W1008&lt;&gt;0,"",1),"")</f>
        <v>#REF!</v>
      </c>
      <c r="V1008" s="7" t="e">
        <f t="shared" si="68"/>
        <v>#REF!</v>
      </c>
      <c r="W1008" s="7" t="e">
        <f>IF(#REF!&lt;&gt;#REF!,COUNTIFS($K$112:$K$1378,"up",#REF!,#REF!),"")</f>
        <v>#REF!</v>
      </c>
      <c r="X1008" s="7" t="e">
        <f>IF(#REF!&lt;&gt;#REF!,COUNTIFS($K$112:$K$1378,"SRS",#REF!,#REF!),"")</f>
        <v>#REF!</v>
      </c>
      <c r="Y1008" s="7" t="e">
        <f>IF(R1008&lt;&gt;"",IF(R1008=1,"",COUNTIFS($O$112:$O$1378,"&gt;40",#REF!,#REF!)),"")</f>
        <v>#REF!</v>
      </c>
      <c r="Z1008" s="13" t="s">
        <v>164</v>
      </c>
      <c r="AA1008" s="13"/>
      <c r="AB1008" s="13"/>
      <c r="AC1008" s="13"/>
      <c r="AD1008" s="7"/>
      <c r="AE1008" s="7"/>
      <c r="AF1008" s="7"/>
      <c r="AG1008" s="7"/>
      <c r="AH1008" s="7"/>
    </row>
    <row r="1009" spans="1:34">
      <c r="A1009" s="15">
        <f t="shared" si="65"/>
        <v>52204</v>
      </c>
      <c r="B1009" s="41" t="str">
        <f t="shared" si="66"/>
        <v>20182614304</v>
      </c>
      <c r="C1009" s="15" t="str">
        <f t="shared" si="67"/>
        <v>201826</v>
      </c>
      <c r="D1009" s="15">
        <v>2018</v>
      </c>
      <c r="E1009" s="15">
        <v>2</v>
      </c>
      <c r="F1009" s="15">
        <v>6</v>
      </c>
      <c r="G1009" s="15">
        <v>14</v>
      </c>
      <c r="H1009" s="15">
        <v>30</v>
      </c>
      <c r="I1009" s="15">
        <v>4</v>
      </c>
      <c r="J1009" s="15">
        <v>814</v>
      </c>
      <c r="K1009" s="15" t="s">
        <v>133</v>
      </c>
      <c r="L1009" s="15" t="e">
        <f>IF(#REF!=#REF!,IF(K1009="Stroke",IF(K1010="Stroke",IF((J1010-J1009)&lt;0,1000+J1010-J1009,J1010-J1009),""),""),"")</f>
        <v>#REF!</v>
      </c>
      <c r="M1009" s="15" t="s">
        <v>21</v>
      </c>
      <c r="N1009" s="15" t="s">
        <v>27</v>
      </c>
      <c r="O1009" s="15">
        <v>0</v>
      </c>
      <c r="P1009" s="8" t="e">
        <f>IF(#REF!=#REF!,IF(K1009="Stroke",IF(K1010="Stroke",IF(#REF!=#REF!,IF(Q1009=Q1010,IF((J1010-J1009)&lt;0,1000+J1010-J1009-O1009,J1010-J1009-O1009),""),""),""),""),"")</f>
        <v>#REF!</v>
      </c>
      <c r="Q1009" s="15">
        <v>1</v>
      </c>
      <c r="R1009" s="8" t="e">
        <f>IF(#REF!&lt;&gt;#REF!,COUNTIFS($K$112:$K$1378,$K$112,#REF!,#REF!),"")</f>
        <v>#REF!</v>
      </c>
      <c r="S1009" s="8" t="e">
        <f>IF(AND(#REF!&lt;&gt;#REF!,#REF!=#REF!,M1009="positive",M1010="negative"),1,"")</f>
        <v>#REF!</v>
      </c>
      <c r="T1009" s="8" t="e">
        <f>IF(AND(#REF!=#REF!,K:K="stroke",M:M="positive",S1009&lt;&gt;"1"),1,"")</f>
        <v>#REF!</v>
      </c>
      <c r="U1009" s="8" t="e">
        <f>IF((AND(R1009&lt;&gt;"",W1009&lt;&gt;1,K:K="stroke",M:M="negative",#REF!=#REF!)),IF(W1009&lt;&gt;0,"",1),"")</f>
        <v>#REF!</v>
      </c>
      <c r="V1009" s="8" t="e">
        <f t="shared" si="68"/>
        <v>#REF!</v>
      </c>
      <c r="W1009" s="8" t="e">
        <f>IF(#REF!&lt;&gt;#REF!,COUNTIFS($K$112:$K$1378,"up",#REF!,#REF!),"")</f>
        <v>#REF!</v>
      </c>
      <c r="X1009" s="8" t="e">
        <f>IF(#REF!&lt;&gt;#REF!,COUNTIFS($K$112:$K$1378,"SRS",#REF!,#REF!),"")</f>
        <v>#REF!</v>
      </c>
      <c r="Y1009" s="8" t="e">
        <f>IF(R1009&lt;&gt;"",IF(R1009=1,"",COUNTIFS($O$112:$O$1378,"&gt;40",#REF!,#REF!)),"")</f>
        <v>#REF!</v>
      </c>
      <c r="Z1009" s="15"/>
      <c r="AA1009" s="15"/>
      <c r="AB1009" s="15"/>
      <c r="AC1009" s="15"/>
    </row>
    <row r="1010" spans="1:34">
      <c r="A1010" s="15">
        <f t="shared" si="65"/>
        <v>52204</v>
      </c>
      <c r="B1010" s="41" t="str">
        <f t="shared" si="66"/>
        <v>20182614304</v>
      </c>
      <c r="C1010" s="15" t="str">
        <f t="shared" si="67"/>
        <v>201826</v>
      </c>
      <c r="D1010" s="15">
        <v>2018</v>
      </c>
      <c r="E1010" s="15">
        <v>2</v>
      </c>
      <c r="F1010" s="15">
        <v>6</v>
      </c>
      <c r="G1010" s="15">
        <v>14</v>
      </c>
      <c r="H1010" s="15">
        <v>30</v>
      </c>
      <c r="I1010" s="15">
        <v>4</v>
      </c>
      <c r="J1010" s="15">
        <v>820</v>
      </c>
      <c r="K1010" s="15" t="s">
        <v>133</v>
      </c>
      <c r="L1010" s="15" t="e">
        <f>IF(#REF!=#REF!,IF(K1010="Stroke",IF(K1011="Stroke",IF((J1011-J1010)&lt;0,1000+J1011-J1010,J1011-J1010),""),""),"")</f>
        <v>#REF!</v>
      </c>
      <c r="M1010" s="15" t="s">
        <v>21</v>
      </c>
      <c r="N1010" s="15" t="s">
        <v>27</v>
      </c>
      <c r="O1010" s="15">
        <v>0</v>
      </c>
      <c r="P1010" s="8" t="e">
        <f>IF(#REF!=#REF!,IF(K1010="Stroke",IF(K1011="Stroke",IF(#REF!=#REF!,IF(Q1010=Q1011,IF((J1011-J1010)&lt;0,1000+J1011-J1010-O1010,J1011-J1010-O1010),""),""),""),""),"")</f>
        <v>#REF!</v>
      </c>
      <c r="Q1010" s="15">
        <v>1</v>
      </c>
      <c r="R1010" s="8" t="e">
        <f>IF(#REF!&lt;&gt;#REF!,COUNTIFS($K$112:$K$1378,$K$112,#REF!,#REF!),"")</f>
        <v>#REF!</v>
      </c>
      <c r="S1010" s="8" t="e">
        <f>IF(AND(#REF!&lt;&gt;#REF!,#REF!=#REF!,M1010="positive",M1011="negative"),1,"")</f>
        <v>#REF!</v>
      </c>
      <c r="T1010" s="8" t="e">
        <f>IF(AND(#REF!=#REF!,K:K="stroke",M:M="positive",S1010&lt;&gt;"1"),1,"")</f>
        <v>#REF!</v>
      </c>
      <c r="U1010" s="8" t="e">
        <f>IF((AND(R1010&lt;&gt;"",W1010&lt;&gt;1,K:K="stroke",M:M="negative",#REF!=#REF!)),IF(W1010&lt;&gt;0,"",1),"")</f>
        <v>#REF!</v>
      </c>
      <c r="V1010" s="8" t="e">
        <f t="shared" si="68"/>
        <v>#REF!</v>
      </c>
      <c r="W1010" s="8" t="e">
        <f>IF(#REF!&lt;&gt;#REF!,COUNTIFS($K$112:$K$1378,"up",#REF!,#REF!),"")</f>
        <v>#REF!</v>
      </c>
      <c r="X1010" s="8" t="e">
        <f>IF(#REF!&lt;&gt;#REF!,COUNTIFS($K$112:$K$1378,"SRS",#REF!,#REF!),"")</f>
        <v>#REF!</v>
      </c>
      <c r="Y1010" s="8" t="e">
        <f>IF(R1010&lt;&gt;"",IF(R1010=1,"",COUNTIFS($O$112:$O$1378,"&gt;40",#REF!,#REF!)),"")</f>
        <v>#REF!</v>
      </c>
      <c r="Z1010" s="15"/>
      <c r="AA1010" s="15"/>
      <c r="AB1010" s="15"/>
      <c r="AC1010" s="15"/>
    </row>
    <row r="1011" spans="1:34" s="7" customFormat="1">
      <c r="A1011" s="15">
        <f t="shared" si="65"/>
        <v>52204</v>
      </c>
      <c r="B1011" s="41" t="str">
        <f t="shared" si="66"/>
        <v>20182614304</v>
      </c>
      <c r="C1011" s="15" t="str">
        <f t="shared" si="67"/>
        <v>201826</v>
      </c>
      <c r="D1011" s="15">
        <v>2018</v>
      </c>
      <c r="E1011" s="15">
        <v>2</v>
      </c>
      <c r="F1011" s="15">
        <v>6</v>
      </c>
      <c r="G1011" s="15">
        <v>14</v>
      </c>
      <c r="H1011" s="15">
        <v>30</v>
      </c>
      <c r="I1011" s="15">
        <v>4</v>
      </c>
      <c r="J1011" s="15">
        <v>883</v>
      </c>
      <c r="K1011" s="15" t="s">
        <v>37</v>
      </c>
      <c r="L1011" s="15" t="e">
        <f>IF(#REF!=#REF!,IF(K1011="Stroke",IF(K1012="Stroke",IF((J1012-J1011)&lt;0,1000+J1012-J1011,J1012-J1011),""),""),"")</f>
        <v>#REF!</v>
      </c>
      <c r="M1011" s="15" t="s">
        <v>21</v>
      </c>
      <c r="N1011" s="15" t="s">
        <v>27</v>
      </c>
      <c r="O1011" s="15">
        <v>10</v>
      </c>
      <c r="P1011" s="8" t="e">
        <f>IF(#REF!=#REF!,IF(K1011="Stroke",IF(K1012="Stroke",IF(#REF!=#REF!,IF(Q1011=Q1012,IF((J1012-J1011)&lt;0,1000+J1012-J1011-O1011,J1012-J1011-O1011),""),""),""),""),"")</f>
        <v>#REF!</v>
      </c>
      <c r="Q1011" s="15">
        <v>1</v>
      </c>
      <c r="R1011" s="8" t="e">
        <f>IF(#REF!&lt;&gt;#REF!,COUNTIFS($K$112:$K$1378,$K$112,#REF!,#REF!),"")</f>
        <v>#REF!</v>
      </c>
      <c r="S1011" s="8" t="e">
        <f>IF(AND(#REF!&lt;&gt;#REF!,#REF!=#REF!,M1011="positive",M1012="negative"),1,"")</f>
        <v>#REF!</v>
      </c>
      <c r="T1011" s="8" t="e">
        <f>IF(AND(#REF!=#REF!,K:K="stroke",M:M="positive",S1011&lt;&gt;"1"),1,"")</f>
        <v>#REF!</v>
      </c>
      <c r="U1011" s="8" t="e">
        <f>IF((AND(R1011&lt;&gt;"",W1011&lt;&gt;1,K:K="stroke",M:M="negative",#REF!=#REF!)),IF(W1011&lt;&gt;0,"",1),"")</f>
        <v>#REF!</v>
      </c>
      <c r="V1011" s="8" t="e">
        <f t="shared" si="68"/>
        <v>#REF!</v>
      </c>
      <c r="W1011" s="8" t="e">
        <f>IF(#REF!&lt;&gt;#REF!,COUNTIFS($K$112:$K$1378,"up",#REF!,#REF!),"")</f>
        <v>#REF!</v>
      </c>
      <c r="X1011" s="8" t="e">
        <f>IF(#REF!&lt;&gt;#REF!,COUNTIFS($K$112:$K$1378,"SRS",#REF!,#REF!),"")</f>
        <v>#REF!</v>
      </c>
      <c r="Y1011" s="8" t="e">
        <f>IF(R1011&lt;&gt;"",IF(R1011=1,"",COUNTIFS($O$112:$O$1378,"&gt;40",#REF!,#REF!)),"")</f>
        <v>#REF!</v>
      </c>
      <c r="Z1011" s="15"/>
      <c r="AA1011" s="15"/>
      <c r="AB1011" s="15"/>
      <c r="AC1011" s="15"/>
      <c r="AD1011" s="4"/>
      <c r="AE1011" s="4"/>
      <c r="AF1011" s="4"/>
      <c r="AG1011" s="4"/>
      <c r="AH1011" s="4"/>
    </row>
    <row r="1012" spans="1:34">
      <c r="A1012" s="13">
        <f t="shared" si="65"/>
        <v>52362</v>
      </c>
      <c r="B1012" s="38" t="str">
        <f t="shared" si="66"/>
        <v>201826143242</v>
      </c>
      <c r="C1012" s="13" t="str">
        <f t="shared" si="67"/>
        <v>201826</v>
      </c>
      <c r="D1012" s="13">
        <v>2018</v>
      </c>
      <c r="E1012" s="13">
        <v>2</v>
      </c>
      <c r="F1012" s="13">
        <v>6</v>
      </c>
      <c r="G1012" s="13">
        <v>14</v>
      </c>
      <c r="H1012" s="13">
        <v>32</v>
      </c>
      <c r="I1012" s="13">
        <v>42</v>
      </c>
      <c r="J1012" s="13">
        <v>770</v>
      </c>
      <c r="K1012" s="13" t="s">
        <v>37</v>
      </c>
      <c r="L1012" s="13" t="e">
        <f>IF(#REF!=#REF!,IF(K1012="Stroke",IF(K1013="Stroke",IF((J1013-J1012)&lt;0,1000+J1013-J1012,J1013-J1012),""),""),"")</f>
        <v>#REF!</v>
      </c>
      <c r="M1012" s="13" t="s">
        <v>21</v>
      </c>
      <c r="N1012" s="13" t="s">
        <v>27</v>
      </c>
      <c r="O1012" s="13">
        <v>17</v>
      </c>
      <c r="P1012" s="7" t="e">
        <f>IF(#REF!=#REF!,IF(K1012="Stroke",IF(K1013="Stroke",IF(#REF!=#REF!,IF(Q1012=Q1013,IF((J1013-J1012)&lt;0,1000+J1013-J1012-O1012,J1013-J1012-O1012),""),""),""),""),"")</f>
        <v>#REF!</v>
      </c>
      <c r="Q1012" s="13">
        <v>1</v>
      </c>
      <c r="R1012" s="7" t="e">
        <f>IF(#REF!&lt;&gt;#REF!,COUNTIFS($K$112:$K$1378,$K$112,#REF!,#REF!),"")</f>
        <v>#REF!</v>
      </c>
      <c r="S1012" s="7" t="e">
        <f>IF(AND(#REF!&lt;&gt;#REF!,#REF!=#REF!,M1012="positive",M1013="negative"),1,"")</f>
        <v>#REF!</v>
      </c>
      <c r="T1012" s="7" t="e">
        <f>IF(AND(#REF!=#REF!,K:K="stroke",M:M="positive",S1012&lt;&gt;"1"),1,"")</f>
        <v>#REF!</v>
      </c>
      <c r="U1012" s="7" t="e">
        <f>IF((AND(R1012&lt;&gt;"",W1012&lt;&gt;1,K:K="stroke",M:M="negative",#REF!=#REF!)),IF(W1012&lt;&gt;0,"",1),"")</f>
        <v>#REF!</v>
      </c>
      <c r="V1012" s="7" t="e">
        <f t="shared" si="68"/>
        <v>#REF!</v>
      </c>
      <c r="W1012" s="7" t="e">
        <f>IF(#REF!&lt;&gt;#REF!,COUNTIFS($K$112:$K$1378,"up",#REF!,#REF!),"")</f>
        <v>#REF!</v>
      </c>
      <c r="X1012" s="7" t="e">
        <f>IF(#REF!&lt;&gt;#REF!,COUNTIFS($K$112:$K$1378,"SRS",#REF!,#REF!),"")</f>
        <v>#REF!</v>
      </c>
      <c r="Y1012" s="7" t="e">
        <f>IF(R1012&lt;&gt;"",IF(R1012=1,"",COUNTIFS($O$112:$O$1378,"&gt;40",#REF!,#REF!)),"")</f>
        <v>#REF!</v>
      </c>
      <c r="Z1012" s="13" t="s">
        <v>165</v>
      </c>
      <c r="AA1012" s="13"/>
      <c r="AB1012" s="13"/>
      <c r="AC1012" s="13"/>
      <c r="AD1012" s="7"/>
      <c r="AE1012" s="7"/>
      <c r="AF1012" s="7"/>
      <c r="AG1012" s="7"/>
      <c r="AH1012" s="7"/>
    </row>
    <row r="1013" spans="1:34" s="7" customFormat="1">
      <c r="A1013" s="15">
        <f t="shared" si="65"/>
        <v>52362</v>
      </c>
      <c r="B1013" s="41" t="str">
        <f t="shared" si="66"/>
        <v>201826143242</v>
      </c>
      <c r="C1013" s="15" t="str">
        <f t="shared" si="67"/>
        <v>201826</v>
      </c>
      <c r="D1013" s="15">
        <v>2018</v>
      </c>
      <c r="E1013" s="15">
        <v>2</v>
      </c>
      <c r="F1013" s="15">
        <v>6</v>
      </c>
      <c r="G1013" s="15">
        <v>14</v>
      </c>
      <c r="H1013" s="15">
        <v>32</v>
      </c>
      <c r="I1013" s="15">
        <v>42</v>
      </c>
      <c r="J1013" s="15">
        <v>791</v>
      </c>
      <c r="K1013" s="15" t="s">
        <v>133</v>
      </c>
      <c r="L1013" s="15" t="e">
        <f>IF(#REF!=#REF!,IF(K1013="Stroke",IF(K1014="Stroke",IF((J1014-J1013)&lt;0,1000+J1014-J1013,J1014-J1013),""),""),"")</f>
        <v>#REF!</v>
      </c>
      <c r="M1013" s="15" t="s">
        <v>21</v>
      </c>
      <c r="N1013" s="15" t="s">
        <v>27</v>
      </c>
      <c r="O1013" s="15">
        <v>0</v>
      </c>
      <c r="P1013" s="8" t="e">
        <f>IF(#REF!=#REF!,IF(K1013="Stroke",IF(K1014="Stroke",IF(#REF!=#REF!,IF(Q1013=Q1014,IF((J1014-J1013)&lt;0,1000+J1014-J1013-O1013,J1014-J1013-O1013),""),""),""),""),"")</f>
        <v>#REF!</v>
      </c>
      <c r="Q1013" s="15">
        <v>1</v>
      </c>
      <c r="R1013" s="8" t="e">
        <f>IF(#REF!&lt;&gt;#REF!,COUNTIFS($K$112:$K$1378,$K$112,#REF!,#REF!),"")</f>
        <v>#REF!</v>
      </c>
      <c r="S1013" s="8" t="e">
        <f>IF(AND(#REF!&lt;&gt;#REF!,#REF!=#REF!,M1013="positive",M1014="negative"),1,"")</f>
        <v>#REF!</v>
      </c>
      <c r="T1013" s="8" t="e">
        <f>IF(AND(#REF!=#REF!,K:K="stroke",M:M="positive",S1013&lt;&gt;"1"),1,"")</f>
        <v>#REF!</v>
      </c>
      <c r="U1013" s="8" t="e">
        <f>IF((AND(R1013&lt;&gt;"",W1013&lt;&gt;1,K:K="stroke",M:M="negative",#REF!=#REF!)),IF(W1013&lt;&gt;0,"",1),"")</f>
        <v>#REF!</v>
      </c>
      <c r="V1013" s="8" t="e">
        <f t="shared" si="68"/>
        <v>#REF!</v>
      </c>
      <c r="W1013" s="8" t="e">
        <f>IF(#REF!&lt;&gt;#REF!,COUNTIFS($K$112:$K$1378,"up",#REF!,#REF!),"")</f>
        <v>#REF!</v>
      </c>
      <c r="X1013" s="8" t="e">
        <f>IF(#REF!&lt;&gt;#REF!,COUNTIFS($K$112:$K$1378,"SRS",#REF!,#REF!),"")</f>
        <v>#REF!</v>
      </c>
      <c r="Y1013" s="8" t="e">
        <f>IF(R1013&lt;&gt;"",IF(R1013=1,"",COUNTIFS($O$112:$O$1378,"&gt;40",#REF!,#REF!)),"")</f>
        <v>#REF!</v>
      </c>
      <c r="Z1013" s="15"/>
      <c r="AA1013" s="15"/>
      <c r="AB1013" s="15"/>
      <c r="AC1013" s="15"/>
      <c r="AD1013" s="4"/>
      <c r="AE1013" s="4"/>
      <c r="AF1013" s="4"/>
      <c r="AG1013" s="4"/>
      <c r="AH1013" s="4"/>
    </row>
    <row r="1014" spans="1:34">
      <c r="A1014" s="13">
        <f t="shared" si="65"/>
        <v>52485</v>
      </c>
      <c r="B1014" s="38" t="str">
        <f t="shared" si="66"/>
        <v>201826143445</v>
      </c>
      <c r="C1014" s="13" t="str">
        <f t="shared" si="67"/>
        <v>201826</v>
      </c>
      <c r="D1014" s="13">
        <v>2018</v>
      </c>
      <c r="E1014" s="13">
        <v>2</v>
      </c>
      <c r="F1014" s="13">
        <v>6</v>
      </c>
      <c r="G1014" s="13">
        <v>14</v>
      </c>
      <c r="H1014" s="13">
        <v>34</v>
      </c>
      <c r="I1014" s="13">
        <v>45</v>
      </c>
      <c r="J1014" s="13">
        <v>62</v>
      </c>
      <c r="K1014" s="13" t="s">
        <v>37</v>
      </c>
      <c r="L1014" s="13" t="e">
        <f>IF(#REF!=#REF!,IF(K1014="Stroke",IF(K1015="Stroke",IF((J1015-J1014)&lt;0,1000+J1015-J1014,J1015-J1014),""),""),"")</f>
        <v>#REF!</v>
      </c>
      <c r="M1014" s="13" t="s">
        <v>21</v>
      </c>
      <c r="N1014" s="13" t="s">
        <v>27</v>
      </c>
      <c r="O1014" s="13">
        <v>8</v>
      </c>
      <c r="P1014" s="7" t="e">
        <f>IF(#REF!=#REF!,IF(K1014="Stroke",IF(K1015="Stroke",IF(#REF!=#REF!,IF(Q1014=Q1015,IF((J1015-J1014)&lt;0,1000+J1015-J1014-O1014,J1015-J1014-O1014),""),""),""),""),"")</f>
        <v>#REF!</v>
      </c>
      <c r="Q1014" s="13">
        <v>1</v>
      </c>
      <c r="R1014" s="7" t="e">
        <f>IF(#REF!&lt;&gt;#REF!,COUNTIFS($K$112:$K$1378,$K$112,#REF!,#REF!),"")</f>
        <v>#REF!</v>
      </c>
      <c r="S1014" s="7" t="e">
        <f>IF(AND(#REF!&lt;&gt;#REF!,#REF!=#REF!,M1014="positive",M1015="negative"),1,"")</f>
        <v>#REF!</v>
      </c>
      <c r="T1014" s="7" t="e">
        <f>IF(AND(#REF!=#REF!,K:K="stroke",M:M="positive",S1014&lt;&gt;"1"),1,"")</f>
        <v>#REF!</v>
      </c>
      <c r="U1014" s="7" t="e">
        <f>IF((AND(R1014&lt;&gt;"",W1014&lt;&gt;1,K:K="stroke",M:M="negative",#REF!=#REF!)),IF(W1014&lt;&gt;0,"",1),"")</f>
        <v>#REF!</v>
      </c>
      <c r="V1014" s="7" t="e">
        <f t="shared" si="68"/>
        <v>#REF!</v>
      </c>
      <c r="W1014" s="7" t="e">
        <f>IF(#REF!&lt;&gt;#REF!,COUNTIFS($K$112:$K$1378,"up",#REF!,#REF!),"")</f>
        <v>#REF!</v>
      </c>
      <c r="X1014" s="7" t="e">
        <f>IF(#REF!&lt;&gt;#REF!,COUNTIFS($K$112:$K$1378,"SRS",#REF!,#REF!),"")</f>
        <v>#REF!</v>
      </c>
      <c r="Y1014" s="7" t="e">
        <f>IF(R1014&lt;&gt;"",IF(R1014=1,"",COUNTIFS($O$112:$O$1378,"&gt;40",#REF!,#REF!)),"")</f>
        <v>#REF!</v>
      </c>
      <c r="Z1014" s="13"/>
      <c r="AA1014" s="13"/>
      <c r="AB1014" s="13"/>
      <c r="AC1014" s="13"/>
      <c r="AD1014" s="7"/>
      <c r="AE1014" s="7"/>
      <c r="AF1014" s="7"/>
      <c r="AG1014" s="7"/>
      <c r="AH1014" s="7"/>
    </row>
    <row r="1015" spans="1:34">
      <c r="A1015" s="15">
        <f t="shared" si="65"/>
        <v>52485</v>
      </c>
      <c r="B1015" s="41" t="str">
        <f t="shared" si="66"/>
        <v>201826143445</v>
      </c>
      <c r="C1015" s="15" t="str">
        <f t="shared" si="67"/>
        <v>201826</v>
      </c>
      <c r="D1015" s="15">
        <v>2018</v>
      </c>
      <c r="E1015" s="15">
        <v>2</v>
      </c>
      <c r="F1015" s="15">
        <v>6</v>
      </c>
      <c r="G1015" s="15">
        <v>14</v>
      </c>
      <c r="H1015" s="15">
        <v>34</v>
      </c>
      <c r="I1015" s="15">
        <v>45</v>
      </c>
      <c r="J1015" s="15">
        <v>84</v>
      </c>
      <c r="K1015" s="15" t="s">
        <v>37</v>
      </c>
      <c r="L1015" s="15" t="e">
        <f>IF(#REF!=#REF!,IF(K1015="Stroke",IF(K1016="Stroke",IF((J1016-J1015)&lt;0,1000+J1016-J1015,J1016-J1015),""),""),"")</f>
        <v>#REF!</v>
      </c>
      <c r="M1015" s="15" t="s">
        <v>21</v>
      </c>
      <c r="N1015" s="15" t="s">
        <v>27</v>
      </c>
      <c r="O1015" s="15">
        <v>343</v>
      </c>
      <c r="P1015" s="8" t="e">
        <f>IF(#REF!=#REF!,IF(K1015="Stroke",IF(K1016="Stroke",IF(#REF!=#REF!,IF(Q1015=Q1016,IF((J1016-J1015)&lt;0,1000+J1016-J1015-O1015,J1016-J1015-O1015),""),""),""),""),"")</f>
        <v>#REF!</v>
      </c>
      <c r="Q1015" s="15">
        <v>1</v>
      </c>
      <c r="R1015" s="8" t="e">
        <f>IF(#REF!&lt;&gt;#REF!,COUNTIFS($K$112:$K$1378,$K$112,#REF!,#REF!),"")</f>
        <v>#REF!</v>
      </c>
      <c r="S1015" s="8" t="e">
        <f>IF(AND(#REF!&lt;&gt;#REF!,#REF!=#REF!,M1015="positive",M1016="negative"),1,"")</f>
        <v>#REF!</v>
      </c>
      <c r="T1015" s="8" t="e">
        <f>IF(AND(#REF!=#REF!,K:K="stroke",M:M="positive",S1015&lt;&gt;"1"),1,"")</f>
        <v>#REF!</v>
      </c>
      <c r="U1015" s="8" t="e">
        <f>IF((AND(R1015&lt;&gt;"",W1015&lt;&gt;1,K:K="stroke",M:M="negative",#REF!=#REF!)),IF(W1015&lt;&gt;0,"",1),"")</f>
        <v>#REF!</v>
      </c>
      <c r="V1015" s="8" t="e">
        <f t="shared" si="68"/>
        <v>#REF!</v>
      </c>
      <c r="W1015" s="8" t="e">
        <f>IF(#REF!&lt;&gt;#REF!,COUNTIFS($K$112:$K$1378,"up",#REF!,#REF!),"")</f>
        <v>#REF!</v>
      </c>
      <c r="X1015" s="8" t="e">
        <f>IF(#REF!&lt;&gt;#REF!,COUNTIFS($K$112:$K$1378,"SRS",#REF!,#REF!),"")</f>
        <v>#REF!</v>
      </c>
      <c r="Y1015" s="8" t="e">
        <f>IF(R1015&lt;&gt;"",IF(R1015=1,"",COUNTIFS($O$112:$O$1378,"&gt;40",#REF!,#REF!)),"")</f>
        <v>#REF!</v>
      </c>
      <c r="Z1015" s="15"/>
      <c r="AA1015" s="15"/>
      <c r="AB1015" s="15"/>
      <c r="AC1015" s="15"/>
    </row>
    <row r="1016" spans="1:34">
      <c r="A1016" s="15">
        <f t="shared" si="65"/>
        <v>52485</v>
      </c>
      <c r="B1016" s="41" t="str">
        <f t="shared" si="66"/>
        <v>201826143445</v>
      </c>
      <c r="C1016" s="15" t="str">
        <f t="shared" si="67"/>
        <v>201826</v>
      </c>
      <c r="D1016" s="15">
        <v>2018</v>
      </c>
      <c r="E1016" s="15">
        <v>2</v>
      </c>
      <c r="F1016" s="15">
        <v>6</v>
      </c>
      <c r="G1016" s="15">
        <v>14</v>
      </c>
      <c r="H1016" s="15">
        <v>34</v>
      </c>
      <c r="I1016" s="15">
        <v>45</v>
      </c>
      <c r="J1016" s="15">
        <v>108</v>
      </c>
      <c r="K1016" s="15" t="s">
        <v>29</v>
      </c>
      <c r="L1016" s="15" t="e">
        <f>IF(#REF!=#REF!,IF(K1016="Stroke",IF(K1017="Stroke",IF((J1017-J1016)&lt;0,1000+J1017-J1016,J1017-J1016),""),""),"")</f>
        <v>#REF!</v>
      </c>
      <c r="M1016" s="15" t="s">
        <v>21</v>
      </c>
      <c r="N1016" s="15" t="s">
        <v>27</v>
      </c>
      <c r="O1016" s="15">
        <v>0</v>
      </c>
      <c r="P1016" s="8" t="e">
        <f>IF(#REF!=#REF!,IF(K1016="Stroke",IF(K1017="Stroke",IF(#REF!=#REF!,IF(Q1016=Q1017,IF((J1017-J1016)&lt;0,1000+J1017-J1016-O1016,J1017-J1016-O1016),""),""),""),""),"")</f>
        <v>#REF!</v>
      </c>
      <c r="Q1016" s="15">
        <v>1</v>
      </c>
      <c r="R1016" s="8" t="e">
        <f>IF(#REF!&lt;&gt;#REF!,COUNTIFS($K$112:$K$1378,$K$112,#REF!,#REF!),"")</f>
        <v>#REF!</v>
      </c>
      <c r="S1016" s="8" t="e">
        <f>IF(AND(#REF!&lt;&gt;#REF!,#REF!=#REF!,M1016="positive",M1017="negative"),1,"")</f>
        <v>#REF!</v>
      </c>
      <c r="T1016" s="8" t="e">
        <f>IF(AND(#REF!=#REF!,K:K="stroke",M:M="positive",S1016&lt;&gt;"1"),1,"")</f>
        <v>#REF!</v>
      </c>
      <c r="U1016" s="8" t="e">
        <f>IF((AND(R1016&lt;&gt;"",W1016&lt;&gt;1,K:K="stroke",M:M="negative",#REF!=#REF!)),IF(W1016&lt;&gt;0,"",1),"")</f>
        <v>#REF!</v>
      </c>
      <c r="V1016" s="8" t="e">
        <f t="shared" si="68"/>
        <v>#REF!</v>
      </c>
      <c r="W1016" s="8" t="e">
        <f>IF(#REF!&lt;&gt;#REF!,COUNTIFS($K$112:$K$1378,"up",#REF!,#REF!),"")</f>
        <v>#REF!</v>
      </c>
      <c r="X1016" s="8" t="e">
        <f>IF(#REF!&lt;&gt;#REF!,COUNTIFS($K$112:$K$1378,"SRS",#REF!,#REF!),"")</f>
        <v>#REF!</v>
      </c>
      <c r="Y1016" s="8" t="e">
        <f>IF(R1016&lt;&gt;"",IF(R1016=1,"",COUNTIFS($O$112:$O$1378,"&gt;40",#REF!,#REF!)),"")</f>
        <v>#REF!</v>
      </c>
      <c r="Z1016" s="15" t="s">
        <v>166</v>
      </c>
      <c r="AA1016" s="15"/>
      <c r="AB1016" s="15"/>
      <c r="AC1016" s="15"/>
    </row>
    <row r="1017" spans="1:34">
      <c r="A1017" s="15">
        <f t="shared" si="65"/>
        <v>52485</v>
      </c>
      <c r="B1017" s="41" t="str">
        <f t="shared" si="66"/>
        <v>201826143445</v>
      </c>
      <c r="C1017" s="15" t="str">
        <f t="shared" si="67"/>
        <v>201826</v>
      </c>
      <c r="D1017" s="15">
        <v>2018</v>
      </c>
      <c r="E1017" s="15">
        <v>2</v>
      </c>
      <c r="F1017" s="15">
        <v>6</v>
      </c>
      <c r="G1017" s="15">
        <v>14</v>
      </c>
      <c r="H1017" s="15">
        <v>34</v>
      </c>
      <c r="I1017" s="15">
        <v>45</v>
      </c>
      <c r="J1017" s="15">
        <v>121</v>
      </c>
      <c r="K1017" s="15" t="s">
        <v>29</v>
      </c>
      <c r="L1017" s="15" t="e">
        <f>IF(#REF!=#REF!,IF(K1017="Stroke",IF(K1018="Stroke",IF((J1018-J1017)&lt;0,1000+J1018-J1017,J1018-J1017),""),""),"")</f>
        <v>#REF!</v>
      </c>
      <c r="M1017" s="15" t="s">
        <v>21</v>
      </c>
      <c r="N1017" s="15" t="s">
        <v>27</v>
      </c>
      <c r="O1017" s="15">
        <v>0</v>
      </c>
      <c r="P1017" s="8" t="e">
        <f>IF(#REF!=#REF!,IF(K1017="Stroke",IF(K1018="Stroke",IF(#REF!=#REF!,IF(Q1017=Q1018,IF((J1018-J1017)&lt;0,1000+J1018-J1017-O1017,J1018-J1017-O1017),""),""),""),""),"")</f>
        <v>#REF!</v>
      </c>
      <c r="Q1017" s="15">
        <v>1</v>
      </c>
      <c r="R1017" s="8" t="e">
        <f>IF(#REF!&lt;&gt;#REF!,COUNTIFS($K$112:$K$1378,$K$112,#REF!,#REF!),"")</f>
        <v>#REF!</v>
      </c>
      <c r="S1017" s="8" t="e">
        <f>IF(AND(#REF!&lt;&gt;#REF!,#REF!=#REF!,M1017="positive",M1018="negative"),1,"")</f>
        <v>#REF!</v>
      </c>
      <c r="T1017" s="8" t="e">
        <f>IF(AND(#REF!=#REF!,K:K="stroke",M:M="positive",S1017&lt;&gt;"1"),1,"")</f>
        <v>#REF!</v>
      </c>
      <c r="U1017" s="8" t="e">
        <f>IF((AND(R1017&lt;&gt;"",W1017&lt;&gt;1,K:K="stroke",M:M="negative",#REF!=#REF!)),IF(W1017&lt;&gt;0,"",1),"")</f>
        <v>#REF!</v>
      </c>
      <c r="V1017" s="8" t="e">
        <f t="shared" si="68"/>
        <v>#REF!</v>
      </c>
      <c r="W1017" s="8" t="e">
        <f>IF(#REF!&lt;&gt;#REF!,COUNTIFS($K$112:$K$1378,"up",#REF!,#REF!),"")</f>
        <v>#REF!</v>
      </c>
      <c r="X1017" s="8" t="e">
        <f>IF(#REF!&lt;&gt;#REF!,COUNTIFS($K$112:$K$1378,"SRS",#REF!,#REF!),"")</f>
        <v>#REF!</v>
      </c>
      <c r="Y1017" s="8" t="e">
        <f>IF(R1017&lt;&gt;"",IF(R1017=1,"",COUNTIFS($O$112:$O$1378,"&gt;40",#REF!,#REF!)),"")</f>
        <v>#REF!</v>
      </c>
      <c r="Z1017" s="15" t="s">
        <v>166</v>
      </c>
      <c r="AA1017" s="15"/>
      <c r="AB1017" s="15"/>
      <c r="AC1017" s="15"/>
    </row>
    <row r="1018" spans="1:34">
      <c r="A1018" s="15">
        <f t="shared" si="65"/>
        <v>52485</v>
      </c>
      <c r="B1018" s="41" t="str">
        <f t="shared" si="66"/>
        <v>201826143445</v>
      </c>
      <c r="C1018" s="15" t="str">
        <f t="shared" si="67"/>
        <v>201826</v>
      </c>
      <c r="D1018" s="15">
        <v>2018</v>
      </c>
      <c r="E1018" s="15">
        <v>2</v>
      </c>
      <c r="F1018" s="15">
        <v>6</v>
      </c>
      <c r="G1018" s="15">
        <v>14</v>
      </c>
      <c r="H1018" s="15">
        <v>34</v>
      </c>
      <c r="I1018" s="15">
        <v>45</v>
      </c>
      <c r="J1018" s="15">
        <v>128</v>
      </c>
      <c r="K1018" s="15" t="s">
        <v>29</v>
      </c>
      <c r="L1018" s="15" t="e">
        <f>IF(#REF!=#REF!,IF(K1018="Stroke",IF(K1019="Stroke",IF((J1019-J1018)&lt;0,1000+J1019-J1018,J1019-J1018),""),""),"")</f>
        <v>#REF!</v>
      </c>
      <c r="M1018" s="15" t="s">
        <v>21</v>
      </c>
      <c r="N1018" s="15" t="s">
        <v>27</v>
      </c>
      <c r="O1018" s="15">
        <v>0</v>
      </c>
      <c r="P1018" s="8" t="e">
        <f>IF(#REF!=#REF!,IF(K1018="Stroke",IF(K1019="Stroke",IF(#REF!=#REF!,IF(Q1018=Q1019,IF((J1019-J1018)&lt;0,1000+J1019-J1018-O1018,J1019-J1018-O1018),""),""),""),""),"")</f>
        <v>#REF!</v>
      </c>
      <c r="Q1018" s="15">
        <v>1</v>
      </c>
      <c r="R1018" s="8" t="e">
        <f>IF(#REF!&lt;&gt;#REF!,COUNTIFS($K$112:$K$1378,$K$112,#REF!,#REF!),"")</f>
        <v>#REF!</v>
      </c>
      <c r="S1018" s="8" t="e">
        <f>IF(AND(#REF!&lt;&gt;#REF!,#REF!=#REF!,M1018="positive",M1019="negative"),1,"")</f>
        <v>#REF!</v>
      </c>
      <c r="T1018" s="8" t="e">
        <f>IF(AND(#REF!=#REF!,K:K="stroke",M:M="positive",S1018&lt;&gt;"1"),1,"")</f>
        <v>#REF!</v>
      </c>
      <c r="U1018" s="8" t="e">
        <f>IF((AND(R1018&lt;&gt;"",W1018&lt;&gt;1,K:K="stroke",M:M="negative",#REF!=#REF!)),IF(W1018&lt;&gt;0,"",1),"")</f>
        <v>#REF!</v>
      </c>
      <c r="V1018" s="8" t="e">
        <f t="shared" si="68"/>
        <v>#REF!</v>
      </c>
      <c r="W1018" s="8" t="e">
        <f>IF(#REF!&lt;&gt;#REF!,COUNTIFS($K$112:$K$1378,"up",#REF!,#REF!),"")</f>
        <v>#REF!</v>
      </c>
      <c r="X1018" s="8" t="e">
        <f>IF(#REF!&lt;&gt;#REF!,COUNTIFS($K$112:$K$1378,"SRS",#REF!,#REF!),"")</f>
        <v>#REF!</v>
      </c>
      <c r="Y1018" s="8" t="e">
        <f>IF(R1018&lt;&gt;"",IF(R1018=1,"",COUNTIFS($O$112:$O$1378,"&gt;40",#REF!,#REF!)),"")</f>
        <v>#REF!</v>
      </c>
      <c r="Z1018" s="15" t="s">
        <v>166</v>
      </c>
      <c r="AA1018" s="15"/>
      <c r="AB1018" s="15"/>
      <c r="AC1018" s="15"/>
    </row>
    <row r="1019" spans="1:34">
      <c r="A1019" s="15">
        <f t="shared" si="65"/>
        <v>52485</v>
      </c>
      <c r="B1019" s="41" t="str">
        <f t="shared" si="66"/>
        <v>201826143445</v>
      </c>
      <c r="C1019" s="15" t="str">
        <f t="shared" si="67"/>
        <v>201826</v>
      </c>
      <c r="D1019" s="15">
        <v>2018</v>
      </c>
      <c r="E1019" s="15">
        <v>2</v>
      </c>
      <c r="F1019" s="15">
        <v>6</v>
      </c>
      <c r="G1019" s="15">
        <v>14</v>
      </c>
      <c r="H1019" s="15">
        <v>34</v>
      </c>
      <c r="I1019" s="15">
        <v>45</v>
      </c>
      <c r="J1019" s="15">
        <v>132</v>
      </c>
      <c r="K1019" s="15" t="s">
        <v>29</v>
      </c>
      <c r="L1019" s="15" t="e">
        <f>IF(#REF!=#REF!,IF(K1019="Stroke",IF(K1020="Stroke",IF((J1020-J1019)&lt;0,1000+J1020-J1019,J1020-J1019),""),""),"")</f>
        <v>#REF!</v>
      </c>
      <c r="M1019" s="15" t="s">
        <v>21</v>
      </c>
      <c r="N1019" s="15" t="s">
        <v>27</v>
      </c>
      <c r="O1019" s="15">
        <v>0</v>
      </c>
      <c r="P1019" s="8" t="e">
        <f>IF(#REF!=#REF!,IF(K1019="Stroke",IF(K1020="Stroke",IF(#REF!=#REF!,IF(Q1019=Q1020,IF((J1020-J1019)&lt;0,1000+J1020-J1019-O1019,J1020-J1019-O1019),""),""),""),""),"")</f>
        <v>#REF!</v>
      </c>
      <c r="Q1019" s="15">
        <v>1</v>
      </c>
      <c r="R1019" s="8" t="e">
        <f>IF(#REF!&lt;&gt;#REF!,COUNTIFS($K$112:$K$1378,$K$112,#REF!,#REF!),"")</f>
        <v>#REF!</v>
      </c>
      <c r="S1019" s="8" t="e">
        <f>IF(AND(#REF!&lt;&gt;#REF!,#REF!=#REF!,M1019="positive",M1020="negative"),1,"")</f>
        <v>#REF!</v>
      </c>
      <c r="T1019" s="8" t="e">
        <f>IF(AND(#REF!=#REF!,K:K="stroke",M:M="positive",S1019&lt;&gt;"1"),1,"")</f>
        <v>#REF!</v>
      </c>
      <c r="U1019" s="8" t="e">
        <f>IF((AND(R1019&lt;&gt;"",W1019&lt;&gt;1,K:K="stroke",M:M="negative",#REF!=#REF!)),IF(W1019&lt;&gt;0,"",1),"")</f>
        <v>#REF!</v>
      </c>
      <c r="V1019" s="8" t="e">
        <f t="shared" si="68"/>
        <v>#REF!</v>
      </c>
      <c r="W1019" s="8" t="e">
        <f>IF(#REF!&lt;&gt;#REF!,COUNTIFS($K$112:$K$1378,"up",#REF!,#REF!),"")</f>
        <v>#REF!</v>
      </c>
      <c r="X1019" s="8" t="e">
        <f>IF(#REF!&lt;&gt;#REF!,COUNTIFS($K$112:$K$1378,"SRS",#REF!,#REF!),"")</f>
        <v>#REF!</v>
      </c>
      <c r="Y1019" s="8" t="e">
        <f>IF(R1019&lt;&gt;"",IF(R1019=1,"",COUNTIFS($O$112:$O$1378,"&gt;40",#REF!,#REF!)),"")</f>
        <v>#REF!</v>
      </c>
      <c r="Z1019" s="15" t="s">
        <v>166</v>
      </c>
      <c r="AA1019" s="15"/>
      <c r="AB1019" s="15"/>
      <c r="AC1019" s="15"/>
    </row>
    <row r="1020" spans="1:34">
      <c r="A1020" s="15">
        <f t="shared" si="65"/>
        <v>52485</v>
      </c>
      <c r="B1020" s="41" t="str">
        <f t="shared" si="66"/>
        <v>201826143445</v>
      </c>
      <c r="C1020" s="15" t="str">
        <f t="shared" si="67"/>
        <v>201826</v>
      </c>
      <c r="D1020" s="15">
        <v>2018</v>
      </c>
      <c r="E1020" s="15">
        <v>2</v>
      </c>
      <c r="F1020" s="15">
        <v>6</v>
      </c>
      <c r="G1020" s="15">
        <v>14</v>
      </c>
      <c r="H1020" s="15">
        <v>34</v>
      </c>
      <c r="I1020" s="15">
        <v>45</v>
      </c>
      <c r="J1020" s="15">
        <v>458</v>
      </c>
      <c r="K1020" s="15" t="s">
        <v>37</v>
      </c>
      <c r="L1020" s="15" t="e">
        <f>IF(#REF!=#REF!,IF(K1020="Stroke",IF(K1021="Stroke",IF((J1021-J1020)&lt;0,1000+J1021-J1020,J1021-J1020),""),""),"")</f>
        <v>#REF!</v>
      </c>
      <c r="M1020" s="15" t="s">
        <v>21</v>
      </c>
      <c r="N1020" s="15" t="s">
        <v>27</v>
      </c>
      <c r="O1020" s="15">
        <v>11</v>
      </c>
      <c r="P1020" s="8" t="e">
        <f>IF(#REF!=#REF!,IF(K1020="Stroke",IF(K1021="Stroke",IF(#REF!=#REF!,IF(Q1020=Q1021,IF((J1021-J1020)&lt;0,1000+J1021-J1020-O1020,J1021-J1020-O1020),""),""),""),""),"")</f>
        <v>#REF!</v>
      </c>
      <c r="Q1020" s="15">
        <v>1</v>
      </c>
      <c r="R1020" s="8" t="e">
        <f>IF(#REF!&lt;&gt;#REF!,COUNTIFS($K$112:$K$1378,$K$112,#REF!,#REF!),"")</f>
        <v>#REF!</v>
      </c>
      <c r="S1020" s="8" t="e">
        <f>IF(AND(#REF!&lt;&gt;#REF!,#REF!=#REF!,M1020="positive",M1021="negative"),1,"")</f>
        <v>#REF!</v>
      </c>
      <c r="T1020" s="8" t="e">
        <f>IF(AND(#REF!=#REF!,K:K="stroke",M:M="positive",S1020&lt;&gt;"1"),1,"")</f>
        <v>#REF!</v>
      </c>
      <c r="U1020" s="8" t="e">
        <f>IF((AND(R1020&lt;&gt;"",W1020&lt;&gt;1,K:K="stroke",M:M="negative",#REF!=#REF!)),IF(W1020&lt;&gt;0,"",1),"")</f>
        <v>#REF!</v>
      </c>
      <c r="V1020" s="8" t="e">
        <f t="shared" si="68"/>
        <v>#REF!</v>
      </c>
      <c r="W1020" s="8" t="e">
        <f>IF(#REF!&lt;&gt;#REF!,COUNTIFS($K$112:$K$1378,"up",#REF!,#REF!),"")</f>
        <v>#REF!</v>
      </c>
      <c r="X1020" s="8" t="e">
        <f>IF(#REF!&lt;&gt;#REF!,COUNTIFS($K$112:$K$1378,"SRS",#REF!,#REF!),"")</f>
        <v>#REF!</v>
      </c>
      <c r="Y1020" s="8" t="e">
        <f>IF(R1020&lt;&gt;"",IF(R1020=1,"",COUNTIFS($O$112:$O$1378,"&gt;40",#REF!,#REF!)),"")</f>
        <v>#REF!</v>
      </c>
      <c r="Z1020" s="15"/>
      <c r="AA1020" s="15"/>
      <c r="AB1020" s="15"/>
      <c r="AC1020" s="15"/>
    </row>
    <row r="1021" spans="1:34">
      <c r="A1021" s="15">
        <f t="shared" si="65"/>
        <v>52485</v>
      </c>
      <c r="B1021" s="41" t="str">
        <f t="shared" si="66"/>
        <v>201826143445</v>
      </c>
      <c r="C1021" s="15" t="str">
        <f t="shared" si="67"/>
        <v>201826</v>
      </c>
      <c r="D1021" s="15">
        <v>2018</v>
      </c>
      <c r="E1021" s="15">
        <v>2</v>
      </c>
      <c r="F1021" s="15">
        <v>6</v>
      </c>
      <c r="G1021" s="15">
        <v>14</v>
      </c>
      <c r="H1021" s="15">
        <v>34</v>
      </c>
      <c r="I1021" s="15">
        <v>45</v>
      </c>
      <c r="J1021" s="15">
        <v>643</v>
      </c>
      <c r="K1021" s="15" t="s">
        <v>37</v>
      </c>
      <c r="L1021" s="15" t="e">
        <f>IF(#REF!=#REF!,IF(K1021="Stroke",IF(K1022="Stroke",IF((J1022-J1021)&lt;0,1000+J1022-J1021,J1022-J1021),""),""),"")</f>
        <v>#REF!</v>
      </c>
      <c r="M1021" s="15" t="s">
        <v>21</v>
      </c>
      <c r="N1021" s="15" t="s">
        <v>27</v>
      </c>
      <c r="O1021" s="15">
        <v>12</v>
      </c>
      <c r="P1021" s="8" t="e">
        <f>IF(#REF!=#REF!,IF(K1021="Stroke",IF(K1022="Stroke",IF(#REF!=#REF!,IF(Q1021=Q1022,IF((J1022-J1021)&lt;0,1000+J1022-J1021-O1021,J1022-J1021-O1021),""),""),""),""),"")</f>
        <v>#REF!</v>
      </c>
      <c r="Q1021" s="15">
        <v>1</v>
      </c>
      <c r="R1021" s="8" t="e">
        <f>IF(#REF!&lt;&gt;#REF!,COUNTIFS($K$112:$K$1378,$K$112,#REF!,#REF!),"")</f>
        <v>#REF!</v>
      </c>
      <c r="S1021" s="8" t="e">
        <f>IF(AND(#REF!&lt;&gt;#REF!,#REF!=#REF!,M1021="positive",M1022="negative"),1,"")</f>
        <v>#REF!</v>
      </c>
      <c r="T1021" s="8" t="e">
        <f>IF(AND(#REF!=#REF!,K:K="stroke",M:M="positive",S1021&lt;&gt;"1"),1,"")</f>
        <v>#REF!</v>
      </c>
      <c r="U1021" s="8" t="e">
        <f>IF((AND(R1021&lt;&gt;"",W1021&lt;&gt;1,K:K="stroke",M:M="negative",#REF!=#REF!)),IF(W1021&lt;&gt;0,"",1),"")</f>
        <v>#REF!</v>
      </c>
      <c r="V1021" s="8" t="e">
        <f t="shared" si="68"/>
        <v>#REF!</v>
      </c>
      <c r="W1021" s="8" t="e">
        <f>IF(#REF!&lt;&gt;#REF!,COUNTIFS($K$112:$K$1378,"up",#REF!,#REF!),"")</f>
        <v>#REF!</v>
      </c>
      <c r="X1021" s="8" t="e">
        <f>IF(#REF!&lt;&gt;#REF!,COUNTIFS($K$112:$K$1378,"SRS",#REF!,#REF!),"")</f>
        <v>#REF!</v>
      </c>
      <c r="Y1021" s="8" t="e">
        <f>IF(R1021&lt;&gt;"",IF(R1021=1,"",COUNTIFS($O$112:$O$1378,"&gt;40",#REF!,#REF!)),"")</f>
        <v>#REF!</v>
      </c>
      <c r="Z1021" s="15"/>
      <c r="AA1021" s="15"/>
      <c r="AB1021" s="15"/>
      <c r="AC1021" s="15"/>
    </row>
    <row r="1022" spans="1:34">
      <c r="A1022" s="15">
        <f t="shared" si="65"/>
        <v>52485</v>
      </c>
      <c r="B1022" s="41" t="str">
        <f t="shared" si="66"/>
        <v>201826143445</v>
      </c>
      <c r="C1022" s="15" t="str">
        <f t="shared" si="67"/>
        <v>201826</v>
      </c>
      <c r="D1022" s="15">
        <v>2018</v>
      </c>
      <c r="E1022" s="15">
        <v>2</v>
      </c>
      <c r="F1022" s="15">
        <v>6</v>
      </c>
      <c r="G1022" s="15">
        <v>14</v>
      </c>
      <c r="H1022" s="15">
        <v>34</v>
      </c>
      <c r="I1022" s="15">
        <v>45</v>
      </c>
      <c r="J1022" s="15">
        <v>688</v>
      </c>
      <c r="K1022" s="15" t="s">
        <v>37</v>
      </c>
      <c r="L1022" s="15" t="e">
        <f>IF(#REF!=#REF!,IF(K1022="Stroke",IF(K1023="Stroke",IF((J1023-J1022)&lt;0,1000+J1023-J1022,J1023-J1022),""),""),"")</f>
        <v>#REF!</v>
      </c>
      <c r="M1022" s="15" t="s">
        <v>21</v>
      </c>
      <c r="N1022" s="15" t="s">
        <v>27</v>
      </c>
      <c r="O1022" s="15">
        <v>2</v>
      </c>
      <c r="P1022" s="8" t="e">
        <f>IF(#REF!=#REF!,IF(K1022="Stroke",IF(K1023="Stroke",IF(#REF!=#REF!,IF(Q1022=Q1023,IF((J1023-J1022)&lt;0,1000+J1023-J1022-O1022,J1023-J1022-O1022),""),""),""),""),"")</f>
        <v>#REF!</v>
      </c>
      <c r="Q1022" s="15">
        <v>1</v>
      </c>
      <c r="R1022" s="8" t="e">
        <f>IF(#REF!&lt;&gt;#REF!,COUNTIFS($K$112:$K$1378,$K$112,#REF!,#REF!),"")</f>
        <v>#REF!</v>
      </c>
      <c r="S1022" s="8" t="e">
        <f>IF(AND(#REF!&lt;&gt;#REF!,#REF!=#REF!,M1022="positive",M1023="negative"),1,"")</f>
        <v>#REF!</v>
      </c>
      <c r="T1022" s="8" t="e">
        <f>IF(AND(#REF!=#REF!,K:K="stroke",M:M="positive",S1022&lt;&gt;"1"),1,"")</f>
        <v>#REF!</v>
      </c>
      <c r="U1022" s="8" t="e">
        <f>IF((AND(R1022&lt;&gt;"",W1022&lt;&gt;1,K:K="stroke",M:M="negative",#REF!=#REF!)),IF(W1022&lt;&gt;0,"",1),"")</f>
        <v>#REF!</v>
      </c>
      <c r="V1022" s="8" t="e">
        <f t="shared" si="68"/>
        <v>#REF!</v>
      </c>
      <c r="W1022" s="8" t="e">
        <f>IF(#REF!&lt;&gt;#REF!,COUNTIFS($K$112:$K$1378,"up",#REF!,#REF!),"")</f>
        <v>#REF!</v>
      </c>
      <c r="X1022" s="8" t="e">
        <f>IF(#REF!&lt;&gt;#REF!,COUNTIFS($K$112:$K$1378,"SRS",#REF!,#REF!),"")</f>
        <v>#REF!</v>
      </c>
      <c r="Y1022" s="8" t="e">
        <f>IF(R1022&lt;&gt;"",IF(R1022=1,"",COUNTIFS($O$112:$O$1378,"&gt;40",#REF!,#REF!)),"")</f>
        <v>#REF!</v>
      </c>
      <c r="Z1022" s="15"/>
      <c r="AA1022" s="15"/>
      <c r="AB1022" s="15"/>
      <c r="AC1022" s="15"/>
    </row>
    <row r="1023" spans="1:34">
      <c r="A1023" s="15">
        <f t="shared" si="65"/>
        <v>52485</v>
      </c>
      <c r="B1023" s="41" t="str">
        <f t="shared" si="66"/>
        <v>201826143445</v>
      </c>
      <c r="C1023" s="15" t="str">
        <f t="shared" si="67"/>
        <v>201826</v>
      </c>
      <c r="D1023" s="15">
        <v>2018</v>
      </c>
      <c r="E1023" s="15">
        <v>2</v>
      </c>
      <c r="F1023" s="15">
        <v>6</v>
      </c>
      <c r="G1023" s="15">
        <v>14</v>
      </c>
      <c r="H1023" s="15">
        <v>34</v>
      </c>
      <c r="I1023" s="15">
        <v>45</v>
      </c>
      <c r="J1023" s="15">
        <v>721</v>
      </c>
      <c r="K1023" s="15" t="s">
        <v>37</v>
      </c>
      <c r="L1023" s="15" t="e">
        <f>IF(#REF!=#REF!,IF(K1023="Stroke",IF(K1024="Stroke",IF((J1024-J1023)&lt;0,1000+J1024-J1023,J1024-J1023),""),""),"")</f>
        <v>#REF!</v>
      </c>
      <c r="M1023" s="15" t="s">
        <v>21</v>
      </c>
      <c r="N1023" s="15" t="s">
        <v>27</v>
      </c>
      <c r="O1023" s="15">
        <v>38</v>
      </c>
      <c r="P1023" s="8" t="e">
        <f>IF(#REF!=#REF!,IF(K1023="Stroke",IF(K1024="Stroke",IF(#REF!=#REF!,IF(Q1023=Q1024,IF((J1024-J1023)&lt;0,1000+J1024-J1023-O1023,J1024-J1023-O1023),""),""),""),""),"")</f>
        <v>#REF!</v>
      </c>
      <c r="Q1023" s="15">
        <v>1</v>
      </c>
      <c r="R1023" s="8" t="e">
        <f>IF(#REF!&lt;&gt;#REF!,COUNTIFS($K$112:$K$1378,$K$112,#REF!,#REF!),"")</f>
        <v>#REF!</v>
      </c>
      <c r="S1023" s="8" t="e">
        <f>IF(AND(#REF!&lt;&gt;#REF!,#REF!=#REF!,M1023="positive",M1024="negative"),1,"")</f>
        <v>#REF!</v>
      </c>
      <c r="T1023" s="8" t="e">
        <f>IF(AND(#REF!=#REF!,K:K="stroke",M:M="positive",S1023&lt;&gt;"1"),1,"")</f>
        <v>#REF!</v>
      </c>
      <c r="U1023" s="8" t="e">
        <f>IF((AND(R1023&lt;&gt;"",W1023&lt;&gt;1,K:K="stroke",M:M="negative",#REF!=#REF!)),IF(W1023&lt;&gt;0,"",1),"")</f>
        <v>#REF!</v>
      </c>
      <c r="V1023" s="8" t="e">
        <f t="shared" si="68"/>
        <v>#REF!</v>
      </c>
      <c r="W1023" s="8" t="e">
        <f>IF(#REF!&lt;&gt;#REF!,COUNTIFS($K$112:$K$1378,"up",#REF!,#REF!),"")</f>
        <v>#REF!</v>
      </c>
      <c r="X1023" s="8" t="e">
        <f>IF(#REF!&lt;&gt;#REF!,COUNTIFS($K$112:$K$1378,"SRS",#REF!,#REF!),"")</f>
        <v>#REF!</v>
      </c>
      <c r="Y1023" s="8" t="e">
        <f>IF(R1023&lt;&gt;"",IF(R1023=1,"",COUNTIFS($O$112:$O$1378,"&gt;40",#REF!,#REF!)),"")</f>
        <v>#REF!</v>
      </c>
      <c r="Z1023" s="15"/>
      <c r="AA1023" s="15"/>
      <c r="AB1023" s="15"/>
      <c r="AC1023" s="15"/>
    </row>
    <row r="1024" spans="1:34">
      <c r="A1024" s="15">
        <f t="shared" si="65"/>
        <v>52485</v>
      </c>
      <c r="B1024" s="41" t="str">
        <f t="shared" si="66"/>
        <v>201826143445</v>
      </c>
      <c r="C1024" s="15" t="str">
        <f t="shared" si="67"/>
        <v>201826</v>
      </c>
      <c r="D1024" s="15">
        <v>2018</v>
      </c>
      <c r="E1024" s="15">
        <v>2</v>
      </c>
      <c r="F1024" s="15">
        <v>6</v>
      </c>
      <c r="G1024" s="15">
        <v>14</v>
      </c>
      <c r="H1024" s="15">
        <v>34</v>
      </c>
      <c r="I1024" s="15">
        <v>45</v>
      </c>
      <c r="J1024" s="15">
        <v>844</v>
      </c>
      <c r="K1024" s="15" t="s">
        <v>37</v>
      </c>
      <c r="L1024" s="15" t="e">
        <f>IF(#REF!=#REF!,IF(K1024="Stroke",IF(K1025="Stroke",IF((J1025-J1024)&lt;0,1000+J1025-J1024,J1025-J1024),""),""),"")</f>
        <v>#REF!</v>
      </c>
      <c r="M1024" s="15" t="s">
        <v>21</v>
      </c>
      <c r="N1024" s="15" t="s">
        <v>27</v>
      </c>
      <c r="O1024" s="15">
        <v>22</v>
      </c>
      <c r="P1024" s="8" t="e">
        <f>IF(#REF!=#REF!,IF(K1024="Stroke",IF(K1025="Stroke",IF(#REF!=#REF!,IF(Q1024=Q1025,IF((J1025-J1024)&lt;0,1000+J1025-J1024-O1024,J1025-J1024-O1024),""),""),""),""),"")</f>
        <v>#REF!</v>
      </c>
      <c r="Q1024" s="15">
        <v>1</v>
      </c>
      <c r="R1024" s="8" t="e">
        <f>IF(#REF!&lt;&gt;#REF!,COUNTIFS($K$112:$K$1378,$K$112,#REF!,#REF!),"")</f>
        <v>#REF!</v>
      </c>
      <c r="S1024" s="8" t="e">
        <f>IF(AND(#REF!&lt;&gt;#REF!,#REF!=#REF!,M1024="positive",M1025="negative"),1,"")</f>
        <v>#REF!</v>
      </c>
      <c r="T1024" s="8" t="e">
        <f>IF(AND(#REF!=#REF!,K:K="stroke",M:M="positive",S1024&lt;&gt;"1"),1,"")</f>
        <v>#REF!</v>
      </c>
      <c r="U1024" s="8" t="e">
        <f>IF((AND(R1024&lt;&gt;"",W1024&lt;&gt;1,K:K="stroke",M:M="negative",#REF!=#REF!)),IF(W1024&lt;&gt;0,"",1),"")</f>
        <v>#REF!</v>
      </c>
      <c r="V1024" s="8" t="e">
        <f t="shared" si="68"/>
        <v>#REF!</v>
      </c>
      <c r="W1024" s="8" t="e">
        <f>IF(#REF!&lt;&gt;#REF!,COUNTIFS($K$112:$K$1378,"up",#REF!,#REF!),"")</f>
        <v>#REF!</v>
      </c>
      <c r="X1024" s="8" t="e">
        <f>IF(#REF!&lt;&gt;#REF!,COUNTIFS($K$112:$K$1378,"SRS",#REF!,#REF!),"")</f>
        <v>#REF!</v>
      </c>
      <c r="Y1024" s="8" t="e">
        <f>IF(R1024&lt;&gt;"",IF(R1024=1,"",COUNTIFS($O$112:$O$1378,"&gt;40",#REF!,#REF!)),"")</f>
        <v>#REF!</v>
      </c>
      <c r="Z1024" s="15"/>
      <c r="AA1024" s="15"/>
      <c r="AB1024" s="15"/>
      <c r="AC1024" s="15"/>
    </row>
    <row r="1025" spans="1:34">
      <c r="A1025" s="15">
        <f t="shared" ref="A1025:A1035" si="69">I1025+(H1025*60)+(G1025*3600)</f>
        <v>52485</v>
      </c>
      <c r="B1025" s="41" t="str">
        <f t="shared" ref="B1025:B1035" si="70">CONCATENATE(D1025,E1025,F1025,G1025,H1025,I1025)</f>
        <v>201826143445</v>
      </c>
      <c r="C1025" s="39" t="str">
        <f t="shared" si="67"/>
        <v>201826</v>
      </c>
      <c r="D1025" s="39">
        <v>2018</v>
      </c>
      <c r="E1025" s="39">
        <v>2</v>
      </c>
      <c r="F1025" s="39">
        <v>6</v>
      </c>
      <c r="G1025" s="39">
        <v>14</v>
      </c>
      <c r="H1025" s="39">
        <v>34</v>
      </c>
      <c r="I1025" s="39">
        <v>45</v>
      </c>
      <c r="J1025" s="39">
        <v>908</v>
      </c>
      <c r="K1025" s="39" t="s">
        <v>37</v>
      </c>
      <c r="L1025" s="39" t="e">
        <f>IF(#REF!=#REF!,IF(K1025="Stroke",IF(K1026="Stroke",IF((J1026-J1025)&lt;0,1000+J1026-J1025,J1026-J1025),""),""),"")</f>
        <v>#REF!</v>
      </c>
      <c r="M1025" s="39" t="s">
        <v>21</v>
      </c>
      <c r="N1025" s="39" t="s">
        <v>27</v>
      </c>
      <c r="O1025" s="39">
        <v>2</v>
      </c>
      <c r="P1025" s="8" t="e">
        <f>IF(#REF!=#REF!,IF(K1025="Stroke",IF(K1026="Stroke",IF(#REF!=#REF!,IF(Q1025=Q1026,IF((J1026-J1025)&lt;0,1000+J1026-J1025-O1025,J1026-J1025-O1025),""),""),""),""),"")</f>
        <v>#REF!</v>
      </c>
      <c r="Q1025" s="39">
        <v>1</v>
      </c>
      <c r="R1025" s="8" t="e">
        <f>IF(#REF!&lt;&gt;#REF!,COUNTIFS($K$112:$K$1378,$K$112,#REF!,#REF!),"")</f>
        <v>#REF!</v>
      </c>
      <c r="S1025" s="8" t="e">
        <f>IF(AND(#REF!&lt;&gt;#REF!,#REF!=#REF!,M1025="positive",M1026="negative"),1,"")</f>
        <v>#REF!</v>
      </c>
      <c r="T1025" s="8" t="e">
        <f>IF(AND(#REF!=#REF!,K:K="stroke",M:M="positive",S1025&lt;&gt;"1"),1,"")</f>
        <v>#REF!</v>
      </c>
      <c r="U1025" s="8" t="e">
        <f>IF((AND(R1025&lt;&gt;"",W1025&lt;&gt;1,K:K="stroke",M:M="negative",#REF!=#REF!)),IF(W1025&lt;&gt;0,"",1),"")</f>
        <v>#REF!</v>
      </c>
      <c r="V1025" s="8" t="e">
        <f t="shared" si="68"/>
        <v>#REF!</v>
      </c>
      <c r="W1025" s="8" t="e">
        <f>IF(#REF!&lt;&gt;#REF!,COUNTIFS($K$112:$K$1378,"up",#REF!,#REF!),"")</f>
        <v>#REF!</v>
      </c>
      <c r="X1025" s="8" t="e">
        <f>IF(#REF!&lt;&gt;#REF!,COUNTIFS($K$112:$K$1378,"SRS",#REF!,#REF!),"")</f>
        <v>#REF!</v>
      </c>
      <c r="Y1025" s="8" t="e">
        <f>IF(R1025&lt;&gt;"",IF(R1025=1,"",COUNTIFS($O$112:$O$1378,"&gt;40",#REF!,#REF!)),"")</f>
        <v>#REF!</v>
      </c>
      <c r="Z1025" s="39"/>
      <c r="AA1025" s="39"/>
      <c r="AB1025" s="39"/>
      <c r="AC1025" s="39"/>
    </row>
    <row r="1026" spans="1:34" s="7" customFormat="1">
      <c r="A1026" s="15">
        <f t="shared" si="69"/>
        <v>52485</v>
      </c>
      <c r="B1026" s="41" t="str">
        <f t="shared" si="70"/>
        <v>201826143445</v>
      </c>
      <c r="C1026" s="39" t="str">
        <f t="shared" si="67"/>
        <v>201826</v>
      </c>
      <c r="D1026" s="39">
        <v>2018</v>
      </c>
      <c r="E1026" s="39">
        <v>2</v>
      </c>
      <c r="F1026" s="39">
        <v>6</v>
      </c>
      <c r="G1026" s="39">
        <v>14</v>
      </c>
      <c r="H1026" s="39">
        <v>34</v>
      </c>
      <c r="I1026" s="39">
        <v>45</v>
      </c>
      <c r="J1026" s="39">
        <v>926</v>
      </c>
      <c r="K1026" s="39" t="s">
        <v>37</v>
      </c>
      <c r="L1026" s="39" t="e">
        <f>IF(#REF!=#REF!,IF(K1026="Stroke",IF(K1027="Stroke",IF((J1027-J1026)&lt;0,1000+J1027-J1026,J1027-J1026),""),""),"")</f>
        <v>#REF!</v>
      </c>
      <c r="M1026" s="39" t="s">
        <v>21</v>
      </c>
      <c r="N1026" s="39" t="s">
        <v>27</v>
      </c>
      <c r="O1026" s="39">
        <v>2</v>
      </c>
      <c r="P1026" s="8" t="e">
        <f>IF(#REF!=#REF!,IF(K1026="Stroke",IF(K1027="Stroke",IF(#REF!=#REF!,IF(Q1026=Q1027,IF((J1027-J1026)&lt;0,1000+J1027-J1026-O1026,J1027-J1026-O1026),""),""),""),""),"")</f>
        <v>#REF!</v>
      </c>
      <c r="Q1026" s="39">
        <v>1</v>
      </c>
      <c r="R1026" s="8" t="e">
        <f>IF(#REF!&lt;&gt;#REF!,COUNTIFS($K$112:$K$1378,$K$112,#REF!,#REF!),"")</f>
        <v>#REF!</v>
      </c>
      <c r="S1026" s="8" t="e">
        <f>IF(AND(#REF!&lt;&gt;#REF!,#REF!=#REF!,M1026="positive",M1027="negative"),1,"")</f>
        <v>#REF!</v>
      </c>
      <c r="T1026" s="8" t="e">
        <f>IF(AND(#REF!=#REF!,K:K="stroke",M:M="positive",S1026&lt;&gt;"1"),1,"")</f>
        <v>#REF!</v>
      </c>
      <c r="U1026" s="8" t="e">
        <f>IF((AND(R1026&lt;&gt;"",W1026&lt;&gt;1,K:K="stroke",M:M="negative",#REF!=#REF!)),IF(W1026&lt;&gt;0,"",1),"")</f>
        <v>#REF!</v>
      </c>
      <c r="V1026" s="8" t="e">
        <f t="shared" si="68"/>
        <v>#REF!</v>
      </c>
      <c r="W1026" s="8" t="e">
        <f>IF(#REF!&lt;&gt;#REF!,COUNTIFS($K$112:$K$1378,"up",#REF!,#REF!),"")</f>
        <v>#REF!</v>
      </c>
      <c r="X1026" s="8" t="e">
        <f>IF(#REF!&lt;&gt;#REF!,COUNTIFS($K$112:$K$1378,"SRS",#REF!,#REF!),"")</f>
        <v>#REF!</v>
      </c>
      <c r="Y1026" s="8" t="e">
        <f>IF(R1026&lt;&gt;"",IF(R1026=1,"",COUNTIFS($O$112:$O$1378,"&gt;40",#REF!,#REF!)),"")</f>
        <v>#REF!</v>
      </c>
      <c r="Z1026" s="39"/>
      <c r="AA1026" s="39"/>
      <c r="AB1026" s="39"/>
      <c r="AC1026" s="39"/>
      <c r="AD1026" s="4"/>
      <c r="AE1026" s="4"/>
      <c r="AF1026" s="4"/>
      <c r="AG1026" s="4"/>
      <c r="AH1026" s="4"/>
    </row>
    <row r="1027" spans="1:34">
      <c r="A1027" s="13">
        <f t="shared" si="69"/>
        <v>52550</v>
      </c>
      <c r="B1027" s="38" t="str">
        <f t="shared" si="70"/>
        <v>201826143550</v>
      </c>
      <c r="C1027" s="13" t="str">
        <f t="shared" si="67"/>
        <v>201826</v>
      </c>
      <c r="D1027" s="13">
        <v>2018</v>
      </c>
      <c r="E1027" s="13">
        <v>2</v>
      </c>
      <c r="F1027" s="13">
        <v>6</v>
      </c>
      <c r="G1027" s="13">
        <v>14</v>
      </c>
      <c r="H1027" s="13">
        <v>35</v>
      </c>
      <c r="I1027" s="13">
        <v>50</v>
      </c>
      <c r="J1027" s="13">
        <v>480</v>
      </c>
      <c r="K1027" s="13" t="s">
        <v>37</v>
      </c>
      <c r="L1027" s="13" t="e">
        <f>IF(#REF!=#REF!,IF(K1027="Stroke",IF(K1028="Stroke",IF((J1028-J1027)&lt;0,1000+J1028-J1027,J1028-J1027),""),""),"")</f>
        <v>#REF!</v>
      </c>
      <c r="M1027" s="13" t="s">
        <v>21</v>
      </c>
      <c r="N1027" s="13" t="s">
        <v>27</v>
      </c>
      <c r="O1027" s="13">
        <v>8</v>
      </c>
      <c r="P1027" s="7" t="e">
        <f>IF(#REF!=#REF!,IF(K1027="Stroke",IF(K1028="Stroke",IF(#REF!=#REF!,IF(Q1027=Q1028,IF((J1028-J1027)&lt;0,1000+J1028-J1027-O1027,J1028-J1027-O1027),""),""),""),""),"")</f>
        <v>#REF!</v>
      </c>
      <c r="Q1027" s="13">
        <v>1</v>
      </c>
      <c r="R1027" s="7" t="e">
        <f>IF(#REF!&lt;&gt;#REF!,COUNTIFS($K$112:$K$1378,$K$112,#REF!,#REF!),"")</f>
        <v>#REF!</v>
      </c>
      <c r="S1027" s="7" t="e">
        <f>IF(AND(#REF!&lt;&gt;#REF!,#REF!=#REF!,M1027="positive",M1028="negative"),1,"")</f>
        <v>#REF!</v>
      </c>
      <c r="T1027" s="7" t="e">
        <f>IF(AND(#REF!=#REF!,K:K="stroke",M:M="positive",S1027&lt;&gt;"1"),1,"")</f>
        <v>#REF!</v>
      </c>
      <c r="U1027" s="7" t="e">
        <f>IF((AND(R1027&lt;&gt;"",W1027&lt;&gt;1,K:K="stroke",M:M="negative",#REF!=#REF!)),IF(W1027&lt;&gt;0,"",1),"")</f>
        <v>#REF!</v>
      </c>
      <c r="V1027" s="7" t="e">
        <f t="shared" si="68"/>
        <v>#REF!</v>
      </c>
      <c r="W1027" s="7" t="e">
        <f>IF(#REF!&lt;&gt;#REF!,COUNTIFS($K$112:$K$1378,"up",#REF!,#REF!),"")</f>
        <v>#REF!</v>
      </c>
      <c r="X1027" s="7" t="e">
        <f>IF(#REF!&lt;&gt;#REF!,COUNTIFS($K$112:$K$1378,"SRS",#REF!,#REF!),"")</f>
        <v>#REF!</v>
      </c>
      <c r="Y1027" s="7" t="e">
        <f>IF(R1027&lt;&gt;"",IF(R1027=1,"",COUNTIFS($O$112:$O$1378,"&gt;40",#REF!,#REF!)),"")</f>
        <v>#REF!</v>
      </c>
      <c r="Z1027" s="13"/>
      <c r="AA1027" s="13"/>
      <c r="AB1027" s="13"/>
      <c r="AC1027" s="13"/>
      <c r="AD1027" s="7"/>
      <c r="AE1027" s="7"/>
      <c r="AF1027" s="7"/>
      <c r="AG1027" s="7"/>
      <c r="AH1027" s="7"/>
    </row>
    <row r="1028" spans="1:34">
      <c r="A1028" s="39">
        <f t="shared" si="69"/>
        <v>52550</v>
      </c>
      <c r="B1028" s="40" t="str">
        <f t="shared" si="70"/>
        <v>201826143550</v>
      </c>
      <c r="C1028" s="39" t="str">
        <f t="shared" si="67"/>
        <v>201826</v>
      </c>
      <c r="D1028" s="39">
        <v>2018</v>
      </c>
      <c r="E1028" s="39">
        <v>2</v>
      </c>
      <c r="F1028" s="39">
        <v>6</v>
      </c>
      <c r="G1028" s="39">
        <v>14</v>
      </c>
      <c r="H1028" s="39">
        <v>35</v>
      </c>
      <c r="I1028" s="39">
        <v>50</v>
      </c>
      <c r="J1028" s="39">
        <v>508</v>
      </c>
      <c r="K1028" s="39" t="s">
        <v>37</v>
      </c>
      <c r="L1028" s="39" t="e">
        <f>IF(#REF!=#REF!,IF(K1028="Stroke",IF(K1029="Stroke",IF((J1029-J1028)&lt;0,1000+J1029-J1028,J1029-J1028),""),""),"")</f>
        <v>#REF!</v>
      </c>
      <c r="M1028" s="39" t="s">
        <v>21</v>
      </c>
      <c r="N1028" s="39" t="s">
        <v>27</v>
      </c>
      <c r="O1028" s="39">
        <v>3</v>
      </c>
      <c r="P1028" s="8" t="e">
        <f>IF(#REF!=#REF!,IF(K1028="Stroke",IF(K1029="Stroke",IF(#REF!=#REF!,IF(Q1028=Q1029,IF((J1029-J1028)&lt;0,1000+J1029-J1028-O1028,J1029-J1028-O1028),""),""),""),""),"")</f>
        <v>#REF!</v>
      </c>
      <c r="Q1028" s="39">
        <v>1</v>
      </c>
      <c r="R1028" s="8" t="e">
        <f>IF(#REF!&lt;&gt;#REF!,COUNTIFS($K$112:$K$1378,$K$112,#REF!,#REF!),"")</f>
        <v>#REF!</v>
      </c>
      <c r="S1028" s="8" t="e">
        <f>IF(AND(#REF!&lt;&gt;#REF!,#REF!=#REF!,M1028="positive",M1029="negative"),1,"")</f>
        <v>#REF!</v>
      </c>
      <c r="T1028" s="8" t="e">
        <f>IF(AND(#REF!=#REF!,K:K="stroke",M:M="positive",S1028&lt;&gt;"1"),1,"")</f>
        <v>#REF!</v>
      </c>
      <c r="U1028" s="8" t="e">
        <f>IF((AND(R1028&lt;&gt;"",W1028&lt;&gt;1,K:K="stroke",M:M="negative",#REF!=#REF!)),IF(W1028&lt;&gt;0,"",1),"")</f>
        <v>#REF!</v>
      </c>
      <c r="V1028" s="8" t="e">
        <f t="shared" si="68"/>
        <v>#REF!</v>
      </c>
      <c r="W1028" s="8" t="e">
        <f>IF(#REF!&lt;&gt;#REF!,COUNTIFS($K$112:$K$1378,"up",#REF!,#REF!),"")</f>
        <v>#REF!</v>
      </c>
      <c r="X1028" s="8" t="e">
        <f>IF(#REF!&lt;&gt;#REF!,COUNTIFS($K$112:$K$1378,"SRS",#REF!,#REF!),"")</f>
        <v>#REF!</v>
      </c>
      <c r="Y1028" s="8" t="e">
        <f>IF(R1028&lt;&gt;"",IF(R1028=1,"",COUNTIFS($O$112:$O$1378,"&gt;40",#REF!,#REF!)),"")</f>
        <v>#REF!</v>
      </c>
      <c r="Z1028" s="39"/>
      <c r="AA1028" s="39"/>
      <c r="AB1028" s="39"/>
      <c r="AC1028" s="39"/>
    </row>
    <row r="1029" spans="1:34">
      <c r="A1029" s="39">
        <f t="shared" si="69"/>
        <v>52550</v>
      </c>
      <c r="B1029" s="40" t="str">
        <f t="shared" si="70"/>
        <v>201826143550</v>
      </c>
      <c r="C1029" s="39" t="str">
        <f t="shared" si="67"/>
        <v>201826</v>
      </c>
      <c r="D1029" s="39">
        <v>2018</v>
      </c>
      <c r="E1029" s="39">
        <v>2</v>
      </c>
      <c r="F1029" s="39">
        <v>6</v>
      </c>
      <c r="G1029" s="39">
        <v>14</v>
      </c>
      <c r="H1029" s="39">
        <v>35</v>
      </c>
      <c r="I1029" s="39">
        <v>50</v>
      </c>
      <c r="J1029" s="39">
        <v>509</v>
      </c>
      <c r="K1029" s="39" t="s">
        <v>29</v>
      </c>
      <c r="L1029" s="39" t="e">
        <f>IF(#REF!=#REF!,IF(K1029="Stroke",IF(K1030="Stroke",IF((J1030-J1029)&lt;0,1000+J1030-J1029,J1030-J1029),""),""),"")</f>
        <v>#REF!</v>
      </c>
      <c r="M1029" s="39" t="s">
        <v>21</v>
      </c>
      <c r="N1029" s="39" t="s">
        <v>27</v>
      </c>
      <c r="O1029" s="39">
        <v>0</v>
      </c>
      <c r="P1029" s="8" t="e">
        <f>IF(#REF!=#REF!,IF(K1029="Stroke",IF(K1030="Stroke",IF(#REF!=#REF!,IF(Q1029=Q1030,IF((J1030-J1029)&lt;0,1000+J1030-J1029-O1029,J1030-J1029-O1029),""),""),""),""),"")</f>
        <v>#REF!</v>
      </c>
      <c r="Q1029" s="39">
        <v>1</v>
      </c>
      <c r="R1029" s="8" t="e">
        <f>IF(#REF!&lt;&gt;#REF!,COUNTIFS($K$112:$K$1378,$K$112,#REF!,#REF!),"")</f>
        <v>#REF!</v>
      </c>
      <c r="S1029" s="8" t="e">
        <f>IF(AND(#REF!&lt;&gt;#REF!,#REF!=#REF!,M1029="positive",M1030="negative"),1,"")</f>
        <v>#REF!</v>
      </c>
      <c r="T1029" s="8" t="e">
        <f>IF(AND(#REF!=#REF!,K:K="stroke",M:M="positive",S1029&lt;&gt;"1"),1,"")</f>
        <v>#REF!</v>
      </c>
      <c r="U1029" s="8" t="e">
        <f>IF((AND(R1029&lt;&gt;"",W1029&lt;&gt;1,K:K="stroke",M:M="negative",#REF!=#REF!)),IF(W1029&lt;&gt;0,"",1),"")</f>
        <v>#REF!</v>
      </c>
      <c r="V1029" s="8" t="e">
        <f t="shared" si="68"/>
        <v>#REF!</v>
      </c>
      <c r="W1029" s="8" t="e">
        <f>IF(#REF!&lt;&gt;#REF!,COUNTIFS($K$112:$K$1378,"up",#REF!,#REF!),"")</f>
        <v>#REF!</v>
      </c>
      <c r="X1029" s="8" t="e">
        <f>IF(#REF!&lt;&gt;#REF!,COUNTIFS($K$112:$K$1378,"SRS",#REF!,#REF!),"")</f>
        <v>#REF!</v>
      </c>
      <c r="Y1029" s="8" t="e">
        <f>IF(R1029&lt;&gt;"",IF(R1029=1,"",COUNTIFS($O$112:$O$1378,"&gt;40",#REF!,#REF!)),"")</f>
        <v>#REF!</v>
      </c>
      <c r="Z1029" s="39"/>
      <c r="AA1029" s="39"/>
      <c r="AB1029" s="39"/>
      <c r="AC1029" s="39"/>
    </row>
    <row r="1030" spans="1:34">
      <c r="A1030" s="39">
        <f t="shared" si="69"/>
        <v>52550</v>
      </c>
      <c r="B1030" s="40" t="str">
        <f t="shared" si="70"/>
        <v>201826143550</v>
      </c>
      <c r="C1030" s="39" t="str">
        <f t="shared" si="67"/>
        <v>201826</v>
      </c>
      <c r="D1030" s="39">
        <v>2018</v>
      </c>
      <c r="E1030" s="39">
        <v>2</v>
      </c>
      <c r="F1030" s="39">
        <v>6</v>
      </c>
      <c r="G1030" s="39">
        <v>14</v>
      </c>
      <c r="H1030" s="39">
        <v>35</v>
      </c>
      <c r="I1030" s="39">
        <v>50</v>
      </c>
      <c r="J1030" s="39">
        <v>520</v>
      </c>
      <c r="K1030" s="39" t="s">
        <v>133</v>
      </c>
      <c r="L1030" s="39" t="e">
        <f>IF(#REF!=#REF!,IF(K1030="Stroke",IF(K1031="Stroke",IF((J1031-J1030)&lt;0,1000+J1031-J1030,J1031-J1030),""),""),"")</f>
        <v>#REF!</v>
      </c>
      <c r="M1030" s="39" t="s">
        <v>21</v>
      </c>
      <c r="N1030" s="39" t="s">
        <v>27</v>
      </c>
      <c r="O1030" s="39">
        <v>0</v>
      </c>
      <c r="P1030" s="8" t="e">
        <f>IF(#REF!=#REF!,IF(K1030="Stroke",IF(K1031="Stroke",IF(#REF!=#REF!,IF(Q1030=Q1031,IF((J1031-J1030)&lt;0,1000+J1031-J1030-O1030,J1031-J1030-O1030),""),""),""),""),"")</f>
        <v>#REF!</v>
      </c>
      <c r="Q1030" s="39" t="s">
        <v>155</v>
      </c>
      <c r="R1030" s="8" t="e">
        <f>IF(#REF!&lt;&gt;#REF!,COUNTIFS($K$112:$K$1378,$K$112,#REF!,#REF!),"")</f>
        <v>#REF!</v>
      </c>
      <c r="S1030" s="8" t="e">
        <f>IF(AND(#REF!&lt;&gt;#REF!,#REF!=#REF!,M1030="positive",M1031="negative"),1,"")</f>
        <v>#REF!</v>
      </c>
      <c r="T1030" s="8" t="e">
        <f>IF(AND(#REF!=#REF!,K:K="stroke",M:M="positive",S1030&lt;&gt;"1"),1,"")</f>
        <v>#REF!</v>
      </c>
      <c r="U1030" s="8" t="e">
        <f>IF((AND(R1030&lt;&gt;"",W1030&lt;&gt;1,K:K="stroke",M:M="negative",#REF!=#REF!)),IF(W1030&lt;&gt;0,"",1),"")</f>
        <v>#REF!</v>
      </c>
      <c r="V1030" s="8" t="e">
        <f t="shared" si="68"/>
        <v>#REF!</v>
      </c>
      <c r="W1030" s="8" t="e">
        <f>IF(#REF!&lt;&gt;#REF!,COUNTIFS($K$112:$K$1378,"up",#REF!,#REF!),"")</f>
        <v>#REF!</v>
      </c>
      <c r="X1030" s="8" t="e">
        <f>IF(#REF!&lt;&gt;#REF!,COUNTIFS($K$112:$K$1378,"SRS",#REF!,#REF!),"")</f>
        <v>#REF!</v>
      </c>
      <c r="Y1030" s="8" t="e">
        <f>IF(R1030&lt;&gt;"",IF(R1030=1,"",COUNTIFS($O$112:$O$1378,"&gt;40",#REF!,#REF!)),"")</f>
        <v>#REF!</v>
      </c>
      <c r="Z1030" s="39"/>
      <c r="AA1030" s="39"/>
      <c r="AB1030" s="39"/>
      <c r="AC1030" s="39"/>
    </row>
    <row r="1031" spans="1:34">
      <c r="A1031" s="39">
        <f t="shared" si="69"/>
        <v>52550</v>
      </c>
      <c r="B1031" s="40" t="str">
        <f t="shared" si="70"/>
        <v>201826143550</v>
      </c>
      <c r="C1031" s="39" t="str">
        <f t="shared" si="67"/>
        <v>201826</v>
      </c>
      <c r="D1031" s="39">
        <v>2018</v>
      </c>
      <c r="E1031" s="39">
        <v>2</v>
      </c>
      <c r="F1031" s="39">
        <v>6</v>
      </c>
      <c r="G1031" s="39">
        <v>14</v>
      </c>
      <c r="H1031" s="39">
        <v>35</v>
      </c>
      <c r="I1031" s="39">
        <v>50</v>
      </c>
      <c r="J1031" s="39">
        <v>526</v>
      </c>
      <c r="K1031" s="39" t="s">
        <v>37</v>
      </c>
      <c r="L1031" s="39" t="e">
        <f>IF(#REF!=#REF!,IF(K1031="Stroke",IF(K1032="Stroke",IF((J1032-J1031)&lt;0,1000+J1032-J1031,J1032-J1031),""),""),"")</f>
        <v>#REF!</v>
      </c>
      <c r="M1031" s="39" t="s">
        <v>21</v>
      </c>
      <c r="N1031" s="39" t="s">
        <v>27</v>
      </c>
      <c r="O1031" s="39">
        <v>121</v>
      </c>
      <c r="P1031" s="8" t="e">
        <f>IF(#REF!=#REF!,IF(K1031="Stroke",IF(K1032="Stroke",IF(#REF!=#REF!,IF(Q1031=Q1032,IF((J1032-J1031)&lt;0,1000+J1032-J1031-O1031,J1032-J1031-O1031),""),""),""),""),"")</f>
        <v>#REF!</v>
      </c>
      <c r="Q1031" s="39">
        <v>1</v>
      </c>
      <c r="R1031" s="8" t="e">
        <f>IF(#REF!&lt;&gt;#REF!,COUNTIFS($K$112:$K$1378,$K$112,#REF!,#REF!),"")</f>
        <v>#REF!</v>
      </c>
      <c r="S1031" s="8" t="e">
        <f>IF(AND(#REF!&lt;&gt;#REF!,#REF!=#REF!,M1031="positive",M1032="negative"),1,"")</f>
        <v>#REF!</v>
      </c>
      <c r="T1031" s="8" t="e">
        <f>IF(AND(#REF!=#REF!,K:K="stroke",M:M="positive",S1031&lt;&gt;"1"),1,"")</f>
        <v>#REF!</v>
      </c>
      <c r="U1031" s="8" t="e">
        <f>IF((AND(R1031&lt;&gt;"",W1031&lt;&gt;1,K:K="stroke",M:M="negative",#REF!=#REF!)),IF(W1031&lt;&gt;0,"",1),"")</f>
        <v>#REF!</v>
      </c>
      <c r="V1031" s="8" t="e">
        <f t="shared" si="68"/>
        <v>#REF!</v>
      </c>
      <c r="W1031" s="8" t="e">
        <f>IF(#REF!&lt;&gt;#REF!,COUNTIFS($K$112:$K$1378,"up",#REF!,#REF!),"")</f>
        <v>#REF!</v>
      </c>
      <c r="X1031" s="8" t="e">
        <f>IF(#REF!&lt;&gt;#REF!,COUNTIFS($K$112:$K$1378,"SRS",#REF!,#REF!),"")</f>
        <v>#REF!</v>
      </c>
      <c r="Y1031" s="8" t="e">
        <f>IF(R1031&lt;&gt;"",IF(R1031=1,"",COUNTIFS($O$112:$O$1378,"&gt;40",#REF!,#REF!)),"")</f>
        <v>#REF!</v>
      </c>
      <c r="Z1031" s="39"/>
      <c r="AA1031" s="39"/>
      <c r="AB1031" s="39"/>
      <c r="AC1031" s="39"/>
    </row>
    <row r="1032" spans="1:34">
      <c r="A1032" s="39">
        <f t="shared" si="69"/>
        <v>52550</v>
      </c>
      <c r="B1032" s="40" t="str">
        <f t="shared" si="70"/>
        <v>201826143550</v>
      </c>
      <c r="C1032" s="39" t="str">
        <f t="shared" si="67"/>
        <v>201826</v>
      </c>
      <c r="D1032" s="39">
        <v>2018</v>
      </c>
      <c r="E1032" s="39">
        <v>2</v>
      </c>
      <c r="F1032" s="39">
        <v>6</v>
      </c>
      <c r="G1032" s="39">
        <v>14</v>
      </c>
      <c r="H1032" s="39">
        <v>35</v>
      </c>
      <c r="I1032" s="39">
        <v>50</v>
      </c>
      <c r="J1032" s="39">
        <v>600</v>
      </c>
      <c r="K1032" s="39" t="s">
        <v>29</v>
      </c>
      <c r="L1032" s="39" t="e">
        <f>IF(#REF!=#REF!,IF(K1032="Stroke",IF(K1033="Stroke",IF((J1033-J1032)&lt;0,1000+J1033-J1032,J1033-J1032),""),""),"")</f>
        <v>#REF!</v>
      </c>
      <c r="M1032" s="39" t="s">
        <v>21</v>
      </c>
      <c r="N1032" s="39" t="s">
        <v>27</v>
      </c>
      <c r="O1032" s="39">
        <v>0</v>
      </c>
      <c r="P1032" s="8" t="e">
        <f>IF(#REF!=#REF!,IF(K1032="Stroke",IF(K1033="Stroke",IF(#REF!=#REF!,IF(Q1032=Q1033,IF((J1033-J1032)&lt;0,1000+J1033-J1032-O1032,J1033-J1032-O1032),""),""),""),""),"")</f>
        <v>#REF!</v>
      </c>
      <c r="Q1032" s="39">
        <v>1</v>
      </c>
      <c r="R1032" s="8" t="e">
        <f>IF(#REF!&lt;&gt;#REF!,COUNTIFS($K$112:$K$1378,$K$112,#REF!,#REF!),"")</f>
        <v>#REF!</v>
      </c>
      <c r="S1032" s="8" t="e">
        <f>IF(AND(#REF!&lt;&gt;#REF!,#REF!=#REF!,M1032="positive",M1033="negative"),1,"")</f>
        <v>#REF!</v>
      </c>
      <c r="T1032" s="8" t="e">
        <f>IF(AND(#REF!=#REF!,K:K="stroke",M:M="positive",S1032&lt;&gt;"1"),1,"")</f>
        <v>#REF!</v>
      </c>
      <c r="U1032" s="8" t="e">
        <f>IF((AND(R1032&lt;&gt;"",W1032&lt;&gt;1,K:K="stroke",M:M="negative",#REF!=#REF!)),IF(W1032&lt;&gt;0,"",1),"")</f>
        <v>#REF!</v>
      </c>
      <c r="V1032" s="8" t="e">
        <f t="shared" si="68"/>
        <v>#REF!</v>
      </c>
      <c r="W1032" s="8" t="e">
        <f>IF(#REF!&lt;&gt;#REF!,COUNTIFS($K$112:$K$1378,"up",#REF!,#REF!),"")</f>
        <v>#REF!</v>
      </c>
      <c r="X1032" s="8" t="e">
        <f>IF(#REF!&lt;&gt;#REF!,COUNTIFS($K$112:$K$1378,"SRS",#REF!,#REF!),"")</f>
        <v>#REF!</v>
      </c>
      <c r="Y1032" s="8" t="e">
        <f>IF(R1032&lt;&gt;"",IF(R1032=1,"",COUNTIFS($O$112:$O$1378,"&gt;40",#REF!,#REF!)),"")</f>
        <v>#REF!</v>
      </c>
      <c r="Z1032" s="39"/>
      <c r="AA1032" s="39"/>
      <c r="AB1032" s="39"/>
      <c r="AC1032" s="39"/>
    </row>
    <row r="1033" spans="1:34">
      <c r="A1033" s="39">
        <f t="shared" si="69"/>
        <v>52550</v>
      </c>
      <c r="B1033" s="40" t="str">
        <f t="shared" si="70"/>
        <v>201826143550</v>
      </c>
      <c r="C1033" s="39" t="str">
        <f t="shared" si="67"/>
        <v>201826</v>
      </c>
      <c r="D1033" s="39">
        <v>2018</v>
      </c>
      <c r="E1033" s="39">
        <v>2</v>
      </c>
      <c r="F1033" s="39">
        <v>6</v>
      </c>
      <c r="G1033" s="39">
        <v>14</v>
      </c>
      <c r="H1033" s="39">
        <v>35</v>
      </c>
      <c r="I1033" s="39">
        <v>50</v>
      </c>
      <c r="J1033" s="39">
        <v>628</v>
      </c>
      <c r="K1033" s="39" t="s">
        <v>29</v>
      </c>
      <c r="L1033" s="39" t="e">
        <f>IF(#REF!=#REF!,IF(K1033="Stroke",IF(K1034="Stroke",IF((J1034-J1033)&lt;0,1000+J1034-J1033,J1034-J1033),""),""),"")</f>
        <v>#REF!</v>
      </c>
      <c r="M1033" s="39" t="s">
        <v>21</v>
      </c>
      <c r="N1033" s="39" t="s">
        <v>27</v>
      </c>
      <c r="O1033" s="39">
        <v>0</v>
      </c>
      <c r="P1033" s="8" t="e">
        <f>IF(#REF!=#REF!,IF(K1033="Stroke",IF(K1034="Stroke",IF(#REF!=#REF!,IF(Q1033=Q1034,IF((J1034-J1033)&lt;0,1000+J1034-J1033-O1033,J1034-J1033-O1033),""),""),""),""),"")</f>
        <v>#REF!</v>
      </c>
      <c r="Q1033" s="39">
        <v>1</v>
      </c>
      <c r="R1033" s="8" t="e">
        <f>IF(#REF!&lt;&gt;#REF!,COUNTIFS($K$112:$K$1378,$K$112,#REF!,#REF!),"")</f>
        <v>#REF!</v>
      </c>
      <c r="S1033" s="8" t="e">
        <f>IF(AND(#REF!&lt;&gt;#REF!,#REF!=#REF!,M1033="positive",M1034="negative"),1,"")</f>
        <v>#REF!</v>
      </c>
      <c r="T1033" s="8" t="e">
        <f>IF(AND(#REF!=#REF!,K:K="stroke",M:M="positive",S1033&lt;&gt;"1"),1,"")</f>
        <v>#REF!</v>
      </c>
      <c r="U1033" s="8" t="e">
        <f>IF((AND(R1033&lt;&gt;"",W1033&lt;&gt;1,K:K="stroke",M:M="negative",#REF!=#REF!)),IF(W1033&lt;&gt;0,"",1),"")</f>
        <v>#REF!</v>
      </c>
      <c r="V1033" s="8" t="e">
        <f t="shared" si="68"/>
        <v>#REF!</v>
      </c>
      <c r="W1033" s="8" t="e">
        <f>IF(#REF!&lt;&gt;#REF!,COUNTIFS($K$112:$K$1378,"up",#REF!,#REF!),"")</f>
        <v>#REF!</v>
      </c>
      <c r="X1033" s="8" t="e">
        <f>IF(#REF!&lt;&gt;#REF!,COUNTIFS($K$112:$K$1378,"SRS",#REF!,#REF!),"")</f>
        <v>#REF!</v>
      </c>
      <c r="Y1033" s="8" t="e">
        <f>IF(R1033&lt;&gt;"",IF(R1033=1,"",COUNTIFS($O$112:$O$1378,"&gt;40",#REF!,#REF!)),"")</f>
        <v>#REF!</v>
      </c>
      <c r="Z1033" s="39"/>
      <c r="AA1033" s="39"/>
      <c r="AB1033" s="39"/>
      <c r="AC1033" s="39"/>
    </row>
    <row r="1034" spans="1:34" s="7" customFormat="1">
      <c r="A1034" s="39">
        <f t="shared" si="69"/>
        <v>52550</v>
      </c>
      <c r="B1034" s="40" t="str">
        <f t="shared" si="70"/>
        <v>201826143550</v>
      </c>
      <c r="C1034" s="39" t="str">
        <f t="shared" si="67"/>
        <v>201826</v>
      </c>
      <c r="D1034" s="39">
        <v>2018</v>
      </c>
      <c r="E1034" s="39">
        <v>2</v>
      </c>
      <c r="F1034" s="39">
        <v>6</v>
      </c>
      <c r="G1034" s="39">
        <v>14</v>
      </c>
      <c r="H1034" s="39">
        <v>35</v>
      </c>
      <c r="I1034" s="39">
        <v>50</v>
      </c>
      <c r="J1034" s="39">
        <v>647</v>
      </c>
      <c r="K1034" s="39" t="s">
        <v>167</v>
      </c>
      <c r="L1034" s="39" t="e">
        <f>IF(#REF!=#REF!,IF(K1034="Stroke",IF(K1035="Stroke",IF((J1035-J1034)&lt;0,1000+J1035-J1034,J1035-J1034),""),""),"")</f>
        <v>#REF!</v>
      </c>
      <c r="M1034" s="39" t="s">
        <v>21</v>
      </c>
      <c r="N1034" s="39" t="s">
        <v>27</v>
      </c>
      <c r="O1034" s="39">
        <v>0</v>
      </c>
      <c r="P1034" s="8" t="e">
        <f>IF(#REF!=#REF!,IF(K1034="Stroke",IF(K1035="Stroke",IF(#REF!=#REF!,IF(Q1034=Q1035,IF((J1035-J1034)&lt;0,1000+J1035-J1034-O1034,J1035-J1034-O1034),""),""),""),""),"")</f>
        <v>#REF!</v>
      </c>
      <c r="Q1034" s="39"/>
      <c r="R1034" s="8" t="e">
        <f>IF(#REF!&lt;&gt;#REF!,COUNTIFS($K$112:$K$1378,$K$112,#REF!,#REF!),"")</f>
        <v>#REF!</v>
      </c>
      <c r="S1034" s="8" t="e">
        <f>IF(AND(#REF!&lt;&gt;#REF!,#REF!=#REF!,M1034="positive",M1035="negative"),1,"")</f>
        <v>#REF!</v>
      </c>
      <c r="T1034" s="8" t="e">
        <f>IF(AND(#REF!=#REF!,K:K="stroke",M:M="positive",S1034&lt;&gt;"1"),1,"")</f>
        <v>#REF!</v>
      </c>
      <c r="U1034" s="8" t="e">
        <f>IF((AND(R1034&lt;&gt;"",W1034&lt;&gt;1,K:K="stroke",M:M="negative",#REF!=#REF!)),IF(W1034&lt;&gt;0,"",1),"")</f>
        <v>#REF!</v>
      </c>
      <c r="V1034" s="8" t="e">
        <f t="shared" si="68"/>
        <v>#REF!</v>
      </c>
      <c r="W1034" s="8" t="e">
        <f>IF(#REF!&lt;&gt;#REF!,COUNTIFS($K$112:$K$1378,"up",#REF!,#REF!),"")</f>
        <v>#REF!</v>
      </c>
      <c r="X1034" s="8" t="e">
        <f>IF(#REF!&lt;&gt;#REF!,COUNTIFS($K$112:$K$1378,"SRS",#REF!,#REF!),"")</f>
        <v>#REF!</v>
      </c>
      <c r="Y1034" s="8" t="e">
        <f>IF(R1034&lt;&gt;"",IF(R1034=1,"",COUNTIFS($O$112:$O$1378,"&gt;40",#REF!,#REF!)),"")</f>
        <v>#REF!</v>
      </c>
      <c r="Z1034" s="39" t="s">
        <v>168</v>
      </c>
      <c r="AA1034" s="39"/>
      <c r="AB1034" s="39"/>
      <c r="AC1034" s="39"/>
      <c r="AD1034" s="4"/>
      <c r="AE1034" s="4"/>
      <c r="AF1034" s="4"/>
      <c r="AG1034" s="4"/>
      <c r="AH1034" s="4"/>
    </row>
    <row r="1035" spans="1:34" s="7" customFormat="1">
      <c r="A1035" s="13">
        <f t="shared" si="69"/>
        <v>53964</v>
      </c>
      <c r="B1035" s="38" t="str">
        <f t="shared" si="70"/>
        <v>201826145924</v>
      </c>
      <c r="C1035" s="45" t="str">
        <f t="shared" si="67"/>
        <v>201826</v>
      </c>
      <c r="D1035" s="45">
        <v>2018</v>
      </c>
      <c r="E1035" s="45">
        <v>2</v>
      </c>
      <c r="F1035" s="45">
        <v>6</v>
      </c>
      <c r="G1035" s="45">
        <v>14</v>
      </c>
      <c r="H1035" s="45">
        <v>59</v>
      </c>
      <c r="I1035" s="45">
        <v>24</v>
      </c>
      <c r="J1035" s="45">
        <v>7</v>
      </c>
      <c r="K1035" s="45" t="s">
        <v>37</v>
      </c>
      <c r="L1035" s="45" t="e">
        <f>IF(#REF!=#REF!,IF(K1035="Stroke",IF(K1036="Stroke",IF((J1036-J1035)&lt;0,1000+J1036-J1035,J1036-J1035),""),""),"")</f>
        <v>#REF!</v>
      </c>
      <c r="M1035" s="45" t="s">
        <v>21</v>
      </c>
      <c r="N1035" s="45" t="s">
        <v>27</v>
      </c>
      <c r="O1035" s="45">
        <v>348</v>
      </c>
      <c r="P1035" s="42" t="e">
        <f>IF(#REF!=#REF!,IF(K1035="Stroke",IF(K1036="Stroke",IF(#REF!=#REF!,IF(Q1035=Q1036,IF((J1036-J1035)&lt;0,1000+J1036-J1035-O1035,J1036-J1035-O1035),""),""),""),""),"")</f>
        <v>#REF!</v>
      </c>
      <c r="Q1035" s="45"/>
      <c r="R1035" s="7" t="e">
        <f>IF(#REF!&lt;&gt;#REF!,COUNTIFS($K$112:$K$1378,$K$112,#REF!,#REF!),"")</f>
        <v>#REF!</v>
      </c>
      <c r="S1035" s="7" t="e">
        <f>IF(AND(#REF!&lt;&gt;#REF!,#REF!=#REF!,M1035="positive",M1036="negative"),1,"")</f>
        <v>#REF!</v>
      </c>
      <c r="T1035" s="7" t="e">
        <f>IF(AND(#REF!=#REF!,K:K="stroke",M:M="positive",S1035&lt;&gt;"1"),1,"")</f>
        <v>#REF!</v>
      </c>
      <c r="U1035" s="7" t="e">
        <f>IF((AND(R1035&lt;&gt;"",W1035&lt;&gt;1,K:K="stroke",M:M="negative",#REF!=#REF!)),IF(W1035&lt;&gt;0,"",1),"")</f>
        <v>#REF!</v>
      </c>
      <c r="V1035" s="7" t="e">
        <f t="shared" si="68"/>
        <v>#REF!</v>
      </c>
      <c r="W1035" s="7" t="e">
        <f>IF(#REF!&lt;&gt;#REF!,COUNTIFS($K$112:$K$1378,"up",#REF!,#REF!),"")</f>
        <v>#REF!</v>
      </c>
      <c r="X1035" s="7" t="e">
        <f>IF(#REF!&lt;&gt;#REF!,COUNTIFS($K$112:$K$1378,"SRS",#REF!,#REF!),"")</f>
        <v>#REF!</v>
      </c>
      <c r="Y1035" s="7" t="e">
        <f>IF(R1035&lt;&gt;"",IF(R1035=1,"",COUNTIFS($O$112:$O$1378,"&gt;40",#REF!,#REF!)),"")</f>
        <v>#REF!</v>
      </c>
      <c r="Z1035" s="13" t="s">
        <v>169</v>
      </c>
      <c r="AA1035" s="13"/>
      <c r="AB1035" s="13"/>
      <c r="AC1035" s="13"/>
    </row>
    <row r="1036" spans="1:34" s="7" customFormat="1" ht="75">
      <c r="A1036" s="1" t="s">
        <v>1</v>
      </c>
      <c r="B1036" s="2" t="s">
        <v>2</v>
      </c>
      <c r="C1036" s="44" t="s">
        <v>3</v>
      </c>
      <c r="D1036" s="46" t="s">
        <v>4</v>
      </c>
      <c r="E1036" s="46" t="s">
        <v>5</v>
      </c>
      <c r="F1036" s="46" t="s">
        <v>6</v>
      </c>
      <c r="G1036" s="46" t="s">
        <v>7</v>
      </c>
      <c r="H1036" s="46" t="s">
        <v>8</v>
      </c>
      <c r="I1036" s="46" t="s">
        <v>9</v>
      </c>
      <c r="J1036" s="46" t="s">
        <v>10</v>
      </c>
      <c r="K1036" s="46" t="s">
        <v>11</v>
      </c>
      <c r="L1036" s="46" t="s">
        <v>12</v>
      </c>
      <c r="M1036" s="46" t="s">
        <v>13</v>
      </c>
      <c r="N1036" s="46" t="s">
        <v>14</v>
      </c>
      <c r="O1036" s="46" t="s">
        <v>15</v>
      </c>
      <c r="P1036" s="46" t="s">
        <v>16</v>
      </c>
      <c r="Q1036" s="46" t="s">
        <v>17</v>
      </c>
      <c r="R1036" s="1" t="s">
        <v>18</v>
      </c>
      <c r="S1036" s="1" t="s">
        <v>19</v>
      </c>
      <c r="T1036" s="1" t="s">
        <v>20</v>
      </c>
      <c r="U1036" s="1" t="s">
        <v>21</v>
      </c>
      <c r="V1036" s="1"/>
      <c r="W1036" s="1" t="s">
        <v>22</v>
      </c>
      <c r="X1036" s="1" t="s">
        <v>23</v>
      </c>
      <c r="Y1036" s="3" t="s">
        <v>24</v>
      </c>
      <c r="Z1036" s="4" t="s">
        <v>25</v>
      </c>
      <c r="AA1036" s="4"/>
      <c r="AB1036" s="4"/>
      <c r="AC1036" s="4"/>
      <c r="AD1036" s="4"/>
      <c r="AE1036" s="4"/>
      <c r="AF1036" s="4"/>
      <c r="AG1036" s="4"/>
      <c r="AH1036" s="4"/>
    </row>
    <row r="1037" spans="1:34">
      <c r="L1037" s="16" t="e">
        <f>IF(#REF!=#REF!,IF(K1037="Stroke",IF(K1038="Stroke",IF((J1038-J1037)&lt;0,1000+J1038-J1037,J1038-J1037),""),""),"")</f>
        <v>#REF!</v>
      </c>
      <c r="P1037" s="8" t="e">
        <f>IF(#REF!=#REF!,IF(K1037="Stroke",IF(K1038="Stroke",IF(#REF!=#REF!,IF(Q1037=Q1038,IF((J1038-J1037)&lt;0,1000+J1038-J1037-O1037,J1038-J1037-O1037),""),""),""),""),"")</f>
        <v>#REF!</v>
      </c>
      <c r="R1037" s="8" t="e">
        <f>IF(#REF!&lt;&gt;#REF!,COUNTIFS($K$112:$K$1378,$K$112,#REF!,#REF!),"")</f>
        <v>#REF!</v>
      </c>
      <c r="S1037" s="8"/>
      <c r="T1037" s="8"/>
      <c r="U1037" s="8"/>
      <c r="V1037" s="8"/>
      <c r="W1037" s="8" t="e">
        <f>IF(#REF!&lt;&gt;#REF!,COUNTIFS($K$112:$K$1378,"up",#REF!,#REF!),"")</f>
        <v>#REF!</v>
      </c>
      <c r="X1037" s="8" t="e">
        <f>IF(#REF!&lt;&gt;#REF!,COUNTIFS($K$112:$K$1378,"SRS",#REF!,#REF!),"")</f>
        <v>#REF!</v>
      </c>
      <c r="Y1037" s="8" t="e">
        <f>IF(R1037&lt;&gt;"",IF(R1037=1,"",COUNTIFS($O$112:$O$1378,"&gt;40",#REF!,#REF!)),"")</f>
        <v>#REF!</v>
      </c>
    </row>
    <row r="1038" spans="1:34">
      <c r="L1038" s="16" t="e">
        <f>IF(#REF!=#REF!,IF(K1038="Stroke",IF(K1039="Stroke",IF((J1039-J1038)&lt;0,1000+J1039-J1038,J1039-J1038),""),""),"")</f>
        <v>#REF!</v>
      </c>
      <c r="P1038" s="8" t="e">
        <f>IF(#REF!=#REF!,IF(K1038="Stroke",IF(K1039="Stroke",IF(#REF!=#REF!,IF(Q1038=Q1039,IF((J1039-J1038)&lt;0,1000+J1039-J1038-O1038,J1039-J1038-O1038),""),""),""),""),"")</f>
        <v>#REF!</v>
      </c>
      <c r="R1038" s="8" t="e">
        <f>IF(#REF!&lt;&gt;#REF!,COUNTIFS($K$112:$K$1378,$K$112,#REF!,#REF!),"")</f>
        <v>#REF!</v>
      </c>
      <c r="S1038" s="8"/>
      <c r="T1038" s="8"/>
      <c r="U1038" s="8"/>
      <c r="V1038" s="8"/>
      <c r="W1038" s="8" t="e">
        <f>IF(#REF!&lt;&gt;#REF!,COUNTIFS($K$112:$K$1378,"up",#REF!,#REF!),"")</f>
        <v>#REF!</v>
      </c>
      <c r="X1038" s="8" t="e">
        <f>IF(#REF!&lt;&gt;#REF!,COUNTIFS($K$112:$K$1378,"SRS",#REF!,#REF!),"")</f>
        <v>#REF!</v>
      </c>
      <c r="Y1038" s="8" t="e">
        <f>IF(R1038&lt;&gt;"",IF(R1038=1,"",COUNTIFS($O$112:$O$1378,"&gt;40",#REF!,#REF!)),"")</f>
        <v>#REF!</v>
      </c>
    </row>
    <row r="1039" spans="1:34">
      <c r="L1039" s="16" t="e">
        <f>IF(#REF!=#REF!,IF(K1039="Stroke",IF(K1040="Stroke",IF((J1040-J1039)&lt;0,1000+J1040-J1039,J1040-J1039),""),""),"")</f>
        <v>#REF!</v>
      </c>
      <c r="P1039" s="8" t="e">
        <f>IF(#REF!=#REF!,IF(K1039="Stroke",IF(K1040="Stroke",IF(#REF!=#REF!,IF(Q1039=Q1040,IF((J1040-J1039)&lt;0,1000+J1040-J1039-O1039,J1040-J1039-O1039),""),""),""),""),"")</f>
        <v>#REF!</v>
      </c>
      <c r="R1039" s="8" t="e">
        <f>IF(#REF!&lt;&gt;#REF!,COUNTIFS($K$112:$K$1378,$K$112,#REF!,#REF!),"")</f>
        <v>#REF!</v>
      </c>
      <c r="S1039" s="8"/>
      <c r="T1039" s="8"/>
      <c r="U1039" s="8"/>
      <c r="V1039" s="8"/>
      <c r="W1039" s="8" t="e">
        <f>IF(#REF!&lt;&gt;#REF!,COUNTIFS($K$112:$K$1378,"up",#REF!,#REF!),"")</f>
        <v>#REF!</v>
      </c>
      <c r="X1039" s="8" t="e">
        <f>IF(#REF!&lt;&gt;#REF!,COUNTIFS($K$112:$K$1378,"SRS",#REF!,#REF!),"")</f>
        <v>#REF!</v>
      </c>
      <c r="Y1039" s="8" t="e">
        <f>IF(R1039&lt;&gt;"",IF(R1039=1,"",COUNTIFS($O$112:$O$1378,"&gt;40",#REF!,#REF!)),"")</f>
        <v>#REF!</v>
      </c>
    </row>
    <row r="1040" spans="1:34">
      <c r="L1040" s="16" t="e">
        <f>IF(#REF!=#REF!,IF(K1040="Stroke",IF(K1041="Stroke",IF((J1041-J1040)&lt;0,1000+J1041-J1040,J1041-J1040),""),""),"")</f>
        <v>#REF!</v>
      </c>
      <c r="P1040" s="8" t="e">
        <f>IF(#REF!=#REF!,IF(K1040="Stroke",IF(K1041="Stroke",IF(#REF!=#REF!,IF(Q1040=Q1041,IF((J1041-J1040)&lt;0,1000+J1041-J1040-O1040,J1041-J1040-O1040),""),""),""),""),"")</f>
        <v>#REF!</v>
      </c>
      <c r="R1040" s="8" t="e">
        <f>IF(#REF!&lt;&gt;#REF!,COUNTIFS($K$112:$K$1378,$K$112,#REF!,#REF!),"")</f>
        <v>#REF!</v>
      </c>
      <c r="S1040" s="8"/>
      <c r="T1040" s="8"/>
      <c r="U1040" s="8"/>
      <c r="V1040" s="8"/>
      <c r="W1040" s="8" t="e">
        <f>IF(#REF!&lt;&gt;#REF!,COUNTIFS($K$112:$K$1378,"up",#REF!,#REF!),"")</f>
        <v>#REF!</v>
      </c>
      <c r="X1040" s="8" t="e">
        <f>IF(#REF!&lt;&gt;#REF!,COUNTIFS($K$112:$K$1378,"SRS",#REF!,#REF!),"")</f>
        <v>#REF!</v>
      </c>
      <c r="Y1040" s="8" t="e">
        <f>IF(R1040&lt;&gt;"",IF(R1040=1,"",COUNTIFS($O$112:$O$1378,"&gt;40",#REF!,#REF!)),"")</f>
        <v>#REF!</v>
      </c>
    </row>
    <row r="1041" spans="12:25">
      <c r="L1041" s="16" t="e">
        <f>IF(#REF!=#REF!,IF(K1041="Stroke",IF(K1042="Stroke",IF((J1042-J1041)&lt;0,1000+J1042-J1041,J1042-J1041),""),""),"")</f>
        <v>#REF!</v>
      </c>
      <c r="P1041" s="8" t="e">
        <f>IF(#REF!=#REF!,IF(K1041="Stroke",IF(K1042="Stroke",IF(#REF!=#REF!,IF(Q1041=Q1042,IF((J1042-J1041)&lt;0,1000+J1042-J1041-O1041,J1042-J1041-O1041),""),""),""),""),"")</f>
        <v>#REF!</v>
      </c>
      <c r="R1041" s="8" t="e">
        <f>IF(#REF!&lt;&gt;#REF!,COUNTIFS($K$112:$K$1378,$K$112,#REF!,#REF!),"")</f>
        <v>#REF!</v>
      </c>
      <c r="S1041" s="8"/>
      <c r="T1041" s="8"/>
      <c r="U1041" s="8"/>
      <c r="V1041" s="8"/>
      <c r="W1041" s="8" t="e">
        <f>IF(#REF!&lt;&gt;#REF!,COUNTIFS($K$112:$K$1378,"up",#REF!,#REF!),"")</f>
        <v>#REF!</v>
      </c>
      <c r="X1041" s="8" t="e">
        <f>IF(#REF!&lt;&gt;#REF!,COUNTIFS($K$112:$K$1378,"SRS",#REF!,#REF!),"")</f>
        <v>#REF!</v>
      </c>
      <c r="Y1041" s="8" t="e">
        <f>IF(R1041&lt;&gt;"",IF(R1041=1,"",COUNTIFS($O$112:$O$1378,"&gt;40",#REF!,#REF!)),"")</f>
        <v>#REF!</v>
      </c>
    </row>
    <row r="1042" spans="12:25">
      <c r="L1042" s="16" t="e">
        <f>IF(#REF!=#REF!,IF(K1042="Stroke",IF(K1043="Stroke",IF((J1043-J1042)&lt;0,1000+J1043-J1042,J1043-J1042),""),""),"")</f>
        <v>#REF!</v>
      </c>
      <c r="P1042" s="8" t="e">
        <f>IF(#REF!=#REF!,IF(K1042="Stroke",IF(K1043="Stroke",IF(#REF!=#REF!,IF(Q1042=Q1043,IF((J1043-J1042)&lt;0,1000+J1043-J1042-O1042,J1043-J1042-O1042),""),""),""),""),"")</f>
        <v>#REF!</v>
      </c>
      <c r="R1042" s="8" t="e">
        <f>IF(#REF!&lt;&gt;#REF!,COUNTIFS($K$112:$K$1378,$K$112,#REF!,#REF!),"")</f>
        <v>#REF!</v>
      </c>
      <c r="S1042" s="8"/>
      <c r="T1042" s="8"/>
      <c r="U1042" s="8"/>
      <c r="V1042" s="8"/>
      <c r="W1042" s="8" t="e">
        <f>IF(#REF!&lt;&gt;#REF!,COUNTIFS($K$112:$K$1378,"up",#REF!,#REF!),"")</f>
        <v>#REF!</v>
      </c>
      <c r="X1042" s="8" t="e">
        <f>IF(#REF!&lt;&gt;#REF!,COUNTIFS($K$112:$K$1378,"SRS",#REF!,#REF!),"")</f>
        <v>#REF!</v>
      </c>
      <c r="Y1042" s="8" t="e">
        <f>IF(R1042&lt;&gt;"",IF(R1042=1,"",COUNTIFS($O$112:$O$1378,"&gt;40",#REF!,#REF!)),"")</f>
        <v>#REF!</v>
      </c>
    </row>
    <row r="1043" spans="12:25">
      <c r="L1043" s="16" t="e">
        <f>IF(#REF!=#REF!,IF(K1043="Stroke",IF(K1044="Stroke",IF((J1044-J1043)&lt;0,1000+J1044-J1043,J1044-J1043),""),""),"")</f>
        <v>#REF!</v>
      </c>
      <c r="P1043" s="8" t="e">
        <f>IF(#REF!=#REF!,IF(K1043="Stroke",IF(K1044="Stroke",IF(#REF!=#REF!,IF(Q1043=Q1044,IF((J1044-J1043)&lt;0,1000+J1044-J1043-O1043,J1044-J1043-O1043),""),""),""),""),"")</f>
        <v>#REF!</v>
      </c>
      <c r="R1043" s="8" t="e">
        <f>IF(#REF!&lt;&gt;#REF!,COUNTIFS($K$112:$K$1378,$K$112,#REF!,#REF!),"")</f>
        <v>#REF!</v>
      </c>
      <c r="S1043" s="8"/>
      <c r="T1043" s="8"/>
      <c r="U1043" s="8"/>
      <c r="V1043" s="8"/>
      <c r="W1043" s="8" t="e">
        <f>IF(#REF!&lt;&gt;#REF!,COUNTIFS($K$112:$K$1378,"up",#REF!,#REF!),"")</f>
        <v>#REF!</v>
      </c>
      <c r="X1043" s="8" t="e">
        <f>IF(#REF!&lt;&gt;#REF!,COUNTIFS($K$112:$K$1378,"SRS",#REF!,#REF!),"")</f>
        <v>#REF!</v>
      </c>
      <c r="Y1043" s="8" t="e">
        <f>IF(R1043&lt;&gt;"",IF(R1043=1,"",COUNTIFS($O$112:$O$1378,"&gt;40",#REF!,#REF!)),"")</f>
        <v>#REF!</v>
      </c>
    </row>
    <row r="1044" spans="12:25">
      <c r="L1044" s="16" t="e">
        <f>IF(#REF!=#REF!,IF(K1044="Stroke",IF(K1045="Stroke",IF((J1045-J1044)&lt;0,1000+J1045-J1044,J1045-J1044),""),""),"")</f>
        <v>#REF!</v>
      </c>
      <c r="P1044" s="8" t="e">
        <f>IF(#REF!=#REF!,IF(K1044="Stroke",IF(K1045="Stroke",IF(#REF!=#REF!,IF(Q1044=Q1045,IF((J1045-J1044)&lt;0,1000+J1045-J1044-O1044,J1045-J1044-O1044),""),""),""),""),"")</f>
        <v>#REF!</v>
      </c>
      <c r="R1044" s="8" t="e">
        <f>IF(#REF!&lt;&gt;#REF!,COUNTIFS($K$112:$K$1378,$K$112,#REF!,#REF!),"")</f>
        <v>#REF!</v>
      </c>
      <c r="S1044" s="8"/>
      <c r="T1044" s="8"/>
      <c r="U1044" s="8"/>
      <c r="V1044" s="8"/>
      <c r="W1044" s="8" t="e">
        <f>IF(#REF!&lt;&gt;#REF!,COUNTIFS($K$112:$K$1378,"up",#REF!,#REF!),"")</f>
        <v>#REF!</v>
      </c>
      <c r="X1044" s="8" t="e">
        <f>IF(#REF!&lt;&gt;#REF!,COUNTIFS($K$112:$K$1378,"SRS",#REF!,#REF!),"")</f>
        <v>#REF!</v>
      </c>
      <c r="Y1044" s="8" t="e">
        <f>IF(R1044&lt;&gt;"",IF(R1044=1,"",COUNTIFS($O$112:$O$1378,"&gt;40",#REF!,#REF!)),"")</f>
        <v>#REF!</v>
      </c>
    </row>
    <row r="1045" spans="12:25">
      <c r="L1045" s="16" t="e">
        <f>IF(#REF!=#REF!,IF(K1045="Stroke",IF(K1046="Stroke",IF((J1046-J1045)&lt;0,1000+J1046-J1045,J1046-J1045),""),""),"")</f>
        <v>#REF!</v>
      </c>
      <c r="P1045" s="8" t="e">
        <f>IF(#REF!=#REF!,IF(K1045="Stroke",IF(K1046="Stroke",IF(#REF!=#REF!,IF(Q1045=Q1046,IF((J1046-J1045)&lt;0,1000+J1046-J1045-O1045,J1046-J1045-O1045),""),""),""),""),"")</f>
        <v>#REF!</v>
      </c>
      <c r="R1045" s="8" t="e">
        <f>IF(#REF!&lt;&gt;#REF!,COUNTIFS($K$112:$K$1378,$K$112,#REF!,#REF!),"")</f>
        <v>#REF!</v>
      </c>
      <c r="S1045" s="8"/>
      <c r="T1045" s="8"/>
      <c r="U1045" s="8"/>
      <c r="V1045" s="8"/>
      <c r="W1045" s="8" t="e">
        <f>IF(#REF!&lt;&gt;#REF!,COUNTIFS($K$112:$K$1378,"up",#REF!,#REF!),"")</f>
        <v>#REF!</v>
      </c>
      <c r="X1045" s="8" t="e">
        <f>IF(#REF!&lt;&gt;#REF!,COUNTIFS($K$112:$K$1378,"SRS",#REF!,#REF!),"")</f>
        <v>#REF!</v>
      </c>
      <c r="Y1045" s="8" t="e">
        <f>IF(R1045&lt;&gt;"",IF(R1045=1,"",COUNTIFS($O$112:$O$1378,"&gt;40",#REF!,#REF!)),"")</f>
        <v>#REF!</v>
      </c>
    </row>
    <row r="1046" spans="12:25">
      <c r="L1046" s="16" t="e">
        <f>IF(#REF!=#REF!,IF(K1046="Stroke",IF(K1047="Stroke",IF((J1047-J1046)&lt;0,1000+J1047-J1046,J1047-J1046),""),""),"")</f>
        <v>#REF!</v>
      </c>
      <c r="P1046" s="8" t="e">
        <f>IF(#REF!=#REF!,IF(K1046="Stroke",IF(K1047="Stroke",IF(#REF!=#REF!,IF(Q1046=Q1047,IF((J1047-J1046)&lt;0,1000+J1047-J1046-O1046,J1047-J1046-O1046),""),""),""),""),"")</f>
        <v>#REF!</v>
      </c>
      <c r="R1046" s="8" t="e">
        <f>IF(#REF!&lt;&gt;#REF!,COUNTIFS($K$112:$K$1378,$K$112,#REF!,#REF!),"")</f>
        <v>#REF!</v>
      </c>
      <c r="S1046" s="8"/>
      <c r="T1046" s="8"/>
      <c r="U1046" s="8"/>
      <c r="V1046" s="8"/>
      <c r="W1046" s="8" t="e">
        <f>IF(#REF!&lt;&gt;#REF!,COUNTIFS($K$112:$K$1378,"up",#REF!,#REF!),"")</f>
        <v>#REF!</v>
      </c>
      <c r="X1046" s="8" t="e">
        <f>IF(#REF!&lt;&gt;#REF!,COUNTIFS($K$112:$K$1378,"SRS",#REF!,#REF!),"")</f>
        <v>#REF!</v>
      </c>
      <c r="Y1046" s="8" t="e">
        <f>IF(R1046&lt;&gt;"",IF(R1046=1,"",COUNTIFS($O$112:$O$1378,"&gt;40",#REF!,#REF!)),"")</f>
        <v>#REF!</v>
      </c>
    </row>
    <row r="1047" spans="12:25">
      <c r="L1047" s="16" t="e">
        <f>IF(#REF!=#REF!,IF(K1047="Stroke",IF(K1048="Stroke",IF((J1048-J1047)&lt;0,1000+J1048-J1047,J1048-J1047),""),""),"")</f>
        <v>#REF!</v>
      </c>
      <c r="P1047" s="8" t="e">
        <f>IF(#REF!=#REF!,IF(K1047="Stroke",IF(K1048="Stroke",IF(#REF!=#REF!,IF(Q1047=Q1048,IF((J1048-J1047)&lt;0,1000+J1048-J1047-O1047,J1048-J1047-O1047),""),""),""),""),"")</f>
        <v>#REF!</v>
      </c>
      <c r="R1047" s="8" t="e">
        <f>IF(#REF!&lt;&gt;#REF!,COUNTIFS($K$112:$K$1378,$K$112,#REF!,#REF!),"")</f>
        <v>#REF!</v>
      </c>
      <c r="S1047" s="8"/>
      <c r="T1047" s="8"/>
      <c r="U1047" s="8"/>
      <c r="V1047" s="8"/>
      <c r="W1047" s="8" t="e">
        <f>IF(#REF!&lt;&gt;#REF!,COUNTIFS($K$112:$K$1378,"up",#REF!,#REF!),"")</f>
        <v>#REF!</v>
      </c>
      <c r="X1047" s="8" t="e">
        <f>IF(#REF!&lt;&gt;#REF!,COUNTIFS($K$112:$K$1378,"SRS",#REF!,#REF!),"")</f>
        <v>#REF!</v>
      </c>
      <c r="Y1047" s="8" t="e">
        <f>IF(R1047&lt;&gt;"",IF(R1047=1,"",COUNTIFS($O$112:$O$1378,"&gt;40",#REF!,#REF!)),"")</f>
        <v>#REF!</v>
      </c>
    </row>
    <row r="1048" spans="12:25">
      <c r="L1048" s="16" t="e">
        <f>IF(#REF!=#REF!,IF(K1048="Stroke",IF(K1049="Stroke",IF((J1049-J1048)&lt;0,1000+J1049-J1048,J1049-J1048),""),""),"")</f>
        <v>#REF!</v>
      </c>
      <c r="P1048" s="8" t="e">
        <f>IF(#REF!=#REF!,IF(K1048="Stroke",IF(K1049="Stroke",IF(#REF!=#REF!,IF(Q1048=Q1049,IF((J1049-J1048)&lt;0,1000+J1049-J1048-O1048,J1049-J1048-O1048),""),""),""),""),"")</f>
        <v>#REF!</v>
      </c>
      <c r="R1048" s="8" t="e">
        <f>IF(#REF!&lt;&gt;#REF!,COUNTIFS($K$112:$K$1378,$K$112,#REF!,#REF!),"")</f>
        <v>#REF!</v>
      </c>
      <c r="S1048" s="8"/>
      <c r="T1048" s="8"/>
      <c r="U1048" s="8"/>
      <c r="V1048" s="8"/>
      <c r="W1048" s="8" t="e">
        <f>IF(#REF!&lt;&gt;#REF!,COUNTIFS($K$112:$K$1378,"up",#REF!,#REF!),"")</f>
        <v>#REF!</v>
      </c>
      <c r="X1048" s="8" t="e">
        <f>IF(#REF!&lt;&gt;#REF!,COUNTIFS($K$112:$K$1378,"SRS",#REF!,#REF!),"")</f>
        <v>#REF!</v>
      </c>
      <c r="Y1048" s="8" t="e">
        <f>IF(R1048&lt;&gt;"",IF(R1048=1,"",COUNTIFS($O$112:$O$1378,"&gt;40",#REF!,#REF!)),"")</f>
        <v>#REF!</v>
      </c>
    </row>
    <row r="1049" spans="12:25">
      <c r="L1049" s="16" t="e">
        <f>IF(#REF!=#REF!,IF(K1049="Stroke",IF(K1050="Stroke",IF((J1050-J1049)&lt;0,1000+J1050-J1049,J1050-J1049),""),""),"")</f>
        <v>#REF!</v>
      </c>
      <c r="P1049" s="8" t="e">
        <f>IF(#REF!=#REF!,IF(K1049="Stroke",IF(K1050="Stroke",IF(#REF!=#REF!,IF(Q1049=Q1050,IF((J1050-J1049)&lt;0,1000+J1050-J1049-O1049,J1050-J1049-O1049),""),""),""),""),"")</f>
        <v>#REF!</v>
      </c>
      <c r="R1049" s="8" t="e">
        <f>IF(#REF!&lt;&gt;#REF!,COUNTIFS($K$112:$K$1378,$K$112,#REF!,#REF!),"")</f>
        <v>#REF!</v>
      </c>
      <c r="S1049" s="8"/>
      <c r="T1049" s="8"/>
      <c r="U1049" s="8"/>
      <c r="V1049" s="8"/>
      <c r="W1049" s="8" t="e">
        <f>IF(#REF!&lt;&gt;#REF!,COUNTIFS($K$112:$K$1378,"up",#REF!,#REF!),"")</f>
        <v>#REF!</v>
      </c>
      <c r="X1049" s="8" t="e">
        <f>IF(#REF!&lt;&gt;#REF!,COUNTIFS($K$112:$K$1378,"SRS",#REF!,#REF!),"")</f>
        <v>#REF!</v>
      </c>
      <c r="Y1049" s="8" t="e">
        <f>IF(R1049&lt;&gt;"",IF(R1049=1,"",COUNTIFS($O$112:$O$1378,"&gt;40",#REF!,#REF!)),"")</f>
        <v>#REF!</v>
      </c>
    </row>
    <row r="1050" spans="12:25">
      <c r="L1050" s="16" t="e">
        <f>IF(#REF!=#REF!,IF(K1050="Stroke",IF(K1051="Stroke",IF((J1051-J1050)&lt;0,1000+J1051-J1050,J1051-J1050),""),""),"")</f>
        <v>#REF!</v>
      </c>
      <c r="P1050" s="8" t="e">
        <f>IF(#REF!=#REF!,IF(K1050="Stroke",IF(K1051="Stroke",IF(#REF!=#REF!,IF(Q1050=Q1051,IF((J1051-J1050)&lt;0,1000+J1051-J1050-O1050,J1051-J1050-O1050),""),""),""),""),"")</f>
        <v>#REF!</v>
      </c>
      <c r="R1050" s="8" t="e">
        <f>IF(#REF!&lt;&gt;#REF!,COUNTIFS($K$112:$K$1378,$K$112,#REF!,#REF!),"")</f>
        <v>#REF!</v>
      </c>
      <c r="S1050" s="8"/>
      <c r="T1050" s="8"/>
      <c r="U1050" s="8"/>
      <c r="V1050" s="8"/>
      <c r="W1050" s="8" t="e">
        <f>IF(#REF!&lt;&gt;#REF!,COUNTIFS($K$112:$K$1378,"up",#REF!,#REF!),"")</f>
        <v>#REF!</v>
      </c>
      <c r="X1050" s="8" t="e">
        <f>IF(#REF!&lt;&gt;#REF!,COUNTIFS($K$112:$K$1378,"SRS",#REF!,#REF!),"")</f>
        <v>#REF!</v>
      </c>
      <c r="Y1050" s="8" t="e">
        <f>IF(R1050&lt;&gt;"",IF(R1050=1,"",COUNTIFS($O$112:$O$1378,"&gt;40",#REF!,#REF!)),"")</f>
        <v>#REF!</v>
      </c>
    </row>
    <row r="1051" spans="12:25">
      <c r="L1051" s="16" t="e">
        <f>IF(#REF!=#REF!,IF(K1051="Stroke",IF(K1052="Stroke",IF((J1052-J1051)&lt;0,1000+J1052-J1051,J1052-J1051),""),""),"")</f>
        <v>#REF!</v>
      </c>
      <c r="P1051" s="8" t="e">
        <f>IF(#REF!=#REF!,IF(K1051="Stroke",IF(K1052="Stroke",IF(#REF!=#REF!,IF(Q1051=Q1052,IF((J1052-J1051)&lt;0,1000+J1052-J1051-O1051,J1052-J1051-O1051),""),""),""),""),"")</f>
        <v>#REF!</v>
      </c>
      <c r="R1051" s="8" t="e">
        <f>IF(#REF!&lt;&gt;#REF!,COUNTIFS($K$112:$K$1378,$K$112,#REF!,#REF!),"")</f>
        <v>#REF!</v>
      </c>
      <c r="S1051" s="8"/>
      <c r="T1051" s="8"/>
      <c r="U1051" s="8"/>
      <c r="V1051" s="8"/>
      <c r="W1051" s="8" t="e">
        <f>IF(#REF!&lt;&gt;#REF!,COUNTIFS($K$112:$K$1378,"up",#REF!,#REF!),"")</f>
        <v>#REF!</v>
      </c>
      <c r="X1051" s="8" t="e">
        <f>IF(#REF!&lt;&gt;#REF!,COUNTIFS($K$112:$K$1378,"SRS",#REF!,#REF!),"")</f>
        <v>#REF!</v>
      </c>
      <c r="Y1051" s="8" t="e">
        <f>IF(R1051&lt;&gt;"",IF(R1051=1,"",COUNTIFS($O$112:$O$1378,"&gt;40",#REF!,#REF!)),"")</f>
        <v>#REF!</v>
      </c>
    </row>
    <row r="1052" spans="12:25">
      <c r="L1052" s="16" t="e">
        <f>IF(#REF!=#REF!,IF(K1052="Stroke",IF(K1053="Stroke",IF((J1053-J1052)&lt;0,1000+J1053-J1052,J1053-J1052),""),""),"")</f>
        <v>#REF!</v>
      </c>
      <c r="P1052" s="8" t="e">
        <f>IF(#REF!=#REF!,IF(K1052="Stroke",IF(K1053="Stroke",IF(#REF!=#REF!,IF(Q1052=Q1053,IF((J1053-J1052)&lt;0,1000+J1053-J1052-O1052,J1053-J1052-O1052),""),""),""),""),"")</f>
        <v>#REF!</v>
      </c>
      <c r="R1052" s="8" t="e">
        <f>IF(#REF!&lt;&gt;#REF!,COUNTIFS($K$112:$K$1378,$K$112,#REF!,#REF!),"")</f>
        <v>#REF!</v>
      </c>
      <c r="S1052" s="8"/>
      <c r="T1052" s="8"/>
      <c r="U1052" s="8"/>
      <c r="V1052" s="8"/>
      <c r="W1052" s="8" t="e">
        <f>IF(#REF!&lt;&gt;#REF!,COUNTIFS($K$112:$K$1378,"up",#REF!,#REF!),"")</f>
        <v>#REF!</v>
      </c>
      <c r="X1052" s="8" t="e">
        <f>IF(#REF!&lt;&gt;#REF!,COUNTIFS($K$112:$K$1378,"SRS",#REF!,#REF!),"")</f>
        <v>#REF!</v>
      </c>
      <c r="Y1052" s="8" t="e">
        <f>IF(R1052&lt;&gt;"",IF(R1052=1,"",COUNTIFS($O$112:$O$1378,"&gt;40",#REF!,#REF!)),"")</f>
        <v>#REF!</v>
      </c>
    </row>
    <row r="1053" spans="12:25">
      <c r="L1053" s="16" t="e">
        <f>IF(#REF!=#REF!,IF(K1053="Stroke",IF(K1054="Stroke",IF((J1054-J1053)&lt;0,1000+J1054-J1053,J1054-J1053),""),""),"")</f>
        <v>#REF!</v>
      </c>
      <c r="P1053" s="8" t="e">
        <f>IF(#REF!=#REF!,IF(K1053="Stroke",IF(K1054="Stroke",IF(#REF!=#REF!,IF(Q1053=Q1054,IF((J1054-J1053)&lt;0,1000+J1054-J1053-O1053,J1054-J1053-O1053),""),""),""),""),"")</f>
        <v>#REF!</v>
      </c>
      <c r="R1053" s="8" t="e">
        <f>IF(#REF!&lt;&gt;#REF!,COUNTIFS($K$112:$K$1378,$K$112,#REF!,#REF!),"")</f>
        <v>#REF!</v>
      </c>
      <c r="S1053" s="8"/>
      <c r="T1053" s="8"/>
      <c r="U1053" s="8"/>
      <c r="V1053" s="8"/>
      <c r="W1053" s="8" t="e">
        <f>IF(#REF!&lt;&gt;#REF!,COUNTIFS($K$112:$K$1378,"up",#REF!,#REF!),"")</f>
        <v>#REF!</v>
      </c>
      <c r="X1053" s="8" t="e">
        <f>IF(#REF!&lt;&gt;#REF!,COUNTIFS($K$112:$K$1378,"SRS",#REF!,#REF!),"")</f>
        <v>#REF!</v>
      </c>
    </row>
    <row r="1054" spans="12:25">
      <c r="L1054" s="16" t="e">
        <f>IF(#REF!=#REF!,IF(K1054="Stroke",IF(K1055="Stroke",IF((J1055-J1054)&lt;0,1000+J1055-J1054,J1055-J1054),""),""),"")</f>
        <v>#REF!</v>
      </c>
      <c r="P1054" s="8" t="e">
        <f>IF(#REF!=#REF!,IF(K1054="Stroke",IF(K1055="Stroke",IF(#REF!=#REF!,IF(Q1054=Q1055,IF((J1055-J1054)&lt;0,1000+J1055-J1054-O1054,J1055-J1054-O1054),""),""),""),""),"")</f>
        <v>#REF!</v>
      </c>
      <c r="R1054" s="8" t="e">
        <f>IF(#REF!&lt;&gt;#REF!,COUNTIFS($K$112:$K$1378,$K$112,#REF!,#REF!),"")</f>
        <v>#REF!</v>
      </c>
      <c r="S1054" s="8"/>
      <c r="T1054" s="8"/>
      <c r="U1054" s="8"/>
      <c r="V1054" s="8"/>
      <c r="W1054" s="8" t="e">
        <f>IF(#REF!&lt;&gt;#REF!,COUNTIFS($K$112:$K$1378,"up",#REF!,#REF!),"")</f>
        <v>#REF!</v>
      </c>
      <c r="X1054" s="8" t="e">
        <f>IF(#REF!&lt;&gt;#REF!,COUNTIFS($K$112:$K$1378,"SRS",#REF!,#REF!),"")</f>
        <v>#REF!</v>
      </c>
    </row>
    <row r="1055" spans="12:25">
      <c r="L1055" s="16" t="e">
        <f>IF(#REF!=#REF!,IF(K1055="Stroke",IF(K1056="Stroke",IF((J1056-J1055)&lt;0,1000+J1056-J1055,J1056-J1055),""),""),"")</f>
        <v>#REF!</v>
      </c>
      <c r="P1055" s="8" t="e">
        <f>IF(#REF!=#REF!,IF(K1055="Stroke",IF(K1056="Stroke",IF(#REF!=#REF!,IF(Q1055=Q1056,IF((J1056-J1055)&lt;0,1000+J1056-J1055-O1055,J1056-J1055-O1055),""),""),""),""),"")</f>
        <v>#REF!</v>
      </c>
      <c r="R1055" s="8" t="e">
        <f>IF(#REF!&lt;&gt;#REF!,COUNTIFS($K$112:$K$1378,$K$112,#REF!,#REF!),"")</f>
        <v>#REF!</v>
      </c>
      <c r="S1055" s="8"/>
      <c r="T1055" s="8"/>
      <c r="U1055" s="8"/>
      <c r="V1055" s="8"/>
      <c r="W1055" s="8" t="e">
        <f>IF(#REF!&lt;&gt;#REF!,COUNTIFS($K$112:$K$1378,"up",#REF!,#REF!),"")</f>
        <v>#REF!</v>
      </c>
      <c r="X1055" s="8" t="e">
        <f>IF(#REF!&lt;&gt;#REF!,COUNTIFS($K$112:$K$1378,"SRS",#REF!,#REF!),"")</f>
        <v>#REF!</v>
      </c>
    </row>
    <row r="1056" spans="12:25">
      <c r="L1056" s="16" t="e">
        <f>IF(#REF!=#REF!,IF(K1056="Stroke",IF(K1057="Stroke",IF((J1057-J1056)&lt;0,1000+J1057-J1056,J1057-J1056),""),""),"")</f>
        <v>#REF!</v>
      </c>
      <c r="P1056" s="8" t="e">
        <f>IF(#REF!=#REF!,IF(K1056="Stroke",IF(K1057="Stroke",IF(#REF!=#REF!,IF(Q1056=Q1057,IF((J1057-J1056)&lt;0,1000+J1057-J1056-O1056,J1057-J1056-O1056),""),""),""),""),"")</f>
        <v>#REF!</v>
      </c>
      <c r="R1056" s="8" t="e">
        <f>IF(#REF!&lt;&gt;#REF!,COUNTIFS($K$112:$K$1378,$K$112,#REF!,#REF!),"")</f>
        <v>#REF!</v>
      </c>
      <c r="S1056" s="8"/>
      <c r="T1056" s="8"/>
      <c r="U1056" s="8"/>
      <c r="V1056" s="8"/>
      <c r="W1056" s="8" t="e">
        <f>IF(#REF!&lt;&gt;#REF!,COUNTIFS($K$112:$K$1378,"up",#REF!,#REF!),"")</f>
        <v>#REF!</v>
      </c>
      <c r="X1056" s="8" t="e">
        <f>IF(#REF!&lt;&gt;#REF!,COUNTIFS($K$112:$K$1378,"SRS",#REF!,#REF!),"")</f>
        <v>#REF!</v>
      </c>
    </row>
    <row r="1057" spans="2:24">
      <c r="B1057" s="4"/>
      <c r="L1057" s="16" t="e">
        <f>IF(#REF!=#REF!,IF(K1057="Stroke",IF(K1058="Stroke",IF((J1058-J1057)&lt;0,1000+J1058-J1057,J1058-J1057),""),""),"")</f>
        <v>#REF!</v>
      </c>
      <c r="P1057" s="8" t="e">
        <f>IF(#REF!=#REF!,IF(K1057="Stroke",IF(K1058="Stroke",IF(#REF!=#REF!,IF(Q1057=Q1058,IF((J1058-J1057)&lt;0,1000+J1058-J1057-O1057,J1058-J1057-O1057),""),""),""),""),"")</f>
        <v>#REF!</v>
      </c>
      <c r="R1057" s="8" t="e">
        <f>IF(#REF!&lt;&gt;#REF!,COUNTIFS($K$112:$K$1378,$K$112,#REF!,#REF!),"")</f>
        <v>#REF!</v>
      </c>
      <c r="S1057" s="8"/>
      <c r="T1057" s="8"/>
      <c r="U1057" s="8"/>
      <c r="V1057" s="8"/>
      <c r="W1057" s="8" t="e">
        <f>IF(#REF!&lt;&gt;#REF!,COUNTIFS($K$112:$K$1378,"up",#REF!,#REF!),"")</f>
        <v>#REF!</v>
      </c>
      <c r="X1057" s="8" t="e">
        <f>IF(#REF!&lt;&gt;#REF!,COUNTIFS($K$112:$K$1378,"SRS",#REF!,#REF!),"")</f>
        <v>#REF!</v>
      </c>
    </row>
    <row r="1058" spans="2:24">
      <c r="B1058" s="4"/>
      <c r="L1058" s="16" t="e">
        <f>IF(#REF!=#REF!,IF(K1058="Stroke",IF(K1059="Stroke",IF((J1059-J1058)&lt;0,1000+J1059-J1058,J1059-J1058),""),""),"")</f>
        <v>#REF!</v>
      </c>
      <c r="P1058" s="8" t="e">
        <f>IF(#REF!=#REF!,IF(K1058="Stroke",IF(K1059="Stroke",IF(#REF!=#REF!,IF(Q1058=Q1059,IF((J1059-J1058)&lt;0,1000+J1059-J1058-O1058,J1059-J1058-O1058),""),""),""),""),"")</f>
        <v>#REF!</v>
      </c>
      <c r="R1058" s="8" t="e">
        <f>IF(#REF!&lt;&gt;#REF!,COUNTIFS($K$112:$K$1378,$K$112,#REF!,#REF!),"")</f>
        <v>#REF!</v>
      </c>
      <c r="S1058" s="8"/>
      <c r="T1058" s="8"/>
      <c r="U1058" s="8"/>
      <c r="V1058" s="8"/>
      <c r="W1058" s="8" t="e">
        <f>IF(#REF!&lt;&gt;#REF!,COUNTIFS($K$112:$K$1378,"up",#REF!,#REF!),"")</f>
        <v>#REF!</v>
      </c>
      <c r="X1058" s="8" t="e">
        <f>IF(#REF!&lt;&gt;#REF!,COUNTIFS($K$112:$K$1378,"SRS",#REF!,#REF!),"")</f>
        <v>#REF!</v>
      </c>
    </row>
    <row r="1059" spans="2:24">
      <c r="B1059" s="4"/>
      <c r="L1059" s="16" t="e">
        <f>IF(#REF!=#REF!,IF(K1059="Stroke",IF(K1060="Stroke",IF((J1060-J1059)&lt;0,1000+J1060-J1059,J1060-J1059),""),""),"")</f>
        <v>#REF!</v>
      </c>
      <c r="P1059" s="8" t="e">
        <f>IF(#REF!=#REF!,IF(K1059="Stroke",IF(K1060="Stroke",IF(#REF!=#REF!,IF(Q1059=Q1060,IF((J1060-J1059)&lt;0,1000+J1060-J1059-O1059,J1060-J1059-O1059),""),""),""),""),"")</f>
        <v>#REF!</v>
      </c>
      <c r="R1059" s="8" t="e">
        <f>IF(#REF!&lt;&gt;#REF!,COUNTIFS($K$112:$K$1378,$K$112,#REF!,#REF!),"")</f>
        <v>#REF!</v>
      </c>
      <c r="S1059" s="8"/>
      <c r="T1059" s="8"/>
      <c r="U1059" s="8"/>
      <c r="V1059" s="8"/>
      <c r="W1059" s="8" t="e">
        <f>IF(#REF!&lt;&gt;#REF!,COUNTIFS($K$112:$K$1378,"up",#REF!,#REF!),"")</f>
        <v>#REF!</v>
      </c>
      <c r="X1059" s="8" t="e">
        <f>IF(#REF!&lt;&gt;#REF!,COUNTIFS($K$112:$K$1378,"SRS",#REF!,#REF!),"")</f>
        <v>#REF!</v>
      </c>
    </row>
    <row r="1060" spans="2:24">
      <c r="B1060" s="4"/>
      <c r="L1060" s="16" t="e">
        <f>IF(#REF!=#REF!,IF(K1060="Stroke",IF(K1061="Stroke",IF((J1061-J1060)&lt;0,1000+J1061-J1060,J1061-J1060),""),""),"")</f>
        <v>#REF!</v>
      </c>
      <c r="P1060" s="8" t="e">
        <f>IF(#REF!=#REF!,IF(K1060="Stroke",IF(K1061="Stroke",IF(#REF!=#REF!,IF(Q1060=Q1061,IF((J1061-J1060)&lt;0,1000+J1061-J1060-O1060,J1061-J1060-O1060),""),""),""),""),"")</f>
        <v>#REF!</v>
      </c>
      <c r="R1060" s="8" t="e">
        <f>IF(#REF!&lt;&gt;#REF!,COUNTIFS($K$112:$K$1378,$K$112,#REF!,#REF!),"")</f>
        <v>#REF!</v>
      </c>
      <c r="S1060" s="8"/>
      <c r="T1060" s="8"/>
      <c r="U1060" s="8"/>
      <c r="V1060" s="8"/>
      <c r="W1060" s="8" t="e">
        <f>IF(#REF!&lt;&gt;#REF!,COUNTIFS($K$112:$K$1378,"up",#REF!,#REF!),"")</f>
        <v>#REF!</v>
      </c>
      <c r="X1060" s="8" t="e">
        <f>IF(#REF!&lt;&gt;#REF!,COUNTIFS($K$112:$K$1378,"SRS",#REF!,#REF!),"")</f>
        <v>#REF!</v>
      </c>
    </row>
    <row r="1061" spans="2:24">
      <c r="B1061" s="4"/>
      <c r="P1061" s="8" t="e">
        <f>IF(#REF!=#REF!,IF(K1061="Stroke",IF(K1062="Stroke",IF(#REF!=#REF!,IF(Q1061=Q1062,IF((J1062-J1061)&lt;0,1000+J1062-J1061-O1061,J1062-J1061-O1061),""),""),""),""),"")</f>
        <v>#REF!</v>
      </c>
      <c r="R1061" s="8" t="e">
        <f>IF(#REF!&lt;&gt;#REF!,COUNTIFS($K$112:$K$1378,$K$112,#REF!,#REF!),"")</f>
        <v>#REF!</v>
      </c>
      <c r="S1061" s="8"/>
      <c r="T1061" s="8"/>
      <c r="U1061" s="8"/>
      <c r="V1061" s="8"/>
      <c r="W1061" s="8" t="e">
        <f>IF(#REF!&lt;&gt;#REF!,COUNTIFS($K$112:$K$1378,"up",#REF!,#REF!),"")</f>
        <v>#REF!</v>
      </c>
      <c r="X1061" s="8" t="e">
        <f>IF(#REF!&lt;&gt;#REF!,COUNTIFS($K$112:$K$1378,"SRS",#REF!,#REF!),"")</f>
        <v>#REF!</v>
      </c>
    </row>
    <row r="1062" spans="2:24">
      <c r="B1062" s="4"/>
      <c r="P1062" s="8" t="e">
        <f>IF(#REF!=#REF!,IF(K1062="Stroke",IF(K1063="Stroke",IF(#REF!=#REF!,IF(Q1062=Q1063,IF((J1063-J1062)&lt;0,1000+J1063-J1062-O1062,J1063-J1062-O1062),""),""),""),""),"")</f>
        <v>#REF!</v>
      </c>
      <c r="R1062" s="8" t="e">
        <f>IF(#REF!&lt;&gt;#REF!,COUNTIFS($K$112:$K$1378,$K$112,#REF!,#REF!),"")</f>
        <v>#REF!</v>
      </c>
      <c r="S1062" s="8"/>
      <c r="T1062" s="8"/>
      <c r="U1062" s="8"/>
      <c r="V1062" s="8"/>
      <c r="W1062" s="8" t="e">
        <f>IF(#REF!&lt;&gt;#REF!,COUNTIFS($K$112:$K$1378,"up",#REF!,#REF!),"")</f>
        <v>#REF!</v>
      </c>
      <c r="X1062" s="8" t="e">
        <f>IF(#REF!&lt;&gt;#REF!,COUNTIFS($K$112:$K$1378,"SRS",#REF!,#REF!),"")</f>
        <v>#REF!</v>
      </c>
    </row>
    <row r="1063" spans="2:24">
      <c r="B1063" s="4"/>
      <c r="P1063" s="8" t="e">
        <f>IF(#REF!=#REF!,IF(K1063="Stroke",IF(K1064="Stroke",IF(#REF!=#REF!,IF(Q1063=Q1064,IF((J1064-J1063)&lt;0,1000+J1064-J1063-O1063,J1064-J1063-O1063),""),""),""),""),"")</f>
        <v>#REF!</v>
      </c>
      <c r="R1063" s="8" t="e">
        <f>IF(#REF!&lt;&gt;#REF!,COUNTIFS($K$112:$K$1378,$K$112,#REF!,#REF!),"")</f>
        <v>#REF!</v>
      </c>
      <c r="S1063" s="8"/>
      <c r="T1063" s="8"/>
      <c r="U1063" s="8"/>
      <c r="V1063" s="8"/>
      <c r="W1063" s="8" t="e">
        <f>IF(#REF!&lt;&gt;#REF!,COUNTIFS($K$112:$K$1378,"up",#REF!,#REF!),"")</f>
        <v>#REF!</v>
      </c>
      <c r="X1063" s="8" t="e">
        <f>IF(#REF!&lt;&gt;#REF!,COUNTIFS($K$112:$K$1378,"SRS",#REF!,#REF!),"")</f>
        <v>#REF!</v>
      </c>
    </row>
    <row r="1064" spans="2:24">
      <c r="B1064" s="4"/>
      <c r="P1064" s="8" t="e">
        <f>IF(#REF!=#REF!,IF(K1064="Stroke",IF(K1065="Stroke",IF(#REF!=#REF!,IF(Q1064=Q1065,IF((J1065-J1064)&lt;0,1000+J1065-J1064-O1064,J1065-J1064-O1064),""),""),""),""),"")</f>
        <v>#REF!</v>
      </c>
      <c r="R1064" s="8" t="e">
        <f>IF(#REF!&lt;&gt;#REF!,COUNTIFS($K$112:$K$1378,$K$112,#REF!,#REF!),"")</f>
        <v>#REF!</v>
      </c>
      <c r="S1064" s="8"/>
      <c r="T1064" s="8"/>
      <c r="U1064" s="8"/>
      <c r="V1064" s="8"/>
      <c r="W1064" s="8" t="e">
        <f>IF(#REF!&lt;&gt;#REF!,COUNTIFS($K$112:$K$1378,"up",#REF!,#REF!),"")</f>
        <v>#REF!</v>
      </c>
      <c r="X1064" s="8" t="e">
        <f>IF(#REF!&lt;&gt;#REF!,COUNTIFS($K$112:$K$1378,"SRS",#REF!,#REF!),"")</f>
        <v>#REF!</v>
      </c>
    </row>
    <row r="1065" spans="2:24">
      <c r="B1065" s="4"/>
      <c r="P1065" s="8" t="e">
        <f>IF(#REF!=#REF!,IF(K1065="Stroke",IF(K1066="Stroke",IF(#REF!=#REF!,IF(Q1065=Q1066,IF((J1066-J1065)&lt;0,1000+J1066-J1065-O1065,J1066-J1065-O1065),""),""),""),""),"")</f>
        <v>#REF!</v>
      </c>
      <c r="R1065" s="8" t="e">
        <f>IF(#REF!&lt;&gt;#REF!,COUNTIFS($K$112:$K$1378,$K$112,#REF!,#REF!),"")</f>
        <v>#REF!</v>
      </c>
      <c r="S1065" s="8"/>
      <c r="T1065" s="8"/>
      <c r="U1065" s="8"/>
      <c r="V1065" s="8"/>
      <c r="W1065" s="8" t="e">
        <f>IF(#REF!&lt;&gt;#REF!,COUNTIFS($K$112:$K$1378,"up",#REF!,#REF!),"")</f>
        <v>#REF!</v>
      </c>
      <c r="X1065" s="8" t="e">
        <f>IF(#REF!&lt;&gt;#REF!,COUNTIFS($K$112:$K$1378,"SRS",#REF!,#REF!),"")</f>
        <v>#REF!</v>
      </c>
    </row>
    <row r="1066" spans="2:24">
      <c r="B1066" s="4"/>
      <c r="P1066" s="8" t="e">
        <f>IF(#REF!=#REF!,IF(K1066="Stroke",IF(K1067="Stroke",IF(#REF!=#REF!,IF(Q1066=Q1067,IF((J1067-J1066)&lt;0,1000+J1067-J1066-O1066,J1067-J1066-O1066),""),""),""),""),"")</f>
        <v>#REF!</v>
      </c>
      <c r="R1066" s="8" t="e">
        <f>IF(#REF!&lt;&gt;#REF!,COUNTIFS($K$112:$K$1378,$K$112,#REF!,#REF!),"")</f>
        <v>#REF!</v>
      </c>
      <c r="S1066" s="8"/>
      <c r="T1066" s="8"/>
      <c r="U1066" s="8"/>
      <c r="V1066" s="8"/>
      <c r="W1066" s="8" t="e">
        <f>IF(#REF!&lt;&gt;#REF!,COUNTIFS($K$112:$K$1378,"up",#REF!,#REF!),"")</f>
        <v>#REF!</v>
      </c>
      <c r="X1066" s="8" t="e">
        <f>IF(#REF!&lt;&gt;#REF!,COUNTIFS($K$112:$K$1378,"SRS",#REF!,#REF!),"")</f>
        <v>#REF!</v>
      </c>
    </row>
    <row r="1067" spans="2:24">
      <c r="B1067" s="4"/>
      <c r="P1067" s="8" t="e">
        <f>IF(#REF!=#REF!,IF(K1067="Stroke",IF(K1068="Stroke",IF(#REF!=#REF!,IF(Q1067=Q1068,IF((J1068-J1067)&lt;0,1000+J1068-J1067-O1067,J1068-J1067-O1067),""),""),""),""),"")</f>
        <v>#REF!</v>
      </c>
      <c r="R1067" s="8" t="e">
        <f>IF(#REF!&lt;&gt;#REF!,COUNTIFS($K$112:$K$1378,$K$112,#REF!,#REF!),"")</f>
        <v>#REF!</v>
      </c>
      <c r="S1067" s="8"/>
      <c r="T1067" s="8"/>
      <c r="U1067" s="8"/>
      <c r="V1067" s="8"/>
      <c r="W1067" s="8" t="e">
        <f>IF(#REF!&lt;&gt;#REF!,COUNTIFS($K$112:$K$1378,"up",#REF!,#REF!),"")</f>
        <v>#REF!</v>
      </c>
      <c r="X1067" s="8" t="e">
        <f>IF(#REF!&lt;&gt;#REF!,COUNTIFS($K$112:$K$1378,"SRS",#REF!,#REF!),"")</f>
        <v>#REF!</v>
      </c>
    </row>
    <row r="1068" spans="2:24">
      <c r="B1068" s="4"/>
      <c r="P1068" s="8" t="e">
        <f>IF(#REF!=#REF!,IF(K1068="Stroke",IF(K1069="Stroke",IF(#REF!=#REF!,IF(Q1068=Q1069,IF((J1069-J1068)&lt;0,1000+J1069-J1068-O1068,J1069-J1068-O1068),""),""),""),""),"")</f>
        <v>#REF!</v>
      </c>
      <c r="R1068" s="8" t="e">
        <f>IF(#REF!&lt;&gt;#REF!,COUNTIFS($K$112:$K$1378,$K$112,#REF!,#REF!),"")</f>
        <v>#REF!</v>
      </c>
      <c r="S1068" s="8"/>
      <c r="T1068" s="8"/>
      <c r="U1068" s="8"/>
      <c r="V1068" s="8"/>
      <c r="W1068" s="8" t="e">
        <f>IF(#REF!&lt;&gt;#REF!,COUNTIFS($K$112:$K$1378,"up",#REF!,#REF!),"")</f>
        <v>#REF!</v>
      </c>
      <c r="X1068" s="8" t="e">
        <f>IF(#REF!&lt;&gt;#REF!,COUNTIFS($K$112:$K$1378,"SRS",#REF!,#REF!),"")</f>
        <v>#REF!</v>
      </c>
    </row>
    <row r="1069" spans="2:24">
      <c r="B1069" s="4"/>
      <c r="P1069" s="8" t="e">
        <f>IF(#REF!=#REF!,IF(K1069="Stroke",IF(K1070="Stroke",IF(#REF!=#REF!,IF(Q1069=Q1070,IF((J1070-J1069)&lt;0,1000+J1070-J1069-O1069,J1070-J1069-O1069),""),""),""),""),"")</f>
        <v>#REF!</v>
      </c>
      <c r="R1069" s="8" t="e">
        <f>IF(#REF!&lt;&gt;#REF!,COUNTIFS($K$112:$K$1378,$K$112,#REF!,#REF!),"")</f>
        <v>#REF!</v>
      </c>
      <c r="S1069" s="8"/>
      <c r="T1069" s="8"/>
      <c r="U1069" s="8"/>
      <c r="V1069" s="8"/>
      <c r="W1069" s="8" t="e">
        <f>IF(#REF!&lt;&gt;#REF!,COUNTIFS($K$112:$K$1378,"up",#REF!,#REF!),"")</f>
        <v>#REF!</v>
      </c>
      <c r="X1069" s="8" t="e">
        <f>IF(#REF!&lt;&gt;#REF!,COUNTIFS($K$112:$K$1378,"SRS",#REF!,#REF!),"")</f>
        <v>#REF!</v>
      </c>
    </row>
    <row r="1070" spans="2:24">
      <c r="B1070" s="4"/>
      <c r="P1070" s="8" t="e">
        <f>IF(#REF!=#REF!,IF(K1070="Stroke",IF(K1071="Stroke",IF(#REF!=#REF!,IF(Q1070=Q1071,IF((J1071-J1070)&lt;0,1000+J1071-J1070-O1070,J1071-J1070-O1070),""),""),""),""),"")</f>
        <v>#REF!</v>
      </c>
      <c r="R1070" s="8" t="e">
        <f>IF(#REF!&lt;&gt;#REF!,COUNTIFS($K$112:$K$1378,$K$112,#REF!,#REF!),"")</f>
        <v>#REF!</v>
      </c>
      <c r="S1070" s="8"/>
      <c r="T1070" s="8"/>
      <c r="U1070" s="8"/>
      <c r="V1070" s="8"/>
      <c r="W1070" s="8" t="e">
        <f>IF(#REF!&lt;&gt;#REF!,COUNTIFS($K$112:$K$1378,"up",#REF!,#REF!),"")</f>
        <v>#REF!</v>
      </c>
      <c r="X1070" s="8" t="e">
        <f>IF(#REF!&lt;&gt;#REF!,COUNTIFS($K$112:$K$1378,"SRS",#REF!,#REF!),"")</f>
        <v>#REF!</v>
      </c>
    </row>
    <row r="1071" spans="2:24">
      <c r="B1071" s="4"/>
      <c r="P1071" s="8" t="e">
        <f>IF(#REF!=#REF!,IF(K1071="Stroke",IF(K1072="Stroke",IF(#REF!=#REF!,IF(Q1071=Q1072,IF((J1072-J1071)&lt;0,1000+J1072-J1071-O1071,J1072-J1071-O1071),""),""),""),""),"")</f>
        <v>#REF!</v>
      </c>
      <c r="R1071" s="8" t="e">
        <f>IF(#REF!&lt;&gt;#REF!,COUNTIFS($K$112:$K$1378,$K$112,#REF!,#REF!),"")</f>
        <v>#REF!</v>
      </c>
      <c r="S1071" s="8"/>
      <c r="T1071" s="8"/>
      <c r="U1071" s="8"/>
      <c r="V1071" s="8"/>
      <c r="W1071" s="8" t="e">
        <f>IF(#REF!&lt;&gt;#REF!,COUNTIFS($K$112:$K$1378,"up",#REF!,#REF!),"")</f>
        <v>#REF!</v>
      </c>
      <c r="X1071" s="8" t="e">
        <f>IF(#REF!&lt;&gt;#REF!,COUNTIFS($K$112:$K$1378,"SRS",#REF!,#REF!),"")</f>
        <v>#REF!</v>
      </c>
    </row>
    <row r="1072" spans="2:24">
      <c r="B1072" s="4"/>
      <c r="P1072" s="8" t="e">
        <f>IF(#REF!=#REF!,IF(K1072="Stroke",IF(K1073="Stroke",IF(#REF!=#REF!,IF(Q1072=Q1073,IF((J1073-J1072)&lt;0,1000+J1073-J1072-O1072,J1073-J1072-O1072),""),""),""),""),"")</f>
        <v>#REF!</v>
      </c>
      <c r="R1072" s="8" t="e">
        <f>IF(#REF!&lt;&gt;#REF!,COUNTIFS($K$112:$K$1378,$K$112,#REF!,#REF!),"")</f>
        <v>#REF!</v>
      </c>
      <c r="S1072" s="8"/>
      <c r="T1072" s="8"/>
      <c r="U1072" s="8"/>
      <c r="V1072" s="8"/>
      <c r="W1072" s="8" t="e">
        <f>IF(#REF!&lt;&gt;#REF!,COUNTIFS($K$112:$K$1378,"up",#REF!,#REF!),"")</f>
        <v>#REF!</v>
      </c>
      <c r="X1072" s="8" t="e">
        <f>IF(#REF!&lt;&gt;#REF!,COUNTIFS($K$112:$K$1378,"SRS",#REF!,#REF!),"")</f>
        <v>#REF!</v>
      </c>
    </row>
    <row r="1073" spans="2:24">
      <c r="B1073" s="4"/>
      <c r="P1073" s="8" t="e">
        <f>IF(#REF!=#REF!,IF(K1073="Stroke",IF(K1074="Stroke",IF(#REF!=#REF!,IF(Q1073=Q1074,IF((J1074-J1073)&lt;0,1000+J1074-J1073-O1073,J1074-J1073-O1073),""),""),""),""),"")</f>
        <v>#REF!</v>
      </c>
      <c r="R1073" s="8" t="e">
        <f>IF(#REF!&lt;&gt;#REF!,COUNTIFS($K$112:$K$1378,$K$112,#REF!,#REF!),"")</f>
        <v>#REF!</v>
      </c>
      <c r="S1073" s="8"/>
      <c r="T1073" s="8"/>
      <c r="U1073" s="8"/>
      <c r="V1073" s="8"/>
      <c r="W1073" s="8" t="e">
        <f>IF(#REF!&lt;&gt;#REF!,COUNTIFS($K$112:$K$1378,"up",#REF!,#REF!),"")</f>
        <v>#REF!</v>
      </c>
      <c r="X1073" s="8" t="e">
        <f>IF(#REF!&lt;&gt;#REF!,COUNTIFS($K$112:$K$1378,"SRS",#REF!,#REF!),"")</f>
        <v>#REF!</v>
      </c>
    </row>
    <row r="1074" spans="2:24">
      <c r="B1074" s="4"/>
      <c r="P1074" s="8" t="e">
        <f>IF(#REF!=#REF!,IF(K1074="Stroke",IF(K1075="Stroke",IF(#REF!=#REF!,IF(Q1074=Q1075,IF((J1075-J1074)&lt;0,1000+J1075-J1074-O1074,J1075-J1074-O1074),""),""),""),""),"")</f>
        <v>#REF!</v>
      </c>
      <c r="R1074" s="8" t="e">
        <f>IF(#REF!&lt;&gt;#REF!,COUNTIFS($K$112:$K$1378,$K$112,#REF!,#REF!),"")</f>
        <v>#REF!</v>
      </c>
      <c r="S1074" s="8"/>
      <c r="T1074" s="8"/>
      <c r="U1074" s="8"/>
      <c r="V1074" s="8"/>
      <c r="W1074" s="8" t="e">
        <f>IF(#REF!&lt;&gt;#REF!,COUNTIFS($K$112:$K$1378,"up",#REF!,#REF!),"")</f>
        <v>#REF!</v>
      </c>
      <c r="X1074" s="8" t="e">
        <f>IF(#REF!&lt;&gt;#REF!,COUNTIFS($K$112:$K$1378,"SRS",#REF!,#REF!),"")</f>
        <v>#REF!</v>
      </c>
    </row>
    <row r="1075" spans="2:24">
      <c r="B1075" s="4"/>
      <c r="P1075" s="8" t="e">
        <f>IF(#REF!=#REF!,IF(K1075="Stroke",IF(K1076="Stroke",IF(#REF!=#REF!,IF(Q1075=Q1076,IF((J1076-J1075)&lt;0,1000+J1076-J1075-O1075,J1076-J1075-O1075),""),""),""),""),"")</f>
        <v>#REF!</v>
      </c>
      <c r="R1075" s="8" t="e">
        <f>IF(#REF!&lt;&gt;#REF!,COUNTIFS($K$112:$K$1378,$K$112,#REF!,#REF!),"")</f>
        <v>#REF!</v>
      </c>
      <c r="S1075" s="8"/>
      <c r="T1075" s="8"/>
      <c r="U1075" s="8"/>
      <c r="V1075" s="8"/>
      <c r="W1075" s="8" t="e">
        <f>IF(#REF!&lt;&gt;#REF!,COUNTIFS($K$112:$K$1378,"up",#REF!,#REF!),"")</f>
        <v>#REF!</v>
      </c>
      <c r="X1075" s="8" t="e">
        <f>IF(#REF!&lt;&gt;#REF!,COUNTIFS($K$112:$K$1378,"SRS",#REF!,#REF!),"")</f>
        <v>#REF!</v>
      </c>
    </row>
    <row r="1076" spans="2:24">
      <c r="B1076" s="4"/>
      <c r="P1076" s="8" t="e">
        <f>IF(#REF!=#REF!,IF(K1076="Stroke",IF(K1077="Stroke",IF(#REF!=#REF!,IF(Q1076=Q1077,IF((J1077-J1076)&lt;0,1000+J1077-J1076-O1076,J1077-J1076-O1076),""),""),""),""),"")</f>
        <v>#REF!</v>
      </c>
      <c r="R1076" s="8" t="e">
        <f>IF(#REF!&lt;&gt;#REF!,COUNTIFS($K$112:$K$1378,$K$112,#REF!,#REF!),"")</f>
        <v>#REF!</v>
      </c>
      <c r="S1076" s="8"/>
      <c r="T1076" s="8"/>
      <c r="U1076" s="8"/>
      <c r="V1076" s="8"/>
      <c r="W1076" s="8" t="e">
        <f>IF(#REF!&lt;&gt;#REF!,COUNTIFS($K$112:$K$1378,"up",#REF!,#REF!),"")</f>
        <v>#REF!</v>
      </c>
      <c r="X1076" s="8" t="e">
        <f>IF(#REF!&lt;&gt;#REF!,COUNTIFS($K$112:$K$1378,"SRS",#REF!,#REF!),"")</f>
        <v>#REF!</v>
      </c>
    </row>
    <row r="1077" spans="2:24">
      <c r="B1077" s="4"/>
      <c r="P1077" s="8" t="e">
        <f>IF(#REF!=#REF!,IF(K1077="Stroke",IF(K1078="Stroke",IF(#REF!=#REF!,IF(Q1077=Q1078,IF((J1078-J1077)&lt;0,1000+J1078-J1077-O1077,J1078-J1077-O1077),""),""),""),""),"")</f>
        <v>#REF!</v>
      </c>
      <c r="R1077" s="8" t="e">
        <f>IF(#REF!&lt;&gt;#REF!,COUNTIFS($K$112:$K$1378,$K$112,#REF!,#REF!),"")</f>
        <v>#REF!</v>
      </c>
      <c r="S1077" s="8"/>
      <c r="T1077" s="8"/>
      <c r="U1077" s="8"/>
      <c r="V1077" s="8"/>
      <c r="W1077" s="8" t="e">
        <f>IF(#REF!&lt;&gt;#REF!,COUNTIFS($K$112:$K$1378,"up",#REF!,#REF!),"")</f>
        <v>#REF!</v>
      </c>
      <c r="X1077" s="8" t="e">
        <f>IF(#REF!&lt;&gt;#REF!,COUNTIFS($K$112:$K$1378,"SRS",#REF!,#REF!),"")</f>
        <v>#REF!</v>
      </c>
    </row>
    <row r="1078" spans="2:24">
      <c r="B1078" s="4"/>
      <c r="P1078" s="8" t="e">
        <f>IF(#REF!=#REF!,IF(K1078="Stroke",IF(K1079="Stroke",IF(#REF!=#REF!,IF(Q1078=Q1079,IF((J1079-J1078)&lt;0,1000+J1079-J1078-O1078,J1079-J1078-O1078),""),""),""),""),"")</f>
        <v>#REF!</v>
      </c>
      <c r="R1078" s="8" t="e">
        <f>IF(#REF!&lt;&gt;#REF!,COUNTIFS($K$112:$K$1378,$K$112,#REF!,#REF!),"")</f>
        <v>#REF!</v>
      </c>
      <c r="S1078" s="8"/>
      <c r="T1078" s="8"/>
      <c r="U1078" s="8"/>
      <c r="V1078" s="8"/>
      <c r="W1078" s="8" t="e">
        <f>IF(#REF!&lt;&gt;#REF!,COUNTIFS($K$112:$K$1378,"up",#REF!,#REF!),"")</f>
        <v>#REF!</v>
      </c>
      <c r="X1078" s="8" t="e">
        <f>IF(#REF!&lt;&gt;#REF!,COUNTIFS($K$112:$K$1378,"SRS",#REF!,#REF!),"")</f>
        <v>#REF!</v>
      </c>
    </row>
    <row r="1079" spans="2:24">
      <c r="B1079" s="4"/>
      <c r="P1079" s="8" t="e">
        <f>IF(#REF!=#REF!,IF(K1079="Stroke",IF(K1080="Stroke",IF(#REF!=#REF!,IF(Q1079=Q1080,IF((J1080-J1079)&lt;0,1000+J1080-J1079-O1079,J1080-J1079-O1079),""),""),""),""),"")</f>
        <v>#REF!</v>
      </c>
      <c r="R1079" s="8" t="e">
        <f>IF(#REF!&lt;&gt;#REF!,COUNTIFS($K$112:$K$1378,$K$112,#REF!,#REF!),"")</f>
        <v>#REF!</v>
      </c>
      <c r="S1079" s="8"/>
      <c r="T1079" s="8"/>
      <c r="U1079" s="8"/>
      <c r="V1079" s="8"/>
      <c r="W1079" s="8" t="e">
        <f>IF(#REF!&lt;&gt;#REF!,COUNTIFS($K$112:$K$1378,"up",#REF!,#REF!),"")</f>
        <v>#REF!</v>
      </c>
      <c r="X1079" s="8" t="e">
        <f>IF(#REF!&lt;&gt;#REF!,COUNTIFS($K$112:$K$1378,"SRS",#REF!,#REF!),"")</f>
        <v>#REF!</v>
      </c>
    </row>
    <row r="1080" spans="2:24">
      <c r="B1080" s="4"/>
      <c r="P1080" s="8" t="e">
        <f>IF(#REF!=#REF!,IF(K1080="Stroke",IF(K1081="Stroke",IF(#REF!=#REF!,IF(Q1080=Q1081,IF((J1081-J1080)&lt;0,1000+J1081-J1080-O1080,J1081-J1080-O1080),""),""),""),""),"")</f>
        <v>#REF!</v>
      </c>
    </row>
    <row r="1081" spans="2:24">
      <c r="B1081" s="4"/>
      <c r="P1081" s="8" t="e">
        <f>IF(#REF!=#REF!,IF(K1081="Stroke",IF(K1082="Stroke",IF(#REF!=#REF!,IF(Q1081=Q1082,IF((J1082-J1081)&lt;0,1000+J1082-J1081-O1081,J1082-J1081-O1081),""),""),""),""),"")</f>
        <v>#REF!</v>
      </c>
    </row>
    <row r="1082" spans="2:24">
      <c r="B1082" s="4"/>
      <c r="P1082" s="8" t="e">
        <f>IF(#REF!=#REF!,IF(K1082="Stroke",IF(K1083="Stroke",IF(#REF!=#REF!,IF(Q1082=Q1083,IF((J1083-J1082)&lt;0,1000+J1083-J1082-O1082,J1083-J1082-O1082),""),""),""),""),"")</f>
        <v>#REF!</v>
      </c>
    </row>
    <row r="1083" spans="2:24">
      <c r="B1083" s="4"/>
      <c r="P1083" s="8" t="e">
        <f>IF(#REF!=#REF!,IF(K1083="Stroke",IF(K1084="Stroke",IF(#REF!=#REF!,IF(Q1083=Q1084,IF((J1084-J1083)&lt;0,1000+J1084-J1083-O1083,J1084-J1083-O1083),""),""),""),""),"")</f>
        <v>#REF!</v>
      </c>
    </row>
    <row r="1084" spans="2:24">
      <c r="B1084" s="4"/>
      <c r="P1084" s="8" t="e">
        <f>IF(#REF!=#REF!,IF(K1084="Stroke",IF(K1085="Stroke",IF(#REF!=#REF!,IF(Q1084=Q1085,IF((J1085-J1084)&lt;0,1000+J1085-J1084-O1084,J1085-J1084-O1084),""),""),""),""),"")</f>
        <v>#REF!</v>
      </c>
    </row>
    <row r="1085" spans="2:24">
      <c r="B1085" s="4"/>
      <c r="P1085" s="8" t="e">
        <f>IF(#REF!=#REF!,IF(K1085="Stroke",IF(K1086="Stroke",IF(#REF!=#REF!,IF(Q1085=Q1086,IF((J1086-J1085)&lt;0,1000+J1086-J1085-O1085,J1086-J1085-O1085),""),""),""),""),"")</f>
        <v>#REF!</v>
      </c>
    </row>
    <row r="1086" spans="2:24">
      <c r="B1086" s="4"/>
      <c r="P1086" s="8" t="e">
        <f>IF(#REF!=#REF!,IF(K1086="Stroke",IF(K1087="Stroke",IF(#REF!=#REF!,IF(Q1086=Q1087,IF((J1087-J1086)&lt;0,1000+J1087-J1086-O1086,J1087-J1086-O1086),""),""),""),""),"")</f>
        <v>#REF!</v>
      </c>
    </row>
    <row r="1087" spans="2:24">
      <c r="B1087" s="4"/>
      <c r="P1087" s="8" t="e">
        <f>IF(#REF!=#REF!,IF(K1087="Stroke",IF(K1088="Stroke",IF(#REF!=#REF!,IF(Q1087=Q1088,IF((J1088-J1087)&lt;0,1000+J1088-J1087-O1087,J1088-J1087-O1087),""),""),""),""),"")</f>
        <v>#REF!</v>
      </c>
    </row>
    <row r="1088" spans="2:24">
      <c r="B1088" s="4"/>
      <c r="P1088" s="8" t="e">
        <f>IF(#REF!=#REF!,IF(K1088="Stroke",IF(K1089="Stroke",IF(#REF!=#REF!,IF(Q1088=Q1089,IF((J1089-J1088)&lt;0,1000+J1089-J1088-O1088,J1089-J1088-O1088),""),""),""),""),"")</f>
        <v>#REF!</v>
      </c>
    </row>
    <row r="1089" spans="2:16">
      <c r="B1089" s="4"/>
      <c r="P1089" s="8" t="e">
        <f>IF(#REF!=#REF!,IF(K1089="Stroke",IF(K1090="Stroke",IF(#REF!=#REF!,IF(Q1089=Q1090,IF((J1090-J1089)&lt;0,1000+J1090-J1089-O1089,J1090-J1089-O1089),""),""),""),""),"")</f>
        <v>#REF!</v>
      </c>
    </row>
    <row r="1090" spans="2:16">
      <c r="B1090" s="4"/>
      <c r="P1090" s="8" t="e">
        <f>IF(#REF!=#REF!,IF(K1090="Stroke",IF(K1091="Stroke",IF(#REF!=#REF!,IF(Q1090=Q1091,IF((J1091-J1090)&lt;0,1000+J1091-J1090-O1090,J1091-J1090-O1090),""),""),""),""),"")</f>
        <v>#REF!</v>
      </c>
    </row>
    <row r="1091" spans="2:16">
      <c r="B1091" s="4"/>
      <c r="P1091" s="8" t="e">
        <f>IF(#REF!=#REF!,IF(K1091="Stroke",IF(K1092="Stroke",IF(#REF!=#REF!,IF(Q1091=Q1092,IF((J1092-J1091)&lt;0,1000+J1092-J1091-O1091,J1092-J1091-O1091),""),""),""),""),"")</f>
        <v>#REF!</v>
      </c>
    </row>
    <row r="1092" spans="2:16">
      <c r="B1092" s="4"/>
      <c r="P1092" s="8" t="e">
        <f>IF(#REF!=#REF!,IF(K1092="Stroke",IF(K1093="Stroke",IF(#REF!=#REF!,IF(Q1092=Q1093,IF((J1093-J1092)&lt;0,1000+J1093-J1092-O1092,J1093-J1092-O1092),""),""),""),""),"")</f>
        <v>#REF!</v>
      </c>
    </row>
    <row r="1093" spans="2:16">
      <c r="B1093" s="4"/>
      <c r="P1093" s="8" t="e">
        <f>IF(#REF!=#REF!,IF(K1093="Stroke",IF(K1094="Stroke",IF(#REF!=#REF!,IF(Q1093=Q1094,IF((J1094-J1093)&lt;0,1000+J1094-J1093-O1093,J1094-J1093-O1093),""),""),""),""),"")</f>
        <v>#REF!</v>
      </c>
    </row>
    <row r="1094" spans="2:16">
      <c r="B1094" s="4"/>
      <c r="P1094" s="8" t="e">
        <f>IF(#REF!=#REF!,IF(K1094="Stroke",IF(K1095="Stroke",IF(#REF!=#REF!,IF(Q1094=Q1095,IF((J1095-J1094)&lt;0,1000+J1095-J1094-O1094,J1095-J1094-O1094),""),""),""),""),"")</f>
        <v>#REF!</v>
      </c>
    </row>
    <row r="1095" spans="2:16">
      <c r="B1095" s="4"/>
      <c r="P1095" s="8" t="e">
        <f>IF(#REF!=#REF!,IF(K1095="Stroke",IF(K1096="Stroke",IF(#REF!=#REF!,IF(Q1095=Q1096,IF((J1096-J1095)&lt;0,1000+J1096-J1095-O1095,J1096-J1095-O1095),""),""),""),""),"")</f>
        <v>#REF!</v>
      </c>
    </row>
    <row r="1096" spans="2:16">
      <c r="B1096" s="4"/>
      <c r="P1096" s="8" t="e">
        <f>IF(#REF!=#REF!,IF(K1096="Stroke",IF(K1097="Stroke",IF(#REF!=#REF!,IF(Q1096=Q1097,IF((J1097-J1096)&lt;0,1000+J1097-J1096-O1096,J1097-J1096-O1096),""),""),""),""),"")</f>
        <v>#REF!</v>
      </c>
    </row>
    <row r="1097" spans="2:16">
      <c r="B1097" s="4"/>
      <c r="P1097" s="8" t="e">
        <f>IF(#REF!=#REF!,IF(K1097="Stroke",IF(K1098="Stroke",IF(#REF!=#REF!,IF(Q1097=Q1098,IF((J1098-J1097)&lt;0,1000+J1098-J1097-O1097,J1098-J1097-O1097),""),""),""),""),"")</f>
        <v>#REF!</v>
      </c>
    </row>
    <row r="1098" spans="2:16">
      <c r="B1098" s="4"/>
      <c r="P1098" s="8" t="e">
        <f>IF(#REF!=#REF!,IF(K1098="Stroke",IF(K1099="Stroke",IF(#REF!=#REF!,IF(Q1098=Q1099,IF((J1099-J1098)&lt;0,1000+J1099-J1098-O1098,J1099-J1098-O1098),""),""),""),""),"")</f>
        <v>#REF!</v>
      </c>
    </row>
    <row r="1099" spans="2:16">
      <c r="B1099" s="4"/>
      <c r="P1099" s="8" t="e">
        <f>IF(#REF!=#REF!,IF(K1099="Stroke",IF(K1100="Stroke",IF(#REF!=#REF!,IF(Q1099=Q1100,IF((J1100-J1099)&lt;0,1000+J1100-J1099-O1099,J1100-J1099-O1099),""),""),""),""),"")</f>
        <v>#REF!</v>
      </c>
    </row>
    <row r="1100" spans="2:16">
      <c r="B1100" s="4"/>
      <c r="P1100" s="8" t="e">
        <f>IF(#REF!=#REF!,IF(K1100="Stroke",IF(K1101="Stroke",IF(#REF!=#REF!,IF(Q1100=Q1101,IF((J1101-J1100)&lt;0,1000+J1101-J1100-O1100,J1101-J1100-O1100),""),""),""),""),"")</f>
        <v>#REF!</v>
      </c>
    </row>
    <row r="1101" spans="2:16">
      <c r="B1101" s="4"/>
      <c r="P1101" s="8" t="e">
        <f>IF(#REF!=#REF!,IF(K1101="Stroke",IF(K1102="Stroke",IF(#REF!=#REF!,IF(Q1101=Q1102,IF((J1102-J1101)&lt;0,1000+J1102-J1101-O1101,J1102-J1101-O1101),""),""),""),""),"")</f>
        <v>#REF!</v>
      </c>
    </row>
    <row r="1102" spans="2:16">
      <c r="B1102" s="4"/>
      <c r="P1102" s="8" t="e">
        <f>IF(#REF!=#REF!,IF(K1102="Stroke",IF(K1103="Stroke",IF(#REF!=#REF!,IF(Q1102=Q1103,IF((J1103-J1102)&lt;0,1000+J1103-J1102-O1102,J1103-J1102-O1102),""),""),""),""),"")</f>
        <v>#REF!</v>
      </c>
    </row>
    <row r="1103" spans="2:16">
      <c r="B1103" s="4"/>
      <c r="P1103" s="8" t="e">
        <f>IF(#REF!=#REF!,IF(K1103="Stroke",IF(K1104="Stroke",IF(#REF!=#REF!,IF(Q1103=Q1104,IF((J1104-J1103)&lt;0,1000+J1104-J1103-O1103,J1104-J1103-O1103),""),""),""),""),"")</f>
        <v>#REF!</v>
      </c>
    </row>
    <row r="1104" spans="2:16">
      <c r="B1104" s="4"/>
      <c r="P1104" s="8" t="e">
        <f>IF(#REF!=#REF!,IF(K1104="Stroke",IF(K1105="Stroke",IF(#REF!=#REF!,IF(Q1104=Q1105,IF((J1105-J1104)&lt;0,1000+J1105-J1104-O1104,J1105-J1104-O1104),""),""),""),""),"")</f>
        <v>#REF!</v>
      </c>
    </row>
    <row r="1105" spans="2:16">
      <c r="B1105" s="4"/>
      <c r="P1105" s="8" t="e">
        <f>IF(#REF!=#REF!,IF(K1105="Stroke",IF(K1106="Stroke",IF(#REF!=#REF!,IF(Q1105=Q1106,IF((J1106-J1105)&lt;0,1000+J1106-J1105-O1105,J1106-J1105-O1105),""),""),""),""),"")</f>
        <v>#REF!</v>
      </c>
    </row>
    <row r="1106" spans="2:16">
      <c r="B1106" s="4"/>
      <c r="P1106" s="8" t="e">
        <f>IF(#REF!=#REF!,IF(K1106="Stroke",IF(K1107="Stroke",IF(#REF!=#REF!,IF(Q1106=Q1107,IF((J1107-J1106)&lt;0,1000+J1107-J1106-O1106,J1107-J1106-O1106),""),""),""),""),"")</f>
        <v>#REF!</v>
      </c>
    </row>
    <row r="1107" spans="2:16">
      <c r="B1107" s="4"/>
      <c r="P1107" s="8" t="e">
        <f>IF(#REF!=#REF!,IF(K1107="Stroke",IF(K1108="Stroke",IF(#REF!=#REF!,IF(Q1107=Q1108,IF((J1108-J1107)&lt;0,1000+J1108-J1107-O1107,J1108-J1107-O1107),""),""),""),""),"")</f>
        <v>#REF!</v>
      </c>
    </row>
    <row r="1108" spans="2:16">
      <c r="B1108" s="4"/>
      <c r="P1108" s="8" t="e">
        <f>IF(#REF!=#REF!,IF(K1108="Stroke",IF(K1109="Stroke",IF(#REF!=#REF!,IF(Q1108=Q1109,IF((J1109-J1108)&lt;0,1000+J1109-J1108-O1108,J1109-J1108-O1108),""),""),""),""),"")</f>
        <v>#REF!</v>
      </c>
    </row>
    <row r="1109" spans="2:16">
      <c r="B1109" s="4"/>
      <c r="P1109" s="8" t="e">
        <f>IF(#REF!=#REF!,IF(K1109="Stroke",IF(K1110="Stroke",IF(#REF!=#REF!,IF(Q1109=Q1110,IF((J1110-J1109)&lt;0,1000+J1110-J1109-O1109,J1110-J1109-O1109),""),""),""),""),"")</f>
        <v>#REF!</v>
      </c>
    </row>
    <row r="1110" spans="2:16">
      <c r="B1110" s="4"/>
      <c r="P1110" s="8" t="e">
        <f>IF(#REF!=#REF!,IF(K1110="Stroke",IF(K1111="Stroke",IF(#REF!=#REF!,IF(Q1110=Q1111,IF((J1111-J1110)&lt;0,1000+J1111-J1110-O1110,J1111-J1110-O1110),""),""),""),""),"")</f>
        <v>#REF!</v>
      </c>
    </row>
    <row r="1111" spans="2:16">
      <c r="B1111" s="4"/>
      <c r="P1111" s="8" t="e">
        <f>IF(#REF!=#REF!,IF(K1111="Stroke",IF(K1112="Stroke",IF(#REF!=#REF!,IF(Q1111=Q1112,IF((J1112-J1111)&lt;0,1000+J1112-J1111-O1111,J1112-J1111-O1111),""),""),""),""),"")</f>
        <v>#REF!</v>
      </c>
    </row>
    <row r="1112" spans="2:16">
      <c r="B1112" s="4"/>
      <c r="P1112" s="8" t="e">
        <f>IF(#REF!=#REF!,IF(K1112="Stroke",IF(K1113="Stroke",IF(#REF!=#REF!,IF(Q1112=Q1113,IF((J1113-J1112)&lt;0,1000+J1113-J1112-O1112,J1113-J1112-O1112),""),""),""),""),"")</f>
        <v>#REF!</v>
      </c>
    </row>
    <row r="1113" spans="2:16">
      <c r="B1113" s="4"/>
      <c r="P1113" s="8" t="e">
        <f>IF(#REF!=#REF!,IF(K1113="Stroke",IF(K1114="Stroke",IF(#REF!=#REF!,IF(Q1113=Q1114,IF((J1114-J1113)&lt;0,1000+J1114-J1113-O1113,J1114-J1113-O1113),""),""),""),""),"")</f>
        <v>#REF!</v>
      </c>
    </row>
    <row r="1114" spans="2:16">
      <c r="B1114" s="4"/>
      <c r="P1114" s="8" t="e">
        <f>IF(#REF!=#REF!,IF(K1114="Stroke",IF(K1115="Stroke",IF(#REF!=#REF!,IF(Q1114=Q1115,IF((J1115-J1114)&lt;0,1000+J1115-J1114-O1114,J1115-J1114-O1114),""),""),""),""),"")</f>
        <v>#REF!</v>
      </c>
    </row>
    <row r="1115" spans="2:16">
      <c r="B1115" s="4"/>
      <c r="P1115" s="8" t="e">
        <f>IF(#REF!=#REF!,IF(K1115="Stroke",IF(K1116="Stroke",IF(#REF!=#REF!,IF(Q1115=Q1116,IF((J1116-J1115)&lt;0,1000+J1116-J1115-O1115,J1116-J1115-O1115),""),""),""),""),"")</f>
        <v>#REF!</v>
      </c>
    </row>
    <row r="1116" spans="2:16">
      <c r="B1116" s="4"/>
      <c r="P1116" s="8" t="e">
        <f>IF(#REF!=#REF!,IF(K1116="Stroke",IF(K1117="Stroke",IF(#REF!=#REF!,IF(Q1116=Q1117,IF((J1117-J1116)&lt;0,1000+J1117-J1116-O1116,J1117-J1116-O1116),""),""),""),""),"")</f>
        <v>#REF!</v>
      </c>
    </row>
    <row r="1117" spans="2:16">
      <c r="B1117" s="4"/>
      <c r="P1117" s="8" t="e">
        <f>IF(#REF!=#REF!,IF(K1117="Stroke",IF(K1118="Stroke",IF(#REF!=#REF!,IF(Q1117=Q1118,IF((J1118-J1117)&lt;0,1000+J1118-J1117-O1117,J1118-J1117-O1117),""),""),""),""),"")</f>
        <v>#REF!</v>
      </c>
    </row>
    <row r="1118" spans="2:16">
      <c r="B1118" s="4"/>
      <c r="P1118" s="8" t="e">
        <f>IF(#REF!=#REF!,IF(K1118="Stroke",IF(K1119="Stroke",IF(#REF!=#REF!,IF(Q1118=Q1119,IF((J1119-J1118)&lt;0,1000+J1119-J1118-O1118,J1119-J1118-O1118),""),""),""),""),"")</f>
        <v>#REF!</v>
      </c>
    </row>
    <row r="1119" spans="2:16">
      <c r="B1119" s="4"/>
      <c r="P1119" s="8" t="e">
        <f>IF(#REF!=#REF!,IF(K1119="Stroke",IF(K1120="Stroke",IF(#REF!=#REF!,IF(Q1119=Q1120,IF((J1120-J1119)&lt;0,1000+J1120-J1119-O1119,J1120-J1119-O1119),""),""),""),""),"")</f>
        <v>#REF!</v>
      </c>
    </row>
    <row r="1120" spans="2:16">
      <c r="B1120" s="4"/>
      <c r="P1120" s="8" t="e">
        <f>IF(#REF!=#REF!,IF(K1120="Stroke",IF(K1121="Stroke",IF(#REF!=#REF!,IF(Q1120=Q1121,IF((J1121-J1120)&lt;0,1000+J1121-J1120-O1120,J1121-J1120-O1120),""),""),""),""),"")</f>
        <v>#REF!</v>
      </c>
    </row>
    <row r="1121" spans="2:16">
      <c r="B1121" s="4"/>
      <c r="P1121" s="8" t="e">
        <f>IF(#REF!=#REF!,IF(K1121="Stroke",IF(K1122="Stroke",IF(#REF!=#REF!,IF(Q1121=Q1122,IF((J1122-J1121)&lt;0,1000+J1122-J1121-O1121,J1122-J1121-O1121),""),""),""),""),"")</f>
        <v>#REF!</v>
      </c>
    </row>
    <row r="1122" spans="2:16">
      <c r="B1122" s="4"/>
      <c r="P1122" s="8" t="e">
        <f>IF(#REF!=#REF!,IF(K1122="Stroke",IF(K1123="Stroke",IF(#REF!=#REF!,IF(Q1122=Q1123,IF((J1123-J1122)&lt;0,1000+J1123-J1122-O1122,J1123-J1122-O1122),""),""),""),""),"")</f>
        <v>#REF!</v>
      </c>
    </row>
    <row r="1123" spans="2:16">
      <c r="B1123" s="4"/>
      <c r="P1123" s="8" t="e">
        <f>IF(#REF!=#REF!,IF(K1123="Stroke",IF(K1124="Stroke",IF(#REF!=#REF!,IF(Q1123=Q1124,IF((J1124-J1123)&lt;0,1000+J1124-J1123-O1123,J1124-J1123-O1123),""),""),""),""),"")</f>
        <v>#REF!</v>
      </c>
    </row>
    <row r="1124" spans="2:16">
      <c r="B1124" s="4"/>
      <c r="P1124" s="8" t="e">
        <f>IF(#REF!=#REF!,IF(K1124="Stroke",IF(K1125="Stroke",IF(#REF!=#REF!,IF(Q1124=Q1125,IF((J1125-J1124)&lt;0,1000+J1125-J1124-O1124,J1125-J1124-O1124),""),""),""),""),"")</f>
        <v>#REF!</v>
      </c>
    </row>
    <row r="1125" spans="2:16">
      <c r="B1125" s="4"/>
      <c r="P1125" s="8" t="e">
        <f>IF(#REF!=#REF!,IF(K1125="Stroke",IF(K1126="Stroke",IF(#REF!=#REF!,IF(Q1125=Q1126,IF((J1126-J1125)&lt;0,1000+J1126-J1125-O1125,J1126-J1125-O1125),""),""),""),""),"")</f>
        <v>#REF!</v>
      </c>
    </row>
    <row r="1126" spans="2:16">
      <c r="B1126" s="4"/>
      <c r="P1126" s="8" t="e">
        <f>IF(#REF!=#REF!,IF(K1126="Stroke",IF(K1127="Stroke",IF(#REF!=#REF!,IF(Q1126=Q1127,IF((J1127-J1126)&lt;0,1000+J1127-J1126-O1126,J1127-J1126-O1126),""),""),""),""),"")</f>
        <v>#REF!</v>
      </c>
    </row>
    <row r="1127" spans="2:16">
      <c r="B1127" s="4"/>
      <c r="P1127" s="8" t="e">
        <f>IF(#REF!=#REF!,IF(K1127="Stroke",IF(K1128="Stroke",IF(#REF!=#REF!,IF(Q1127=Q1128,IF((J1128-J1127)&lt;0,1000+J1128-J1127-O1127,J1128-J1127-O1127),""),""),""),""),"")</f>
        <v>#REF!</v>
      </c>
    </row>
    <row r="1128" spans="2:16">
      <c r="B1128" s="4"/>
      <c r="P1128" s="8" t="e">
        <f>IF(#REF!=#REF!,IF(K1128="Stroke",IF(K1129="Stroke",IF(#REF!=#REF!,IF(Q1128=Q1129,IF((J1129-J1128)&lt;0,1000+J1129-J1128-O1128,J1129-J1128-O1128),""),""),""),""),"")</f>
        <v>#REF!</v>
      </c>
    </row>
    <row r="1129" spans="2:16">
      <c r="B1129" s="4"/>
      <c r="P1129" s="8" t="e">
        <f>IF(#REF!=#REF!,IF(K1129="Stroke",IF(K1130="Stroke",IF(#REF!=#REF!,IF(Q1129=Q1130,IF((J1130-J1129)&lt;0,1000+J1130-J1129-O1129,J1130-J1129-O1129),""),""),""),""),"")</f>
        <v>#REF!</v>
      </c>
    </row>
    <row r="1130" spans="2:16">
      <c r="B1130" s="4"/>
      <c r="P1130" s="8" t="e">
        <f>IF(#REF!=#REF!,IF(K1130="Stroke",IF(K1131="Stroke",IF(#REF!=#REF!,IF(Q1130=Q1131,IF((J1131-J1130)&lt;0,1000+J1131-J1130-O1130,J1131-J1130-O1130),""),""),""),""),"")</f>
        <v>#REF!</v>
      </c>
    </row>
    <row r="1131" spans="2:16">
      <c r="B1131" s="4"/>
      <c r="P1131" s="8" t="e">
        <f>IF(#REF!=#REF!,IF(K1131="Stroke",IF(K1132="Stroke",IF(#REF!=#REF!,IF(Q1131=Q1132,IF((J1132-J1131)&lt;0,1000+J1132-J1131-O1131,J1132-J1131-O1131),""),""),""),""),"")</f>
        <v>#REF!</v>
      </c>
    </row>
    <row r="1132" spans="2:16">
      <c r="B1132" s="4"/>
      <c r="P1132" s="8" t="e">
        <f>IF(#REF!=#REF!,IF(K1132="Stroke",IF(K1133="Stroke",IF(#REF!=#REF!,IF(Q1132=Q1133,IF((J1133-J1132)&lt;0,1000+J1133-J1132-O1132,J1133-J1132-O1132),""),""),""),""),"")</f>
        <v>#REF!</v>
      </c>
    </row>
    <row r="1133" spans="2:16">
      <c r="B1133" s="4"/>
      <c r="P1133" s="8" t="e">
        <f>IF(#REF!=#REF!,IF(K1133="Stroke",IF(K1134="Stroke",IF(#REF!=#REF!,IF(Q1133=Q1134,IF((J1134-J1133)&lt;0,1000+J1134-J1133-O1133,J1134-J1133-O1133),""),""),""),""),"")</f>
        <v>#REF!</v>
      </c>
    </row>
    <row r="1134" spans="2:16">
      <c r="B1134" s="4"/>
      <c r="P1134" s="8" t="e">
        <f>IF(#REF!=#REF!,IF(K1134="Stroke",IF(K1135="Stroke",IF(#REF!=#REF!,IF(Q1134=Q1135,IF((J1135-J1134)&lt;0,1000+J1135-J1134-O1134,J1135-J1134-O1134),""),""),""),""),"")</f>
        <v>#REF!</v>
      </c>
    </row>
    <row r="1135" spans="2:16">
      <c r="B1135" s="4"/>
      <c r="P1135" s="8" t="e">
        <f>IF(#REF!=#REF!,IF(K1135="Stroke",IF(K1136="Stroke",IF(#REF!=#REF!,IF(Q1135=Q1136,IF((J1136-J1135)&lt;0,1000+J1136-J1135-O1135,J1136-J1135-O1135),""),""),""),""),"")</f>
        <v>#REF!</v>
      </c>
    </row>
    <row r="1136" spans="2:16">
      <c r="B1136" s="4"/>
      <c r="P1136" s="8" t="e">
        <f>IF(#REF!=#REF!,IF(K1136="Stroke",IF(K1137="Stroke",IF(#REF!=#REF!,IF(Q1136=Q1137,IF((J1137-J1136)&lt;0,1000+J1137-J1136-O1136,J1137-J1136-O1136),""),""),""),""),"")</f>
        <v>#REF!</v>
      </c>
    </row>
    <row r="1137" spans="2:16">
      <c r="B1137" s="4"/>
      <c r="P1137" s="8" t="e">
        <f>IF(#REF!=#REF!,IF(K1137="Stroke",IF(K1138="Stroke",IF(#REF!=#REF!,IF(Q1137=Q1138,IF((J1138-J1137)&lt;0,1000+J1138-J1137-O1137,J1138-J1137-O1137),""),""),""),""),"")</f>
        <v>#REF!</v>
      </c>
    </row>
    <row r="1138" spans="2:16">
      <c r="B1138" s="4"/>
      <c r="P1138" s="8" t="e">
        <f>IF(#REF!=#REF!,IF(K1138="Stroke",IF(K1139="Stroke",IF(#REF!=#REF!,IF(Q1138=Q1139,IF((J1139-J1138)&lt;0,1000+J1139-J1138-O1138,J1139-J1138-O1138),""),""),""),""),"")</f>
        <v>#REF!</v>
      </c>
    </row>
    <row r="1139" spans="2:16">
      <c r="B1139" s="4"/>
      <c r="P1139" s="8" t="e">
        <f>IF(#REF!=#REF!,IF(K1139="Stroke",IF(K1140="Stroke",IF(#REF!=#REF!,IF(Q1139=Q1140,IF((J1140-J1139)&lt;0,1000+J1140-J1139-O1139,J1140-J1139-O1139),""),""),""),""),"")</f>
        <v>#REF!</v>
      </c>
    </row>
    <row r="1140" spans="2:16">
      <c r="B1140" s="4"/>
      <c r="P1140" s="8" t="e">
        <f>IF(#REF!=#REF!,IF(K1140="Stroke",IF(K1141="Stroke",IF(#REF!=#REF!,IF(Q1140=Q1141,IF((J1141-J1140)&lt;0,1000+J1141-J1140-O1140,J1141-J1140-O1140),""),""),""),""),"")</f>
        <v>#REF!</v>
      </c>
    </row>
    <row r="1141" spans="2:16">
      <c r="B1141" s="4"/>
      <c r="P1141" s="8" t="e">
        <f>IF(#REF!=#REF!,IF(K1141="Stroke",IF(K1142="Stroke",IF(#REF!=#REF!,IF(Q1141=Q1142,IF((J1142-J1141)&lt;0,1000+J1142-J1141-O1141,J1142-J1141-O1141),""),""),""),""),"")</f>
        <v>#REF!</v>
      </c>
    </row>
    <row r="1142" spans="2:16">
      <c r="B1142" s="4"/>
      <c r="P1142" s="8" t="e">
        <f>IF(#REF!=#REF!,IF(K1142="Stroke",IF(K1143="Stroke",IF(#REF!=#REF!,IF(Q1142=Q1143,IF((J1143-J1142)&lt;0,1000+J1143-J1142-O1142,J1143-J1142-O1142),""),""),""),""),"")</f>
        <v>#REF!</v>
      </c>
    </row>
    <row r="1143" spans="2:16">
      <c r="B1143" s="4"/>
      <c r="P1143" s="8" t="e">
        <f>IF(#REF!=#REF!,IF(K1143="Stroke",IF(K1144="Stroke",IF(#REF!=#REF!,IF(Q1143=Q1144,IF((J1144-J1143)&lt;0,1000+J1144-J1143-O1143,J1144-J1143-O1143),""),""),""),""),"")</f>
        <v>#REF!</v>
      </c>
    </row>
    <row r="1144" spans="2:16">
      <c r="B1144" s="4"/>
      <c r="P1144" s="8" t="e">
        <f>IF(#REF!=#REF!,IF(K1144="Stroke",IF(K1145="Stroke",IF(#REF!=#REF!,IF(Q1144=Q1145,IF((J1145-J1144)&lt;0,1000+J1145-J1144-O1144,J1145-J1144-O1144),""),""),""),""),"")</f>
        <v>#REF!</v>
      </c>
    </row>
    <row r="1145" spans="2:16">
      <c r="B1145" s="4"/>
      <c r="P1145" s="8" t="e">
        <f>IF(#REF!=#REF!,IF(K1145="Stroke",IF(K1146="Stroke",IF(#REF!=#REF!,IF(Q1145=Q1146,IF((J1146-J1145)&lt;0,1000+J1146-J1145-O1145,J1146-J1145-O1145),""),""),""),""),"")</f>
        <v>#REF!</v>
      </c>
    </row>
    <row r="1146" spans="2:16">
      <c r="B1146" s="4"/>
      <c r="P1146" s="8" t="e">
        <f>IF(#REF!=#REF!,IF(K1146="Stroke",IF(K1147="Stroke",IF(#REF!=#REF!,IF(Q1146=Q1147,IF((J1147-J1146)&lt;0,1000+J1147-J1146-O1146,J1147-J1146-O1146),""),""),""),""),"")</f>
        <v>#REF!</v>
      </c>
    </row>
    <row r="1147" spans="2:16">
      <c r="B1147" s="4"/>
      <c r="P1147" s="8" t="e">
        <f>IF(#REF!=#REF!,IF(K1147="Stroke",IF(K1148="Stroke",IF(#REF!=#REF!,IF(Q1147=Q1148,IF((J1148-J1147)&lt;0,1000+J1148-J1147-O1147,J1148-J1147-O1147),""),""),""),""),"")</f>
        <v>#REF!</v>
      </c>
    </row>
    <row r="1148" spans="2:16">
      <c r="B1148" s="4"/>
      <c r="P1148" s="8" t="e">
        <f>IF(#REF!=#REF!,IF(K1148="Stroke",IF(K1149="Stroke",IF(#REF!=#REF!,IF(Q1148=Q1149,IF((J1149-J1148)&lt;0,1000+J1149-J1148-O1148,J1149-J1148-O1148),""),""),""),""),"")</f>
        <v>#REF!</v>
      </c>
    </row>
    <row r="1149" spans="2:16">
      <c r="B1149" s="4"/>
      <c r="P1149" s="8" t="e">
        <f>IF(#REF!=#REF!,IF(K1149="Stroke",IF(K1150="Stroke",IF(#REF!=#REF!,IF(Q1149=Q1150,IF((J1150-J1149)&lt;0,1000+J1150-J1149-O1149,J1150-J1149-O1149),""),""),""),""),"")</f>
        <v>#REF!</v>
      </c>
    </row>
    <row r="1150" spans="2:16">
      <c r="B1150" s="4"/>
      <c r="P1150" s="8" t="e">
        <f>IF(#REF!=#REF!,IF(K1150="Stroke",IF(K1151="Stroke",IF(#REF!=#REF!,IF(Q1150=Q1151,IF((J1151-J1150)&lt;0,1000+J1151-J1150-O1150,J1151-J1150-O1150),""),""),""),""),"")</f>
        <v>#REF!</v>
      </c>
    </row>
    <row r="1151" spans="2:16">
      <c r="B1151" s="4"/>
      <c r="P1151" s="8" t="e">
        <f>IF(#REF!=#REF!,IF(K1151="Stroke",IF(K1152="Stroke",IF(#REF!=#REF!,IF(Q1151=Q1152,IF((J1152-J1151)&lt;0,1000+J1152-J1151-O1151,J1152-J1151-O1151),""),""),""),""),"")</f>
        <v>#REF!</v>
      </c>
    </row>
    <row r="1152" spans="2:16">
      <c r="B1152" s="4"/>
      <c r="P1152" s="8" t="e">
        <f>IF(#REF!=#REF!,IF(K1152="Stroke",IF(K1153="Stroke",IF(#REF!=#REF!,IF(Q1152=Q1153,IF((J1153-J1152)&lt;0,1000+J1153-J1152-O1152,J1153-J1152-O1152),""),""),""),""),"")</f>
        <v>#REF!</v>
      </c>
    </row>
    <row r="1153" spans="2:16">
      <c r="B1153" s="4"/>
      <c r="P1153" s="8" t="e">
        <f>IF(#REF!=#REF!,IF(K1153="Stroke",IF(K1154="Stroke",IF(#REF!=#REF!,IF(Q1153=Q1154,IF((J1154-J1153)&lt;0,1000+J1154-J1153-O1153,J1154-J1153-O1153),""),""),""),""),"")</f>
        <v>#REF!</v>
      </c>
    </row>
    <row r="1154" spans="2:16">
      <c r="B1154" s="4"/>
      <c r="P1154" s="8" t="e">
        <f>IF(#REF!=#REF!,IF(K1154="Stroke",IF(K1155="Stroke",IF(#REF!=#REF!,IF(Q1154=Q1155,IF((J1155-J1154)&lt;0,1000+J1155-J1154-O1154,J1155-J1154-O1154),""),""),""),""),"")</f>
        <v>#REF!</v>
      </c>
    </row>
    <row r="1155" spans="2:16">
      <c r="B1155" s="4"/>
      <c r="P1155" s="8" t="e">
        <f>IF(#REF!=#REF!,IF(K1155="Stroke",IF(K1156="Stroke",IF(#REF!=#REF!,IF(Q1155=Q1156,IF((J1156-J1155)&lt;0,1000+J1156-J1155-O1155,J1156-J1155-O1155),""),""),""),""),"")</f>
        <v>#REF!</v>
      </c>
    </row>
    <row r="1156" spans="2:16">
      <c r="B1156" s="4"/>
      <c r="P1156" s="8" t="e">
        <f>IF(#REF!=#REF!,IF(K1156="Stroke",IF(K1157="Stroke",IF(#REF!=#REF!,IF(Q1156=Q1157,IF((J1157-J1156)&lt;0,1000+J1157-J1156-O1156,J1157-J1156-O1156),""),""),""),""),"")</f>
        <v>#REF!</v>
      </c>
    </row>
    <row r="1157" spans="2:16">
      <c r="B1157" s="4"/>
      <c r="P1157" s="8" t="e">
        <f>IF(#REF!=#REF!,IF(K1157="Stroke",IF(K1158="Stroke",IF(#REF!=#REF!,IF(Q1157=Q1158,IF((J1158-J1157)&lt;0,1000+J1158-J1157-O1157,J1158-J1157-O1157),""),""),""),""),"")</f>
        <v>#REF!</v>
      </c>
    </row>
    <row r="1158" spans="2:16">
      <c r="B1158" s="4"/>
      <c r="P1158" s="8" t="e">
        <f>IF(#REF!=#REF!,IF(K1158="Stroke",IF(K1159="Stroke",IF(#REF!=#REF!,IF(Q1158=Q1159,IF((J1159-J1158)&lt;0,1000+J1159-J1158-O1158,J1159-J1158-O1158),""),""),""),""),"")</f>
        <v>#REF!</v>
      </c>
    </row>
    <row r="1159" spans="2:16">
      <c r="B1159" s="4"/>
      <c r="P1159" s="8" t="e">
        <f>IF(#REF!=#REF!,IF(K1159="Stroke",IF(K1160="Stroke",IF(#REF!=#REF!,IF(Q1159=Q1160,IF((J1160-J1159)&lt;0,1000+J1160-J1159-O1159,J1160-J1159-O1159),""),""),""),""),"")</f>
        <v>#REF!</v>
      </c>
    </row>
    <row r="1160" spans="2:16">
      <c r="B1160" s="4"/>
      <c r="P1160" s="8" t="e">
        <f>IF(#REF!=#REF!,IF(K1160="Stroke",IF(K1161="Stroke",IF(#REF!=#REF!,IF(Q1160=Q1161,IF((J1161-J1160)&lt;0,1000+J1161-J1160-O1160,J1161-J1160-O1160),""),""),""),""),"")</f>
        <v>#REF!</v>
      </c>
    </row>
    <row r="1161" spans="2:16">
      <c r="B1161" s="4"/>
      <c r="P1161" s="8" t="e">
        <f>IF(#REF!=#REF!,IF(K1161="Stroke",IF(K1162="Stroke",IF(#REF!=#REF!,IF(Q1161=Q1162,IF((J1162-J1161)&lt;0,1000+J1162-J1161-O1161,J1162-J1161-O1161),""),""),""),""),"")</f>
        <v>#REF!</v>
      </c>
    </row>
    <row r="1162" spans="2:16">
      <c r="B1162" s="4"/>
      <c r="P1162" s="8" t="e">
        <f>IF(#REF!=#REF!,IF(K1162="Stroke",IF(K1163="Stroke",IF(#REF!=#REF!,IF(Q1162=Q1163,IF((J1163-J1162)&lt;0,1000+J1163-J1162-O1162,J1163-J1162-O1162),""),""),""),""),"")</f>
        <v>#REF!</v>
      </c>
    </row>
    <row r="1163" spans="2:16">
      <c r="B1163" s="4"/>
      <c r="P1163" s="8" t="e">
        <f>IF(#REF!=#REF!,IF(K1163="Stroke",IF(K1164="Stroke",IF(#REF!=#REF!,IF(Q1163=Q1164,IF((J1164-J1163)&lt;0,1000+J1164-J1163-O1163,J1164-J1163-O1163),""),""),""),""),"")</f>
        <v>#REF!</v>
      </c>
    </row>
    <row r="1164" spans="2:16">
      <c r="B1164" s="4"/>
      <c r="P1164" s="8" t="e">
        <f>IF(#REF!=#REF!,IF(K1164="Stroke",IF(K1165="Stroke",IF(#REF!=#REF!,IF(Q1164=Q1165,IF((J1165-J1164)&lt;0,1000+J1165-J1164-O1164,J1165-J1164-O1164),""),""),""),""),"")</f>
        <v>#REF!</v>
      </c>
    </row>
    <row r="1165" spans="2:16">
      <c r="B1165" s="4"/>
      <c r="P1165" s="8" t="e">
        <f>IF(#REF!=#REF!,IF(K1165="Stroke",IF(K1166="Stroke",IF(#REF!=#REF!,IF(Q1165=Q1166,IF((J1166-J1165)&lt;0,1000+J1166-J1165-O1165,J1166-J1165-O1165),""),""),""),""),"")</f>
        <v>#REF!</v>
      </c>
    </row>
    <row r="1166" spans="2:16">
      <c r="B1166" s="4"/>
      <c r="P1166" s="8" t="e">
        <f>IF(#REF!=#REF!,IF(K1166="Stroke",IF(K1167="Stroke",IF(#REF!=#REF!,IF(Q1166=Q1167,IF((J1167-J1166)&lt;0,1000+J1167-J1166-O1166,J1167-J1166-O1166),""),""),""),""),"")</f>
        <v>#REF!</v>
      </c>
    </row>
    <row r="1167" spans="2:16">
      <c r="B1167" s="4"/>
      <c r="P1167" s="8" t="e">
        <f>IF(#REF!=#REF!,IF(K1167="Stroke",IF(K1168="Stroke",IF(#REF!=#REF!,IF(Q1167=Q1168,IF((J1168-J1167)&lt;0,1000+J1168-J1167-O1167,J1168-J1167-O1167),""),""),""),""),"")</f>
        <v>#REF!</v>
      </c>
    </row>
    <row r="1168" spans="2:16">
      <c r="B1168" s="4"/>
      <c r="P1168" s="8" t="e">
        <f>IF(#REF!=#REF!,IF(K1168="Stroke",IF(K1169="Stroke",IF(#REF!=#REF!,IF(Q1168=Q1169,IF((J1169-J1168)&lt;0,1000+J1169-J1168-O1168,J1169-J1168-O1168),""),""),""),""),"")</f>
        <v>#REF!</v>
      </c>
    </row>
    <row r="1169" spans="2:16">
      <c r="B1169" s="4"/>
      <c r="P1169" s="8" t="e">
        <f>IF(#REF!=#REF!,IF(K1169="Stroke",IF(K1170="Stroke",IF(#REF!=#REF!,IF(Q1169=Q1170,IF((J1170-J1169)&lt;0,1000+J1170-J1169-O1169,J1170-J1169-O1169),""),""),""),""),"")</f>
        <v>#REF!</v>
      </c>
    </row>
    <row r="1170" spans="2:16">
      <c r="B1170" s="4"/>
      <c r="P1170" s="8" t="e">
        <f>IF(#REF!=#REF!,IF(K1170="Stroke",IF(K1171="Stroke",IF(#REF!=#REF!,IF(Q1170=Q1171,IF((J1171-J1170)&lt;0,1000+J1171-J1170-O1170,J1171-J1170-O1170),""),""),""),""),"")</f>
        <v>#REF!</v>
      </c>
    </row>
    <row r="1171" spans="2:16">
      <c r="B1171" s="4"/>
      <c r="P1171" s="8" t="e">
        <f>IF(#REF!=#REF!,IF(K1171="Stroke",IF(K1172="Stroke",IF(#REF!=#REF!,IF(Q1171=Q1172,IF((J1172-J1171)&lt;0,1000+J1172-J1171-O1171,J1172-J1171-O1171),""),""),""),""),"")</f>
        <v>#REF!</v>
      </c>
    </row>
    <row r="1172" spans="2:16">
      <c r="B1172" s="4"/>
      <c r="P1172" s="8" t="e">
        <f>IF(#REF!=#REF!,IF(K1172="Stroke",IF(K1173="Stroke",IF(#REF!=#REF!,IF(Q1172=Q1173,IF((J1173-J1172)&lt;0,1000+J1173-J1172-O1172,J1173-J1172-O1172),""),""),""),""),"")</f>
        <v>#REF!</v>
      </c>
    </row>
    <row r="1173" spans="2:16">
      <c r="B1173" s="4"/>
      <c r="P1173" s="8" t="e">
        <f>IF(#REF!=#REF!,IF(K1173="Stroke",IF(K1174="Stroke",IF(#REF!=#REF!,IF(Q1173=Q1174,IF((J1174-J1173)&lt;0,1000+J1174-J1173-O1173,J1174-J1173-O1173),""),""),""),""),"")</f>
        <v>#REF!</v>
      </c>
    </row>
    <row r="1174" spans="2:16">
      <c r="B1174" s="4"/>
      <c r="P1174" s="8" t="e">
        <f>IF(#REF!=#REF!,IF(K1174="Stroke",IF(K1175="Stroke",IF(#REF!=#REF!,IF(Q1174=Q1175,IF((J1175-J1174)&lt;0,1000+J1175-J1174-O1174,J1175-J1174-O1174),""),""),""),""),"")</f>
        <v>#REF!</v>
      </c>
    </row>
    <row r="1175" spans="2:16">
      <c r="B1175" s="4"/>
      <c r="P1175" s="8" t="e">
        <f>IF(#REF!=#REF!,IF(K1175="Stroke",IF(K1176="Stroke",IF(#REF!=#REF!,IF(Q1175=Q1176,IF((J1176-J1175)&lt;0,1000+J1176-J1175-O1175,J1176-J1175-O1175),""),""),""),""),"")</f>
        <v>#REF!</v>
      </c>
    </row>
    <row r="1176" spans="2:16">
      <c r="B1176" s="4"/>
      <c r="P1176" s="8" t="e">
        <f>IF(#REF!=#REF!,IF(K1176="Stroke",IF(K1177="Stroke",IF(#REF!=#REF!,IF(Q1176=Q1177,IF((J1177-J1176)&lt;0,1000+J1177-J1176-O1176,J1177-J1176-O1176),""),""),""),""),"")</f>
        <v>#REF!</v>
      </c>
    </row>
    <row r="1177" spans="2:16">
      <c r="B1177" s="4"/>
      <c r="P1177" s="8" t="e">
        <f>IF(#REF!=#REF!,IF(K1177="Stroke",IF(K1178="Stroke",IF(#REF!=#REF!,IF(Q1177=Q1178,IF((J1178-J1177)&lt;0,1000+J1178-J1177-O1177,J1178-J1177-O1177),""),""),""),""),"")</f>
        <v>#REF!</v>
      </c>
    </row>
    <row r="1178" spans="2:16">
      <c r="B1178" s="4"/>
      <c r="P1178" s="8" t="e">
        <f>IF(#REF!=#REF!,IF(K1178="Stroke",IF(K1179="Stroke",IF(#REF!=#REF!,IF(Q1178=Q1179,IF((J1179-J1178)&lt;0,1000+J1179-J1178-O1178,J1179-J1178-O1178),""),""),""),""),"")</f>
        <v>#REF!</v>
      </c>
    </row>
    <row r="1179" spans="2:16">
      <c r="B1179" s="4"/>
      <c r="P1179" s="8" t="e">
        <f>IF(#REF!=#REF!,IF(K1179="Stroke",IF(K1180="Stroke",IF(#REF!=#REF!,IF(Q1179=Q1180,IF((J1180-J1179)&lt;0,1000+J1180-J1179-O1179,J1180-J1179-O1179),""),""),""),""),"")</f>
        <v>#REF!</v>
      </c>
    </row>
    <row r="1180" spans="2:16">
      <c r="B1180" s="4"/>
      <c r="P1180" s="8" t="e">
        <f>IF(#REF!=#REF!,IF(K1180="Stroke",IF(K1181="Stroke",IF(#REF!=#REF!,IF(Q1180=Q1181,IF((J1181-J1180)&lt;0,1000+J1181-J1180-O1180,J1181-J1180-O1180),""),""),""),""),"")</f>
        <v>#REF!</v>
      </c>
    </row>
    <row r="1181" spans="2:16">
      <c r="B1181" s="4"/>
      <c r="P1181" s="8" t="e">
        <f>IF(#REF!=#REF!,IF(K1181="Stroke",IF(K1182="Stroke",IF(#REF!=#REF!,IF(Q1181=Q1182,IF((J1182-J1181)&lt;0,1000+J1182-J1181-O1181,J1182-J1181-O1181),""),""),""),""),"")</f>
        <v>#REF!</v>
      </c>
    </row>
    <row r="1182" spans="2:16">
      <c r="B1182" s="4"/>
      <c r="P1182" s="8" t="e">
        <f>IF(#REF!=#REF!,IF(K1182="Stroke",IF(K1183="Stroke",IF(#REF!=#REF!,IF(Q1182=Q1183,IF((J1183-J1182)&lt;0,1000+J1183-J1182-O1182,J1183-J1182-O1182),""),""),""),""),"")</f>
        <v>#REF!</v>
      </c>
    </row>
    <row r="1183" spans="2:16">
      <c r="B1183" s="4"/>
      <c r="P1183" s="8" t="e">
        <f>IF(#REF!=#REF!,IF(K1183="Stroke",IF(K1184="Stroke",IF(#REF!=#REF!,IF(Q1183=Q1184,IF((J1184-J1183)&lt;0,1000+J1184-J1183-O1183,J1184-J1183-O1183),""),""),""),""),"")</f>
        <v>#REF!</v>
      </c>
    </row>
    <row r="1184" spans="2:16">
      <c r="B1184" s="4"/>
      <c r="P1184" s="8" t="e">
        <f>IF(#REF!=#REF!,IF(K1184="Stroke",IF(K1185="Stroke",IF(#REF!=#REF!,IF(Q1184=Q1185,IF((J1185-J1184)&lt;0,1000+J1185-J1184-O1184,J1185-J1184-O1184),""),""),""),""),"")</f>
        <v>#REF!</v>
      </c>
    </row>
    <row r="1185" spans="2:16">
      <c r="B1185" s="4"/>
      <c r="P1185" s="8" t="e">
        <f>IF(#REF!=#REF!,IF(K1185="Stroke",IF(K1186="Stroke",IF(#REF!=#REF!,IF(Q1185=Q1186,IF((J1186-J1185)&lt;0,1000+J1186-J1185-O1185,J1186-J1185-O1185),""),""),""),""),"")</f>
        <v>#REF!</v>
      </c>
    </row>
    <row r="1186" spans="2:16">
      <c r="B1186" s="4"/>
      <c r="P1186" s="8" t="e">
        <f>IF(#REF!=#REF!,IF(K1186="Stroke",IF(K1187="Stroke",IF(#REF!=#REF!,IF(Q1186=Q1187,IF((J1187-J1186)&lt;0,1000+J1187-J1186-O1186,J1187-J1186-O1186),""),""),""),""),"")</f>
        <v>#REF!</v>
      </c>
    </row>
    <row r="1187" spans="2:16">
      <c r="B1187" s="4"/>
      <c r="P1187" s="8" t="e">
        <f>IF(#REF!=#REF!,IF(K1187="Stroke",IF(K1188="Stroke",IF(#REF!=#REF!,IF(Q1187=Q1188,IF((J1188-J1187)&lt;0,1000+J1188-J1187-O1187,J1188-J1187-O1187),""),""),""),""),"")</f>
        <v>#REF!</v>
      </c>
    </row>
    <row r="1188" spans="2:16">
      <c r="B1188" s="4"/>
      <c r="P1188" s="8" t="e">
        <f>IF(#REF!=#REF!,IF(K1188="Stroke",IF(K1189="Stroke",IF(#REF!=#REF!,IF(Q1188=Q1189,IF((J1189-J1188)&lt;0,1000+J1189-J1188-O1188,J1189-J1188-O1188),""),""),""),""),"")</f>
        <v>#REF!</v>
      </c>
    </row>
    <row r="1189" spans="2:16">
      <c r="B1189" s="4"/>
      <c r="P1189" s="8" t="e">
        <f>IF(#REF!=#REF!,IF(K1189="Stroke",IF(K1190="Stroke",IF(#REF!=#REF!,IF(Q1189=Q1190,IF((J1190-J1189)&lt;0,1000+J1190-J1189-O1189,J1190-J1189-O1189),""),""),""),""),"")</f>
        <v>#REF!</v>
      </c>
    </row>
    <row r="1190" spans="2:16">
      <c r="B1190" s="4"/>
      <c r="P1190" s="8" t="e">
        <f>IF(#REF!=#REF!,IF(K1190="Stroke",IF(K1191="Stroke",IF(#REF!=#REF!,IF(Q1190=Q1191,IF((J1191-J1190)&lt;0,1000+J1191-J1190-O1190,J1191-J1190-O1190),""),""),""),""),"")</f>
        <v>#REF!</v>
      </c>
    </row>
    <row r="1191" spans="2:16">
      <c r="B1191" s="4"/>
      <c r="P1191" s="8" t="e">
        <f>IF(#REF!=#REF!,IF(K1191="Stroke",IF(K1192="Stroke",IF(#REF!=#REF!,IF(Q1191=Q1192,IF((J1192-J1191)&lt;0,1000+J1192-J1191-O1191,J1192-J1191-O1191),""),""),""),""),"")</f>
        <v>#REF!</v>
      </c>
    </row>
    <row r="1192" spans="2:16">
      <c r="B1192" s="4"/>
      <c r="P1192" s="8" t="e">
        <f>IF(#REF!=#REF!,IF(K1192="Stroke",IF(K1193="Stroke",IF(#REF!=#REF!,IF(Q1192=Q1193,IF((J1193-J1192)&lt;0,1000+J1193-J1192-O1192,J1193-J1192-O1192),""),""),""),""),"")</f>
        <v>#REF!</v>
      </c>
    </row>
    <row r="1193" spans="2:16">
      <c r="B1193" s="4"/>
      <c r="P1193" s="8" t="e">
        <f>IF(#REF!=#REF!,IF(K1193="Stroke",IF(K1194="Stroke",IF(#REF!=#REF!,IF(Q1193=Q1194,IF((J1194-J1193)&lt;0,1000+J1194-J1193-O1193,J1194-J1193-O1193),""),""),""),""),"")</f>
        <v>#REF!</v>
      </c>
    </row>
    <row r="1194" spans="2:16">
      <c r="B1194" s="4"/>
      <c r="P1194" s="8" t="e">
        <f>IF(#REF!=#REF!,IF(K1194="Stroke",IF(K1195="Stroke",IF(#REF!=#REF!,IF(Q1194=Q1195,IF((J1195-J1194)&lt;0,1000+J1195-J1194-O1194,J1195-J1194-O1194),""),""),""),""),"")</f>
        <v>#REF!</v>
      </c>
    </row>
    <row r="1195" spans="2:16">
      <c r="B1195" s="4"/>
      <c r="P1195" s="8" t="e">
        <f>IF(#REF!=#REF!,IF(K1195="Stroke",IF(K1196="Stroke",IF(#REF!=#REF!,IF(Q1195=Q1196,IF((J1196-J1195)&lt;0,1000+J1196-J1195-O1195,J1196-J1195-O1195),""),""),""),""),"")</f>
        <v>#REF!</v>
      </c>
    </row>
    <row r="1196" spans="2:16">
      <c r="B1196" s="4"/>
      <c r="P1196" s="8" t="e">
        <f>IF(#REF!=#REF!,IF(K1196="Stroke",IF(K1197="Stroke",IF(#REF!=#REF!,IF(Q1196=Q1197,IF((J1197-J1196)&lt;0,1000+J1197-J1196-O1196,J1197-J1196-O1196),""),""),""),""),"")</f>
        <v>#REF!</v>
      </c>
    </row>
    <row r="1197" spans="2:16">
      <c r="B1197" s="4"/>
      <c r="P1197" s="8" t="e">
        <f>IF(#REF!=#REF!,IF(K1197="Stroke",IF(K1198="Stroke",IF(#REF!=#REF!,IF(Q1197=Q1198,IF((J1198-J1197)&lt;0,1000+J1198-J1197-O1197,J1198-J1197-O1197),""),""),""),""),"")</f>
        <v>#REF!</v>
      </c>
    </row>
    <row r="1198" spans="2:16">
      <c r="B1198" s="4"/>
      <c r="P1198" s="8" t="e">
        <f>IF(#REF!=#REF!,IF(K1198="Stroke",IF(K1199="Stroke",IF(#REF!=#REF!,IF(Q1198=Q1199,IF((J1199-J1198)&lt;0,1000+J1199-J1198-O1198,J1199-J1198-O1198),""),""),""),""),"")</f>
        <v>#REF!</v>
      </c>
    </row>
    <row r="1199" spans="2:16">
      <c r="B1199" s="4"/>
      <c r="P1199" s="8" t="e">
        <f>IF(#REF!=#REF!,IF(K1199="Stroke",IF(K1200="Stroke",IF(#REF!=#REF!,IF(Q1199=Q1200,IF((J1200-J1199)&lt;0,1000+J1200-J1199-O1199,J1200-J1199-O1199),""),""),""),""),"")</f>
        <v>#REF!</v>
      </c>
    </row>
    <row r="1200" spans="2:16">
      <c r="B1200" s="4"/>
      <c r="P1200" s="8" t="e">
        <f>IF(#REF!=#REF!,IF(K1200="Stroke",IF(K1201="Stroke",IF(#REF!=#REF!,IF(Q1200=Q1201,IF((J1201-J1200)&lt;0,1000+J1201-J1200-O1200,J1201-J1200-O1200),""),""),""),""),"")</f>
        <v>#REF!</v>
      </c>
    </row>
    <row r="1201" spans="2:16">
      <c r="B1201" s="4"/>
      <c r="P1201" s="8" t="e">
        <f>IF(#REF!=#REF!,IF(K1201="Stroke",IF(K1202="Stroke",IF(#REF!=#REF!,IF(Q1201=Q1202,IF((J1202-J1201)&lt;0,1000+J1202-J1201-O1201,J1202-J1201-O1201),""),""),""),""),"")</f>
        <v>#REF!</v>
      </c>
    </row>
    <row r="1202" spans="2:16">
      <c r="B1202" s="4"/>
      <c r="P1202" s="8" t="e">
        <f>IF(#REF!=#REF!,IF(K1202="Stroke",IF(K1203="Stroke",IF(#REF!=#REF!,IF(Q1202=Q1203,IF((J1203-J1202)&lt;0,1000+J1203-J1202-O1202,J1203-J1202-O1202),""),""),""),""),"")</f>
        <v>#REF!</v>
      </c>
    </row>
    <row r="1203" spans="2:16">
      <c r="B1203" s="4"/>
      <c r="P1203" s="8" t="e">
        <f>IF(#REF!=#REF!,IF(K1203="Stroke",IF(K1204="Stroke",IF(#REF!=#REF!,IF(Q1203=Q1204,IF((J1204-J1203)&lt;0,1000+J1204-J1203-O1203,J1204-J1203-O1203),""),""),""),""),"")</f>
        <v>#REF!</v>
      </c>
    </row>
    <row r="1204" spans="2:16">
      <c r="B1204" s="4"/>
      <c r="P1204" s="8" t="e">
        <f>IF(#REF!=#REF!,IF(K1204="Stroke",IF(K1205="Stroke",IF(#REF!=#REF!,IF(Q1204=Q1205,IF((J1205-J1204)&lt;0,1000+J1205-J1204-O1204,J1205-J1204-O1204),""),""),""),""),"")</f>
        <v>#REF!</v>
      </c>
    </row>
    <row r="1205" spans="2:16">
      <c r="B1205" s="4"/>
      <c r="P1205" s="8" t="e">
        <f>IF(#REF!=#REF!,IF(K1205="Stroke",IF(K1206="Stroke",IF(#REF!=#REF!,IF(Q1205=Q1206,IF((J1206-J1205)&lt;0,1000+J1206-J1205-O1205,J1206-J1205-O1205),""),""),""),""),"")</f>
        <v>#REF!</v>
      </c>
    </row>
    <row r="1206" spans="2:16">
      <c r="B1206" s="4"/>
      <c r="P1206" s="8" t="e">
        <f>IF(#REF!=#REF!,IF(K1206="Stroke",IF(K1207="Stroke",IF(#REF!=#REF!,IF(Q1206=Q1207,IF((J1207-J1206)&lt;0,1000+J1207-J1206-O1206,J1207-J1206-O1206),""),""),""),""),"")</f>
        <v>#REF!</v>
      </c>
    </row>
    <row r="1207" spans="2:16">
      <c r="B1207" s="4"/>
      <c r="P1207" s="8" t="e">
        <f>IF(#REF!=#REF!,IF(K1207="Stroke",IF(K1208="Stroke",IF(#REF!=#REF!,IF(Q1207=Q1208,IF((J1208-J1207)&lt;0,1000+J1208-J1207-O1207,J1208-J1207-O1207),""),""),""),""),"")</f>
        <v>#REF!</v>
      </c>
    </row>
    <row r="1208" spans="2:16">
      <c r="B1208" s="4"/>
      <c r="P1208" s="8" t="e">
        <f>IF(#REF!=#REF!,IF(K1208="Stroke",IF(K1209="Stroke",IF(#REF!=#REF!,IF(Q1208=Q1209,IF((J1209-J1208)&lt;0,1000+J1209-J1208-O1208,J1209-J1208-O1208),""),""),""),""),"")</f>
        <v>#REF!</v>
      </c>
    </row>
    <row r="1209" spans="2:16">
      <c r="B1209" s="4"/>
      <c r="P1209" s="8" t="e">
        <f>IF(#REF!=#REF!,IF(K1209="Stroke",IF(K1210="Stroke",IF(#REF!=#REF!,IF(Q1209=Q1210,IF((J1210-J1209)&lt;0,1000+J1210-J1209-O1209,J1210-J1209-O1209),""),""),""),""),"")</f>
        <v>#REF!</v>
      </c>
    </row>
    <row r="1210" spans="2:16">
      <c r="B1210" s="4"/>
      <c r="P1210" s="8" t="e">
        <f>IF(#REF!=#REF!,IF(K1210="Stroke",IF(K1211="Stroke",IF(#REF!=#REF!,IF(Q1210=Q1211,IF((J1211-J1210)&lt;0,1000+J1211-J1210-O1210,J1211-J1210-O1210),""),""),""),""),"")</f>
        <v>#REF!</v>
      </c>
    </row>
    <row r="1211" spans="2:16">
      <c r="B1211" s="4"/>
      <c r="P1211" s="8" t="e">
        <f>IF(#REF!=#REF!,IF(K1211="Stroke",IF(K1212="Stroke",IF(#REF!=#REF!,IF(Q1211=Q1212,IF((J1212-J1211)&lt;0,1000+J1212-J1211-O1211,J1212-J1211-O1211),""),""),""),""),"")</f>
        <v>#REF!</v>
      </c>
    </row>
    <row r="1212" spans="2:16">
      <c r="B1212" s="4"/>
      <c r="P1212" s="8" t="e">
        <f>IF(#REF!=#REF!,IF(K1212="Stroke",IF(K1213="Stroke",IF(#REF!=#REF!,IF(Q1212=Q1213,IF((J1213-J1212)&lt;0,1000+J1213-J1212-O1212,J1213-J1212-O1212),""),""),""),""),"")</f>
        <v>#REF!</v>
      </c>
    </row>
    <row r="1213" spans="2:16">
      <c r="B1213" s="4"/>
      <c r="P1213" s="8" t="e">
        <f>IF(#REF!=#REF!,IF(K1213="Stroke",IF(K1214="Stroke",IF(#REF!=#REF!,IF(Q1213=Q1214,IF((J1214-J1213)&lt;0,1000+J1214-J1213-O1213,J1214-J1213-O1213),""),""),""),""),"")</f>
        <v>#REF!</v>
      </c>
    </row>
    <row r="1214" spans="2:16">
      <c r="B1214" s="4"/>
      <c r="P1214" s="8" t="e">
        <f>IF(#REF!=#REF!,IF(K1214="Stroke",IF(K1215="Stroke",IF(#REF!=#REF!,IF(Q1214=Q1215,IF((J1215-J1214)&lt;0,1000+J1215-J1214-O1214,J1215-J1214-O1214),""),""),""),""),"")</f>
        <v>#REF!</v>
      </c>
    </row>
    <row r="1215" spans="2:16">
      <c r="B1215" s="4"/>
      <c r="P1215" s="8" t="e">
        <f>IF(#REF!=#REF!,IF(K1215="Stroke",IF(K1216="Stroke",IF(#REF!=#REF!,IF(Q1215=Q1216,IF((J1216-J1215)&lt;0,1000+J1216-J1215-O1215,J1216-J1215-O1215),""),""),""),""),"")</f>
        <v>#REF!</v>
      </c>
    </row>
    <row r="1216" spans="2:16">
      <c r="B1216" s="4"/>
      <c r="P1216" s="8" t="e">
        <f>IF(#REF!=#REF!,IF(K1216="Stroke",IF(K1217="Stroke",IF(#REF!=#REF!,IF(Q1216=Q1217,IF((J1217-J1216)&lt;0,1000+J1217-J1216-O1216,J1217-J1216-O1216),""),""),""),""),"")</f>
        <v>#REF!</v>
      </c>
    </row>
    <row r="1217" spans="2:16">
      <c r="B1217" s="4"/>
      <c r="P1217" s="8" t="e">
        <f>IF(#REF!=#REF!,IF(K1217="Stroke",IF(K1218="Stroke",IF(#REF!=#REF!,IF(Q1217=Q1218,IF((J1218-J1217)&lt;0,1000+J1218-J1217-O1217,J1218-J1217-O1217),""),""),""),""),"")</f>
        <v>#REF!</v>
      </c>
    </row>
    <row r="1218" spans="2:16">
      <c r="B1218" s="4"/>
      <c r="P1218" s="8" t="e">
        <f>IF(#REF!=#REF!,IF(K1218="Stroke",IF(K1219="Stroke",IF(#REF!=#REF!,IF(Q1218=Q1219,IF((J1219-J1218)&lt;0,1000+J1219-J1218-O1218,J1219-J1218-O1218),""),""),""),""),"")</f>
        <v>#REF!</v>
      </c>
    </row>
    <row r="1219" spans="2:16">
      <c r="B1219" s="4"/>
      <c r="P1219" s="8" t="e">
        <f>IF(#REF!=#REF!,IF(K1219="Stroke",IF(K1220="Stroke",IF(#REF!=#REF!,IF(Q1219=Q1220,IF((J1220-J1219)&lt;0,1000+J1220-J1219-O1219,J1220-J1219-O1219),""),""),""),""),"")</f>
        <v>#REF!</v>
      </c>
    </row>
    <row r="1220" spans="2:16">
      <c r="B1220" s="4"/>
      <c r="P1220" s="8" t="e">
        <f>IF(#REF!=#REF!,IF(K1220="Stroke",IF(K1221="Stroke",IF(#REF!=#REF!,IF(Q1220=Q1221,IF((J1221-J1220)&lt;0,1000+J1221-J1220-O1220,J1221-J1220-O1220),""),""),""),""),"")</f>
        <v>#REF!</v>
      </c>
    </row>
    <row r="1221" spans="2:16">
      <c r="B1221" s="4"/>
      <c r="P1221" s="8" t="e">
        <f>IF(#REF!=#REF!,IF(K1221="Stroke",IF(K1222="Stroke",IF(#REF!=#REF!,IF(Q1221=Q1222,IF((J1222-J1221)&lt;0,1000+J1222-J1221-O1221,J1222-J1221-O1221),""),""),""),""),"")</f>
        <v>#REF!</v>
      </c>
    </row>
    <row r="1222" spans="2:16">
      <c r="B1222" s="4"/>
      <c r="P1222" s="8" t="e">
        <f>IF(#REF!=#REF!,IF(K1222="Stroke",IF(K1223="Stroke",IF(#REF!=#REF!,IF(Q1222=Q1223,IF((J1223-J1222)&lt;0,1000+J1223-J1222-O1222,J1223-J1222-O1222),""),""),""),""),"")</f>
        <v>#REF!</v>
      </c>
    </row>
    <row r="1223" spans="2:16">
      <c r="B1223" s="4"/>
      <c r="P1223" s="8" t="e">
        <f>IF(#REF!=#REF!,IF(K1223="Stroke",IF(K1224="Stroke",IF(#REF!=#REF!,IF(Q1223=Q1224,IF((J1224-J1223)&lt;0,1000+J1224-J1223-O1223,J1224-J1223-O1223),""),""),""),""),"")</f>
        <v>#REF!</v>
      </c>
    </row>
    <row r="1224" spans="2:16">
      <c r="B1224" s="4"/>
      <c r="P1224" s="8" t="e">
        <f>IF(#REF!=#REF!,IF(K1224="Stroke",IF(K1225="Stroke",IF(#REF!=#REF!,IF(Q1224=Q1225,IF((J1225-J1224)&lt;0,1000+J1225-J1224-O1224,J1225-J1224-O1224),""),""),""),""),"")</f>
        <v>#REF!</v>
      </c>
    </row>
    <row r="1225" spans="2:16">
      <c r="B1225" s="4"/>
      <c r="P1225" s="8" t="e">
        <f>IF(#REF!=#REF!,IF(K1225="Stroke",IF(K1226="Stroke",IF(#REF!=#REF!,IF(Q1225=Q1226,IF((J1226-J1225)&lt;0,1000+J1226-J1225-O1225,J1226-J1225-O1225),""),""),""),""),"")</f>
        <v>#REF!</v>
      </c>
    </row>
    <row r="1226" spans="2:16">
      <c r="B1226" s="4"/>
      <c r="P1226" s="8" t="e">
        <f>IF(#REF!=#REF!,IF(K1226="Stroke",IF(K1227="Stroke",IF(#REF!=#REF!,IF(Q1226=Q1227,IF((J1227-J1226)&lt;0,1000+J1227-J1226-O1226,J1227-J1226-O1226),""),""),""),""),"")</f>
        <v>#REF!</v>
      </c>
    </row>
    <row r="1227" spans="2:16">
      <c r="B1227" s="4"/>
      <c r="P1227" s="8" t="e">
        <f>IF(#REF!=#REF!,IF(K1227="Stroke",IF(K1228="Stroke",IF(#REF!=#REF!,IF(Q1227=Q1228,IF((J1228-J1227)&lt;0,1000+J1228-J1227-O1227,J1228-J1227-O1227),""),""),""),""),"")</f>
        <v>#REF!</v>
      </c>
    </row>
    <row r="1228" spans="2:16">
      <c r="B1228" s="4"/>
      <c r="P1228" s="8" t="e">
        <f>IF(#REF!=#REF!,IF(K1228="Stroke",IF(K1229="Stroke",IF(#REF!=#REF!,IF(Q1228=Q1229,IF((J1229-J1228)&lt;0,1000+J1229-J1228-O1228,J1229-J1228-O1228),""),""),""),""),"")</f>
        <v>#REF!</v>
      </c>
    </row>
    <row r="1229" spans="2:16">
      <c r="B1229" s="4"/>
      <c r="P1229" s="8" t="e">
        <f>IF(#REF!=#REF!,IF(K1229="Stroke",IF(K1230="Stroke",IF(#REF!=#REF!,IF(Q1229=Q1230,IF((J1230-J1229)&lt;0,1000+J1230-J1229-O1229,J1230-J1229-O1229),""),""),""),""),"")</f>
        <v>#REF!</v>
      </c>
    </row>
    <row r="1230" spans="2:16">
      <c r="B1230" s="4"/>
      <c r="P1230" s="8" t="e">
        <f>IF(#REF!=#REF!,IF(K1230="Stroke",IF(K1231="Stroke",IF(#REF!=#REF!,IF(Q1230=Q1231,IF((J1231-J1230)&lt;0,1000+J1231-J1230-O1230,J1231-J1230-O1230),""),""),""),""),"")</f>
        <v>#REF!</v>
      </c>
    </row>
    <row r="1231" spans="2:16">
      <c r="B1231" s="4"/>
      <c r="P1231" s="8" t="e">
        <f>IF(#REF!=#REF!,IF(K1231="Stroke",IF(K1232="Stroke",IF(#REF!=#REF!,IF(Q1231=Q1232,IF((J1232-J1231)&lt;0,1000+J1232-J1231-O1231,J1232-J1231-O1231),""),""),""),""),"")</f>
        <v>#REF!</v>
      </c>
    </row>
    <row r="1232" spans="2:16">
      <c r="B1232" s="4"/>
      <c r="P1232" s="8" t="e">
        <f>IF(#REF!=#REF!,IF(K1232="Stroke",IF(K1233="Stroke",IF(#REF!=#REF!,IF(Q1232=Q1233,IF((J1233-J1232)&lt;0,1000+J1233-J1232-O1232,J1233-J1232-O1232),""),""),""),""),"")</f>
        <v>#REF!</v>
      </c>
    </row>
    <row r="1233" spans="2:16">
      <c r="B1233" s="4"/>
      <c r="P1233" s="8" t="e">
        <f>IF(#REF!=#REF!,IF(K1233="Stroke",IF(K1234="Stroke",IF(#REF!=#REF!,IF(Q1233=Q1234,IF((J1234-J1233)&lt;0,1000+J1234-J1233-O1233,J1234-J1233-O1233),""),""),""),""),"")</f>
        <v>#REF!</v>
      </c>
    </row>
    <row r="1234" spans="2:16">
      <c r="B1234" s="4"/>
      <c r="P1234" s="8" t="e">
        <f>IF(#REF!=#REF!,IF(K1234="Stroke",IF(K1235="Stroke",IF(#REF!=#REF!,IF(Q1234=Q1235,IF((J1235-J1234)&lt;0,1000+J1235-J1234-O1234,J1235-J1234-O1234),""),""),""),""),"")</f>
        <v>#REF!</v>
      </c>
    </row>
    <row r="1235" spans="2:16">
      <c r="B1235" s="4"/>
      <c r="P1235" s="8" t="e">
        <f>IF(#REF!=#REF!,IF(K1235="Stroke",IF(K1236="Stroke",IF(#REF!=#REF!,IF(Q1235=Q1236,IF((J1236-J1235)&lt;0,1000+J1236-J1235-O1235,J1236-J1235-O1235),""),""),""),""),"")</f>
        <v>#REF!</v>
      </c>
    </row>
    <row r="1236" spans="2:16">
      <c r="B1236" s="4"/>
      <c r="P1236" s="8" t="e">
        <f>IF(#REF!=#REF!,IF(K1236="Stroke",IF(K1237="Stroke",IF(#REF!=#REF!,IF(Q1236=Q1237,IF((J1237-J1236)&lt;0,1000+J1237-J1236-O1236,J1237-J1236-O1236),""),""),""),""),"")</f>
        <v>#REF!</v>
      </c>
    </row>
    <row r="1237" spans="2:16">
      <c r="B1237" s="4"/>
      <c r="P1237" s="8" t="e">
        <f>IF(#REF!=#REF!,IF(K1237="Stroke",IF(K1238="Stroke",IF(#REF!=#REF!,IF(Q1237=Q1238,IF((J1238-J1237)&lt;0,1000+J1238-J1237-O1237,J1238-J1237-O1237),""),""),""),""),"")</f>
        <v>#REF!</v>
      </c>
    </row>
    <row r="1238" spans="2:16">
      <c r="B1238" s="4"/>
      <c r="P1238" s="8" t="e">
        <f>IF(#REF!=#REF!,IF(K1238="Stroke",IF(K1239="Stroke",IF(#REF!=#REF!,IF(Q1238=Q1239,IF((J1239-J1238)&lt;0,1000+J1239-J1238-O1238,J1239-J1238-O1238),""),""),""),""),"")</f>
        <v>#REF!</v>
      </c>
    </row>
    <row r="1239" spans="2:16">
      <c r="B1239" s="4"/>
      <c r="P1239" s="8" t="e">
        <f>IF(#REF!=#REF!,IF(K1239="Stroke",IF(K1240="Stroke",IF(#REF!=#REF!,IF(Q1239=Q1240,IF((J1240-J1239)&lt;0,1000+J1240-J1239-O1239,J1240-J1239-O1239),""),""),""),""),"")</f>
        <v>#REF!</v>
      </c>
    </row>
    <row r="1240" spans="2:16">
      <c r="B1240" s="4"/>
      <c r="P1240" s="8" t="e">
        <f>IF(#REF!=#REF!,IF(K1240="Stroke",IF(K1241="Stroke",IF(#REF!=#REF!,IF(Q1240=Q1241,IF((J1241-J1240)&lt;0,1000+J1241-J1240-O1240,J1241-J1240-O1240),""),""),""),""),"")</f>
        <v>#REF!</v>
      </c>
    </row>
    <row r="1241" spans="2:16">
      <c r="B1241" s="4"/>
      <c r="P1241" s="8" t="e">
        <f>IF(#REF!=#REF!,IF(K1241="Stroke",IF(K1242="Stroke",IF(#REF!=#REF!,IF(Q1241=Q1242,IF((J1242-J1241)&lt;0,1000+J1242-J1241-O1241,J1242-J1241-O1241),""),""),""),""),"")</f>
        <v>#REF!</v>
      </c>
    </row>
    <row r="1242" spans="2:16">
      <c r="B1242" s="4"/>
      <c r="P1242" s="8" t="e">
        <f>IF(#REF!=#REF!,IF(K1242="Stroke",IF(K1243="Stroke",IF(#REF!=#REF!,IF(Q1242=Q1243,IF((J1243-J1242)&lt;0,1000+J1243-J1242-O1242,J1243-J1242-O1242),""),""),""),""),"")</f>
        <v>#REF!</v>
      </c>
    </row>
    <row r="1243" spans="2:16">
      <c r="B1243" s="4"/>
      <c r="P1243" s="8" t="e">
        <f>IF(#REF!=#REF!,IF(K1243="Stroke",IF(K1244="Stroke",IF(#REF!=#REF!,IF(Q1243=Q1244,IF((J1244-J1243)&lt;0,1000+J1244-J1243-O1243,J1244-J1243-O1243),""),""),""),""),"")</f>
        <v>#REF!</v>
      </c>
    </row>
    <row r="1244" spans="2:16">
      <c r="B1244" s="4"/>
      <c r="P1244" s="8" t="e">
        <f>IF(#REF!=#REF!,IF(K1244="Stroke",IF(K1245="Stroke",IF(#REF!=#REF!,IF(Q1244=Q1245,IF((J1245-J1244)&lt;0,1000+J1245-J1244-O1244,J1245-J1244-O1244),""),""),""),""),"")</f>
        <v>#REF!</v>
      </c>
    </row>
    <row r="1245" spans="2:16">
      <c r="B1245" s="4"/>
      <c r="P1245" s="8" t="e">
        <f>IF(#REF!=#REF!,IF(K1245="Stroke",IF(K1246="Stroke",IF(#REF!=#REF!,IF(Q1245=Q1246,IF((J1246-J1245)&lt;0,1000+J1246-J1245-O1245,J1246-J1245-O1245),""),""),""),""),"")</f>
        <v>#REF!</v>
      </c>
    </row>
    <row r="1246" spans="2:16">
      <c r="B1246" s="4"/>
      <c r="P1246" s="8" t="e">
        <f>IF(#REF!=#REF!,IF(K1246="Stroke",IF(K1247="Stroke",IF(#REF!=#REF!,IF(Q1246=Q1247,IF((J1247-J1246)&lt;0,1000+J1247-J1246-O1246,J1247-J1246-O1246),""),""),""),""),"")</f>
        <v>#REF!</v>
      </c>
    </row>
    <row r="1247" spans="2:16">
      <c r="B1247" s="4"/>
      <c r="P1247" s="8" t="e">
        <f>IF(#REF!=#REF!,IF(K1247="Stroke",IF(K1248="Stroke",IF(#REF!=#REF!,IF(Q1247=Q1248,IF((J1248-J1247)&lt;0,1000+J1248-J1247-O1247,J1248-J1247-O1247),""),""),""),""),"")</f>
        <v>#REF!</v>
      </c>
    </row>
    <row r="1248" spans="2:16">
      <c r="B1248" s="4"/>
      <c r="P1248" s="8" t="e">
        <f>IF(#REF!=#REF!,IF(K1248="Stroke",IF(K1249="Stroke",IF(#REF!=#REF!,IF(Q1248=Q1249,IF((J1249-J1248)&lt;0,1000+J1249-J1248-O1248,J1249-J1248-O1248),""),""),""),""),"")</f>
        <v>#REF!</v>
      </c>
    </row>
    <row r="1249" spans="2:16">
      <c r="B1249" s="4"/>
      <c r="P1249" s="8" t="e">
        <f>IF(#REF!=#REF!,IF(K1249="Stroke",IF(K1250="Stroke",IF(#REF!=#REF!,IF(Q1249=Q1250,IF((J1250-J1249)&lt;0,1000+J1250-J1249-O1249,J1250-J1249-O1249),""),""),""),""),"")</f>
        <v>#REF!</v>
      </c>
    </row>
    <row r="1250" spans="2:16">
      <c r="B1250" s="4"/>
      <c r="P1250" s="8" t="e">
        <f>IF(#REF!=#REF!,IF(K1250="Stroke",IF(K1251="Stroke",IF(#REF!=#REF!,IF(Q1250=Q1251,IF((J1251-J1250)&lt;0,1000+J1251-J1250-O1250,J1251-J1250-O1250),""),""),""),""),"")</f>
        <v>#REF!</v>
      </c>
    </row>
    <row r="1251" spans="2:16">
      <c r="B1251" s="4"/>
      <c r="P1251" s="8" t="e">
        <f>IF(#REF!=#REF!,IF(K1251="Stroke",IF(K1252="Stroke",IF(#REF!=#REF!,IF(Q1251=Q1252,IF((J1252-J1251)&lt;0,1000+J1252-J1251-O1251,J1252-J1251-O1251),""),""),""),""),"")</f>
        <v>#REF!</v>
      </c>
    </row>
    <row r="1252" spans="2:16">
      <c r="B1252" s="4"/>
      <c r="P1252" s="8" t="e">
        <f>IF(#REF!=#REF!,IF(K1252="Stroke",IF(K1253="Stroke",IF(#REF!=#REF!,IF(Q1252=Q1253,IF((J1253-J1252)&lt;0,1000+J1253-J1252-O1252,J1253-J1252-O1252),""),""),""),""),"")</f>
        <v>#REF!</v>
      </c>
    </row>
    <row r="1253" spans="2:16">
      <c r="B1253" s="4"/>
      <c r="P1253" s="8" t="e">
        <f>IF(#REF!=#REF!,IF(K1253="Stroke",IF(K1254="Stroke",IF(#REF!=#REF!,IF(Q1253=Q1254,IF((J1254-J1253)&lt;0,1000+J1254-J1253-O1253,J1254-J1253-O1253),""),""),""),""),"")</f>
        <v>#REF!</v>
      </c>
    </row>
    <row r="1254" spans="2:16">
      <c r="B1254" s="4"/>
      <c r="P1254" s="8" t="e">
        <f>IF(#REF!=#REF!,IF(K1254="Stroke",IF(K1255="Stroke",IF(#REF!=#REF!,IF(Q1254=Q1255,IF((J1255-J1254)&lt;0,1000+J1255-J1254-O1254,J1255-J1254-O1254),""),""),""),""),"")</f>
        <v>#REF!</v>
      </c>
    </row>
    <row r="1255" spans="2:16">
      <c r="B1255" s="4"/>
      <c r="P1255" s="8" t="e">
        <f>IF(#REF!=#REF!,IF(K1255="Stroke",IF(K1256="Stroke",IF(#REF!=#REF!,IF(Q1255=Q1256,IF((J1256-J1255)&lt;0,1000+J1256-J1255-O1255,J1256-J1255-O1255),""),""),""),""),"")</f>
        <v>#REF!</v>
      </c>
    </row>
    <row r="1256" spans="2:16">
      <c r="B1256" s="4"/>
      <c r="P1256" s="8" t="e">
        <f>IF(#REF!=#REF!,IF(K1256="Stroke",IF(K1257="Stroke",IF(#REF!=#REF!,IF(Q1256=Q1257,IF((J1257-J1256)&lt;0,1000+J1257-J1256-O1256,J1257-J1256-O1256),""),""),""),""),"")</f>
        <v>#REF!</v>
      </c>
    </row>
    <row r="1257" spans="2:16">
      <c r="B1257" s="4"/>
      <c r="P1257" s="8" t="e">
        <f>IF(#REF!=#REF!,IF(K1257="Stroke",IF(K1258="Stroke",IF(#REF!=#REF!,IF(Q1257=Q1258,IF((J1258-J1257)&lt;0,1000+J1258-J1257-O1257,J1258-J1257-O1257),""),""),""),""),"")</f>
        <v>#REF!</v>
      </c>
    </row>
    <row r="1258" spans="2:16">
      <c r="B1258" s="4"/>
      <c r="P1258" s="8" t="e">
        <f>IF(#REF!=#REF!,IF(K1258="Stroke",IF(K1259="Stroke",IF(#REF!=#REF!,IF(Q1258=Q1259,IF((J1259-J1258)&lt;0,1000+J1259-J1258-O1258,J1259-J1258-O1258),""),""),""),""),"")</f>
        <v>#REF!</v>
      </c>
    </row>
    <row r="1259" spans="2:16">
      <c r="B1259" s="4"/>
      <c r="P1259" s="8" t="e">
        <f>IF(#REF!=#REF!,IF(K1259="Stroke",IF(K1260="Stroke",IF(#REF!=#REF!,IF(Q1259=Q1260,IF((J1260-J1259)&lt;0,1000+J1260-J1259-O1259,J1260-J1259-O1259),""),""),""),""),"")</f>
        <v>#REF!</v>
      </c>
    </row>
    <row r="1260" spans="2:16">
      <c r="B1260" s="4"/>
      <c r="P1260" s="8" t="e">
        <f>IF(#REF!=#REF!,IF(K1260="Stroke",IF(K1261="Stroke",IF(#REF!=#REF!,IF(Q1260=Q1261,IF((J1261-J1260)&lt;0,1000+J1261-J1260-O1260,J1261-J1260-O1260),""),""),""),""),"")</f>
        <v>#REF!</v>
      </c>
    </row>
    <row r="1261" spans="2:16">
      <c r="B1261" s="4"/>
      <c r="P1261" s="8" t="e">
        <f>IF(#REF!=#REF!,IF(K1261="Stroke",IF(K1262="Stroke",IF(#REF!=#REF!,IF(Q1261=Q1262,IF((J1262-J1261)&lt;0,1000+J1262-J1261-O1261,J1262-J1261-O1261),""),""),""),""),"")</f>
        <v>#REF!</v>
      </c>
    </row>
    <row r="1262" spans="2:16">
      <c r="B1262" s="4"/>
      <c r="P1262" s="8" t="e">
        <f>IF(#REF!=#REF!,IF(K1262="Stroke",IF(K1263="Stroke",IF(#REF!=#REF!,IF(Q1262=Q1263,IF((J1263-J1262)&lt;0,1000+J1263-J1262-O1262,J1263-J1262-O1262),""),""),""),""),"")</f>
        <v>#REF!</v>
      </c>
    </row>
    <row r="1263" spans="2:16">
      <c r="B1263" s="4"/>
      <c r="P1263" s="8" t="e">
        <f>IF(#REF!=#REF!,IF(K1263="Stroke",IF(K1264="Stroke",IF(#REF!=#REF!,IF(Q1263=Q1264,IF((J1264-J1263)&lt;0,1000+J1264-J1263-O1263,J1264-J1263-O1263),""),""),""),""),"")</f>
        <v>#REF!</v>
      </c>
    </row>
    <row r="1264" spans="2:16">
      <c r="B1264" s="4"/>
      <c r="P1264" s="8" t="e">
        <f>IF(#REF!=#REF!,IF(K1264="Stroke",IF(K1265="Stroke",IF(#REF!=#REF!,IF(Q1264=Q1265,IF((J1265-J1264)&lt;0,1000+J1265-J1264-O1264,J1265-J1264-O1264),""),""),""),""),"")</f>
        <v>#REF!</v>
      </c>
    </row>
    <row r="1265" spans="2:16">
      <c r="B1265" s="4"/>
      <c r="P1265" s="8" t="e">
        <f>IF(#REF!=#REF!,IF(K1265="Stroke",IF(K1266="Stroke",IF(#REF!=#REF!,IF(Q1265=Q1266,IF((J1266-J1265)&lt;0,1000+J1266-J1265-O1265,J1266-J1265-O1265),""),""),""),""),"")</f>
        <v>#REF!</v>
      </c>
    </row>
    <row r="1266" spans="2:16">
      <c r="B1266" s="4"/>
      <c r="P1266" s="8" t="e">
        <f>IF(#REF!=#REF!,IF(K1266="Stroke",IF(K1267="Stroke",IF(#REF!=#REF!,IF(Q1266=Q1267,IF((J1267-J1266)&lt;0,1000+J1267-J1266-O1266,J1267-J1266-O1266),""),""),""),""),"")</f>
        <v>#REF!</v>
      </c>
    </row>
    <row r="1267" spans="2:16">
      <c r="B1267" s="4"/>
      <c r="P1267" s="8" t="e">
        <f>IF(#REF!=#REF!,IF(K1267="Stroke",IF(K1268="Stroke",IF(#REF!=#REF!,IF(Q1267=Q1268,IF((J1268-J1267)&lt;0,1000+J1268-J1267-O1267,J1268-J1267-O1267),""),""),""),""),"")</f>
        <v>#REF!</v>
      </c>
    </row>
    <row r="1268" spans="2:16">
      <c r="B1268" s="4"/>
      <c r="P1268" s="8" t="e">
        <f>IF(#REF!=#REF!,IF(K1268="Stroke",IF(K1269="Stroke",IF(#REF!=#REF!,IF(Q1268=Q1269,IF((J1269-J1268)&lt;0,1000+J1269-J1268-O1268,J1269-J1268-O1268),""),""),""),""),"")</f>
        <v>#REF!</v>
      </c>
    </row>
    <row r="1269" spans="2:16">
      <c r="B1269" s="4"/>
      <c r="P1269" s="8" t="e">
        <f>IF(#REF!=#REF!,IF(K1269="Stroke",IF(K1270="Stroke",IF(#REF!=#REF!,IF(Q1269=Q1270,IF((J1270-J1269)&lt;0,1000+J1270-J1269-O1269,J1270-J1269-O1269),""),""),""),""),"")</f>
        <v>#REF!</v>
      </c>
    </row>
    <row r="1270" spans="2:16">
      <c r="B1270" s="4"/>
      <c r="P1270" s="8" t="e">
        <f>IF(#REF!=#REF!,IF(K1270="Stroke",IF(K1271="Stroke",IF(#REF!=#REF!,IF(Q1270=Q1271,IF((J1271-J1270)&lt;0,1000+J1271-J1270-O1270,J1271-J1270-O1270),""),""),""),""),"")</f>
        <v>#REF!</v>
      </c>
    </row>
    <row r="1271" spans="2:16">
      <c r="B1271" s="4"/>
      <c r="P1271" s="8" t="e">
        <f>IF(#REF!=#REF!,IF(K1271="Stroke",IF(K1272="Stroke",IF(#REF!=#REF!,IF(Q1271=Q1272,IF((J1272-J1271)&lt;0,1000+J1272-J1271-O1271,J1272-J1271-O1271),""),""),""),""),"")</f>
        <v>#REF!</v>
      </c>
    </row>
    <row r="1272" spans="2:16">
      <c r="B1272" s="4"/>
      <c r="P1272" s="8" t="e">
        <f>IF(#REF!=#REF!,IF(K1272="Stroke",IF(K1273="Stroke",IF(#REF!=#REF!,IF(Q1272=Q1273,IF((J1273-J1272)&lt;0,1000+J1273-J1272-O1272,J1273-J1272-O1272),""),""),""),""),"")</f>
        <v>#REF!</v>
      </c>
    </row>
    <row r="1273" spans="2:16">
      <c r="B1273" s="4"/>
      <c r="P1273" s="8" t="e">
        <f>IF(#REF!=#REF!,IF(K1273="Stroke",IF(K1274="Stroke",IF(#REF!=#REF!,IF(Q1273=Q1274,IF((J1274-J1273)&lt;0,1000+J1274-J1273-O1273,J1274-J1273-O1273),""),""),""),""),"")</f>
        <v>#REF!</v>
      </c>
    </row>
    <row r="1274" spans="2:16">
      <c r="B1274" s="4"/>
      <c r="P1274" s="8" t="e">
        <f>IF(#REF!=#REF!,IF(K1274="Stroke",IF(K1275="Stroke",IF(#REF!=#REF!,IF(Q1274=Q1275,IF((J1275-J1274)&lt;0,1000+J1275-J1274-O1274,J1275-J1274-O1274),""),""),""),""),"")</f>
        <v>#REF!</v>
      </c>
    </row>
    <row r="1275" spans="2:16">
      <c r="B1275" s="4"/>
      <c r="P1275" s="8" t="e">
        <f>IF(#REF!=#REF!,IF(K1275="Stroke",IF(K1276="Stroke",IF(#REF!=#REF!,IF(Q1275=Q1276,IF((J1276-J1275)&lt;0,1000+J1276-J1275-O1275,J1276-J1275-O1275),""),""),""),""),"")</f>
        <v>#REF!</v>
      </c>
    </row>
    <row r="1276" spans="2:16">
      <c r="B1276" s="4"/>
      <c r="P1276" s="8" t="e">
        <f>IF(#REF!=#REF!,IF(K1276="Stroke",IF(K1277="Stroke",IF(#REF!=#REF!,IF(Q1276=Q1277,IF((J1277-J1276)&lt;0,1000+J1277-J1276-O1276,J1277-J1276-O1276),""),""),""),""),"")</f>
        <v>#REF!</v>
      </c>
    </row>
    <row r="1277" spans="2:16">
      <c r="B1277" s="4"/>
      <c r="P1277" s="8" t="e">
        <f>IF(#REF!=#REF!,IF(K1277="Stroke",IF(K1278="Stroke",IF(#REF!=#REF!,IF(Q1277=Q1278,IF((J1278-J1277)&lt;0,1000+J1278-J1277-O1277,J1278-J1277-O1277),""),""),""),""),"")</f>
        <v>#REF!</v>
      </c>
    </row>
    <row r="1278" spans="2:16">
      <c r="B1278" s="4"/>
      <c r="P1278" s="8" t="e">
        <f>IF(#REF!=#REF!,IF(K1278="Stroke",IF(K1279="Stroke",IF(#REF!=#REF!,IF(Q1278=Q1279,IF((J1279-J1278)&lt;0,1000+J1279-J1278-O1278,J1279-J1278-O1278),""),""),""),""),"")</f>
        <v>#REF!</v>
      </c>
    </row>
    <row r="1279" spans="2:16">
      <c r="B1279" s="4"/>
      <c r="P1279" s="8" t="e">
        <f>IF(#REF!=#REF!,IF(K1279="Stroke",IF(K1280="Stroke",IF(#REF!=#REF!,IF(Q1279=Q1280,IF((J1280-J1279)&lt;0,1000+J1280-J1279-O1279,J1280-J1279-O1279),""),""),""),""),"")</f>
        <v>#REF!</v>
      </c>
    </row>
    <row r="1280" spans="2:16">
      <c r="B1280" s="4"/>
      <c r="P1280" s="8" t="e">
        <f>IF(#REF!=#REF!,IF(K1280="Stroke",IF(K1281="Stroke",IF(#REF!=#REF!,IF(Q1280=Q1281,IF((J1281-J1280)&lt;0,1000+J1281-J1280-O1280,J1281-J1280-O1280),""),""),""),""),"")</f>
        <v>#REF!</v>
      </c>
    </row>
    <row r="1281" spans="2:16">
      <c r="B1281" s="4"/>
      <c r="P1281" s="8" t="e">
        <f>IF(#REF!=#REF!,IF(K1281="Stroke",IF(K1282="Stroke",IF(#REF!=#REF!,IF(Q1281=Q1282,IF((J1282-J1281)&lt;0,1000+J1282-J1281-O1281,J1282-J1281-O1281),""),""),""),""),"")</f>
        <v>#REF!</v>
      </c>
    </row>
    <row r="1282" spans="2:16">
      <c r="B1282" s="4"/>
      <c r="P1282" s="8" t="e">
        <f>IF(#REF!=#REF!,IF(K1282="Stroke",IF(K1283="Stroke",IF(#REF!=#REF!,IF(Q1282=Q1283,IF((J1283-J1282)&lt;0,1000+J1283-J1282-O1282,J1283-J1282-O1282),""),""),""),""),"")</f>
        <v>#REF!</v>
      </c>
    </row>
    <row r="1283" spans="2:16">
      <c r="B1283" s="4"/>
      <c r="P1283" s="8" t="e">
        <f>IF(#REF!=#REF!,IF(K1283="Stroke",IF(K1284="Stroke",IF(#REF!=#REF!,IF(Q1283=Q1284,IF((J1284-J1283)&lt;0,1000+J1284-J1283-O1283,J1284-J1283-O1283),""),""),""),""),"")</f>
        <v>#REF!</v>
      </c>
    </row>
    <row r="1284" spans="2:16">
      <c r="B1284" s="4"/>
      <c r="P1284" s="8" t="e">
        <f>IF(#REF!=#REF!,IF(K1284="Stroke",IF(K1285="Stroke",IF(#REF!=#REF!,IF(Q1284=Q1285,IF((J1285-J1284)&lt;0,1000+J1285-J1284-O1284,J1285-J1284-O1284),""),""),""),""),"")</f>
        <v>#REF!</v>
      </c>
    </row>
    <row r="1285" spans="2:16">
      <c r="B1285" s="4"/>
      <c r="P1285" s="8" t="e">
        <f>IF(#REF!=#REF!,IF(K1285="Stroke",IF(K1286="Stroke",IF(#REF!=#REF!,IF(Q1285=Q1286,IF((J1286-J1285)&lt;0,1000+J1286-J1285-O1285,J1286-J1285-O1285),""),""),""),""),"")</f>
        <v>#REF!</v>
      </c>
    </row>
    <row r="1286" spans="2:16">
      <c r="B1286" s="4"/>
      <c r="P1286" s="8" t="e">
        <f>IF(#REF!=#REF!,IF(K1286="Stroke",IF(K1287="Stroke",IF(#REF!=#REF!,IF(Q1286=Q1287,IF((J1287-J1286)&lt;0,1000+J1287-J1286-O1286,J1287-J1286-O1286),""),""),""),""),"")</f>
        <v>#REF!</v>
      </c>
    </row>
    <row r="1287" spans="2:16">
      <c r="B1287" s="4"/>
      <c r="P1287" s="8" t="e">
        <f>IF(#REF!=#REF!,IF(K1287="Stroke",IF(K1288="Stroke",IF(#REF!=#REF!,IF(Q1287=Q1288,IF((J1288-J1287)&lt;0,1000+J1288-J1287-O1287,J1288-J1287-O1287),""),""),""),""),"")</f>
        <v>#REF!</v>
      </c>
    </row>
    <row r="1288" spans="2:16">
      <c r="B1288" s="4"/>
      <c r="P1288" s="8" t="e">
        <f>IF(#REF!=#REF!,IF(K1288="Stroke",IF(K1289="Stroke",IF(#REF!=#REF!,IF(Q1288=Q1289,IF((J1289-J1288)&lt;0,1000+J1289-J1288-O1288,J1289-J1288-O1288),""),""),""),""),"")</f>
        <v>#REF!</v>
      </c>
    </row>
    <row r="1289" spans="2:16">
      <c r="B1289" s="4"/>
      <c r="P1289" s="8" t="e">
        <f>IF(#REF!=#REF!,IF(K1289="Stroke",IF(K1290="Stroke",IF(#REF!=#REF!,IF(Q1289=Q1290,IF((J1290-J1289)&lt;0,1000+J1290-J1289-O1289,J1290-J1289-O1289),""),""),""),""),"")</f>
        <v>#REF!</v>
      </c>
    </row>
    <row r="1290" spans="2:16">
      <c r="B1290" s="4"/>
      <c r="P1290" s="8" t="e">
        <f>IF(#REF!=#REF!,IF(K1290="Stroke",IF(K1291="Stroke",IF(#REF!=#REF!,IF(Q1290=Q1291,IF((J1291-J1290)&lt;0,1000+J1291-J1290-O1290,J1291-J1290-O1290),""),""),""),""),"")</f>
        <v>#REF!</v>
      </c>
    </row>
    <row r="1291" spans="2:16">
      <c r="B1291" s="4"/>
      <c r="P1291" s="8" t="e">
        <f>IF(#REF!=#REF!,IF(K1291="Stroke",IF(K1292="Stroke",IF(#REF!=#REF!,IF(Q1291=Q1292,IF((J1292-J1291)&lt;0,1000+J1292-J1291-O1291,J1292-J1291-O1291),""),""),""),""),"")</f>
        <v>#REF!</v>
      </c>
    </row>
    <row r="1292" spans="2:16">
      <c r="B1292" s="4"/>
      <c r="P1292" s="8" t="e">
        <f>IF(#REF!=#REF!,IF(K1292="Stroke",IF(K1293="Stroke",IF(#REF!=#REF!,IF(Q1292=Q1293,IF((J1293-J1292)&lt;0,1000+J1293-J1292-O1292,J1293-J1292-O1292),""),""),""),""),"")</f>
        <v>#REF!</v>
      </c>
    </row>
    <row r="1293" spans="2:16">
      <c r="B1293" s="4"/>
      <c r="P1293" s="8" t="e">
        <f>IF(#REF!=#REF!,IF(K1293="Stroke",IF(K1294="Stroke",IF(#REF!=#REF!,IF(Q1293=Q1294,IF((J1294-J1293)&lt;0,1000+J1294-J1293-O1293,J1294-J1293-O1293),""),""),""),""),"")</f>
        <v>#REF!</v>
      </c>
    </row>
    <row r="1294" spans="2:16">
      <c r="B1294" s="4"/>
      <c r="P1294" s="8" t="e">
        <f>IF(#REF!=#REF!,IF(K1294="Stroke",IF(K1295="Stroke",IF(#REF!=#REF!,IF(Q1294=Q1295,IF((J1295-J1294)&lt;0,1000+J1295-J1294-O1294,J1295-J1294-O1294),""),""),""),""),"")</f>
        <v>#REF!</v>
      </c>
    </row>
    <row r="1295" spans="2:16">
      <c r="B1295" s="4"/>
      <c r="P1295" s="8" t="e">
        <f>IF(#REF!=#REF!,IF(K1295="Stroke",IF(K1296="Stroke",IF(#REF!=#REF!,IF(Q1295=Q1296,IF((J1296-J1295)&lt;0,1000+J1296-J1295-O1295,J1296-J1295-O1295),""),""),""),""),"")</f>
        <v>#REF!</v>
      </c>
    </row>
    <row r="1296" spans="2:16">
      <c r="B1296" s="4"/>
      <c r="P1296" s="8" t="e">
        <f>IF(#REF!=#REF!,IF(K1296="Stroke",IF(K1297="Stroke",IF(#REF!=#REF!,IF(Q1296=Q1297,IF((J1297-J1296)&lt;0,1000+J1297-J1296-O1296,J1297-J1296-O1296),""),""),""),""),"")</f>
        <v>#REF!</v>
      </c>
    </row>
    <row r="1297" spans="2:16">
      <c r="B1297" s="4"/>
      <c r="P1297" s="8" t="e">
        <f>IF(#REF!=#REF!,IF(K1297="Stroke",IF(K1298="Stroke",IF(#REF!=#REF!,IF(Q1297=Q1298,IF((J1298-J1297)&lt;0,1000+J1298-J1297-O1297,J1298-J1297-O1297),""),""),""),""),"")</f>
        <v>#REF!</v>
      </c>
    </row>
    <row r="1298" spans="2:16">
      <c r="B1298" s="4"/>
      <c r="P1298" s="8" t="e">
        <f>IF(#REF!=#REF!,IF(K1298="Stroke",IF(K1299="Stroke",IF(#REF!=#REF!,IF(Q1298=Q1299,IF((J1299-J1298)&lt;0,1000+J1299-J1298-O1298,J1299-J1298-O1298),""),""),""),""),"")</f>
        <v>#REF!</v>
      </c>
    </row>
    <row r="1299" spans="2:16">
      <c r="B1299" s="4"/>
      <c r="P1299" s="8" t="e">
        <f>IF(#REF!=#REF!,IF(K1299="Stroke",IF(K1300="Stroke",IF(#REF!=#REF!,IF(Q1299=Q1300,IF((J1300-J1299)&lt;0,1000+J1300-J1299-O1299,J1300-J1299-O1299),""),""),""),""),"")</f>
        <v>#REF!</v>
      </c>
    </row>
    <row r="1300" spans="2:16">
      <c r="B1300" s="4"/>
      <c r="P1300" s="8" t="e">
        <f>IF(#REF!=#REF!,IF(K1300="Stroke",IF(K1301="Stroke",IF(#REF!=#REF!,IF(Q1300=Q1301,IF((J1301-J1300)&lt;0,1000+J1301-J1300-O1300,J1301-J1300-O1300),""),""),""),""),"")</f>
        <v>#REF!</v>
      </c>
    </row>
    <row r="1301" spans="2:16">
      <c r="B1301" s="4"/>
      <c r="P1301" s="8" t="e">
        <f>IF(#REF!=#REF!,IF(K1301="Stroke",IF(K1302="Stroke",IF(#REF!=#REF!,IF(Q1301=Q1302,IF((J1302-J1301)&lt;0,1000+J1302-J1301-O1301,J1302-J1301-O1301),""),""),""),""),"")</f>
        <v>#REF!</v>
      </c>
    </row>
    <row r="1302" spans="2:16">
      <c r="B1302" s="4"/>
      <c r="P1302" s="8" t="e">
        <f>IF(#REF!=#REF!,IF(K1302="Stroke",IF(K1303="Stroke",IF(#REF!=#REF!,IF(Q1302=Q1303,IF((J1303-J1302)&lt;0,1000+J1303-J1302-O1302,J1303-J1302-O1302),""),""),""),""),"")</f>
        <v>#REF!</v>
      </c>
    </row>
    <row r="1303" spans="2:16">
      <c r="B1303" s="4"/>
      <c r="P1303" s="8" t="e">
        <f>IF(#REF!=#REF!,IF(K1303="Stroke",IF(K1304="Stroke",IF(#REF!=#REF!,IF(Q1303=Q1304,IF((J1304-J1303)&lt;0,1000+J1304-J1303-O1303,J1304-J1303-O1303),""),""),""),""),"")</f>
        <v>#REF!</v>
      </c>
    </row>
    <row r="1304" spans="2:16">
      <c r="B1304" s="4"/>
      <c r="P1304" s="8" t="e">
        <f>IF(#REF!=#REF!,IF(K1304="Stroke",IF(K1305="Stroke",IF(#REF!=#REF!,IF(Q1304=Q1305,IF((J1305-J1304)&lt;0,1000+J1305-J1304-O1304,J1305-J1304-O1304),""),""),""),""),"")</f>
        <v>#REF!</v>
      </c>
    </row>
    <row r="1305" spans="2:16">
      <c r="B1305" s="4"/>
      <c r="P1305" s="8" t="e">
        <f>IF(#REF!=#REF!,IF(K1305="Stroke",IF(K1306="Stroke",IF(#REF!=#REF!,IF(Q1305=Q1306,IF((J1306-J1305)&lt;0,1000+J1306-J1305-O1305,J1306-J1305-O1305),""),""),""),""),"")</f>
        <v>#REF!</v>
      </c>
    </row>
    <row r="1306" spans="2:16">
      <c r="B1306" s="4"/>
      <c r="P1306" s="8" t="e">
        <f>IF(#REF!=#REF!,IF(K1306="Stroke",IF(K1307="Stroke",IF(#REF!=#REF!,IF(Q1306=Q1307,IF((J1307-J1306)&lt;0,1000+J1307-J1306-O1306,J1307-J1306-O1306),""),""),""),""),"")</f>
        <v>#REF!</v>
      </c>
    </row>
    <row r="1307" spans="2:16">
      <c r="B1307" s="4"/>
      <c r="P1307" s="8" t="e">
        <f>IF(#REF!=#REF!,IF(K1307="Stroke",IF(K1308="Stroke",IF(#REF!=#REF!,IF(Q1307=Q1308,IF((J1308-J1307)&lt;0,1000+J1308-J1307-O1307,J1308-J1307-O1307),""),""),""),""),"")</f>
        <v>#REF!</v>
      </c>
    </row>
    <row r="1308" spans="2:16">
      <c r="B1308" s="4"/>
      <c r="P1308" s="8" t="e">
        <f>IF(#REF!=#REF!,IF(K1308="Stroke",IF(K1309="Stroke",IF(#REF!=#REF!,IF(Q1308=Q1309,IF((J1309-J1308)&lt;0,1000+J1309-J1308-O1308,J1309-J1308-O1308),""),""),""),""),"")</f>
        <v>#REF!</v>
      </c>
    </row>
    <row r="1309" spans="2:16">
      <c r="B1309" s="4"/>
      <c r="P1309" s="8" t="e">
        <f>IF(#REF!=#REF!,IF(K1309="Stroke",IF(K1310="Stroke",IF(#REF!=#REF!,IF(Q1309=Q1310,IF((J1310-J1309)&lt;0,1000+J1310-J1309-O1309,J1310-J1309-O1309),""),""),""),""),"")</f>
        <v>#REF!</v>
      </c>
    </row>
    <row r="1310" spans="2:16">
      <c r="B1310" s="4"/>
      <c r="P1310" s="8" t="e">
        <f>IF(#REF!=#REF!,IF(K1310="Stroke",IF(K1311="Stroke",IF(#REF!=#REF!,IF(Q1310=Q1311,IF((J1311-J1310)&lt;0,1000+J1311-J1310-O1310,J1311-J1310-O1310),""),""),""),""),"")</f>
        <v>#REF!</v>
      </c>
    </row>
    <row r="1311" spans="2:16">
      <c r="B1311" s="4"/>
      <c r="P1311" s="8" t="e">
        <f>IF(#REF!=#REF!,IF(K1311="Stroke",IF(K1312="Stroke",IF(#REF!=#REF!,IF(Q1311=Q1312,IF((J1312-J1311)&lt;0,1000+J1312-J1311-O1311,J1312-J1311-O1311),""),""),""),""),"")</f>
        <v>#REF!</v>
      </c>
    </row>
    <row r="1312" spans="2:16">
      <c r="B1312" s="4"/>
      <c r="P1312" s="8" t="e">
        <f>IF(#REF!=#REF!,IF(K1312="Stroke",IF(K1313="Stroke",IF(#REF!=#REF!,IF(Q1312=Q1313,IF((J1313-J1312)&lt;0,1000+J1313-J1312-O1312,J1313-J1312-O1312),""),""),""),""),"")</f>
        <v>#REF!</v>
      </c>
    </row>
    <row r="1313" spans="2:16">
      <c r="B1313" s="4"/>
      <c r="P1313" s="8" t="e">
        <f>IF(#REF!=#REF!,IF(K1313="Stroke",IF(K1314="Stroke",IF(#REF!=#REF!,IF(Q1313=Q1314,IF((J1314-J1313)&lt;0,1000+J1314-J1313-O1313,J1314-J1313-O1313),""),""),""),""),"")</f>
        <v>#REF!</v>
      </c>
    </row>
    <row r="1314" spans="2:16">
      <c r="B1314" s="4"/>
      <c r="P1314" s="8" t="e">
        <f>IF(#REF!=#REF!,IF(K1314="Stroke",IF(K1315="Stroke",IF(#REF!=#REF!,IF(Q1314=Q1315,IF((J1315-J1314)&lt;0,1000+J1315-J1314-O1314,J1315-J1314-O1314),""),""),""),""),"")</f>
        <v>#REF!</v>
      </c>
    </row>
    <row r="1315" spans="2:16">
      <c r="B1315" s="4"/>
      <c r="P1315" s="8" t="e">
        <f>IF(#REF!=#REF!,IF(K1315="Stroke",IF(K1316="Stroke",IF(#REF!=#REF!,IF(Q1315=Q1316,IF((J1316-J1315)&lt;0,1000+J1316-J1315-O1315,J1316-J1315-O1315),""),""),""),""),"")</f>
        <v>#REF!</v>
      </c>
    </row>
    <row r="1316" spans="2:16">
      <c r="B1316" s="4"/>
      <c r="P1316" s="8" t="e">
        <f>IF(#REF!=#REF!,IF(K1316="Stroke",IF(K1317="Stroke",IF(#REF!=#REF!,IF(Q1316=Q1317,IF((J1317-J1316)&lt;0,1000+J1317-J1316-O1316,J1317-J1316-O1316),""),""),""),""),"")</f>
        <v>#REF!</v>
      </c>
    </row>
    <row r="1317" spans="2:16">
      <c r="B1317" s="4"/>
      <c r="P1317" s="8" t="e">
        <f>IF(#REF!=#REF!,IF(K1317="Stroke",IF(K1318="Stroke",IF(#REF!=#REF!,IF(Q1317=Q1318,IF((J1318-J1317)&lt;0,1000+J1318-J1317-O1317,J1318-J1317-O1317),""),""),""),""),"")</f>
        <v>#REF!</v>
      </c>
    </row>
    <row r="1318" spans="2:16">
      <c r="B1318" s="4"/>
      <c r="P1318" s="8" t="e">
        <f>IF(#REF!=#REF!,IF(K1318="Stroke",IF(K1319="Stroke",IF(#REF!=#REF!,IF(Q1318=Q1319,IF((J1319-J1318)&lt;0,1000+J1319-J1318-O1318,J1319-J1318-O1318),""),""),""),""),"")</f>
        <v>#REF!</v>
      </c>
    </row>
    <row r="1319" spans="2:16">
      <c r="B1319" s="4"/>
      <c r="P1319" s="8" t="e">
        <f>IF(#REF!=#REF!,IF(K1319="Stroke",IF(K1320="Stroke",IF(#REF!=#REF!,IF(Q1319=Q1320,IF((J1320-J1319)&lt;0,1000+J1320-J1319-O1319,J1320-J1319-O1319),""),""),""),""),"")</f>
        <v>#REF!</v>
      </c>
    </row>
    <row r="1320" spans="2:16">
      <c r="B1320" s="4"/>
      <c r="P1320" s="8" t="e">
        <f>IF(#REF!=#REF!,IF(K1320="Stroke",IF(K1321="Stroke",IF(#REF!=#REF!,IF(Q1320=Q1321,IF((J1321-J1320)&lt;0,1000+J1321-J1320-O1320,J1321-J1320-O1320),""),""),""),""),"")</f>
        <v>#REF!</v>
      </c>
    </row>
    <row r="1321" spans="2:16">
      <c r="B1321" s="4"/>
      <c r="P1321" s="8" t="e">
        <f>IF(#REF!=#REF!,IF(K1321="Stroke",IF(K1322="Stroke",IF(#REF!=#REF!,IF(Q1321=Q1322,IF((J1322-J1321)&lt;0,1000+J1322-J1321-O1321,J1322-J1321-O1321),""),""),""),""),"")</f>
        <v>#REF!</v>
      </c>
    </row>
    <row r="1322" spans="2:16">
      <c r="B1322" s="4"/>
      <c r="P1322" s="8" t="e">
        <f>IF(#REF!=#REF!,IF(K1322="Stroke",IF(K1323="Stroke",IF(#REF!=#REF!,IF(Q1322=Q1323,IF((J1323-J1322)&lt;0,1000+J1323-J1322-O1322,J1323-J1322-O1322),""),""),""),""),"")</f>
        <v>#REF!</v>
      </c>
    </row>
    <row r="1323" spans="2:16">
      <c r="B1323" s="4"/>
      <c r="P1323" s="8" t="e">
        <f>IF(#REF!=#REF!,IF(K1323="Stroke",IF(K1324="Stroke",IF(#REF!=#REF!,IF(Q1323=Q1324,IF((J1324-J1323)&lt;0,1000+J1324-J1323-O1323,J1324-J1323-O1323),""),""),""),""),"")</f>
        <v>#REF!</v>
      </c>
    </row>
    <row r="1324" spans="2:16">
      <c r="B1324" s="4"/>
      <c r="P1324" s="8" t="e">
        <f>IF(#REF!=#REF!,IF(K1324="Stroke",IF(K1325="Stroke",IF(#REF!=#REF!,IF(Q1324=Q1325,IF((J1325-J1324)&lt;0,1000+J1325-J1324-O1324,J1325-J1324-O1324),""),""),""),""),"")</f>
        <v>#REF!</v>
      </c>
    </row>
    <row r="1325" spans="2:16">
      <c r="B1325" s="4"/>
      <c r="P1325" s="8" t="e">
        <f>IF(#REF!=#REF!,IF(K1325="Stroke",IF(K1326="Stroke",IF(#REF!=#REF!,IF(Q1325=Q1326,IF((J1326-J1325)&lt;0,1000+J1326-J1325-O1325,J1326-J1325-O1325),""),""),""),""),"")</f>
        <v>#REF!</v>
      </c>
    </row>
    <row r="1326" spans="2:16">
      <c r="B1326" s="4"/>
      <c r="P1326" s="8" t="e">
        <f>IF(#REF!=#REF!,IF(K1326="Stroke",IF(K1327="Stroke",IF(#REF!=#REF!,IF(Q1326=Q1327,IF((J1327-J1326)&lt;0,1000+J1327-J1326-O1326,J1327-J1326-O1326),""),""),""),""),"")</f>
        <v>#REF!</v>
      </c>
    </row>
    <row r="1327" spans="2:16">
      <c r="B1327" s="4"/>
      <c r="P1327" s="8" t="e">
        <f>IF(#REF!=#REF!,IF(K1327="Stroke",IF(K1328="Stroke",IF(#REF!=#REF!,IF(Q1327=Q1328,IF((J1328-J1327)&lt;0,1000+J1328-J1327-O1327,J1328-J1327-O1327),""),""),""),""),"")</f>
        <v>#REF!</v>
      </c>
    </row>
    <row r="1328" spans="2:16">
      <c r="B1328" s="4"/>
      <c r="P1328" s="8" t="e">
        <f>IF(#REF!=#REF!,IF(K1328="Stroke",IF(K1329="Stroke",IF(#REF!=#REF!,IF(Q1328=Q1329,IF((J1329-J1328)&lt;0,1000+J1329-J1328-O1328,J1329-J1328-O1328),""),""),""),""),"")</f>
        <v>#REF!</v>
      </c>
    </row>
    <row r="1329" spans="2:16">
      <c r="B1329" s="4"/>
      <c r="P1329" s="8" t="e">
        <f>IF(#REF!=#REF!,IF(K1329="Stroke",IF(K1330="Stroke",IF(#REF!=#REF!,IF(Q1329=Q1330,IF((J1330-J1329)&lt;0,1000+J1330-J1329-O1329,J1330-J1329-O1329),""),""),""),""),"")</f>
        <v>#REF!</v>
      </c>
    </row>
    <row r="1330" spans="2:16">
      <c r="B1330" s="4"/>
      <c r="P1330" s="8" t="e">
        <f>IF(#REF!=#REF!,IF(K1330="Stroke",IF(K1331="Stroke",IF(#REF!=#REF!,IF(Q1330=Q1331,IF((J1331-J1330)&lt;0,1000+J1331-J1330-O1330,J1331-J1330-O1330),""),""),""),""),"")</f>
        <v>#REF!</v>
      </c>
    </row>
    <row r="1331" spans="2:16">
      <c r="B1331" s="4"/>
      <c r="P1331" s="8" t="e">
        <f>IF(#REF!=#REF!,IF(K1331="Stroke",IF(K1332="Stroke",IF(#REF!=#REF!,IF(Q1331=Q1332,IF((J1332-J1331)&lt;0,1000+J1332-J1331-O1331,J1332-J1331-O1331),""),""),""),""),"")</f>
        <v>#REF!</v>
      </c>
    </row>
    <row r="1332" spans="2:16">
      <c r="B1332" s="4"/>
      <c r="P1332" s="8" t="e">
        <f>IF(#REF!=#REF!,IF(K1332="Stroke",IF(K1333="Stroke",IF(#REF!=#REF!,IF(Q1332=Q1333,IF((J1333-J1332)&lt;0,1000+J1333-J1332-O1332,J1333-J1332-O1332),""),""),""),""),"")</f>
        <v>#REF!</v>
      </c>
    </row>
    <row r="1333" spans="2:16">
      <c r="B1333" s="4"/>
      <c r="P1333" s="8" t="e">
        <f>IF(#REF!=#REF!,IF(K1333="Stroke",IF(K1334="Stroke",IF(#REF!=#REF!,IF(Q1333=Q1334,IF((J1334-J1333)&lt;0,1000+J1334-J1333-O1333,J1334-J1333-O1333),""),""),""),""),"")</f>
        <v>#REF!</v>
      </c>
    </row>
    <row r="1334" spans="2:16">
      <c r="B1334" s="4"/>
      <c r="P1334" s="8" t="e">
        <f>IF(#REF!=#REF!,IF(K1334="Stroke",IF(K1335="Stroke",IF(#REF!=#REF!,IF(Q1334=Q1335,IF((J1335-J1334)&lt;0,1000+J1335-J1334-O1334,J1335-J1334-O1334),""),""),""),""),"")</f>
        <v>#REF!</v>
      </c>
    </row>
    <row r="1335" spans="2:16">
      <c r="B1335" s="4"/>
      <c r="P1335" s="8" t="e">
        <f>IF(#REF!=#REF!,IF(K1335="Stroke",IF(K1336="Stroke",IF(#REF!=#REF!,IF(Q1335=Q1336,IF((J1336-J1335)&lt;0,1000+J1336-J1335-O1335,J1336-J1335-O1335),""),""),""),""),"")</f>
        <v>#REF!</v>
      </c>
    </row>
    <row r="1336" spans="2:16">
      <c r="B1336" s="4"/>
      <c r="P1336" s="8" t="e">
        <f>IF(#REF!=#REF!,IF(K1336="Stroke",IF(K1337="Stroke",IF(#REF!=#REF!,IF(Q1336=Q1337,IF((J1337-J1336)&lt;0,1000+J1337-J1336-O1336,J1337-J1336-O1336),""),""),""),""),"")</f>
        <v>#REF!</v>
      </c>
    </row>
    <row r="1337" spans="2:16">
      <c r="B1337" s="4"/>
      <c r="P1337" s="8" t="e">
        <f>IF(#REF!=#REF!,IF(K1337="Stroke",IF(K1338="Stroke",IF(#REF!=#REF!,IF(Q1337=Q1338,IF((J1338-J1337)&lt;0,1000+J1338-J1337-O1337,J1338-J1337-O1337),""),""),""),""),"")</f>
        <v>#REF!</v>
      </c>
    </row>
    <row r="1338" spans="2:16">
      <c r="B1338" s="4"/>
      <c r="P1338" s="8" t="e">
        <f>IF(#REF!=#REF!,IF(K1338="Stroke",IF(K1339="Stroke",IF(#REF!=#REF!,IF(Q1338=Q1339,IF((J1339-J1338)&lt;0,1000+J1339-J1338-O1338,J1339-J1338-O1338),""),""),""),""),"")</f>
        <v>#REF!</v>
      </c>
    </row>
    <row r="1339" spans="2:16">
      <c r="B1339" s="4"/>
      <c r="P1339" s="8" t="e">
        <f>IF(#REF!=#REF!,IF(K1339="Stroke",IF(K1340="Stroke",IF(#REF!=#REF!,IF(Q1339=Q1340,IF((J1340-J1339)&lt;0,1000+J1340-J1339-O1339,J1340-J1339-O1339),""),""),""),""),"")</f>
        <v>#REF!</v>
      </c>
    </row>
    <row r="1340" spans="2:16">
      <c r="B1340" s="4"/>
      <c r="P1340" s="8" t="e">
        <f>IF(#REF!=#REF!,IF(K1340="Stroke",IF(K1341="Stroke",IF(#REF!=#REF!,IF(Q1340=Q1341,IF((J1341-J1340)&lt;0,1000+J1341-J1340-O1340,J1341-J1340-O1340),""),""),""),""),"")</f>
        <v>#REF!</v>
      </c>
    </row>
    <row r="1341" spans="2:16">
      <c r="B1341" s="4"/>
      <c r="P1341" s="8" t="e">
        <f>IF(#REF!=#REF!,IF(K1341="Stroke",IF(K1342="Stroke",IF(#REF!=#REF!,IF(Q1341=Q1342,IF((J1342-J1341)&lt;0,1000+J1342-J1341-O1341,J1342-J1341-O1341),""),""),""),""),"")</f>
        <v>#REF!</v>
      </c>
    </row>
    <row r="1342" spans="2:16">
      <c r="B1342" s="4"/>
      <c r="P1342" s="8" t="e">
        <f>IF(#REF!=#REF!,IF(K1342="Stroke",IF(K1343="Stroke",IF(#REF!=#REF!,IF(Q1342=Q1343,IF((J1343-J1342)&lt;0,1000+J1343-J1342-O1342,J1343-J1342-O1342),""),""),""),""),"")</f>
        <v>#REF!</v>
      </c>
    </row>
    <row r="1343" spans="2:16">
      <c r="B1343" s="4"/>
      <c r="P1343" s="8" t="e">
        <f>IF(#REF!=#REF!,IF(K1343="Stroke",IF(K1344="Stroke",IF(#REF!=#REF!,IF(Q1343=Q1344,IF((J1344-J1343)&lt;0,1000+J1344-J1343-O1343,J1344-J1343-O1343),""),""),""),""),"")</f>
        <v>#REF!</v>
      </c>
    </row>
    <row r="1344" spans="2:16">
      <c r="B1344" s="4"/>
      <c r="P1344" s="8" t="e">
        <f>IF(#REF!=#REF!,IF(K1344="Stroke",IF(K1345="Stroke",IF(#REF!=#REF!,IF(Q1344=Q1345,IF((J1345-J1344)&lt;0,1000+J1345-J1344-O1344,J1345-J1344-O1344),""),""),""),""),"")</f>
        <v>#REF!</v>
      </c>
    </row>
    <row r="1345" spans="2:16">
      <c r="B1345" s="4"/>
      <c r="P1345" s="8" t="e">
        <f>IF(#REF!=#REF!,IF(K1345="Stroke",IF(K1346="Stroke",IF(#REF!=#REF!,IF(Q1345=Q1346,IF((J1346-J1345)&lt;0,1000+J1346-J1345-O1345,J1346-J1345-O1345),""),""),""),""),"")</f>
        <v>#REF!</v>
      </c>
    </row>
    <row r="1346" spans="2:16">
      <c r="B1346" s="4"/>
      <c r="P1346" s="8" t="e">
        <f>IF(#REF!=#REF!,IF(K1346="Stroke",IF(K1347="Stroke",IF(#REF!=#REF!,IF(Q1346=Q1347,IF((J1347-J1346)&lt;0,1000+J1347-J1346-O1346,J1347-J1346-O1346),""),""),""),""),"")</f>
        <v>#REF!</v>
      </c>
    </row>
    <row r="1347" spans="2:16">
      <c r="B1347" s="4"/>
      <c r="P1347" s="8" t="e">
        <f>IF(#REF!=#REF!,IF(K1347="Stroke",IF(K1348="Stroke",IF(#REF!=#REF!,IF(Q1347=Q1348,IF((J1348-J1347)&lt;0,1000+J1348-J1347-O1347,J1348-J1347-O1347),""),""),""),""),"")</f>
        <v>#REF!</v>
      </c>
    </row>
    <row r="1348" spans="2:16">
      <c r="B1348" s="4"/>
      <c r="P1348" s="8" t="e">
        <f>IF(#REF!=#REF!,IF(K1348="Stroke",IF(K1349="Stroke",IF(#REF!=#REF!,IF(Q1348=Q1349,IF((J1349-J1348)&lt;0,1000+J1349-J1348-O1348,J1349-J1348-O1348),""),""),""),""),"")</f>
        <v>#REF!</v>
      </c>
    </row>
    <row r="1349" spans="2:16">
      <c r="B1349" s="4"/>
      <c r="P1349" s="8" t="e">
        <f>IF(#REF!=#REF!,IF(K1349="Stroke",IF(K1350="Stroke",IF(#REF!=#REF!,IF(Q1349=Q1350,IF((J1350-J1349)&lt;0,1000+J1350-J1349-O1349,J1350-J1349-O1349),""),""),""),""),"")</f>
        <v>#REF!</v>
      </c>
    </row>
    <row r="1350" spans="2:16">
      <c r="B1350" s="4"/>
      <c r="P1350" s="8" t="e">
        <f>IF(#REF!=#REF!,IF(K1350="Stroke",IF(K1351="Stroke",IF(#REF!=#REF!,IF(Q1350=Q1351,IF((J1351-J1350)&lt;0,1000+J1351-J1350-O1350,J1351-J1350-O1350),""),""),""),""),"")</f>
        <v>#REF!</v>
      </c>
    </row>
    <row r="1351" spans="2:16">
      <c r="B1351" s="4"/>
      <c r="P1351" s="8" t="e">
        <f>IF(#REF!=#REF!,IF(K1351="Stroke",IF(K1352="Stroke",IF(#REF!=#REF!,IF(Q1351=Q1352,IF((J1352-J1351)&lt;0,1000+J1352-J1351-O1351,J1352-J1351-O1351),""),""),""),""),"")</f>
        <v>#REF!</v>
      </c>
    </row>
    <row r="1352" spans="2:16">
      <c r="B1352" s="4"/>
      <c r="P1352" s="8" t="e">
        <f>IF(#REF!=#REF!,IF(K1352="Stroke",IF(K1353="Stroke",IF(#REF!=#REF!,IF(Q1352=Q1353,IF((J1353-J1352)&lt;0,1000+J1353-J1352-O1352,J1353-J1352-O1352),""),""),""),""),"")</f>
        <v>#REF!</v>
      </c>
    </row>
    <row r="1353" spans="2:16">
      <c r="B1353" s="4"/>
      <c r="P1353" s="8" t="e">
        <f>IF(#REF!=#REF!,IF(K1353="Stroke",IF(K1354="Stroke",IF(#REF!=#REF!,IF(Q1353=Q1354,IF((J1354-J1353)&lt;0,1000+J1354-J1353-O1353,J1354-J1353-O1353),""),""),""),""),"")</f>
        <v>#REF!</v>
      </c>
    </row>
    <row r="1354" spans="2:16">
      <c r="B1354" s="4"/>
      <c r="P1354" s="8" t="e">
        <f>IF(#REF!=#REF!,IF(K1354="Stroke",IF(K1355="Stroke",IF(#REF!=#REF!,IF(Q1354=Q1355,IF((J1355-J1354)&lt;0,1000+J1355-J1354-O1354,J1355-J1354-O1354),""),""),""),""),"")</f>
        <v>#REF!</v>
      </c>
    </row>
    <row r="1355" spans="2:16">
      <c r="B1355" s="4"/>
      <c r="P1355" s="8" t="e">
        <f>IF(#REF!=#REF!,IF(K1355="Stroke",IF(K1356="Stroke",IF(#REF!=#REF!,IF(Q1355=Q1356,IF((J1356-J1355)&lt;0,1000+J1356-J1355-O1355,J1356-J1355-O1355),""),""),""),""),"")</f>
        <v>#REF!</v>
      </c>
    </row>
    <row r="1356" spans="2:16">
      <c r="B1356" s="4"/>
      <c r="P1356" s="8" t="e">
        <f>IF(#REF!=#REF!,IF(K1356="Stroke",IF(K1357="Stroke",IF(#REF!=#REF!,IF(Q1356=Q1357,IF((J1357-J1356)&lt;0,1000+J1357-J1356-O1356,J1357-J1356-O1356),""),""),""),""),"")</f>
        <v>#REF!</v>
      </c>
    </row>
    <row r="1357" spans="2:16">
      <c r="B1357" s="4"/>
      <c r="P1357" s="8" t="e">
        <f>IF(#REF!=#REF!,IF(K1357="Stroke",IF(K1358="Stroke",IF(#REF!=#REF!,IF(Q1357=Q1358,IF((J1358-J1357)&lt;0,1000+J1358-J1357-O1357,J1358-J1357-O1357),""),""),""),""),"")</f>
        <v>#REF!</v>
      </c>
    </row>
    <row r="1358" spans="2:16">
      <c r="B1358" s="4"/>
      <c r="P1358" s="8" t="e">
        <f>IF(#REF!=#REF!,IF(K1358="Stroke",IF(K1359="Stroke",IF(#REF!=#REF!,IF(Q1358=Q1359,IF((J1359-J1358)&lt;0,1000+J1359-J1358-O1358,J1359-J1358-O1358),""),""),""),""),"")</f>
        <v>#REF!</v>
      </c>
    </row>
    <row r="1359" spans="2:16">
      <c r="B1359" s="4"/>
      <c r="P1359" s="8" t="e">
        <f>IF(#REF!=#REF!,IF(K1359="Stroke",IF(K1360="Stroke",IF(#REF!=#REF!,IF(Q1359=Q1360,IF((J1360-J1359)&lt;0,1000+J1360-J1359-O1359,J1360-J1359-O1359),""),""),""),""),"")</f>
        <v>#REF!</v>
      </c>
    </row>
    <row r="1360" spans="2:16">
      <c r="B1360" s="4"/>
      <c r="P1360" s="8" t="e">
        <f>IF(#REF!=#REF!,IF(K1360="Stroke",IF(K1361="Stroke",IF(#REF!=#REF!,IF(Q1360=Q1361,IF((J1361-J1360)&lt;0,1000+J1361-J1360-O1360,J1361-J1360-O1360),""),""),""),""),"")</f>
        <v>#REF!</v>
      </c>
    </row>
    <row r="1361" spans="2:16">
      <c r="B1361" s="4"/>
      <c r="P1361" s="8" t="e">
        <f>IF(#REF!=#REF!,IF(K1361="Stroke",IF(K1362="Stroke",IF(#REF!=#REF!,IF(Q1361=Q1362,IF((J1362-J1361)&lt;0,1000+J1362-J1361-O1361,J1362-J1361-O1361),""),""),""),""),"")</f>
        <v>#REF!</v>
      </c>
    </row>
    <row r="1362" spans="2:16">
      <c r="B1362" s="4"/>
      <c r="P1362" s="8" t="e">
        <f>IF(#REF!=#REF!,IF(K1362="Stroke",IF(K1363="Stroke",IF(#REF!=#REF!,IF(Q1362=Q1363,IF((J1363-J1362)&lt;0,1000+J1363-J1362-O1362,J1363-J1362-O1362),""),""),""),""),"")</f>
        <v>#REF!</v>
      </c>
    </row>
    <row r="1363" spans="2:16">
      <c r="B1363" s="4"/>
      <c r="P1363" s="8" t="e">
        <f>IF(#REF!=#REF!,IF(K1363="Stroke",IF(K1364="Stroke",IF(#REF!=#REF!,IF(Q1363=Q1364,IF((J1364-J1363)&lt;0,1000+J1364-J1363-O1363,J1364-J1363-O1363),""),""),""),""),"")</f>
        <v>#REF!</v>
      </c>
    </row>
    <row r="1364" spans="2:16">
      <c r="B1364" s="4"/>
      <c r="P1364" s="8" t="e">
        <f>IF(#REF!=#REF!,IF(K1364="Stroke",IF(K1365="Stroke",IF(#REF!=#REF!,IF(Q1364=Q1365,IF((J1365-J1364)&lt;0,1000+J1365-J1364-O1364,J1365-J1364-O1364),""),""),""),""),"")</f>
        <v>#REF!</v>
      </c>
    </row>
    <row r="1365" spans="2:16">
      <c r="B1365" s="4"/>
      <c r="P1365" s="8" t="e">
        <f>IF(#REF!=#REF!,IF(K1365="Stroke",IF(K1366="Stroke",IF(#REF!=#REF!,IF(Q1365=Q1366,IF((J1366-J1365)&lt;0,1000+J1366-J1365-O1365,J1366-J1365-O1365),""),""),""),""),"")</f>
        <v>#REF!</v>
      </c>
    </row>
    <row r="1366" spans="2:16">
      <c r="B1366" s="4"/>
      <c r="P1366" s="8" t="e">
        <f>IF(#REF!=#REF!,IF(K1366="Stroke",IF(K1367="Stroke",IF(#REF!=#REF!,IF(Q1366=Q1367,IF((J1367-J1366)&lt;0,1000+J1367-J1366-O1366,J1367-J1366-O1366),""),""),""),""),"")</f>
        <v>#REF!</v>
      </c>
    </row>
    <row r="1367" spans="2:16">
      <c r="B1367" s="4"/>
      <c r="P1367" s="8" t="e">
        <f>IF(#REF!=#REF!,IF(K1367="Stroke",IF(K1368="Stroke",IF(#REF!=#REF!,IF(Q1367=Q1368,IF((J1368-J1367)&lt;0,1000+J1368-J1367-O1367,J1368-J1367-O1367),""),""),""),""),"")</f>
        <v>#REF!</v>
      </c>
    </row>
    <row r="1368" spans="2:16">
      <c r="B1368" s="4"/>
      <c r="P1368" s="8" t="e">
        <f>IF(#REF!=#REF!,IF(K1368="Stroke",IF(K1369="Stroke",IF(#REF!=#REF!,IF(Q1368=Q1369,IF((J1369-J1368)&lt;0,1000+J1369-J1368-O1368,J1369-J1368-O1368),""),""),""),""),"")</f>
        <v>#REF!</v>
      </c>
    </row>
    <row r="1369" spans="2:16">
      <c r="B1369" s="4"/>
      <c r="P1369" s="8" t="e">
        <f>IF(#REF!=#REF!,IF(K1369="Stroke",IF(K1370="Stroke",IF(#REF!=#REF!,IF(Q1369=Q1370,IF((J1370-J1369)&lt;0,1000+J1370-J1369-O1369,J1370-J1369-O1369),""),""),""),""),"")</f>
        <v>#REF!</v>
      </c>
    </row>
    <row r="1370" spans="2:16">
      <c r="B1370" s="4"/>
      <c r="P1370" s="8" t="e">
        <f>IF(#REF!=#REF!,IF(K1370="Stroke",IF(K1371="Stroke",IF(#REF!=#REF!,IF(Q1370=Q1371,IF((J1371-J1370)&lt;0,1000+J1371-J1370-O1370,J1371-J1370-O1370),""),""),""),""),"")</f>
        <v>#REF!</v>
      </c>
    </row>
    <row r="1371" spans="2:16">
      <c r="B1371" s="4"/>
      <c r="P1371" s="8" t="e">
        <f>IF(#REF!=#REF!,IF(K1371="Stroke",IF(K1372="Stroke",IF(#REF!=#REF!,IF(Q1371=Q1372,IF((J1372-J1371)&lt;0,1000+J1372-J1371-O1371,J1372-J1371-O1371),""),""),""),""),"")</f>
        <v>#REF!</v>
      </c>
    </row>
    <row r="1372" spans="2:16">
      <c r="B1372" s="4"/>
      <c r="P1372" s="8" t="e">
        <f>IF(#REF!=#REF!,IF(K1372="Stroke",IF(K1373="Stroke",IF(#REF!=#REF!,IF(Q1372=Q1373,IF((J1373-J1372)&lt;0,1000+J1373-J1372-O1372,J1373-J1372-O1372),""),""),""),""),"")</f>
        <v>#REF!</v>
      </c>
    </row>
    <row r="1373" spans="2:16">
      <c r="B1373" s="4"/>
      <c r="P1373" s="8" t="e">
        <f>IF(#REF!=#REF!,IF(K1373="Stroke",IF(K1374="Stroke",IF(#REF!=#REF!,IF(Q1373=Q1374,IF((J1374-J1373)&lt;0,1000+J1374-J1373-O1373,J1374-J1373-O1373),""),""),""),""),"")</f>
        <v>#REF!</v>
      </c>
    </row>
    <row r="1374" spans="2:16">
      <c r="B1374" s="4"/>
      <c r="P1374" s="8" t="e">
        <f>IF(#REF!=#REF!,IF(K1374="Stroke",IF(K1375="Stroke",IF(#REF!=#REF!,IF(Q1374=Q1375,IF((J1375-J1374)&lt;0,1000+J1375-J1374-O1374,J1375-J1374-O1374),""),""),""),""),"")</f>
        <v>#REF!</v>
      </c>
    </row>
    <row r="1375" spans="2:16">
      <c r="B1375" s="4"/>
      <c r="P1375" s="8" t="e">
        <f>IF(#REF!=#REF!,IF(K1375="Stroke",IF(K1376="Stroke",IF(#REF!=#REF!,IF(Q1375=Q1376,IF((J1376-J1375)&lt;0,1000+J1376-J1375-O1375,J1376-J1375-O1375),""),""),""),""),"")</f>
        <v>#REF!</v>
      </c>
    </row>
    <row r="1376" spans="2:16">
      <c r="B1376" s="4"/>
      <c r="P1376" s="8" t="e">
        <f>IF(#REF!=#REF!,IF(K1376="Stroke",IF(K1377="Stroke",IF(#REF!=#REF!,IF(Q1376=Q1377,IF((J1377-J1376)&lt;0,1000+J1377-J1376-O1376,J1377-J1376-O1376),""),""),""),""),"")</f>
        <v>#REF!</v>
      </c>
    </row>
    <row r="1377" spans="2:16">
      <c r="B1377" s="4"/>
      <c r="P1377" s="8" t="e">
        <f>IF(#REF!=#REF!,IF(K1377="Stroke",IF(K1378="Stroke",IF(#REF!=#REF!,IF(Q1377=Q1378,IF((J1378-J1377)&lt;0,1000+J1378-J1377-O1377,J1378-J1377-O1377),""),""),""),""),"")</f>
        <v>#REF!</v>
      </c>
    </row>
    <row r="1378" spans="2:16">
      <c r="B1378" s="4"/>
      <c r="P1378" s="8" t="e">
        <f>IF(#REF!=#REF!,IF(K1378="Stroke",IF(K1379="Stroke",IF(#REF!=#REF!,IF(Q1378=Q1379,IF((J1379-J1378)&lt;0,1000+J1379-J1378-O1378,J1379-J1378-O1378),""),""),""),""),"")</f>
        <v>#REF!</v>
      </c>
    </row>
    <row r="1379" spans="2:16">
      <c r="B1379" s="4"/>
      <c r="P1379" s="8" t="e">
        <f>IF(#REF!=#REF!,IF(K1379="Stroke",IF(K1380="Stroke",IF(#REF!=#REF!,IF(Q1379=Q1380,IF((J1380-J1379)&lt;0,1000+J1380-J1379-O1379,J1380-J1379-O1379),""),""),""),""),"")</f>
        <v>#REF!</v>
      </c>
    </row>
    <row r="1380" spans="2:16">
      <c r="B1380" s="4"/>
      <c r="P1380" s="8" t="e">
        <f>IF(#REF!=#REF!,IF(K1380="Stroke",IF(K1381="Stroke",IF(#REF!=#REF!,IF(Q1380=Q1381,IF((J1381-J1380)&lt;0,1000+J1381-J1380-O1380,J1381-J1380-O1380),""),""),""),""),"")</f>
        <v>#REF!</v>
      </c>
    </row>
    <row r="1381" spans="2:16">
      <c r="B1381" s="4"/>
      <c r="P1381" s="8" t="e">
        <f>IF(#REF!=#REF!,IF(K1381="Stroke",IF(K1382="Stroke",IF(#REF!=#REF!,IF(Q1381=Q1382,IF((J1382-J1381)&lt;0,1000+J1382-J1381-O1381,J1382-J1381-O1381),""),""),""),""),"")</f>
        <v>#REF!</v>
      </c>
    </row>
    <row r="1382" spans="2:16">
      <c r="B1382" s="4"/>
      <c r="P1382" s="8" t="e">
        <f>IF(#REF!=#REF!,IF(K1382="Stroke",IF(K1383="Stroke",IF(#REF!=#REF!,IF(Q1382=Q1383,IF((J1383-J1382)&lt;0,1000+J1383-J1382-O1382,J1383-J1382-O1382),""),""),""),""),"")</f>
        <v>#REF!</v>
      </c>
    </row>
    <row r="1383" spans="2:16">
      <c r="B1383" s="4"/>
      <c r="P1383" s="8" t="e">
        <f>IF(#REF!=#REF!,IF(K1383="Stroke",IF(K1384="Stroke",IF(#REF!=#REF!,IF(Q1383=Q1384,IF((J1384-J1383)&lt;0,1000+J1384-J1383-O1383,J1384-J1383-O1383),""),""),""),""),"")</f>
        <v>#REF!</v>
      </c>
    </row>
    <row r="1384" spans="2:16">
      <c r="B1384" s="4"/>
      <c r="P1384" s="8" t="e">
        <f>IF(#REF!=#REF!,IF(K1384="Stroke",IF(K1385="Stroke",IF(#REF!=#REF!,IF(Q1384=Q1385,IF((J1385-J1384)&lt;0,1000+J1385-J1384-O1384,J1385-J1384-O1384),""),""),""),""),"")</f>
        <v>#REF!</v>
      </c>
    </row>
    <row r="1385" spans="2:16">
      <c r="B1385" s="4"/>
      <c r="P1385" s="8" t="e">
        <f>IF(#REF!=#REF!,IF(K1385="Stroke",IF(K1386="Stroke",IF(#REF!=#REF!,IF(Q1385=Q1386,IF((J1386-J1385)&lt;0,1000+J1386-J1385-O1385,J1386-J1385-O1385),""),""),""),""),"")</f>
        <v>#REF!</v>
      </c>
    </row>
    <row r="1386" spans="2:16">
      <c r="B1386" s="4"/>
      <c r="P1386" s="8" t="e">
        <f>IF(#REF!=#REF!,IF(K1386="Stroke",IF(K1387="Stroke",IF(#REF!=#REF!,IF(Q1386=Q1387,IF((J1387-J1386)&lt;0,1000+J1387-J1386-O1386,J1387-J1386-O1386),""),""),""),""),"")</f>
        <v>#REF!</v>
      </c>
    </row>
    <row r="1387" spans="2:16">
      <c r="B1387" s="4"/>
      <c r="P1387" s="8" t="e">
        <f>IF(#REF!=#REF!,IF(K1387="Stroke",IF(K1388="Stroke",IF(#REF!=#REF!,IF(Q1387=Q1388,IF((J1388-J1387)&lt;0,1000+J1388-J1387-O1387,J1388-J1387-O1387),""),""),""),""),"")</f>
        <v>#REF!</v>
      </c>
    </row>
    <row r="1388" spans="2:16">
      <c r="B1388" s="4"/>
      <c r="P1388" s="8" t="e">
        <f>IF(#REF!=#REF!,IF(K1388="Stroke",IF(K1389="Stroke",IF(#REF!=#REF!,IF(Q1388=Q1389,IF((J1389-J1388)&lt;0,1000+J1389-J1388-O1388,J1389-J1388-O1388),""),""),""),""),"")</f>
        <v>#REF!</v>
      </c>
    </row>
    <row r="1389" spans="2:16">
      <c r="B1389" s="4"/>
      <c r="P1389" s="8" t="e">
        <f>IF(#REF!=#REF!,IF(K1389="Stroke",IF(K1390="Stroke",IF(#REF!=#REF!,IF(Q1389=Q1390,IF((J1390-J1389)&lt;0,1000+J1390-J1389-O1389,J1390-J1389-O1389),""),""),""),""),"")</f>
        <v>#REF!</v>
      </c>
    </row>
    <row r="1390" spans="2:16">
      <c r="B1390" s="4"/>
      <c r="P1390" s="8" t="e">
        <f>IF(#REF!=#REF!,IF(K1390="Stroke",IF(K1391="Stroke",IF(#REF!=#REF!,IF(Q1390=Q1391,IF((J1391-J1390)&lt;0,1000+J1391-J1390-O1390,J1391-J1390-O1390),""),""),""),""),"")</f>
        <v>#REF!</v>
      </c>
    </row>
    <row r="1391" spans="2:16">
      <c r="B1391" s="4"/>
      <c r="P1391" s="8" t="e">
        <f>IF(#REF!=#REF!,IF(K1391="Stroke",IF(K1392="Stroke",IF(#REF!=#REF!,IF(Q1391=Q1392,IF((J1392-J1391)&lt;0,1000+J1392-J1391-O1391,J1392-J1391-O1391),""),""),""),""),"")</f>
        <v>#REF!</v>
      </c>
    </row>
    <row r="1392" spans="2:16">
      <c r="B1392" s="4"/>
      <c r="P1392" s="8" t="e">
        <f>IF(#REF!=#REF!,IF(K1392="Stroke",IF(K1393="Stroke",IF(#REF!=#REF!,IF(Q1392=Q1393,IF((J1393-J1392)&lt;0,1000+J1393-J1392-O1392,J1393-J1392-O1392),""),""),""),""),"")</f>
        <v>#REF!</v>
      </c>
    </row>
    <row r="1393" spans="2:16">
      <c r="B1393" s="4"/>
      <c r="P1393" s="8" t="e">
        <f>IF(#REF!=#REF!,IF(K1393="Stroke",IF(K1394="Stroke",IF(#REF!=#REF!,IF(Q1393=Q1394,IF((J1394-J1393)&lt;0,1000+J1394-J1393-O1393,J1394-J1393-O1393),""),""),""),""),"")</f>
        <v>#REF!</v>
      </c>
    </row>
    <row r="1394" spans="2:16">
      <c r="B1394" s="4"/>
      <c r="P1394" s="8" t="e">
        <f>IF(#REF!=#REF!,IF(K1394="Stroke",IF(K1395="Stroke",IF(#REF!=#REF!,IF(Q1394=Q1395,IF((J1395-J1394)&lt;0,1000+J1395-J1394-O1394,J1395-J1394-O1394),""),""),""),""),"")</f>
        <v>#REF!</v>
      </c>
    </row>
    <row r="1395" spans="2:16">
      <c r="B1395" s="4"/>
      <c r="P1395" s="8" t="e">
        <f>IF(#REF!=#REF!,IF(K1395="Stroke",IF(K1396="Stroke",IF(#REF!=#REF!,IF(Q1395=Q1396,IF((J1396-J1395)&lt;0,1000+J1396-J1395-O1395,J1396-J1395-O1395),""),""),""),""),"")</f>
        <v>#REF!</v>
      </c>
    </row>
    <row r="1396" spans="2:16">
      <c r="B1396" s="4"/>
      <c r="P1396" s="8" t="e">
        <f>IF(#REF!=#REF!,IF(K1396="Stroke",IF(K1397="Stroke",IF(#REF!=#REF!,IF(Q1396=Q1397,IF((J1397-J1396)&lt;0,1000+J1397-J1396-O1396,J1397-J1396-O1396),""),""),""),""),"")</f>
        <v>#REF!</v>
      </c>
    </row>
    <row r="1397" spans="2:16">
      <c r="B1397" s="4"/>
      <c r="P1397" s="8" t="e">
        <f>IF(#REF!=#REF!,IF(K1397="Stroke",IF(K1398="Stroke",IF(#REF!=#REF!,IF(Q1397=Q1398,IF((J1398-J1397)&lt;0,1000+J1398-J1397-O1397,J1398-J1397-O1397),""),""),""),""),"")</f>
        <v>#REF!</v>
      </c>
    </row>
    <row r="1398" spans="2:16">
      <c r="B1398" s="4"/>
      <c r="P1398" s="8" t="e">
        <f>IF(#REF!=#REF!,IF(K1398="Stroke",IF(K1399="Stroke",IF(#REF!=#REF!,IF(Q1398=Q1399,IF((J1399-J1398)&lt;0,1000+J1399-J1398-O1398,J1399-J1398-O1398),""),""),""),""),"")</f>
        <v>#REF!</v>
      </c>
    </row>
    <row r="1399" spans="2:16">
      <c r="B1399" s="4"/>
      <c r="P1399" s="8" t="e">
        <f>IF(#REF!=#REF!,IF(K1399="Stroke",IF(K1400="Stroke",IF(#REF!=#REF!,IF(Q1399=Q1400,IF((J1400-J1399)&lt;0,1000+J1400-J1399-O1399,J1400-J1399-O1399),""),""),""),""),"")</f>
        <v>#REF!</v>
      </c>
    </row>
    <row r="1400" spans="2:16">
      <c r="B1400" s="4"/>
      <c r="P1400" s="8" t="e">
        <f>IF(#REF!=#REF!,IF(K1400="Stroke",IF(K1401="Stroke",IF(#REF!=#REF!,IF(Q1400=Q1401,IF((J1401-J1400)&lt;0,1000+J1401-J1400-O1400,J1401-J1400-O1400),""),""),""),""),"")</f>
        <v>#REF!</v>
      </c>
    </row>
    <row r="1401" spans="2:16">
      <c r="B1401" s="4"/>
      <c r="P1401" s="8" t="e">
        <f>IF(#REF!=#REF!,IF(K1401="Stroke",IF(K1402="Stroke",IF(#REF!=#REF!,IF(Q1401=Q1402,IF((J1402-J1401)&lt;0,1000+J1402-J1401-O1401,J1402-J1401-O1401),""),""),""),""),"")</f>
        <v>#REF!</v>
      </c>
    </row>
    <row r="1402" spans="2:16">
      <c r="B1402" s="4"/>
      <c r="P1402" s="8" t="e">
        <f>IF(#REF!=#REF!,IF(K1402="Stroke",IF(K1403="Stroke",IF(#REF!=#REF!,IF(Q1402=Q1403,IF((J1403-J1402)&lt;0,1000+J1403-J1402-O1402,J1403-J1402-O1402),""),""),""),""),"")</f>
        <v>#REF!</v>
      </c>
    </row>
    <row r="1403" spans="2:16">
      <c r="B1403" s="4"/>
      <c r="P1403" s="8" t="e">
        <f>IF(#REF!=#REF!,IF(K1403="Stroke",IF(K1404="Stroke",IF(#REF!=#REF!,IF(Q1403=Q1404,IF((J1404-J1403)&lt;0,1000+J1404-J1403-O1403,J1404-J1403-O1403),""),""),""),""),"")</f>
        <v>#REF!</v>
      </c>
    </row>
    <row r="1404" spans="2:16">
      <c r="B1404" s="4"/>
      <c r="P1404" s="8" t="e">
        <f>IF(#REF!=#REF!,IF(K1404="Stroke",IF(K1405="Stroke",IF(#REF!=#REF!,IF(Q1404=Q1405,IF((J1405-J1404)&lt;0,1000+J1405-J1404-O1404,J1405-J1404-O1404),""),""),""),""),"")</f>
        <v>#REF!</v>
      </c>
    </row>
    <row r="1405" spans="2:16">
      <c r="B1405" s="4"/>
      <c r="P1405" s="8" t="e">
        <f>IF(#REF!=#REF!,IF(K1405="Stroke",IF(K1406="Stroke",IF(#REF!=#REF!,IF(Q1405=Q1406,IF((J1406-J1405)&lt;0,1000+J1406-J1405-O1405,J1406-J1405-O1405),""),""),""),""),"")</f>
        <v>#REF!</v>
      </c>
    </row>
    <row r="1406" spans="2:16">
      <c r="B1406" s="4"/>
      <c r="P1406" s="8" t="e">
        <f>IF(#REF!=#REF!,IF(K1406="Stroke",IF(K1407="Stroke",IF(#REF!=#REF!,IF(Q1406=Q1407,IF((J1407-J1406)&lt;0,1000+J1407-J1406-O1406,J1407-J1406-O1406),""),""),""),""),"")</f>
        <v>#REF!</v>
      </c>
    </row>
    <row r="1407" spans="2:16">
      <c r="B1407" s="4"/>
      <c r="P1407" s="8" t="e">
        <f>IF(#REF!=#REF!,IF(K1407="Stroke",IF(K1408="Stroke",IF(#REF!=#REF!,IF(Q1407=Q1408,IF((J1408-J1407)&lt;0,1000+J1408-J1407-O1407,J1408-J1407-O1407),""),""),""),""),"")</f>
        <v>#REF!</v>
      </c>
    </row>
    <row r="1408" spans="2:16">
      <c r="B1408" s="4"/>
      <c r="P1408" s="8" t="e">
        <f>IF(#REF!=#REF!,IF(K1408="Stroke",IF(K1409="Stroke",IF(#REF!=#REF!,IF(Q1408=Q1409,IF((J1409-J1408)&lt;0,1000+J1409-J1408-O1408,J1409-J1408-O1408),""),""),""),""),"")</f>
        <v>#REF!</v>
      </c>
    </row>
    <row r="1409" spans="2:16">
      <c r="B1409" s="4"/>
      <c r="P1409" s="8" t="e">
        <f>IF(#REF!=#REF!,IF(K1409="Stroke",IF(K1410="Stroke",IF(#REF!=#REF!,IF(Q1409=Q1410,IF((J1410-J1409)&lt;0,1000+J1410-J1409-O1409,J1410-J1409-O1409),""),""),""),""),"")</f>
        <v>#REF!</v>
      </c>
    </row>
    <row r="1410" spans="2:16">
      <c r="B1410" s="4"/>
      <c r="P1410" s="8" t="e">
        <f>IF(#REF!=#REF!,IF(K1410="Stroke",IF(K1411="Stroke",IF(#REF!=#REF!,IF(Q1410=Q1411,IF((J1411-J1410)&lt;0,1000+J1411-J1410-O1410,J1411-J1410-O1410),""),""),""),""),"")</f>
        <v>#REF!</v>
      </c>
    </row>
    <row r="1411" spans="2:16">
      <c r="B1411" s="4"/>
      <c r="P1411" s="8" t="e">
        <f>IF(#REF!=#REF!,IF(K1411="Stroke",IF(K1412="Stroke",IF(#REF!=#REF!,IF(Q1411=Q1412,IF((J1412-J1411)&lt;0,1000+J1412-J1411-O1411,J1412-J1411-O1411),""),""),""),""),"")</f>
        <v>#REF!</v>
      </c>
    </row>
    <row r="1412" spans="2:16">
      <c r="B1412" s="4"/>
      <c r="P1412" s="8" t="e">
        <f>IF(#REF!=#REF!,IF(K1412="Stroke",IF(K1413="Stroke",IF(#REF!=#REF!,IF(Q1412=Q1413,IF((J1413-J1412)&lt;0,1000+J1413-J1412-O1412,J1413-J1412-O1412),""),""),""),""),"")</f>
        <v>#REF!</v>
      </c>
    </row>
    <row r="1413" spans="2:16">
      <c r="B1413" s="4"/>
      <c r="P1413" s="8" t="e">
        <f>IF(#REF!=#REF!,IF(K1413="Stroke",IF(K1414="Stroke",IF(#REF!=#REF!,IF(Q1413=Q1414,IF((J1414-J1413)&lt;0,1000+J1414-J1413-O1413,J1414-J1413-O1413),""),""),""),""),"")</f>
        <v>#REF!</v>
      </c>
    </row>
    <row r="1414" spans="2:16">
      <c r="B1414" s="4"/>
      <c r="P1414" s="8" t="e">
        <f>IF(#REF!=#REF!,IF(K1414="Stroke",IF(K1415="Stroke",IF(#REF!=#REF!,IF(Q1414=Q1415,IF((J1415-J1414)&lt;0,1000+J1415-J1414-O1414,J1415-J1414-O1414),""),""),""),""),"")</f>
        <v>#REF!</v>
      </c>
    </row>
    <row r="1415" spans="2:16">
      <c r="B1415" s="4"/>
      <c r="P1415" s="8" t="e">
        <f>IF(#REF!=#REF!,IF(K1415="Stroke",IF(K1416="Stroke",IF(#REF!=#REF!,IF(Q1415=Q1416,IF((J1416-J1415)&lt;0,1000+J1416-J1415-O1415,J1416-J1415-O1415),""),""),""),""),"")</f>
        <v>#REF!</v>
      </c>
    </row>
    <row r="1416" spans="2:16">
      <c r="B1416" s="4"/>
      <c r="P1416" s="8" t="e">
        <f>IF(#REF!=#REF!,IF(K1416="Stroke",IF(K1417="Stroke",IF(#REF!=#REF!,IF(Q1416=Q1417,IF((J1417-J1416)&lt;0,1000+J1417-J1416-O1416,J1417-J1416-O1416),""),""),""),""),"")</f>
        <v>#REF!</v>
      </c>
    </row>
    <row r="1417" spans="2:16">
      <c r="B1417" s="4"/>
      <c r="P1417" s="8" t="e">
        <f>IF(#REF!=#REF!,IF(K1417="Stroke",IF(K1418="Stroke",IF(#REF!=#REF!,IF(Q1417=Q1418,IF((J1418-J1417)&lt;0,1000+J1418-J1417-O1417,J1418-J1417-O1417),""),""),""),""),"")</f>
        <v>#REF!</v>
      </c>
    </row>
    <row r="1418" spans="2:16">
      <c r="B1418" s="4"/>
      <c r="P1418" s="8" t="e">
        <f>IF(#REF!=#REF!,IF(K1418="Stroke",IF(K1419="Stroke",IF(#REF!=#REF!,IF(Q1418=Q1419,IF((J1419-J1418)&lt;0,1000+J1419-J1418-O1418,J1419-J1418-O1418),""),""),""),""),"")</f>
        <v>#REF!</v>
      </c>
    </row>
    <row r="1419" spans="2:16">
      <c r="B1419" s="4"/>
      <c r="P1419" s="8" t="e">
        <f>IF(#REF!=#REF!,IF(K1419="Stroke",IF(K1420="Stroke",IF(#REF!=#REF!,IF(Q1419=Q1420,IF((J1420-J1419)&lt;0,1000+J1420-J1419-O1419,J1420-J1419-O1419),""),""),""),""),"")</f>
        <v>#REF!</v>
      </c>
    </row>
    <row r="1420" spans="2:16">
      <c r="B1420" s="4"/>
      <c r="P1420" s="8" t="e">
        <f>IF(#REF!=#REF!,IF(K1420="Stroke",IF(K1421="Stroke",IF(#REF!=#REF!,IF(Q1420=Q1421,IF((J1421-J1420)&lt;0,1000+J1421-J1420-O1420,J1421-J1420-O1420),""),""),""),""),"")</f>
        <v>#REF!</v>
      </c>
    </row>
    <row r="1421" spans="2:16">
      <c r="B1421" s="4"/>
      <c r="P1421" s="8" t="e">
        <f>IF(#REF!=#REF!,IF(K1421="Stroke",IF(K1422="Stroke",IF(#REF!=#REF!,IF(Q1421=Q1422,IF((J1422-J1421)&lt;0,1000+J1422-J1421-O1421,J1422-J1421-O1421),""),""),""),""),"")</f>
        <v>#REF!</v>
      </c>
    </row>
    <row r="1422" spans="2:16">
      <c r="B1422" s="4"/>
      <c r="P1422" s="8" t="e">
        <f>IF(#REF!=#REF!,IF(K1422="Stroke",IF(K1423="Stroke",IF(#REF!=#REF!,IF(Q1422=Q1423,IF((J1423-J1422)&lt;0,1000+J1423-J1422-O1422,J1423-J1422-O1422),""),""),""),""),"")</f>
        <v>#REF!</v>
      </c>
    </row>
    <row r="1423" spans="2:16">
      <c r="B1423" s="4"/>
      <c r="P1423" s="8" t="e">
        <f>IF(#REF!=#REF!,IF(K1423="Stroke",IF(K1424="Stroke",IF(#REF!=#REF!,IF(Q1423=Q1424,IF((J1424-J1423)&lt;0,1000+J1424-J1423-O1423,J1424-J1423-O1423),""),""),""),""),"")</f>
        <v>#REF!</v>
      </c>
    </row>
    <row r="1424" spans="2:16">
      <c r="B1424" s="4"/>
      <c r="P1424" s="8" t="e">
        <f>IF(#REF!=#REF!,IF(K1424="Stroke",IF(K1425="Stroke",IF(#REF!=#REF!,IF(Q1424=Q1425,IF((J1425-J1424)&lt;0,1000+J1425-J1424-O1424,J1425-J1424-O1424),""),""),""),""),"")</f>
        <v>#REF!</v>
      </c>
    </row>
    <row r="1425" spans="2:16">
      <c r="B1425" s="4"/>
      <c r="P1425" s="8" t="e">
        <f>IF(#REF!=#REF!,IF(K1425="Stroke",IF(K1426="Stroke",IF(#REF!=#REF!,IF(Q1425=Q1426,IF((J1426-J1425)&lt;0,1000+J1426-J1425-O1425,J1426-J1425-O1425),""),""),""),""),"")</f>
        <v>#REF!</v>
      </c>
    </row>
    <row r="1426" spans="2:16">
      <c r="B1426" s="4"/>
      <c r="P1426" s="8" t="e">
        <f>IF(#REF!=#REF!,IF(K1426="Stroke",IF(K1427="Stroke",IF(#REF!=#REF!,IF(Q1426=Q1427,IF((J1427-J1426)&lt;0,1000+J1427-J1426-O1426,J1427-J1426-O1426),""),""),""),""),"")</f>
        <v>#REF!</v>
      </c>
    </row>
    <row r="1427" spans="2:16">
      <c r="B1427" s="4"/>
      <c r="P1427" s="8" t="e">
        <f>IF(#REF!=#REF!,IF(K1427="Stroke",IF(K1428="Stroke",IF(#REF!=#REF!,IF(Q1427=Q1428,IF((J1428-J1427)&lt;0,1000+J1428-J1427-O1427,J1428-J1427-O1427),""),""),""),""),"")</f>
        <v>#REF!</v>
      </c>
    </row>
    <row r="1428" spans="2:16">
      <c r="B1428" s="4"/>
      <c r="P1428" s="8" t="e">
        <f>IF(#REF!=#REF!,IF(K1428="Stroke",IF(K1429="Stroke",IF(#REF!=#REF!,IF(Q1428=Q1429,IF((J1429-J1428)&lt;0,1000+J1429-J1428-O1428,J1429-J1428-O1428),""),""),""),""),"")</f>
        <v>#REF!</v>
      </c>
    </row>
    <row r="1429" spans="2:16">
      <c r="B1429" s="4"/>
      <c r="P1429" s="8" t="e">
        <f>IF(#REF!=#REF!,IF(K1429="Stroke",IF(K1430="Stroke",IF(#REF!=#REF!,IF(Q1429=Q1430,IF((J1430-J1429)&lt;0,1000+J1430-J1429-O1429,J1430-J1429-O1429),""),""),""),""),"")</f>
        <v>#REF!</v>
      </c>
    </row>
    <row r="1430" spans="2:16">
      <c r="B1430" s="4"/>
      <c r="P1430" s="8" t="e">
        <f>IF(#REF!=#REF!,IF(K1430="Stroke",IF(K1431="Stroke",IF(#REF!=#REF!,IF(Q1430=Q1431,IF((J1431-J1430)&lt;0,1000+J1431-J1430-O1430,J1431-J1430-O1430),""),""),""),""),"")</f>
        <v>#REF!</v>
      </c>
    </row>
    <row r="1431" spans="2:16">
      <c r="B1431" s="4"/>
      <c r="P1431" s="8" t="e">
        <f>IF(#REF!=#REF!,IF(K1431="Stroke",IF(K1432="Stroke",IF(#REF!=#REF!,IF(Q1431=Q1432,IF((J1432-J1431)&lt;0,1000+J1432-J1431-O1431,J1432-J1431-O1431),""),""),""),""),"")</f>
        <v>#REF!</v>
      </c>
    </row>
    <row r="1432" spans="2:16">
      <c r="B1432" s="4"/>
      <c r="P1432" s="8" t="e">
        <f>IF(#REF!=#REF!,IF(K1432="Stroke",IF(K1433="Stroke",IF(#REF!=#REF!,IF(Q1432=Q1433,IF((J1433-J1432)&lt;0,1000+J1433-J1432-O1432,J1433-J1432-O1432),""),""),""),""),"")</f>
        <v>#REF!</v>
      </c>
    </row>
    <row r="1433" spans="2:16">
      <c r="B1433" s="4"/>
      <c r="P1433" s="8" t="e">
        <f>IF(#REF!=#REF!,IF(K1433="Stroke",IF(K1434="Stroke",IF(#REF!=#REF!,IF(Q1433=Q1434,IF((J1434-J1433)&lt;0,1000+J1434-J1433-O1433,J1434-J1433-O1433),""),""),""),""),"")</f>
        <v>#REF!</v>
      </c>
    </row>
    <row r="1434" spans="2:16">
      <c r="B1434" s="4"/>
      <c r="P1434" s="8" t="e">
        <f>IF(#REF!=#REF!,IF(K1434="Stroke",IF(K1435="Stroke",IF(#REF!=#REF!,IF(Q1434=Q1435,IF((J1435-J1434)&lt;0,1000+J1435-J1434-O1434,J1435-J1434-O1434),""),""),""),""),"")</f>
        <v>#REF!</v>
      </c>
    </row>
    <row r="1435" spans="2:16">
      <c r="B1435" s="4"/>
      <c r="P1435" s="8" t="e">
        <f>IF(#REF!=#REF!,IF(K1435="Stroke",IF(K1436="Stroke",IF(#REF!=#REF!,IF(Q1435=Q1436,IF((J1436-J1435)&lt;0,1000+J1436-J1435-O1435,J1436-J1435-O1435),""),""),""),""),"")</f>
        <v>#REF!</v>
      </c>
    </row>
    <row r="1436" spans="2:16">
      <c r="B1436" s="4"/>
      <c r="P1436" s="8" t="e">
        <f>IF(#REF!=#REF!,IF(K1436="Stroke",IF(K1437="Stroke",IF(#REF!=#REF!,IF(Q1436=Q1437,IF((J1437-J1436)&lt;0,1000+J1437-J1436-O1436,J1437-J1436-O1436),""),""),""),""),"")</f>
        <v>#REF!</v>
      </c>
    </row>
    <row r="1437" spans="2:16">
      <c r="B1437" s="4"/>
      <c r="P1437" s="8" t="e">
        <f>IF(#REF!=#REF!,IF(K1437="Stroke",IF(K1438="Stroke",IF(#REF!=#REF!,IF(Q1437=Q1438,IF((J1438-J1437)&lt;0,1000+J1438-J1437-O1437,J1438-J1437-O1437),""),""),""),""),"")</f>
        <v>#REF!</v>
      </c>
    </row>
    <row r="1438" spans="2:16">
      <c r="B1438" s="4"/>
      <c r="P1438" s="8" t="e">
        <f>IF(#REF!=#REF!,IF(K1438="Stroke",IF(K1439="Stroke",IF(#REF!=#REF!,IF(Q1438=Q1439,IF((J1439-J1438)&lt;0,1000+J1439-J1438-O1438,J1439-J1438-O1438),""),""),""),""),"")</f>
        <v>#REF!</v>
      </c>
    </row>
    <row r="1439" spans="2:16">
      <c r="B1439" s="4"/>
      <c r="P1439" s="8" t="e">
        <f>IF(#REF!=#REF!,IF(K1439="Stroke",IF(K1440="Stroke",IF(#REF!=#REF!,IF(Q1439=Q1440,IF((J1440-J1439)&lt;0,1000+J1440-J1439-O1439,J1440-J1439-O1439),""),""),""),""),"")</f>
        <v>#REF!</v>
      </c>
    </row>
    <row r="1440" spans="2:16">
      <c r="B1440" s="4"/>
      <c r="P1440" s="8" t="e">
        <f>IF(#REF!=#REF!,IF(K1440="Stroke",IF(K1441="Stroke",IF(#REF!=#REF!,IF(Q1440=Q1441,IF((J1441-J1440)&lt;0,1000+J1441-J1440-O1440,J1441-J1440-O1440),""),""),""),""),"")</f>
        <v>#REF!</v>
      </c>
    </row>
    <row r="1441" spans="2:16">
      <c r="B1441" s="4"/>
      <c r="P1441" s="8" t="e">
        <f>IF(#REF!=#REF!,IF(K1441="Stroke",IF(K1442="Stroke",IF(#REF!=#REF!,IF(Q1441=Q1442,IF((J1442-J1441)&lt;0,1000+J1442-J1441-O1441,J1442-J1441-O1441),""),""),""),""),"")</f>
        <v>#REF!</v>
      </c>
    </row>
    <row r="1442" spans="2:16">
      <c r="B1442" s="4"/>
      <c r="P1442" s="8" t="e">
        <f>IF(#REF!=#REF!,IF(K1442="Stroke",IF(K1443="Stroke",IF(#REF!=#REF!,IF(Q1442=Q1443,IF((J1443-J1442)&lt;0,1000+J1443-J1442-O1442,J1443-J1442-O1442),""),""),""),""),"")</f>
        <v>#REF!</v>
      </c>
    </row>
    <row r="1443" spans="2:16">
      <c r="B1443" s="4"/>
      <c r="P1443" s="8" t="e">
        <f>IF(#REF!=#REF!,IF(K1443="Stroke",IF(K1444="Stroke",IF(#REF!=#REF!,IF(Q1443=Q1444,IF((J1444-J1443)&lt;0,1000+J1444-J1443-O1443,J1444-J1443-O1443),""),""),""),""),"")</f>
        <v>#REF!</v>
      </c>
    </row>
    <row r="1444" spans="2:16">
      <c r="B1444" s="4"/>
      <c r="P1444" s="8" t="e">
        <f>IF(#REF!=#REF!,IF(K1444="Stroke",IF(K1445="Stroke",IF(#REF!=#REF!,IF(Q1444=Q1445,IF((J1445-J1444)&lt;0,1000+J1445-J1444-O1444,J1445-J1444-O1444),""),""),""),""),"")</f>
        <v>#REF!</v>
      </c>
    </row>
    <row r="1445" spans="2:16">
      <c r="B1445" s="4"/>
      <c r="P1445" s="8" t="e">
        <f>IF(#REF!=#REF!,IF(K1445="Stroke",IF(K1446="Stroke",IF(#REF!=#REF!,IF(Q1445=Q1446,IF((J1446-J1445)&lt;0,1000+J1446-J1445-O1445,J1446-J1445-O1445),""),""),""),""),"")</f>
        <v>#REF!</v>
      </c>
    </row>
    <row r="1446" spans="2:16">
      <c r="B1446" s="4"/>
      <c r="P1446" s="8" t="e">
        <f>IF(#REF!=#REF!,IF(K1446="Stroke",IF(K1447="Stroke",IF(#REF!=#REF!,IF(Q1446=Q1447,IF((J1447-J1446)&lt;0,1000+J1447-J1446-O1446,J1447-J1446-O1446),""),""),""),""),"")</f>
        <v>#REF!</v>
      </c>
    </row>
    <row r="1447" spans="2:16">
      <c r="B1447" s="4"/>
      <c r="P1447" s="8" t="e">
        <f>IF(#REF!=#REF!,IF(K1447="Stroke",IF(K1448="Stroke",IF(#REF!=#REF!,IF(Q1447=Q1448,IF((J1448-J1447)&lt;0,1000+J1448-J1447-O1447,J1448-J1447-O1447),""),""),""),""),"")</f>
        <v>#REF!</v>
      </c>
    </row>
    <row r="1448" spans="2:16">
      <c r="B1448" s="4"/>
      <c r="P1448" s="8" t="e">
        <f>IF(#REF!=#REF!,IF(K1448="Stroke",IF(K1449="Stroke",IF(#REF!=#REF!,IF(Q1448=Q1449,IF((J1449-J1448)&lt;0,1000+J1449-J1448-O1448,J1449-J1448-O1448),""),""),""),""),"")</f>
        <v>#REF!</v>
      </c>
    </row>
    <row r="1449" spans="2:16">
      <c r="B1449" s="4"/>
      <c r="P1449" s="8" t="e">
        <f>IF(#REF!=#REF!,IF(K1449="Stroke",IF(K1450="Stroke",IF(#REF!=#REF!,IF(Q1449=Q1450,IF((J1450-J1449)&lt;0,1000+J1450-J1449-O1449,J1450-J1449-O1449),""),""),""),""),"")</f>
        <v>#REF!</v>
      </c>
    </row>
    <row r="1450" spans="2:16">
      <c r="B1450" s="4"/>
      <c r="P1450" s="8" t="e">
        <f>IF(#REF!=#REF!,IF(K1450="Stroke",IF(K1451="Stroke",IF(#REF!=#REF!,IF(Q1450=Q1451,IF((J1451-J1450)&lt;0,1000+J1451-J1450-O1450,J1451-J1450-O1450),""),""),""),""),"")</f>
        <v>#REF!</v>
      </c>
    </row>
    <row r="1451" spans="2:16">
      <c r="B1451" s="4"/>
      <c r="P1451" s="8" t="e">
        <f>IF(#REF!=#REF!,IF(K1451="Stroke",IF(K1452="Stroke",IF(#REF!=#REF!,IF(Q1451=Q1452,IF((J1452-J1451)&lt;0,1000+J1452-J1451-O1451,J1452-J1451-O1451),""),""),""),""),"")</f>
        <v>#REF!</v>
      </c>
    </row>
    <row r="1452" spans="2:16">
      <c r="B1452" s="4"/>
      <c r="P1452" s="8" t="e">
        <f>IF(#REF!=#REF!,IF(K1452="Stroke",IF(K1453="Stroke",IF(#REF!=#REF!,IF(Q1452=Q1453,IF((J1453-J1452)&lt;0,1000+J1453-J1452-O1452,J1453-J1452-O1452),""),""),""),""),"")</f>
        <v>#REF!</v>
      </c>
    </row>
    <row r="1453" spans="2:16">
      <c r="B1453" s="4"/>
      <c r="P1453" s="8" t="e">
        <f>IF(#REF!=#REF!,IF(K1453="Stroke",IF(K1454="Stroke",IF(#REF!=#REF!,IF(Q1453=Q1454,IF((J1454-J1453)&lt;0,1000+J1454-J1453-O1453,J1454-J1453-O1453),""),""),""),""),"")</f>
        <v>#REF!</v>
      </c>
    </row>
    <row r="1454" spans="2:16">
      <c r="B1454" s="4"/>
      <c r="P1454" s="8" t="e">
        <f>IF(#REF!=#REF!,IF(K1454="Stroke",IF(K1455="Stroke",IF(#REF!=#REF!,IF(Q1454=Q1455,IF((J1455-J1454)&lt;0,1000+J1455-J1454-O1454,J1455-J1454-O1454),""),""),""),""),"")</f>
        <v>#REF!</v>
      </c>
    </row>
    <row r="1455" spans="2:16">
      <c r="B1455" s="4"/>
      <c r="P1455" s="8" t="e">
        <f>IF(#REF!=#REF!,IF(K1455="Stroke",IF(K1456="Stroke",IF(#REF!=#REF!,IF(Q1455=Q1456,IF((J1456-J1455)&lt;0,1000+J1456-J1455-O1455,J1456-J1455-O1455),""),""),""),""),"")</f>
        <v>#REF!</v>
      </c>
    </row>
    <row r="1456" spans="2:16">
      <c r="B1456" s="4"/>
      <c r="P1456" s="8" t="e">
        <f>IF(#REF!=#REF!,IF(K1456="Stroke",IF(K1457="Stroke",IF(#REF!=#REF!,IF(Q1456=Q1457,IF((J1457-J1456)&lt;0,1000+J1457-J1456-O1456,J1457-J1456-O1456),""),""),""),""),"")</f>
        <v>#REF!</v>
      </c>
    </row>
    <row r="1457" spans="2:16">
      <c r="B1457" s="4"/>
      <c r="P1457" s="8" t="e">
        <f>IF(#REF!=#REF!,IF(K1457="Stroke",IF(K1458="Stroke",IF(#REF!=#REF!,IF(Q1457=Q1458,IF((J1458-J1457)&lt;0,1000+J1458-J1457-O1457,J1458-J1457-O1457),""),""),""),""),"")</f>
        <v>#REF!</v>
      </c>
    </row>
    <row r="1458" spans="2:16">
      <c r="B1458" s="4"/>
      <c r="P1458" s="8" t="e">
        <f>IF(#REF!=#REF!,IF(K1458="Stroke",IF(K1459="Stroke",IF(#REF!=#REF!,IF(Q1458=Q1459,IF((J1459-J1458)&lt;0,1000+J1459-J1458-O1458,J1459-J1458-O1458),""),""),""),""),"")</f>
        <v>#REF!</v>
      </c>
    </row>
    <row r="1459" spans="2:16">
      <c r="B1459" s="4"/>
      <c r="P1459" s="8" t="e">
        <f>IF(#REF!=#REF!,IF(K1459="Stroke",IF(K1460="Stroke",IF(#REF!=#REF!,IF(Q1459=Q1460,IF((J1460-J1459)&lt;0,1000+J1460-J1459-O1459,J1460-J1459-O1459),""),""),""),""),"")</f>
        <v>#REF!</v>
      </c>
    </row>
    <row r="1460" spans="2:16">
      <c r="B1460" s="4"/>
      <c r="P1460" s="8" t="e">
        <f>IF(#REF!=#REF!,IF(K1460="Stroke",IF(K1461="Stroke",IF(#REF!=#REF!,IF(Q1460=Q1461,IF((J1461-J1460)&lt;0,1000+J1461-J1460-O1460,J1461-J1460-O1460),""),""),""),""),"")</f>
        <v>#REF!</v>
      </c>
    </row>
    <row r="1461" spans="2:16">
      <c r="B1461" s="4"/>
      <c r="P1461" s="8" t="e">
        <f>IF(#REF!=#REF!,IF(K1461="Stroke",IF(K1462="Stroke",IF(#REF!=#REF!,IF(Q1461=Q1462,IF((J1462-J1461)&lt;0,1000+J1462-J1461-O1461,J1462-J1461-O1461),""),""),""),""),"")</f>
        <v>#REF!</v>
      </c>
    </row>
    <row r="1462" spans="2:16">
      <c r="B1462" s="4"/>
      <c r="P1462" s="8" t="e">
        <f>IF(#REF!=#REF!,IF(K1462="Stroke",IF(K1463="Stroke",IF(#REF!=#REF!,IF(Q1462=Q1463,IF((J1463-J1462)&lt;0,1000+J1463-J1462-O1462,J1463-J1462-O1462),""),""),""),""),"")</f>
        <v>#REF!</v>
      </c>
    </row>
    <row r="1463" spans="2:16">
      <c r="B1463" s="4"/>
      <c r="P1463" s="8" t="e">
        <f>IF(#REF!=#REF!,IF(K1463="Stroke",IF(K1464="Stroke",IF(#REF!=#REF!,IF(Q1463=Q1464,IF((J1464-J1463)&lt;0,1000+J1464-J1463-O1463,J1464-J1463-O1463),""),""),""),""),"")</f>
        <v>#REF!</v>
      </c>
    </row>
    <row r="1464" spans="2:16">
      <c r="B1464" s="4"/>
      <c r="P1464" s="8" t="e">
        <f>IF(#REF!=#REF!,IF(K1464="Stroke",IF(K1465="Stroke",IF(#REF!=#REF!,IF(Q1464=Q1465,IF((J1465-J1464)&lt;0,1000+J1465-J1464-O1464,J1465-J1464-O1464),""),""),""),""),"")</f>
        <v>#REF!</v>
      </c>
    </row>
    <row r="1465" spans="2:16">
      <c r="B1465" s="4"/>
      <c r="P1465" s="8" t="e">
        <f>IF(#REF!=#REF!,IF(K1465="Stroke",IF(K1466="Stroke",IF(#REF!=#REF!,IF(Q1465=Q1466,IF((J1466-J1465)&lt;0,1000+J1466-J1465-O1465,J1466-J1465-O1465),""),""),""),""),"")</f>
        <v>#REF!</v>
      </c>
    </row>
    <row r="1466" spans="2:16">
      <c r="B1466" s="4"/>
      <c r="P1466" s="8" t="e">
        <f>IF(#REF!=#REF!,IF(K1466="Stroke",IF(K1467="Stroke",IF(#REF!=#REF!,IF(Q1466=Q1467,IF((J1467-J1466)&lt;0,1000+J1467-J1466-O1466,J1467-J1466-O1466),""),""),""),""),"")</f>
        <v>#REF!</v>
      </c>
    </row>
    <row r="1467" spans="2:16">
      <c r="B1467" s="4"/>
      <c r="P1467" s="8" t="e">
        <f>IF(#REF!=#REF!,IF(K1467="Stroke",IF(K1468="Stroke",IF(#REF!=#REF!,IF(Q1467=Q1468,IF((J1468-J1467)&lt;0,1000+J1468-J1467-O1467,J1468-J1467-O1467),""),""),""),""),"")</f>
        <v>#REF!</v>
      </c>
    </row>
    <row r="1468" spans="2:16">
      <c r="B1468" s="4"/>
      <c r="P1468" s="8" t="e">
        <f>IF(#REF!=#REF!,IF(K1468="Stroke",IF(K1469="Stroke",IF(#REF!=#REF!,IF(Q1468=Q1469,IF((J1469-J1468)&lt;0,1000+J1469-J1468-O1468,J1469-J1468-O1468),""),""),""),""),"")</f>
        <v>#REF!</v>
      </c>
    </row>
    <row r="1469" spans="2:16">
      <c r="B1469" s="4"/>
      <c r="P1469" s="8" t="e">
        <f>IF(#REF!=#REF!,IF(K1469="Stroke",IF(K1470="Stroke",IF(#REF!=#REF!,IF(Q1469=Q1470,IF((J1470-J1469)&lt;0,1000+J1470-J1469-O1469,J1470-J1469-O1469),""),""),""),""),"")</f>
        <v>#REF!</v>
      </c>
    </row>
    <row r="1470" spans="2:16">
      <c r="B1470" s="4"/>
      <c r="P1470" s="8" t="e">
        <f>IF(#REF!=#REF!,IF(K1470="Stroke",IF(K1471="Stroke",IF(#REF!=#REF!,IF(Q1470=Q1471,IF((J1471-J1470)&lt;0,1000+J1471-J1470-O1470,J1471-J1470-O1470),""),""),""),""),"")</f>
        <v>#REF!</v>
      </c>
    </row>
    <row r="1471" spans="2:16">
      <c r="B1471" s="4"/>
      <c r="P1471" s="8" t="e">
        <f>IF(#REF!=#REF!,IF(K1471="Stroke",IF(K1472="Stroke",IF(#REF!=#REF!,IF(Q1471=Q1472,IF((J1472-J1471)&lt;0,1000+J1472-J1471-O1471,J1472-J1471-O1471),""),""),""),""),"")</f>
        <v>#REF!</v>
      </c>
    </row>
    <row r="1472" spans="2:16">
      <c r="B1472" s="4"/>
      <c r="P1472" s="8" t="e">
        <f>IF(#REF!=#REF!,IF(K1472="Stroke",IF(K1473="Stroke",IF(#REF!=#REF!,IF(Q1472=Q1473,IF((J1473-J1472)&lt;0,1000+J1473-J1472-O1472,J1473-J1472-O1472),""),""),""),""),"")</f>
        <v>#REF!</v>
      </c>
    </row>
    <row r="1473" spans="2:16">
      <c r="B1473" s="4"/>
      <c r="P1473" s="8" t="e">
        <f>IF(#REF!=#REF!,IF(K1473="Stroke",IF(K1474="Stroke",IF(#REF!=#REF!,IF(Q1473=Q1474,IF((J1474-J1473)&lt;0,1000+J1474-J1473-O1473,J1474-J1473-O1473),""),""),""),""),"")</f>
        <v>#REF!</v>
      </c>
    </row>
    <row r="1474" spans="2:16">
      <c r="B1474" s="4"/>
      <c r="P1474" s="8" t="e">
        <f>IF(#REF!=#REF!,IF(K1474="Stroke",IF(K1475="Stroke",IF(#REF!=#REF!,IF(Q1474=Q1475,IF((J1475-J1474)&lt;0,1000+J1475-J1474-O1474,J1475-J1474-O1474),""),""),""),""),"")</f>
        <v>#REF!</v>
      </c>
    </row>
    <row r="1475" spans="2:16">
      <c r="B1475" s="4"/>
      <c r="P1475" s="8" t="e">
        <f>IF(#REF!=#REF!,IF(K1475="Stroke",IF(K1476="Stroke",IF(#REF!=#REF!,IF(Q1475=Q1476,IF((J1476-J1475)&lt;0,1000+J1476-J1475-O1475,J1476-J1475-O1475),""),""),""),""),"")</f>
        <v>#REF!</v>
      </c>
    </row>
    <row r="1476" spans="2:16">
      <c r="B1476" s="4"/>
      <c r="P1476" s="8" t="e">
        <f>IF(#REF!=#REF!,IF(K1476="Stroke",IF(K1477="Stroke",IF(#REF!=#REF!,IF(Q1476=Q1477,IF((J1477-J1476)&lt;0,1000+J1477-J1476-O1476,J1477-J1476-O1476),""),""),""),""),"")</f>
        <v>#REF!</v>
      </c>
    </row>
    <row r="1477" spans="2:16">
      <c r="B1477" s="4"/>
      <c r="P1477" s="8" t="e">
        <f>IF(#REF!=#REF!,IF(K1477="Stroke",IF(K1478="Stroke",IF(#REF!=#REF!,IF(Q1477=Q1478,IF((J1478-J1477)&lt;0,1000+J1478-J1477-O1477,J1478-J1477-O1477),""),""),""),""),"")</f>
        <v>#REF!</v>
      </c>
    </row>
    <row r="1478" spans="2:16">
      <c r="B1478" s="4"/>
      <c r="P1478" s="8" t="e">
        <f>IF(#REF!=#REF!,IF(K1478="Stroke",IF(K1479="Stroke",IF(#REF!=#REF!,IF(Q1478=Q1479,IF((J1479-J1478)&lt;0,1000+J1479-J1478-O1478,J1479-J1478-O1478),""),""),""),""),"")</f>
        <v>#REF!</v>
      </c>
    </row>
    <row r="1479" spans="2:16">
      <c r="B1479" s="4"/>
      <c r="P1479" s="8" t="e">
        <f>IF(#REF!=#REF!,IF(K1479="Stroke",IF(K1480="Stroke",IF(#REF!=#REF!,IF(Q1479=Q1480,IF((J1480-J1479)&lt;0,1000+J1480-J1479-O1479,J1480-J1479-O1479),""),""),""),""),"")</f>
        <v>#REF!</v>
      </c>
    </row>
    <row r="1480" spans="2:16">
      <c r="B1480" s="4"/>
      <c r="P1480" s="8" t="e">
        <f>IF(#REF!=#REF!,IF(K1480="Stroke",IF(K1481="Stroke",IF(#REF!=#REF!,IF(Q1480=Q1481,IF((J1481-J1480)&lt;0,1000+J1481-J1480-O1480,J1481-J1480-O1480),""),""),""),""),"")</f>
        <v>#REF!</v>
      </c>
    </row>
    <row r="1481" spans="2:16">
      <c r="B1481" s="4"/>
      <c r="P1481" s="8" t="e">
        <f>IF(#REF!=#REF!,IF(K1481="Stroke",IF(K1482="Stroke",IF(#REF!=#REF!,IF(Q1481=Q1482,IF((J1482-J1481)&lt;0,1000+J1482-J1481-O1481,J1482-J1481-O1481),""),""),""),""),"")</f>
        <v>#REF!</v>
      </c>
    </row>
    <row r="1482" spans="2:16">
      <c r="B1482" s="4"/>
      <c r="P1482" s="8" t="e">
        <f>IF(#REF!=#REF!,IF(K1482="Stroke",IF(K1483="Stroke",IF(#REF!=#REF!,IF(Q1482=Q1483,IF((J1483-J1482)&lt;0,1000+J1483-J1482-O1482,J1483-J1482-O1482),""),""),""),""),"")</f>
        <v>#REF!</v>
      </c>
    </row>
    <row r="1483" spans="2:16">
      <c r="B1483" s="4"/>
      <c r="P1483" s="8" t="e">
        <f>IF(#REF!=#REF!,IF(K1483="Stroke",IF(K1484="Stroke",IF(#REF!=#REF!,IF(Q1483=Q1484,IF((J1484-J1483)&lt;0,1000+J1484-J1483-O1483,J1484-J1483-O1483),""),""),""),""),"")</f>
        <v>#REF!</v>
      </c>
    </row>
    <row r="1484" spans="2:16">
      <c r="B1484" s="4"/>
      <c r="P1484" s="8" t="e">
        <f>IF(#REF!=#REF!,IF(K1484="Stroke",IF(K1485="Stroke",IF(#REF!=#REF!,IF(Q1484=Q1485,IF((J1485-J1484)&lt;0,1000+J1485-J1484-O1484,J1485-J1484-O1484),""),""),""),""),"")</f>
        <v>#REF!</v>
      </c>
    </row>
    <row r="1485" spans="2:16">
      <c r="B1485" s="4"/>
      <c r="P1485" s="8" t="e">
        <f>IF(#REF!=#REF!,IF(K1485="Stroke",IF(K1486="Stroke",IF(#REF!=#REF!,IF(Q1485=Q1486,IF((J1486-J1485)&lt;0,1000+J1486-J1485-O1485,J1486-J1485-O1485),""),""),""),""),"")</f>
        <v>#REF!</v>
      </c>
    </row>
    <row r="1486" spans="2:16">
      <c r="B1486" s="4"/>
      <c r="P1486" s="8" t="e">
        <f>IF(#REF!=#REF!,IF(K1486="Stroke",IF(K1487="Stroke",IF(#REF!=#REF!,IF(Q1486=Q1487,IF((J1487-J1486)&lt;0,1000+J1487-J1486-O1486,J1487-J1486-O1486),""),""),""),""),"")</f>
        <v>#REF!</v>
      </c>
    </row>
    <row r="1487" spans="2:16">
      <c r="B1487" s="4"/>
      <c r="P1487" s="8" t="e">
        <f>IF(#REF!=#REF!,IF(K1487="Stroke",IF(K1488="Stroke",IF(#REF!=#REF!,IF(Q1487=Q1488,IF((J1488-J1487)&lt;0,1000+J1488-J1487-O1487,J1488-J1487-O1487),""),""),""),""),"")</f>
        <v>#REF!</v>
      </c>
    </row>
    <row r="1488" spans="2:16">
      <c r="B1488" s="4"/>
      <c r="P1488" s="8" t="e">
        <f>IF(#REF!=#REF!,IF(K1488="Stroke",IF(K1489="Stroke",IF(#REF!=#REF!,IF(Q1488=Q1489,IF((J1489-J1488)&lt;0,1000+J1489-J1488-O1488,J1489-J1488-O1488),""),""),""),""),"")</f>
        <v>#REF!</v>
      </c>
    </row>
    <row r="1489" spans="2:16">
      <c r="B1489" s="4"/>
      <c r="P1489" s="8" t="e">
        <f>IF(#REF!=#REF!,IF(K1489="Stroke",IF(K1490="Stroke",IF(#REF!=#REF!,IF(Q1489=Q1490,IF((J1490-J1489)&lt;0,1000+J1490-J1489-O1489,J1490-J1489-O1489),""),""),""),""),"")</f>
        <v>#REF!</v>
      </c>
    </row>
    <row r="1490" spans="2:16">
      <c r="B1490" s="4"/>
      <c r="P1490" s="8" t="e">
        <f>IF(#REF!=#REF!,IF(K1490="Stroke",IF(K1491="Stroke",IF(#REF!=#REF!,IF(Q1490=Q1491,IF((J1491-J1490)&lt;0,1000+J1491-J1490-O1490,J1491-J1490-O1490),""),""),""),""),"")</f>
        <v>#REF!</v>
      </c>
    </row>
    <row r="1491" spans="2:16">
      <c r="B1491" s="4"/>
      <c r="P1491" s="8" t="e">
        <f>IF(#REF!=#REF!,IF(K1491="Stroke",IF(K1492="Stroke",IF(#REF!=#REF!,IF(Q1491=Q1492,IF((J1492-J1491)&lt;0,1000+J1492-J1491-O1491,J1492-J1491-O1491),""),""),""),""),"")</f>
        <v>#REF!</v>
      </c>
    </row>
    <row r="1492" spans="2:16">
      <c r="B1492" s="4"/>
      <c r="P1492" s="8" t="e">
        <f>IF(#REF!=#REF!,IF(K1492="Stroke",IF(K1493="Stroke",IF(#REF!=#REF!,IF(Q1492=Q1493,IF((J1493-J1492)&lt;0,1000+J1493-J1492-O1492,J1493-J1492-O1492),""),""),""),""),"")</f>
        <v>#REF!</v>
      </c>
    </row>
    <row r="1493" spans="2:16">
      <c r="B1493" s="4"/>
      <c r="P1493" s="8" t="e">
        <f>IF(#REF!=#REF!,IF(K1493="Stroke",IF(K1494="Stroke",IF(#REF!=#REF!,IF(Q1493=Q1494,IF((J1494-J1493)&lt;0,1000+J1494-J1493-O1493,J1494-J1493-O1493),""),""),""),""),"")</f>
        <v>#REF!</v>
      </c>
    </row>
    <row r="1494" spans="2:16">
      <c r="B1494" s="4"/>
      <c r="P1494" s="8" t="e">
        <f>IF(#REF!=#REF!,IF(K1494="Stroke",IF(K1495="Stroke",IF(#REF!=#REF!,IF(Q1494=Q1495,IF((J1495-J1494)&lt;0,1000+J1495-J1494-O1494,J1495-J1494-O1494),""),""),""),""),"")</f>
        <v>#REF!</v>
      </c>
    </row>
    <row r="1495" spans="2:16">
      <c r="B1495" s="4"/>
      <c r="P1495" s="8" t="e">
        <f>IF(#REF!=#REF!,IF(K1495="Stroke",IF(K1496="Stroke",IF(#REF!=#REF!,IF(Q1495=Q1496,IF((J1496-J1495)&lt;0,1000+J1496-J1495-O1495,J1496-J1495-O1495),""),""),""),""),"")</f>
        <v>#REF!</v>
      </c>
    </row>
    <row r="1496" spans="2:16">
      <c r="B1496" s="4"/>
      <c r="P1496" s="8" t="e">
        <f>IF(#REF!=#REF!,IF(K1496="Stroke",IF(K1497="Stroke",IF(#REF!=#REF!,IF(Q1496=Q1497,IF((J1497-J1496)&lt;0,1000+J1497-J1496-O1496,J1497-J1496-O1496),""),""),""),""),"")</f>
        <v>#REF!</v>
      </c>
    </row>
    <row r="1497" spans="2:16">
      <c r="B1497" s="4"/>
      <c r="P1497" s="8" t="e">
        <f>IF(#REF!=#REF!,IF(K1497="Stroke",IF(K1498="Stroke",IF(#REF!=#REF!,IF(Q1497=Q1498,IF((J1498-J1497)&lt;0,1000+J1498-J1497-O1497,J1498-J1497-O1497),""),""),""),""),"")</f>
        <v>#REF!</v>
      </c>
    </row>
    <row r="1498" spans="2:16">
      <c r="B1498" s="4"/>
      <c r="P1498" s="8" t="e">
        <f>IF(#REF!=#REF!,IF(K1498="Stroke",IF(K1499="Stroke",IF(#REF!=#REF!,IF(Q1498=Q1499,IF((J1499-J1498)&lt;0,1000+J1499-J1498-O1498,J1499-J1498-O1498),""),""),""),""),"")</f>
        <v>#REF!</v>
      </c>
    </row>
    <row r="1499" spans="2:16">
      <c r="B1499" s="4"/>
      <c r="P1499" s="8" t="e">
        <f>IF(#REF!=#REF!,IF(K1499="Stroke",IF(K1500="Stroke",IF(#REF!=#REF!,IF(Q1499=Q1500,IF((J1500-J1499)&lt;0,1000+J1500-J1499-O1499,J1500-J1499-O1499),""),""),""),""),"")</f>
        <v>#REF!</v>
      </c>
    </row>
    <row r="1500" spans="2:16">
      <c r="B1500" s="4"/>
      <c r="P1500" s="8" t="e">
        <f>IF(#REF!=#REF!,IF(K1500="Stroke",IF(K1501="Stroke",IF(#REF!=#REF!,IF(Q1500=Q1501,IF((J1501-J1500)&lt;0,1000+J1501-J1500-O1500,J1501-J1500-O1500),""),""),""),""),"")</f>
        <v>#REF!</v>
      </c>
    </row>
    <row r="1501" spans="2:16">
      <c r="B1501" s="4"/>
      <c r="P1501" s="8" t="e">
        <f>IF(#REF!=#REF!,IF(K1501="Stroke",IF(K1502="Stroke",IF(#REF!=#REF!,IF(Q1501=Q1502,IF((J1502-J1501)&lt;0,1000+J1502-J1501-O1501,J1502-J1501-O1501),""),""),""),""),"")</f>
        <v>#REF!</v>
      </c>
    </row>
    <row r="1502" spans="2:16">
      <c r="B1502" s="4"/>
      <c r="P1502" s="8" t="e">
        <f>IF(#REF!=#REF!,IF(K1502="Stroke",IF(K1503="Stroke",IF(#REF!=#REF!,IF(Q1502=Q1503,IF((J1503-J1502)&lt;0,1000+J1503-J1502-O1502,J1503-J1502-O1502),""),""),""),""),"")</f>
        <v>#REF!</v>
      </c>
    </row>
    <row r="1503" spans="2:16">
      <c r="B1503" s="4"/>
      <c r="P1503" s="8" t="e">
        <f>IF(#REF!=#REF!,IF(K1503="Stroke",IF(K1504="Stroke",IF(#REF!=#REF!,IF(Q1503=Q1504,IF((J1504-J1503)&lt;0,1000+J1504-J1503-O1503,J1504-J1503-O1503),""),""),""),""),"")</f>
        <v>#REF!</v>
      </c>
    </row>
    <row r="1504" spans="2:16">
      <c r="B1504" s="4"/>
      <c r="P1504" s="8" t="e">
        <f>IF(#REF!=#REF!,IF(K1504="Stroke",IF(K1505="Stroke",IF(#REF!=#REF!,IF(Q1504=Q1505,IF((J1505-J1504)&lt;0,1000+J1505-J1504-O1504,J1505-J1504-O1504),""),""),""),""),"")</f>
        <v>#REF!</v>
      </c>
    </row>
    <row r="1505" spans="2:16">
      <c r="B1505" s="4"/>
      <c r="P1505" s="8" t="e">
        <f>IF(#REF!=#REF!,IF(K1505="Stroke",IF(K1506="Stroke",IF(#REF!=#REF!,IF(Q1505=Q1506,IF((J1506-J1505)&lt;0,1000+J1506-J1505-O1505,J1506-J1505-O1505),""),""),""),""),"")</f>
        <v>#REF!</v>
      </c>
    </row>
    <row r="1506" spans="2:16">
      <c r="B1506" s="4"/>
      <c r="P1506" s="8" t="e">
        <f>IF(#REF!=#REF!,IF(K1506="Stroke",IF(K1507="Stroke",IF(#REF!=#REF!,IF(Q1506=Q1507,IF((J1507-J1506)&lt;0,1000+J1507-J1506-O1506,J1507-J1506-O1506),""),""),""),""),"")</f>
        <v>#REF!</v>
      </c>
    </row>
    <row r="1507" spans="2:16">
      <c r="B1507" s="4"/>
      <c r="P1507" s="8" t="e">
        <f>IF(#REF!=#REF!,IF(K1507="Stroke",IF(K1508="Stroke",IF(#REF!=#REF!,IF(Q1507=Q1508,IF((J1508-J1507)&lt;0,1000+J1508-J1507-O1507,J1508-J1507-O1507),""),""),""),""),"")</f>
        <v>#REF!</v>
      </c>
    </row>
    <row r="1508" spans="2:16">
      <c r="B1508" s="4"/>
      <c r="P1508" s="8" t="e">
        <f>IF(#REF!=#REF!,IF(K1508="Stroke",IF(K1509="Stroke",IF(#REF!=#REF!,IF(Q1508=Q1509,IF((J1509-J1508)&lt;0,1000+J1509-J1508-O1508,J1509-J1508-O1508),""),""),""),""),"")</f>
        <v>#REF!</v>
      </c>
    </row>
    <row r="1509" spans="2:16">
      <c r="B1509" s="4"/>
      <c r="P1509" s="8" t="e">
        <f>IF(#REF!=#REF!,IF(K1509="Stroke",IF(K1510="Stroke",IF(#REF!=#REF!,IF(Q1509=Q1510,IF((J1510-J1509)&lt;0,1000+J1510-J1509-O1509,J1510-J1509-O1509),""),""),""),""),"")</f>
        <v>#REF!</v>
      </c>
    </row>
    <row r="1510" spans="2:16">
      <c r="B1510" s="4"/>
      <c r="P1510" s="8" t="e">
        <f>IF(#REF!=#REF!,IF(K1510="Stroke",IF(K1511="Stroke",IF(#REF!=#REF!,IF(Q1510=Q1511,IF((J1511-J1510)&lt;0,1000+J1511-J1510-O1510,J1511-J1510-O1510),""),""),""),""),"")</f>
        <v>#REF!</v>
      </c>
    </row>
    <row r="1511" spans="2:16">
      <c r="B1511" s="4"/>
      <c r="P1511" s="8" t="e">
        <f>IF(#REF!=#REF!,IF(K1511="Stroke",IF(K1512="Stroke",IF(#REF!=#REF!,IF(Q1511=Q1512,IF((J1512-J1511)&lt;0,1000+J1512-J1511-O1511,J1512-J1511-O1511),""),""),""),""),"")</f>
        <v>#REF!</v>
      </c>
    </row>
    <row r="1512" spans="2:16">
      <c r="B1512" s="4"/>
      <c r="P1512" s="8" t="e">
        <f>IF(#REF!=#REF!,IF(K1512="Stroke",IF(K1513="Stroke",IF(#REF!=#REF!,IF(Q1512=Q1513,IF((J1513-J1512)&lt;0,1000+J1513-J1512-O1512,J1513-J1512-O1512),""),""),""),""),"")</f>
        <v>#REF!</v>
      </c>
    </row>
    <row r="1513" spans="2:16">
      <c r="B1513" s="4"/>
      <c r="P1513" s="8" t="e">
        <f>IF(#REF!=#REF!,IF(K1513="Stroke",IF(K1514="Stroke",IF(#REF!=#REF!,IF(Q1513=Q1514,IF((J1514-J1513)&lt;0,1000+J1514-J1513-O1513,J1514-J1513-O1513),""),""),""),""),"")</f>
        <v>#REF!</v>
      </c>
    </row>
    <row r="1514" spans="2:16">
      <c r="B1514" s="4"/>
      <c r="P1514" s="8" t="e">
        <f>IF(#REF!=#REF!,IF(K1514="Stroke",IF(K1515="Stroke",IF(#REF!=#REF!,IF(Q1514=Q1515,IF((J1515-J1514)&lt;0,1000+J1515-J1514-O1514,J1515-J1514-O1514),""),""),""),""),"")</f>
        <v>#REF!</v>
      </c>
    </row>
    <row r="1515" spans="2:16">
      <c r="B1515" s="4"/>
      <c r="P1515" s="8" t="e">
        <f>IF(#REF!=#REF!,IF(K1515="Stroke",IF(K1516="Stroke",IF(#REF!=#REF!,IF(Q1515=Q1516,IF((J1516-J1515)&lt;0,1000+J1516-J1515-O1515,J1516-J1515-O1515),""),""),""),""),"")</f>
        <v>#REF!</v>
      </c>
    </row>
    <row r="1516" spans="2:16">
      <c r="B1516" s="4"/>
      <c r="P1516" s="8" t="e">
        <f>IF(#REF!=#REF!,IF(K1516="Stroke",IF(K1517="Stroke",IF(#REF!=#REF!,IF(Q1516=Q1517,IF((J1517-J1516)&lt;0,1000+J1517-J1516-O1516,J1517-J1516-O1516),""),""),""),""),"")</f>
        <v>#REF!</v>
      </c>
    </row>
    <row r="1517" spans="2:16">
      <c r="B1517" s="4"/>
      <c r="P1517" s="8" t="e">
        <f>IF(#REF!=#REF!,IF(K1517="Stroke",IF(K1518="Stroke",IF(#REF!=#REF!,IF(Q1517=Q1518,IF((J1518-J1517)&lt;0,1000+J1518-J1517-O1517,J1518-J1517-O1517),""),""),""),""),"")</f>
        <v>#REF!</v>
      </c>
    </row>
    <row r="1518" spans="2:16">
      <c r="B1518" s="4"/>
      <c r="P1518" s="8" t="e">
        <f>IF(#REF!=#REF!,IF(K1518="Stroke",IF(K1519="Stroke",IF(#REF!=#REF!,IF(Q1518=Q1519,IF((J1519-J1518)&lt;0,1000+J1519-J1518-O1518,J1519-J1518-O1518),""),""),""),""),"")</f>
        <v>#REF!</v>
      </c>
    </row>
    <row r="1519" spans="2:16">
      <c r="B1519" s="4"/>
      <c r="P1519" s="8" t="e">
        <f>IF(#REF!=#REF!,IF(K1519="Stroke",IF(K1520="Stroke",IF(#REF!=#REF!,IF(Q1519=Q1520,IF((J1520-J1519)&lt;0,1000+J1520-J1519-O1519,J1520-J1519-O1519),""),""),""),""),"")</f>
        <v>#REF!</v>
      </c>
    </row>
    <row r="1520" spans="2:16">
      <c r="B1520" s="4"/>
      <c r="P1520" s="8" t="e">
        <f>IF(#REF!=#REF!,IF(K1520="Stroke",IF(K1521="Stroke",IF(#REF!=#REF!,IF(Q1520=Q1521,IF((J1521-J1520)&lt;0,1000+J1521-J1520-O1520,J1521-J1520-O1520),""),""),""),""),"")</f>
        <v>#REF!</v>
      </c>
    </row>
    <row r="1521" spans="2:16">
      <c r="B1521" s="4"/>
      <c r="P1521" s="8" t="e">
        <f>IF(#REF!=#REF!,IF(K1521="Stroke",IF(K1522="Stroke",IF(#REF!=#REF!,IF(Q1521=Q1522,IF((J1522-J1521)&lt;0,1000+J1522-J1521-O1521,J1522-J1521-O1521),""),""),""),""),"")</f>
        <v>#REF!</v>
      </c>
    </row>
    <row r="1522" spans="2:16">
      <c r="B1522" s="4"/>
      <c r="P1522" s="8" t="e">
        <f>IF(#REF!=#REF!,IF(K1522="Stroke",IF(K1523="Stroke",IF(#REF!=#REF!,IF(Q1522=Q1523,IF((J1523-J1522)&lt;0,1000+J1523-J1522-O1522,J1523-J1522-O1522),""),""),""),""),"")</f>
        <v>#REF!</v>
      </c>
    </row>
    <row r="1523" spans="2:16">
      <c r="B1523" s="4"/>
      <c r="P1523" s="8" t="e">
        <f>IF(#REF!=#REF!,IF(K1523="Stroke",IF(K1524="Stroke",IF(#REF!=#REF!,IF(Q1523=Q1524,IF((J1524-J1523)&lt;0,1000+J1524-J1523-O1523,J1524-J1523-O1523),""),""),""),""),"")</f>
        <v>#REF!</v>
      </c>
    </row>
    <row r="1524" spans="2:16">
      <c r="B1524" s="4"/>
      <c r="P1524" s="8" t="e">
        <f>IF(#REF!=#REF!,IF(K1524="Stroke",IF(K1525="Stroke",IF(#REF!=#REF!,IF(Q1524=Q1525,IF((J1525-J1524)&lt;0,1000+J1525-J1524-O1524,J1525-J1524-O1524),""),""),""),""),"")</f>
        <v>#REF!</v>
      </c>
    </row>
    <row r="1525" spans="2:16">
      <c r="B1525" s="4"/>
      <c r="P1525" s="8" t="e">
        <f>IF(#REF!=#REF!,IF(K1525="Stroke",IF(K1526="Stroke",IF(#REF!=#REF!,IF(Q1525=Q1526,IF((J1526-J1525)&lt;0,1000+J1526-J1525-O1525,J1526-J1525-O1525),""),""),""),""),"")</f>
        <v>#REF!</v>
      </c>
    </row>
    <row r="1526" spans="2:16">
      <c r="B1526" s="4"/>
      <c r="P1526" s="8" t="e">
        <f>IF(#REF!=#REF!,IF(K1526="Stroke",IF(K1527="Stroke",IF(#REF!=#REF!,IF(Q1526=Q1527,IF((J1527-J1526)&lt;0,1000+J1527-J1526-O1526,J1527-J1526-O1526),""),""),""),""),"")</f>
        <v>#REF!</v>
      </c>
    </row>
    <row r="1527" spans="2:16">
      <c r="B1527" s="4"/>
      <c r="P1527" s="8" t="e">
        <f>IF(#REF!=#REF!,IF(K1527="Stroke",IF(K1528="Stroke",IF(#REF!=#REF!,IF(Q1527=Q1528,IF((J1528-J1527)&lt;0,1000+J1528-J1527-O1527,J1528-J1527-O1527),""),""),""),""),"")</f>
        <v>#REF!</v>
      </c>
    </row>
    <row r="1528" spans="2:16">
      <c r="B1528" s="4"/>
      <c r="P1528" s="8" t="e">
        <f>IF(#REF!=#REF!,IF(K1528="Stroke",IF(K1529="Stroke",IF(#REF!=#REF!,IF(Q1528=Q1529,IF((J1529-J1528)&lt;0,1000+J1529-J1528-O1528,J1529-J1528-O1528),""),""),""),""),"")</f>
        <v>#REF!</v>
      </c>
    </row>
    <row r="1529" spans="2:16">
      <c r="B1529" s="4"/>
      <c r="P1529" s="8" t="e">
        <f>IF(#REF!=#REF!,IF(K1529="Stroke",IF(K1530="Stroke",IF(#REF!=#REF!,IF(Q1529=Q1530,IF((J1530-J1529)&lt;0,1000+J1530-J1529-O1529,J1530-J1529-O1529),""),""),""),""),"")</f>
        <v>#REF!</v>
      </c>
    </row>
    <row r="1530" spans="2:16">
      <c r="B1530" s="4"/>
      <c r="P1530" s="8" t="e">
        <f>IF(#REF!=#REF!,IF(K1530="Stroke",IF(K1531="Stroke",IF(#REF!=#REF!,IF(Q1530=Q1531,IF((J1531-J1530)&lt;0,1000+J1531-J1530-O1530,J1531-J1530-O1530),""),""),""),""),"")</f>
        <v>#REF!</v>
      </c>
    </row>
    <row r="1531" spans="2:16">
      <c r="B1531" s="4"/>
      <c r="P1531" s="8" t="e">
        <f>IF(#REF!=#REF!,IF(K1531="Stroke",IF(K1532="Stroke",IF(#REF!=#REF!,IF(Q1531=Q1532,IF((J1532-J1531)&lt;0,1000+J1532-J1531-O1531,J1532-J1531-O1531),""),""),""),""),"")</f>
        <v>#REF!</v>
      </c>
    </row>
    <row r="1532" spans="2:16">
      <c r="B1532" s="4"/>
      <c r="P1532" s="8" t="e">
        <f>IF(#REF!=#REF!,IF(K1532="Stroke",IF(K1533="Stroke",IF(#REF!=#REF!,IF(Q1532=Q1533,IF((J1533-J1532)&lt;0,1000+J1533-J1532-O1532,J1533-J1532-O1532),""),""),""),""),"")</f>
        <v>#REF!</v>
      </c>
    </row>
    <row r="1533" spans="2:16">
      <c r="B1533" s="4"/>
      <c r="P1533" s="8" t="e">
        <f>IF(#REF!=#REF!,IF(K1533="Stroke",IF(K1534="Stroke",IF(#REF!=#REF!,IF(Q1533=Q1534,IF((J1534-J1533)&lt;0,1000+J1534-J1533-O1533,J1534-J1533-O1533),""),""),""),""),"")</f>
        <v>#REF!</v>
      </c>
    </row>
    <row r="1534" spans="2:16">
      <c r="B1534" s="4"/>
      <c r="P1534" s="8" t="e">
        <f>IF(#REF!=#REF!,IF(K1534="Stroke",IF(K1535="Stroke",IF(#REF!=#REF!,IF(Q1534=Q1535,IF((J1535-J1534)&lt;0,1000+J1535-J1534-O1534,J1535-J1534-O1534),""),""),""),""),"")</f>
        <v>#REF!</v>
      </c>
    </row>
    <row r="1535" spans="2:16">
      <c r="B1535" s="4"/>
      <c r="P1535" s="8" t="e">
        <f>IF(#REF!=#REF!,IF(K1535="Stroke",IF(K1536="Stroke",IF(#REF!=#REF!,IF(Q1535=Q1536,IF((J1536-J1535)&lt;0,1000+J1536-J1535-O1535,J1536-J1535-O1535),""),""),""),""),"")</f>
        <v>#REF!</v>
      </c>
    </row>
    <row r="1536" spans="2:16">
      <c r="B1536" s="4"/>
      <c r="P1536" s="8" t="e">
        <f>IF(#REF!=#REF!,IF(K1536="Stroke",IF(K1537="Stroke",IF(#REF!=#REF!,IF(Q1536=Q1537,IF((J1537-J1536)&lt;0,1000+J1537-J1536-O1536,J1537-J1536-O1536),""),""),""),""),"")</f>
        <v>#REF!</v>
      </c>
    </row>
    <row r="1537" spans="2:16">
      <c r="B1537" s="4"/>
      <c r="P1537" s="8" t="e">
        <f>IF(#REF!=#REF!,IF(K1537="Stroke",IF(K1538="Stroke",IF(#REF!=#REF!,IF(Q1537=Q1538,IF((J1538-J1537)&lt;0,1000+J1538-J1537-O1537,J1538-J1537-O1537),""),""),""),""),"")</f>
        <v>#REF!</v>
      </c>
    </row>
    <row r="1538" spans="2:16">
      <c r="B1538" s="4"/>
      <c r="P1538" s="8" t="e">
        <f>IF(#REF!=#REF!,IF(K1538="Stroke",IF(K1539="Stroke",IF(#REF!=#REF!,IF(Q1538=Q1539,IF((J1539-J1538)&lt;0,1000+J1539-J1538-O1538,J1539-J1538-O1538),""),""),""),""),"")</f>
        <v>#REF!</v>
      </c>
    </row>
    <row r="1539" spans="2:16">
      <c r="B1539" s="4"/>
      <c r="P1539" s="8" t="e">
        <f>IF(#REF!=#REF!,IF(K1539="Stroke",IF(K1540="Stroke",IF(#REF!=#REF!,IF(Q1539=Q1540,IF((J1540-J1539)&lt;0,1000+J1540-J1539-O1539,J1540-J1539-O1539),""),""),""),""),"")</f>
        <v>#REF!</v>
      </c>
    </row>
    <row r="1540" spans="2:16">
      <c r="B1540" s="4"/>
      <c r="P1540" s="8" t="e">
        <f>IF(#REF!=#REF!,IF(K1540="Stroke",IF(K1541="Stroke",IF(#REF!=#REF!,IF(Q1540=Q1541,IF((J1541-J1540)&lt;0,1000+J1541-J1540-O1540,J1541-J1540-O1540),""),""),""),""),"")</f>
        <v>#REF!</v>
      </c>
    </row>
    <row r="1541" spans="2:16">
      <c r="B1541" s="4"/>
      <c r="P1541" s="8" t="e">
        <f>IF(#REF!=#REF!,IF(K1541="Stroke",IF(K1542="Stroke",IF(#REF!=#REF!,IF(Q1541=Q1542,IF((J1542-J1541)&lt;0,1000+J1542-J1541-O1541,J1542-J1541-O1541),""),""),""),""),"")</f>
        <v>#REF!</v>
      </c>
    </row>
    <row r="1542" spans="2:16">
      <c r="B1542" s="4"/>
      <c r="P1542" s="8" t="e">
        <f>IF(#REF!=#REF!,IF(K1542="Stroke",IF(K1543="Stroke",IF(#REF!=#REF!,IF(Q1542=Q1543,IF((J1543-J1542)&lt;0,1000+J1543-J1542-O1542,J1543-J1542-O1542),""),""),""),""),"")</f>
        <v>#REF!</v>
      </c>
    </row>
    <row r="1543" spans="2:16">
      <c r="B1543" s="4"/>
      <c r="P1543" s="8" t="e">
        <f>IF(#REF!=#REF!,IF(K1543="Stroke",IF(K1544="Stroke",IF(#REF!=#REF!,IF(Q1543=Q1544,IF((J1544-J1543)&lt;0,1000+J1544-J1543-O1543,J1544-J1543-O1543),""),""),""),""),"")</f>
        <v>#REF!</v>
      </c>
    </row>
    <row r="1544" spans="2:16">
      <c r="B1544" s="4"/>
      <c r="P1544" s="8" t="e">
        <f>IF(#REF!=#REF!,IF(K1544="Stroke",IF(K1545="Stroke",IF(#REF!=#REF!,IF(Q1544=Q1545,IF((J1545-J1544)&lt;0,1000+J1545-J1544-O1544,J1545-J1544-O1544),""),""),""),""),"")</f>
        <v>#REF!</v>
      </c>
    </row>
    <row r="1545" spans="2:16">
      <c r="B1545" s="4"/>
      <c r="P1545" s="8" t="e">
        <f>IF(#REF!=#REF!,IF(K1545="Stroke",IF(K1546="Stroke",IF(#REF!=#REF!,IF(Q1545=Q1546,IF((J1546-J1545)&lt;0,1000+J1546-J1545-O1545,J1546-J1545-O1545),""),""),""),""),"")</f>
        <v>#REF!</v>
      </c>
    </row>
    <row r="1546" spans="2:16">
      <c r="B1546" s="4"/>
      <c r="P1546" s="8" t="e">
        <f>IF(#REF!=#REF!,IF(K1546="Stroke",IF(K1547="Stroke",IF(#REF!=#REF!,IF(Q1546=Q1547,IF((J1547-J1546)&lt;0,1000+J1547-J1546-O1546,J1547-J1546-O1546),""),""),""),""),"")</f>
        <v>#REF!</v>
      </c>
    </row>
    <row r="1547" spans="2:16">
      <c r="B1547" s="4"/>
      <c r="P1547" s="8" t="e">
        <f>IF(#REF!=#REF!,IF(K1547="Stroke",IF(K1548="Stroke",IF(#REF!=#REF!,IF(Q1547=Q1548,IF((J1548-J1547)&lt;0,1000+J1548-J1547-O1547,J1548-J1547-O1547),""),""),""),""),"")</f>
        <v>#REF!</v>
      </c>
    </row>
    <row r="1548" spans="2:16">
      <c r="B1548" s="4"/>
      <c r="P1548" s="8" t="e">
        <f>IF(#REF!=#REF!,IF(K1548="Stroke",IF(K1549="Stroke",IF(#REF!=#REF!,IF(Q1548=Q1549,IF((J1549-J1548)&lt;0,1000+J1549-J1548-O1548,J1549-J1548-O1548),""),""),""),""),"")</f>
        <v>#REF!</v>
      </c>
    </row>
    <row r="1549" spans="2:16">
      <c r="B1549" s="4"/>
      <c r="P1549" s="8" t="e">
        <f>IF(#REF!=#REF!,IF(K1549="Stroke",IF(K1550="Stroke",IF(#REF!=#REF!,IF(Q1549=Q1550,IF((J1550-J1549)&lt;0,1000+J1550-J1549-O1549,J1550-J1549-O1549),""),""),""),""),"")</f>
        <v>#REF!</v>
      </c>
    </row>
    <row r="1550" spans="2:16">
      <c r="B1550" s="4"/>
      <c r="P1550" s="8" t="e">
        <f>IF(#REF!=#REF!,IF(K1550="Stroke",IF(K1551="Stroke",IF(#REF!=#REF!,IF(Q1550=Q1551,IF((J1551-J1550)&lt;0,1000+J1551-J1550-O1550,J1551-J1550-O1550),""),""),""),""),"")</f>
        <v>#REF!</v>
      </c>
    </row>
    <row r="1551" spans="2:16">
      <c r="B1551" s="4"/>
      <c r="P1551" s="8" t="e">
        <f>IF(#REF!=#REF!,IF(K1551="Stroke",IF(K1552="Stroke",IF(#REF!=#REF!,IF(Q1551=Q1552,IF((J1552-J1551)&lt;0,1000+J1552-J1551-O1551,J1552-J1551-O1551),""),""),""),""),"")</f>
        <v>#REF!</v>
      </c>
    </row>
    <row r="1552" spans="2:16">
      <c r="B1552" s="4"/>
      <c r="P1552" s="8" t="e">
        <f>IF(#REF!=#REF!,IF(K1552="Stroke",IF(K1553="Stroke",IF(#REF!=#REF!,IF(Q1552=Q1553,IF((J1553-J1552)&lt;0,1000+J1553-J1552-O1552,J1553-J1552-O1552),""),""),""),""),"")</f>
        <v>#REF!</v>
      </c>
    </row>
    <row r="1553" spans="2:16">
      <c r="B1553" s="4"/>
      <c r="P1553" s="8" t="e">
        <f>IF(#REF!=#REF!,IF(K1553="Stroke",IF(K1554="Stroke",IF(#REF!=#REF!,IF(Q1553=Q1554,IF((J1554-J1553)&lt;0,1000+J1554-J1553-O1553,J1554-J1553-O1553),""),""),""),""),"")</f>
        <v>#REF!</v>
      </c>
    </row>
    <row r="1554" spans="2:16">
      <c r="B1554" s="4"/>
      <c r="P1554" s="8" t="e">
        <f>IF(#REF!=#REF!,IF(K1554="Stroke",IF(K1555="Stroke",IF(#REF!=#REF!,IF(Q1554=Q1555,IF((J1555-J1554)&lt;0,1000+J1555-J1554-O1554,J1555-J1554-O1554),""),""),""),""),"")</f>
        <v>#REF!</v>
      </c>
    </row>
    <row r="1555" spans="2:16">
      <c r="B1555" s="4"/>
      <c r="P1555" s="8" t="e">
        <f>IF(#REF!=#REF!,IF(K1555="Stroke",IF(K1556="Stroke",IF(#REF!=#REF!,IF(Q1555=Q1556,IF((J1556-J1555)&lt;0,1000+J1556-J1555-O1555,J1556-J1555-O1555),""),""),""),""),"")</f>
        <v>#REF!</v>
      </c>
    </row>
    <row r="1556" spans="2:16">
      <c r="B1556" s="4"/>
      <c r="P1556" s="8" t="e">
        <f>IF(#REF!=#REF!,IF(K1556="Stroke",IF(K1557="Stroke",IF(#REF!=#REF!,IF(Q1556=Q1557,IF((J1557-J1556)&lt;0,1000+J1557-J1556-O1556,J1557-J1556-O1556),""),""),""),""),"")</f>
        <v>#REF!</v>
      </c>
    </row>
    <row r="1557" spans="2:16">
      <c r="B1557" s="4"/>
      <c r="P1557" s="8" t="e">
        <f>IF(#REF!=#REF!,IF(K1557="Stroke",IF(K1558="Stroke",IF(#REF!=#REF!,IF(Q1557=Q1558,IF((J1558-J1557)&lt;0,1000+J1558-J1557-O1557,J1558-J1557-O1557),""),""),""),""),"")</f>
        <v>#REF!</v>
      </c>
    </row>
    <row r="1558" spans="2:16">
      <c r="B1558" s="4"/>
      <c r="P1558" s="8" t="e">
        <f>IF(#REF!=#REF!,IF(K1558="Stroke",IF(K1559="Stroke",IF(#REF!=#REF!,IF(Q1558=Q1559,IF((J1559-J1558)&lt;0,1000+J1559-J1558-O1558,J1559-J1558-O1558),""),""),""),""),"")</f>
        <v>#REF!</v>
      </c>
    </row>
    <row r="1559" spans="2:16">
      <c r="B1559" s="4"/>
      <c r="P1559" s="8" t="e">
        <f>IF(#REF!=#REF!,IF(K1559="Stroke",IF(K1560="Stroke",IF(#REF!=#REF!,IF(Q1559=Q1560,IF((J1560-J1559)&lt;0,1000+J1560-J1559-O1559,J1560-J1559-O1559),""),""),""),""),"")</f>
        <v>#REF!</v>
      </c>
    </row>
    <row r="1560" spans="2:16">
      <c r="B1560" s="4"/>
      <c r="P1560" s="8" t="e">
        <f>IF(#REF!=#REF!,IF(K1560="Stroke",IF(K1561="Stroke",IF(#REF!=#REF!,IF(Q1560=Q1561,IF((J1561-J1560)&lt;0,1000+J1561-J1560-O1560,J1561-J1560-O1560),""),""),""),""),"")</f>
        <v>#REF!</v>
      </c>
    </row>
    <row r="1561" spans="2:16">
      <c r="B1561" s="4"/>
      <c r="P1561" s="8" t="e">
        <f>IF(#REF!=#REF!,IF(K1561="Stroke",IF(K1562="Stroke",IF(#REF!=#REF!,IF(Q1561=Q1562,IF((J1562-J1561)&lt;0,1000+J1562-J1561-O1561,J1562-J1561-O1561),""),""),""),""),"")</f>
        <v>#REF!</v>
      </c>
    </row>
    <row r="1562" spans="2:16">
      <c r="B1562" s="4"/>
      <c r="P1562" s="8" t="e">
        <f>IF(#REF!=#REF!,IF(K1562="Stroke",IF(K1563="Stroke",IF(#REF!=#REF!,IF(Q1562=Q1563,IF((J1563-J1562)&lt;0,1000+J1563-J1562-O1562,J1563-J1562-O1562),""),""),""),""),"")</f>
        <v>#REF!</v>
      </c>
    </row>
    <row r="1563" spans="2:16">
      <c r="B1563" s="4"/>
      <c r="P1563" s="8" t="e">
        <f>IF(#REF!=#REF!,IF(K1563="Stroke",IF(K1564="Stroke",IF(#REF!=#REF!,IF(Q1563=Q1564,IF((J1564-J1563)&lt;0,1000+J1564-J1563-O1563,J1564-J1563-O1563),""),""),""),""),"")</f>
        <v>#REF!</v>
      </c>
    </row>
    <row r="1564" spans="2:16">
      <c r="B1564" s="4"/>
      <c r="P1564" s="8" t="e">
        <f>IF(#REF!=#REF!,IF(K1564="Stroke",IF(K1565="Stroke",IF(#REF!=#REF!,IF(Q1564=Q1565,IF((J1565-J1564)&lt;0,1000+J1565-J1564-O1564,J1565-J1564-O1564),""),""),""),""),"")</f>
        <v>#REF!</v>
      </c>
    </row>
    <row r="1565" spans="2:16">
      <c r="B1565" s="4"/>
      <c r="P1565" s="8" t="e">
        <f>IF(#REF!=#REF!,IF(K1565="Stroke",IF(K1566="Stroke",IF(#REF!=#REF!,IF(Q1565=Q1566,IF((J1566-J1565)&lt;0,1000+J1566-J1565-O1565,J1566-J1565-O1565),""),""),""),""),"")</f>
        <v>#REF!</v>
      </c>
    </row>
    <row r="1566" spans="2:16">
      <c r="B1566" s="4"/>
      <c r="P1566" s="8" t="e">
        <f>IF(#REF!=#REF!,IF(K1566="Stroke",IF(K1567="Stroke",IF(#REF!=#REF!,IF(Q1566=Q1567,IF((J1567-J1566)&lt;0,1000+J1567-J1566-O1566,J1567-J1566-O1566),""),""),""),""),"")</f>
        <v>#REF!</v>
      </c>
    </row>
    <row r="1567" spans="2:16">
      <c r="B1567" s="4"/>
      <c r="P1567" s="8" t="e">
        <f>IF(#REF!=#REF!,IF(K1567="Stroke",IF(K1568="Stroke",IF(#REF!=#REF!,IF(Q1567=Q1568,IF((J1568-J1567)&lt;0,1000+J1568-J1567-O1567,J1568-J1567-O1567),""),""),""),""),"")</f>
        <v>#REF!</v>
      </c>
    </row>
    <row r="1568" spans="2:16">
      <c r="B1568" s="4"/>
      <c r="P1568" s="8" t="e">
        <f>IF(#REF!=#REF!,IF(K1568="Stroke",IF(K1569="Stroke",IF(#REF!=#REF!,IF(Q1568=Q1569,IF((J1569-J1568)&lt;0,1000+J1569-J1568-O1568,J1569-J1568-O1568),""),""),""),""),"")</f>
        <v>#REF!</v>
      </c>
    </row>
    <row r="1569" spans="2:16">
      <c r="B1569" s="4"/>
      <c r="P1569" s="8" t="e">
        <f>IF(#REF!=#REF!,IF(K1569="Stroke",IF(K1570="Stroke",IF(#REF!=#REF!,IF(Q1569=Q1570,IF((J1570-J1569)&lt;0,1000+J1570-J1569-O1569,J1570-J1569-O1569),""),""),""),""),"")</f>
        <v>#REF!</v>
      </c>
    </row>
    <row r="1570" spans="2:16">
      <c r="B1570" s="4"/>
      <c r="P1570" s="8" t="e">
        <f>IF(#REF!=#REF!,IF(K1570="Stroke",IF(K1571="Stroke",IF(#REF!=#REF!,IF(Q1570=Q1571,IF((J1571-J1570)&lt;0,1000+J1571-J1570-O1570,J1571-J1570-O1570),""),""),""),""),"")</f>
        <v>#REF!</v>
      </c>
    </row>
    <row r="1571" spans="2:16">
      <c r="B1571" s="4"/>
      <c r="P1571" s="8" t="e">
        <f>IF(#REF!=#REF!,IF(K1571="Stroke",IF(K1572="Stroke",IF(#REF!=#REF!,IF(Q1571=Q1572,IF((J1572-J1571)&lt;0,1000+J1572-J1571-O1571,J1572-J1571-O1571),""),""),""),""),"")</f>
        <v>#REF!</v>
      </c>
    </row>
    <row r="1572" spans="2:16">
      <c r="B1572" s="4"/>
      <c r="P1572" s="8" t="e">
        <f>IF(#REF!=#REF!,IF(K1572="Stroke",IF(K1573="Stroke",IF(#REF!=#REF!,IF(Q1572=Q1573,IF((J1573-J1572)&lt;0,1000+J1573-J1572-O1572,J1573-J1572-O1572),""),""),""),""),"")</f>
        <v>#REF!</v>
      </c>
    </row>
    <row r="1573" spans="2:16">
      <c r="B1573" s="4"/>
      <c r="P1573" s="8" t="e">
        <f>IF(#REF!=#REF!,IF(K1573="Stroke",IF(K1574="Stroke",IF(#REF!=#REF!,IF(Q1573=Q1574,IF((J1574-J1573)&lt;0,1000+J1574-J1573-O1573,J1574-J1573-O1573),""),""),""),""),"")</f>
        <v>#REF!</v>
      </c>
    </row>
    <row r="1574" spans="2:16">
      <c r="B1574" s="4"/>
      <c r="P1574" s="8" t="e">
        <f>IF(#REF!=#REF!,IF(K1574="Stroke",IF(K1575="Stroke",IF(#REF!=#REF!,IF(Q1574=Q1575,IF((J1575-J1574)&lt;0,1000+J1575-J1574-O1574,J1575-J1574-O1574),""),""),""),""),"")</f>
        <v>#REF!</v>
      </c>
    </row>
    <row r="1575" spans="2:16">
      <c r="B1575" s="4"/>
      <c r="P1575" s="8" t="e">
        <f>IF(#REF!=#REF!,IF(K1575="Stroke",IF(K1576="Stroke",IF(#REF!=#REF!,IF(Q1575=Q1576,IF((J1576-J1575)&lt;0,1000+J1576-J1575-O1575,J1576-J1575-O1575),""),""),""),""),"")</f>
        <v>#REF!</v>
      </c>
    </row>
    <row r="1576" spans="2:16">
      <c r="B1576" s="4"/>
      <c r="P1576" s="8" t="e">
        <f>IF(#REF!=#REF!,IF(K1576="Stroke",IF(K1577="Stroke",IF(#REF!=#REF!,IF(Q1576=Q1577,IF((J1577-J1576)&lt;0,1000+J1577-J1576-O1576,J1577-J1576-O1576),""),""),""),""),"")</f>
        <v>#REF!</v>
      </c>
    </row>
    <row r="1577" spans="2:16">
      <c r="B1577" s="4"/>
      <c r="P1577" s="8" t="e">
        <f>IF(#REF!=#REF!,IF(K1577="Stroke",IF(K1578="Stroke",IF(#REF!=#REF!,IF(Q1577=Q1578,IF((J1578-J1577)&lt;0,1000+J1578-J1577-O1577,J1578-J1577-O1577),""),""),""),""),"")</f>
        <v>#REF!</v>
      </c>
    </row>
    <row r="1578" spans="2:16">
      <c r="B1578" s="4"/>
      <c r="P1578" s="8" t="e">
        <f>IF(#REF!=#REF!,IF(K1578="Stroke",IF(K1579="Stroke",IF(#REF!=#REF!,IF(Q1578=Q1579,IF((J1579-J1578)&lt;0,1000+J1579-J1578-O1578,J1579-J1578-O1578),""),""),""),""),"")</f>
        <v>#REF!</v>
      </c>
    </row>
    <row r="1579" spans="2:16">
      <c r="B1579" s="4"/>
      <c r="P1579" s="8" t="e">
        <f>IF(#REF!=#REF!,IF(K1579="Stroke",IF(K1580="Stroke",IF(#REF!=#REF!,IF(Q1579=Q1580,IF((J1580-J1579)&lt;0,1000+J1580-J1579-O1579,J1580-J1579-O1579),""),""),""),""),"")</f>
        <v>#REF!</v>
      </c>
    </row>
    <row r="1580" spans="2:16">
      <c r="B1580" s="4"/>
      <c r="P1580" s="8" t="e">
        <f>IF(#REF!=#REF!,IF(K1580="Stroke",IF(K1581="Stroke",IF(#REF!=#REF!,IF(Q1580=Q1581,IF((J1581-J1580)&lt;0,1000+J1581-J1580-O1580,J1581-J1580-O1580),""),""),""),""),"")</f>
        <v>#REF!</v>
      </c>
    </row>
    <row r="1581" spans="2:16">
      <c r="B1581" s="4"/>
      <c r="P1581" s="8" t="e">
        <f>IF(#REF!=#REF!,IF(K1581="Stroke",IF(K1582="Stroke",IF(#REF!=#REF!,IF(Q1581=Q1582,IF((J1582-J1581)&lt;0,1000+J1582-J1581-O1581,J1582-J1581-O1581),""),""),""),""),"")</f>
        <v>#REF!</v>
      </c>
    </row>
    <row r="1582" spans="2:16">
      <c r="B1582" s="4"/>
      <c r="P1582" s="8" t="e">
        <f>IF(#REF!=#REF!,IF(K1582="Stroke",IF(K1583="Stroke",IF(#REF!=#REF!,IF(Q1582=Q1583,IF((J1583-J1582)&lt;0,1000+J1583-J1582-O1582,J1583-J1582-O1582),""),""),""),""),"")</f>
        <v>#REF!</v>
      </c>
    </row>
    <row r="1583" spans="2:16">
      <c r="B1583" s="4"/>
      <c r="P1583" s="8" t="e">
        <f>IF(#REF!=#REF!,IF(K1583="Stroke",IF(K1584="Stroke",IF(#REF!=#REF!,IF(Q1583=Q1584,IF((J1584-J1583)&lt;0,1000+J1584-J1583-O1583,J1584-J1583-O1583),""),""),""),""),"")</f>
        <v>#REF!</v>
      </c>
    </row>
    <row r="1584" spans="2:16">
      <c r="B1584" s="4"/>
      <c r="P1584" s="8" t="e">
        <f>IF(#REF!=#REF!,IF(K1584="Stroke",IF(K1585="Stroke",IF(#REF!=#REF!,IF(Q1584=Q1585,IF((J1585-J1584)&lt;0,1000+J1585-J1584-O1584,J1585-J1584-O1584),""),""),""),""),"")</f>
        <v>#REF!</v>
      </c>
    </row>
    <row r="1585" spans="2:16">
      <c r="B1585" s="4"/>
      <c r="P1585" s="8" t="e">
        <f>IF(#REF!=#REF!,IF(K1585="Stroke",IF(K1586="Stroke",IF(#REF!=#REF!,IF(Q1585=Q1586,IF((J1586-J1585)&lt;0,1000+J1586-J1585-O1585,J1586-J1585-O1585),""),""),""),""),"")</f>
        <v>#REF!</v>
      </c>
    </row>
    <row r="1586" spans="2:16">
      <c r="B1586" s="4"/>
      <c r="P1586" s="8" t="e">
        <f>IF(#REF!=#REF!,IF(K1586="Stroke",IF(K1587="Stroke",IF(#REF!=#REF!,IF(Q1586=Q1587,IF((J1587-J1586)&lt;0,1000+J1587-J1586-O1586,J1587-J1586-O1586),""),""),""),""),"")</f>
        <v>#REF!</v>
      </c>
    </row>
    <row r="1587" spans="2:16">
      <c r="B1587" s="4"/>
      <c r="P1587" s="8" t="e">
        <f>IF(#REF!=#REF!,IF(K1587="Stroke",IF(K1588="Stroke",IF(#REF!=#REF!,IF(Q1587=Q1588,IF((J1588-J1587)&lt;0,1000+J1588-J1587-O1587,J1588-J1587-O1587),""),""),""),""),"")</f>
        <v>#REF!</v>
      </c>
    </row>
    <row r="1588" spans="2:16">
      <c r="B1588" s="4"/>
      <c r="P1588" s="8" t="e">
        <f>IF(#REF!=#REF!,IF(K1588="Stroke",IF(K1589="Stroke",IF(#REF!=#REF!,IF(Q1588=Q1589,IF((J1589-J1588)&lt;0,1000+J1589-J1588-O1588,J1589-J1588-O1588),""),""),""),""),"")</f>
        <v>#REF!</v>
      </c>
    </row>
    <row r="1589" spans="2:16">
      <c r="B1589" s="4"/>
      <c r="P1589" s="8" t="e">
        <f>IF(#REF!=#REF!,IF(K1589="Stroke",IF(K1590="Stroke",IF(#REF!=#REF!,IF(Q1589=Q1590,IF((J1590-J1589)&lt;0,1000+J1590-J1589-O1589,J1590-J1589-O1589),""),""),""),""),"")</f>
        <v>#REF!</v>
      </c>
    </row>
    <row r="1590" spans="2:16">
      <c r="B1590" s="4"/>
      <c r="P1590" s="8" t="e">
        <f>IF(#REF!=#REF!,IF(K1590="Stroke",IF(K1591="Stroke",IF(#REF!=#REF!,IF(Q1590=Q1591,IF((J1591-J1590)&lt;0,1000+J1591-J1590-O1590,J1591-J1590-O1590),""),""),""),""),"")</f>
        <v>#REF!</v>
      </c>
    </row>
    <row r="1591" spans="2:16">
      <c r="B1591" s="4"/>
      <c r="P1591" s="8" t="e">
        <f>IF(#REF!=#REF!,IF(K1591="Stroke",IF(K1592="Stroke",IF(#REF!=#REF!,IF(Q1591=Q1592,IF((J1592-J1591)&lt;0,1000+J1592-J1591-O1591,J1592-J1591-O1591),""),""),""),""),"")</f>
        <v>#REF!</v>
      </c>
    </row>
    <row r="1592" spans="2:16">
      <c r="B1592" s="4"/>
      <c r="P1592" s="8" t="e">
        <f>IF(#REF!=#REF!,IF(K1592="Stroke",IF(K1593="Stroke",IF(#REF!=#REF!,IF(Q1592=Q1593,IF((J1593-J1592)&lt;0,1000+J1593-J1592-O1592,J1593-J1592-O1592),""),""),""),""),"")</f>
        <v>#REF!</v>
      </c>
    </row>
    <row r="1593" spans="2:16">
      <c r="B1593" s="4"/>
      <c r="P1593" s="8" t="e">
        <f>IF(#REF!=#REF!,IF(K1593="Stroke",IF(K1594="Stroke",IF(#REF!=#REF!,IF(Q1593=Q1594,IF((J1594-J1593)&lt;0,1000+J1594-J1593-O1593,J1594-J1593-O1593),""),""),""),""),"")</f>
        <v>#REF!</v>
      </c>
    </row>
    <row r="1594" spans="2:16">
      <c r="B1594" s="4"/>
      <c r="P1594" s="8" t="e">
        <f>IF(#REF!=#REF!,IF(K1594="Stroke",IF(K1595="Stroke",IF(#REF!=#REF!,IF(Q1594=Q1595,IF((J1595-J1594)&lt;0,1000+J1595-J1594-O1594,J1595-J1594-O1594),""),""),""),""),"")</f>
        <v>#REF!</v>
      </c>
    </row>
    <row r="1595" spans="2:16">
      <c r="B1595" s="4"/>
      <c r="P1595" s="8" t="e">
        <f>IF(#REF!=#REF!,IF(K1595="Stroke",IF(K1596="Stroke",IF(#REF!=#REF!,IF(Q1595=Q1596,IF((J1596-J1595)&lt;0,1000+J1596-J1595-O1595,J1596-J1595-O1595),""),""),""),""),"")</f>
        <v>#REF!</v>
      </c>
    </row>
    <row r="1596" spans="2:16">
      <c r="B1596" s="4"/>
      <c r="P1596" s="8" t="e">
        <f>IF(#REF!=#REF!,IF(K1596="Stroke",IF(K1597="Stroke",IF(#REF!=#REF!,IF(Q1596=Q1597,IF((J1597-J1596)&lt;0,1000+J1597-J1596-O1596,J1597-J1596-O1596),""),""),""),""),"")</f>
        <v>#REF!</v>
      </c>
    </row>
    <row r="1597" spans="2:16">
      <c r="B1597" s="4"/>
      <c r="P1597" s="8" t="e">
        <f>IF(#REF!=#REF!,IF(K1597="Stroke",IF(K1598="Stroke",IF(#REF!=#REF!,IF(Q1597=Q1598,IF((J1598-J1597)&lt;0,1000+J1598-J1597-O1597,J1598-J1597-O1597),""),""),""),""),"")</f>
        <v>#REF!</v>
      </c>
    </row>
    <row r="1598" spans="2:16">
      <c r="B1598" s="4"/>
      <c r="P1598" s="8" t="e">
        <f>IF(#REF!=#REF!,IF(K1598="Stroke",IF(K1599="Stroke",IF(#REF!=#REF!,IF(Q1598=Q1599,IF((J1599-J1598)&lt;0,1000+J1599-J1598-O1598,J1599-J1598-O1598),""),""),""),""),"")</f>
        <v>#REF!</v>
      </c>
    </row>
    <row r="1599" spans="2:16">
      <c r="B1599" s="4"/>
      <c r="P1599" s="8" t="e">
        <f>IF(#REF!=#REF!,IF(K1599="Stroke",IF(K1600="Stroke",IF(#REF!=#REF!,IF(Q1599=Q1600,IF((J1600-J1599)&lt;0,1000+J1600-J1599-O1599,J1600-J1599-O1599),""),""),""),""),"")</f>
        <v>#REF!</v>
      </c>
    </row>
    <row r="1600" spans="2:16">
      <c r="B1600" s="4"/>
      <c r="P1600" s="8" t="e">
        <f>IF(#REF!=#REF!,IF(K1600="Stroke",IF(K1601="Stroke",IF(#REF!=#REF!,IF(Q1600=Q1601,IF((J1601-J1600)&lt;0,1000+J1601-J1600-O1600,J1601-J1600-O1600),""),""),""),""),"")</f>
        <v>#REF!</v>
      </c>
    </row>
    <row r="1601" spans="2:16">
      <c r="B1601" s="4"/>
      <c r="P1601" s="8" t="e">
        <f>IF(#REF!=#REF!,IF(K1601="Stroke",IF(K1602="Stroke",IF(#REF!=#REF!,IF(Q1601=Q1602,IF((J1602-J1601)&lt;0,1000+J1602-J1601-O1601,J1602-J1601-O1601),""),""),""),""),"")</f>
        <v>#REF!</v>
      </c>
    </row>
    <row r="1602" spans="2:16">
      <c r="B1602" s="4"/>
      <c r="P1602" s="8" t="e">
        <f>IF(#REF!=#REF!,IF(K1602="Stroke",IF(K1603="Stroke",IF(#REF!=#REF!,IF(Q1602=Q1603,IF((J1603-J1602)&lt;0,1000+J1603-J1602-O1602,J1603-J1602-O1602),""),""),""),""),"")</f>
        <v>#REF!</v>
      </c>
    </row>
    <row r="1603" spans="2:16">
      <c r="B1603" s="4"/>
      <c r="P1603" s="8" t="e">
        <f>IF(#REF!=#REF!,IF(K1603="Stroke",IF(K1604="Stroke",IF(#REF!=#REF!,IF(Q1603=Q1604,IF((J1604-J1603)&lt;0,1000+J1604-J1603-O1603,J1604-J1603-O1603),""),""),""),""),"")</f>
        <v>#REF!</v>
      </c>
    </row>
    <row r="1604" spans="2:16">
      <c r="B1604" s="4"/>
      <c r="P1604" s="8" t="e">
        <f>IF(#REF!=#REF!,IF(K1604="Stroke",IF(K1605="Stroke",IF(#REF!=#REF!,IF(Q1604=Q1605,IF((J1605-J1604)&lt;0,1000+J1605-J1604-O1604,J1605-J1604-O1604),""),""),""),""),"")</f>
        <v>#REF!</v>
      </c>
    </row>
    <row r="1605" spans="2:16">
      <c r="B1605" s="4"/>
      <c r="P1605" s="8" t="e">
        <f>IF(#REF!=#REF!,IF(K1605="Stroke",IF(K1606="Stroke",IF(#REF!=#REF!,IF(Q1605=Q1606,IF((J1606-J1605)&lt;0,1000+J1606-J1605-O1605,J1606-J1605-O1605),""),""),""),""),"")</f>
        <v>#REF!</v>
      </c>
    </row>
    <row r="1606" spans="2:16">
      <c r="B1606" s="4"/>
      <c r="P1606" s="8" t="e">
        <f>IF(#REF!=#REF!,IF(K1606="Stroke",IF(K1607="Stroke",IF(#REF!=#REF!,IF(Q1606=Q1607,IF((J1607-J1606)&lt;0,1000+J1607-J1606-O1606,J1607-J1606-O1606),""),""),""),""),"")</f>
        <v>#REF!</v>
      </c>
    </row>
    <row r="1607" spans="2:16">
      <c r="B1607" s="4"/>
      <c r="P1607" s="8" t="e">
        <f>IF(#REF!=#REF!,IF(K1607="Stroke",IF(K1608="Stroke",IF(#REF!=#REF!,IF(Q1607=Q1608,IF((J1608-J1607)&lt;0,1000+J1608-J1607-O1607,J1608-J1607-O1607),""),""),""),""),"")</f>
        <v>#REF!</v>
      </c>
    </row>
    <row r="1608" spans="2:16">
      <c r="B1608" s="4"/>
      <c r="P1608" s="8" t="e">
        <f>IF(#REF!=#REF!,IF(K1608="Stroke",IF(K1609="Stroke",IF(#REF!=#REF!,IF(Q1608=Q1609,IF((J1609-J1608)&lt;0,1000+J1609-J1608-O1608,J1609-J1608-O1608),""),""),""),""),"")</f>
        <v>#REF!</v>
      </c>
    </row>
    <row r="1609" spans="2:16">
      <c r="B1609" s="4"/>
      <c r="P1609" s="8" t="e">
        <f>IF(#REF!=#REF!,IF(K1609="Stroke",IF(K1610="Stroke",IF(#REF!=#REF!,IF(Q1609=Q1610,IF((J1610-J1609)&lt;0,1000+J1610-J1609-O1609,J1610-J1609-O1609),""),""),""),""),"")</f>
        <v>#REF!</v>
      </c>
    </row>
    <row r="1610" spans="2:16">
      <c r="B1610" s="4"/>
      <c r="P1610" s="8" t="e">
        <f>IF(#REF!=#REF!,IF(K1610="Stroke",IF(K1611="Stroke",IF(#REF!=#REF!,IF(Q1610=Q1611,IF((J1611-J1610)&lt;0,1000+J1611-J1610-O1610,J1611-J1610-O1610),""),""),""),""),"")</f>
        <v>#REF!</v>
      </c>
    </row>
    <row r="1611" spans="2:16">
      <c r="B1611" s="4"/>
      <c r="P1611" s="8" t="e">
        <f>IF(#REF!=#REF!,IF(K1611="Stroke",IF(K1612="Stroke",IF(#REF!=#REF!,IF(Q1611=Q1612,IF((J1612-J1611)&lt;0,1000+J1612-J1611-O1611,J1612-J1611-O1611),""),""),""),""),"")</f>
        <v>#REF!</v>
      </c>
    </row>
    <row r="1612" spans="2:16">
      <c r="B1612" s="4"/>
      <c r="P1612" s="8" t="e">
        <f>IF(#REF!=#REF!,IF(K1612="Stroke",IF(K1613="Stroke",IF(#REF!=#REF!,IF(Q1612=Q1613,IF((J1613-J1612)&lt;0,1000+J1613-J1612-O1612,J1613-J1612-O1612),""),""),""),""),"")</f>
        <v>#REF!</v>
      </c>
    </row>
    <row r="1613" spans="2:16">
      <c r="B1613" s="4"/>
      <c r="P1613" s="8" t="e">
        <f>IF(#REF!=#REF!,IF(K1613="Stroke",IF(K1614="Stroke",IF(#REF!=#REF!,IF(Q1613=Q1614,IF((J1614-J1613)&lt;0,1000+J1614-J1613-O1613,J1614-J1613-O1613),""),""),""),""),"")</f>
        <v>#REF!</v>
      </c>
    </row>
    <row r="1614" spans="2:16">
      <c r="B1614" s="4"/>
      <c r="P1614" s="8" t="e">
        <f>IF(#REF!=#REF!,IF(K1614="Stroke",IF(K1615="Stroke",IF(#REF!=#REF!,IF(Q1614=Q1615,IF((J1615-J1614)&lt;0,1000+J1615-J1614-O1614,J1615-J1614-O1614),""),""),""),""),"")</f>
        <v>#REF!</v>
      </c>
    </row>
    <row r="1615" spans="2:16">
      <c r="B1615" s="4"/>
      <c r="P1615" s="8" t="e">
        <f>IF(#REF!=#REF!,IF(K1615="Stroke",IF(K1616="Stroke",IF(#REF!=#REF!,IF(Q1615=Q1616,IF((J1616-J1615)&lt;0,1000+J1616-J1615-O1615,J1616-J1615-O1615),""),""),""),""),"")</f>
        <v>#REF!</v>
      </c>
    </row>
    <row r="1616" spans="2:16">
      <c r="B1616" s="4"/>
      <c r="P1616" s="8" t="e">
        <f>IF(#REF!=#REF!,IF(K1616="Stroke",IF(K1617="Stroke",IF(#REF!=#REF!,IF(Q1616=Q1617,IF((J1617-J1616)&lt;0,1000+J1617-J1616-O1616,J1617-J1616-O1616),""),""),""),""),"")</f>
        <v>#REF!</v>
      </c>
    </row>
    <row r="1617" spans="2:16">
      <c r="B1617" s="4"/>
      <c r="P1617" s="8" t="e">
        <f>IF(#REF!=#REF!,IF(K1617="Stroke",IF(K1618="Stroke",IF(#REF!=#REF!,IF(Q1617=Q1618,IF((J1618-J1617)&lt;0,1000+J1618-J1617-O1617,J1618-J1617-O1617),""),""),""),""),"")</f>
        <v>#REF!</v>
      </c>
    </row>
    <row r="1618" spans="2:16">
      <c r="B1618" s="4"/>
      <c r="P1618" s="8" t="e">
        <f>IF(#REF!=#REF!,IF(K1618="Stroke",IF(K1619="Stroke",IF(#REF!=#REF!,IF(Q1618=Q1619,IF((J1619-J1618)&lt;0,1000+J1619-J1618-O1618,J1619-J1618-O1618),""),""),""),""),"")</f>
        <v>#REF!</v>
      </c>
    </row>
    <row r="1619" spans="2:16">
      <c r="B1619" s="4"/>
      <c r="P1619" s="8" t="e">
        <f>IF(#REF!=#REF!,IF(K1619="Stroke",IF(K1620="Stroke",IF(#REF!=#REF!,IF(Q1619=Q1620,IF((J1620-J1619)&lt;0,1000+J1620-J1619-O1619,J1620-J1619-O1619),""),""),""),""),"")</f>
        <v>#REF!</v>
      </c>
    </row>
    <row r="1620" spans="2:16">
      <c r="B1620" s="4"/>
      <c r="P1620" s="8" t="e">
        <f>IF(#REF!=#REF!,IF(K1620="Stroke",IF(K1621="Stroke",IF(#REF!=#REF!,IF(Q1620=Q1621,IF((J1621-J1620)&lt;0,1000+J1621-J1620-O1620,J1621-J1620-O1620),""),""),""),""),"")</f>
        <v>#REF!</v>
      </c>
    </row>
    <row r="1621" spans="2:16">
      <c r="B1621" s="4"/>
      <c r="P1621" s="8" t="e">
        <f>IF(#REF!=#REF!,IF(K1621="Stroke",IF(K1622="Stroke",IF(#REF!=#REF!,IF(Q1621=Q1622,IF((J1622-J1621)&lt;0,1000+J1622-J1621-O1621,J1622-J1621-O1621),""),""),""),""),"")</f>
        <v>#REF!</v>
      </c>
    </row>
    <row r="1622" spans="2:16">
      <c r="B1622" s="4"/>
      <c r="P1622" s="8" t="e">
        <f>IF(#REF!=#REF!,IF(K1622="Stroke",IF(K1623="Stroke",IF(#REF!=#REF!,IF(Q1622=Q1623,IF((J1623-J1622)&lt;0,1000+J1623-J1622-O1622,J1623-J1622-O1622),""),""),""),""),"")</f>
        <v>#REF!</v>
      </c>
    </row>
    <row r="1623" spans="2:16">
      <c r="B1623" s="4"/>
      <c r="P1623" s="8" t="e">
        <f>IF(#REF!=#REF!,IF(K1623="Stroke",IF(K1624="Stroke",IF(#REF!=#REF!,IF(Q1623=Q1624,IF((J1624-J1623)&lt;0,1000+J1624-J1623-O1623,J1624-J1623-O1623),""),""),""),""),"")</f>
        <v>#REF!</v>
      </c>
    </row>
    <row r="1624" spans="2:16">
      <c r="B1624" s="4"/>
      <c r="P1624" s="8" t="e">
        <f>IF(#REF!=#REF!,IF(K1624="Stroke",IF(K1625="Stroke",IF(#REF!=#REF!,IF(Q1624=Q1625,IF((J1625-J1624)&lt;0,1000+J1625-J1624-O1624,J1625-J1624-O1624),""),""),""),""),"")</f>
        <v>#REF!</v>
      </c>
    </row>
    <row r="1625" spans="2:16">
      <c r="B1625" s="4"/>
      <c r="P1625" s="8" t="e">
        <f>IF(#REF!=#REF!,IF(K1625="Stroke",IF(K1626="Stroke",IF(#REF!=#REF!,IF(Q1625=Q1626,IF((J1626-J1625)&lt;0,1000+J1626-J1625-O1625,J1626-J1625-O1625),""),""),""),""),"")</f>
        <v>#REF!</v>
      </c>
    </row>
    <row r="1626" spans="2:16">
      <c r="B1626" s="4"/>
      <c r="P1626" s="8" t="e">
        <f>IF(#REF!=#REF!,IF(K1626="Stroke",IF(K1627="Stroke",IF(#REF!=#REF!,IF(Q1626=Q1627,IF((J1627-J1626)&lt;0,1000+J1627-J1626-O1626,J1627-J1626-O1626),""),""),""),""),"")</f>
        <v>#REF!</v>
      </c>
    </row>
    <row r="1627" spans="2:16">
      <c r="B1627" s="4"/>
      <c r="P1627" s="8" t="e">
        <f>IF(#REF!=#REF!,IF(K1627="Stroke",IF(K1628="Stroke",IF(#REF!=#REF!,IF(Q1627=Q1628,IF((J1628-J1627)&lt;0,1000+J1628-J1627-O1627,J1628-J1627-O1627),""),""),""),""),"")</f>
        <v>#REF!</v>
      </c>
    </row>
    <row r="1628" spans="2:16">
      <c r="B1628" s="4"/>
      <c r="P1628" s="8" t="e">
        <f>IF(#REF!=#REF!,IF(K1628="Stroke",IF(K1629="Stroke",IF(#REF!=#REF!,IF(Q1628=Q1629,IF((J1629-J1628)&lt;0,1000+J1629-J1628-O1628,J1629-J1628-O1628),""),""),""),""),"")</f>
        <v>#REF!</v>
      </c>
    </row>
    <row r="1629" spans="2:16">
      <c r="B1629" s="4"/>
      <c r="P1629" s="8" t="e">
        <f>IF(#REF!=#REF!,IF(K1629="Stroke",IF(K1630="Stroke",IF(#REF!=#REF!,IF(Q1629=Q1630,IF((J1630-J1629)&lt;0,1000+J1630-J1629-O1629,J1630-J1629-O1629),""),""),""),""),"")</f>
        <v>#REF!</v>
      </c>
    </row>
    <row r="1630" spans="2:16">
      <c r="B1630" s="4"/>
      <c r="P1630" s="8" t="e">
        <f>IF(#REF!=#REF!,IF(K1630="Stroke",IF(K1631="Stroke",IF(#REF!=#REF!,IF(Q1630=Q1631,IF((J1631-J1630)&lt;0,1000+J1631-J1630-O1630,J1631-J1630-O1630),""),""),""),""),"")</f>
        <v>#REF!</v>
      </c>
    </row>
    <row r="1631" spans="2:16">
      <c r="B1631" s="4"/>
      <c r="P1631" s="8" t="e">
        <f>IF(#REF!=#REF!,IF(K1631="Stroke",IF(K1632="Stroke",IF(#REF!=#REF!,IF(Q1631=Q1632,IF((J1632-J1631)&lt;0,1000+J1632-J1631-O1631,J1632-J1631-O1631),""),""),""),""),"")</f>
        <v>#REF!</v>
      </c>
    </row>
    <row r="1632" spans="2:16">
      <c r="B1632" s="4"/>
      <c r="P1632" s="8" t="e">
        <f>IF(#REF!=#REF!,IF(K1632="Stroke",IF(K1633="Stroke",IF(#REF!=#REF!,IF(Q1632=Q1633,IF((J1633-J1632)&lt;0,1000+J1633-J1632-O1632,J1633-J1632-O1632),""),""),""),""),"")</f>
        <v>#REF!</v>
      </c>
    </row>
    <row r="1633" spans="2:16">
      <c r="B1633" s="4"/>
      <c r="P1633" s="8" t="e">
        <f>IF(#REF!=#REF!,IF(K1633="Stroke",IF(K1634="Stroke",IF(#REF!=#REF!,IF(Q1633=Q1634,IF((J1634-J1633)&lt;0,1000+J1634-J1633-O1633,J1634-J1633-O1633),""),""),""),""),"")</f>
        <v>#REF!</v>
      </c>
    </row>
    <row r="1634" spans="2:16">
      <c r="B1634" s="4"/>
      <c r="P1634" s="8" t="e">
        <f>IF(#REF!=#REF!,IF(K1634="Stroke",IF(K1635="Stroke",IF(#REF!=#REF!,IF(Q1634=Q1635,IF((J1635-J1634)&lt;0,1000+J1635-J1634-O1634,J1635-J1634-O1634),""),""),""),""),"")</f>
        <v>#REF!</v>
      </c>
    </row>
    <row r="1635" spans="2:16">
      <c r="B1635" s="4"/>
      <c r="P1635" s="8" t="e">
        <f>IF(#REF!=#REF!,IF(K1635="Stroke",IF(K1636="Stroke",IF(#REF!=#REF!,IF(Q1635=Q1636,IF((J1636-J1635)&lt;0,1000+J1636-J1635-O1635,J1636-J1635-O1635),""),""),""),""),"")</f>
        <v>#REF!</v>
      </c>
    </row>
    <row r="1636" spans="2:16">
      <c r="B1636" s="4"/>
      <c r="P1636" s="8" t="e">
        <f>IF(#REF!=#REF!,IF(K1636="Stroke",IF(K1637="Stroke",IF(#REF!=#REF!,IF(Q1636=Q1637,IF((J1637-J1636)&lt;0,1000+J1637-J1636-O1636,J1637-J1636-O1636),""),""),""),""),"")</f>
        <v>#REF!</v>
      </c>
    </row>
    <row r="1637" spans="2:16">
      <c r="B1637" s="4"/>
      <c r="P1637" s="8" t="e">
        <f>IF(#REF!=#REF!,IF(K1637="Stroke",IF(K1638="Stroke",IF(#REF!=#REF!,IF(Q1637=Q1638,IF((J1638-J1637)&lt;0,1000+J1638-J1637-O1637,J1638-J1637-O1637),""),""),""),""),"")</f>
        <v>#REF!</v>
      </c>
    </row>
    <row r="1638" spans="2:16">
      <c r="B1638" s="4"/>
      <c r="P1638" s="8" t="e">
        <f>IF(#REF!=#REF!,IF(K1638="Stroke",IF(K1639="Stroke",IF(#REF!=#REF!,IF(Q1638=Q1639,IF((J1639-J1638)&lt;0,1000+J1639-J1638-O1638,J1639-J1638-O1638),""),""),""),""),"")</f>
        <v>#REF!</v>
      </c>
    </row>
    <row r="1639" spans="2:16">
      <c r="B1639" s="4"/>
      <c r="P1639" s="8" t="e">
        <f>IF(#REF!=#REF!,IF(K1639="Stroke",IF(K1640="Stroke",IF(#REF!=#REF!,IF(Q1639=Q1640,IF((J1640-J1639)&lt;0,1000+J1640-J1639-O1639,J1640-J1639-O1639),""),""),""),""),"")</f>
        <v>#REF!</v>
      </c>
    </row>
    <row r="1640" spans="2:16">
      <c r="B1640" s="4"/>
      <c r="P1640" s="8" t="e">
        <f>IF(#REF!=#REF!,IF(K1640="Stroke",IF(K1641="Stroke",IF(#REF!=#REF!,IF(Q1640=Q1641,IF((J1641-J1640)&lt;0,1000+J1641-J1640-O1640,J1641-J1640-O1640),""),""),""),""),"")</f>
        <v>#REF!</v>
      </c>
    </row>
    <row r="1641" spans="2:16">
      <c r="B1641" s="4"/>
      <c r="P1641" s="8" t="e">
        <f>IF(#REF!=#REF!,IF(K1641="Stroke",IF(K1642="Stroke",IF(#REF!=#REF!,IF(Q1641=Q1642,IF((J1642-J1641)&lt;0,1000+J1642-J1641-O1641,J1642-J1641-O1641),""),""),""),""),"")</f>
        <v>#REF!</v>
      </c>
    </row>
    <row r="1642" spans="2:16">
      <c r="B1642" s="4"/>
      <c r="P1642" s="8" t="e">
        <f>IF(#REF!=#REF!,IF(K1642="Stroke",IF(K1643="Stroke",IF(#REF!=#REF!,IF(Q1642=Q1643,IF((J1643-J1642)&lt;0,1000+J1643-J1642-O1642,J1643-J1642-O1642),""),""),""),""),"")</f>
        <v>#REF!</v>
      </c>
    </row>
    <row r="1643" spans="2:16">
      <c r="B1643" s="4"/>
      <c r="P1643" s="8" t="e">
        <f>IF(#REF!=#REF!,IF(K1643="Stroke",IF(K1644="Stroke",IF(#REF!=#REF!,IF(Q1643=Q1644,IF((J1644-J1643)&lt;0,1000+J1644-J1643-O1643,J1644-J1643-O1643),""),""),""),""),"")</f>
        <v>#REF!</v>
      </c>
    </row>
    <row r="1644" spans="2:16">
      <c r="B1644" s="4"/>
      <c r="P1644" s="8" t="e">
        <f>IF(#REF!=#REF!,IF(K1644="Stroke",IF(K1645="Stroke",IF(#REF!=#REF!,IF(Q1644=Q1645,IF((J1645-J1644)&lt;0,1000+J1645-J1644-O1644,J1645-J1644-O1644),""),""),""),""),"")</f>
        <v>#REF!</v>
      </c>
    </row>
    <row r="1645" spans="2:16">
      <c r="B1645" s="4"/>
      <c r="P1645" s="8" t="e">
        <f>IF(#REF!=#REF!,IF(K1645="Stroke",IF(K1646="Stroke",IF(#REF!=#REF!,IF(Q1645=Q1646,IF((J1646-J1645)&lt;0,1000+J1646-J1645-O1645,J1646-J1645-O1645),""),""),""),""),"")</f>
        <v>#REF!</v>
      </c>
    </row>
    <row r="1646" spans="2:16">
      <c r="B1646" s="4"/>
      <c r="P1646" s="8" t="e">
        <f>IF(#REF!=#REF!,IF(K1646="Stroke",IF(K1647="Stroke",IF(#REF!=#REF!,IF(Q1646=Q1647,IF((J1647-J1646)&lt;0,1000+J1647-J1646-O1646,J1647-J1646-O1646),""),""),""),""),"")</f>
        <v>#REF!</v>
      </c>
    </row>
    <row r="1647" spans="2:16">
      <c r="B1647" s="4"/>
      <c r="P1647" s="8" t="e">
        <f>IF(#REF!=#REF!,IF(K1647="Stroke",IF(K1648="Stroke",IF(#REF!=#REF!,IF(Q1647=Q1648,IF((J1648-J1647)&lt;0,1000+J1648-J1647-O1647,J1648-J1647-O1647),""),""),""),""),"")</f>
        <v>#REF!</v>
      </c>
    </row>
    <row r="1648" spans="2:16">
      <c r="B1648" s="4"/>
      <c r="P1648" s="8" t="e">
        <f>IF(#REF!=#REF!,IF(K1648="Stroke",IF(K1649="Stroke",IF(#REF!=#REF!,IF(Q1648=Q1649,IF((J1649-J1648)&lt;0,1000+J1649-J1648-O1648,J1649-J1648-O1648),""),""),""),""),"")</f>
        <v>#REF!</v>
      </c>
    </row>
    <row r="1649" spans="2:16">
      <c r="B1649" s="4"/>
      <c r="P1649" s="8" t="e">
        <f>IF(#REF!=#REF!,IF(K1649="Stroke",IF(K1650="Stroke",IF(#REF!=#REF!,IF(Q1649=Q1650,IF((J1650-J1649)&lt;0,1000+J1650-J1649-O1649,J1650-J1649-O1649),""),""),""),""),"")</f>
        <v>#REF!</v>
      </c>
    </row>
    <row r="1650" spans="2:16">
      <c r="B1650" s="4"/>
      <c r="P1650" s="8" t="e">
        <f>IF(#REF!=#REF!,IF(K1650="Stroke",IF(K1651="Stroke",IF(#REF!=#REF!,IF(Q1650=Q1651,IF((J1651-J1650)&lt;0,1000+J1651-J1650-O1650,J1651-J1650-O1650),""),""),""),""),"")</f>
        <v>#REF!</v>
      </c>
    </row>
    <row r="1651" spans="2:16">
      <c r="B1651" s="4"/>
      <c r="P1651" s="8" t="e">
        <f>IF(#REF!=#REF!,IF(K1651="Stroke",IF(K1652="Stroke",IF(#REF!=#REF!,IF(Q1651=Q1652,IF((J1652-J1651)&lt;0,1000+J1652-J1651-O1651,J1652-J1651-O1651),""),""),""),""),"")</f>
        <v>#REF!</v>
      </c>
    </row>
    <row r="1652" spans="2:16">
      <c r="B1652" s="4"/>
      <c r="P1652" s="8" t="e">
        <f>IF(#REF!=#REF!,IF(K1652="Stroke",IF(K1653="Stroke",IF(#REF!=#REF!,IF(Q1652=Q1653,IF((J1653-J1652)&lt;0,1000+J1653-J1652-O1652,J1653-J1652-O1652),""),""),""),""),"")</f>
        <v>#REF!</v>
      </c>
    </row>
    <row r="1653" spans="2:16">
      <c r="B1653" s="4"/>
      <c r="P1653" s="8" t="e">
        <f>IF(#REF!=#REF!,IF(K1653="Stroke",IF(K1654="Stroke",IF(#REF!=#REF!,IF(Q1653=Q1654,IF((J1654-J1653)&lt;0,1000+J1654-J1653-O1653,J1654-J1653-O1653),""),""),""),""),"")</f>
        <v>#REF!</v>
      </c>
    </row>
    <row r="1654" spans="2:16">
      <c r="B1654" s="4"/>
      <c r="P1654" s="8" t="e">
        <f>IF(#REF!=#REF!,IF(K1654="Stroke",IF(K1655="Stroke",IF(#REF!=#REF!,IF(Q1654=Q1655,IF((J1655-J1654)&lt;0,1000+J1655-J1654-O1654,J1655-J1654-O1654),""),""),""),""),"")</f>
        <v>#REF!</v>
      </c>
    </row>
    <row r="1655" spans="2:16">
      <c r="B1655" s="4"/>
      <c r="P1655" s="8" t="e">
        <f>IF(#REF!=#REF!,IF(K1655="Stroke",IF(K1656="Stroke",IF(#REF!=#REF!,IF(Q1655=Q1656,IF((J1656-J1655)&lt;0,1000+J1656-J1655-O1655,J1656-J1655-O1655),""),""),""),""),"")</f>
        <v>#REF!</v>
      </c>
    </row>
    <row r="1656" spans="2:16">
      <c r="B1656" s="4"/>
      <c r="P1656" s="8" t="e">
        <f>IF(#REF!=#REF!,IF(K1656="Stroke",IF(K1657="Stroke",IF(#REF!=#REF!,IF(Q1656=Q1657,IF((J1657-J1656)&lt;0,1000+J1657-J1656-O1656,J1657-J1656-O1656),""),""),""),""),"")</f>
        <v>#REF!</v>
      </c>
    </row>
    <row r="1657" spans="2:16">
      <c r="B1657" s="4"/>
      <c r="P1657" s="8" t="e">
        <f>IF(#REF!=#REF!,IF(K1657="Stroke",IF(K1658="Stroke",IF(#REF!=#REF!,IF(Q1657=Q1658,IF((J1658-J1657)&lt;0,1000+J1658-J1657-O1657,J1658-J1657-O1657),""),""),""),""),"")</f>
        <v>#REF!</v>
      </c>
    </row>
    <row r="1658" spans="2:16">
      <c r="B1658" s="4"/>
      <c r="P1658" s="8" t="e">
        <f>IF(#REF!=#REF!,IF(K1658="Stroke",IF(K1659="Stroke",IF(#REF!=#REF!,IF(Q1658=Q1659,IF((J1659-J1658)&lt;0,1000+J1659-J1658-O1658,J1659-J1658-O1658),""),""),""),""),"")</f>
        <v>#REF!</v>
      </c>
    </row>
    <row r="1659" spans="2:16">
      <c r="B1659" s="4"/>
      <c r="P1659" s="8" t="e">
        <f>IF(#REF!=#REF!,IF(K1659="Stroke",IF(K1660="Stroke",IF(#REF!=#REF!,IF(Q1659=Q1660,IF((J1660-J1659)&lt;0,1000+J1660-J1659-O1659,J1660-J1659-O1659),""),""),""),""),"")</f>
        <v>#REF!</v>
      </c>
    </row>
    <row r="1660" spans="2:16">
      <c r="B1660" s="4"/>
      <c r="P1660" s="8" t="e">
        <f>IF(#REF!=#REF!,IF(K1660="Stroke",IF(K1661="Stroke",IF(#REF!=#REF!,IF(Q1660=Q1661,IF((J1661-J1660)&lt;0,1000+J1661-J1660-O1660,J1661-J1660-O1660),""),""),""),""),"")</f>
        <v>#REF!</v>
      </c>
    </row>
    <row r="1661" spans="2:16">
      <c r="B1661" s="4"/>
      <c r="P1661" s="8" t="e">
        <f>IF(#REF!=#REF!,IF(K1661="Stroke",IF(K1662="Stroke",IF(#REF!=#REF!,IF(Q1661=Q1662,IF((J1662-J1661)&lt;0,1000+J1662-J1661-O1661,J1662-J1661-O1661),""),""),""),""),"")</f>
        <v>#REF!</v>
      </c>
    </row>
    <row r="1662" spans="2:16">
      <c r="B1662" s="4"/>
      <c r="P1662" s="8" t="e">
        <f>IF(#REF!=#REF!,IF(K1662="Stroke",IF(K1663="Stroke",IF(#REF!=#REF!,IF(Q1662=Q1663,IF((J1663-J1662)&lt;0,1000+J1663-J1662-O1662,J1663-J1662-O1662),""),""),""),""),"")</f>
        <v>#REF!</v>
      </c>
    </row>
    <row r="1663" spans="2:16">
      <c r="B1663" s="4"/>
      <c r="P1663" s="8" t="e">
        <f>IF(#REF!=#REF!,IF(K1663="Stroke",IF(K1664="Stroke",IF(#REF!=#REF!,IF(Q1663=Q1664,IF((J1664-J1663)&lt;0,1000+J1664-J1663-O1663,J1664-J1663-O1663),""),""),""),""),"")</f>
        <v>#REF!</v>
      </c>
    </row>
    <row r="1664" spans="2:16">
      <c r="B1664" s="4"/>
      <c r="P1664" s="8" t="e">
        <f>IF(#REF!=#REF!,IF(K1664="Stroke",IF(K1665="Stroke",IF(#REF!=#REF!,IF(Q1664=Q1665,IF((J1665-J1664)&lt;0,1000+J1665-J1664-O1664,J1665-J1664-O1664),""),""),""),""),"")</f>
        <v>#REF!</v>
      </c>
    </row>
    <row r="1665" spans="2:16">
      <c r="B1665" s="4"/>
      <c r="P1665" s="8" t="e">
        <f>IF(#REF!=#REF!,IF(K1665="Stroke",IF(K1666="Stroke",IF(#REF!=#REF!,IF(Q1665=Q1666,IF((J1666-J1665)&lt;0,1000+J1666-J1665-O1665,J1666-J1665-O1665),""),""),""),""),"")</f>
        <v>#REF!</v>
      </c>
    </row>
    <row r="1666" spans="2:16">
      <c r="B1666" s="4"/>
      <c r="P1666" s="8" t="e">
        <f>IF(#REF!=#REF!,IF(K1666="Stroke",IF(K1667="Stroke",IF(#REF!=#REF!,IF(Q1666=Q1667,IF((J1667-J1666)&lt;0,1000+J1667-J1666-O1666,J1667-J1666-O1666),""),""),""),""),"")</f>
        <v>#REF!</v>
      </c>
    </row>
    <row r="1667" spans="2:16">
      <c r="B1667" s="4"/>
      <c r="P1667" s="8" t="e">
        <f>IF(#REF!=#REF!,IF(K1667="Stroke",IF(K1668="Stroke",IF(#REF!=#REF!,IF(Q1667=Q1668,IF((J1668-J1667)&lt;0,1000+J1668-J1667-O1667,J1668-J1667-O1667),""),""),""),""),"")</f>
        <v>#REF!</v>
      </c>
    </row>
    <row r="1668" spans="2:16">
      <c r="B1668" s="4"/>
      <c r="P1668" s="8" t="e">
        <f>IF(#REF!=#REF!,IF(K1668="Stroke",IF(K1669="Stroke",IF(#REF!=#REF!,IF(Q1668=Q1669,IF((J1669-J1668)&lt;0,1000+J1669-J1668-O1668,J1669-J1668-O1668),""),""),""),""),"")</f>
        <v>#REF!</v>
      </c>
    </row>
    <row r="1669" spans="2:16">
      <c r="B1669" s="4"/>
      <c r="P1669" s="8" t="e">
        <f>IF(#REF!=#REF!,IF(K1669="Stroke",IF(K1670="Stroke",IF(#REF!=#REF!,IF(Q1669=Q1670,IF((J1670-J1669)&lt;0,1000+J1670-J1669-O1669,J1670-J1669-O1669),""),""),""),""),"")</f>
        <v>#REF!</v>
      </c>
    </row>
    <row r="1670" spans="2:16">
      <c r="B1670" s="4"/>
      <c r="P1670" s="8" t="e">
        <f>IF(#REF!=#REF!,IF(K1670="Stroke",IF(K1671="Stroke",IF(#REF!=#REF!,IF(Q1670=Q1671,IF((J1671-J1670)&lt;0,1000+J1671-J1670-O1670,J1671-J1670-O1670),""),""),""),""),"")</f>
        <v>#REF!</v>
      </c>
    </row>
    <row r="1671" spans="2:16">
      <c r="B1671" s="4"/>
      <c r="P1671" s="8" t="e">
        <f>IF(#REF!=#REF!,IF(K1671="Stroke",IF(K1672="Stroke",IF(#REF!=#REF!,IF(Q1671=Q1672,IF((J1672-J1671)&lt;0,1000+J1672-J1671-O1671,J1672-J1671-O1671),""),""),""),""),"")</f>
        <v>#REF!</v>
      </c>
    </row>
    <row r="1672" spans="2:16">
      <c r="B1672" s="4"/>
      <c r="P1672" s="8" t="e">
        <f>IF(#REF!=#REF!,IF(K1672="Stroke",IF(K1673="Stroke",IF(#REF!=#REF!,IF(Q1672=Q1673,IF((J1673-J1672)&lt;0,1000+J1673-J1672-O1672,J1673-J1672-O1672),""),""),""),""),"")</f>
        <v>#REF!</v>
      </c>
    </row>
    <row r="1673" spans="2:16">
      <c r="B1673" s="4"/>
      <c r="P1673" s="8" t="e">
        <f>IF(#REF!=#REF!,IF(K1673="Stroke",IF(K1674="Stroke",IF(#REF!=#REF!,IF(Q1673=Q1674,IF((J1674-J1673)&lt;0,1000+J1674-J1673-O1673,J1674-J1673-O1673),""),""),""),""),"")</f>
        <v>#REF!</v>
      </c>
    </row>
    <row r="1674" spans="2:16">
      <c r="B1674" s="4"/>
      <c r="P1674" s="8" t="e">
        <f>IF(#REF!=#REF!,IF(K1674="Stroke",IF(K1675="Stroke",IF(#REF!=#REF!,IF(Q1674=Q1675,IF((J1675-J1674)&lt;0,1000+J1675-J1674-O1674,J1675-J1674-O1674),""),""),""),""),"")</f>
        <v>#REF!</v>
      </c>
    </row>
    <row r="1675" spans="2:16">
      <c r="B1675" s="4"/>
      <c r="P1675" s="8" t="e">
        <f>IF(#REF!=#REF!,IF(K1675="Stroke",IF(K1676="Stroke",IF(#REF!=#REF!,IF(Q1675=Q1676,IF((J1676-J1675)&lt;0,1000+J1676-J1675-O1675,J1676-J1675-O1675),""),""),""),""),"")</f>
        <v>#REF!</v>
      </c>
    </row>
    <row r="1676" spans="2:16">
      <c r="B1676" s="4"/>
      <c r="P1676" s="8" t="e">
        <f>IF(#REF!=#REF!,IF(K1676="Stroke",IF(K1677="Stroke",IF(#REF!=#REF!,IF(Q1676=Q1677,IF((J1677-J1676)&lt;0,1000+J1677-J1676-O1676,J1677-J1676-O1676),""),""),""),""),"")</f>
        <v>#REF!</v>
      </c>
    </row>
    <row r="1677" spans="2:16">
      <c r="B1677" s="4"/>
      <c r="P1677" s="8" t="e">
        <f>IF(#REF!=#REF!,IF(K1677="Stroke",IF(K1678="Stroke",IF(#REF!=#REF!,IF(Q1677=Q1678,IF((J1678-J1677)&lt;0,1000+J1678-J1677-O1677,J1678-J1677-O1677),""),""),""),""),"")</f>
        <v>#REF!</v>
      </c>
    </row>
    <row r="1678" spans="2:16">
      <c r="B1678" s="4"/>
      <c r="P1678" s="8" t="e">
        <f>IF(#REF!=#REF!,IF(K1678="Stroke",IF(K1679="Stroke",IF(#REF!=#REF!,IF(Q1678=Q1679,IF((J1679-J1678)&lt;0,1000+J1679-J1678-O1678,J1679-J1678-O1678),""),""),""),""),"")</f>
        <v>#REF!</v>
      </c>
    </row>
    <row r="1679" spans="2:16">
      <c r="B1679" s="4"/>
      <c r="P1679" s="8" t="e">
        <f>IF(#REF!=#REF!,IF(K1679="Stroke",IF(K1680="Stroke",IF(#REF!=#REF!,IF(Q1679=Q1680,IF((J1680-J1679)&lt;0,1000+J1680-J1679-O1679,J1680-J1679-O1679),""),""),""),""),"")</f>
        <v>#REF!</v>
      </c>
    </row>
    <row r="1680" spans="2:16">
      <c r="B1680" s="4"/>
      <c r="P1680" s="8" t="e">
        <f>IF(#REF!=#REF!,IF(K1680="Stroke",IF(K1681="Stroke",IF(#REF!=#REF!,IF(Q1680=Q1681,IF((J1681-J1680)&lt;0,1000+J1681-J1680-O1680,J1681-J1680-O1680),""),""),""),""),"")</f>
        <v>#REF!</v>
      </c>
    </row>
    <row r="1681" spans="2:16">
      <c r="B1681" s="4"/>
      <c r="P1681" s="8" t="e">
        <f>IF(#REF!=#REF!,IF(K1681="Stroke",IF(K1682="Stroke",IF(#REF!=#REF!,IF(Q1681=Q1682,IF((J1682-J1681)&lt;0,1000+J1682-J1681-O1681,J1682-J1681-O1681),""),""),""),""),"")</f>
        <v>#REF!</v>
      </c>
    </row>
    <row r="1682" spans="2:16">
      <c r="B1682" s="4"/>
      <c r="P1682" s="8" t="e">
        <f>IF(#REF!=#REF!,IF(K1682="Stroke",IF(K1683="Stroke",IF(#REF!=#REF!,IF(Q1682=Q1683,IF((J1683-J1682)&lt;0,1000+J1683-J1682-O1682,J1683-J1682-O1682),""),""),""),""),"")</f>
        <v>#REF!</v>
      </c>
    </row>
    <row r="1683" spans="2:16">
      <c r="B1683" s="4"/>
      <c r="P1683" s="8" t="e">
        <f>IF(#REF!=#REF!,IF(K1683="Stroke",IF(K1684="Stroke",IF(#REF!=#REF!,IF(Q1683=Q1684,IF((J1684-J1683)&lt;0,1000+J1684-J1683-O1683,J1684-J1683-O1683),""),""),""),""),"")</f>
        <v>#REF!</v>
      </c>
    </row>
    <row r="1684" spans="2:16">
      <c r="B1684" s="4"/>
      <c r="P1684" s="8" t="e">
        <f>IF(#REF!=#REF!,IF(K1684="Stroke",IF(K1685="Stroke",IF(#REF!=#REF!,IF(Q1684=Q1685,IF((J1685-J1684)&lt;0,1000+J1685-J1684-O1684,J1685-J1684-O1684),""),""),""),""),"")</f>
        <v>#REF!</v>
      </c>
    </row>
    <row r="1685" spans="2:16">
      <c r="B1685" s="4"/>
      <c r="P1685" s="8" t="e">
        <f>IF(#REF!=#REF!,IF(K1685="Stroke",IF(K1686="Stroke",IF(#REF!=#REF!,IF(Q1685=Q1686,IF((J1686-J1685)&lt;0,1000+J1686-J1685-O1685,J1686-J1685-O1685),""),""),""),""),"")</f>
        <v>#REF!</v>
      </c>
    </row>
    <row r="1686" spans="2:16">
      <c r="B1686" s="4"/>
      <c r="P1686" s="8" t="e">
        <f>IF(#REF!=#REF!,IF(K1686="Stroke",IF(K1687="Stroke",IF(#REF!=#REF!,IF(Q1686=Q1687,IF((J1687-J1686)&lt;0,1000+J1687-J1686-O1686,J1687-J1686-O1686),""),""),""),""),"")</f>
        <v>#REF!</v>
      </c>
    </row>
    <row r="1687" spans="2:16">
      <c r="B1687" s="4"/>
      <c r="P1687" s="8" t="e">
        <f>IF(#REF!=#REF!,IF(K1687="Stroke",IF(K1688="Stroke",IF(#REF!=#REF!,IF(Q1687=Q1688,IF((J1688-J1687)&lt;0,1000+J1688-J1687-O1687,J1688-J1687-O1687),""),""),""),""),"")</f>
        <v>#REF!</v>
      </c>
    </row>
    <row r="1688" spans="2:16">
      <c r="B1688" s="4"/>
      <c r="P1688" s="8" t="e">
        <f>IF(#REF!=#REF!,IF(K1688="Stroke",IF(K1689="Stroke",IF(#REF!=#REF!,IF(Q1688=Q1689,IF((J1689-J1688)&lt;0,1000+J1689-J1688-O1688,J1689-J1688-O1688),""),""),""),""),"")</f>
        <v>#REF!</v>
      </c>
    </row>
    <row r="1689" spans="2:16">
      <c r="B1689" s="4"/>
      <c r="P1689" s="8" t="e">
        <f>IF(#REF!=#REF!,IF(K1689="Stroke",IF(K1690="Stroke",IF(#REF!=#REF!,IF(Q1689=Q1690,IF((J1690-J1689)&lt;0,1000+J1690-J1689-O1689,J1690-J1689-O1689),""),""),""),""),"")</f>
        <v>#REF!</v>
      </c>
    </row>
    <row r="1690" spans="2:16">
      <c r="B1690" s="4"/>
      <c r="P1690" s="8" t="e">
        <f>IF(#REF!=#REF!,IF(K1690="Stroke",IF(K1691="Stroke",IF(#REF!=#REF!,IF(Q1690=Q1691,IF((J1691-J1690)&lt;0,1000+J1691-J1690-O1690,J1691-J1690-O1690),""),""),""),""),"")</f>
        <v>#REF!</v>
      </c>
    </row>
    <row r="1691" spans="2:16">
      <c r="B1691" s="4"/>
      <c r="P1691" s="8" t="e">
        <f>IF(#REF!=#REF!,IF(K1691="Stroke",IF(K1692="Stroke",IF(#REF!=#REF!,IF(Q1691=Q1692,IF((J1692-J1691)&lt;0,1000+J1692-J1691-O1691,J1692-J1691-O1691),""),""),""),""),"")</f>
        <v>#REF!</v>
      </c>
    </row>
    <row r="1692" spans="2:16">
      <c r="B1692" s="4"/>
      <c r="P1692" s="8" t="e">
        <f>IF(#REF!=#REF!,IF(K1692="Stroke",IF(K1693="Stroke",IF(#REF!=#REF!,IF(Q1692=Q1693,IF((J1693-J1692)&lt;0,1000+J1693-J1692-O1692,J1693-J1692-O1692),""),""),""),""),"")</f>
        <v>#REF!</v>
      </c>
    </row>
    <row r="1693" spans="2:16">
      <c r="B1693" s="4"/>
      <c r="P1693" s="8" t="e">
        <f>IF(#REF!=#REF!,IF(K1693="Stroke",IF(K1694="Stroke",IF(#REF!=#REF!,IF(Q1693=Q1694,IF((J1694-J1693)&lt;0,1000+J1694-J1693-O1693,J1694-J1693-O1693),""),""),""),""),"")</f>
        <v>#REF!</v>
      </c>
    </row>
    <row r="1694" spans="2:16">
      <c r="B1694" s="4"/>
      <c r="P1694" s="8" t="e">
        <f>IF(#REF!=#REF!,IF(K1694="Stroke",IF(K1695="Stroke",IF(#REF!=#REF!,IF(Q1694=Q1695,IF((J1695-J1694)&lt;0,1000+J1695-J1694-O1694,J1695-J1694-O1694),""),""),""),""),"")</f>
        <v>#REF!</v>
      </c>
    </row>
    <row r="1695" spans="2:16">
      <c r="B1695" s="4"/>
      <c r="P1695" s="8" t="e">
        <f>IF(#REF!=#REF!,IF(K1695="Stroke",IF(K1696="Stroke",IF(#REF!=#REF!,IF(Q1695=Q1696,IF((J1696-J1695)&lt;0,1000+J1696-J1695-O1695,J1696-J1695-O1695),""),""),""),""),"")</f>
        <v>#REF!</v>
      </c>
    </row>
    <row r="1696" spans="2:16">
      <c r="B1696" s="4"/>
      <c r="P1696" s="8" t="e">
        <f>IF(#REF!=#REF!,IF(K1696="Stroke",IF(K1697="Stroke",IF(#REF!=#REF!,IF(Q1696=Q1697,IF((J1697-J1696)&lt;0,1000+J1697-J1696-O1696,J1697-J1696-O1696),""),""),""),""),"")</f>
        <v>#REF!</v>
      </c>
    </row>
    <row r="1697" spans="2:16">
      <c r="B1697" s="4"/>
      <c r="P1697" s="8" t="e">
        <f>IF(#REF!=#REF!,IF(K1697="Stroke",IF(K1698="Stroke",IF(#REF!=#REF!,IF(Q1697=Q1698,IF((J1698-J1697)&lt;0,1000+J1698-J1697-O1697,J1698-J1697-O1697),""),""),""),""),"")</f>
        <v>#REF!</v>
      </c>
    </row>
    <row r="1698" spans="2:16">
      <c r="B1698" s="4"/>
      <c r="P1698" s="8" t="e">
        <f>IF(#REF!=#REF!,IF(K1698="Stroke",IF(K1699="Stroke",IF(#REF!=#REF!,IF(Q1698=Q1699,IF((J1699-J1698)&lt;0,1000+J1699-J1698-O1698,J1699-J1698-O1698),""),""),""),""),"")</f>
        <v>#REF!</v>
      </c>
    </row>
    <row r="1699" spans="2:16">
      <c r="B1699" s="4"/>
      <c r="P1699" s="8" t="e">
        <f>IF(#REF!=#REF!,IF(K1699="Stroke",IF(K1700="Stroke",IF(#REF!=#REF!,IF(Q1699=Q1700,IF((J1700-J1699)&lt;0,1000+J1700-J1699-O1699,J1700-J1699-O1699),""),""),""),""),"")</f>
        <v>#REF!</v>
      </c>
    </row>
    <row r="1700" spans="2:16">
      <c r="B1700" s="4"/>
      <c r="P1700" s="8" t="e">
        <f>IF(#REF!=#REF!,IF(K1700="Stroke",IF(K1701="Stroke",IF(#REF!=#REF!,IF(Q1700=Q1701,IF((J1701-J1700)&lt;0,1000+J1701-J1700-O1700,J1701-J1700-O1700),""),""),""),""),"")</f>
        <v>#REF!</v>
      </c>
    </row>
    <row r="1701" spans="2:16">
      <c r="B1701" s="4"/>
      <c r="P1701" s="8" t="e">
        <f>IF(#REF!=#REF!,IF(K1701="Stroke",IF(K1702="Stroke",IF(#REF!=#REF!,IF(Q1701=Q1702,IF((J1702-J1701)&lt;0,1000+J1702-J1701-O1701,J1702-J1701-O1701),""),""),""),""),"")</f>
        <v>#REF!</v>
      </c>
    </row>
    <row r="1702" spans="2:16">
      <c r="B1702" s="4"/>
      <c r="P1702" s="8" t="e">
        <f>IF(#REF!=#REF!,IF(K1702="Stroke",IF(K1703="Stroke",IF(#REF!=#REF!,IF(Q1702=Q1703,IF((J1703-J1702)&lt;0,1000+J1703-J1702-O1702,J1703-J1702-O1702),""),""),""),""),"")</f>
        <v>#REF!</v>
      </c>
    </row>
    <row r="1703" spans="2:16">
      <c r="B1703" s="4"/>
      <c r="P1703" s="8" t="e">
        <f>IF(#REF!=#REF!,IF(K1703="Stroke",IF(K1704="Stroke",IF(#REF!=#REF!,IF(Q1703=Q1704,IF((J1704-J1703)&lt;0,1000+J1704-J1703-O1703,J1704-J1703-O1703),""),""),""),""),"")</f>
        <v>#REF!</v>
      </c>
    </row>
    <row r="1704" spans="2:16">
      <c r="B1704" s="4"/>
      <c r="P1704" s="8" t="e">
        <f>IF(#REF!=#REF!,IF(K1704="Stroke",IF(K1705="Stroke",IF(#REF!=#REF!,IF(Q1704=Q1705,IF((J1705-J1704)&lt;0,1000+J1705-J1704-O1704,J1705-J1704-O1704),""),""),""),""),"")</f>
        <v>#REF!</v>
      </c>
    </row>
    <row r="1705" spans="2:16">
      <c r="B1705" s="4"/>
      <c r="P1705" s="8" t="e">
        <f>IF(#REF!=#REF!,IF(K1705="Stroke",IF(K1706="Stroke",IF(#REF!=#REF!,IF(Q1705=Q1706,IF((J1706-J1705)&lt;0,1000+J1706-J1705-O1705,J1706-J1705-O1705),""),""),""),""),"")</f>
        <v>#REF!</v>
      </c>
    </row>
    <row r="1706" spans="2:16">
      <c r="B1706" s="4"/>
      <c r="P1706" s="8" t="e">
        <f>IF(#REF!=#REF!,IF(K1706="Stroke",IF(K1707="Stroke",IF(#REF!=#REF!,IF(Q1706=Q1707,IF((J1707-J1706)&lt;0,1000+J1707-J1706-O1706,J1707-J1706-O1706),""),""),""),""),"")</f>
        <v>#REF!</v>
      </c>
    </row>
    <row r="1707" spans="2:16">
      <c r="B1707" s="4"/>
      <c r="P1707" s="8" t="e">
        <f>IF(#REF!=#REF!,IF(K1707="Stroke",IF(K1708="Stroke",IF(#REF!=#REF!,IF(Q1707=Q1708,IF((J1708-J1707)&lt;0,1000+J1708-J1707-O1707,J1708-J1707-O1707),""),""),""),""),"")</f>
        <v>#REF!</v>
      </c>
    </row>
    <row r="1708" spans="2:16">
      <c r="B1708" s="4"/>
      <c r="P1708" s="8" t="e">
        <f>IF(#REF!=#REF!,IF(K1708="Stroke",IF(K1709="Stroke",IF(#REF!=#REF!,IF(Q1708=Q1709,IF((J1709-J1708)&lt;0,1000+J1709-J1708-O1708,J1709-J1708-O1708),""),""),""),""),"")</f>
        <v>#REF!</v>
      </c>
    </row>
    <row r="1709" spans="2:16">
      <c r="B1709" s="4"/>
      <c r="P1709" s="8" t="e">
        <f>IF(#REF!=#REF!,IF(K1709="Stroke",IF(K1710="Stroke",IF(#REF!=#REF!,IF(Q1709=Q1710,IF((J1710-J1709)&lt;0,1000+J1710-J1709-O1709,J1710-J1709-O1709),""),""),""),""),"")</f>
        <v>#REF!</v>
      </c>
    </row>
    <row r="1710" spans="2:16">
      <c r="B1710" s="4"/>
      <c r="P1710" s="8" t="e">
        <f>IF(#REF!=#REF!,IF(K1710="Stroke",IF(K1711="Stroke",IF(#REF!=#REF!,IF(Q1710=Q1711,IF((J1711-J1710)&lt;0,1000+J1711-J1710-O1710,J1711-J1710-O1710),""),""),""),""),"")</f>
        <v>#REF!</v>
      </c>
    </row>
    <row r="1711" spans="2:16">
      <c r="B1711" s="4"/>
      <c r="P1711" s="8" t="e">
        <f>IF(#REF!=#REF!,IF(K1711="Stroke",IF(K1712="Stroke",IF(#REF!=#REF!,IF(Q1711=Q1712,IF((J1712-J1711)&lt;0,1000+J1712-J1711-O1711,J1712-J1711-O1711),""),""),""),""),"")</f>
        <v>#REF!</v>
      </c>
    </row>
    <row r="1712" spans="2:16">
      <c r="B1712" s="4"/>
      <c r="P1712" s="8" t="e">
        <f>IF(#REF!=#REF!,IF(K1712="Stroke",IF(K1713="Stroke",IF(#REF!=#REF!,IF(Q1712=Q1713,IF((J1713-J1712)&lt;0,1000+J1713-J1712-O1712,J1713-J1712-O1712),""),""),""),""),"")</f>
        <v>#REF!</v>
      </c>
    </row>
    <row r="1713" spans="2:16">
      <c r="B1713" s="4"/>
      <c r="P1713" s="8" t="e">
        <f>IF(#REF!=#REF!,IF(K1713="Stroke",IF(K1714="Stroke",IF(#REF!=#REF!,IF(Q1713=Q1714,IF((J1714-J1713)&lt;0,1000+J1714-J1713-O1713,J1714-J1713-O1713),""),""),""),""),"")</f>
        <v>#REF!</v>
      </c>
    </row>
    <row r="1714" spans="2:16">
      <c r="B1714" s="4"/>
      <c r="P1714" s="8" t="e">
        <f>IF(#REF!=#REF!,IF(K1714="Stroke",IF(K1715="Stroke",IF(#REF!=#REF!,IF(Q1714=Q1715,IF((J1715-J1714)&lt;0,1000+J1715-J1714-O1714,J1715-J1714-O1714),""),""),""),""),"")</f>
        <v>#REF!</v>
      </c>
    </row>
    <row r="1715" spans="2:16">
      <c r="B1715" s="4"/>
      <c r="P1715" s="8" t="e">
        <f>IF(#REF!=#REF!,IF(K1715="Stroke",IF(K1716="Stroke",IF(#REF!=#REF!,IF(Q1715=Q1716,IF((J1716-J1715)&lt;0,1000+J1716-J1715-O1715,J1716-J1715-O1715),""),""),""),""),"")</f>
        <v>#REF!</v>
      </c>
    </row>
    <row r="1716" spans="2:16">
      <c r="B1716" s="4"/>
      <c r="P1716" s="8" t="e">
        <f>IF(#REF!=#REF!,IF(K1716="Stroke",IF(K1717="Stroke",IF(#REF!=#REF!,IF(Q1716=Q1717,IF((J1717-J1716)&lt;0,1000+J1717-J1716-O1716,J1717-J1716-O1716),""),""),""),""),"")</f>
        <v>#REF!</v>
      </c>
    </row>
    <row r="1717" spans="2:16">
      <c r="B1717" s="4"/>
      <c r="P1717" s="8" t="e">
        <f>IF(#REF!=#REF!,IF(K1717="Stroke",IF(K1718="Stroke",IF(#REF!=#REF!,IF(Q1717=Q1718,IF((J1718-J1717)&lt;0,1000+J1718-J1717-O1717,J1718-J1717-O1717),""),""),""),""),"")</f>
        <v>#REF!</v>
      </c>
    </row>
    <row r="1718" spans="2:16">
      <c r="B1718" s="4"/>
      <c r="P1718" s="8" t="e">
        <f>IF(#REF!=#REF!,IF(K1718="Stroke",IF(K1719="Stroke",IF(#REF!=#REF!,IF(Q1718=Q1719,IF((J1719-J1718)&lt;0,1000+J1719-J1718-O1718,J1719-J1718-O1718),""),""),""),""),"")</f>
        <v>#REF!</v>
      </c>
    </row>
    <row r="1719" spans="2:16">
      <c r="B1719" s="4"/>
      <c r="P1719" s="8" t="e">
        <f>IF(#REF!=#REF!,IF(K1719="Stroke",IF(K1720="Stroke",IF(#REF!=#REF!,IF(Q1719=Q1720,IF((J1720-J1719)&lt;0,1000+J1720-J1719-O1719,J1720-J1719-O1719),""),""),""),""),"")</f>
        <v>#REF!</v>
      </c>
    </row>
    <row r="1720" spans="2:16">
      <c r="B1720" s="4"/>
      <c r="P1720" s="8" t="e">
        <f>IF(#REF!=#REF!,IF(K1720="Stroke",IF(K1721="Stroke",IF(#REF!=#REF!,IF(Q1720=Q1721,IF((J1721-J1720)&lt;0,1000+J1721-J1720-O1720,J1721-J1720-O1720),""),""),""),""),"")</f>
        <v>#REF!</v>
      </c>
    </row>
    <row r="1721" spans="2:16">
      <c r="B1721" s="4"/>
      <c r="P1721" s="8" t="e">
        <f>IF(#REF!=#REF!,IF(K1721="Stroke",IF(K1722="Stroke",IF(#REF!=#REF!,IF(Q1721=Q1722,IF((J1722-J1721)&lt;0,1000+J1722-J1721-O1721,J1722-J1721-O1721),""),""),""),""),"")</f>
        <v>#REF!</v>
      </c>
    </row>
    <row r="1722" spans="2:16">
      <c r="B1722" s="4"/>
      <c r="P1722" s="8" t="e">
        <f>IF(#REF!=#REF!,IF(K1722="Stroke",IF(K1723="Stroke",IF(#REF!=#REF!,IF(Q1722=Q1723,IF((J1723-J1722)&lt;0,1000+J1723-J1722-O1722,J1723-J1722-O1722),""),""),""),""),"")</f>
        <v>#REF!</v>
      </c>
    </row>
    <row r="1723" spans="2:16">
      <c r="B1723" s="4"/>
      <c r="P1723" s="8" t="e">
        <f>IF(#REF!=#REF!,IF(K1723="Stroke",IF(K1724="Stroke",IF(#REF!=#REF!,IF(Q1723=Q1724,IF((J1724-J1723)&lt;0,1000+J1724-J1723-O1723,J1724-J1723-O1723),""),""),""),""),"")</f>
        <v>#REF!</v>
      </c>
    </row>
    <row r="1724" spans="2:16">
      <c r="B1724" s="4"/>
      <c r="P1724" s="8" t="e">
        <f>IF(#REF!=#REF!,IF(K1724="Stroke",IF(K1725="Stroke",IF(#REF!=#REF!,IF(Q1724=Q1725,IF((J1725-J1724)&lt;0,1000+J1725-J1724-O1724,J1725-J1724-O1724),""),""),""),""),"")</f>
        <v>#REF!</v>
      </c>
    </row>
    <row r="1725" spans="2:16">
      <c r="B1725" s="4"/>
      <c r="P1725" s="8" t="e">
        <f>IF(#REF!=#REF!,IF(K1725="Stroke",IF(K1726="Stroke",IF(#REF!=#REF!,IF(Q1725=Q1726,IF((J1726-J1725)&lt;0,1000+J1726-J1725-O1725,J1726-J1725-O1725),""),""),""),""),"")</f>
        <v>#REF!</v>
      </c>
    </row>
    <row r="1726" spans="2:16">
      <c r="B1726" s="4"/>
      <c r="P1726" s="8" t="e">
        <f>IF(#REF!=#REF!,IF(K1726="Stroke",IF(K1727="Stroke",IF(#REF!=#REF!,IF(Q1726=Q1727,IF((J1727-J1726)&lt;0,1000+J1727-J1726-O1726,J1727-J1726-O1726),""),""),""),""),"")</f>
        <v>#REF!</v>
      </c>
    </row>
    <row r="1727" spans="2:16">
      <c r="B1727" s="4"/>
      <c r="P1727" s="8" t="e">
        <f>IF(#REF!=#REF!,IF(K1727="Stroke",IF(K1728="Stroke",IF(#REF!=#REF!,IF(Q1727=Q1728,IF((J1728-J1727)&lt;0,1000+J1728-J1727-O1727,J1728-J1727-O1727),""),""),""),""),"")</f>
        <v>#REF!</v>
      </c>
    </row>
    <row r="1728" spans="2:16">
      <c r="B1728" s="4"/>
      <c r="P1728" s="8" t="e">
        <f>IF(#REF!=#REF!,IF(K1728="Stroke",IF(K1729="Stroke",IF(#REF!=#REF!,IF(Q1728=Q1729,IF((J1729-J1728)&lt;0,1000+J1729-J1728-O1728,J1729-J1728-O1728),""),""),""),""),"")</f>
        <v>#REF!</v>
      </c>
    </row>
    <row r="1729" spans="2:16">
      <c r="B1729" s="4"/>
      <c r="P1729" s="8" t="e">
        <f>IF(#REF!=#REF!,IF(K1729="Stroke",IF(K1730="Stroke",IF(#REF!=#REF!,IF(Q1729=Q1730,IF((J1730-J1729)&lt;0,1000+J1730-J1729-O1729,J1730-J1729-O1729),""),""),""),""),"")</f>
        <v>#REF!</v>
      </c>
    </row>
    <row r="1730" spans="2:16">
      <c r="B1730" s="4"/>
      <c r="P1730" s="8" t="e">
        <f>IF(#REF!=#REF!,IF(K1730="Stroke",IF(K1731="Stroke",IF(#REF!=#REF!,IF(Q1730=Q1731,IF((J1731-J1730)&lt;0,1000+J1731-J1730-O1730,J1731-J1730-O1730),""),""),""),""),"")</f>
        <v>#REF!</v>
      </c>
    </row>
    <row r="1731" spans="2:16">
      <c r="B1731" s="4"/>
      <c r="P1731" s="8" t="e">
        <f>IF(#REF!=#REF!,IF(K1731="Stroke",IF(K1732="Stroke",IF(#REF!=#REF!,IF(Q1731=Q1732,IF((J1732-J1731)&lt;0,1000+J1732-J1731-O1731,J1732-J1731-O1731),""),""),""),""),"")</f>
        <v>#REF!</v>
      </c>
    </row>
    <row r="1732" spans="2:16">
      <c r="B1732" s="4"/>
      <c r="P1732" s="8" t="e">
        <f>IF(#REF!=#REF!,IF(K1732="Stroke",IF(K1733="Stroke",IF(#REF!=#REF!,IF(Q1732=Q1733,IF((J1733-J1732)&lt;0,1000+J1733-J1732-O1732,J1733-J1732-O1732),""),""),""),""),"")</f>
        <v>#REF!</v>
      </c>
    </row>
    <row r="1733" spans="2:16">
      <c r="B1733" s="4"/>
      <c r="P1733" s="8" t="e">
        <f>IF(#REF!=#REF!,IF(K1733="Stroke",IF(K1734="Stroke",IF(#REF!=#REF!,IF(Q1733=Q1734,IF((J1734-J1733)&lt;0,1000+J1734-J1733-O1733,J1734-J1733-O1733),""),""),""),""),"")</f>
        <v>#REF!</v>
      </c>
    </row>
    <row r="1734" spans="2:16">
      <c r="B1734" s="4"/>
      <c r="P1734" s="8" t="e">
        <f>IF(#REF!=#REF!,IF(K1734="Stroke",IF(K1735="Stroke",IF(#REF!=#REF!,IF(Q1734=Q1735,IF((J1735-J1734)&lt;0,1000+J1735-J1734-O1734,J1735-J1734-O1734),""),""),""),""),"")</f>
        <v>#REF!</v>
      </c>
    </row>
    <row r="1735" spans="2:16">
      <c r="B1735" s="4"/>
      <c r="P1735" s="8" t="e">
        <f>IF(#REF!=#REF!,IF(K1735="Stroke",IF(K1736="Stroke",IF(#REF!=#REF!,IF(Q1735=Q1736,IF((J1736-J1735)&lt;0,1000+J1736-J1735-O1735,J1736-J1735-O1735),""),""),""),""),"")</f>
        <v>#REF!</v>
      </c>
    </row>
    <row r="1736" spans="2:16">
      <c r="B1736" s="4"/>
      <c r="P1736" s="8" t="e">
        <f>IF(#REF!=#REF!,IF(K1736="Stroke",IF(K1737="Stroke",IF(#REF!=#REF!,IF(Q1736=Q1737,IF((J1737-J1736)&lt;0,1000+J1737-J1736-O1736,J1737-J1736-O1736),""),""),""),""),"")</f>
        <v>#REF!</v>
      </c>
    </row>
    <row r="1737" spans="2:16">
      <c r="B1737" s="4"/>
      <c r="P1737" s="8" t="e">
        <f>IF(#REF!=#REF!,IF(K1737="Stroke",IF(K1738="Stroke",IF(#REF!=#REF!,IF(Q1737=Q1738,IF((J1738-J1737)&lt;0,1000+J1738-J1737-O1737,J1738-J1737-O1737),""),""),""),""),"")</f>
        <v>#REF!</v>
      </c>
    </row>
    <row r="1738" spans="2:16">
      <c r="B1738" s="4"/>
      <c r="P1738" s="8" t="e">
        <f>IF(#REF!=#REF!,IF(K1738="Stroke",IF(K1739="Stroke",IF(#REF!=#REF!,IF(Q1738=Q1739,IF((J1739-J1738)&lt;0,1000+J1739-J1738-O1738,J1739-J1738-O1738),""),""),""),""),"")</f>
        <v>#REF!</v>
      </c>
    </row>
    <row r="1739" spans="2:16">
      <c r="B1739" s="4"/>
      <c r="P1739" s="8" t="e">
        <f>IF(#REF!=#REF!,IF(K1739="Stroke",IF(K1740="Stroke",IF(#REF!=#REF!,IF(Q1739=Q1740,IF((J1740-J1739)&lt;0,1000+J1740-J1739-O1739,J1740-J1739-O1739),""),""),""),""),"")</f>
        <v>#REF!</v>
      </c>
    </row>
    <row r="1740" spans="2:16">
      <c r="B1740" s="4"/>
      <c r="P1740" s="8" t="e">
        <f>IF(#REF!=#REF!,IF(K1740="Stroke",IF(K1741="Stroke",IF(#REF!=#REF!,IF(Q1740=Q1741,IF((J1741-J1740)&lt;0,1000+J1741-J1740-O1740,J1741-J1740-O1740),""),""),""),""),"")</f>
        <v>#REF!</v>
      </c>
    </row>
    <row r="1741" spans="2:16">
      <c r="B1741" s="4"/>
      <c r="P1741" s="8" t="e">
        <f>IF(#REF!=#REF!,IF(K1741="Stroke",IF(K1742="Stroke",IF(#REF!=#REF!,IF(Q1741=Q1742,IF((J1742-J1741)&lt;0,1000+J1742-J1741-O1741,J1742-J1741-O1741),""),""),""),""),"")</f>
        <v>#REF!</v>
      </c>
    </row>
    <row r="1742" spans="2:16">
      <c r="B1742" s="4"/>
      <c r="P1742" s="8" t="e">
        <f>IF(#REF!=#REF!,IF(K1742="Stroke",IF(K1743="Stroke",IF(#REF!=#REF!,IF(Q1742=Q1743,IF((J1743-J1742)&lt;0,1000+J1743-J1742-O1742,J1743-J1742-O1742),""),""),""),""),"")</f>
        <v>#REF!</v>
      </c>
    </row>
    <row r="1743" spans="2:16">
      <c r="B1743" s="4"/>
      <c r="P1743" s="8" t="e">
        <f>IF(#REF!=#REF!,IF(K1743="Stroke",IF(K1744="Stroke",IF(#REF!=#REF!,IF(Q1743=Q1744,IF((J1744-J1743)&lt;0,1000+J1744-J1743-O1743,J1744-J1743-O1743),""),""),""),""),"")</f>
        <v>#REF!</v>
      </c>
    </row>
    <row r="1744" spans="2:16">
      <c r="B1744" s="4"/>
      <c r="P1744" s="8" t="e">
        <f>IF(#REF!=#REF!,IF(K1744="Stroke",IF(K1745="Stroke",IF(#REF!=#REF!,IF(Q1744=Q1745,IF((J1745-J1744)&lt;0,1000+J1745-J1744-O1744,J1745-J1744-O1744),""),""),""),""),"")</f>
        <v>#REF!</v>
      </c>
    </row>
    <row r="1745" spans="2:16">
      <c r="B1745" s="4"/>
      <c r="P1745" s="8" t="e">
        <f>IF(#REF!=#REF!,IF(K1745="Stroke",IF(K1746="Stroke",IF(#REF!=#REF!,IF(Q1745=Q1746,IF((J1746-J1745)&lt;0,1000+J1746-J1745-O1745,J1746-J1745-O1745),""),""),""),""),"")</f>
        <v>#REF!</v>
      </c>
    </row>
    <row r="1746" spans="2:16">
      <c r="B1746" s="4"/>
      <c r="P1746" s="8" t="e">
        <f>IF(#REF!=#REF!,IF(K1746="Stroke",IF(K1747="Stroke",IF(#REF!=#REF!,IF(Q1746=Q1747,IF((J1747-J1746)&lt;0,1000+J1747-J1746-O1746,J1747-J1746-O1746),""),""),""),""),"")</f>
        <v>#REF!</v>
      </c>
    </row>
    <row r="1747" spans="2:16">
      <c r="B1747" s="4"/>
      <c r="P1747" s="8" t="e">
        <f>IF(#REF!=#REF!,IF(K1747="Stroke",IF(K1748="Stroke",IF(#REF!=#REF!,IF(Q1747=Q1748,IF((J1748-J1747)&lt;0,1000+J1748-J1747-O1747,J1748-J1747-O1747),""),""),""),""),"")</f>
        <v>#REF!</v>
      </c>
    </row>
    <row r="1748" spans="2:16">
      <c r="B1748" s="4"/>
      <c r="P1748" s="8" t="e">
        <f>IF(#REF!=#REF!,IF(K1748="Stroke",IF(K1749="Stroke",IF(#REF!=#REF!,IF(Q1748=Q1749,IF((J1749-J1748)&lt;0,1000+J1749-J1748-O1748,J1749-J1748-O1748),""),""),""),""),"")</f>
        <v>#REF!</v>
      </c>
    </row>
    <row r="1749" spans="2:16">
      <c r="B1749" s="4"/>
      <c r="P1749" s="8" t="e">
        <f>IF(#REF!=#REF!,IF(K1749="Stroke",IF(K1750="Stroke",IF(#REF!=#REF!,IF(Q1749=Q1750,IF((J1750-J1749)&lt;0,1000+J1750-J1749-O1749,J1750-J1749-O1749),""),""),""),""),"")</f>
        <v>#REF!</v>
      </c>
    </row>
    <row r="1750" spans="2:16">
      <c r="B1750" s="4"/>
      <c r="P1750" s="8" t="e">
        <f>IF(#REF!=#REF!,IF(K1750="Stroke",IF(K1751="Stroke",IF(#REF!=#REF!,IF(Q1750=Q1751,IF((J1751-J1750)&lt;0,1000+J1751-J1750-O1750,J1751-J1750-O1750),""),""),""),""),"")</f>
        <v>#REF!</v>
      </c>
    </row>
    <row r="1751" spans="2:16">
      <c r="B1751" s="4"/>
      <c r="P1751" s="8" t="e">
        <f>IF(#REF!=#REF!,IF(K1751="Stroke",IF(K1752="Stroke",IF(#REF!=#REF!,IF(Q1751=Q1752,IF((J1752-J1751)&lt;0,1000+J1752-J1751-O1751,J1752-J1751-O1751),""),""),""),""),"")</f>
        <v>#REF!</v>
      </c>
    </row>
    <row r="1752" spans="2:16">
      <c r="B1752" s="4"/>
      <c r="P1752" s="8" t="e">
        <f>IF(#REF!=#REF!,IF(K1752="Stroke",IF(K1753="Stroke",IF(#REF!=#REF!,IF(Q1752=Q1753,IF((J1753-J1752)&lt;0,1000+J1753-J1752-O1752,J1753-J1752-O1752),""),""),""),""),"")</f>
        <v>#REF!</v>
      </c>
    </row>
    <row r="1753" spans="2:16">
      <c r="B1753" s="4"/>
      <c r="P1753" s="8" t="e">
        <f>IF(#REF!=#REF!,IF(K1753="Stroke",IF(K1754="Stroke",IF(#REF!=#REF!,IF(Q1753=Q1754,IF((J1754-J1753)&lt;0,1000+J1754-J1753-O1753,J1754-J1753-O1753),""),""),""),""),"")</f>
        <v>#REF!</v>
      </c>
    </row>
    <row r="1754" spans="2:16">
      <c r="B1754" s="4"/>
      <c r="P1754" s="8" t="e">
        <f>IF(#REF!=#REF!,IF(K1754="Stroke",IF(K1755="Stroke",IF(#REF!=#REF!,IF(Q1754=Q1755,IF((J1755-J1754)&lt;0,1000+J1755-J1754-O1754,J1755-J1754-O1754),""),""),""),""),"")</f>
        <v>#REF!</v>
      </c>
    </row>
    <row r="1755" spans="2:16">
      <c r="B1755" s="4"/>
      <c r="P1755" s="8" t="e">
        <f>IF(#REF!=#REF!,IF(K1755="Stroke",IF(K1756="Stroke",IF(#REF!=#REF!,IF(Q1755=Q1756,IF((J1756-J1755)&lt;0,1000+J1756-J1755-O1755,J1756-J1755-O1755),""),""),""),""),"")</f>
        <v>#REF!</v>
      </c>
    </row>
    <row r="1756" spans="2:16">
      <c r="B1756" s="4"/>
      <c r="P1756" s="8" t="e">
        <f>IF(#REF!=#REF!,IF(K1756="Stroke",IF(K1757="Stroke",IF(#REF!=#REF!,IF(Q1756=Q1757,IF((J1757-J1756)&lt;0,1000+J1757-J1756-O1756,J1757-J1756-O1756),""),""),""),""),"")</f>
        <v>#REF!</v>
      </c>
    </row>
    <row r="1757" spans="2:16">
      <c r="B1757" s="4"/>
      <c r="P1757" s="8" t="e">
        <f>IF(#REF!=#REF!,IF(K1757="Stroke",IF(K1758="Stroke",IF(#REF!=#REF!,IF(Q1757=Q1758,IF((J1758-J1757)&lt;0,1000+J1758-J1757-O1757,J1758-J1757-O1757),""),""),""),""),"")</f>
        <v>#REF!</v>
      </c>
    </row>
    <row r="1758" spans="2:16">
      <c r="B1758" s="4"/>
      <c r="P1758" s="8" t="e">
        <f>IF(#REF!=#REF!,IF(K1758="Stroke",IF(K1759="Stroke",IF(#REF!=#REF!,IF(Q1758=Q1759,IF((J1759-J1758)&lt;0,1000+J1759-J1758-O1758,J1759-J1758-O1758),""),""),""),""),"")</f>
        <v>#REF!</v>
      </c>
    </row>
    <row r="1759" spans="2:16">
      <c r="B1759" s="4"/>
      <c r="P1759" s="8" t="e">
        <f>IF(#REF!=#REF!,IF(K1759="Stroke",IF(K1760="Stroke",IF(#REF!=#REF!,IF(Q1759=Q1760,IF((J1760-J1759)&lt;0,1000+J1760-J1759-O1759,J1760-J1759-O1759),""),""),""),""),"")</f>
        <v>#REF!</v>
      </c>
    </row>
    <row r="1760" spans="2:16">
      <c r="B1760" s="4"/>
      <c r="P1760" s="8" t="e">
        <f>IF(#REF!=#REF!,IF(K1760="Stroke",IF(K1761="Stroke",IF(#REF!=#REF!,IF(Q1760=Q1761,IF((J1761-J1760)&lt;0,1000+J1761-J1760-O1760,J1761-J1760-O1760),""),""),""),""),"")</f>
        <v>#REF!</v>
      </c>
    </row>
    <row r="1761" spans="2:16">
      <c r="B1761" s="4"/>
      <c r="P1761" s="8" t="e">
        <f>IF(#REF!=#REF!,IF(K1761="Stroke",IF(K1762="Stroke",IF(#REF!=#REF!,IF(Q1761=Q1762,IF((J1762-J1761)&lt;0,1000+J1762-J1761-O1761,J1762-J1761-O1761),""),""),""),""),"")</f>
        <v>#REF!</v>
      </c>
    </row>
    <row r="1762" spans="2:16">
      <c r="B1762" s="4"/>
      <c r="P1762" s="8" t="e">
        <f>IF(#REF!=#REF!,IF(K1762="Stroke",IF(K1763="Stroke",IF(#REF!=#REF!,IF(Q1762=Q1763,IF((J1763-J1762)&lt;0,1000+J1763-J1762-O1762,J1763-J1762-O1762),""),""),""),""),"")</f>
        <v>#REF!</v>
      </c>
    </row>
    <row r="1763" spans="2:16">
      <c r="B1763" s="4"/>
      <c r="P1763" s="8" t="e">
        <f>IF(#REF!=#REF!,IF(K1763="Stroke",IF(K1764="Stroke",IF(#REF!=#REF!,IF(Q1763=Q1764,IF((J1764-J1763)&lt;0,1000+J1764-J1763-O1763,J1764-J1763-O1763),""),""),""),""),"")</f>
        <v>#REF!</v>
      </c>
    </row>
    <row r="1764" spans="2:16">
      <c r="B1764" s="4"/>
      <c r="P1764" s="8" t="e">
        <f>IF(#REF!=#REF!,IF(K1764="Stroke",IF(K1765="Stroke",IF(#REF!=#REF!,IF(Q1764=Q1765,IF((J1765-J1764)&lt;0,1000+J1765-J1764-O1764,J1765-J1764-O1764),""),""),""),""),"")</f>
        <v>#REF!</v>
      </c>
    </row>
    <row r="1765" spans="2:16">
      <c r="B1765" s="4"/>
      <c r="P1765" s="8" t="e">
        <f>IF(#REF!=#REF!,IF(K1765="Stroke",IF(K1766="Stroke",IF(#REF!=#REF!,IF(Q1765=Q1766,IF((J1766-J1765)&lt;0,1000+J1766-J1765-O1765,J1766-J1765-O1765),""),""),""),""),"")</f>
        <v>#REF!</v>
      </c>
    </row>
    <row r="1766" spans="2:16">
      <c r="B1766" s="4"/>
      <c r="P1766" s="8" t="e">
        <f>IF(#REF!=#REF!,IF(K1766="Stroke",IF(K1767="Stroke",IF(#REF!=#REF!,IF(Q1766=Q1767,IF((J1767-J1766)&lt;0,1000+J1767-J1766-O1766,J1767-J1766-O1766),""),""),""),""),"")</f>
        <v>#REF!</v>
      </c>
    </row>
    <row r="1767" spans="2:16">
      <c r="B1767" s="4"/>
      <c r="P1767" s="8" t="e">
        <f>IF(#REF!=#REF!,IF(K1767="Stroke",IF(K1768="Stroke",IF(#REF!=#REF!,IF(Q1767=Q1768,IF((J1768-J1767)&lt;0,1000+J1768-J1767-O1767,J1768-J1767-O1767),""),""),""),""),"")</f>
        <v>#REF!</v>
      </c>
    </row>
    <row r="1768" spans="2:16">
      <c r="B1768" s="4"/>
      <c r="P1768" s="8" t="e">
        <f>IF(#REF!=#REF!,IF(K1768="Stroke",IF(K1769="Stroke",IF(#REF!=#REF!,IF(Q1768=Q1769,IF((J1769-J1768)&lt;0,1000+J1769-J1768-O1768,J1769-J1768-O1768),""),""),""),""),"")</f>
        <v>#REF!</v>
      </c>
    </row>
    <row r="1769" spans="2:16">
      <c r="B1769" s="4"/>
      <c r="P1769" s="8" t="e">
        <f>IF(#REF!=#REF!,IF(K1769="Stroke",IF(K1770="Stroke",IF(#REF!=#REF!,IF(Q1769=Q1770,IF((J1770-J1769)&lt;0,1000+J1770-J1769-O1769,J1770-J1769-O1769),""),""),""),""),"")</f>
        <v>#REF!</v>
      </c>
    </row>
    <row r="1770" spans="2:16">
      <c r="B1770" s="4"/>
      <c r="P1770" s="8" t="e">
        <f>IF(#REF!=#REF!,IF(K1770="Stroke",IF(K1771="Stroke",IF(#REF!=#REF!,IF(Q1770=Q1771,IF((J1771-J1770)&lt;0,1000+J1771-J1770-O1770,J1771-J1770-O1770),""),""),""),""),"")</f>
        <v>#REF!</v>
      </c>
    </row>
    <row r="1771" spans="2:16">
      <c r="B1771" s="4"/>
      <c r="P1771" s="8" t="e">
        <f>IF(#REF!=#REF!,IF(K1771="Stroke",IF(K1772="Stroke",IF(#REF!=#REF!,IF(Q1771=Q1772,IF((J1772-J1771)&lt;0,1000+J1772-J1771-O1771,J1772-J1771-O1771),""),""),""),""),"")</f>
        <v>#REF!</v>
      </c>
    </row>
    <row r="1772" spans="2:16">
      <c r="B1772" s="4"/>
      <c r="P1772" s="8" t="e">
        <f>IF(#REF!=#REF!,IF(K1772="Stroke",IF(K1773="Stroke",IF(#REF!=#REF!,IF(Q1772=Q1773,IF((J1773-J1772)&lt;0,1000+J1773-J1772-O1772,J1773-J1772-O1772),""),""),""),""),"")</f>
        <v>#REF!</v>
      </c>
    </row>
    <row r="1773" spans="2:16">
      <c r="B1773" s="4"/>
      <c r="P1773" s="8" t="e">
        <f>IF(#REF!=#REF!,IF(K1773="Stroke",IF(K1774="Stroke",IF(#REF!=#REF!,IF(Q1773=Q1774,IF((J1774-J1773)&lt;0,1000+J1774-J1773-O1773,J1774-J1773-O1773),""),""),""),""),"")</f>
        <v>#REF!</v>
      </c>
    </row>
    <row r="1774" spans="2:16">
      <c r="B1774" s="4"/>
      <c r="P1774" s="8" t="e">
        <f>IF(#REF!=#REF!,IF(K1774="Stroke",IF(K1775="Stroke",IF(#REF!=#REF!,IF(Q1774=Q1775,IF((J1775-J1774)&lt;0,1000+J1775-J1774-O1774,J1775-J1774-O1774),""),""),""),""),"")</f>
        <v>#REF!</v>
      </c>
    </row>
    <row r="1775" spans="2:16">
      <c r="B1775" s="4"/>
      <c r="P1775" s="8" t="e">
        <f>IF(#REF!=#REF!,IF(K1775="Stroke",IF(K1776="Stroke",IF(#REF!=#REF!,IF(Q1775=Q1776,IF((J1776-J1775)&lt;0,1000+J1776-J1775-O1775,J1776-J1775-O1775),""),""),""),""),"")</f>
        <v>#REF!</v>
      </c>
    </row>
    <row r="1776" spans="2:16">
      <c r="B1776" s="4"/>
      <c r="P1776" s="8" t="e">
        <f>IF(#REF!=#REF!,IF(K1776="Stroke",IF(K1777="Stroke",IF(#REF!=#REF!,IF(Q1776=Q1777,IF((J1777-J1776)&lt;0,1000+J1777-J1776-O1776,J1777-J1776-O1776),""),""),""),""),"")</f>
        <v>#REF!</v>
      </c>
    </row>
    <row r="1777" spans="2:16">
      <c r="B1777" s="4"/>
      <c r="P1777" s="8" t="e">
        <f>IF(#REF!=#REF!,IF(K1777="Stroke",IF(K1778="Stroke",IF(#REF!=#REF!,IF(Q1777=Q1778,IF((J1778-J1777)&lt;0,1000+J1778-J1777-O1777,J1778-J1777-O1777),""),""),""),""),"")</f>
        <v>#REF!</v>
      </c>
    </row>
    <row r="1778" spans="2:16">
      <c r="B1778" s="4"/>
      <c r="P1778" s="8" t="e">
        <f>IF(#REF!=#REF!,IF(K1778="Stroke",IF(K1779="Stroke",IF(#REF!=#REF!,IF(Q1778=Q1779,IF((J1779-J1778)&lt;0,1000+J1779-J1778-O1778,J1779-J1778-O1778),""),""),""),""),"")</f>
        <v>#REF!</v>
      </c>
    </row>
    <row r="1779" spans="2:16">
      <c r="B1779" s="4"/>
      <c r="P1779" s="8" t="e">
        <f>IF(#REF!=#REF!,IF(K1779="Stroke",IF(K1780="Stroke",IF(#REF!=#REF!,IF(Q1779=Q1780,IF((J1780-J1779)&lt;0,1000+J1780-J1779-O1779,J1780-J1779-O1779),""),""),""),""),"")</f>
        <v>#REF!</v>
      </c>
    </row>
    <row r="1780" spans="2:16">
      <c r="B1780" s="4"/>
      <c r="P1780" s="8" t="e">
        <f>IF(#REF!=#REF!,IF(K1780="Stroke",IF(K1781="Stroke",IF(#REF!=#REF!,IF(Q1780=Q1781,IF((J1781-J1780)&lt;0,1000+J1781-J1780-O1780,J1781-J1780-O1780),""),""),""),""),"")</f>
        <v>#REF!</v>
      </c>
    </row>
    <row r="1781" spans="2:16">
      <c r="B1781" s="4"/>
      <c r="P1781" s="8" t="e">
        <f>IF(#REF!=#REF!,IF(K1781="Stroke",IF(K1782="Stroke",IF(#REF!=#REF!,IF(Q1781=Q1782,IF((J1782-J1781)&lt;0,1000+J1782-J1781-O1781,J1782-J1781-O1781),""),""),""),""),"")</f>
        <v>#REF!</v>
      </c>
    </row>
    <row r="1782" spans="2:16">
      <c r="B1782" s="4"/>
      <c r="P1782" s="8" t="e">
        <f>IF(#REF!=#REF!,IF(K1782="Stroke",IF(K1783="Stroke",IF(#REF!=#REF!,IF(Q1782=Q1783,IF((J1783-J1782)&lt;0,1000+J1783-J1782-O1782,J1783-J1782-O1782),""),""),""),""),"")</f>
        <v>#REF!</v>
      </c>
    </row>
    <row r="1783" spans="2:16">
      <c r="B1783" s="4"/>
      <c r="P1783" s="8" t="e">
        <f>IF(#REF!=#REF!,IF(K1783="Stroke",IF(K1784="Stroke",IF(#REF!=#REF!,IF(Q1783=Q1784,IF((J1784-J1783)&lt;0,1000+J1784-J1783-O1783,J1784-J1783-O1783),""),""),""),""),"")</f>
        <v>#REF!</v>
      </c>
    </row>
    <row r="1784" spans="2:16">
      <c r="B1784" s="4"/>
      <c r="P1784" s="8" t="e">
        <f>IF(#REF!=#REF!,IF(K1784="Stroke",IF(K1785="Stroke",IF(#REF!=#REF!,IF(Q1784=Q1785,IF((J1785-J1784)&lt;0,1000+J1785-J1784-O1784,J1785-J1784-O1784),""),""),""),""),"")</f>
        <v>#REF!</v>
      </c>
    </row>
    <row r="1785" spans="2:16">
      <c r="B1785" s="4"/>
      <c r="P1785" s="8" t="e">
        <f>IF(#REF!=#REF!,IF(K1785="Stroke",IF(K1786="Stroke",IF(#REF!=#REF!,IF(Q1785=Q1786,IF((J1786-J1785)&lt;0,1000+J1786-J1785-O1785,J1786-J1785-O1785),""),""),""),""),"")</f>
        <v>#REF!</v>
      </c>
    </row>
    <row r="1786" spans="2:16">
      <c r="B1786" s="4"/>
      <c r="P1786" s="8" t="e">
        <f>IF(#REF!=#REF!,IF(K1786="Stroke",IF(K1787="Stroke",IF(#REF!=#REF!,IF(Q1786=Q1787,IF((J1787-J1786)&lt;0,1000+J1787-J1786-O1786,J1787-J1786-O1786),""),""),""),""),"")</f>
        <v>#REF!</v>
      </c>
    </row>
    <row r="1787" spans="2:16">
      <c r="B1787" s="4"/>
      <c r="P1787" s="8" t="e">
        <f>IF(#REF!=#REF!,IF(K1787="Stroke",IF(K1788="Stroke",IF(#REF!=#REF!,IF(Q1787=Q1788,IF((J1788-J1787)&lt;0,1000+J1788-J1787-O1787,J1788-J1787-O1787),""),""),""),""),"")</f>
        <v>#REF!</v>
      </c>
    </row>
    <row r="1788" spans="2:16">
      <c r="B1788" s="4"/>
      <c r="P1788" s="8" t="e">
        <f>IF(#REF!=#REF!,IF(K1788="Stroke",IF(K1789="Stroke",IF(#REF!=#REF!,IF(Q1788=Q1789,IF((J1789-J1788)&lt;0,1000+J1789-J1788-O1788,J1789-J1788-O1788),""),""),""),""),"")</f>
        <v>#REF!</v>
      </c>
    </row>
    <row r="1789" spans="2:16">
      <c r="B1789" s="4"/>
      <c r="P1789" s="8" t="e">
        <f>IF(#REF!=#REF!,IF(K1789="Stroke",IF(K1790="Stroke",IF(#REF!=#REF!,IF(Q1789=Q1790,IF((J1790-J1789)&lt;0,1000+J1790-J1789-O1789,J1790-J1789-O1789),""),""),""),""),"")</f>
        <v>#REF!</v>
      </c>
    </row>
    <row r="1790" spans="2:16">
      <c r="B1790" s="4"/>
      <c r="P1790" s="8" t="e">
        <f>IF(#REF!=#REF!,IF(K1790="Stroke",IF(K1791="Stroke",IF(#REF!=#REF!,IF(Q1790=Q1791,IF((J1791-J1790)&lt;0,1000+J1791-J1790-O1790,J1791-J1790-O1790),""),""),""),""),"")</f>
        <v>#REF!</v>
      </c>
    </row>
    <row r="1791" spans="2:16">
      <c r="B1791" s="4"/>
      <c r="P1791" s="8" t="e">
        <f>IF(#REF!=#REF!,IF(K1791="Stroke",IF(K1792="Stroke",IF(#REF!=#REF!,IF(Q1791=Q1792,IF((J1792-J1791)&lt;0,1000+J1792-J1791-O1791,J1792-J1791-O1791),""),""),""),""),"")</f>
        <v>#REF!</v>
      </c>
    </row>
    <row r="1792" spans="2:16">
      <c r="B1792" s="4"/>
      <c r="P1792" s="8" t="e">
        <f>IF(#REF!=#REF!,IF(K1792="Stroke",IF(K1793="Stroke",IF(#REF!=#REF!,IF(Q1792=Q1793,IF((J1793-J1792)&lt;0,1000+J1793-J1792-O1792,J1793-J1792-O1792),""),""),""),""),"")</f>
        <v>#REF!</v>
      </c>
    </row>
    <row r="1793" spans="2:16">
      <c r="B1793" s="4"/>
      <c r="P1793" s="8" t="e">
        <f>IF(#REF!=#REF!,IF(K1793="Stroke",IF(K1794="Stroke",IF(#REF!=#REF!,IF(Q1793=Q1794,IF((J1794-J1793)&lt;0,1000+J1794-J1793-O1793,J1794-J1793-O1793),""),""),""),""),"")</f>
        <v>#REF!</v>
      </c>
    </row>
    <row r="1794" spans="2:16">
      <c r="B1794" s="4"/>
      <c r="P1794" s="8" t="e">
        <f>IF(#REF!=#REF!,IF(K1794="Stroke",IF(K1795="Stroke",IF(#REF!=#REF!,IF(Q1794=Q1795,IF((J1795-J1794)&lt;0,1000+J1795-J1794-O1794,J1795-J1794-O1794),""),""),""),""),"")</f>
        <v>#REF!</v>
      </c>
    </row>
    <row r="1795" spans="2:16">
      <c r="B1795" s="4"/>
      <c r="P1795" s="8" t="e">
        <f>IF(#REF!=#REF!,IF(K1795="Stroke",IF(K1796="Stroke",IF(#REF!=#REF!,IF(Q1795=Q1796,IF((J1796-J1795)&lt;0,1000+J1796-J1795-O1795,J1796-J1795-O1795),""),""),""),""),"")</f>
        <v>#REF!</v>
      </c>
    </row>
    <row r="1796" spans="2:16">
      <c r="B1796" s="4"/>
      <c r="P1796" s="8" t="e">
        <f>IF(#REF!=#REF!,IF(K1796="Stroke",IF(K1797="Stroke",IF(#REF!=#REF!,IF(Q1796=Q1797,IF((J1797-J1796)&lt;0,1000+J1797-J1796-O1796,J1797-J1796-O1796),""),""),""),""),"")</f>
        <v>#REF!</v>
      </c>
    </row>
    <row r="1797" spans="2:16">
      <c r="B1797" s="4"/>
      <c r="P1797" s="8" t="e">
        <f>IF(#REF!=#REF!,IF(K1797="Stroke",IF(K1798="Stroke",IF(#REF!=#REF!,IF(Q1797=Q1798,IF((J1798-J1797)&lt;0,1000+J1798-J1797-O1797,J1798-J1797-O1797),""),""),""),""),"")</f>
        <v>#REF!</v>
      </c>
    </row>
    <row r="1798" spans="2:16">
      <c r="B1798" s="4"/>
      <c r="P1798" s="8" t="e">
        <f>IF(#REF!=#REF!,IF(K1798="Stroke",IF(K1799="Stroke",IF(#REF!=#REF!,IF(Q1798=Q1799,IF((J1799-J1798)&lt;0,1000+J1799-J1798-O1798,J1799-J1798-O1798),""),""),""),""),"")</f>
        <v>#REF!</v>
      </c>
    </row>
    <row r="1799" spans="2:16">
      <c r="B1799" s="4"/>
      <c r="P1799" s="8" t="e">
        <f>IF(#REF!=#REF!,IF(K1799="Stroke",IF(K1800="Stroke",IF(#REF!=#REF!,IF(Q1799=Q1800,IF((J1800-J1799)&lt;0,1000+J1800-J1799-O1799,J1800-J1799-O1799),""),""),""),""),"")</f>
        <v>#REF!</v>
      </c>
    </row>
    <row r="1800" spans="2:16">
      <c r="B1800" s="4"/>
      <c r="P1800" s="8" t="e">
        <f>IF(#REF!=#REF!,IF(K1800="Stroke",IF(K1801="Stroke",IF(#REF!=#REF!,IF(Q1800=Q1801,IF((J1801-J1800)&lt;0,1000+J1801-J1800-O1800,J1801-J1800-O1800),""),""),""),""),"")</f>
        <v>#REF!</v>
      </c>
    </row>
    <row r="1801" spans="2:16">
      <c r="B1801" s="4"/>
      <c r="P1801" s="8" t="e">
        <f>IF(#REF!=#REF!,IF(K1801="Stroke",IF(K1802="Stroke",IF(#REF!=#REF!,IF(Q1801=Q1802,IF((J1802-J1801)&lt;0,1000+J1802-J1801-O1801,J1802-J1801-O1801),""),""),""),""),"")</f>
        <v>#REF!</v>
      </c>
    </row>
    <row r="1802" spans="2:16">
      <c r="B1802" s="4"/>
      <c r="P1802" s="8" t="e">
        <f>IF(#REF!=#REF!,IF(K1802="Stroke",IF(K1803="Stroke",IF(#REF!=#REF!,IF(Q1802=Q1803,IF((J1803-J1802)&lt;0,1000+J1803-J1802-O1802,J1803-J1802-O1802),""),""),""),""),"")</f>
        <v>#REF!</v>
      </c>
    </row>
    <row r="1803" spans="2:16">
      <c r="B1803" s="4"/>
      <c r="P1803" s="8" t="e">
        <f>IF(#REF!=#REF!,IF(K1803="Stroke",IF(K1804="Stroke",IF(#REF!=#REF!,IF(Q1803=Q1804,IF((J1804-J1803)&lt;0,1000+J1804-J1803-O1803,J1804-J1803-O1803),""),""),""),""),"")</f>
        <v>#REF!</v>
      </c>
    </row>
    <row r="1804" spans="2:16">
      <c r="B1804" s="4"/>
      <c r="P1804" s="8" t="e">
        <f>IF(#REF!=#REF!,IF(K1804="Stroke",IF(K1805="Stroke",IF(#REF!=#REF!,IF(Q1804=Q1805,IF((J1805-J1804)&lt;0,1000+J1805-J1804-O1804,J1805-J1804-O1804),""),""),""),""),"")</f>
        <v>#REF!</v>
      </c>
    </row>
    <row r="1805" spans="2:16">
      <c r="B1805" s="4"/>
      <c r="P1805" s="8" t="e">
        <f>IF(#REF!=#REF!,IF(K1805="Stroke",IF(K1806="Stroke",IF(#REF!=#REF!,IF(Q1805=Q1806,IF((J1806-J1805)&lt;0,1000+J1806-J1805-O1805,J1806-J1805-O1805),""),""),""),""),"")</f>
        <v>#REF!</v>
      </c>
    </row>
    <row r="1806" spans="2:16">
      <c r="B1806" s="4"/>
      <c r="P1806" s="8" t="e">
        <f>IF(#REF!=#REF!,IF(K1806="Stroke",IF(K1807="Stroke",IF(#REF!=#REF!,IF(Q1806=Q1807,IF((J1807-J1806)&lt;0,1000+J1807-J1806-O1806,J1807-J1806-O1806),""),""),""),""),"")</f>
        <v>#REF!</v>
      </c>
    </row>
    <row r="1807" spans="2:16">
      <c r="B1807" s="4"/>
      <c r="P1807" s="8" t="e">
        <f>IF(#REF!=#REF!,IF(K1807="Stroke",IF(K1808="Stroke",IF(#REF!=#REF!,IF(Q1807=Q1808,IF((J1808-J1807)&lt;0,1000+J1808-J1807-O1807,J1808-J1807-O1807),""),""),""),""),"")</f>
        <v>#REF!</v>
      </c>
    </row>
    <row r="1808" spans="2:16">
      <c r="B1808" s="4"/>
      <c r="P1808" s="8" t="e">
        <f>IF(#REF!=#REF!,IF(K1808="Stroke",IF(K1809="Stroke",IF(#REF!=#REF!,IF(Q1808=Q1809,IF((J1809-J1808)&lt;0,1000+J1809-J1808-O1808,J1809-J1808-O1808),""),""),""),""),"")</f>
        <v>#REF!</v>
      </c>
    </row>
    <row r="1809" spans="2:16">
      <c r="B1809" s="4"/>
      <c r="P1809" s="8" t="e">
        <f>IF(#REF!=#REF!,IF(K1809="Stroke",IF(K1810="Stroke",IF(#REF!=#REF!,IF(Q1809=Q1810,IF((J1810-J1809)&lt;0,1000+J1810-J1809-O1809,J1810-J1809-O1809),""),""),""),""),"")</f>
        <v>#REF!</v>
      </c>
    </row>
    <row r="1810" spans="2:16">
      <c r="B1810" s="4"/>
      <c r="P1810" s="8" t="e">
        <f>IF(#REF!=#REF!,IF(K1810="Stroke",IF(K1811="Stroke",IF(#REF!=#REF!,IF(Q1810=Q1811,IF((J1811-J1810)&lt;0,1000+J1811-J1810-O1810,J1811-J1810-O1810),""),""),""),""),"")</f>
        <v>#REF!</v>
      </c>
    </row>
    <row r="1811" spans="2:16">
      <c r="B1811" s="4"/>
      <c r="P1811" s="8" t="e">
        <f>IF(#REF!=#REF!,IF(K1811="Stroke",IF(K1812="Stroke",IF(#REF!=#REF!,IF(Q1811=Q1812,IF((J1812-J1811)&lt;0,1000+J1812-J1811-O1811,J1812-J1811-O1811),""),""),""),""),"")</f>
        <v>#REF!</v>
      </c>
    </row>
    <row r="1812" spans="2:16">
      <c r="B1812" s="4"/>
      <c r="P1812" s="8" t="e">
        <f>IF(#REF!=#REF!,IF(K1812="Stroke",IF(K1813="Stroke",IF(#REF!=#REF!,IF(Q1812=Q1813,IF((J1813-J1812)&lt;0,1000+J1813-J1812-O1812,J1813-J1812-O1812),""),""),""),""),"")</f>
        <v>#REF!</v>
      </c>
    </row>
    <row r="1813" spans="2:16">
      <c r="B1813" s="4"/>
      <c r="P1813" s="8" t="e">
        <f>IF(#REF!=#REF!,IF(K1813="Stroke",IF(K1814="Stroke",IF(#REF!=#REF!,IF(Q1813=Q1814,IF((J1814-J1813)&lt;0,1000+J1814-J1813-O1813,J1814-J1813-O1813),""),""),""),""),"")</f>
        <v>#REF!</v>
      </c>
    </row>
    <row r="1814" spans="2:16">
      <c r="B1814" s="4"/>
      <c r="P1814" s="8" t="e">
        <f>IF(#REF!=#REF!,IF(K1814="Stroke",IF(K1815="Stroke",IF(#REF!=#REF!,IF(Q1814=Q1815,IF((J1815-J1814)&lt;0,1000+J1815-J1814-O1814,J1815-J1814-O1814),""),""),""),""),"")</f>
        <v>#REF!</v>
      </c>
    </row>
    <row r="1815" spans="2:16">
      <c r="B1815" s="4"/>
      <c r="P1815" s="8" t="e">
        <f>IF(#REF!=#REF!,IF(K1815="Stroke",IF(K1816="Stroke",IF(#REF!=#REF!,IF(Q1815=Q1816,IF((J1816-J1815)&lt;0,1000+J1816-J1815-O1815,J1816-J1815-O1815),""),""),""),""),"")</f>
        <v>#REF!</v>
      </c>
    </row>
    <row r="1816" spans="2:16">
      <c r="B1816" s="4"/>
      <c r="P1816" s="8" t="e">
        <f>IF(#REF!=#REF!,IF(K1816="Stroke",IF(K1817="Stroke",IF(#REF!=#REF!,IF(Q1816=Q1817,IF((J1817-J1816)&lt;0,1000+J1817-J1816-O1816,J1817-J1816-O1816),""),""),""),""),"")</f>
        <v>#REF!</v>
      </c>
    </row>
    <row r="1817" spans="2:16">
      <c r="B1817" s="4"/>
      <c r="P1817" s="8" t="e">
        <f>IF(#REF!=#REF!,IF(K1817="Stroke",IF(K1818="Stroke",IF(#REF!=#REF!,IF(Q1817=Q1818,IF((J1818-J1817)&lt;0,1000+J1818-J1817-O1817,J1818-J1817-O1817),""),""),""),""),"")</f>
        <v>#REF!</v>
      </c>
    </row>
    <row r="1818" spans="2:16">
      <c r="B1818" s="4"/>
      <c r="P1818" s="8" t="e">
        <f>IF(#REF!=#REF!,IF(K1818="Stroke",IF(K1819="Stroke",IF(#REF!=#REF!,IF(Q1818=Q1819,IF((J1819-J1818)&lt;0,1000+J1819-J1818-O1818,J1819-J1818-O1818),""),""),""),""),"")</f>
        <v>#REF!</v>
      </c>
    </row>
    <row r="1819" spans="2:16">
      <c r="B1819" s="4"/>
      <c r="P1819" s="8" t="e">
        <f>IF(#REF!=#REF!,IF(K1819="Stroke",IF(K1820="Stroke",IF(#REF!=#REF!,IF(Q1819=Q1820,IF((J1820-J1819)&lt;0,1000+J1820-J1819-O1819,J1820-J1819-O1819),""),""),""),""),"")</f>
        <v>#REF!</v>
      </c>
    </row>
    <row r="1820" spans="2:16">
      <c r="B1820" s="4"/>
      <c r="P1820" s="8" t="e">
        <f>IF(#REF!=#REF!,IF(K1820="Stroke",IF(K1821="Stroke",IF(#REF!=#REF!,IF(Q1820=Q1821,IF((J1821-J1820)&lt;0,1000+J1821-J1820-O1820,J1821-J1820-O1820),""),""),""),""),"")</f>
        <v>#REF!</v>
      </c>
    </row>
    <row r="1821" spans="2:16">
      <c r="B1821" s="4"/>
      <c r="P1821" s="8" t="e">
        <f>IF(#REF!=#REF!,IF(K1821="Stroke",IF(K1822="Stroke",IF(#REF!=#REF!,IF(Q1821=Q1822,IF((J1822-J1821)&lt;0,1000+J1822-J1821-O1821,J1822-J1821-O1821),""),""),""),""),"")</f>
        <v>#REF!</v>
      </c>
    </row>
    <row r="1822" spans="2:16">
      <c r="B1822" s="4"/>
      <c r="P1822" s="8" t="e">
        <f>IF(#REF!=#REF!,IF(K1822="Stroke",IF(K1823="Stroke",IF(#REF!=#REF!,IF(Q1822=Q1823,IF((J1823-J1822)&lt;0,1000+J1823-J1822-O1822,J1823-J1822-O1822),""),""),""),""),"")</f>
        <v>#REF!</v>
      </c>
    </row>
    <row r="1823" spans="2:16">
      <c r="B1823" s="4"/>
      <c r="P1823" s="8" t="e">
        <f>IF(#REF!=#REF!,IF(K1823="Stroke",IF(K1824="Stroke",IF(#REF!=#REF!,IF(Q1823=Q1824,IF((J1824-J1823)&lt;0,1000+J1824-J1823-O1823,J1824-J1823-O1823),""),""),""),""),"")</f>
        <v>#REF!</v>
      </c>
    </row>
    <row r="1824" spans="2:16">
      <c r="B1824" s="4"/>
      <c r="P1824" s="8" t="e">
        <f>IF(#REF!=#REF!,IF(K1824="Stroke",IF(K1825="Stroke",IF(#REF!=#REF!,IF(Q1824=Q1825,IF((J1825-J1824)&lt;0,1000+J1825-J1824-O1824,J1825-J1824-O1824),""),""),""),""),"")</f>
        <v>#REF!</v>
      </c>
    </row>
    <row r="1825" spans="2:16">
      <c r="B1825" s="4"/>
      <c r="P1825" s="8" t="e">
        <f>IF(#REF!=#REF!,IF(K1825="Stroke",IF(K1826="Stroke",IF(#REF!=#REF!,IF(Q1825=Q1826,IF((J1826-J1825)&lt;0,1000+J1826-J1825-O1825,J1826-J1825-O1825),""),""),""),""),"")</f>
        <v>#REF!</v>
      </c>
    </row>
    <row r="1826" spans="2:16">
      <c r="B1826" s="4"/>
      <c r="P1826" s="8" t="e">
        <f>IF(#REF!=#REF!,IF(K1826="Stroke",IF(K1827="Stroke",IF(#REF!=#REF!,IF(Q1826=Q1827,IF((J1827-J1826)&lt;0,1000+J1827-J1826-O1826,J1827-J1826-O1826),""),""),""),""),"")</f>
        <v>#REF!</v>
      </c>
    </row>
    <row r="1827" spans="2:16">
      <c r="B1827" s="4"/>
      <c r="P1827" s="8" t="e">
        <f>IF(#REF!=#REF!,IF(K1827="Stroke",IF(K1828="Stroke",IF(#REF!=#REF!,IF(Q1827=Q1828,IF((J1828-J1827)&lt;0,1000+J1828-J1827-O1827,J1828-J1827-O1827),""),""),""),""),"")</f>
        <v>#REF!</v>
      </c>
    </row>
    <row r="1828" spans="2:16">
      <c r="B1828" s="4"/>
      <c r="P1828" s="8" t="e">
        <f>IF(#REF!=#REF!,IF(K1828="Stroke",IF(K1829="Stroke",IF(#REF!=#REF!,IF(Q1828=Q1829,IF((J1829-J1828)&lt;0,1000+J1829-J1828-O1828,J1829-J1828-O1828),""),""),""),""),"")</f>
        <v>#REF!</v>
      </c>
    </row>
    <row r="1829" spans="2:16">
      <c r="B1829" s="4"/>
      <c r="P1829" s="8" t="e">
        <f>IF(#REF!=#REF!,IF(K1829="Stroke",IF(K1830="Stroke",IF(#REF!=#REF!,IF(Q1829=Q1830,IF((J1830-J1829)&lt;0,1000+J1830-J1829-O1829,J1830-J1829-O1829),""),""),""),""),"")</f>
        <v>#REF!</v>
      </c>
    </row>
    <row r="1830" spans="2:16">
      <c r="B1830" s="4"/>
      <c r="P1830" s="8" t="e">
        <f>IF(#REF!=#REF!,IF(K1830="Stroke",IF(K1831="Stroke",IF(#REF!=#REF!,IF(Q1830=Q1831,IF((J1831-J1830)&lt;0,1000+J1831-J1830-O1830,J1831-J1830-O1830),""),""),""),""),"")</f>
        <v>#REF!</v>
      </c>
    </row>
    <row r="1831" spans="2:16">
      <c r="B1831" s="4"/>
      <c r="P1831" s="8" t="e">
        <f>IF(#REF!=#REF!,IF(K1831="Stroke",IF(K1832="Stroke",IF(#REF!=#REF!,IF(Q1831=Q1832,IF((J1832-J1831)&lt;0,1000+J1832-J1831-O1831,J1832-J1831-O1831),""),""),""),""),"")</f>
        <v>#REF!</v>
      </c>
    </row>
    <row r="1832" spans="2:16">
      <c r="B1832" s="4"/>
      <c r="P1832" s="8" t="e">
        <f>IF(#REF!=#REF!,IF(K1832="Stroke",IF(K1833="Stroke",IF(#REF!=#REF!,IF(Q1832=Q1833,IF((J1833-J1832)&lt;0,1000+J1833-J1832-O1832,J1833-J1832-O1832),""),""),""),""),"")</f>
        <v>#REF!</v>
      </c>
    </row>
    <row r="1833" spans="2:16">
      <c r="B1833" s="4"/>
      <c r="P1833" s="8" t="e">
        <f>IF(#REF!=#REF!,IF(K1833="Stroke",IF(K1834="Stroke",IF(#REF!=#REF!,IF(Q1833=Q1834,IF((J1834-J1833)&lt;0,1000+J1834-J1833-O1833,J1834-J1833-O1833),""),""),""),""),"")</f>
        <v>#REF!</v>
      </c>
    </row>
    <row r="1834" spans="2:16">
      <c r="B1834" s="4"/>
      <c r="P1834" s="8" t="e">
        <f>IF(#REF!=#REF!,IF(K1834="Stroke",IF(K1835="Stroke",IF(#REF!=#REF!,IF(Q1834=Q1835,IF((J1835-J1834)&lt;0,1000+J1835-J1834-O1834,J1835-J1834-O1834),""),""),""),""),"")</f>
        <v>#REF!</v>
      </c>
    </row>
    <row r="1835" spans="2:16">
      <c r="B1835" s="4"/>
      <c r="P1835" s="8" t="e">
        <f>IF(#REF!=#REF!,IF(K1835="Stroke",IF(K1836="Stroke",IF(#REF!=#REF!,IF(Q1835=Q1836,IF((J1836-J1835)&lt;0,1000+J1836-J1835-O1835,J1836-J1835-O1835),""),""),""),""),"")</f>
        <v>#REF!</v>
      </c>
    </row>
    <row r="1836" spans="2:16">
      <c r="B1836" s="4"/>
      <c r="P1836" s="8" t="e">
        <f>IF(#REF!=#REF!,IF(K1836="Stroke",IF(K1837="Stroke",IF(#REF!=#REF!,IF(Q1836=Q1837,IF((J1837-J1836)&lt;0,1000+J1837-J1836-O1836,J1837-J1836-O1836),""),""),""),""),"")</f>
        <v>#REF!</v>
      </c>
    </row>
    <row r="1837" spans="2:16">
      <c r="B1837" s="4"/>
      <c r="P1837" s="8" t="e">
        <f>IF(#REF!=#REF!,IF(K1837="Stroke",IF(K1838="Stroke",IF(#REF!=#REF!,IF(Q1837=Q1838,IF((J1838-J1837)&lt;0,1000+J1838-J1837-O1837,J1838-J1837-O1837),""),""),""),""),"")</f>
        <v>#REF!</v>
      </c>
    </row>
    <row r="1838" spans="2:16">
      <c r="B1838" s="4"/>
      <c r="P1838" s="8" t="e">
        <f>IF(#REF!=#REF!,IF(K1838="Stroke",IF(K1839="Stroke",IF(#REF!=#REF!,IF(Q1838=Q1839,IF((J1839-J1838)&lt;0,1000+J1839-J1838-O1838,J1839-J1838-O1838),""),""),""),""),"")</f>
        <v>#REF!</v>
      </c>
    </row>
    <row r="1839" spans="2:16">
      <c r="B1839" s="4"/>
      <c r="P1839" s="8" t="e">
        <f>IF(#REF!=#REF!,IF(K1839="Stroke",IF(K1840="Stroke",IF(#REF!=#REF!,IF(Q1839=Q1840,IF((J1840-J1839)&lt;0,1000+J1840-J1839-O1839,J1840-J1839-O1839),""),""),""),""),"")</f>
        <v>#REF!</v>
      </c>
    </row>
    <row r="1840" spans="2:16">
      <c r="B1840" s="4"/>
      <c r="P1840" s="8" t="e">
        <f>IF(#REF!=#REF!,IF(K1840="Stroke",IF(K1841="Stroke",IF(#REF!=#REF!,IF(Q1840=Q1841,IF((J1841-J1840)&lt;0,1000+J1841-J1840-O1840,J1841-J1840-O1840),""),""),""),""),"")</f>
        <v>#REF!</v>
      </c>
    </row>
    <row r="1841" spans="2:16">
      <c r="B1841" s="4"/>
      <c r="P1841" s="8" t="e">
        <f>IF(#REF!=#REF!,IF(K1841="Stroke",IF(K1842="Stroke",IF(#REF!=#REF!,IF(Q1841=Q1842,IF((J1842-J1841)&lt;0,1000+J1842-J1841-O1841,J1842-J1841-O1841),""),""),""),""),"")</f>
        <v>#REF!</v>
      </c>
    </row>
    <row r="1842" spans="2:16">
      <c r="B1842" s="4"/>
      <c r="P1842" s="8" t="e">
        <f>IF(#REF!=#REF!,IF(K1842="Stroke",IF(K1843="Stroke",IF(#REF!=#REF!,IF(Q1842=Q1843,IF((J1843-J1842)&lt;0,1000+J1843-J1842-O1842,J1843-J1842-O1842),""),""),""),""),"")</f>
        <v>#REF!</v>
      </c>
    </row>
    <row r="1843" spans="2:16">
      <c r="B1843" s="4"/>
      <c r="P1843" s="8" t="e">
        <f>IF(#REF!=#REF!,IF(K1843="Stroke",IF(K1844="Stroke",IF(#REF!=#REF!,IF(Q1843=Q1844,IF((J1844-J1843)&lt;0,1000+J1844-J1843-O1843,J1844-J1843-O1843),""),""),""),""),"")</f>
        <v>#REF!</v>
      </c>
    </row>
    <row r="1844" spans="2:16">
      <c r="B1844" s="4"/>
      <c r="P1844" s="8" t="e">
        <f>IF(#REF!=#REF!,IF(K1844="Stroke",IF(K1845="Stroke",IF(#REF!=#REF!,IF(Q1844=Q1845,IF((J1845-J1844)&lt;0,1000+J1845-J1844-O1844,J1845-J1844-O1844),""),""),""),""),"")</f>
        <v>#REF!</v>
      </c>
    </row>
    <row r="1845" spans="2:16">
      <c r="B1845" s="4"/>
      <c r="P1845" s="8" t="e">
        <f>IF(#REF!=#REF!,IF(K1845="Stroke",IF(K1846="Stroke",IF(#REF!=#REF!,IF(Q1845=Q1846,IF((J1846-J1845)&lt;0,1000+J1846-J1845-O1845,J1846-J1845-O1845),""),""),""),""),"")</f>
        <v>#REF!</v>
      </c>
    </row>
    <row r="1846" spans="2:16">
      <c r="B1846" s="4"/>
      <c r="P1846" s="8" t="e">
        <f>IF(#REF!=#REF!,IF(K1846="Stroke",IF(K1847="Stroke",IF(#REF!=#REF!,IF(Q1846=Q1847,IF((J1847-J1846)&lt;0,1000+J1847-J1846-O1846,J1847-J1846-O1846),""),""),""),""),"")</f>
        <v>#REF!</v>
      </c>
    </row>
    <row r="1847" spans="2:16">
      <c r="B1847" s="4"/>
      <c r="P1847" s="8" t="e">
        <f>IF(#REF!=#REF!,IF(K1847="Stroke",IF(K1848="Stroke",IF(#REF!=#REF!,IF(Q1847=Q1848,IF((J1848-J1847)&lt;0,1000+J1848-J1847-O1847,J1848-J1847-O1847),""),""),""),""),"")</f>
        <v>#REF!</v>
      </c>
    </row>
    <row r="1848" spans="2:16">
      <c r="B1848" s="4"/>
      <c r="P1848" s="8" t="e">
        <f>IF(#REF!=#REF!,IF(K1848="Stroke",IF(K1849="Stroke",IF(#REF!=#REF!,IF(Q1848=Q1849,IF((J1849-J1848)&lt;0,1000+J1849-J1848-O1848,J1849-J1848-O1848),""),""),""),""),"")</f>
        <v>#REF!</v>
      </c>
    </row>
    <row r="1849" spans="2:16">
      <c r="B1849" s="4"/>
      <c r="P1849" s="8" t="e">
        <f>IF(#REF!=#REF!,IF(K1849="Stroke",IF(K1850="Stroke",IF(#REF!=#REF!,IF(Q1849=Q1850,IF((J1850-J1849)&lt;0,1000+J1850-J1849-O1849,J1850-J1849-O1849),""),""),""),""),"")</f>
        <v>#REF!</v>
      </c>
    </row>
    <row r="1850" spans="2:16">
      <c r="B1850" s="4"/>
      <c r="P1850" s="8" t="e">
        <f>IF(#REF!=#REF!,IF(K1850="Stroke",IF(K1851="Stroke",IF(#REF!=#REF!,IF(Q1850=Q1851,IF((J1851-J1850)&lt;0,1000+J1851-J1850-O1850,J1851-J1850-O1850),""),""),""),""),"")</f>
        <v>#REF!</v>
      </c>
    </row>
    <row r="1851" spans="2:16">
      <c r="B1851" s="4"/>
      <c r="P1851" s="8" t="e">
        <f>IF(#REF!=#REF!,IF(K1851="Stroke",IF(K1852="Stroke",IF(#REF!=#REF!,IF(Q1851=Q1852,IF((J1852-J1851)&lt;0,1000+J1852-J1851-O1851,J1852-J1851-O1851),""),""),""),""),"")</f>
        <v>#REF!</v>
      </c>
    </row>
    <row r="1852" spans="2:16">
      <c r="B1852" s="4"/>
      <c r="P1852" s="8" t="e">
        <f>IF(#REF!=#REF!,IF(K1852="Stroke",IF(K1853="Stroke",IF(#REF!=#REF!,IF(Q1852=Q1853,IF((J1853-J1852)&lt;0,1000+J1853-J1852-O1852,J1853-J1852-O1852),""),""),""),""),"")</f>
        <v>#REF!</v>
      </c>
    </row>
    <row r="1853" spans="2:16">
      <c r="B1853" s="4"/>
      <c r="P1853" s="8" t="e">
        <f>IF(#REF!=#REF!,IF(K1853="Stroke",IF(K1854="Stroke",IF(#REF!=#REF!,IF(Q1853=Q1854,IF((J1854-J1853)&lt;0,1000+J1854-J1853-O1853,J1854-J1853-O1853),""),""),""),""),"")</f>
        <v>#REF!</v>
      </c>
    </row>
    <row r="1854" spans="2:16">
      <c r="B1854" s="4"/>
      <c r="P1854" s="8" t="e">
        <f>IF(#REF!=#REF!,IF(K1854="Stroke",IF(K1855="Stroke",IF(#REF!=#REF!,IF(Q1854=Q1855,IF((J1855-J1854)&lt;0,1000+J1855-J1854-O1854,J1855-J1854-O1854),""),""),""),""),"")</f>
        <v>#REF!</v>
      </c>
    </row>
    <row r="1855" spans="2:16">
      <c r="B1855" s="4"/>
      <c r="P1855" s="8" t="e">
        <f>IF(#REF!=#REF!,IF(K1855="Stroke",IF(K1856="Stroke",IF(#REF!=#REF!,IF(Q1855=Q1856,IF((J1856-J1855)&lt;0,1000+J1856-J1855-O1855,J1856-J1855-O1855),""),""),""),""),"")</f>
        <v>#REF!</v>
      </c>
    </row>
    <row r="1856" spans="2:16">
      <c r="B1856" s="4"/>
      <c r="P1856" s="8" t="e">
        <f>IF(#REF!=#REF!,IF(K1856="Stroke",IF(K1857="Stroke",IF(#REF!=#REF!,IF(Q1856=Q1857,IF((J1857-J1856)&lt;0,1000+J1857-J1856-O1856,J1857-J1856-O1856),""),""),""),""),"")</f>
        <v>#REF!</v>
      </c>
    </row>
    <row r="1857" spans="2:16">
      <c r="B1857" s="4"/>
      <c r="P1857" s="8" t="e">
        <f>IF(#REF!=#REF!,IF(K1857="Stroke",IF(K1858="Stroke",IF(#REF!=#REF!,IF(Q1857=Q1858,IF((J1858-J1857)&lt;0,1000+J1858-J1857-O1857,J1858-J1857-O1857),""),""),""),""),"")</f>
        <v>#REF!</v>
      </c>
    </row>
    <row r="1858" spans="2:16">
      <c r="B1858" s="4"/>
      <c r="P1858" s="8" t="e">
        <f>IF(#REF!=#REF!,IF(K1858="Stroke",IF(K1859="Stroke",IF(#REF!=#REF!,IF(Q1858=Q1859,IF((J1859-J1858)&lt;0,1000+J1859-J1858-O1858,J1859-J1858-O1858),""),""),""),""),"")</f>
        <v>#REF!</v>
      </c>
    </row>
    <row r="1859" spans="2:16">
      <c r="B1859" s="4"/>
      <c r="P1859" s="8" t="e">
        <f>IF(#REF!=#REF!,IF(K1859="Stroke",IF(K1860="Stroke",IF(#REF!=#REF!,IF(Q1859=Q1860,IF((J1860-J1859)&lt;0,1000+J1860-J1859-O1859,J1860-J1859-O1859),""),""),""),""),"")</f>
        <v>#REF!</v>
      </c>
    </row>
    <row r="1860" spans="2:16">
      <c r="B1860" s="4"/>
      <c r="P1860" s="8" t="e">
        <f>IF(#REF!=#REF!,IF(K1860="Stroke",IF(K1861="Stroke",IF(#REF!=#REF!,IF(Q1860=Q1861,IF((J1861-J1860)&lt;0,1000+J1861-J1860-O1860,J1861-J1860-O1860),""),""),""),""),"")</f>
        <v>#REF!</v>
      </c>
    </row>
    <row r="1861" spans="2:16">
      <c r="B1861" s="4"/>
      <c r="P1861" s="8" t="e">
        <f>IF(#REF!=#REF!,IF(K1861="Stroke",IF(K1862="Stroke",IF(#REF!=#REF!,IF(Q1861=Q1862,IF((J1862-J1861)&lt;0,1000+J1862-J1861-O1861,J1862-J1861-O1861),""),""),""),""),"")</f>
        <v>#REF!</v>
      </c>
    </row>
    <row r="1862" spans="2:16">
      <c r="B1862" s="4"/>
      <c r="P1862" s="8" t="e">
        <f>IF(#REF!=#REF!,IF(K1862="Stroke",IF(K1863="Stroke",IF(#REF!=#REF!,IF(Q1862=Q1863,IF((J1863-J1862)&lt;0,1000+J1863-J1862-O1862,J1863-J1862-O1862),""),""),""),""),"")</f>
        <v>#REF!</v>
      </c>
    </row>
    <row r="1863" spans="2:16">
      <c r="B1863" s="4"/>
      <c r="P1863" s="8" t="e">
        <f>IF(#REF!=#REF!,IF(K1863="Stroke",IF(K1864="Stroke",IF(#REF!=#REF!,IF(Q1863=Q1864,IF((J1864-J1863)&lt;0,1000+J1864-J1863-O1863,J1864-J1863-O1863),""),""),""),""),"")</f>
        <v>#REF!</v>
      </c>
    </row>
    <row r="1864" spans="2:16">
      <c r="B1864" s="4"/>
      <c r="P1864" s="8" t="e">
        <f>IF(#REF!=#REF!,IF(K1864="Stroke",IF(K1865="Stroke",IF(#REF!=#REF!,IF(Q1864=Q1865,IF((J1865-J1864)&lt;0,1000+J1865-J1864-O1864,J1865-J1864-O1864),""),""),""),""),"")</f>
        <v>#REF!</v>
      </c>
    </row>
    <row r="1865" spans="2:16">
      <c r="B1865" s="4"/>
      <c r="P1865" s="8" t="e">
        <f>IF(#REF!=#REF!,IF(K1865="Stroke",IF(K1866="Stroke",IF(#REF!=#REF!,IF(Q1865=Q1866,IF((J1866-J1865)&lt;0,1000+J1866-J1865-O1865,J1866-J1865-O1865),""),""),""),""),"")</f>
        <v>#REF!</v>
      </c>
    </row>
    <row r="1866" spans="2:16">
      <c r="B1866" s="4"/>
      <c r="P1866" s="8" t="e">
        <f>IF(#REF!=#REF!,IF(K1866="Stroke",IF(K1867="Stroke",IF(#REF!=#REF!,IF(Q1866=Q1867,IF((J1867-J1866)&lt;0,1000+J1867-J1866-O1866,J1867-J1866-O1866),""),""),""),""),"")</f>
        <v>#REF!</v>
      </c>
    </row>
    <row r="1867" spans="2:16">
      <c r="B1867" s="4"/>
      <c r="P1867" s="8" t="e">
        <f>IF(#REF!=#REF!,IF(K1867="Stroke",IF(K1868="Stroke",IF(#REF!=#REF!,IF(Q1867=Q1868,IF((J1868-J1867)&lt;0,1000+J1868-J1867-O1867,J1868-J1867-O1867),""),""),""),""),"")</f>
        <v>#REF!</v>
      </c>
    </row>
    <row r="1868" spans="2:16">
      <c r="B1868" s="4"/>
      <c r="P1868" s="8" t="e">
        <f>IF(#REF!=#REF!,IF(K1868="Stroke",IF(K1869="Stroke",IF(#REF!=#REF!,IF(Q1868=Q1869,IF((J1869-J1868)&lt;0,1000+J1869-J1868-O1868,J1869-J1868-O1868),""),""),""),""),"")</f>
        <v>#REF!</v>
      </c>
    </row>
    <row r="1869" spans="2:16">
      <c r="B1869" s="4"/>
      <c r="P1869" s="8" t="e">
        <f>IF(#REF!=#REF!,IF(K1869="Stroke",IF(K1870="Stroke",IF(#REF!=#REF!,IF(Q1869=Q1870,IF((J1870-J1869)&lt;0,1000+J1870-J1869-O1869,J1870-J1869-O1869),""),""),""),""),"")</f>
        <v>#REF!</v>
      </c>
    </row>
    <row r="1870" spans="2:16">
      <c r="B1870" s="4"/>
      <c r="P1870" s="8" t="e">
        <f>IF(#REF!=#REF!,IF(K1870="Stroke",IF(K1871="Stroke",IF(#REF!=#REF!,IF(Q1870=Q1871,IF((J1871-J1870)&lt;0,1000+J1871-J1870-O1870,J1871-J1870-O1870),""),""),""),""),"")</f>
        <v>#REF!</v>
      </c>
    </row>
    <row r="1871" spans="2:16">
      <c r="B1871" s="4"/>
      <c r="P1871" s="8" t="e">
        <f>IF(#REF!=#REF!,IF(K1871="Stroke",IF(K1872="Stroke",IF(#REF!=#REF!,IF(Q1871=Q1872,IF((J1872-J1871)&lt;0,1000+J1872-J1871-O1871,J1872-J1871-O1871),""),""),""),""),"")</f>
        <v>#REF!</v>
      </c>
    </row>
    <row r="1872" spans="2:16">
      <c r="B1872" s="4"/>
      <c r="P1872" s="8" t="e">
        <f>IF(#REF!=#REF!,IF(K1872="Stroke",IF(K1873="Stroke",IF(#REF!=#REF!,IF(Q1872=Q1873,IF((J1873-J1872)&lt;0,1000+J1873-J1872-O1872,J1873-J1872-O1872),""),""),""),""),"")</f>
        <v>#REF!</v>
      </c>
    </row>
    <row r="1873" spans="2:16">
      <c r="B1873" s="4"/>
      <c r="P1873" s="8" t="e">
        <f>IF(#REF!=#REF!,IF(K1873="Stroke",IF(K1874="Stroke",IF(#REF!=#REF!,IF(Q1873=Q1874,IF((J1874-J1873)&lt;0,1000+J1874-J1873-O1873,J1874-J1873-O1873),""),""),""),""),"")</f>
        <v>#REF!</v>
      </c>
    </row>
    <row r="1874" spans="2:16">
      <c r="B1874" s="4"/>
      <c r="P1874" s="8" t="e">
        <f>IF(#REF!=#REF!,IF(K1874="Stroke",IF(K1875="Stroke",IF(#REF!=#REF!,IF(Q1874=Q1875,IF((J1875-J1874)&lt;0,1000+J1875-J1874-O1874,J1875-J1874-O1874),""),""),""),""),"")</f>
        <v>#REF!</v>
      </c>
    </row>
    <row r="1875" spans="2:16">
      <c r="B1875" s="4"/>
      <c r="P1875" s="8" t="e">
        <f>IF(#REF!=#REF!,IF(K1875="Stroke",IF(K1876="Stroke",IF(#REF!=#REF!,IF(Q1875=Q1876,IF((J1876-J1875)&lt;0,1000+J1876-J1875-O1875,J1876-J1875-O1875),""),""),""),""),"")</f>
        <v>#REF!</v>
      </c>
    </row>
    <row r="1876" spans="2:16">
      <c r="B1876" s="4"/>
      <c r="P1876" s="8" t="e">
        <f>IF(#REF!=#REF!,IF(K1876="Stroke",IF(K1877="Stroke",IF(#REF!=#REF!,IF(Q1876=Q1877,IF((J1877-J1876)&lt;0,1000+J1877-J1876-O1876,J1877-J1876-O1876),""),""),""),""),"")</f>
        <v>#REF!</v>
      </c>
    </row>
    <row r="1877" spans="2:16">
      <c r="B1877" s="4"/>
      <c r="P1877" s="8" t="e">
        <f>IF(#REF!=#REF!,IF(K1877="Stroke",IF(K1878="Stroke",IF(#REF!=#REF!,IF(Q1877=Q1878,IF((J1878-J1877)&lt;0,1000+J1878-J1877-O1877,J1878-J1877-O1877),""),""),""),""),"")</f>
        <v>#REF!</v>
      </c>
    </row>
    <row r="1878" spans="2:16">
      <c r="B1878" s="4"/>
      <c r="P1878" s="8" t="e">
        <f>IF(#REF!=#REF!,IF(K1878="Stroke",IF(K1879="Stroke",IF(#REF!=#REF!,IF(Q1878=Q1879,IF((J1879-J1878)&lt;0,1000+J1879-J1878-O1878,J1879-J1878-O1878),""),""),""),""),"")</f>
        <v>#REF!</v>
      </c>
    </row>
    <row r="1879" spans="2:16">
      <c r="B1879" s="4"/>
      <c r="P1879" s="8" t="e">
        <f>IF(#REF!=#REF!,IF(K1879="Stroke",IF(K1880="Stroke",IF(#REF!=#REF!,IF(Q1879=Q1880,IF((J1880-J1879)&lt;0,1000+J1880-J1879-O1879,J1880-J1879-O1879),""),""),""),""),"")</f>
        <v>#REF!</v>
      </c>
    </row>
    <row r="1880" spans="2:16">
      <c r="B1880" s="4"/>
      <c r="P1880" s="8" t="e">
        <f>IF(#REF!=#REF!,IF(K1880="Stroke",IF(K1881="Stroke",IF(#REF!=#REF!,IF(Q1880=Q1881,IF((J1881-J1880)&lt;0,1000+J1881-J1880-O1880,J1881-J1880-O1880),""),""),""),""),"")</f>
        <v>#REF!</v>
      </c>
    </row>
    <row r="1881" spans="2:16">
      <c r="B1881" s="4"/>
      <c r="P1881" s="8" t="e">
        <f>IF(#REF!=#REF!,IF(K1881="Stroke",IF(K1882="Stroke",IF(#REF!=#REF!,IF(Q1881=Q1882,IF((J1882-J1881)&lt;0,1000+J1882-J1881-O1881,J1882-J1881-O1881),""),""),""),""),"")</f>
        <v>#REF!</v>
      </c>
    </row>
    <row r="1882" spans="2:16">
      <c r="B1882" s="4"/>
      <c r="P1882" s="8" t="e">
        <f>IF(#REF!=#REF!,IF(K1882="Stroke",IF(K1883="Stroke",IF(#REF!=#REF!,IF(Q1882=Q1883,IF((J1883-J1882)&lt;0,1000+J1883-J1882-O1882,J1883-J1882-O1882),""),""),""),""),"")</f>
        <v>#REF!</v>
      </c>
    </row>
    <row r="1883" spans="2:16">
      <c r="B1883" s="4"/>
      <c r="P1883" s="8" t="e">
        <f>IF(#REF!=#REF!,IF(K1883="Stroke",IF(K1884="Stroke",IF(#REF!=#REF!,IF(Q1883=Q1884,IF((J1884-J1883)&lt;0,1000+J1884-J1883-O1883,J1884-J1883-O1883),""),""),""),""),"")</f>
        <v>#REF!</v>
      </c>
    </row>
    <row r="1884" spans="2:16">
      <c r="B1884" s="4"/>
      <c r="P1884" s="8" t="e">
        <f>IF(#REF!=#REF!,IF(K1884="Stroke",IF(K1885="Stroke",IF(#REF!=#REF!,IF(Q1884=Q1885,IF((J1885-J1884)&lt;0,1000+J1885-J1884-O1884,J1885-J1884-O1884),""),""),""),""),"")</f>
        <v>#REF!</v>
      </c>
    </row>
    <row r="1885" spans="2:16">
      <c r="B1885" s="4"/>
      <c r="P1885" s="8" t="e">
        <f>IF(#REF!=#REF!,IF(K1885="Stroke",IF(K1886="Stroke",IF(#REF!=#REF!,IF(Q1885=Q1886,IF((J1886-J1885)&lt;0,1000+J1886-J1885-O1885,J1886-J1885-O1885),""),""),""),""),"")</f>
        <v>#REF!</v>
      </c>
    </row>
    <row r="1886" spans="2:16">
      <c r="B1886" s="4"/>
      <c r="P1886" s="8" t="e">
        <f>IF(#REF!=#REF!,IF(K1886="Stroke",IF(K1887="Stroke",IF(#REF!=#REF!,IF(Q1886=Q1887,IF((J1887-J1886)&lt;0,1000+J1887-J1886-O1886,J1887-J1886-O1886),""),""),""),""),"")</f>
        <v>#REF!</v>
      </c>
    </row>
    <row r="1887" spans="2:16">
      <c r="B1887" s="4"/>
      <c r="P1887" s="8" t="e">
        <f>IF(#REF!=#REF!,IF(K1887="Stroke",IF(K1888="Stroke",IF(#REF!=#REF!,IF(Q1887=Q1888,IF((J1888-J1887)&lt;0,1000+J1888-J1887-O1887,J1888-J1887-O1887),""),""),""),""),"")</f>
        <v>#REF!</v>
      </c>
    </row>
    <row r="1888" spans="2:16">
      <c r="B1888" s="4"/>
      <c r="P1888" s="8" t="e">
        <f>IF(#REF!=#REF!,IF(K1888="Stroke",IF(K1889="Stroke",IF(#REF!=#REF!,IF(Q1888=Q1889,IF((J1889-J1888)&lt;0,1000+J1889-J1888-O1888,J1889-J1888-O1888),""),""),""),""),"")</f>
        <v>#REF!</v>
      </c>
    </row>
    <row r="1889" spans="2:16">
      <c r="B1889" s="4"/>
      <c r="P1889" s="8" t="e">
        <f>IF(#REF!=#REF!,IF(K1889="Stroke",IF(K1890="Stroke",IF(#REF!=#REF!,IF(Q1889=Q1890,IF((J1890-J1889)&lt;0,1000+J1890-J1889-O1889,J1890-J1889-O1889),""),""),""),""),"")</f>
        <v>#REF!</v>
      </c>
    </row>
    <row r="1890" spans="2:16">
      <c r="B1890" s="4"/>
      <c r="P1890" s="8" t="e">
        <f>IF(#REF!=#REF!,IF(K1890="Stroke",IF(K1891="Stroke",IF(#REF!=#REF!,IF(Q1890=Q1891,IF((J1891-J1890)&lt;0,1000+J1891-J1890-O1890,J1891-J1890-O1890),""),""),""),""),"")</f>
        <v>#REF!</v>
      </c>
    </row>
    <row r="1891" spans="2:16">
      <c r="B1891" s="4"/>
      <c r="P1891" s="8" t="e">
        <f>IF(#REF!=#REF!,IF(K1891="Stroke",IF(K1892="Stroke",IF(#REF!=#REF!,IF(Q1891=Q1892,IF((J1892-J1891)&lt;0,1000+J1892-J1891-O1891,J1892-J1891-O1891),""),""),""),""),"")</f>
        <v>#REF!</v>
      </c>
    </row>
    <row r="1892" spans="2:16">
      <c r="B1892" s="4"/>
      <c r="P1892" s="8" t="e">
        <f>IF(#REF!=#REF!,IF(K1892="Stroke",IF(K1893="Stroke",IF(#REF!=#REF!,IF(Q1892=Q1893,IF((J1893-J1892)&lt;0,1000+J1893-J1892-O1892,J1893-J1892-O1892),""),""),""),""),"")</f>
        <v>#REF!</v>
      </c>
    </row>
    <row r="1893" spans="2:16">
      <c r="B1893" s="4"/>
      <c r="P1893" s="8" t="e">
        <f>IF(#REF!=#REF!,IF(K1893="Stroke",IF(K1894="Stroke",IF(#REF!=#REF!,IF(Q1893=Q1894,IF((J1894-J1893)&lt;0,1000+J1894-J1893-O1893,J1894-J1893-O1893),""),""),""),""),"")</f>
        <v>#REF!</v>
      </c>
    </row>
    <row r="1894" spans="2:16">
      <c r="B1894" s="4"/>
      <c r="P1894" s="8" t="e">
        <f>IF(#REF!=#REF!,IF(K1894="Stroke",IF(K1895="Stroke",IF(#REF!=#REF!,IF(Q1894=Q1895,IF((J1895-J1894)&lt;0,1000+J1895-J1894-O1894,J1895-J1894-O1894),""),""),""),""),"")</f>
        <v>#REF!</v>
      </c>
    </row>
    <row r="1895" spans="2:16">
      <c r="B1895" s="4"/>
      <c r="P1895" s="8" t="e">
        <f>IF(#REF!=#REF!,IF(K1895="Stroke",IF(K1896="Stroke",IF(#REF!=#REF!,IF(Q1895=Q1896,IF((J1896-J1895)&lt;0,1000+J1896-J1895-O1895,J1896-J1895-O1895),""),""),""),""),"")</f>
        <v>#REF!</v>
      </c>
    </row>
    <row r="1896" spans="2:16">
      <c r="B1896" s="4"/>
      <c r="P1896" s="8" t="e">
        <f>IF(#REF!=#REF!,IF(K1896="Stroke",IF(K1897="Stroke",IF(#REF!=#REF!,IF(Q1896=Q1897,IF((J1897-J1896)&lt;0,1000+J1897-J1896-O1896,J1897-J1896-O1896),""),""),""),""),"")</f>
        <v>#REF!</v>
      </c>
    </row>
    <row r="1897" spans="2:16">
      <c r="B1897" s="4"/>
      <c r="P1897" s="8" t="e">
        <f>IF(#REF!=#REF!,IF(K1897="Stroke",IF(K1898="Stroke",IF(#REF!=#REF!,IF(Q1897=Q1898,IF((J1898-J1897)&lt;0,1000+J1898-J1897-O1897,J1898-J1897-O1897),""),""),""),""),"")</f>
        <v>#REF!</v>
      </c>
    </row>
    <row r="1898" spans="2:16">
      <c r="B1898" s="4"/>
      <c r="P1898" s="8" t="e">
        <f>IF(#REF!=#REF!,IF(K1898="Stroke",IF(K1899="Stroke",IF(#REF!=#REF!,IF(Q1898=Q1899,IF((J1899-J1898)&lt;0,1000+J1899-J1898-O1898,J1899-J1898-O1898),""),""),""),""),"")</f>
        <v>#REF!</v>
      </c>
    </row>
    <row r="1899" spans="2:16">
      <c r="B1899" s="4"/>
      <c r="P1899" s="8" t="e">
        <f>IF(#REF!=#REF!,IF(K1899="Stroke",IF(K1900="Stroke",IF(#REF!=#REF!,IF(Q1899=Q1900,IF((J1900-J1899)&lt;0,1000+J1900-J1899-O1899,J1900-J1899-O1899),""),""),""),""),"")</f>
        <v>#REF!</v>
      </c>
    </row>
    <row r="1900" spans="2:16">
      <c r="B1900" s="4"/>
      <c r="P1900" s="8" t="e">
        <f>IF(#REF!=#REF!,IF(K1900="Stroke",IF(K1901="Stroke",IF(#REF!=#REF!,IF(Q1900=Q1901,IF((J1901-J1900)&lt;0,1000+J1901-J1900-O1900,J1901-J1900-O1900),""),""),""),""),"")</f>
        <v>#REF!</v>
      </c>
    </row>
    <row r="1901" spans="2:16">
      <c r="B1901" s="4"/>
      <c r="P1901" s="8" t="e">
        <f>IF(#REF!=#REF!,IF(K1901="Stroke",IF(K1902="Stroke",IF(#REF!=#REF!,IF(Q1901=Q1902,IF((J1902-J1901)&lt;0,1000+J1902-J1901-O1901,J1902-J1901-O1901),""),""),""),""),"")</f>
        <v>#REF!</v>
      </c>
    </row>
    <row r="1902" spans="2:16">
      <c r="B1902" s="4"/>
      <c r="P1902" s="8" t="e">
        <f>IF(#REF!=#REF!,IF(K1902="Stroke",IF(K1903="Stroke",IF(#REF!=#REF!,IF(Q1902=Q1903,IF((J1903-J1902)&lt;0,1000+J1903-J1902-O1902,J1903-J1902-O1902),""),""),""),""),"")</f>
        <v>#REF!</v>
      </c>
    </row>
    <row r="1903" spans="2:16">
      <c r="B1903" s="4"/>
      <c r="P1903" s="8" t="e">
        <f>IF(#REF!=#REF!,IF(K1903="Stroke",IF(K1904="Stroke",IF(#REF!=#REF!,IF(Q1903=Q1904,IF((J1904-J1903)&lt;0,1000+J1904-J1903-O1903,J1904-J1903-O1903),""),""),""),""),"")</f>
        <v>#REF!</v>
      </c>
    </row>
    <row r="1904" spans="2:16">
      <c r="B1904" s="4"/>
      <c r="P1904" s="8" t="e">
        <f>IF(#REF!=#REF!,IF(K1904="Stroke",IF(K1905="Stroke",IF(#REF!=#REF!,IF(Q1904=Q1905,IF((J1905-J1904)&lt;0,1000+J1905-J1904-O1904,J1905-J1904-O1904),""),""),""),""),"")</f>
        <v>#REF!</v>
      </c>
    </row>
    <row r="1905" spans="2:16">
      <c r="B1905" s="4"/>
      <c r="P1905" s="8" t="e">
        <f>IF(#REF!=#REF!,IF(K1905="Stroke",IF(K1906="Stroke",IF(#REF!=#REF!,IF(Q1905=Q1906,IF((J1906-J1905)&lt;0,1000+J1906-J1905-O1905,J1906-J1905-O1905),""),""),""),""),"")</f>
        <v>#REF!</v>
      </c>
    </row>
    <row r="1906" spans="2:16">
      <c r="B1906" s="4"/>
      <c r="P1906" s="8" t="e">
        <f>IF(#REF!=#REF!,IF(K1906="Stroke",IF(K1907="Stroke",IF(#REF!=#REF!,IF(Q1906=Q1907,IF((J1907-J1906)&lt;0,1000+J1907-J1906-O1906,J1907-J1906-O1906),""),""),""),""),"")</f>
        <v>#REF!</v>
      </c>
    </row>
    <row r="1907" spans="2:16">
      <c r="B1907" s="4"/>
      <c r="P1907" s="8" t="e">
        <f>IF(#REF!=#REF!,IF(K1907="Stroke",IF(K1908="Stroke",IF(#REF!=#REF!,IF(Q1907=Q1908,IF((J1908-J1907)&lt;0,1000+J1908-J1907-O1907,J1908-J1907-O1907),""),""),""),""),"")</f>
        <v>#REF!</v>
      </c>
    </row>
    <row r="1908" spans="2:16">
      <c r="B1908" s="4"/>
      <c r="P1908" s="8" t="e">
        <f>IF(#REF!=#REF!,IF(K1908="Stroke",IF(K1909="Stroke",IF(#REF!=#REF!,IF(Q1908=Q1909,IF((J1909-J1908)&lt;0,1000+J1909-J1908-O1908,J1909-J1908-O1908),""),""),""),""),"")</f>
        <v>#REF!</v>
      </c>
    </row>
    <row r="1909" spans="2:16">
      <c r="B1909" s="4"/>
      <c r="P1909" s="8" t="e">
        <f>IF(#REF!=#REF!,IF(K1909="Stroke",IF(K1910="Stroke",IF(#REF!=#REF!,IF(Q1909=Q1910,IF((J1910-J1909)&lt;0,1000+J1910-J1909-O1909,J1910-J1909-O1909),""),""),""),""),"")</f>
        <v>#REF!</v>
      </c>
    </row>
    <row r="1910" spans="2:16">
      <c r="B1910" s="4"/>
      <c r="P1910" s="8" t="e">
        <f>IF(#REF!=#REF!,IF(K1910="Stroke",IF(K1911="Stroke",IF(#REF!=#REF!,IF(Q1910=Q1911,IF((J1911-J1910)&lt;0,1000+J1911-J1910-O1910,J1911-J1910-O1910),""),""),""),""),"")</f>
        <v>#REF!</v>
      </c>
    </row>
    <row r="1911" spans="2:16">
      <c r="B1911" s="4"/>
      <c r="P1911" s="8" t="e">
        <f>IF(#REF!=#REF!,IF(K1911="Stroke",IF(K1912="Stroke",IF(#REF!=#REF!,IF(Q1911=Q1912,IF((J1912-J1911)&lt;0,1000+J1912-J1911-O1911,J1912-J1911-O1911),""),""),""),""),"")</f>
        <v>#REF!</v>
      </c>
    </row>
    <row r="1912" spans="2:16">
      <c r="B1912" s="4"/>
      <c r="P1912" s="8" t="e">
        <f>IF(#REF!=#REF!,IF(K1912="Stroke",IF(K1913="Stroke",IF(#REF!=#REF!,IF(Q1912=Q1913,IF((J1913-J1912)&lt;0,1000+J1913-J1912-O1912,J1913-J1912-O1912),""),""),""),""),"")</f>
        <v>#REF!</v>
      </c>
    </row>
    <row r="1913" spans="2:16">
      <c r="B1913" s="4"/>
      <c r="P1913" s="8" t="e">
        <f>IF(#REF!=#REF!,IF(K1913="Stroke",IF(K1914="Stroke",IF(#REF!=#REF!,IF(Q1913=Q1914,IF((J1914-J1913)&lt;0,1000+J1914-J1913-O1913,J1914-J1913-O1913),""),""),""),""),"")</f>
        <v>#REF!</v>
      </c>
    </row>
    <row r="1914" spans="2:16">
      <c r="B1914" s="4"/>
      <c r="P1914" s="8" t="e">
        <f>IF(#REF!=#REF!,IF(K1914="Stroke",IF(K1915="Stroke",IF(#REF!=#REF!,IF(Q1914=Q1915,IF((J1915-J1914)&lt;0,1000+J1915-J1914-O1914,J1915-J1914-O1914),""),""),""),""),"")</f>
        <v>#REF!</v>
      </c>
    </row>
    <row r="1915" spans="2:16">
      <c r="B1915" s="4"/>
      <c r="P1915" s="8" t="e">
        <f>IF(#REF!=#REF!,IF(K1915="Stroke",IF(K1916="Stroke",IF(#REF!=#REF!,IF(Q1915=Q1916,IF((J1916-J1915)&lt;0,1000+J1916-J1915-O1915,J1916-J1915-O1915),""),""),""),""),"")</f>
        <v>#REF!</v>
      </c>
    </row>
    <row r="1916" spans="2:16">
      <c r="B1916" s="4"/>
      <c r="P1916" s="8" t="e">
        <f>IF(#REF!=#REF!,IF(K1916="Stroke",IF(K1917="Stroke",IF(#REF!=#REF!,IF(Q1916=Q1917,IF((J1917-J1916)&lt;0,1000+J1917-J1916-O1916,J1917-J1916-O1916),""),""),""),""),"")</f>
        <v>#REF!</v>
      </c>
    </row>
    <row r="1917" spans="2:16">
      <c r="B1917" s="4"/>
      <c r="P1917" s="8" t="e">
        <f>IF(#REF!=#REF!,IF(K1917="Stroke",IF(K1918="Stroke",IF(#REF!=#REF!,IF(Q1917=Q1918,IF((J1918-J1917)&lt;0,1000+J1918-J1917-O1917,J1918-J1917-O1917),""),""),""),""),"")</f>
        <v>#REF!</v>
      </c>
    </row>
    <row r="1918" spans="2:16">
      <c r="B1918" s="4"/>
      <c r="P1918" s="8" t="e">
        <f>IF(#REF!=#REF!,IF(K1918="Stroke",IF(K1919="Stroke",IF(#REF!=#REF!,IF(Q1918=Q1919,IF((J1919-J1918)&lt;0,1000+J1919-J1918-O1918,J1919-J1918-O1918),""),""),""),""),"")</f>
        <v>#REF!</v>
      </c>
    </row>
    <row r="1919" spans="2:16">
      <c r="B1919" s="4"/>
      <c r="P1919" s="8" t="e">
        <f>IF(#REF!=#REF!,IF(K1919="Stroke",IF(K1920="Stroke",IF(#REF!=#REF!,IF(Q1919=Q1920,IF((J1920-J1919)&lt;0,1000+J1920-J1919-O1919,J1920-J1919-O1919),""),""),""),""),"")</f>
        <v>#REF!</v>
      </c>
    </row>
    <row r="1920" spans="2:16">
      <c r="B1920" s="4"/>
      <c r="P1920" s="8" t="e">
        <f>IF(#REF!=#REF!,IF(K1920="Stroke",IF(K1921="Stroke",IF(#REF!=#REF!,IF(Q1920=Q1921,IF((J1921-J1920)&lt;0,1000+J1921-J1920-O1920,J1921-J1920-O1920),""),""),""),""),"")</f>
        <v>#REF!</v>
      </c>
    </row>
    <row r="1921" spans="2:16">
      <c r="B1921" s="4"/>
      <c r="P1921" s="8" t="e">
        <f>IF(#REF!=#REF!,IF(K1921="Stroke",IF(K1922="Stroke",IF(#REF!=#REF!,IF(Q1921=Q1922,IF((J1922-J1921)&lt;0,1000+J1922-J1921-O1921,J1922-J1921-O1921),""),""),""),""),"")</f>
        <v>#REF!</v>
      </c>
    </row>
    <row r="1922" spans="2:16">
      <c r="B1922" s="4"/>
      <c r="P1922" s="8" t="e">
        <f>IF(#REF!=#REF!,IF(K1922="Stroke",IF(K1923="Stroke",IF(#REF!=#REF!,IF(Q1922=Q1923,IF((J1923-J1922)&lt;0,1000+J1923-J1922-O1922,J1923-J1922-O1922),""),""),""),""),"")</f>
        <v>#REF!</v>
      </c>
    </row>
    <row r="1923" spans="2:16">
      <c r="B1923" s="4"/>
      <c r="P1923" s="8" t="e">
        <f>IF(#REF!=#REF!,IF(K1923="Stroke",IF(K1924="Stroke",IF(#REF!=#REF!,IF(Q1923=Q1924,IF((J1924-J1923)&lt;0,1000+J1924-J1923-O1923,J1924-J1923-O1923),""),""),""),""),"")</f>
        <v>#REF!</v>
      </c>
    </row>
    <row r="1924" spans="2:16">
      <c r="B1924" s="4"/>
      <c r="P1924" s="8" t="e">
        <f>IF(#REF!=#REF!,IF(K1924="Stroke",IF(K1925="Stroke",IF(#REF!=#REF!,IF(Q1924=Q1925,IF((J1925-J1924)&lt;0,1000+J1925-J1924-O1924,J1925-J1924-O1924),""),""),""),""),"")</f>
        <v>#REF!</v>
      </c>
    </row>
    <row r="1925" spans="2:16">
      <c r="B1925" s="4"/>
      <c r="P1925" s="8" t="e">
        <f>IF(#REF!=#REF!,IF(K1925="Stroke",IF(K1926="Stroke",IF(#REF!=#REF!,IF(Q1925=Q1926,IF((J1926-J1925)&lt;0,1000+J1926-J1925-O1925,J1926-J1925-O1925),""),""),""),""),"")</f>
        <v>#REF!</v>
      </c>
    </row>
    <row r="1926" spans="2:16">
      <c r="B1926" s="4"/>
      <c r="P1926" s="8" t="e">
        <f>IF(#REF!=#REF!,IF(K1926="Stroke",IF(K1927="Stroke",IF(#REF!=#REF!,IF(Q1926=Q1927,IF((J1927-J1926)&lt;0,1000+J1927-J1926-O1926,J1927-J1926-O1926),""),""),""),""),"")</f>
        <v>#REF!</v>
      </c>
    </row>
    <row r="1927" spans="2:16">
      <c r="B1927" s="4"/>
      <c r="P1927" s="8" t="e">
        <f>IF(#REF!=#REF!,IF(K1927="Stroke",IF(K1928="Stroke",IF(#REF!=#REF!,IF(Q1927=Q1928,IF((J1928-J1927)&lt;0,1000+J1928-J1927-O1927,J1928-J1927-O1927),""),""),""),""),"")</f>
        <v>#REF!</v>
      </c>
    </row>
    <row r="1928" spans="2:16">
      <c r="B1928" s="4"/>
      <c r="P1928" s="8" t="e">
        <f>IF(#REF!=#REF!,IF(K1928="Stroke",IF(K1929="Stroke",IF(#REF!=#REF!,IF(Q1928=Q1929,IF((J1929-J1928)&lt;0,1000+J1929-J1928-O1928,J1929-J1928-O1928),""),""),""),""),"")</f>
        <v>#REF!</v>
      </c>
    </row>
    <row r="1929" spans="2:16">
      <c r="B1929" s="4"/>
      <c r="P1929" s="8" t="e">
        <f>IF(#REF!=#REF!,IF(K1929="Stroke",IF(K1930="Stroke",IF(#REF!=#REF!,IF(Q1929=Q1930,IF((J1930-J1929)&lt;0,1000+J1930-J1929-O1929,J1930-J1929-O1929),""),""),""),""),"")</f>
        <v>#REF!</v>
      </c>
    </row>
    <row r="1930" spans="2:16">
      <c r="B1930" s="4"/>
      <c r="P1930" s="8" t="e">
        <f>IF(#REF!=#REF!,IF(K1930="Stroke",IF(K1931="Stroke",IF(#REF!=#REF!,IF(Q1930=Q1931,IF((J1931-J1930)&lt;0,1000+J1931-J1930-O1930,J1931-J1930-O1930),""),""),""),""),"")</f>
        <v>#REF!</v>
      </c>
    </row>
    <row r="1931" spans="2:16">
      <c r="B1931" s="4"/>
      <c r="P1931" s="8" t="e">
        <f>IF(#REF!=#REF!,IF(K1931="Stroke",IF(K1932="Stroke",IF(#REF!=#REF!,IF(Q1931=Q1932,IF((J1932-J1931)&lt;0,1000+J1932-J1931-O1931,J1932-J1931-O1931),""),""),""),""),"")</f>
        <v>#REF!</v>
      </c>
    </row>
    <row r="1932" spans="2:16">
      <c r="B1932" s="4"/>
      <c r="P1932" s="8" t="e">
        <f>IF(#REF!=#REF!,IF(K1932="Stroke",IF(K1933="Stroke",IF(#REF!=#REF!,IF(Q1932=Q1933,IF((J1933-J1932)&lt;0,1000+J1933-J1932-O1932,J1933-J1932-O1932),""),""),""),""),"")</f>
        <v>#REF!</v>
      </c>
    </row>
    <row r="1933" spans="2:16">
      <c r="B1933" s="4"/>
      <c r="P1933" s="8" t="e">
        <f>IF(#REF!=#REF!,IF(K1933="Stroke",IF(K1934="Stroke",IF(#REF!=#REF!,IF(Q1933=Q1934,IF((J1934-J1933)&lt;0,1000+J1934-J1933-O1933,J1934-J1933-O1933),""),""),""),""),"")</f>
        <v>#REF!</v>
      </c>
    </row>
    <row r="1934" spans="2:16">
      <c r="B1934" s="4"/>
      <c r="P1934" s="8" t="e">
        <f>IF(#REF!=#REF!,IF(K1934="Stroke",IF(K1935="Stroke",IF(#REF!=#REF!,IF(Q1934=Q1935,IF((J1935-J1934)&lt;0,1000+J1935-J1934-O1934,J1935-J1934-O1934),""),""),""),""),"")</f>
        <v>#REF!</v>
      </c>
    </row>
    <row r="1935" spans="2:16">
      <c r="B1935" s="4"/>
      <c r="P1935" s="8" t="e">
        <f>IF(#REF!=#REF!,IF(K1935="Stroke",IF(K1936="Stroke",IF(#REF!=#REF!,IF(Q1935=Q1936,IF((J1936-J1935)&lt;0,1000+J1936-J1935-O1935,J1936-J1935-O1935),""),""),""),""),"")</f>
        <v>#REF!</v>
      </c>
    </row>
    <row r="1936" spans="2:16">
      <c r="B1936" s="4"/>
      <c r="P1936" s="8" t="e">
        <f>IF(#REF!=#REF!,IF(K1936="Stroke",IF(K1937="Stroke",IF(#REF!=#REF!,IF(Q1936=Q1937,IF((J1937-J1936)&lt;0,1000+J1937-J1936-O1936,J1937-J1936-O1936),""),""),""),""),"")</f>
        <v>#REF!</v>
      </c>
    </row>
    <row r="1937" spans="2:16">
      <c r="B1937" s="4"/>
      <c r="P1937" s="8" t="e">
        <f>IF(#REF!=#REF!,IF(K1937="Stroke",IF(K1938="Stroke",IF(#REF!=#REF!,IF(Q1937=Q1938,IF((J1938-J1937)&lt;0,1000+J1938-J1937-O1937,J1938-J1937-O1937),""),""),""),""),"")</f>
        <v>#REF!</v>
      </c>
    </row>
    <row r="1938" spans="2:16">
      <c r="B1938" s="4"/>
      <c r="P1938" s="8" t="e">
        <f>IF(#REF!=#REF!,IF(K1938="Stroke",IF(K1939="Stroke",IF(#REF!=#REF!,IF(Q1938=Q1939,IF((J1939-J1938)&lt;0,1000+J1939-J1938-O1938,J1939-J1938-O1938),""),""),""),""),"")</f>
        <v>#REF!</v>
      </c>
    </row>
    <row r="1939" spans="2:16">
      <c r="B1939" s="4"/>
      <c r="P1939" s="8" t="e">
        <f>IF(#REF!=#REF!,IF(K1939="Stroke",IF(K1940="Stroke",IF(#REF!=#REF!,IF(Q1939=Q1940,IF((J1940-J1939)&lt;0,1000+J1940-J1939-O1939,J1940-J1939-O1939),""),""),""),""),"")</f>
        <v>#REF!</v>
      </c>
    </row>
    <row r="1940" spans="2:16">
      <c r="B1940" s="4"/>
      <c r="P1940" s="8" t="e">
        <f>IF(#REF!=#REF!,IF(K1940="Stroke",IF(K1941="Stroke",IF(#REF!=#REF!,IF(Q1940=Q1941,IF((J1941-J1940)&lt;0,1000+J1941-J1940-O1940,J1941-J1940-O1940),""),""),""),""),"")</f>
        <v>#REF!</v>
      </c>
    </row>
    <row r="1941" spans="2:16">
      <c r="B1941" s="4"/>
      <c r="P1941" s="8" t="e">
        <f>IF(#REF!=#REF!,IF(K1941="Stroke",IF(K1942="Stroke",IF(#REF!=#REF!,IF(Q1941=Q1942,IF((J1942-J1941)&lt;0,1000+J1942-J1941-O1941,J1942-J1941-O1941),""),""),""),""),"")</f>
        <v>#REF!</v>
      </c>
    </row>
    <row r="1942" spans="2:16">
      <c r="B1942" s="4"/>
      <c r="P1942" s="8" t="e">
        <f>IF(#REF!=#REF!,IF(K1942="Stroke",IF(K1943="Stroke",IF(#REF!=#REF!,IF(Q1942=Q1943,IF((J1943-J1942)&lt;0,1000+J1943-J1942-O1942,J1943-J1942-O1942),""),""),""),""),"")</f>
        <v>#REF!</v>
      </c>
    </row>
    <row r="1943" spans="2:16">
      <c r="B1943" s="4"/>
      <c r="P1943" s="8" t="e">
        <f>IF(#REF!=#REF!,IF(K1943="Stroke",IF(K1944="Stroke",IF(#REF!=#REF!,IF(Q1943=Q1944,IF((J1944-J1943)&lt;0,1000+J1944-J1943-O1943,J1944-J1943-O1943),""),""),""),""),"")</f>
        <v>#REF!</v>
      </c>
    </row>
    <row r="1944" spans="2:16">
      <c r="B1944" s="4"/>
      <c r="P1944" s="8" t="e">
        <f>IF(#REF!=#REF!,IF(K1944="Stroke",IF(K1945="Stroke",IF(#REF!=#REF!,IF(Q1944=Q1945,IF((J1945-J1944)&lt;0,1000+J1945-J1944-O1944,J1945-J1944-O1944),""),""),""),""),"")</f>
        <v>#REF!</v>
      </c>
    </row>
    <row r="1945" spans="2:16">
      <c r="B1945" s="4"/>
      <c r="P1945" s="8" t="e">
        <f>IF(#REF!=#REF!,IF(K1945="Stroke",IF(K1946="Stroke",IF(#REF!=#REF!,IF(Q1945=Q1946,IF((J1946-J1945)&lt;0,1000+J1946-J1945-O1945,J1946-J1945-O1945),""),""),""),""),"")</f>
        <v>#REF!</v>
      </c>
    </row>
    <row r="1946" spans="2:16">
      <c r="B1946" s="4"/>
      <c r="P1946" s="8" t="e">
        <f>IF(#REF!=#REF!,IF(K1946="Stroke",IF(K1947="Stroke",IF(#REF!=#REF!,IF(Q1946=Q1947,IF((J1947-J1946)&lt;0,1000+J1947-J1946-O1946,J1947-J1946-O1946),""),""),""),""),"")</f>
        <v>#REF!</v>
      </c>
    </row>
    <row r="1947" spans="2:16">
      <c r="B1947" s="4"/>
      <c r="P1947" s="8" t="e">
        <f>IF(#REF!=#REF!,IF(K1947="Stroke",IF(K1948="Stroke",IF(#REF!=#REF!,IF(Q1947=Q1948,IF((J1948-J1947)&lt;0,1000+J1948-J1947-O1947,J1948-J1947-O1947),""),""),""),""),"")</f>
        <v>#REF!</v>
      </c>
    </row>
    <row r="1948" spans="2:16">
      <c r="B1948" s="4"/>
      <c r="P1948" s="8" t="e">
        <f>IF(#REF!=#REF!,IF(K1948="Stroke",IF(K1949="Stroke",IF(#REF!=#REF!,IF(Q1948=Q1949,IF((J1949-J1948)&lt;0,1000+J1949-J1948-O1948,J1949-J1948-O1948),""),""),""),""),"")</f>
        <v>#REF!</v>
      </c>
    </row>
    <row r="1949" spans="2:16">
      <c r="B1949" s="4"/>
      <c r="P1949" s="8" t="e">
        <f>IF(#REF!=#REF!,IF(K1949="Stroke",IF(K1950="Stroke",IF(#REF!=#REF!,IF(Q1949=Q1950,IF((J1950-J1949)&lt;0,1000+J1950-J1949-O1949,J1950-J1949-O1949),""),""),""),""),"")</f>
        <v>#REF!</v>
      </c>
    </row>
    <row r="1950" spans="2:16">
      <c r="B1950" s="4"/>
      <c r="P1950" s="8" t="e">
        <f>IF(#REF!=#REF!,IF(K1950="Stroke",IF(K1951="Stroke",IF(#REF!=#REF!,IF(Q1950=Q1951,IF((J1951-J1950)&lt;0,1000+J1951-J1950-O1950,J1951-J1950-O1950),""),""),""),""),"")</f>
        <v>#REF!</v>
      </c>
    </row>
    <row r="1951" spans="2:16">
      <c r="B1951" s="4"/>
      <c r="P1951" s="8" t="e">
        <f>IF(#REF!=#REF!,IF(K1951="Stroke",IF(K1952="Stroke",IF(#REF!=#REF!,IF(Q1951=Q1952,IF((J1952-J1951)&lt;0,1000+J1952-J1951-O1951,J1952-J1951-O1951),""),""),""),""),"")</f>
        <v>#REF!</v>
      </c>
    </row>
    <row r="1952" spans="2:16">
      <c r="B1952" s="4"/>
      <c r="P1952" s="8" t="e">
        <f>IF(#REF!=#REF!,IF(K1952="Stroke",IF(K1953="Stroke",IF(#REF!=#REF!,IF(Q1952=Q1953,IF((J1953-J1952)&lt;0,1000+J1953-J1952-O1952,J1953-J1952-O1952),""),""),""),""),"")</f>
        <v>#REF!</v>
      </c>
    </row>
    <row r="1953" spans="2:16">
      <c r="B1953" s="4"/>
      <c r="P1953" s="8" t="e">
        <f>IF(#REF!=#REF!,IF(K1953="Stroke",IF(K1954="Stroke",IF(#REF!=#REF!,IF(Q1953=Q1954,IF((J1954-J1953)&lt;0,1000+J1954-J1953-O1953,J1954-J1953-O1953),""),""),""),""),"")</f>
        <v>#REF!</v>
      </c>
    </row>
    <row r="1954" spans="2:16">
      <c r="B1954" s="4"/>
      <c r="P1954" s="8" t="e">
        <f>IF(#REF!=#REF!,IF(K1954="Stroke",IF(K1955="Stroke",IF(#REF!=#REF!,IF(Q1954=Q1955,IF((J1955-J1954)&lt;0,1000+J1955-J1954-O1954,J1955-J1954-O1954),""),""),""),""),"")</f>
        <v>#REF!</v>
      </c>
    </row>
    <row r="1955" spans="2:16">
      <c r="B1955" s="4"/>
      <c r="P1955" s="8" t="e">
        <f>IF(#REF!=#REF!,IF(K1955="Stroke",IF(K1956="Stroke",IF(#REF!=#REF!,IF(Q1955=Q1956,IF((J1956-J1955)&lt;0,1000+J1956-J1955-O1955,J1956-J1955-O1955),""),""),""),""),"")</f>
        <v>#REF!</v>
      </c>
    </row>
    <row r="1956" spans="2:16">
      <c r="B1956" s="4"/>
      <c r="P1956" s="8" t="e">
        <f>IF(#REF!=#REF!,IF(K1956="Stroke",IF(K1957="Stroke",IF(#REF!=#REF!,IF(Q1956=Q1957,IF((J1957-J1956)&lt;0,1000+J1957-J1956-O1956,J1957-J1956-O1956),""),""),""),""),"")</f>
        <v>#REF!</v>
      </c>
    </row>
    <row r="1957" spans="2:16">
      <c r="B1957" s="4"/>
      <c r="P1957" s="8" t="e">
        <f>IF(#REF!=#REF!,IF(K1957="Stroke",IF(K1958="Stroke",IF(#REF!=#REF!,IF(Q1957=Q1958,IF((J1958-J1957)&lt;0,1000+J1958-J1957-O1957,J1958-J1957-O1957),""),""),""),""),"")</f>
        <v>#REF!</v>
      </c>
    </row>
    <row r="1958" spans="2:16">
      <c r="B1958" s="4"/>
      <c r="P1958" s="8" t="e">
        <f>IF(#REF!=#REF!,IF(K1958="Stroke",IF(K1959="Stroke",IF(#REF!=#REF!,IF(Q1958=Q1959,IF((J1959-J1958)&lt;0,1000+J1959-J1958-O1958,J1959-J1958-O1958),""),""),""),""),"")</f>
        <v>#REF!</v>
      </c>
    </row>
    <row r="1959" spans="2:16">
      <c r="B1959" s="4"/>
      <c r="P1959" s="8" t="e">
        <f>IF(#REF!=#REF!,IF(K1959="Stroke",IF(K1960="Stroke",IF(#REF!=#REF!,IF(Q1959=Q1960,IF((J1960-J1959)&lt;0,1000+J1960-J1959-O1959,J1960-J1959-O1959),""),""),""),""),"")</f>
        <v>#REF!</v>
      </c>
    </row>
    <row r="1960" spans="2:16">
      <c r="B1960" s="4"/>
      <c r="P1960" s="8" t="e">
        <f>IF(#REF!=#REF!,IF(K1960="Stroke",IF(K1961="Stroke",IF(#REF!=#REF!,IF(Q1960=Q1961,IF((J1961-J1960)&lt;0,1000+J1961-J1960-O1960,J1961-J1960-O1960),""),""),""),""),"")</f>
        <v>#REF!</v>
      </c>
    </row>
    <row r="1961" spans="2:16">
      <c r="B1961" s="4"/>
      <c r="P1961" s="8" t="e">
        <f>IF(#REF!=#REF!,IF(K1961="Stroke",IF(K1962="Stroke",IF(#REF!=#REF!,IF(Q1961=Q1962,IF((J1962-J1961)&lt;0,1000+J1962-J1961-O1961,J1962-J1961-O1961),""),""),""),""),"")</f>
        <v>#REF!</v>
      </c>
    </row>
    <row r="1962" spans="2:16">
      <c r="B1962" s="4"/>
      <c r="P1962" s="8" t="e">
        <f>IF(#REF!=#REF!,IF(K1962="Stroke",IF(K1963="Stroke",IF(#REF!=#REF!,IF(Q1962=Q1963,IF((J1963-J1962)&lt;0,1000+J1963-J1962-O1962,J1963-J1962-O1962),""),""),""),""),"")</f>
        <v>#REF!</v>
      </c>
    </row>
    <row r="1963" spans="2:16">
      <c r="B1963" s="4"/>
      <c r="P1963" s="8" t="e">
        <f>IF(#REF!=#REF!,IF(K1963="Stroke",IF(K1964="Stroke",IF(#REF!=#REF!,IF(Q1963=Q1964,IF((J1964-J1963)&lt;0,1000+J1964-J1963-O1963,J1964-J1963-O1963),""),""),""),""),"")</f>
        <v>#REF!</v>
      </c>
    </row>
    <row r="1964" spans="2:16">
      <c r="B1964" s="4"/>
      <c r="P1964" s="8" t="e">
        <f>IF(#REF!=#REF!,IF(K1964="Stroke",IF(K1965="Stroke",IF(#REF!=#REF!,IF(Q1964=Q1965,IF((J1965-J1964)&lt;0,1000+J1965-J1964-O1964,J1965-J1964-O1964),""),""),""),""),"")</f>
        <v>#REF!</v>
      </c>
    </row>
    <row r="1965" spans="2:16">
      <c r="B1965" s="4"/>
      <c r="P1965" s="8" t="e">
        <f>IF(#REF!=#REF!,IF(K1965="Stroke",IF(K1966="Stroke",IF(#REF!=#REF!,IF(Q1965=Q1966,IF((J1966-J1965)&lt;0,1000+J1966-J1965-O1965,J1966-J1965-O1965),""),""),""),""),"")</f>
        <v>#REF!</v>
      </c>
    </row>
    <row r="1966" spans="2:16">
      <c r="B1966" s="4"/>
      <c r="P1966" s="8" t="e">
        <f>IF(#REF!=#REF!,IF(K1966="Stroke",IF(K1967="Stroke",IF(#REF!=#REF!,IF(Q1966=Q1967,IF((J1967-J1966)&lt;0,1000+J1967-J1966-O1966,J1967-J1966-O1966),""),""),""),""),"")</f>
        <v>#REF!</v>
      </c>
    </row>
    <row r="1967" spans="2:16">
      <c r="B1967" s="4"/>
      <c r="P1967" s="8" t="e">
        <f>IF(#REF!=#REF!,IF(K1967="Stroke",IF(K1968="Stroke",IF(#REF!=#REF!,IF(Q1967=Q1968,IF((J1968-J1967)&lt;0,1000+J1968-J1967-O1967,J1968-J1967-O1967),""),""),""),""),"")</f>
        <v>#REF!</v>
      </c>
    </row>
    <row r="1968" spans="2:16">
      <c r="B1968" s="4"/>
      <c r="P1968" s="8" t="e">
        <f>IF(#REF!=#REF!,IF(K1968="Stroke",IF(K1969="Stroke",IF(#REF!=#REF!,IF(Q1968=Q1969,IF((J1969-J1968)&lt;0,1000+J1969-J1968-O1968,J1969-J1968-O1968),""),""),""),""),"")</f>
        <v>#REF!</v>
      </c>
    </row>
    <row r="1969" spans="2:16">
      <c r="B1969" s="4"/>
      <c r="P1969" s="8" t="e">
        <f>IF(#REF!=#REF!,IF(K1969="Stroke",IF(K1970="Stroke",IF(#REF!=#REF!,IF(Q1969=Q1970,IF((J1970-J1969)&lt;0,1000+J1970-J1969-O1969,J1970-J1969-O1969),""),""),""),""),"")</f>
        <v>#REF!</v>
      </c>
    </row>
    <row r="1970" spans="2:16">
      <c r="B1970" s="4"/>
      <c r="P1970" s="8" t="e">
        <f>IF(#REF!=#REF!,IF(K1970="Stroke",IF(K1971="Stroke",IF(#REF!=#REF!,IF(Q1970=Q1971,IF((J1971-J1970)&lt;0,1000+J1971-J1970-O1970,J1971-J1970-O1970),""),""),""),""),"")</f>
        <v>#REF!</v>
      </c>
    </row>
    <row r="1971" spans="2:16">
      <c r="B1971" s="4"/>
      <c r="P1971" s="8" t="e">
        <f>IF(#REF!=#REF!,IF(K1971="Stroke",IF(K1972="Stroke",IF(#REF!=#REF!,IF(Q1971=Q1972,IF((J1972-J1971)&lt;0,1000+J1972-J1971-O1971,J1972-J1971-O1971),""),""),""),""),"")</f>
        <v>#REF!</v>
      </c>
    </row>
    <row r="1972" spans="2:16">
      <c r="B1972" s="4"/>
      <c r="P1972" s="8" t="e">
        <f>IF(#REF!=#REF!,IF(K1972="Stroke",IF(K1973="Stroke",IF(#REF!=#REF!,IF(Q1972=Q1973,IF((J1973-J1972)&lt;0,1000+J1973-J1972-O1972,J1973-J1972-O1972),""),""),""),""),"")</f>
        <v>#REF!</v>
      </c>
    </row>
    <row r="1973" spans="2:16">
      <c r="B1973" s="4"/>
      <c r="P1973" s="8" t="e">
        <f>IF(#REF!=#REF!,IF(K1973="Stroke",IF(K1974="Stroke",IF(#REF!=#REF!,IF(Q1973=Q1974,IF((J1974-J1973)&lt;0,1000+J1974-J1973-O1973,J1974-J1973-O1973),""),""),""),""),"")</f>
        <v>#REF!</v>
      </c>
    </row>
    <row r="1974" spans="2:16">
      <c r="B1974" s="4"/>
      <c r="P1974" s="8" t="e">
        <f>IF(#REF!=#REF!,IF(K1974="Stroke",IF(K1975="Stroke",IF(#REF!=#REF!,IF(Q1974=Q1975,IF((J1975-J1974)&lt;0,1000+J1975-J1974-O1974,J1975-J1974-O1974),""),""),""),""),"")</f>
        <v>#REF!</v>
      </c>
    </row>
    <row r="1975" spans="2:16">
      <c r="B1975" s="4"/>
      <c r="P1975" s="8" t="e">
        <f>IF(#REF!=#REF!,IF(K1975="Stroke",IF(K1976="Stroke",IF(#REF!=#REF!,IF(Q1975=Q1976,IF((J1976-J1975)&lt;0,1000+J1976-J1975-O1975,J1976-J1975-O1975),""),""),""),""),"")</f>
        <v>#REF!</v>
      </c>
    </row>
    <row r="1976" spans="2:16">
      <c r="B1976" s="4"/>
      <c r="P1976" s="8" t="e">
        <f>IF(#REF!=#REF!,IF(K1976="Stroke",IF(K1977="Stroke",IF(#REF!=#REF!,IF(Q1976=Q1977,IF((J1977-J1976)&lt;0,1000+J1977-J1976-O1976,J1977-J1976-O1976),""),""),""),""),"")</f>
        <v>#REF!</v>
      </c>
    </row>
    <row r="1977" spans="2:16">
      <c r="B1977" s="4"/>
      <c r="P1977" s="8" t="e">
        <f>IF(#REF!=#REF!,IF(K1977="Stroke",IF(K1978="Stroke",IF(#REF!=#REF!,IF(Q1977=Q1978,IF((J1978-J1977)&lt;0,1000+J1978-J1977-O1977,J1978-J1977-O1977),""),""),""),""),"")</f>
        <v>#REF!</v>
      </c>
    </row>
    <row r="1978" spans="2:16">
      <c r="B1978" s="4"/>
      <c r="P1978" s="8" t="e">
        <f>IF(#REF!=#REF!,IF(K1978="Stroke",IF(K1979="Stroke",IF(#REF!=#REF!,IF(Q1978=Q1979,IF((J1979-J1978)&lt;0,1000+J1979-J1978-O1978,J1979-J1978-O1978),""),""),""),""),"")</f>
        <v>#REF!</v>
      </c>
    </row>
  </sheetData>
  <sortState ref="A1:AH1978">
    <sortCondition ref="D1:D1978"/>
    <sortCondition ref="E1:E1978"/>
    <sortCondition ref="F1:F1978"/>
    <sortCondition ref="G1:G1978"/>
    <sortCondition ref="H1:H1978"/>
    <sortCondition ref="I1:I1978"/>
    <sortCondition ref="J1:J1978"/>
  </sortState>
  <customSheetViews>
    <customSheetView guid="{1DA2E302-A3CE-4B69-960E-A8BE1D3AB7C9}" state="hidden">
      <selection activeCell="B38" sqref="B38"/>
    </customSheetView>
  </customSheetViews>
  <hyperlinks>
    <hyperlink ref="Z575" r:id="rId1"/>
    <hyperlink ref="Z669" r:id="rId2"/>
    <hyperlink ref="Z731" r:id="rId3"/>
    <hyperlink ref="Z796" r:id="rId4"/>
  </hyperlinks>
  <pageMargins left="0.75" right="0.75" top="1" bottom="1" header="0.5" footer="0.5"/>
  <legacy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1434"/>
  <sheetViews>
    <sheetView tabSelected="1" workbookViewId="0">
      <pane ySplit="1" topLeftCell="A2" activePane="bottomLeft" state="frozen"/>
      <selection pane="bottomLeft" activeCell="H21" sqref="H21"/>
    </sheetView>
  </sheetViews>
  <sheetFormatPr baseColWidth="10" defaultColWidth="11" defaultRowHeight="15" x14ac:dyDescent="0"/>
  <cols>
    <col min="1" max="2" width="11.83203125" style="65" customWidth="1"/>
    <col min="3" max="3" width="10" style="65" hidden="1" customWidth="1"/>
    <col min="4" max="4" width="14.6640625" style="65" hidden="1" customWidth="1"/>
    <col min="5" max="5" width="8.5" style="65" customWidth="1"/>
    <col min="6" max="6" width="8.1640625" style="65" customWidth="1"/>
    <col min="7" max="7" width="6.6640625" style="65" customWidth="1"/>
    <col min="8" max="8" width="6" style="65" customWidth="1"/>
    <col min="9" max="9" width="8.1640625" style="65" customWidth="1"/>
    <col min="10" max="10" width="8.33203125" style="65" customWidth="1"/>
    <col min="11" max="11" width="10.5" style="65" customWidth="1"/>
    <col min="12" max="12" width="18.1640625" style="65" bestFit="1" customWidth="1"/>
    <col min="13" max="13" width="11" style="65"/>
    <col min="14" max="14" width="11.1640625" style="65" customWidth="1"/>
    <col min="15" max="15" width="9.1640625" style="65" customWidth="1"/>
    <col min="16" max="16" width="9.5" style="65" customWidth="1"/>
    <col min="17" max="17" width="97.83203125" style="65" bestFit="1" customWidth="1"/>
    <col min="18" max="18" width="43" style="79" bestFit="1" customWidth="1"/>
    <col min="19" max="601" width="11" style="79"/>
    <col min="602" max="16384" width="11" style="65"/>
  </cols>
  <sheetData>
    <row r="1" spans="1:20" ht="60" customHeight="1" thickBot="1">
      <c r="A1" s="111" t="s">
        <v>0</v>
      </c>
      <c r="B1" s="111"/>
      <c r="C1" s="112" t="s">
        <v>1</v>
      </c>
      <c r="D1" s="113" t="s">
        <v>3</v>
      </c>
      <c r="E1" s="114" t="s">
        <v>260</v>
      </c>
      <c r="F1" s="114" t="s">
        <v>261</v>
      </c>
      <c r="G1" s="114" t="s">
        <v>262</v>
      </c>
      <c r="H1" s="114" t="s">
        <v>263</v>
      </c>
      <c r="I1" s="114" t="s">
        <v>264</v>
      </c>
      <c r="J1" s="114" t="s">
        <v>265</v>
      </c>
      <c r="K1" s="114" t="s">
        <v>10</v>
      </c>
      <c r="L1" s="114" t="s">
        <v>267</v>
      </c>
      <c r="M1" s="114" t="s">
        <v>170</v>
      </c>
      <c r="N1" s="114" t="s">
        <v>13</v>
      </c>
      <c r="O1" s="114" t="s">
        <v>14</v>
      </c>
      <c r="P1" s="114" t="s">
        <v>266</v>
      </c>
      <c r="Q1" s="49" t="s">
        <v>25</v>
      </c>
      <c r="R1" s="60"/>
      <c r="S1" s="60"/>
      <c r="T1" s="60"/>
    </row>
    <row r="2" spans="1:20">
      <c r="A2" s="50">
        <v>1</v>
      </c>
      <c r="B2" s="50">
        <v>1</v>
      </c>
      <c r="C2" s="50">
        <f t="shared" ref="C2:C65" si="0">J2+(I2*60)+(H2*3600)</f>
        <v>53914</v>
      </c>
      <c r="D2" s="51" t="str">
        <f t="shared" ref="D2:D65" si="1">CONCATENATE(E2,F2,G2)</f>
        <v>201725</v>
      </c>
      <c r="E2" s="51">
        <v>2017</v>
      </c>
      <c r="F2" s="51">
        <v>2</v>
      </c>
      <c r="G2" s="51">
        <v>5</v>
      </c>
      <c r="H2" s="51">
        <v>14</v>
      </c>
      <c r="I2" s="51">
        <v>58</v>
      </c>
      <c r="J2" s="51">
        <v>34</v>
      </c>
      <c r="K2" s="51">
        <v>70</v>
      </c>
      <c r="L2" s="51" t="s">
        <v>26</v>
      </c>
      <c r="M2" s="51">
        <v>1</v>
      </c>
      <c r="N2" s="51" t="s">
        <v>21</v>
      </c>
      <c r="O2" s="51" t="s">
        <v>27</v>
      </c>
      <c r="P2" s="51">
        <v>7</v>
      </c>
      <c r="Q2" s="51"/>
      <c r="R2" s="60" t="str">
        <f>IF(A2=A1,111.3*DEGREES(ACOS(SIN(RADIANS(#REF!))*SIN(RADIANS(#REF!))+(COS(RADIANS(#REF!))*COS(RADIANS(#REF!))*COS(RADIANS(#REF!-#REF!))))),"")</f>
        <v/>
      </c>
      <c r="S2" s="60"/>
      <c r="T2" s="60"/>
    </row>
    <row r="3" spans="1:20" s="79" customFormat="1">
      <c r="A3" s="59">
        <f>IF(C3=C2,A2,IF(C3=(C2+1),A2,(A2+1)))</f>
        <v>1</v>
      </c>
      <c r="B3" s="50">
        <f>IF(L3="Stroke",IF(M3=M2,IF(A3&lt;&gt;A2,1,IF(L2="Stroke",B2+1,IF(L1="Stroke",B1+1,IF(#REF!="Stroke",#REF!+1,IF(#REF!="Stroke",#REF!+1,IF(#REF!="Stroke",#REF!+1,IF(#REF!="Stroke",#REF!+1,IF(#REF!="Stroke",#REF!+1,"")))))))),IF(A3&lt;&gt;A1,1,IF(M3=M1,IF(L1="Stroke",B1+1,IF(M3=#REF!,IF(#REF!="Stroke",#REF!+1,""))),1))),"")</f>
        <v>2</v>
      </c>
      <c r="C3" s="59">
        <f t="shared" si="0"/>
        <v>53914</v>
      </c>
      <c r="D3" s="60" t="str">
        <f t="shared" si="1"/>
        <v>201725</v>
      </c>
      <c r="E3" s="60">
        <v>2017</v>
      </c>
      <c r="F3" s="60">
        <v>2</v>
      </c>
      <c r="G3" s="60">
        <v>5</v>
      </c>
      <c r="H3" s="60">
        <v>14</v>
      </c>
      <c r="I3" s="60">
        <v>58</v>
      </c>
      <c r="J3" s="60">
        <v>34</v>
      </c>
      <c r="K3" s="60">
        <v>103</v>
      </c>
      <c r="L3" s="60" t="s">
        <v>26</v>
      </c>
      <c r="M3" s="60">
        <v>1</v>
      </c>
      <c r="N3" s="60" t="s">
        <v>21</v>
      </c>
      <c r="O3" s="60" t="s">
        <v>27</v>
      </c>
      <c r="P3" s="60">
        <v>6</v>
      </c>
      <c r="Q3" s="60"/>
      <c r="R3" s="60"/>
      <c r="S3" s="60"/>
      <c r="T3" s="60"/>
    </row>
    <row r="4" spans="1:20" s="79" customFormat="1">
      <c r="A4" s="59">
        <f>IF(C4=C3,A3,IF(C4=(C3+1),A3,(A3+1)))</f>
        <v>1</v>
      </c>
      <c r="B4" s="50">
        <f>IF(L4="Stroke",IF(M4=M3,IF(A4&lt;&gt;A3,1,IF(L3="Stroke",B3+1,IF(L2="Stroke",B2+1,IF(L1="Stroke",B1+1,IF(#REF!="Stroke",#REF!+1,IF(#REF!="Stroke",#REF!+1,IF(#REF!="Stroke",#REF!+1,IF(#REF!="Stroke",#REF!+1,"")))))))),IF(A4&lt;&gt;A2,1,IF(M4=M2,IF(L2="Stroke",B2+1,IF(M4=M1,IF(L1="Stroke",B1+1,""))),1))),"")</f>
        <v>3</v>
      </c>
      <c r="C4" s="59">
        <f t="shared" si="0"/>
        <v>53914</v>
      </c>
      <c r="D4" s="60" t="str">
        <f t="shared" si="1"/>
        <v>201725</v>
      </c>
      <c r="E4" s="60">
        <v>2017</v>
      </c>
      <c r="F4" s="60">
        <v>2</v>
      </c>
      <c r="G4" s="60">
        <v>5</v>
      </c>
      <c r="H4" s="60">
        <v>14</v>
      </c>
      <c r="I4" s="60">
        <v>58</v>
      </c>
      <c r="J4" s="60">
        <v>34</v>
      </c>
      <c r="K4" s="60">
        <v>121</v>
      </c>
      <c r="L4" s="60" t="s">
        <v>26</v>
      </c>
      <c r="M4" s="60">
        <v>1</v>
      </c>
      <c r="N4" s="60" t="s">
        <v>21</v>
      </c>
      <c r="O4" s="60" t="s">
        <v>27</v>
      </c>
      <c r="P4" s="60">
        <v>5</v>
      </c>
      <c r="Q4" s="60"/>
      <c r="R4" s="60"/>
      <c r="S4" s="60"/>
      <c r="T4" s="60"/>
    </row>
    <row r="5" spans="1:20" s="79" customFormat="1">
      <c r="A5" s="59">
        <f>IF(C5=C4,A4,IF(C5=(C4+1),A4,(A4+1)))</f>
        <v>1</v>
      </c>
      <c r="B5" s="50">
        <f>IF(L5="Stroke",IF(M5=M4,IF(A5&lt;&gt;A4,1,IF(L4="Stroke",B4+1,IF(L3="Stroke",B3+1,IF(L2="Stroke",B2+1,IF(L1="Stroke",B1+1,IF(#REF!="Stroke",#REF!+1,IF(#REF!="Stroke",#REF!+1,IF(#REF!="Stroke",#REF!+1,"")))))))),IF(A5&lt;&gt;A3,1,IF(M5=M3,IF(L3="Stroke",B3+1,IF(M5=M2,IF(L2="Stroke",B2+1,""))),1))),"")</f>
        <v>1</v>
      </c>
      <c r="C5" s="59">
        <f t="shared" si="0"/>
        <v>53914</v>
      </c>
      <c r="D5" s="60" t="str">
        <f t="shared" si="1"/>
        <v>201725</v>
      </c>
      <c r="E5" s="60">
        <v>2017</v>
      </c>
      <c r="F5" s="60">
        <v>2</v>
      </c>
      <c r="G5" s="60">
        <v>5</v>
      </c>
      <c r="H5" s="60">
        <v>14</v>
      </c>
      <c r="I5" s="60">
        <v>58</v>
      </c>
      <c r="J5" s="60">
        <v>34</v>
      </c>
      <c r="K5" s="60">
        <v>208</v>
      </c>
      <c r="L5" s="60" t="s">
        <v>26</v>
      </c>
      <c r="M5" s="60">
        <v>2</v>
      </c>
      <c r="N5" s="60" t="s">
        <v>21</v>
      </c>
      <c r="O5" s="60" t="s">
        <v>28</v>
      </c>
      <c r="P5" s="60"/>
      <c r="R5" s="60"/>
    </row>
    <row r="6" spans="1:20" s="79" customFormat="1">
      <c r="A6" s="59">
        <f>IF(C6=C5,A5,IF(C6=(C5+1),A5,(A5+1)))</f>
        <v>1</v>
      </c>
      <c r="B6" s="50">
        <f>IF(L6="Stroke",IF(M6=M5,IF(A6&lt;&gt;A5,1,IF(L5="Stroke",B5+1,IF(L4="Stroke",B4+1,IF(L3="Stroke",B3+1,IF(L2="Stroke",B2+1,IF(L1="Stroke",B1+1,IF(#REF!="Stroke",#REF!+1,IF(#REF!="Stroke",#REF!+1,"")))))))),IF(A6&lt;&gt;A4,1,IF(M6=M4,IF(L4="Stroke",B4+1,IF(M6=M3,IF(L3="Stroke",B3+1,""))),1))),"")</f>
        <v>2</v>
      </c>
      <c r="C6" s="59">
        <f t="shared" si="0"/>
        <v>53914</v>
      </c>
      <c r="D6" s="60" t="str">
        <f t="shared" si="1"/>
        <v>201725</v>
      </c>
      <c r="E6" s="60">
        <v>2017</v>
      </c>
      <c r="F6" s="60">
        <v>2</v>
      </c>
      <c r="G6" s="60">
        <v>5</v>
      </c>
      <c r="H6" s="60">
        <v>14</v>
      </c>
      <c r="I6" s="60">
        <v>58</v>
      </c>
      <c r="J6" s="60">
        <v>34</v>
      </c>
      <c r="K6" s="60">
        <v>256</v>
      </c>
      <c r="L6" s="60" t="s">
        <v>26</v>
      </c>
      <c r="M6" s="60">
        <v>2</v>
      </c>
      <c r="N6" s="60" t="s">
        <v>21</v>
      </c>
      <c r="O6" s="60" t="s">
        <v>28</v>
      </c>
      <c r="P6" s="60"/>
      <c r="Q6" s="60"/>
      <c r="R6" s="60"/>
      <c r="S6" s="60"/>
      <c r="T6" s="60"/>
    </row>
    <row r="7" spans="1:20" s="79" customFormat="1">
      <c r="A7" s="59">
        <f>IF(C7=C6,A6,IF(C7=(C6+1),A6,(A6+1)))</f>
        <v>1</v>
      </c>
      <c r="B7" s="50">
        <f>IF(L7="Stroke",IF(M7=M6,IF(A7&lt;&gt;A6,1,IF(L6="Stroke",B6+1,IF(L5="Stroke",B5+1,IF(L4="Stroke",B4+1,IF(L3="Stroke",B3+1,IF(L2="Stroke",B2+1,IF(L1="Stroke",B1+1,IF(#REF!="Stroke",#REF!+1,"")))))))),IF(A7&lt;&gt;A5,1,IF(M7=M5,IF(L5="Stroke",B5+1,IF(M7=M4,IF(L4="Stroke",B4+1,""))),1))),"")</f>
        <v>3</v>
      </c>
      <c r="C7" s="59">
        <f t="shared" si="0"/>
        <v>53914</v>
      </c>
      <c r="D7" s="60" t="str">
        <f t="shared" si="1"/>
        <v>201725</v>
      </c>
      <c r="E7" s="60">
        <v>2017</v>
      </c>
      <c r="F7" s="60">
        <v>2</v>
      </c>
      <c r="G7" s="60">
        <v>5</v>
      </c>
      <c r="H7" s="60">
        <v>14</v>
      </c>
      <c r="I7" s="60">
        <v>58</v>
      </c>
      <c r="J7" s="60">
        <v>34</v>
      </c>
      <c r="K7" s="60">
        <v>292</v>
      </c>
      <c r="L7" s="60" t="s">
        <v>26</v>
      </c>
      <c r="M7" s="60">
        <v>2</v>
      </c>
      <c r="N7" s="60" t="s">
        <v>21</v>
      </c>
      <c r="O7" s="60" t="s">
        <v>28</v>
      </c>
      <c r="P7" s="60"/>
      <c r="Q7" s="60"/>
      <c r="R7" s="60"/>
      <c r="S7" s="60"/>
      <c r="T7" s="60"/>
    </row>
    <row r="8" spans="1:20">
      <c r="A8" s="50">
        <f>IF(C8=C7,A7,IF(C8=(C7+1),A7,(A7+1)))</f>
        <v>2</v>
      </c>
      <c r="B8" s="50">
        <f>IF(L8="Stroke",IF(M8=M7,IF(A8&lt;&gt;A7,1,IF(L7="Stroke",B7+1,IF(L6="Stroke",B6+1,IF(L5="Stroke",B5+1,IF(L4="Stroke",B4+1,IF(L3="Stroke",B3+1,IF(L2="Stroke",B2+1,IF(L1="Stroke",B1+1,"")))))))),IF(A8&lt;&gt;A6,1,IF(M8=M6,IF(L6="Stroke",B6+1,IF(M8=M5,IF(L5="Stroke",B5+1,""))),1))),"")</f>
        <v>1</v>
      </c>
      <c r="C8" s="50">
        <f t="shared" si="0"/>
        <v>53945</v>
      </c>
      <c r="D8" s="51" t="str">
        <f t="shared" si="1"/>
        <v>201725</v>
      </c>
      <c r="E8" s="51">
        <v>2017</v>
      </c>
      <c r="F8" s="51">
        <v>2</v>
      </c>
      <c r="G8" s="51">
        <v>5</v>
      </c>
      <c r="H8" s="51">
        <v>14</v>
      </c>
      <c r="I8" s="51">
        <v>59</v>
      </c>
      <c r="J8" s="51">
        <v>5</v>
      </c>
      <c r="K8" s="51">
        <v>32</v>
      </c>
      <c r="L8" s="51" t="s">
        <v>26</v>
      </c>
      <c r="M8" s="51">
        <v>1</v>
      </c>
      <c r="N8" s="51" t="s">
        <v>21</v>
      </c>
      <c r="O8" s="51" t="s">
        <v>27</v>
      </c>
      <c r="P8" s="51">
        <v>8</v>
      </c>
      <c r="Q8" s="51"/>
      <c r="R8" s="60" t="str">
        <f>IF(A8=A7,111.3*DEGREES(ACOS(SIN(RADIANS(#REF!))*SIN(RADIANS(#REF!))+(COS(RADIANS(#REF!))*COS(RADIANS(#REF!))*COS(RADIANS(#REF!-#REF!))))),"")</f>
        <v/>
      </c>
      <c r="S8" s="60"/>
      <c r="T8" s="60"/>
    </row>
    <row r="9" spans="1:20">
      <c r="A9" s="50">
        <f>IF(C9=C8,A8,IF(C9=(C8+1),A8,(A8+1)))</f>
        <v>3</v>
      </c>
      <c r="B9" s="50">
        <f>IF(L9="Stroke",IF(M9=M8,IF(A9&lt;&gt;A8,1,IF(L8="Stroke",B8+1,IF(L7="Stroke",B7+1,IF(L6="Stroke",B6+1,IF(L5="Stroke",B5+1,IF(L4="Stroke",B4+1,IF(L3="Stroke",B3+1,IF(L2="Stroke",B2+1,"")))))))),IF(A9&lt;&gt;A7,1,IF(M9=M7,IF(L7="Stroke",B7+1,IF(M9=M6,IF(L6="Stroke",B6+1,""))),1))),"")</f>
        <v>1</v>
      </c>
      <c r="C9" s="50">
        <f t="shared" si="0"/>
        <v>59343</v>
      </c>
      <c r="D9" s="51" t="str">
        <f t="shared" si="1"/>
        <v>2017210</v>
      </c>
      <c r="E9" s="51">
        <v>2017</v>
      </c>
      <c r="F9" s="51">
        <v>2</v>
      </c>
      <c r="G9" s="51">
        <v>10</v>
      </c>
      <c r="H9" s="51">
        <v>16</v>
      </c>
      <c r="I9" s="51">
        <v>29</v>
      </c>
      <c r="J9" s="51">
        <v>3</v>
      </c>
      <c r="K9" s="51">
        <v>907</v>
      </c>
      <c r="L9" s="51" t="s">
        <v>26</v>
      </c>
      <c r="M9" s="51">
        <v>1</v>
      </c>
      <c r="N9" s="51" t="s">
        <v>21</v>
      </c>
      <c r="O9" s="51" t="s">
        <v>27</v>
      </c>
      <c r="P9" s="51">
        <v>10</v>
      </c>
      <c r="Q9" s="51"/>
      <c r="R9" s="60" t="str">
        <f>IF(A9=A8,111.3*DEGREES(ACOS(SIN(RADIANS(#REF!))*SIN(RADIANS(#REF!))+(COS(RADIANS(#REF!))*COS(RADIANS(#REF!))*COS(RADIANS(#REF!-#REF!))))),"")</f>
        <v/>
      </c>
      <c r="S9" s="60"/>
      <c r="T9" s="60"/>
    </row>
    <row r="10" spans="1:20">
      <c r="A10" s="50">
        <f>IF(C10=C9,A9,IF(C10=(C9+1),A9,(A9+1)))</f>
        <v>4</v>
      </c>
      <c r="B10" s="50">
        <f>IF(L10="Stroke",IF(M10=M9,IF(A10&lt;&gt;A9,1,IF(L9="Stroke",B9+1,IF(L8="Stroke",B8+1,IF(L7="Stroke",B7+1,IF(L6="Stroke",B6+1,IF(L5="Stroke",B5+1,IF(L4="Stroke",B4+1,IF(L3="Stroke",B3+1,"")))))))),IF(A10&lt;&gt;A8,1,IF(M10=M8,IF(L8="Stroke",B8+1,IF(M10=M7,IF(L7="Stroke",B7+1,""))),1))),"")</f>
        <v>1</v>
      </c>
      <c r="C10" s="50">
        <f t="shared" si="0"/>
        <v>59637</v>
      </c>
      <c r="D10" s="51" t="str">
        <f t="shared" si="1"/>
        <v>2017210</v>
      </c>
      <c r="E10" s="51">
        <v>2017</v>
      </c>
      <c r="F10" s="51">
        <v>2</v>
      </c>
      <c r="G10" s="51">
        <v>10</v>
      </c>
      <c r="H10" s="51">
        <v>16</v>
      </c>
      <c r="I10" s="51">
        <v>33</v>
      </c>
      <c r="J10" s="51">
        <v>57</v>
      </c>
      <c r="K10" s="51">
        <v>544</v>
      </c>
      <c r="L10" s="51" t="s">
        <v>26</v>
      </c>
      <c r="M10" s="51">
        <v>1</v>
      </c>
      <c r="N10" s="51" t="s">
        <v>21</v>
      </c>
      <c r="O10" s="51" t="s">
        <v>27</v>
      </c>
      <c r="P10" s="51">
        <v>5</v>
      </c>
      <c r="Q10" s="51"/>
      <c r="R10" s="60" t="str">
        <f>IF(A10=A9,111.3*DEGREES(ACOS(SIN(RADIANS(#REF!))*SIN(RADIANS(#REF!))+(COS(RADIANS(#REF!))*COS(RADIANS(#REF!))*COS(RADIANS(#REF!-#REF!))))),"")</f>
        <v/>
      </c>
      <c r="S10" s="60"/>
      <c r="T10" s="60"/>
    </row>
    <row r="11" spans="1:20">
      <c r="A11" s="50">
        <f>IF(C11=C10,A10,IF(C11=(C10+1),A10,(A10+1)))</f>
        <v>5</v>
      </c>
      <c r="B11" s="50">
        <f>IF(L11="Stroke",IF(M11=M10,IF(A11&lt;&gt;A10,1,IF(L10="Stroke",B10+1,IF(L9="Stroke",B9+1,IF(L8="Stroke",B8+1,IF(L7="Stroke",B7+1,IF(L6="Stroke",B6+1,IF(L5="Stroke",B5+1,IF(L4="Stroke",B4+1,"")))))))),IF(A11&lt;&gt;A9,1,IF(M11=M9,IF(L9="Stroke",B9+1,IF(M11=M8,IF(L8="Stroke",B8+1,""))),1))),"")</f>
        <v>1</v>
      </c>
      <c r="C11" s="50">
        <f t="shared" si="0"/>
        <v>59753</v>
      </c>
      <c r="D11" s="51" t="str">
        <f t="shared" si="1"/>
        <v>2017210</v>
      </c>
      <c r="E11" s="51">
        <v>2017</v>
      </c>
      <c r="F11" s="51">
        <v>2</v>
      </c>
      <c r="G11" s="51">
        <v>10</v>
      </c>
      <c r="H11" s="51">
        <v>16</v>
      </c>
      <c r="I11" s="51">
        <v>35</v>
      </c>
      <c r="J11" s="51">
        <v>53</v>
      </c>
      <c r="K11" s="51">
        <v>661</v>
      </c>
      <c r="L11" s="51" t="s">
        <v>26</v>
      </c>
      <c r="M11" s="51">
        <v>1</v>
      </c>
      <c r="N11" s="51" t="s">
        <v>21</v>
      </c>
      <c r="O11" s="51" t="s">
        <v>27</v>
      </c>
      <c r="P11" s="51">
        <v>4</v>
      </c>
      <c r="Q11" s="51"/>
      <c r="R11" s="60" t="str">
        <f>IF(A11=A10,111.3*DEGREES(ACOS(SIN(RADIANS(#REF!))*SIN(RADIANS(#REF!))+(COS(RADIANS(#REF!))*COS(RADIANS(#REF!))*COS(RADIANS(#REF!-#REF!))))),"")</f>
        <v/>
      </c>
      <c r="S11" s="60"/>
      <c r="T11" s="60"/>
    </row>
    <row r="12" spans="1:20" s="79" customFormat="1">
      <c r="A12" s="59">
        <f>IF(C12=C11,A11,IF(C12=(C11+1),A11,(A11+1)))</f>
        <v>5</v>
      </c>
      <c r="B12" s="50">
        <f>IF(L12="Stroke",IF(M12=M11,IF(A12&lt;&gt;A11,1,IF(L11="Stroke",B11+1,IF(L10="Stroke",B10+1,IF(L9="Stroke",B9+1,IF(L8="Stroke",B8+1,IF(L7="Stroke",B7+1,IF(L6="Stroke",B6+1,IF(L5="Stroke",B5+1,"")))))))),IF(A12&lt;&gt;A10,1,IF(M12=M10,IF(L10="Stroke",B10+1,IF(M12=M9,IF(L9="Stroke",B9+1,""))),1))),"")</f>
        <v>1</v>
      </c>
      <c r="C12" s="59">
        <f t="shared" si="0"/>
        <v>59753</v>
      </c>
      <c r="D12" s="60" t="str">
        <f t="shared" si="1"/>
        <v>2017210</v>
      </c>
      <c r="E12" s="60">
        <v>2017</v>
      </c>
      <c r="F12" s="60">
        <v>2</v>
      </c>
      <c r="G12" s="60">
        <v>10</v>
      </c>
      <c r="H12" s="60">
        <v>16</v>
      </c>
      <c r="I12" s="60">
        <v>35</v>
      </c>
      <c r="J12" s="60">
        <v>53</v>
      </c>
      <c r="K12" s="60">
        <v>756</v>
      </c>
      <c r="L12" s="60" t="s">
        <v>26</v>
      </c>
      <c r="M12" s="60">
        <v>2</v>
      </c>
      <c r="N12" s="60" t="s">
        <v>21</v>
      </c>
      <c r="O12" s="60" t="s">
        <v>27</v>
      </c>
      <c r="P12" s="60">
        <v>7</v>
      </c>
      <c r="Q12" s="60"/>
      <c r="R12" s="60"/>
      <c r="S12" s="60"/>
      <c r="T12" s="60"/>
    </row>
    <row r="13" spans="1:20" s="79" customFormat="1">
      <c r="A13" s="59">
        <f>IF(C13=C12,A12,IF(C13=(C12+1),A12,(A12+1)))</f>
        <v>5</v>
      </c>
      <c r="B13" s="50">
        <f>IF(L13="Stroke",IF(M13=M12,IF(A13&lt;&gt;A12,1,IF(L12="Stroke",B12+1,IF(L11="Stroke",B11+1,IF(L10="Stroke",B10+1,IF(L9="Stroke",B9+1,IF(L8="Stroke",B8+1,IF(L7="Stroke",B7+1,IF(L6="Stroke",B6+1,"")))))))),IF(A13&lt;&gt;A11,1,IF(M13=M11,IF(L11="Stroke",B11+1,IF(M13=M10,IF(L10="Stroke",B10+1,""))),1))),"")</f>
        <v>2</v>
      </c>
      <c r="C13" s="59">
        <f t="shared" si="0"/>
        <v>59753</v>
      </c>
      <c r="D13" s="60" t="str">
        <f t="shared" si="1"/>
        <v>2017210</v>
      </c>
      <c r="E13" s="60">
        <v>2017</v>
      </c>
      <c r="F13" s="60">
        <v>2</v>
      </c>
      <c r="G13" s="60">
        <v>10</v>
      </c>
      <c r="H13" s="60">
        <v>16</v>
      </c>
      <c r="I13" s="60">
        <v>35</v>
      </c>
      <c r="J13" s="60">
        <v>53</v>
      </c>
      <c r="K13" s="60">
        <v>803</v>
      </c>
      <c r="L13" s="60" t="s">
        <v>26</v>
      </c>
      <c r="M13" s="60">
        <v>2</v>
      </c>
      <c r="N13" s="60" t="s">
        <v>21</v>
      </c>
      <c r="O13" s="60" t="s">
        <v>27</v>
      </c>
      <c r="P13" s="60">
        <v>3</v>
      </c>
      <c r="Q13" s="60"/>
      <c r="R13" s="60"/>
      <c r="S13" s="60"/>
      <c r="T13" s="60"/>
    </row>
    <row r="14" spans="1:20" s="79" customFormat="1">
      <c r="A14" s="59">
        <f>IF(C14=C13,A13,IF(C14=(C13+1),A13,(A13+1)))</f>
        <v>5</v>
      </c>
      <c r="B14" s="50">
        <f>IF(L14="Stroke",IF(M14=M13,IF(A14&lt;&gt;A13,1,IF(L13="Stroke",B13+1,IF(L12="Stroke",B12+1,IF(L11="Stroke",B11+1,IF(L10="Stroke",B10+1,IF(L9="Stroke",B9+1,IF(L8="Stroke",B8+1,IF(L7="Stroke",B7+1,"")))))))),IF(A14&lt;&gt;A12,1,IF(M14=M12,IF(L12="Stroke",B12+1,IF(M14=M11,IF(L11="Stroke",B11+1,""))),1))),"")</f>
        <v>3</v>
      </c>
      <c r="C14" s="59">
        <f t="shared" si="0"/>
        <v>59753</v>
      </c>
      <c r="D14" s="60" t="str">
        <f t="shared" si="1"/>
        <v>2017210</v>
      </c>
      <c r="E14" s="60">
        <v>2017</v>
      </c>
      <c r="F14" s="60">
        <v>2</v>
      </c>
      <c r="G14" s="60">
        <v>10</v>
      </c>
      <c r="H14" s="60">
        <v>16</v>
      </c>
      <c r="I14" s="60">
        <v>35</v>
      </c>
      <c r="J14" s="60">
        <v>53</v>
      </c>
      <c r="K14" s="60">
        <v>829</v>
      </c>
      <c r="L14" s="60" t="s">
        <v>26</v>
      </c>
      <c r="M14" s="60">
        <v>2</v>
      </c>
      <c r="N14" s="60" t="s">
        <v>21</v>
      </c>
      <c r="O14" s="60" t="s">
        <v>27</v>
      </c>
      <c r="P14" s="60">
        <v>4</v>
      </c>
      <c r="Q14" s="60"/>
      <c r="R14" s="60"/>
      <c r="S14" s="60"/>
      <c r="T14" s="60"/>
    </row>
    <row r="15" spans="1:20" s="79" customFormat="1">
      <c r="A15" s="59">
        <f>IF(C15=C14,A14,IF(C15=(C14+1),A14,(A14+1)))</f>
        <v>5</v>
      </c>
      <c r="B15" s="50">
        <f>IF(L15="Stroke",IF(M15=M14,IF(A15&lt;&gt;A14,1,IF(L14="Stroke",B14+1,IF(L13="Stroke",B13+1,IF(L12="Stroke",B12+1,IF(L11="Stroke",B11+1,IF(L10="Stroke",B10+1,IF(L9="Stroke",B9+1,IF(L8="Stroke",B8+1,"")))))))),IF(A15&lt;&gt;A13,1,IF(M15=M13,IF(L13="Stroke",B13+1,IF(M15=M12,IF(L12="Stroke",B12+1,""))),1))),"")</f>
        <v>4</v>
      </c>
      <c r="C15" s="59">
        <f t="shared" si="0"/>
        <v>59753</v>
      </c>
      <c r="D15" s="60" t="str">
        <f t="shared" si="1"/>
        <v>2017210</v>
      </c>
      <c r="E15" s="60">
        <v>2017</v>
      </c>
      <c r="F15" s="60">
        <v>2</v>
      </c>
      <c r="G15" s="60">
        <v>10</v>
      </c>
      <c r="H15" s="60">
        <v>16</v>
      </c>
      <c r="I15" s="60">
        <v>35</v>
      </c>
      <c r="J15" s="60">
        <v>53</v>
      </c>
      <c r="K15" s="60">
        <v>863</v>
      </c>
      <c r="L15" s="60" t="s">
        <v>26</v>
      </c>
      <c r="M15" s="60">
        <v>2</v>
      </c>
      <c r="N15" s="60" t="s">
        <v>21</v>
      </c>
      <c r="O15" s="60" t="s">
        <v>27</v>
      </c>
      <c r="P15" s="60">
        <v>1</v>
      </c>
      <c r="Q15" s="60"/>
      <c r="R15" s="60"/>
      <c r="S15" s="60"/>
      <c r="T15" s="60"/>
    </row>
    <row r="16" spans="1:20" s="79" customFormat="1">
      <c r="A16" s="59">
        <f>IF(C16=C15,A15,IF(C16=(C15+1),A15,(A15+1)))</f>
        <v>5</v>
      </c>
      <c r="B16" s="50">
        <f>IF(L16="Stroke",IF(M16=M15,IF(A16&lt;&gt;A15,1,IF(L15="Stroke",B15+1,IF(L14="Stroke",B14+1,IF(L13="Stroke",B13+1,IF(L12="Stroke",B12+1,IF(L11="Stroke",B11+1,IF(L10="Stroke",B10+1,IF(L9="Stroke",B9+1,"")))))))),IF(A16&lt;&gt;A14,1,IF(M16=M14,IF(L14="Stroke",B14+1,IF(M16=M13,IF(L13="Stroke",B13+1,""))),1))),"")</f>
        <v>5</v>
      </c>
      <c r="C16" s="59">
        <f t="shared" si="0"/>
        <v>59753</v>
      </c>
      <c r="D16" s="60" t="str">
        <f t="shared" si="1"/>
        <v>2017210</v>
      </c>
      <c r="E16" s="60">
        <v>2017</v>
      </c>
      <c r="F16" s="60">
        <v>2</v>
      </c>
      <c r="G16" s="60">
        <v>10</v>
      </c>
      <c r="H16" s="60">
        <v>16</v>
      </c>
      <c r="I16" s="60">
        <v>35</v>
      </c>
      <c r="J16" s="60">
        <v>53</v>
      </c>
      <c r="K16" s="60">
        <v>888</v>
      </c>
      <c r="L16" s="60" t="s">
        <v>26</v>
      </c>
      <c r="M16" s="60">
        <v>2</v>
      </c>
      <c r="N16" s="60" t="s">
        <v>21</v>
      </c>
      <c r="O16" s="60" t="s">
        <v>27</v>
      </c>
      <c r="P16" s="60">
        <v>2</v>
      </c>
      <c r="Q16" s="60"/>
      <c r="R16" s="60"/>
      <c r="S16" s="60"/>
      <c r="T16" s="60"/>
    </row>
    <row r="17" spans="1:20" s="79" customFormat="1">
      <c r="A17" s="59">
        <f>IF(C17=C16,A16,IF(C17=(C16+1),A16,(A16+1)))</f>
        <v>5</v>
      </c>
      <c r="B17" s="50">
        <f>IF(L17="Stroke",IF(M17=M16,IF(A17&lt;&gt;A16,1,IF(L16="Stroke",B16+1,IF(L15="Stroke",B15+1,IF(L14="Stroke",B14+1,IF(L13="Stroke",B13+1,IF(L12="Stroke",B12+1,IF(L11="Stroke",B11+1,IF(L10="Stroke",B10+1,"")))))))),IF(A17&lt;&gt;A15,1,IF(M17=M15,IF(L15="Stroke",B15+1,IF(M17=M14,IF(L14="Stroke",B14+1,""))),1))),"")</f>
        <v>6</v>
      </c>
      <c r="C17" s="59">
        <f t="shared" si="0"/>
        <v>59753</v>
      </c>
      <c r="D17" s="60" t="str">
        <f t="shared" si="1"/>
        <v>2017210</v>
      </c>
      <c r="E17" s="60">
        <v>2017</v>
      </c>
      <c r="F17" s="60">
        <v>2</v>
      </c>
      <c r="G17" s="60">
        <v>10</v>
      </c>
      <c r="H17" s="60">
        <v>16</v>
      </c>
      <c r="I17" s="60">
        <v>35</v>
      </c>
      <c r="J17" s="60">
        <v>53</v>
      </c>
      <c r="K17" s="60">
        <v>903</v>
      </c>
      <c r="L17" s="60" t="s">
        <v>26</v>
      </c>
      <c r="M17" s="60">
        <v>2</v>
      </c>
      <c r="N17" s="60" t="s">
        <v>21</v>
      </c>
      <c r="O17" s="60" t="s">
        <v>27</v>
      </c>
      <c r="P17" s="60">
        <v>2</v>
      </c>
      <c r="Q17" s="60"/>
      <c r="R17" s="60"/>
      <c r="S17" s="60"/>
      <c r="T17" s="60"/>
    </row>
    <row r="18" spans="1:20" s="79" customFormat="1">
      <c r="A18" s="59">
        <f>IF(C18=C17,A17,IF(C18=(C17+1),A17,(A17+1)))</f>
        <v>5</v>
      </c>
      <c r="B18" s="50">
        <f>IF(L18="Stroke",IF(M18=M17,IF(A18&lt;&gt;A17,1,IF(L17="Stroke",B17+1,IF(L16="Stroke",B16+1,IF(L15="Stroke",B15+1,IF(L14="Stroke",B14+1,IF(L13="Stroke",B13+1,IF(L12="Stroke",B12+1,IF(L11="Stroke",B11+1,"")))))))),IF(A18&lt;&gt;A16,1,IF(M18=M16,IF(L16="Stroke",B16+1,IF(M18=M15,IF(L15="Stroke",B15+1,""))),1))),"")</f>
        <v>7</v>
      </c>
      <c r="C18" s="59">
        <f t="shared" si="0"/>
        <v>59753</v>
      </c>
      <c r="D18" s="60" t="str">
        <f t="shared" si="1"/>
        <v>2017210</v>
      </c>
      <c r="E18" s="60">
        <v>2017</v>
      </c>
      <c r="F18" s="60">
        <v>2</v>
      </c>
      <c r="G18" s="60">
        <v>10</v>
      </c>
      <c r="H18" s="60">
        <v>16</v>
      </c>
      <c r="I18" s="60">
        <v>35</v>
      </c>
      <c r="J18" s="60">
        <v>53</v>
      </c>
      <c r="K18" s="60">
        <v>921</v>
      </c>
      <c r="L18" s="60" t="s">
        <v>26</v>
      </c>
      <c r="M18" s="60">
        <v>2</v>
      </c>
      <c r="N18" s="60" t="s">
        <v>21</v>
      </c>
      <c r="O18" s="60" t="s">
        <v>27</v>
      </c>
      <c r="P18" s="60">
        <v>1</v>
      </c>
      <c r="Q18" s="60"/>
      <c r="R18" s="60"/>
      <c r="S18" s="60"/>
      <c r="T18" s="60"/>
    </row>
    <row r="19" spans="1:20" s="79" customFormat="1">
      <c r="A19" s="59">
        <f>IF(C19=C18,A18,IF(C19=(C18+1),A18,(A18+1)))</f>
        <v>5</v>
      </c>
      <c r="B19" s="50">
        <f>IF(L19="Stroke",IF(M19=M18,IF(A19&lt;&gt;A18,1,IF(L18="Stroke",B18+1,IF(L17="Stroke",B17+1,IF(L16="Stroke",B16+1,IF(L15="Stroke",B15+1,IF(L14="Stroke",B14+1,IF(L13="Stroke",B13+1,IF(L12="Stroke",B12+1,"")))))))),IF(A19&lt;&gt;A17,1,IF(M19=M17,IF(L17="Stroke",B17+1,IF(M19=M16,IF(L16="Stroke",B16+1,""))),1))),"")</f>
        <v>8</v>
      </c>
      <c r="C19" s="59">
        <f t="shared" si="0"/>
        <v>59753</v>
      </c>
      <c r="D19" s="60" t="str">
        <f t="shared" si="1"/>
        <v>2017210</v>
      </c>
      <c r="E19" s="60">
        <v>2017</v>
      </c>
      <c r="F19" s="60">
        <v>2</v>
      </c>
      <c r="G19" s="60">
        <v>10</v>
      </c>
      <c r="H19" s="60">
        <v>16</v>
      </c>
      <c r="I19" s="60">
        <v>35</v>
      </c>
      <c r="J19" s="60">
        <v>53</v>
      </c>
      <c r="K19" s="60">
        <v>942</v>
      </c>
      <c r="L19" s="60" t="s">
        <v>26</v>
      </c>
      <c r="M19" s="60">
        <v>2</v>
      </c>
      <c r="N19" s="60" t="s">
        <v>21</v>
      </c>
      <c r="O19" s="60" t="s">
        <v>27</v>
      </c>
      <c r="P19" s="60">
        <v>1</v>
      </c>
      <c r="Q19" s="60"/>
      <c r="R19" s="60"/>
      <c r="S19" s="60"/>
      <c r="T19" s="60"/>
    </row>
    <row r="20" spans="1:20" s="79" customFormat="1">
      <c r="A20" s="59">
        <f>IF(C20=C19,A19,IF(C20=(C19+1),A19,(A19+1)))</f>
        <v>5</v>
      </c>
      <c r="B20" s="50">
        <f>IF(L20="Stroke",IF(M20=M19,IF(A20&lt;&gt;A19,1,IF(L19="Stroke",B19+1,IF(L18="Stroke",B18+1,IF(L17="Stroke",B17+1,IF(L16="Stroke",B16+1,IF(L15="Stroke",B15+1,IF(L14="Stroke",B14+1,IF(L13="Stroke",B13+1,"")))))))),IF(A20&lt;&gt;A18,1,IF(M20=M18,IF(L18="Stroke",B18+1,IF(M20=M17,IF(L17="Stroke",B17+1,""))),1))),"")</f>
        <v>9</v>
      </c>
      <c r="C20" s="59">
        <f t="shared" si="0"/>
        <v>59753</v>
      </c>
      <c r="D20" s="60" t="str">
        <f t="shared" si="1"/>
        <v>2017210</v>
      </c>
      <c r="E20" s="60">
        <v>2017</v>
      </c>
      <c r="F20" s="60">
        <v>2</v>
      </c>
      <c r="G20" s="60">
        <v>10</v>
      </c>
      <c r="H20" s="60">
        <v>16</v>
      </c>
      <c r="I20" s="60">
        <v>35</v>
      </c>
      <c r="J20" s="60">
        <v>53</v>
      </c>
      <c r="K20" s="60">
        <v>959</v>
      </c>
      <c r="L20" s="60" t="s">
        <v>26</v>
      </c>
      <c r="M20" s="60">
        <v>2</v>
      </c>
      <c r="N20" s="60" t="s">
        <v>21</v>
      </c>
      <c r="O20" s="60" t="s">
        <v>27</v>
      </c>
      <c r="P20" s="60">
        <v>2</v>
      </c>
      <c r="Q20" s="60"/>
      <c r="R20" s="60"/>
      <c r="S20" s="60"/>
      <c r="T20" s="60"/>
    </row>
    <row r="21" spans="1:20" s="79" customFormat="1">
      <c r="A21" s="59">
        <f>IF(C21=C20,A20,IF(C21=(C20+1),A20,(A20+1)))</f>
        <v>5</v>
      </c>
      <c r="B21" s="50">
        <f>IF(L21="Stroke",IF(M21=M20,IF(A21&lt;&gt;A20,1,IF(L20="Stroke",B20+1,IF(L19="Stroke",B19+1,IF(L18="Stroke",B18+1,IF(L17="Stroke",B17+1,IF(L16="Stroke",B16+1,IF(L15="Stroke",B15+1,IF(L14="Stroke",B14+1,"")))))))),IF(A21&lt;&gt;A19,1,IF(M21=M19,IF(L19="Stroke",B19+1,IF(M21=M18,IF(L18="Stroke",B18+1,""))),1))),"")</f>
        <v>10</v>
      </c>
      <c r="C21" s="59">
        <f t="shared" si="0"/>
        <v>59753</v>
      </c>
      <c r="D21" s="60" t="str">
        <f t="shared" si="1"/>
        <v>2017210</v>
      </c>
      <c r="E21" s="60">
        <v>2017</v>
      </c>
      <c r="F21" s="60">
        <v>2</v>
      </c>
      <c r="G21" s="60">
        <v>10</v>
      </c>
      <c r="H21" s="60">
        <v>16</v>
      </c>
      <c r="I21" s="60">
        <v>35</v>
      </c>
      <c r="J21" s="60">
        <v>53</v>
      </c>
      <c r="K21" s="60">
        <v>978</v>
      </c>
      <c r="L21" s="60" t="s">
        <v>26</v>
      </c>
      <c r="M21" s="60">
        <v>2</v>
      </c>
      <c r="N21" s="60" t="s">
        <v>21</v>
      </c>
      <c r="O21" s="60" t="s">
        <v>27</v>
      </c>
      <c r="P21" s="60">
        <v>1</v>
      </c>
      <c r="Q21" s="60"/>
      <c r="R21" s="60"/>
      <c r="S21" s="60"/>
      <c r="T21" s="60"/>
    </row>
    <row r="22" spans="1:20" s="79" customFormat="1">
      <c r="A22" s="59">
        <f>IF(C22=C21,A21,IF(C22=(C21+1),A21,(A21+1)))</f>
        <v>5</v>
      </c>
      <c r="B22" s="50">
        <f>IF(L22="Stroke",IF(M22=M21,IF(A22&lt;&gt;A21,1,IF(L21="Stroke",B21+1,IF(L20="Stroke",B20+1,IF(L19="Stroke",B19+1,IF(L18="Stroke",B18+1,IF(L17="Stroke",B17+1,IF(L16="Stroke",B16+1,IF(L15="Stroke",B15+1,"")))))))),IF(A22&lt;&gt;A20,1,IF(M22=M20,IF(L20="Stroke",B20+1,IF(M22=M19,IF(L19="Stroke",B19+1,""))),1))),"")</f>
        <v>11</v>
      </c>
      <c r="C22" s="59">
        <f t="shared" si="0"/>
        <v>59753</v>
      </c>
      <c r="D22" s="60" t="str">
        <f t="shared" si="1"/>
        <v>2017210</v>
      </c>
      <c r="E22" s="60">
        <v>2017</v>
      </c>
      <c r="F22" s="60">
        <v>2</v>
      </c>
      <c r="G22" s="60">
        <v>10</v>
      </c>
      <c r="H22" s="60">
        <v>16</v>
      </c>
      <c r="I22" s="60">
        <v>35</v>
      </c>
      <c r="J22" s="60">
        <v>53</v>
      </c>
      <c r="K22" s="60">
        <v>996</v>
      </c>
      <c r="L22" s="60" t="s">
        <v>26</v>
      </c>
      <c r="M22" s="60">
        <v>2</v>
      </c>
      <c r="N22" s="60" t="s">
        <v>21</v>
      </c>
      <c r="O22" s="60" t="s">
        <v>27</v>
      </c>
      <c r="P22" s="60">
        <v>2</v>
      </c>
      <c r="Q22" s="60"/>
      <c r="R22" s="60"/>
      <c r="S22" s="60"/>
      <c r="T22" s="60"/>
    </row>
    <row r="23" spans="1:20" s="79" customFormat="1">
      <c r="A23" s="59">
        <f>IF(C23=C22,A22,IF(C23=(C22+1),A22,(A22+1)))</f>
        <v>5</v>
      </c>
      <c r="B23" s="50">
        <f>IF(L23="Stroke",IF(M23=M22,IF(A23&lt;&gt;A22,1,IF(L22="Stroke",B22+1,IF(L21="Stroke",B21+1,IF(L20="Stroke",B20+1,IF(L19="Stroke",B19+1,IF(L18="Stroke",B18+1,IF(L17="Stroke",B17+1,IF(L16="Stroke",B16+1,"")))))))),IF(A23&lt;&gt;A21,1,IF(M23=M21,IF(L21="Stroke",B21+1,IF(M23=M20,IF(L20="Stroke",B20+1,""))),1))),"")</f>
        <v>12</v>
      </c>
      <c r="C23" s="59">
        <f t="shared" si="0"/>
        <v>59754</v>
      </c>
      <c r="D23" s="60" t="str">
        <f t="shared" si="1"/>
        <v>2017210</v>
      </c>
      <c r="E23" s="60">
        <v>2017</v>
      </c>
      <c r="F23" s="60">
        <v>2</v>
      </c>
      <c r="G23" s="60">
        <v>10</v>
      </c>
      <c r="H23" s="60">
        <v>16</v>
      </c>
      <c r="I23" s="60">
        <v>35</v>
      </c>
      <c r="J23" s="60">
        <v>54</v>
      </c>
      <c r="K23" s="60">
        <v>12</v>
      </c>
      <c r="L23" s="60" t="s">
        <v>26</v>
      </c>
      <c r="M23" s="60">
        <v>2</v>
      </c>
      <c r="N23" s="60" t="s">
        <v>21</v>
      </c>
      <c r="O23" s="60" t="s">
        <v>27</v>
      </c>
      <c r="P23" s="60">
        <v>1</v>
      </c>
      <c r="Q23" s="60"/>
      <c r="R23" s="60"/>
      <c r="S23" s="60"/>
      <c r="T23" s="60"/>
    </row>
    <row r="24" spans="1:20" s="79" customFormat="1">
      <c r="A24" s="59">
        <f>IF(C24=C23,A23,IF(C24=(C23+1),A23,(A23+1)))</f>
        <v>5</v>
      </c>
      <c r="B24" s="50">
        <f>IF(L24="Stroke",IF(M24=M23,IF(A24&lt;&gt;A23,1,IF(L23="Stroke",B23+1,IF(L22="Stroke",B22+1,IF(L21="Stroke",B21+1,IF(L20="Stroke",B20+1,IF(L19="Stroke",B19+1,IF(L18="Stroke",B18+1,IF(L17="Stroke",B17+1,"")))))))),IF(A24&lt;&gt;A22,1,IF(M24=M22,IF(L22="Stroke",B22+1,IF(M24=M21,IF(L21="Stroke",B21+1,""))),1))),"")</f>
        <v>13</v>
      </c>
      <c r="C24" s="59">
        <f t="shared" si="0"/>
        <v>59754</v>
      </c>
      <c r="D24" s="60" t="str">
        <f t="shared" si="1"/>
        <v>2017210</v>
      </c>
      <c r="E24" s="60">
        <v>2017</v>
      </c>
      <c r="F24" s="60">
        <v>2</v>
      </c>
      <c r="G24" s="60">
        <v>10</v>
      </c>
      <c r="H24" s="60">
        <v>16</v>
      </c>
      <c r="I24" s="60">
        <v>35</v>
      </c>
      <c r="J24" s="60">
        <v>54</v>
      </c>
      <c r="K24" s="60">
        <v>31</v>
      </c>
      <c r="L24" s="60" t="s">
        <v>26</v>
      </c>
      <c r="M24" s="60">
        <v>2</v>
      </c>
      <c r="N24" s="60" t="s">
        <v>21</v>
      </c>
      <c r="O24" s="60" t="s">
        <v>27</v>
      </c>
      <c r="P24" s="60">
        <v>3</v>
      </c>
      <c r="Q24" s="60"/>
      <c r="R24" s="60"/>
      <c r="S24" s="60"/>
      <c r="T24" s="60"/>
    </row>
    <row r="25" spans="1:20" s="79" customFormat="1">
      <c r="A25" s="59">
        <f>IF(C25=C24,A24,IF(C25=(C24+1),A24,(A24+1)))</f>
        <v>5</v>
      </c>
      <c r="B25" s="50">
        <f>IF(L25="Stroke",IF(M25=M24,IF(A25&lt;&gt;A24,1,IF(L24="Stroke",B24+1,IF(L23="Stroke",B23+1,IF(L22="Stroke",B22+1,IF(L21="Stroke",B21+1,IF(L20="Stroke",B20+1,IF(L19="Stroke",B19+1,IF(L18="Stroke",B18+1,"")))))))),IF(A25&lt;&gt;A23,1,IF(M25=M23,IF(L23="Stroke",B23+1,IF(M25=M22,IF(L22="Stroke",B22+1,""))),1))),"")</f>
        <v>14</v>
      </c>
      <c r="C25" s="59">
        <f t="shared" si="0"/>
        <v>59754</v>
      </c>
      <c r="D25" s="60" t="str">
        <f t="shared" si="1"/>
        <v>2017210</v>
      </c>
      <c r="E25" s="60">
        <v>2017</v>
      </c>
      <c r="F25" s="60">
        <v>2</v>
      </c>
      <c r="G25" s="60">
        <v>10</v>
      </c>
      <c r="H25" s="60">
        <v>16</v>
      </c>
      <c r="I25" s="60">
        <v>35</v>
      </c>
      <c r="J25" s="60">
        <v>54</v>
      </c>
      <c r="K25" s="60">
        <v>61</v>
      </c>
      <c r="L25" s="60" t="s">
        <v>26</v>
      </c>
      <c r="M25" s="60">
        <v>2</v>
      </c>
      <c r="N25" s="60" t="s">
        <v>21</v>
      </c>
      <c r="O25" s="60" t="s">
        <v>27</v>
      </c>
      <c r="P25" s="60">
        <v>1</v>
      </c>
      <c r="Q25" s="60"/>
      <c r="R25" s="60"/>
      <c r="S25" s="60"/>
      <c r="T25" s="60"/>
    </row>
    <row r="26" spans="1:20" s="79" customFormat="1">
      <c r="A26" s="59">
        <f>IF(C26=C25,A25,IF(C26=(C25+1),A25,(A25+1)))</f>
        <v>5</v>
      </c>
      <c r="B26" s="50">
        <f>IF(L26="Stroke",IF(M26=M25,IF(A26&lt;&gt;A25,1,IF(L25="Stroke",B25+1,IF(L24="Stroke",B24+1,IF(L23="Stroke",B23+1,IF(L22="Stroke",B22+1,IF(L21="Stroke",B21+1,IF(L20="Stroke",B20+1,IF(L19="Stroke",B19+1,"")))))))),IF(A26&lt;&gt;A24,1,IF(M26=M24,IF(L24="Stroke",B24+1,IF(M26=M23,IF(L23="Stroke",B23+1,""))),1))),"")</f>
        <v>15</v>
      </c>
      <c r="C26" s="59">
        <f t="shared" si="0"/>
        <v>59754</v>
      </c>
      <c r="D26" s="60" t="str">
        <f t="shared" si="1"/>
        <v>2017210</v>
      </c>
      <c r="E26" s="60">
        <v>2017</v>
      </c>
      <c r="F26" s="60">
        <v>2</v>
      </c>
      <c r="G26" s="60">
        <v>10</v>
      </c>
      <c r="H26" s="60">
        <v>16</v>
      </c>
      <c r="I26" s="60">
        <v>35</v>
      </c>
      <c r="J26" s="60">
        <v>54</v>
      </c>
      <c r="K26" s="60">
        <v>80</v>
      </c>
      <c r="L26" s="60" t="s">
        <v>26</v>
      </c>
      <c r="M26" s="60">
        <v>2</v>
      </c>
      <c r="N26" s="60" t="s">
        <v>21</v>
      </c>
      <c r="O26" s="60" t="s">
        <v>27</v>
      </c>
      <c r="P26" s="60">
        <v>3</v>
      </c>
      <c r="Q26" s="60"/>
      <c r="R26" s="60"/>
      <c r="S26" s="60"/>
      <c r="T26" s="60"/>
    </row>
    <row r="27" spans="1:20" s="79" customFormat="1">
      <c r="A27" s="59">
        <f>IF(C27=C26,A26,IF(C27=(C26+1),A26,(A26+1)))</f>
        <v>5</v>
      </c>
      <c r="B27" s="50">
        <f>IF(L27="Stroke",IF(M27=M26,IF(A27&lt;&gt;A26,1,IF(L26="Stroke",B26+1,IF(L25="Stroke",B25+1,IF(L24="Stroke",B24+1,IF(L23="Stroke",B23+1,IF(L22="Stroke",B22+1,IF(L21="Stroke",B21+1,IF(L20="Stroke",B20+1,"")))))))),IF(A27&lt;&gt;A25,1,IF(M27=M25,IF(L25="Stroke",B25+1,IF(M27=M24,IF(L24="Stroke",B24+1,""))),1))),"")</f>
        <v>16</v>
      </c>
      <c r="C27" s="59">
        <f t="shared" si="0"/>
        <v>59754</v>
      </c>
      <c r="D27" s="60" t="str">
        <f t="shared" si="1"/>
        <v>2017210</v>
      </c>
      <c r="E27" s="60">
        <v>2017</v>
      </c>
      <c r="F27" s="60">
        <v>2</v>
      </c>
      <c r="G27" s="60">
        <v>10</v>
      </c>
      <c r="H27" s="60">
        <v>16</v>
      </c>
      <c r="I27" s="60">
        <v>35</v>
      </c>
      <c r="J27" s="60">
        <v>54</v>
      </c>
      <c r="K27" s="60">
        <v>135</v>
      </c>
      <c r="L27" s="60" t="s">
        <v>26</v>
      </c>
      <c r="M27" s="60">
        <v>2</v>
      </c>
      <c r="N27" s="60" t="s">
        <v>21</v>
      </c>
      <c r="O27" s="60" t="s">
        <v>27</v>
      </c>
      <c r="P27" s="60">
        <v>69</v>
      </c>
      <c r="Q27" s="60"/>
      <c r="R27" s="60"/>
      <c r="S27" s="60"/>
      <c r="T27" s="60"/>
    </row>
    <row r="28" spans="1:20" s="79" customFormat="1">
      <c r="A28" s="59">
        <f>IF(C28=C27,A27,IF(C28=(C27+1),A27,(A27+1)))</f>
        <v>5</v>
      </c>
      <c r="B28" s="50" t="str">
        <f>IF(L28="Stroke",IF(M28=M27,IF(A28&lt;&gt;A27,1,IF(L27="Stroke",B27+1,IF(L26="Stroke",B26+1,IF(L25="Stroke",B25+1,IF(L24="Stroke",B24+1,IF(L23="Stroke",B23+1,IF(L22="Stroke",B22+1,IF(L21="Stroke",B21+1,"")))))))),IF(A28&lt;&gt;A26,1,IF(M28=M26,IF(L26="Stroke",B26+1,IF(M28=M25,IF(L25="Stroke",B25+1,""))),1))),"")</f>
        <v/>
      </c>
      <c r="C28" s="59">
        <f t="shared" si="0"/>
        <v>59754</v>
      </c>
      <c r="D28" s="60" t="str">
        <f t="shared" si="1"/>
        <v>2017210</v>
      </c>
      <c r="E28" s="60">
        <v>2017</v>
      </c>
      <c r="F28" s="60">
        <v>2</v>
      </c>
      <c r="G28" s="60">
        <v>10</v>
      </c>
      <c r="H28" s="60">
        <v>16</v>
      </c>
      <c r="I28" s="60">
        <v>35</v>
      </c>
      <c r="J28" s="60">
        <v>54</v>
      </c>
      <c r="K28" s="60">
        <v>144</v>
      </c>
      <c r="L28" s="60" t="s">
        <v>29</v>
      </c>
      <c r="M28" s="60">
        <v>2</v>
      </c>
      <c r="N28" s="60" t="s">
        <v>21</v>
      </c>
      <c r="O28" s="60" t="s">
        <v>27</v>
      </c>
      <c r="P28" s="60">
        <v>0</v>
      </c>
      <c r="Q28" s="60"/>
      <c r="R28" s="60"/>
      <c r="S28" s="60"/>
      <c r="T28" s="60"/>
    </row>
    <row r="29" spans="1:20" s="79" customFormat="1">
      <c r="A29" s="59">
        <f>IF(C29=C28,A28,IF(C29=(C28+1),A28,(A28+1)))</f>
        <v>5</v>
      </c>
      <c r="B29" s="50">
        <f>IF(L29="Stroke",IF(M29=M28,IF(A29&lt;&gt;A28,1,IF(L28="Stroke",B28+1,IF(L27="Stroke",B27+1,IF(L26="Stroke",B26+1,IF(L25="Stroke",B25+1,IF(L24="Stroke",B24+1,IF(L23="Stroke",B23+1,IF(L22="Stroke",B22+1,"")))))))),IF(A29&lt;&gt;A27,1,IF(M29=M27,IF(L27="Stroke",B27+1,IF(M29=M26,IF(L26="Stroke",B26+1,""))),1))),"")</f>
        <v>17</v>
      </c>
      <c r="C29" s="59">
        <f t="shared" si="0"/>
        <v>59754</v>
      </c>
      <c r="D29" s="60" t="str">
        <f t="shared" si="1"/>
        <v>2017210</v>
      </c>
      <c r="E29" s="60">
        <v>2017</v>
      </c>
      <c r="F29" s="60">
        <v>2</v>
      </c>
      <c r="G29" s="60">
        <v>10</v>
      </c>
      <c r="H29" s="60">
        <v>16</v>
      </c>
      <c r="I29" s="60">
        <v>35</v>
      </c>
      <c r="J29" s="60">
        <v>54</v>
      </c>
      <c r="K29" s="60">
        <v>249</v>
      </c>
      <c r="L29" s="60" t="s">
        <v>26</v>
      </c>
      <c r="M29" s="60">
        <v>2</v>
      </c>
      <c r="N29" s="60" t="s">
        <v>21</v>
      </c>
      <c r="O29" s="60" t="s">
        <v>27</v>
      </c>
      <c r="P29" s="60">
        <v>2</v>
      </c>
      <c r="Q29" s="60"/>
      <c r="R29" s="60"/>
      <c r="S29" s="60"/>
      <c r="T29" s="60"/>
    </row>
    <row r="30" spans="1:20" s="79" customFormat="1">
      <c r="A30" s="59">
        <f>IF(C30=C29,A29,IF(C30=(C29+1),A29,(A29+1)))</f>
        <v>5</v>
      </c>
      <c r="B30" s="50">
        <f>IF(L30="Stroke",IF(M30=M29,IF(A30&lt;&gt;A29,1,IF(L29="Stroke",B29+1,IF(L28="Stroke",B28+1,IF(L27="Stroke",B27+1,IF(L26="Stroke",B26+1,IF(L25="Stroke",B25+1,IF(L24="Stroke",B24+1,IF(L23="Stroke",B23+1,"")))))))),IF(A30&lt;&gt;A28,1,IF(M30=M28,IF(L28="Stroke",B28+1,IF(M30=M27,IF(L27="Stroke",B27+1,""))),1))),"")</f>
        <v>18</v>
      </c>
      <c r="C30" s="59">
        <f t="shared" si="0"/>
        <v>59754</v>
      </c>
      <c r="D30" s="60" t="str">
        <f t="shared" si="1"/>
        <v>2017210</v>
      </c>
      <c r="E30" s="60">
        <v>2017</v>
      </c>
      <c r="F30" s="60">
        <v>2</v>
      </c>
      <c r="G30" s="60">
        <v>10</v>
      </c>
      <c r="H30" s="60">
        <v>16</v>
      </c>
      <c r="I30" s="60">
        <v>35</v>
      </c>
      <c r="J30" s="60">
        <v>54</v>
      </c>
      <c r="K30" s="60">
        <v>293</v>
      </c>
      <c r="L30" s="60" t="s">
        <v>26</v>
      </c>
      <c r="M30" s="60">
        <v>2</v>
      </c>
      <c r="N30" s="60" t="s">
        <v>21</v>
      </c>
      <c r="O30" s="60" t="s">
        <v>27</v>
      </c>
      <c r="P30" s="60">
        <v>2</v>
      </c>
      <c r="Q30" s="60"/>
      <c r="R30" s="60"/>
      <c r="S30" s="60"/>
      <c r="T30" s="60"/>
    </row>
    <row r="31" spans="1:20" s="79" customFormat="1">
      <c r="A31" s="59">
        <f>IF(C31=C30,A30,IF(C31=(C30+1),A30,(A30+1)))</f>
        <v>5</v>
      </c>
      <c r="B31" s="50">
        <f>IF(L31="Stroke",IF(M31=M30,IF(A31&lt;&gt;A30,1,IF(L30="Stroke",B30+1,IF(L29="Stroke",B29+1,IF(L28="Stroke",B28+1,IF(L27="Stroke",B27+1,IF(L26="Stroke",B26+1,IF(L25="Stroke",B25+1,IF(L24="Stroke",B24+1,"")))))))),IF(A31&lt;&gt;A29,1,IF(M31=M29,IF(L29="Stroke",B29+1,IF(M31=M28,IF(L28="Stroke",B28+1,""))),1))),"")</f>
        <v>19</v>
      </c>
      <c r="C31" s="59">
        <f t="shared" si="0"/>
        <v>59754</v>
      </c>
      <c r="D31" s="60" t="str">
        <f t="shared" si="1"/>
        <v>2017210</v>
      </c>
      <c r="E31" s="60">
        <v>2017</v>
      </c>
      <c r="F31" s="60">
        <v>2</v>
      </c>
      <c r="G31" s="60">
        <v>10</v>
      </c>
      <c r="H31" s="60">
        <v>16</v>
      </c>
      <c r="I31" s="60">
        <v>35</v>
      </c>
      <c r="J31" s="60">
        <v>54</v>
      </c>
      <c r="K31" s="60">
        <v>318</v>
      </c>
      <c r="L31" s="60" t="s">
        <v>26</v>
      </c>
      <c r="M31" s="60">
        <v>2</v>
      </c>
      <c r="N31" s="60" t="s">
        <v>21</v>
      </c>
      <c r="O31" s="60" t="s">
        <v>27</v>
      </c>
      <c r="P31" s="60">
        <v>2</v>
      </c>
      <c r="Q31" s="60"/>
      <c r="R31" s="60"/>
      <c r="S31" s="60"/>
      <c r="T31" s="60"/>
    </row>
    <row r="32" spans="1:20" s="79" customFormat="1">
      <c r="A32" s="59">
        <f>IF(C32=C31,A31,IF(C32=(C31+1),A31,(A31+1)))</f>
        <v>5</v>
      </c>
      <c r="B32" s="50">
        <f>IF(L32="Stroke",IF(M32=M31,IF(A32&lt;&gt;A31,1,IF(L31="Stroke",B31+1,IF(L30="Stroke",B30+1,IF(L29="Stroke",B29+1,IF(L28="Stroke",B28+1,IF(L27="Stroke",B27+1,IF(L26="Stroke",B26+1,IF(L25="Stroke",B25+1,"")))))))),IF(A32&lt;&gt;A30,1,IF(M32=M30,IF(L30="Stroke",B30+1,IF(M32=M29,IF(L29="Stroke",B29+1,""))),1))),"")</f>
        <v>20</v>
      </c>
      <c r="C32" s="59">
        <f t="shared" si="0"/>
        <v>59754</v>
      </c>
      <c r="D32" s="60" t="str">
        <f t="shared" si="1"/>
        <v>2017210</v>
      </c>
      <c r="E32" s="60">
        <v>2017</v>
      </c>
      <c r="F32" s="60">
        <v>2</v>
      </c>
      <c r="G32" s="60">
        <v>10</v>
      </c>
      <c r="H32" s="60">
        <v>16</v>
      </c>
      <c r="I32" s="60">
        <v>35</v>
      </c>
      <c r="J32" s="60">
        <v>54</v>
      </c>
      <c r="K32" s="60">
        <v>350</v>
      </c>
      <c r="L32" s="60" t="s">
        <v>26</v>
      </c>
      <c r="M32" s="60">
        <v>2</v>
      </c>
      <c r="N32" s="60" t="s">
        <v>21</v>
      </c>
      <c r="O32" s="60" t="s">
        <v>27</v>
      </c>
      <c r="P32" s="60">
        <v>3</v>
      </c>
      <c r="Q32" s="60"/>
      <c r="R32" s="60"/>
      <c r="S32" s="60"/>
      <c r="T32" s="60"/>
    </row>
    <row r="33" spans="1:20" s="79" customFormat="1">
      <c r="A33" s="59">
        <f>IF(C33=C32,A32,IF(C33=(C32+1),A32,(A32+1)))</f>
        <v>5</v>
      </c>
      <c r="B33" s="50">
        <f>IF(L33="Stroke",IF(M33=M32,IF(A33&lt;&gt;A32,1,IF(L32="Stroke",B32+1,IF(L31="Stroke",B31+1,IF(L30="Stroke",B30+1,IF(L29="Stroke",B29+1,IF(L28="Stroke",B28+1,IF(L27="Stroke",B27+1,IF(L26="Stroke",B26+1,"")))))))),IF(A33&lt;&gt;A31,1,IF(M33=M31,IF(L31="Stroke",B31+1,IF(M33=M30,IF(L30="Stroke",B30+1,""))),1))),"")</f>
        <v>21</v>
      </c>
      <c r="C33" s="59">
        <f t="shared" si="0"/>
        <v>59754</v>
      </c>
      <c r="D33" s="60" t="str">
        <f t="shared" si="1"/>
        <v>2017210</v>
      </c>
      <c r="E33" s="60">
        <v>2017</v>
      </c>
      <c r="F33" s="60">
        <v>2</v>
      </c>
      <c r="G33" s="60">
        <v>10</v>
      </c>
      <c r="H33" s="60">
        <v>16</v>
      </c>
      <c r="I33" s="60">
        <v>35</v>
      </c>
      <c r="J33" s="60">
        <v>54</v>
      </c>
      <c r="K33" s="60">
        <v>369</v>
      </c>
      <c r="L33" s="60" t="s">
        <v>26</v>
      </c>
      <c r="M33" s="60">
        <v>2</v>
      </c>
      <c r="N33" s="60" t="s">
        <v>21</v>
      </c>
      <c r="O33" s="60" t="s">
        <v>27</v>
      </c>
      <c r="P33" s="60">
        <v>1</v>
      </c>
      <c r="Q33" s="60"/>
      <c r="R33" s="60"/>
      <c r="S33" s="60"/>
      <c r="T33" s="60"/>
    </row>
    <row r="34" spans="1:20" s="79" customFormat="1">
      <c r="A34" s="59">
        <f>IF(C34=C33,A33,IF(C34=(C33+1),A33,(A33+1)))</f>
        <v>5</v>
      </c>
      <c r="B34" s="50">
        <f>IF(L34="Stroke",IF(M34=M33,IF(A34&lt;&gt;A33,1,IF(L33="Stroke",B33+1,IF(L32="Stroke",B32+1,IF(L31="Stroke",B31+1,IF(L30="Stroke",B30+1,IF(L29="Stroke",B29+1,IF(L28="Stroke",B28+1,IF(L27="Stroke",B27+1,"")))))))),IF(A34&lt;&gt;A32,1,IF(M34=M32,IF(L32="Stroke",B32+1,IF(M34=M31,IF(L31="Stroke",B31+1,""))),1))),"")</f>
        <v>22</v>
      </c>
      <c r="C34" s="59">
        <f t="shared" si="0"/>
        <v>59754</v>
      </c>
      <c r="D34" s="60" t="str">
        <f t="shared" si="1"/>
        <v>2017210</v>
      </c>
      <c r="E34" s="60">
        <v>2017</v>
      </c>
      <c r="F34" s="60">
        <v>2</v>
      </c>
      <c r="G34" s="60">
        <v>10</v>
      </c>
      <c r="H34" s="60">
        <v>16</v>
      </c>
      <c r="I34" s="60">
        <v>35</v>
      </c>
      <c r="J34" s="60">
        <v>54</v>
      </c>
      <c r="K34" s="60">
        <v>401</v>
      </c>
      <c r="L34" s="60" t="s">
        <v>26</v>
      </c>
      <c r="M34" s="60">
        <v>2</v>
      </c>
      <c r="N34" s="60" t="s">
        <v>21</v>
      </c>
      <c r="O34" s="60" t="s">
        <v>27</v>
      </c>
      <c r="P34" s="60">
        <v>4</v>
      </c>
      <c r="Q34" s="60"/>
      <c r="R34" s="60"/>
      <c r="S34" s="60"/>
      <c r="T34" s="60"/>
    </row>
    <row r="35" spans="1:20" s="79" customFormat="1">
      <c r="A35" s="59">
        <f>IF(C35=C34,A34,IF(C35=(C34+1),A34,(A34+1)))</f>
        <v>5</v>
      </c>
      <c r="B35" s="50">
        <f>IF(L35="Stroke",IF(M35=M34,IF(A35&lt;&gt;A34,1,IF(L34="Stroke",B34+1,IF(L33="Stroke",B33+1,IF(L32="Stroke",B32+1,IF(L31="Stroke",B31+1,IF(L30="Stroke",B30+1,IF(L29="Stroke",B29+1,IF(L28="Stroke",B28+1,"")))))))),IF(A35&lt;&gt;A33,1,IF(M35=M33,IF(L33="Stroke",B33+1,IF(M35=M32,IF(L32="Stroke",B32+1,""))),1))),"")</f>
        <v>23</v>
      </c>
      <c r="C35" s="59">
        <f t="shared" si="0"/>
        <v>59754</v>
      </c>
      <c r="D35" s="60" t="str">
        <f t="shared" si="1"/>
        <v>2017210</v>
      </c>
      <c r="E35" s="60">
        <v>2017</v>
      </c>
      <c r="F35" s="60">
        <v>2</v>
      </c>
      <c r="G35" s="60">
        <v>10</v>
      </c>
      <c r="H35" s="60">
        <v>16</v>
      </c>
      <c r="I35" s="60">
        <v>35</v>
      </c>
      <c r="J35" s="60">
        <v>54</v>
      </c>
      <c r="K35" s="60">
        <v>475</v>
      </c>
      <c r="L35" s="60" t="s">
        <v>26</v>
      </c>
      <c r="M35" s="60">
        <v>2</v>
      </c>
      <c r="N35" s="60" t="s">
        <v>21</v>
      </c>
      <c r="O35" s="60" t="s">
        <v>27</v>
      </c>
      <c r="P35" s="60">
        <v>22</v>
      </c>
      <c r="Q35" s="60"/>
      <c r="R35" s="60"/>
      <c r="S35" s="60"/>
      <c r="T35" s="60"/>
    </row>
    <row r="36" spans="1:20" s="79" customFormat="1">
      <c r="A36" s="59">
        <f>IF(C36=C35,A35,IF(C36=(C35+1),A35,(A35+1)))</f>
        <v>5</v>
      </c>
      <c r="B36" s="50">
        <f>IF(L36="Stroke",IF(M36=M35,IF(A36&lt;&gt;A35,1,IF(L35="Stroke",B35+1,IF(L34="Stroke",B34+1,IF(L33="Stroke",B33+1,IF(L32="Stroke",B32+1,IF(L31="Stroke",B31+1,IF(L30="Stroke",B30+1,IF(L29="Stroke",B29+1,"")))))))),IF(A36&lt;&gt;A34,1,IF(M36=M34,IF(L34="Stroke",B34+1,IF(M36=M33,IF(L33="Stroke",B33+1,""))),1))),"")</f>
        <v>24</v>
      </c>
      <c r="C36" s="59">
        <f t="shared" si="0"/>
        <v>59754</v>
      </c>
      <c r="D36" s="60" t="str">
        <f t="shared" si="1"/>
        <v>2017210</v>
      </c>
      <c r="E36" s="60">
        <v>2017</v>
      </c>
      <c r="F36" s="60">
        <v>2</v>
      </c>
      <c r="G36" s="60">
        <v>10</v>
      </c>
      <c r="H36" s="60">
        <v>16</v>
      </c>
      <c r="I36" s="60">
        <v>35</v>
      </c>
      <c r="J36" s="60">
        <v>54</v>
      </c>
      <c r="K36" s="60">
        <v>604</v>
      </c>
      <c r="L36" s="60" t="s">
        <v>26</v>
      </c>
      <c r="M36" s="60">
        <v>2</v>
      </c>
      <c r="N36" s="60" t="s">
        <v>21</v>
      </c>
      <c r="O36" s="60" t="s">
        <v>27</v>
      </c>
      <c r="P36" s="60">
        <v>10</v>
      </c>
      <c r="Q36" s="60"/>
      <c r="R36" s="60"/>
      <c r="S36" s="60"/>
      <c r="T36" s="60"/>
    </row>
    <row r="37" spans="1:20" s="79" customFormat="1">
      <c r="A37" s="59">
        <f>IF(C37=C36,A36,IF(C37=(C36+1),A36,(A36+1)))</f>
        <v>5</v>
      </c>
      <c r="B37" s="50">
        <f>IF(L37="Stroke",IF(M37=M36,IF(A37&lt;&gt;A36,1,IF(L36="Stroke",B36+1,IF(L35="Stroke",B35+1,IF(L34="Stroke",B34+1,IF(L33="Stroke",B33+1,IF(L32="Stroke",B32+1,IF(L31="Stroke",B31+1,IF(L30="Stroke",B30+1,"")))))))),IF(A37&lt;&gt;A35,1,IF(M37=M35,IF(L35="Stroke",B35+1,IF(M37=M34,IF(L34="Stroke",B34+1,""))),1))),"")</f>
        <v>25</v>
      </c>
      <c r="C37" s="59">
        <f t="shared" si="0"/>
        <v>59754</v>
      </c>
      <c r="D37" s="60" t="str">
        <f t="shared" si="1"/>
        <v>2017210</v>
      </c>
      <c r="E37" s="60">
        <v>2017</v>
      </c>
      <c r="F37" s="60">
        <v>2</v>
      </c>
      <c r="G37" s="60">
        <v>10</v>
      </c>
      <c r="H37" s="60">
        <v>16</v>
      </c>
      <c r="I37" s="60">
        <v>35</v>
      </c>
      <c r="J37" s="60">
        <v>54</v>
      </c>
      <c r="K37" s="60">
        <v>675</v>
      </c>
      <c r="L37" s="60" t="s">
        <v>26</v>
      </c>
      <c r="M37" s="60">
        <v>2</v>
      </c>
      <c r="N37" s="60" t="s">
        <v>21</v>
      </c>
      <c r="O37" s="60" t="s">
        <v>27</v>
      </c>
      <c r="P37" s="60">
        <v>51</v>
      </c>
      <c r="Q37" s="60"/>
      <c r="R37" s="60"/>
      <c r="S37" s="60"/>
      <c r="T37" s="60"/>
    </row>
    <row r="38" spans="1:20">
      <c r="A38" s="50">
        <f>IF(C38=C37,A37,IF(C38=(C37+1),A37,(A37+1)))</f>
        <v>6</v>
      </c>
      <c r="B38" s="50">
        <f>IF(L38="Stroke",IF(M38=M37,IF(A38&lt;&gt;A37,1,IF(L37="Stroke",B37+1,IF(L36="Stroke",B36+1,IF(L35="Stroke",B35+1,IF(L34="Stroke",B34+1,IF(L33="Stroke",B33+1,IF(L32="Stroke",B32+1,IF(L31="Stroke",B31+1,"")))))))),IF(A38&lt;&gt;A36,1,IF(M38=M36,IF(L36="Stroke",B36+1,IF(M38=M35,IF(L35="Stroke",B35+1,""))),1))),"")</f>
        <v>1</v>
      </c>
      <c r="C38" s="50">
        <f t="shared" si="0"/>
        <v>59947</v>
      </c>
      <c r="D38" s="51" t="str">
        <f t="shared" si="1"/>
        <v>2017210</v>
      </c>
      <c r="E38" s="51">
        <v>2017</v>
      </c>
      <c r="F38" s="51">
        <v>2</v>
      </c>
      <c r="G38" s="51">
        <v>10</v>
      </c>
      <c r="H38" s="51">
        <v>16</v>
      </c>
      <c r="I38" s="51">
        <v>39</v>
      </c>
      <c r="J38" s="51">
        <v>7</v>
      </c>
      <c r="K38" s="51">
        <v>752</v>
      </c>
      <c r="L38" s="51" t="s">
        <v>26</v>
      </c>
      <c r="M38" s="51">
        <v>1</v>
      </c>
      <c r="N38" s="51" t="s">
        <v>21</v>
      </c>
      <c r="O38" s="51" t="s">
        <v>27</v>
      </c>
      <c r="P38" s="51">
        <v>2</v>
      </c>
      <c r="Q38" s="51"/>
      <c r="R38" s="60"/>
      <c r="S38" s="60"/>
      <c r="T38" s="60"/>
    </row>
    <row r="39" spans="1:20" s="79" customFormat="1">
      <c r="A39" s="59">
        <v>6</v>
      </c>
      <c r="B39" s="50" t="str">
        <f>IF(L39="Stroke",IF(M39=M38,IF(A39&lt;&gt;A38,1,IF(L38="Stroke",B38+1,IF(L37="Stroke",B37+1,IF(L36="Stroke",B36+1,IF(L35="Stroke",B35+1,IF(L34="Stroke",B34+1,IF(L33="Stroke",B33+1,IF(L32="Stroke",B32+1,"")))))))),IF(A39&lt;&gt;A37,1,IF(M39=M37,IF(L37="Stroke",B37+1,IF(M39=M36,IF(L36="Stroke",B36+1,""))),1))),"")</f>
        <v/>
      </c>
      <c r="C39" s="59">
        <f t="shared" si="0"/>
        <v>59947</v>
      </c>
      <c r="D39" s="60" t="str">
        <f t="shared" si="1"/>
        <v>2017210</v>
      </c>
      <c r="E39" s="60">
        <v>2017</v>
      </c>
      <c r="F39" s="60">
        <v>2</v>
      </c>
      <c r="G39" s="60">
        <v>10</v>
      </c>
      <c r="H39" s="60">
        <v>16</v>
      </c>
      <c r="I39" s="60">
        <v>39</v>
      </c>
      <c r="J39" s="60">
        <v>7</v>
      </c>
      <c r="K39" s="60">
        <v>920</v>
      </c>
      <c r="L39" s="60" t="s">
        <v>40</v>
      </c>
      <c r="M39" s="60"/>
      <c r="N39" s="60" t="s">
        <v>21</v>
      </c>
      <c r="O39" s="60" t="s">
        <v>27</v>
      </c>
      <c r="P39" s="60">
        <v>0</v>
      </c>
      <c r="Q39" s="60"/>
      <c r="R39" s="60"/>
      <c r="S39" s="60"/>
      <c r="T39" s="60"/>
    </row>
    <row r="40" spans="1:20" s="79" customFormat="1">
      <c r="A40" s="59">
        <f>IF(C40=C38,A38,IF(C40=(C38+1),A38,(A38+1)))</f>
        <v>6</v>
      </c>
      <c r="B40" s="50">
        <f>IF(L40="Stroke",IF(M40=M39,IF(A40&lt;&gt;A39,1,IF(L39="Stroke",B39+1,IF(L38="Stroke",B38+1,IF(L37="Stroke",B37+1,IF(L36="Stroke",B36+1,IF(L35="Stroke",B35+1,IF(L34="Stroke",B34+1,IF(L33="Stroke",B33+1,"")))))))),IF(A40&lt;&gt;A38,1,IF(M40=M38,IF(L38="Stroke",B38+1,IF(M40=M37,IF(L37="Stroke",B37+1,""))),1))),"")</f>
        <v>1</v>
      </c>
      <c r="C40" s="59">
        <f t="shared" si="0"/>
        <v>59947</v>
      </c>
      <c r="D40" s="60" t="str">
        <f t="shared" si="1"/>
        <v>2017210</v>
      </c>
      <c r="E40" s="60">
        <v>2017</v>
      </c>
      <c r="F40" s="60">
        <v>2</v>
      </c>
      <c r="G40" s="60">
        <v>10</v>
      </c>
      <c r="H40" s="60">
        <v>16</v>
      </c>
      <c r="I40" s="60">
        <v>39</v>
      </c>
      <c r="J40" s="60">
        <v>7</v>
      </c>
      <c r="K40" s="60">
        <v>989</v>
      </c>
      <c r="L40" s="60" t="s">
        <v>26</v>
      </c>
      <c r="M40" s="60">
        <v>2</v>
      </c>
      <c r="N40" s="60" t="s">
        <v>21</v>
      </c>
      <c r="O40" s="60" t="s">
        <v>27</v>
      </c>
      <c r="P40" s="60">
        <v>11</v>
      </c>
      <c r="Q40" s="60"/>
      <c r="R40" s="60"/>
      <c r="S40" s="60"/>
      <c r="T40" s="60"/>
    </row>
    <row r="41" spans="1:20" s="79" customFormat="1">
      <c r="A41" s="59">
        <f>IF(C41=C40,A40,IF(C41=(C40+1),A40,(A40+1)))</f>
        <v>6</v>
      </c>
      <c r="B41" s="50" t="str">
        <f>IF(L41="Stroke",IF(M41=M40,IF(A41&lt;&gt;A40,1,IF(L40="Stroke",B40+1,IF(L39="Stroke",B39+1,IF(L38="Stroke",B38+1,IF(L37="Stroke",B37+1,IF(L36="Stroke",B36+1,IF(L35="Stroke",B35+1,IF(L34="Stroke",B34+1,"")))))))),IF(A41&lt;&gt;A39,1,IF(M41=M39,IF(L39="Stroke",B39+1,IF(M41=M38,IF(L38="Stroke",B38+1,""))),1))),"")</f>
        <v/>
      </c>
      <c r="C41" s="59">
        <f t="shared" si="0"/>
        <v>59948</v>
      </c>
      <c r="D41" s="60" t="str">
        <f t="shared" si="1"/>
        <v>2017210</v>
      </c>
      <c r="E41" s="60">
        <v>2017</v>
      </c>
      <c r="F41" s="60">
        <v>2</v>
      </c>
      <c r="G41" s="60">
        <v>10</v>
      </c>
      <c r="H41" s="60">
        <v>16</v>
      </c>
      <c r="I41" s="60">
        <v>39</v>
      </c>
      <c r="J41" s="60">
        <v>8</v>
      </c>
      <c r="K41" s="60">
        <v>30</v>
      </c>
      <c r="L41" s="60" t="s">
        <v>40</v>
      </c>
      <c r="M41" s="60">
        <v>2</v>
      </c>
      <c r="N41" s="60" t="s">
        <v>21</v>
      </c>
      <c r="O41" s="60" t="s">
        <v>27</v>
      </c>
      <c r="P41" s="60">
        <v>0</v>
      </c>
      <c r="Q41" s="60"/>
      <c r="R41" s="60"/>
      <c r="S41" s="60"/>
      <c r="T41" s="60"/>
    </row>
    <row r="42" spans="1:20" s="79" customFormat="1">
      <c r="A42" s="59">
        <f>IF(C42=C41,A41,IF(C42=(C41+1),A41,(A41+1)))</f>
        <v>6</v>
      </c>
      <c r="B42" s="50">
        <f>IF(L42="Stroke",IF(M42=M41,IF(A42&lt;&gt;A41,1,IF(L41="Stroke",B41+1,IF(L40="Stroke",B40+1,IF(L39="Stroke",B39+1,IF(L38="Stroke",B38+1,IF(L37="Stroke",B37+1,IF(L36="Stroke",B36+1,IF(L35="Stroke",B35+1,"")))))))),IF(A42&lt;&gt;A40,1,IF(M42=M40,IF(L40="Stroke",B40+1,IF(M42=M39,IF(L39="Stroke",B39+1,""))),1))),"")</f>
        <v>2</v>
      </c>
      <c r="C42" s="59">
        <f t="shared" si="0"/>
        <v>59948</v>
      </c>
      <c r="D42" s="60" t="str">
        <f t="shared" si="1"/>
        <v>2017210</v>
      </c>
      <c r="E42" s="60">
        <v>2017</v>
      </c>
      <c r="F42" s="60">
        <v>2</v>
      </c>
      <c r="G42" s="60">
        <v>10</v>
      </c>
      <c r="H42" s="60">
        <v>16</v>
      </c>
      <c r="I42" s="60">
        <v>39</v>
      </c>
      <c r="J42" s="60">
        <v>8</v>
      </c>
      <c r="K42" s="60">
        <v>136</v>
      </c>
      <c r="L42" s="60" t="s">
        <v>26</v>
      </c>
      <c r="M42" s="60">
        <v>2</v>
      </c>
      <c r="N42" s="60" t="s">
        <v>21</v>
      </c>
      <c r="O42" s="60" t="s">
        <v>27</v>
      </c>
      <c r="P42" s="60">
        <v>17</v>
      </c>
      <c r="Q42" s="60"/>
      <c r="R42" s="60"/>
      <c r="S42" s="60"/>
      <c r="T42" s="60"/>
    </row>
    <row r="43" spans="1:20" s="79" customFormat="1">
      <c r="A43" s="59">
        <f>IF(C43=C42,A42,IF(C43=(C42+1),A42,(A42+1)))</f>
        <v>6</v>
      </c>
      <c r="B43" s="50">
        <f>IF(L43="Stroke",IF(M43=M42,IF(A43&lt;&gt;A42,1,IF(L42="Stroke",B42+1,IF(L41="Stroke",B41+1,IF(L40="Stroke",B40+1,IF(L39="Stroke",B39+1,IF(L38="Stroke",B38+1,IF(L37="Stroke",B37+1,IF(L36="Stroke",B36+1,"")))))))),IF(A43&lt;&gt;A41,1,IF(M43=M41,IF(L41="Stroke",B41+1,IF(M43=M40,IF(L40="Stroke",B40+1,""))),1))),"")</f>
        <v>3</v>
      </c>
      <c r="C43" s="59">
        <f t="shared" si="0"/>
        <v>59948</v>
      </c>
      <c r="D43" s="60" t="str">
        <f t="shared" si="1"/>
        <v>2017210</v>
      </c>
      <c r="E43" s="60">
        <v>2017</v>
      </c>
      <c r="F43" s="60">
        <v>2</v>
      </c>
      <c r="G43" s="60">
        <v>10</v>
      </c>
      <c r="H43" s="60">
        <v>16</v>
      </c>
      <c r="I43" s="60">
        <v>39</v>
      </c>
      <c r="J43" s="60">
        <v>8</v>
      </c>
      <c r="K43" s="60">
        <v>218</v>
      </c>
      <c r="L43" s="60" t="s">
        <v>26</v>
      </c>
      <c r="M43" s="60">
        <v>2</v>
      </c>
      <c r="N43" s="60" t="s">
        <v>21</v>
      </c>
      <c r="O43" s="60" t="s">
        <v>27</v>
      </c>
      <c r="P43" s="60">
        <v>44</v>
      </c>
      <c r="Q43" s="60"/>
      <c r="R43" s="60"/>
      <c r="S43" s="60"/>
      <c r="T43" s="60"/>
    </row>
    <row r="44" spans="1:20" s="79" customFormat="1">
      <c r="A44" s="59">
        <f>IF(C44=C43,A43,IF(C44=(C43+1),A43,(A43+1)))</f>
        <v>6</v>
      </c>
      <c r="B44" s="50" t="str">
        <f>IF(L44="Stroke",IF(M44=M43,IF(A44&lt;&gt;A43,1,IF(L43="Stroke",B43+1,IF(L42="Stroke",B42+1,IF(L41="Stroke",B41+1,IF(L40="Stroke",B40+1,IF(L39="Stroke",B39+1,IF(L38="Stroke",B38+1,IF(L37="Stroke",B37+1,"")))))))),IF(A44&lt;&gt;A42,1,IF(M44=M42,IF(L42="Stroke",B42+1,IF(M44=M41,IF(L41="Stroke",B41+1,""))),1))),"")</f>
        <v/>
      </c>
      <c r="C44" s="59">
        <f t="shared" si="0"/>
        <v>59948</v>
      </c>
      <c r="D44" s="60" t="str">
        <f t="shared" si="1"/>
        <v>2017210</v>
      </c>
      <c r="E44" s="60">
        <v>2017</v>
      </c>
      <c r="F44" s="60">
        <v>2</v>
      </c>
      <c r="G44" s="60">
        <v>10</v>
      </c>
      <c r="H44" s="60">
        <v>16</v>
      </c>
      <c r="I44" s="60">
        <v>39</v>
      </c>
      <c r="J44" s="60">
        <v>8</v>
      </c>
      <c r="K44" s="60">
        <v>223</v>
      </c>
      <c r="L44" s="60" t="s">
        <v>29</v>
      </c>
      <c r="M44" s="60">
        <v>2</v>
      </c>
      <c r="N44" s="60" t="s">
        <v>21</v>
      </c>
      <c r="O44" s="60" t="s">
        <v>27</v>
      </c>
      <c r="P44" s="60">
        <v>0</v>
      </c>
      <c r="Q44" s="60"/>
      <c r="R44" s="60"/>
      <c r="S44" s="60"/>
      <c r="T44" s="60"/>
    </row>
    <row r="45" spans="1:20">
      <c r="A45" s="50">
        <f>IF(C45=C44,A44,IF(C45=(C44+1),A44,(A44+1)))</f>
        <v>7</v>
      </c>
      <c r="B45" s="50">
        <f>IF(L45="Stroke",IF(M45=M44,IF(A45&lt;&gt;A44,1,IF(L44="Stroke",B44+1,IF(L43="Stroke",B43+1,IF(L42="Stroke",B42+1,IF(L41="Stroke",B41+1,IF(L40="Stroke",B40+1,IF(L39="Stroke",B39+1,IF(L38="Stroke",B38+1,"")))))))),IF(A45&lt;&gt;A43,1,IF(M45=M43,IF(L43="Stroke",B43+1,IF(M45=M42,IF(L42="Stroke",B42+1,""))),1))),"")</f>
        <v>1</v>
      </c>
      <c r="C45" s="50">
        <f t="shared" si="0"/>
        <v>59955</v>
      </c>
      <c r="D45" s="51" t="str">
        <f t="shared" si="1"/>
        <v>2017210</v>
      </c>
      <c r="E45" s="51">
        <v>2017</v>
      </c>
      <c r="F45" s="51">
        <v>2</v>
      </c>
      <c r="G45" s="51">
        <v>10</v>
      </c>
      <c r="H45" s="51">
        <v>16</v>
      </c>
      <c r="I45" s="51">
        <v>39</v>
      </c>
      <c r="J45" s="51">
        <v>15</v>
      </c>
      <c r="K45" s="51">
        <v>633</v>
      </c>
      <c r="L45" s="51" t="s">
        <v>26</v>
      </c>
      <c r="M45" s="51">
        <v>1</v>
      </c>
      <c r="N45" s="51" t="s">
        <v>21</v>
      </c>
      <c r="O45" s="51" t="s">
        <v>27</v>
      </c>
      <c r="P45" s="51">
        <v>4</v>
      </c>
      <c r="Q45" s="51"/>
      <c r="R45" s="60"/>
      <c r="S45" s="60"/>
      <c r="T45" s="60"/>
    </row>
    <row r="46" spans="1:20" s="79" customFormat="1">
      <c r="A46" s="59">
        <f>IF(C46=C45,A45,IF(C46=(C45+1),A45,(A45+1)))</f>
        <v>7</v>
      </c>
      <c r="B46" s="50">
        <f>IF(L46="Stroke",IF(M46=M45,IF(A46&lt;&gt;A45,1,IF(L45="Stroke",B45+1,IF(L44="Stroke",B44+1,IF(L43="Stroke",B43+1,IF(L42="Stroke",B42+1,IF(L41="Stroke",B41+1,IF(L40="Stroke",B40+1,IF(L39="Stroke",B39+1,"")))))))),IF(A46&lt;&gt;A44,1,IF(M46=M44,IF(L44="Stroke",B44+1,IF(M46=M43,IF(L43="Stroke",B43+1,""))),1))),"")</f>
        <v>2</v>
      </c>
      <c r="C46" s="59">
        <f t="shared" si="0"/>
        <v>59955</v>
      </c>
      <c r="D46" s="60" t="str">
        <f t="shared" si="1"/>
        <v>2017210</v>
      </c>
      <c r="E46" s="60">
        <v>2017</v>
      </c>
      <c r="F46" s="60">
        <v>2</v>
      </c>
      <c r="G46" s="60">
        <v>10</v>
      </c>
      <c r="H46" s="60">
        <v>16</v>
      </c>
      <c r="I46" s="60">
        <v>39</v>
      </c>
      <c r="J46" s="60">
        <v>15</v>
      </c>
      <c r="K46" s="60">
        <v>662</v>
      </c>
      <c r="L46" s="60" t="s">
        <v>26</v>
      </c>
      <c r="M46" s="60">
        <v>1</v>
      </c>
      <c r="N46" s="60" t="s">
        <v>21</v>
      </c>
      <c r="O46" s="60" t="s">
        <v>27</v>
      </c>
      <c r="P46" s="60">
        <v>258</v>
      </c>
      <c r="Q46" s="60"/>
      <c r="R46" s="60"/>
      <c r="S46" s="60"/>
      <c r="T46" s="60"/>
    </row>
    <row r="47" spans="1:20">
      <c r="A47" s="50">
        <f>IF(C47=C46,A46,IF(C47=(C46+1),A46,(A46+1)))</f>
        <v>8</v>
      </c>
      <c r="B47" s="50">
        <f>IF(L47="Stroke",IF(M47=M46,IF(A47&lt;&gt;A46,1,IF(L46="Stroke",B46+1,IF(L45="Stroke",B45+1,IF(L44="Stroke",B44+1,IF(L43="Stroke",B43+1,IF(L42="Stroke",B42+1,IF(L41="Stroke",B41+1,IF(L40="Stroke",B40+1,"")))))))),IF(A47&lt;&gt;A45,1,IF(M47=M45,IF(L45="Stroke",B45+1,IF(M47=M44,IF(L44="Stroke",B44+1,""))),1))),"")</f>
        <v>1</v>
      </c>
      <c r="C47" s="50">
        <f t="shared" si="0"/>
        <v>60072</v>
      </c>
      <c r="D47" s="51" t="str">
        <f t="shared" si="1"/>
        <v>2017210</v>
      </c>
      <c r="E47" s="51">
        <v>2017</v>
      </c>
      <c r="F47" s="51">
        <v>2</v>
      </c>
      <c r="G47" s="51">
        <v>10</v>
      </c>
      <c r="H47" s="51">
        <v>16</v>
      </c>
      <c r="I47" s="51">
        <v>41</v>
      </c>
      <c r="J47" s="51">
        <v>12</v>
      </c>
      <c r="K47" s="51">
        <v>881</v>
      </c>
      <c r="L47" s="51" t="s">
        <v>26</v>
      </c>
      <c r="M47" s="51">
        <v>1</v>
      </c>
      <c r="N47" s="51" t="s">
        <v>21</v>
      </c>
      <c r="O47" s="51" t="s">
        <v>27</v>
      </c>
      <c r="P47" s="51">
        <v>25</v>
      </c>
      <c r="Q47" s="51"/>
      <c r="R47" s="60"/>
      <c r="S47" s="60"/>
      <c r="T47" s="60"/>
    </row>
    <row r="48" spans="1:20" s="79" customFormat="1">
      <c r="A48" s="59">
        <f>IF(C48=C47,A47,IF(C48=(C47+1),A47,(A47+1)))</f>
        <v>8</v>
      </c>
      <c r="B48" s="50">
        <f>IF(L48="Stroke",IF(M48=M47,IF(A48&lt;&gt;A47,1,IF(L47="Stroke",B47+1,IF(L46="Stroke",B46+1,IF(L45="Stroke",B45+1,IF(L44="Stroke",B44+1,IF(L43="Stroke",B43+1,IF(L42="Stroke",B42+1,IF(L41="Stroke",B41+1,"")))))))),IF(A48&lt;&gt;A46,1,IF(M48=M46,IF(L46="Stroke",B46+1,IF(M48=M45,IF(L45="Stroke",B45+1,""))),1))),"")</f>
        <v>2</v>
      </c>
      <c r="C48" s="59">
        <f t="shared" si="0"/>
        <v>60072</v>
      </c>
      <c r="D48" s="60" t="str">
        <f t="shared" si="1"/>
        <v>2017210</v>
      </c>
      <c r="E48" s="60">
        <v>2017</v>
      </c>
      <c r="F48" s="60">
        <v>2</v>
      </c>
      <c r="G48" s="60">
        <v>10</v>
      </c>
      <c r="H48" s="60">
        <v>16</v>
      </c>
      <c r="I48" s="60">
        <v>41</v>
      </c>
      <c r="J48" s="60">
        <v>12</v>
      </c>
      <c r="K48" s="60">
        <v>955</v>
      </c>
      <c r="L48" s="60" t="s">
        <v>26</v>
      </c>
      <c r="M48" s="60">
        <v>1</v>
      </c>
      <c r="N48" s="60" t="s">
        <v>21</v>
      </c>
      <c r="O48" s="60" t="s">
        <v>27</v>
      </c>
      <c r="P48" s="60">
        <v>97</v>
      </c>
      <c r="Q48" s="60"/>
      <c r="R48" s="60"/>
      <c r="S48" s="60"/>
      <c r="T48" s="60"/>
    </row>
    <row r="49" spans="1:20" s="79" customFormat="1">
      <c r="A49" s="59">
        <f>IF(C49=C48,A48,IF(C49=(C48+1),A48,(A48+1)))</f>
        <v>8</v>
      </c>
      <c r="B49" s="50" t="str">
        <f>IF(L49="Stroke",IF(M49=M48,IF(A49&lt;&gt;A48,1,IF(L48="Stroke",B48+1,IF(L47="Stroke",B47+1,IF(L46="Stroke",B46+1,IF(L45="Stroke",B45+1,IF(L44="Stroke",B44+1,IF(L43="Stroke",B43+1,IF(L42="Stroke",B42+1,"")))))))),IF(A49&lt;&gt;A47,1,IF(M49=M47,IF(L47="Stroke",B47+1,IF(M49=M46,IF(L46="Stroke",B46+1,""))),1))),"")</f>
        <v/>
      </c>
      <c r="C49" s="59">
        <f t="shared" si="0"/>
        <v>60072</v>
      </c>
      <c r="D49" s="60" t="str">
        <f t="shared" si="1"/>
        <v>2017210</v>
      </c>
      <c r="E49" s="60">
        <v>2017</v>
      </c>
      <c r="F49" s="60">
        <v>2</v>
      </c>
      <c r="G49" s="60">
        <v>10</v>
      </c>
      <c r="H49" s="60">
        <v>16</v>
      </c>
      <c r="I49" s="60">
        <v>41</v>
      </c>
      <c r="J49" s="60">
        <v>12</v>
      </c>
      <c r="K49" s="60">
        <v>960</v>
      </c>
      <c r="L49" s="60" t="s">
        <v>29</v>
      </c>
      <c r="M49" s="60">
        <v>1</v>
      </c>
      <c r="N49" s="60" t="s">
        <v>21</v>
      </c>
      <c r="O49" s="60" t="s">
        <v>27</v>
      </c>
      <c r="P49" s="60">
        <v>0</v>
      </c>
      <c r="Q49" s="60" t="s">
        <v>31</v>
      </c>
      <c r="R49" s="60"/>
      <c r="S49" s="60"/>
      <c r="T49" s="60"/>
    </row>
    <row r="50" spans="1:20" s="79" customFormat="1">
      <c r="A50" s="59">
        <f>IF(C50=C49,A49,IF(C50=(C49+1),A49,(A49+1)))</f>
        <v>8</v>
      </c>
      <c r="B50" s="50" t="str">
        <f>IF(L50="Stroke",IF(M50=M49,IF(A50&lt;&gt;A49,1,IF(L49="Stroke",B49+1,IF(L48="Stroke",B48+1,IF(L47="Stroke",B47+1,IF(L46="Stroke",B46+1,IF(L45="Stroke",B45+1,IF(L44="Stroke",B44+1,IF(L43="Stroke",B43+1,"")))))))),IF(A50&lt;&gt;A48,1,IF(M50=M48,IF(L48="Stroke",B48+1,IF(M50=M47,IF(L47="Stroke",B47+1,""))),1))),"")</f>
        <v/>
      </c>
      <c r="C50" s="59">
        <f t="shared" si="0"/>
        <v>60072</v>
      </c>
      <c r="D50" s="60" t="str">
        <f t="shared" si="1"/>
        <v>2017210</v>
      </c>
      <c r="E50" s="60">
        <v>2017</v>
      </c>
      <c r="F50" s="60">
        <v>2</v>
      </c>
      <c r="G50" s="60">
        <v>10</v>
      </c>
      <c r="H50" s="60">
        <v>16</v>
      </c>
      <c r="I50" s="60">
        <v>41</v>
      </c>
      <c r="J50" s="60">
        <v>12</v>
      </c>
      <c r="K50" s="60">
        <v>967</v>
      </c>
      <c r="L50" s="60" t="s">
        <v>29</v>
      </c>
      <c r="M50" s="60">
        <v>1</v>
      </c>
      <c r="N50" s="60" t="s">
        <v>21</v>
      </c>
      <c r="O50" s="60" t="s">
        <v>27</v>
      </c>
      <c r="P50" s="60">
        <v>0</v>
      </c>
      <c r="Q50" s="60"/>
      <c r="R50" s="60"/>
      <c r="S50" s="60"/>
      <c r="T50" s="60"/>
    </row>
    <row r="51" spans="1:20" s="79" customFormat="1">
      <c r="A51" s="59">
        <f>IF(C51=C50,A50,IF(C51=(C50+1),A50,(A50+1)))</f>
        <v>8</v>
      </c>
      <c r="B51" s="50" t="str">
        <f>IF(L51="Stroke",IF(M51=M50,IF(A51&lt;&gt;A50,1,IF(L50="Stroke",B50+1,IF(L49="Stroke",B49+1,IF(L48="Stroke",B48+1,IF(L47="Stroke",B47+1,IF(L46="Stroke",B46+1,IF(L45="Stroke",B45+1,IF(L44="Stroke",B44+1,"")))))))),IF(A51&lt;&gt;A49,1,IF(M51=M49,IF(L49="Stroke",B49+1,IF(M51=M48,IF(L48="Stroke",B48+1,""))),1))),"")</f>
        <v/>
      </c>
      <c r="C51" s="59">
        <f t="shared" si="0"/>
        <v>60072</v>
      </c>
      <c r="D51" s="60" t="str">
        <f t="shared" si="1"/>
        <v>2017210</v>
      </c>
      <c r="E51" s="60">
        <v>2017</v>
      </c>
      <c r="F51" s="60">
        <v>2</v>
      </c>
      <c r="G51" s="60">
        <v>10</v>
      </c>
      <c r="H51" s="60">
        <v>16</v>
      </c>
      <c r="I51" s="60">
        <v>41</v>
      </c>
      <c r="J51" s="60">
        <v>12</v>
      </c>
      <c r="K51" s="60">
        <v>978</v>
      </c>
      <c r="L51" s="60" t="s">
        <v>29</v>
      </c>
      <c r="M51" s="60">
        <v>1</v>
      </c>
      <c r="N51" s="60" t="s">
        <v>21</v>
      </c>
      <c r="O51" s="60" t="s">
        <v>27</v>
      </c>
      <c r="P51" s="60">
        <v>0</v>
      </c>
      <c r="Q51" s="60"/>
      <c r="R51" s="60"/>
      <c r="S51" s="60"/>
      <c r="T51" s="60"/>
    </row>
    <row r="52" spans="1:20" s="79" customFormat="1">
      <c r="A52" s="59">
        <f>IF(C52=C51,A51,IF(C52=(C51+1),A51,(A51+1)))</f>
        <v>8</v>
      </c>
      <c r="B52" s="50">
        <f>IF(L52="Stroke",IF(M52=M51,IF(A52&lt;&gt;A51,1,IF(L51="Stroke",B51+1,IF(L50="Stroke",B50+1,IF(L49="Stroke",B49+1,IF(L48="Stroke",B48+1,IF(L47="Stroke",B47+1,IF(L46="Stroke",B46+1,IF(L45="Stroke",B45+1,"")))))))),IF(A52&lt;&gt;A50,1,IF(M52=M50,IF(L50="Stroke",B50+1,IF(M52=M49,IF(L49="Stroke",B49+1,""))),1))),"")</f>
        <v>3</v>
      </c>
      <c r="C52" s="59">
        <f t="shared" si="0"/>
        <v>60073</v>
      </c>
      <c r="D52" s="60" t="str">
        <f t="shared" si="1"/>
        <v>2017210</v>
      </c>
      <c r="E52" s="60">
        <v>2017</v>
      </c>
      <c r="F52" s="60">
        <v>2</v>
      </c>
      <c r="G52" s="60">
        <v>10</v>
      </c>
      <c r="H52" s="60">
        <v>16</v>
      </c>
      <c r="I52" s="60">
        <v>41</v>
      </c>
      <c r="J52" s="60">
        <v>13</v>
      </c>
      <c r="K52" s="60">
        <v>100</v>
      </c>
      <c r="L52" s="60" t="s">
        <v>26</v>
      </c>
      <c r="M52" s="60">
        <v>1</v>
      </c>
      <c r="N52" s="60" t="s">
        <v>21</v>
      </c>
      <c r="O52" s="60" t="s">
        <v>27</v>
      </c>
      <c r="P52" s="60">
        <v>4</v>
      </c>
      <c r="Q52" s="60"/>
      <c r="R52" s="60"/>
      <c r="S52" s="60"/>
      <c r="T52" s="60"/>
    </row>
    <row r="53" spans="1:20" s="79" customFormat="1">
      <c r="A53" s="59">
        <f>IF(C53=C52,A52,IF(C53=(C52+1),A52,(A52+1)))</f>
        <v>8</v>
      </c>
      <c r="B53" s="50">
        <f>IF(L53="Stroke",IF(M53=M52,IF(A53&lt;&gt;A52,1,IF(L52="Stroke",B52+1,IF(L51="Stroke",B51+1,IF(L50="Stroke",B50+1,IF(L49="Stroke",B49+1,IF(L48="Stroke",B48+1,IF(L47="Stroke",B47+1,IF(L46="Stroke",B46+1,"")))))))),IF(A53&lt;&gt;A51,1,IF(M53=M51,IF(L51="Stroke",B51+1,IF(M53=M50,IF(L50="Stroke",B50+1,""))),1))),"")</f>
        <v>4</v>
      </c>
      <c r="C53" s="59">
        <f t="shared" si="0"/>
        <v>60073</v>
      </c>
      <c r="D53" s="60" t="str">
        <f t="shared" si="1"/>
        <v>2017210</v>
      </c>
      <c r="E53" s="60">
        <v>2017</v>
      </c>
      <c r="F53" s="60">
        <v>2</v>
      </c>
      <c r="G53" s="60">
        <v>10</v>
      </c>
      <c r="H53" s="60">
        <v>16</v>
      </c>
      <c r="I53" s="60">
        <v>41</v>
      </c>
      <c r="J53" s="60">
        <v>13</v>
      </c>
      <c r="K53" s="60">
        <v>239</v>
      </c>
      <c r="L53" s="60" t="s">
        <v>26</v>
      </c>
      <c r="M53" s="60">
        <v>1</v>
      </c>
      <c r="N53" s="60" t="s">
        <v>21</v>
      </c>
      <c r="O53" s="60" t="s">
        <v>27</v>
      </c>
      <c r="P53" s="60">
        <v>16</v>
      </c>
      <c r="Q53" s="60"/>
      <c r="R53" s="60"/>
      <c r="S53" s="60"/>
      <c r="T53" s="60"/>
    </row>
    <row r="54" spans="1:20" s="79" customFormat="1">
      <c r="A54" s="59">
        <f>IF(C54=C53,A53,IF(C54=(C53+1),A53,(A53+1)))</f>
        <v>8</v>
      </c>
      <c r="B54" s="50">
        <f>IF(L54="Stroke",IF(M54=M53,IF(A54&lt;&gt;A53,1,IF(L53="Stroke",B53+1,IF(L52="Stroke",B52+1,IF(L51="Stroke",B51+1,IF(L50="Stroke",B50+1,IF(L49="Stroke",B49+1,IF(L48="Stroke",B48+1,IF(L47="Stroke",B47+1,"")))))))),IF(A54&lt;&gt;A52,1,IF(M54=M52,IF(L52="Stroke",B52+1,IF(M54=M51,IF(L51="Stroke",B51+1,""))),1))),"")</f>
        <v>5</v>
      </c>
      <c r="C54" s="59">
        <f t="shared" si="0"/>
        <v>60073</v>
      </c>
      <c r="D54" s="60" t="str">
        <f t="shared" si="1"/>
        <v>2017210</v>
      </c>
      <c r="E54" s="60">
        <v>2017</v>
      </c>
      <c r="F54" s="60">
        <v>2</v>
      </c>
      <c r="G54" s="60">
        <v>10</v>
      </c>
      <c r="H54" s="60">
        <v>16</v>
      </c>
      <c r="I54" s="60">
        <v>41</v>
      </c>
      <c r="J54" s="60">
        <v>13</v>
      </c>
      <c r="K54" s="60">
        <v>294</v>
      </c>
      <c r="L54" s="60" t="s">
        <v>26</v>
      </c>
      <c r="M54" s="60">
        <v>1</v>
      </c>
      <c r="N54" s="60" t="s">
        <v>21</v>
      </c>
      <c r="O54" s="60" t="s">
        <v>27</v>
      </c>
      <c r="P54" s="60">
        <v>4</v>
      </c>
      <c r="Q54" s="60"/>
      <c r="R54" s="60"/>
      <c r="S54" s="60"/>
      <c r="T54" s="60"/>
    </row>
    <row r="55" spans="1:20" s="79" customFormat="1">
      <c r="A55" s="59">
        <f>IF(C55=C54,A54,IF(C55=(C54+1),A54,(A54+1)))</f>
        <v>8</v>
      </c>
      <c r="B55" s="50">
        <f>IF(L55="Stroke",IF(M55=M54,IF(A55&lt;&gt;A54,1,IF(L54="Stroke",B54+1,IF(L53="Stroke",B53+1,IF(L52="Stroke",B52+1,IF(L51="Stroke",B51+1,IF(L50="Stroke",B50+1,IF(L49="Stroke",B49+1,IF(L48="Stroke",B48+1,"")))))))),IF(A55&lt;&gt;A53,1,IF(M55=M53,IF(L53="Stroke",B53+1,IF(M55=M52,IF(L52="Stroke",B52+1,""))),1))),"")</f>
        <v>6</v>
      </c>
      <c r="C55" s="59">
        <f t="shared" si="0"/>
        <v>60073</v>
      </c>
      <c r="D55" s="60" t="str">
        <f t="shared" si="1"/>
        <v>2017210</v>
      </c>
      <c r="E55" s="60">
        <v>2017</v>
      </c>
      <c r="F55" s="60">
        <v>2</v>
      </c>
      <c r="G55" s="60">
        <v>10</v>
      </c>
      <c r="H55" s="60">
        <v>16</v>
      </c>
      <c r="I55" s="60">
        <v>41</v>
      </c>
      <c r="J55" s="60">
        <v>13</v>
      </c>
      <c r="K55" s="60">
        <v>328</v>
      </c>
      <c r="L55" s="60" t="s">
        <v>26</v>
      </c>
      <c r="M55" s="60">
        <v>1</v>
      </c>
      <c r="N55" s="60" t="s">
        <v>21</v>
      </c>
      <c r="O55" s="60" t="s">
        <v>27</v>
      </c>
      <c r="P55" s="60">
        <v>66</v>
      </c>
      <c r="Q55" s="60"/>
      <c r="R55" s="60"/>
      <c r="S55" s="60"/>
      <c r="T55" s="60"/>
    </row>
    <row r="56" spans="1:20" s="79" customFormat="1">
      <c r="A56" s="59">
        <f>IF(C56=C55,A55,IF(C56=(C55+1),A55,(A55+1)))</f>
        <v>8</v>
      </c>
      <c r="B56" s="50">
        <f>IF(L56="Stroke",IF(M56=M55,IF(A56&lt;&gt;A55,1,IF(L55="Stroke",B55+1,IF(L54="Stroke",B54+1,IF(L53="Stroke",B53+1,IF(L52="Stroke",B52+1,IF(L51="Stroke",B51+1,IF(L50="Stroke",B50+1,IF(L49="Stroke",B49+1,"")))))))),IF(A56&lt;&gt;A54,1,IF(M56=M54,IF(L54="Stroke",B54+1,IF(M56=M53,IF(L53="Stroke",B53+1,""))),1))),"")</f>
        <v>7</v>
      </c>
      <c r="C56" s="59">
        <f t="shared" si="0"/>
        <v>60073</v>
      </c>
      <c r="D56" s="60" t="str">
        <f t="shared" si="1"/>
        <v>2017210</v>
      </c>
      <c r="E56" s="60">
        <v>2017</v>
      </c>
      <c r="F56" s="60">
        <v>2</v>
      </c>
      <c r="G56" s="60">
        <v>10</v>
      </c>
      <c r="H56" s="60">
        <v>16</v>
      </c>
      <c r="I56" s="60">
        <v>41</v>
      </c>
      <c r="J56" s="60">
        <v>13</v>
      </c>
      <c r="K56" s="60">
        <v>451</v>
      </c>
      <c r="L56" s="60" t="s">
        <v>26</v>
      </c>
      <c r="M56" s="60">
        <v>1</v>
      </c>
      <c r="N56" s="60" t="s">
        <v>21</v>
      </c>
      <c r="O56" s="60" t="s">
        <v>27</v>
      </c>
      <c r="P56" s="60">
        <v>3</v>
      </c>
      <c r="Q56" s="60"/>
      <c r="R56" s="60"/>
      <c r="S56" s="60"/>
      <c r="T56" s="60"/>
    </row>
    <row r="57" spans="1:20" s="79" customFormat="1">
      <c r="A57" s="59">
        <f>IF(C57=C56,A56,IF(C57=(C56+1),A56,(A56+1)))</f>
        <v>8</v>
      </c>
      <c r="B57" s="50">
        <f>IF(L57="Stroke",IF(M57=M56,IF(A57&lt;&gt;A56,1,IF(L56="Stroke",B56+1,IF(L55="Stroke",B55+1,IF(L54="Stroke",B54+1,IF(L53="Stroke",B53+1,IF(L52="Stroke",B52+1,IF(L51="Stroke",B51+1,IF(L50="Stroke",B50+1,"")))))))),IF(A57&lt;&gt;A55,1,IF(M57=M55,IF(L55="Stroke",B55+1,IF(M57=M54,IF(L54="Stroke",B54+1,""))),1))),"")</f>
        <v>8</v>
      </c>
      <c r="C57" s="59">
        <f t="shared" si="0"/>
        <v>60073</v>
      </c>
      <c r="D57" s="60" t="str">
        <f t="shared" si="1"/>
        <v>2017210</v>
      </c>
      <c r="E57" s="60">
        <v>2017</v>
      </c>
      <c r="F57" s="60">
        <v>2</v>
      </c>
      <c r="G57" s="60">
        <v>10</v>
      </c>
      <c r="H57" s="60">
        <v>16</v>
      </c>
      <c r="I57" s="60">
        <v>41</v>
      </c>
      <c r="J57" s="60">
        <v>13</v>
      </c>
      <c r="K57" s="60">
        <v>603</v>
      </c>
      <c r="L57" s="60" t="s">
        <v>26</v>
      </c>
      <c r="M57" s="60">
        <v>1</v>
      </c>
      <c r="N57" s="60" t="s">
        <v>21</v>
      </c>
      <c r="O57" s="60" t="s">
        <v>27</v>
      </c>
      <c r="P57" s="60">
        <v>65</v>
      </c>
      <c r="Q57" s="60"/>
      <c r="R57" s="60"/>
      <c r="S57" s="60"/>
      <c r="T57" s="60"/>
    </row>
    <row r="58" spans="1:20" s="79" customFormat="1">
      <c r="A58" s="59">
        <f>IF(C58=C57,A57,IF(C58=(C57+1),A57,(A57+1)))</f>
        <v>8</v>
      </c>
      <c r="B58" s="50">
        <f>IF(L58="Stroke",IF(M58=M57,IF(A58&lt;&gt;A57,1,IF(L57="Stroke",B57+1,IF(L56="Stroke",B56+1,IF(L55="Stroke",B55+1,IF(L54="Stroke",B54+1,IF(L53="Stroke",B53+1,IF(L52="Stroke",B52+1,IF(L51="Stroke",B51+1,"")))))))),IF(A58&lt;&gt;A56,1,IF(M58=M56,IF(L56="Stroke",B56+1,IF(M58=M55,IF(L55="Stroke",B55+1,""))),1))),"")</f>
        <v>9</v>
      </c>
      <c r="C58" s="59">
        <f t="shared" si="0"/>
        <v>60073</v>
      </c>
      <c r="D58" s="60" t="str">
        <f t="shared" si="1"/>
        <v>2017210</v>
      </c>
      <c r="E58" s="60">
        <v>2017</v>
      </c>
      <c r="F58" s="60">
        <v>2</v>
      </c>
      <c r="G58" s="60">
        <v>10</v>
      </c>
      <c r="H58" s="60">
        <v>16</v>
      </c>
      <c r="I58" s="60">
        <v>41</v>
      </c>
      <c r="J58" s="60">
        <v>13</v>
      </c>
      <c r="K58" s="60">
        <v>724</v>
      </c>
      <c r="L58" s="60" t="s">
        <v>26</v>
      </c>
      <c r="M58" s="60">
        <v>1</v>
      </c>
      <c r="N58" s="60" t="s">
        <v>21</v>
      </c>
      <c r="O58" s="60" t="s">
        <v>27</v>
      </c>
      <c r="P58" s="60">
        <v>104</v>
      </c>
      <c r="Q58" s="60"/>
      <c r="R58" s="60"/>
      <c r="S58" s="60"/>
      <c r="T58" s="60"/>
    </row>
    <row r="59" spans="1:20" s="79" customFormat="1">
      <c r="A59" s="59">
        <f>IF(C59=C58,A58,IF(C59=(C58+1),A58,(A58+1)))</f>
        <v>8</v>
      </c>
      <c r="B59" s="50" t="str">
        <f>IF(L59="Stroke",IF(M59=M58,IF(A59&lt;&gt;A58,1,IF(L58="Stroke",B58+1,IF(L57="Stroke",B57+1,IF(L56="Stroke",B56+1,IF(L55="Stroke",B55+1,IF(L54="Stroke",B54+1,IF(L53="Stroke",B53+1,IF(L52="Stroke",B52+1,"")))))))),IF(A59&lt;&gt;A57,1,IF(M59=M57,IF(L57="Stroke",B57+1,IF(M59=M56,IF(L56="Stroke",B56+1,""))),1))),"")</f>
        <v/>
      </c>
      <c r="C59" s="59">
        <f t="shared" si="0"/>
        <v>60073</v>
      </c>
      <c r="D59" s="60" t="str">
        <f t="shared" si="1"/>
        <v>2017210</v>
      </c>
      <c r="E59" s="60">
        <v>2017</v>
      </c>
      <c r="F59" s="60">
        <v>2</v>
      </c>
      <c r="G59" s="60">
        <v>10</v>
      </c>
      <c r="H59" s="60">
        <v>16</v>
      </c>
      <c r="I59" s="60">
        <v>41</v>
      </c>
      <c r="J59" s="60">
        <v>13</v>
      </c>
      <c r="K59" s="60">
        <v>747</v>
      </c>
      <c r="L59" s="60" t="s">
        <v>29</v>
      </c>
      <c r="M59" s="60">
        <v>1</v>
      </c>
      <c r="N59" s="60" t="s">
        <v>21</v>
      </c>
      <c r="O59" s="60" t="s">
        <v>27</v>
      </c>
      <c r="P59" s="60">
        <v>0</v>
      </c>
      <c r="Q59" s="60"/>
      <c r="R59" s="60"/>
      <c r="S59" s="60"/>
      <c r="T59" s="60"/>
    </row>
    <row r="60" spans="1:20">
      <c r="A60" s="50">
        <f>IF(C60=C59,A59,IF(C60=(C59+1),A59,(A59+1)))</f>
        <v>9</v>
      </c>
      <c r="B60" s="50">
        <f>IF(L60="Stroke",IF(M60=M59,IF(A60&lt;&gt;A59,1,IF(L59="Stroke",B59+1,IF(L58="Stroke",B58+1,IF(L57="Stroke",B57+1,IF(L56="Stroke",B56+1,IF(L55="Stroke",B55+1,IF(L54="Stroke",B54+1,IF(L53="Stroke",B53+1,"")))))))),IF(A60&lt;&gt;A58,1,IF(M60=M58,IF(L58="Stroke",B58+1,IF(M60=M57,IF(L57="Stroke",B57+1,""))),1))),"")</f>
        <v>1</v>
      </c>
      <c r="C60" s="50">
        <f t="shared" si="0"/>
        <v>60101</v>
      </c>
      <c r="D60" s="51" t="str">
        <f t="shared" si="1"/>
        <v>2017210</v>
      </c>
      <c r="E60" s="51">
        <v>2017</v>
      </c>
      <c r="F60" s="51">
        <v>2</v>
      </c>
      <c r="G60" s="51">
        <v>10</v>
      </c>
      <c r="H60" s="51">
        <v>16</v>
      </c>
      <c r="I60" s="51">
        <v>41</v>
      </c>
      <c r="J60" s="51">
        <v>41</v>
      </c>
      <c r="K60" s="51">
        <v>54</v>
      </c>
      <c r="L60" s="51" t="s">
        <v>26</v>
      </c>
      <c r="M60" s="51">
        <v>1</v>
      </c>
      <c r="N60" s="51" t="s">
        <v>21</v>
      </c>
      <c r="O60" s="51" t="s">
        <v>27</v>
      </c>
      <c r="P60" s="51">
        <v>23</v>
      </c>
      <c r="Q60" s="68" t="s">
        <v>256</v>
      </c>
      <c r="R60" s="60"/>
      <c r="S60" s="60"/>
      <c r="T60" s="60"/>
    </row>
    <row r="61" spans="1:20" s="79" customFormat="1">
      <c r="A61" s="59">
        <f>IF(C61=C60,A60,IF(C61=(C60+1),A60,(A60+1)))</f>
        <v>9</v>
      </c>
      <c r="B61" s="50">
        <f>IF(L61="Stroke",IF(M61=M60,IF(A61&lt;&gt;A60,1,IF(L60="Stroke",B60+1,IF(L59="Stroke",B59+1,IF(L58="Stroke",B58+1,IF(L57="Stroke",B57+1,IF(L56="Stroke",B56+1,IF(L55="Stroke",B55+1,IF(L54="Stroke",B54+1,"")))))))),IF(A61&lt;&gt;A59,1,IF(M61=M59,IF(L59="Stroke",B59+1,IF(M61=M58,IF(L58="Stroke",B58+1,""))),1))),"")</f>
        <v>2</v>
      </c>
      <c r="C61" s="59">
        <f t="shared" si="0"/>
        <v>60101</v>
      </c>
      <c r="D61" s="60" t="str">
        <f t="shared" si="1"/>
        <v>2017210</v>
      </c>
      <c r="E61" s="60">
        <v>2017</v>
      </c>
      <c r="F61" s="60">
        <v>2</v>
      </c>
      <c r="G61" s="60">
        <v>10</v>
      </c>
      <c r="H61" s="60">
        <v>16</v>
      </c>
      <c r="I61" s="60">
        <v>41</v>
      </c>
      <c r="J61" s="60">
        <v>41</v>
      </c>
      <c r="K61" s="60">
        <v>206</v>
      </c>
      <c r="L61" s="60" t="s">
        <v>26</v>
      </c>
      <c r="M61" s="60">
        <v>1</v>
      </c>
      <c r="N61" s="60" t="s">
        <v>21</v>
      </c>
      <c r="O61" s="60" t="s">
        <v>27</v>
      </c>
      <c r="P61" s="60">
        <v>47</v>
      </c>
      <c r="Q61" s="60"/>
      <c r="R61" s="60"/>
      <c r="S61" s="60"/>
      <c r="T61" s="60"/>
    </row>
    <row r="62" spans="1:20" s="79" customFormat="1">
      <c r="A62" s="59">
        <f>IF(C62=C61,A61,IF(C62=(C61+1),A61,(A61+1)))</f>
        <v>9</v>
      </c>
      <c r="B62" s="50">
        <f>IF(L62="Stroke",IF(M62=M61,IF(A62&lt;&gt;A61,1,IF(L61="Stroke",B61+1,IF(L60="Stroke",B60+1,IF(L59="Stroke",B59+1,IF(L58="Stroke",B58+1,IF(L57="Stroke",B57+1,IF(L56="Stroke",B56+1,IF(L55="Stroke",B55+1,"")))))))),IF(A62&lt;&gt;A60,1,IF(M62=M60,IF(L60="Stroke",B60+1,IF(M62=M59,IF(L59="Stroke",B59+1,""))),1))),"")</f>
        <v>3</v>
      </c>
      <c r="C62" s="59">
        <f t="shared" si="0"/>
        <v>60101</v>
      </c>
      <c r="D62" s="60" t="str">
        <f t="shared" si="1"/>
        <v>2017210</v>
      </c>
      <c r="E62" s="60">
        <v>2017</v>
      </c>
      <c r="F62" s="60">
        <v>2</v>
      </c>
      <c r="G62" s="60">
        <v>10</v>
      </c>
      <c r="H62" s="60">
        <v>16</v>
      </c>
      <c r="I62" s="60">
        <v>41</v>
      </c>
      <c r="J62" s="60">
        <v>41</v>
      </c>
      <c r="K62" s="60">
        <v>310</v>
      </c>
      <c r="L62" s="60" t="s">
        <v>26</v>
      </c>
      <c r="M62" s="60">
        <v>1</v>
      </c>
      <c r="N62" s="60" t="s">
        <v>21</v>
      </c>
      <c r="O62" s="60" t="s">
        <v>27</v>
      </c>
      <c r="P62" s="60">
        <v>3</v>
      </c>
      <c r="Q62" s="60"/>
      <c r="R62" s="60"/>
      <c r="S62" s="60"/>
      <c r="T62" s="60"/>
    </row>
    <row r="63" spans="1:20" s="79" customFormat="1">
      <c r="A63" s="59">
        <f>IF(C63=C62,A62,IF(C63=(C62+1),A62,(A62+1)))</f>
        <v>9</v>
      </c>
      <c r="B63" s="50">
        <f>IF(L63="Stroke",IF(M63=M62,IF(A63&lt;&gt;A62,1,IF(L62="Stroke",B62+1,IF(L61="Stroke",B61+1,IF(L60="Stroke",B60+1,IF(L59="Stroke",B59+1,IF(L58="Stroke",B58+1,IF(L57="Stroke",B57+1,IF(L56="Stroke",B56+1,"")))))))),IF(A63&lt;&gt;A61,1,IF(M63=M61,IF(L61="Stroke",B61+1,IF(M63=M60,IF(L60="Stroke",B60+1,""))),1))),"")</f>
        <v>4</v>
      </c>
      <c r="C63" s="59">
        <f t="shared" si="0"/>
        <v>60101</v>
      </c>
      <c r="D63" s="60" t="str">
        <f t="shared" si="1"/>
        <v>2017210</v>
      </c>
      <c r="E63" s="60">
        <v>2017</v>
      </c>
      <c r="F63" s="60">
        <v>2</v>
      </c>
      <c r="G63" s="60">
        <v>10</v>
      </c>
      <c r="H63" s="60">
        <v>16</v>
      </c>
      <c r="I63" s="60">
        <v>41</v>
      </c>
      <c r="J63" s="60">
        <v>41</v>
      </c>
      <c r="K63" s="60">
        <v>394</v>
      </c>
      <c r="L63" s="60" t="s">
        <v>26</v>
      </c>
      <c r="M63" s="60">
        <v>1</v>
      </c>
      <c r="N63" s="60" t="s">
        <v>21</v>
      </c>
      <c r="O63" s="60" t="s">
        <v>27</v>
      </c>
      <c r="P63" s="60">
        <v>6</v>
      </c>
      <c r="Q63" s="60"/>
      <c r="R63" s="60"/>
      <c r="S63" s="60"/>
      <c r="T63" s="60"/>
    </row>
    <row r="64" spans="1:20" s="79" customFormat="1">
      <c r="A64" s="59">
        <f>IF(C64=C63,A63,IF(C64=(C63+1),A63,(A63+1)))</f>
        <v>9</v>
      </c>
      <c r="B64" s="50">
        <f>IF(L64="Stroke",IF(M64=M63,IF(A64&lt;&gt;A63,1,IF(L63="Stroke",B63+1,IF(L62="Stroke",B62+1,IF(L61="Stroke",B61+1,IF(L60="Stroke",B60+1,IF(L59="Stroke",B59+1,IF(L58="Stroke",B58+1,IF(L57="Stroke",B57+1,"")))))))),IF(A64&lt;&gt;A62,1,IF(M64=M62,IF(L62="Stroke",B62+1,IF(M64=M61,IF(L61="Stroke",B61+1,""))),1))),"")</f>
        <v>5</v>
      </c>
      <c r="C64" s="59">
        <f t="shared" si="0"/>
        <v>60101</v>
      </c>
      <c r="D64" s="60" t="str">
        <f t="shared" si="1"/>
        <v>2017210</v>
      </c>
      <c r="E64" s="60">
        <v>2017</v>
      </c>
      <c r="F64" s="60">
        <v>2</v>
      </c>
      <c r="G64" s="60">
        <v>10</v>
      </c>
      <c r="H64" s="60">
        <v>16</v>
      </c>
      <c r="I64" s="60">
        <v>41</v>
      </c>
      <c r="J64" s="60">
        <v>41</v>
      </c>
      <c r="K64" s="60">
        <v>414</v>
      </c>
      <c r="L64" s="60" t="s">
        <v>26</v>
      </c>
      <c r="M64" s="60">
        <v>1</v>
      </c>
      <c r="N64" s="60" t="s">
        <v>21</v>
      </c>
      <c r="O64" s="60" t="s">
        <v>27</v>
      </c>
      <c r="P64" s="60">
        <v>5</v>
      </c>
      <c r="Q64" s="60"/>
      <c r="R64" s="60"/>
      <c r="S64" s="60"/>
      <c r="T64" s="60"/>
    </row>
    <row r="65" spans="1:20">
      <c r="A65" s="50">
        <f>IF(C65=C64,A64,IF(C65=(C64+1),A64,(A64+1)))</f>
        <v>10</v>
      </c>
      <c r="B65" s="50">
        <f>IF(L65="Stroke",IF(M65=M64,IF(A65&lt;&gt;A64,1,IF(L64="Stroke",B64+1,IF(L63="Stroke",B63+1,IF(L62="Stroke",B62+1,IF(L61="Stroke",B61+1,IF(L60="Stroke",B60+1,IF(L59="Stroke",B59+1,IF(L58="Stroke",B58+1,"")))))))),IF(A65&lt;&gt;A63,1,IF(M65=M63,IF(L63="Stroke",B63+1,IF(M65=M62,IF(L62="Stroke",B62+1,""))),1))),"")</f>
        <v>1</v>
      </c>
      <c r="C65" s="50">
        <f t="shared" si="0"/>
        <v>60298</v>
      </c>
      <c r="D65" s="51" t="str">
        <f t="shared" si="1"/>
        <v>2017210</v>
      </c>
      <c r="E65" s="51">
        <v>2017</v>
      </c>
      <c r="F65" s="51">
        <v>2</v>
      </c>
      <c r="G65" s="51">
        <v>10</v>
      </c>
      <c r="H65" s="51">
        <v>16</v>
      </c>
      <c r="I65" s="51">
        <v>44</v>
      </c>
      <c r="J65" s="51">
        <v>58</v>
      </c>
      <c r="K65" s="51">
        <v>176</v>
      </c>
      <c r="L65" s="51" t="s">
        <v>26</v>
      </c>
      <c r="M65" s="51">
        <v>1</v>
      </c>
      <c r="N65" s="51" t="s">
        <v>21</v>
      </c>
      <c r="O65" s="51" t="s">
        <v>27</v>
      </c>
      <c r="P65" s="51">
        <v>3</v>
      </c>
      <c r="Q65" s="51"/>
      <c r="R65" s="60"/>
      <c r="S65" s="60"/>
      <c r="T65" s="60"/>
    </row>
    <row r="66" spans="1:20" s="79" customFormat="1">
      <c r="A66" s="59">
        <f>IF(C66=C65,A65,IF(C66=(C65+1),A65,(A65+1)))</f>
        <v>10</v>
      </c>
      <c r="B66" s="50">
        <f>IF(L66="Stroke",IF(M66=M65,IF(A66&lt;&gt;A65,1,IF(L65="Stroke",B65+1,IF(L64="Stroke",B64+1,IF(L63="Stroke",B63+1,IF(L62="Stroke",B62+1,IF(L61="Stroke",B61+1,IF(L60="Stroke",B60+1,IF(L59="Stroke",B59+1,"")))))))),IF(A66&lt;&gt;A64,1,IF(M66=M64,IF(L64="Stroke",B64+1,IF(M66=M63,IF(L63="Stroke",B63+1,""))),1))),"")</f>
        <v>1</v>
      </c>
      <c r="C66" s="59">
        <f t="shared" ref="C66:C129" si="2">J66+(I66*60)+(H66*3600)</f>
        <v>60298</v>
      </c>
      <c r="D66" s="60" t="str">
        <f t="shared" ref="D66:D129" si="3">CONCATENATE(E66,F66,G66)</f>
        <v>2017210</v>
      </c>
      <c r="E66" s="60">
        <v>2017</v>
      </c>
      <c r="F66" s="60">
        <v>2</v>
      </c>
      <c r="G66" s="60">
        <v>10</v>
      </c>
      <c r="H66" s="60">
        <v>16</v>
      </c>
      <c r="I66" s="60">
        <v>44</v>
      </c>
      <c r="J66" s="60">
        <v>58</v>
      </c>
      <c r="K66" s="60">
        <v>244</v>
      </c>
      <c r="L66" s="60" t="s">
        <v>26</v>
      </c>
      <c r="M66" s="60">
        <v>2</v>
      </c>
      <c r="N66" s="60" t="s">
        <v>21</v>
      </c>
      <c r="O66" s="60" t="s">
        <v>27</v>
      </c>
      <c r="P66" s="60">
        <v>2</v>
      </c>
      <c r="Q66" s="60"/>
      <c r="R66" s="62"/>
      <c r="S66" s="60"/>
      <c r="T66" s="60"/>
    </row>
    <row r="67" spans="1:20" s="79" customFormat="1">
      <c r="A67" s="59">
        <f>IF(C67=C66,A66,IF(C67=(C66+1),A66,(A66+1)))</f>
        <v>10</v>
      </c>
      <c r="B67" s="50" t="str">
        <f>IF(L67="Stroke",IF(M67=M66,IF(A67&lt;&gt;A66,1,IF(L66="Stroke",B66+1,IF(L65="Stroke",B65+1,IF(L64="Stroke",B64+1,IF(L63="Stroke",B63+1,IF(L62="Stroke",B62+1,IF(L61="Stroke",B61+1,IF(L60="Stroke",B60+1,"")))))))),IF(A67&lt;&gt;A65,1,IF(M67=M65,IF(L65="Stroke",B65+1,IF(M67=M64,IF(L64="Stroke",B64+1,""))),1))),"")</f>
        <v/>
      </c>
      <c r="C67" s="59">
        <f t="shared" si="2"/>
        <v>60298</v>
      </c>
      <c r="D67" s="60" t="str">
        <f t="shared" si="3"/>
        <v>2017210</v>
      </c>
      <c r="E67" s="60">
        <v>2017</v>
      </c>
      <c r="F67" s="60">
        <v>2</v>
      </c>
      <c r="G67" s="60">
        <v>10</v>
      </c>
      <c r="H67" s="60">
        <v>16</v>
      </c>
      <c r="I67" s="60">
        <v>44</v>
      </c>
      <c r="J67" s="60">
        <v>58</v>
      </c>
      <c r="K67" s="60">
        <v>293</v>
      </c>
      <c r="L67" s="60" t="s">
        <v>78</v>
      </c>
      <c r="M67" s="60">
        <v>2</v>
      </c>
      <c r="N67" s="60" t="s">
        <v>21</v>
      </c>
      <c r="O67" s="60" t="s">
        <v>27</v>
      </c>
      <c r="P67" s="60">
        <v>0</v>
      </c>
      <c r="Q67" s="60"/>
      <c r="R67" s="60"/>
      <c r="S67" s="60"/>
      <c r="T67" s="60"/>
    </row>
    <row r="68" spans="1:20">
      <c r="A68" s="50">
        <f>IF(C68=C67,A67,IF(C68=(C67+1),A67,(A67+1)))</f>
        <v>11</v>
      </c>
      <c r="B68" s="50">
        <f>IF(L68="Stroke",IF(M68=M67,IF(A68&lt;&gt;A67,1,IF(L67="Stroke",B67+1,IF(L66="Stroke",B66+1,IF(L65="Stroke",B65+1,IF(L64="Stroke",B64+1,IF(L63="Stroke",B63+1,IF(L62="Stroke",B62+1,IF(L61="Stroke",B61+1,"")))))))),IF(A68&lt;&gt;A66,1,IF(M68=M66,IF(L66="Stroke",B66+1,IF(M68=M65,IF(L65="Stroke",B65+1,""))),1))),"")</f>
        <v>1</v>
      </c>
      <c r="C68" s="50">
        <f t="shared" si="2"/>
        <v>60549</v>
      </c>
      <c r="D68" s="51" t="str">
        <f t="shared" si="3"/>
        <v>2017210</v>
      </c>
      <c r="E68" s="51">
        <v>2017</v>
      </c>
      <c r="F68" s="51">
        <v>2</v>
      </c>
      <c r="G68" s="51">
        <v>10</v>
      </c>
      <c r="H68" s="51">
        <v>16</v>
      </c>
      <c r="I68" s="51">
        <v>49</v>
      </c>
      <c r="J68" s="51">
        <v>9</v>
      </c>
      <c r="K68" s="51">
        <v>775</v>
      </c>
      <c r="L68" s="51" t="s">
        <v>26</v>
      </c>
      <c r="M68" s="51">
        <v>1</v>
      </c>
      <c r="N68" s="51" t="s">
        <v>21</v>
      </c>
      <c r="O68" s="51" t="s">
        <v>27</v>
      </c>
      <c r="P68" s="51">
        <v>4</v>
      </c>
      <c r="Q68" s="51"/>
      <c r="R68" s="60"/>
      <c r="S68" s="60"/>
      <c r="T68" s="60"/>
    </row>
    <row r="69" spans="1:20" s="79" customFormat="1">
      <c r="A69" s="104">
        <f>IF(C69=C68,A68,IF(C69=(C68+1),A68,(A68+1)))</f>
        <v>11</v>
      </c>
      <c r="B69" s="50">
        <f>IF(L69="Stroke",IF(M69=M68,IF(A69&lt;&gt;A68,1,IF(L68="Stroke",B68+1,IF(L67="Stroke",B67+1,IF(L66="Stroke",B66+1,IF(L65="Stroke",B65+1,IF(L64="Stroke",B64+1,IF(L63="Stroke",B63+1,IF(L62="Stroke",B62+1,"")))))))),IF(A69&lt;&gt;A67,1,IF(M69=M67,IF(L67="Stroke",B67+1,IF(M69=M66,IF(L66="Stroke",B66+1,""))),1))),"")</f>
        <v>1</v>
      </c>
      <c r="C69" s="59">
        <f t="shared" si="2"/>
        <v>60549</v>
      </c>
      <c r="D69" s="60" t="str">
        <f t="shared" si="3"/>
        <v>2017210</v>
      </c>
      <c r="E69" s="60">
        <v>2017</v>
      </c>
      <c r="F69" s="60">
        <v>2</v>
      </c>
      <c r="G69" s="60">
        <v>10</v>
      </c>
      <c r="H69" s="60">
        <v>16</v>
      </c>
      <c r="I69" s="60">
        <v>49</v>
      </c>
      <c r="J69" s="60">
        <v>9</v>
      </c>
      <c r="K69" s="60">
        <v>957</v>
      </c>
      <c r="L69" s="60" t="s">
        <v>26</v>
      </c>
      <c r="M69" s="60">
        <v>2</v>
      </c>
      <c r="N69" s="60" t="s">
        <v>21</v>
      </c>
      <c r="O69" s="60" t="s">
        <v>27</v>
      </c>
      <c r="P69" s="60">
        <v>3</v>
      </c>
      <c r="Q69" s="60"/>
      <c r="R69" s="60"/>
      <c r="S69" s="60"/>
      <c r="T69" s="60"/>
    </row>
    <row r="70" spans="1:20" s="79" customFormat="1">
      <c r="A70" s="59">
        <f>IF(C70=C69,A69,IF(C70=(C69+1),A69,(A69+1)))</f>
        <v>11</v>
      </c>
      <c r="B70" s="50">
        <f>IF(L70="Stroke",IF(M70=M69,IF(A70&lt;&gt;A69,1,IF(L69="Stroke",B69+1,IF(L68="Stroke",B68+1,IF(L67="Stroke",B67+1,IF(L66="Stroke",B66+1,IF(L65="Stroke",B65+1,IF(L64="Stroke",B64+1,IF(L63="Stroke",B63+1,"")))))))),IF(A70&lt;&gt;A68,1,IF(M70=M68,IF(L68="Stroke",B68+1,IF(M70=M67,IF(L67="Stroke",B67+1,""))),1))),"")</f>
        <v>2</v>
      </c>
      <c r="C70" s="59">
        <f t="shared" si="2"/>
        <v>60550</v>
      </c>
      <c r="D70" s="60" t="str">
        <f t="shared" si="3"/>
        <v>2017210</v>
      </c>
      <c r="E70" s="60">
        <v>2017</v>
      </c>
      <c r="F70" s="60">
        <v>2</v>
      </c>
      <c r="G70" s="60">
        <v>10</v>
      </c>
      <c r="H70" s="60">
        <v>16</v>
      </c>
      <c r="I70" s="60">
        <v>49</v>
      </c>
      <c r="J70" s="60">
        <v>10</v>
      </c>
      <c r="K70" s="60">
        <v>13</v>
      </c>
      <c r="L70" s="60" t="s">
        <v>26</v>
      </c>
      <c r="M70" s="60">
        <v>2</v>
      </c>
      <c r="N70" s="60" t="s">
        <v>21</v>
      </c>
      <c r="O70" s="60" t="s">
        <v>27</v>
      </c>
      <c r="P70" s="60">
        <v>10</v>
      </c>
      <c r="Q70" s="60"/>
      <c r="R70" s="60"/>
      <c r="S70" s="60"/>
      <c r="T70" s="60"/>
    </row>
    <row r="71" spans="1:20" s="79" customFormat="1">
      <c r="A71" s="59">
        <f>IF(C71=C70,A70,IF(C71=(C70+1),A70,(A70+1)))</f>
        <v>11</v>
      </c>
      <c r="B71" s="50">
        <f>IF(L71="Stroke",IF(M71=M70,IF(A71&lt;&gt;A70,1,IF(L70="Stroke",B70+1,IF(L69="Stroke",B69+1,IF(L68="Stroke",B68+1,IF(L67="Stroke",B67+1,IF(L66="Stroke",B66+1,IF(L65="Stroke",B65+1,IF(L64="Stroke",B64+1,"")))))))),IF(A71&lt;&gt;A69,1,IF(M71=M69,IF(L69="Stroke",B69+1,IF(M71=M68,IF(L68="Stroke",B68+1,""))),1))),"")</f>
        <v>3</v>
      </c>
      <c r="C71" s="59">
        <f t="shared" si="2"/>
        <v>60550</v>
      </c>
      <c r="D71" s="60" t="str">
        <f t="shared" si="3"/>
        <v>2017210</v>
      </c>
      <c r="E71" s="60">
        <v>2017</v>
      </c>
      <c r="F71" s="60">
        <v>2</v>
      </c>
      <c r="G71" s="60">
        <v>10</v>
      </c>
      <c r="H71" s="60">
        <v>16</v>
      </c>
      <c r="I71" s="60">
        <v>49</v>
      </c>
      <c r="J71" s="60">
        <v>10</v>
      </c>
      <c r="K71" s="60">
        <v>146</v>
      </c>
      <c r="L71" s="60" t="s">
        <v>26</v>
      </c>
      <c r="M71" s="60">
        <v>2</v>
      </c>
      <c r="N71" s="60" t="s">
        <v>21</v>
      </c>
      <c r="O71" s="60" t="s">
        <v>27</v>
      </c>
      <c r="P71" s="60">
        <v>1</v>
      </c>
      <c r="Q71" s="60"/>
      <c r="R71" s="60"/>
      <c r="S71" s="60"/>
      <c r="T71" s="60"/>
    </row>
    <row r="72" spans="1:20">
      <c r="A72" s="50">
        <f>IF(C72=C71,A71,IF(C72=(C71+1),A71,(A71+1)))</f>
        <v>12</v>
      </c>
      <c r="B72" s="50">
        <f>IF(L72="Stroke",IF(M72=M71,IF(A72&lt;&gt;A71,1,IF(L71="Stroke",B71+1,IF(L70="Stroke",B70+1,IF(L69="Stroke",B69+1,IF(L68="Stroke",B68+1,IF(L67="Stroke",B67+1,IF(L66="Stroke",B66+1,IF(L65="Stroke",B65+1,"")))))))),IF(A72&lt;&gt;A70,1,IF(M72=M70,IF(L70="Stroke",B70+1,IF(M72=M69,IF(L69="Stroke",B69+1,""))),1))),"")</f>
        <v>1</v>
      </c>
      <c r="C72" s="50">
        <f t="shared" si="2"/>
        <v>60594</v>
      </c>
      <c r="D72" s="51" t="str">
        <f t="shared" si="3"/>
        <v>2017210</v>
      </c>
      <c r="E72" s="51">
        <v>2017</v>
      </c>
      <c r="F72" s="51">
        <v>2</v>
      </c>
      <c r="G72" s="51">
        <v>10</v>
      </c>
      <c r="H72" s="51">
        <v>16</v>
      </c>
      <c r="I72" s="51">
        <v>49</v>
      </c>
      <c r="J72" s="51">
        <v>54</v>
      </c>
      <c r="K72" s="51">
        <v>916</v>
      </c>
      <c r="L72" s="51" t="s">
        <v>26</v>
      </c>
      <c r="M72" s="51">
        <v>1</v>
      </c>
      <c r="N72" s="51" t="s">
        <v>21</v>
      </c>
      <c r="O72" s="51" t="s">
        <v>27</v>
      </c>
      <c r="P72" s="51">
        <v>6</v>
      </c>
      <c r="Q72" s="51"/>
      <c r="R72" s="60"/>
      <c r="S72" s="60"/>
      <c r="T72" s="60"/>
    </row>
    <row r="73" spans="1:20" s="79" customFormat="1">
      <c r="A73" s="59">
        <f>IF(C73=C72,A72,IF(C73=(C72+1),A72,(A72+1)))</f>
        <v>12</v>
      </c>
      <c r="B73" s="50">
        <f>IF(L73="Stroke",IF(M73=M72,IF(A73&lt;&gt;A72,1,IF(L72="Stroke",B72+1,IF(L71="Stroke",B71+1,IF(L70="Stroke",B70+1,IF(L69="Stroke",B69+1,IF(L68="Stroke",B68+1,IF(L67="Stroke",B67+1,IF(L66="Stroke",B66+1,"")))))))),IF(A73&lt;&gt;A71,1,IF(M73=M71,IF(L71="Stroke",B71+1,IF(M73=M70,IF(L70="Stroke",B70+1,""))),1))),"")</f>
        <v>2</v>
      </c>
      <c r="C73" s="59">
        <f t="shared" si="2"/>
        <v>60594</v>
      </c>
      <c r="D73" s="60" t="str">
        <f t="shared" si="3"/>
        <v>2017210</v>
      </c>
      <c r="E73" s="60">
        <v>2017</v>
      </c>
      <c r="F73" s="60">
        <v>2</v>
      </c>
      <c r="G73" s="60">
        <v>10</v>
      </c>
      <c r="H73" s="60">
        <v>16</v>
      </c>
      <c r="I73" s="60">
        <v>49</v>
      </c>
      <c r="J73" s="60">
        <v>54</v>
      </c>
      <c r="K73" s="60">
        <v>973</v>
      </c>
      <c r="L73" s="60" t="s">
        <v>26</v>
      </c>
      <c r="M73" s="60">
        <v>1</v>
      </c>
      <c r="N73" s="60" t="s">
        <v>21</v>
      </c>
      <c r="O73" s="60" t="s">
        <v>27</v>
      </c>
      <c r="P73" s="60">
        <v>5</v>
      </c>
      <c r="Q73" s="60"/>
      <c r="R73" s="60"/>
      <c r="S73" s="60"/>
      <c r="T73" s="60"/>
    </row>
    <row r="74" spans="1:20" s="79" customFormat="1">
      <c r="A74" s="59">
        <f>IF(C74=C73,A73,IF(C74=(C73+1),A73,(A73+1)))</f>
        <v>12</v>
      </c>
      <c r="B74" s="50">
        <f>IF(L74="Stroke",IF(M74=M73,IF(A74&lt;&gt;A73,1,IF(L73="Stroke",B73+1,IF(L72="Stroke",B72+1,IF(L71="Stroke",B71+1,IF(L70="Stroke",B70+1,IF(L69="Stroke",B69+1,IF(L68="Stroke",B68+1,IF(L67="Stroke",B67+1,"")))))))),IF(A74&lt;&gt;A72,1,IF(M74=M72,IF(L72="Stroke",B72+1,IF(M74=M71,IF(L71="Stroke",B71+1,""))),1))),"")</f>
        <v>3</v>
      </c>
      <c r="C74" s="59">
        <f t="shared" si="2"/>
        <v>60595</v>
      </c>
      <c r="D74" s="60" t="str">
        <f t="shared" si="3"/>
        <v>2017210</v>
      </c>
      <c r="E74" s="60">
        <v>2017</v>
      </c>
      <c r="F74" s="60">
        <v>2</v>
      </c>
      <c r="G74" s="60">
        <v>10</v>
      </c>
      <c r="H74" s="60">
        <v>16</v>
      </c>
      <c r="I74" s="60">
        <v>49</v>
      </c>
      <c r="J74" s="60">
        <v>55</v>
      </c>
      <c r="K74" s="60">
        <v>45</v>
      </c>
      <c r="L74" s="60" t="s">
        <v>26</v>
      </c>
      <c r="M74" s="60">
        <v>1</v>
      </c>
      <c r="N74" s="60" t="s">
        <v>21</v>
      </c>
      <c r="O74" s="60" t="s">
        <v>27</v>
      </c>
      <c r="P74" s="60">
        <v>4</v>
      </c>
      <c r="Q74" s="60"/>
      <c r="R74" s="60"/>
      <c r="S74" s="60"/>
      <c r="T74" s="60"/>
    </row>
    <row r="75" spans="1:20" s="79" customFormat="1">
      <c r="A75" s="59">
        <f>IF(C75=C74,A74,IF(C75=(C74+1),A74,(A74+1)))</f>
        <v>12</v>
      </c>
      <c r="B75" s="50">
        <f>IF(L75="Stroke",IF(M75=M74,IF(A75&lt;&gt;A74,1,IF(L74="Stroke",B74+1,IF(L73="Stroke",B73+1,IF(L72="Stroke",B72+1,IF(L71="Stroke",B71+1,IF(L70="Stroke",B70+1,IF(L69="Stroke",B69+1,IF(L68="Stroke",B68+1,"")))))))),IF(A75&lt;&gt;A73,1,IF(M75=M73,IF(L73="Stroke",B73+1,IF(M75=M72,IF(L72="Stroke",B72+1,""))),1))),"")</f>
        <v>4</v>
      </c>
      <c r="C75" s="59">
        <f t="shared" si="2"/>
        <v>60595</v>
      </c>
      <c r="D75" s="60" t="str">
        <f t="shared" si="3"/>
        <v>2017210</v>
      </c>
      <c r="E75" s="60">
        <v>2017</v>
      </c>
      <c r="F75" s="60">
        <v>2</v>
      </c>
      <c r="G75" s="60">
        <v>10</v>
      </c>
      <c r="H75" s="60">
        <v>16</v>
      </c>
      <c r="I75" s="60">
        <v>49</v>
      </c>
      <c r="J75" s="60">
        <v>55</v>
      </c>
      <c r="K75" s="60">
        <v>123</v>
      </c>
      <c r="L75" s="60" t="s">
        <v>26</v>
      </c>
      <c r="M75" s="60">
        <v>1</v>
      </c>
      <c r="N75" s="60" t="s">
        <v>21</v>
      </c>
      <c r="O75" s="60" t="s">
        <v>27</v>
      </c>
      <c r="P75" s="60">
        <v>6</v>
      </c>
      <c r="Q75" s="60"/>
      <c r="R75" s="60"/>
      <c r="S75" s="60"/>
      <c r="T75" s="60"/>
    </row>
    <row r="76" spans="1:20" s="79" customFormat="1">
      <c r="A76" s="59">
        <f>IF(C76=C75,A75,IF(C76=(C75+1),A75,(A75+1)))</f>
        <v>12</v>
      </c>
      <c r="B76" s="50">
        <f>IF(L76="Stroke",IF(M76=M75,IF(A76&lt;&gt;A75,1,IF(L75="Stroke",B75+1,IF(L74="Stroke",B74+1,IF(L73="Stroke",B73+1,IF(L72="Stroke",B72+1,IF(L71="Stroke",B71+1,IF(L70="Stroke",B70+1,IF(L69="Stroke",B69+1,"")))))))),IF(A76&lt;&gt;A74,1,IF(M76=M74,IF(L74="Stroke",B74+1,IF(M76=M73,IF(L73="Stroke",B73+1,""))),1))),"")</f>
        <v>5</v>
      </c>
      <c r="C76" s="59">
        <f t="shared" si="2"/>
        <v>60595</v>
      </c>
      <c r="D76" s="60" t="str">
        <f t="shared" si="3"/>
        <v>2017210</v>
      </c>
      <c r="E76" s="60">
        <v>2017</v>
      </c>
      <c r="F76" s="60">
        <v>2</v>
      </c>
      <c r="G76" s="60">
        <v>10</v>
      </c>
      <c r="H76" s="60">
        <v>16</v>
      </c>
      <c r="I76" s="60">
        <v>49</v>
      </c>
      <c r="J76" s="60">
        <v>55</v>
      </c>
      <c r="K76" s="60">
        <v>193</v>
      </c>
      <c r="L76" s="60" t="s">
        <v>26</v>
      </c>
      <c r="M76" s="60">
        <v>1</v>
      </c>
      <c r="N76" s="60" t="s">
        <v>21</v>
      </c>
      <c r="O76" s="60" t="s">
        <v>27</v>
      </c>
      <c r="P76" s="60">
        <v>3</v>
      </c>
      <c r="Q76" s="62"/>
      <c r="R76" s="60"/>
      <c r="S76" s="60"/>
      <c r="T76" s="60"/>
    </row>
    <row r="77" spans="1:20" s="79" customFormat="1">
      <c r="A77" s="59">
        <f>IF(C77=C76,A76,IF(C77=(C76+1),A76,(A76+1)))</f>
        <v>12</v>
      </c>
      <c r="B77" s="50">
        <f>IF(L77="Stroke",IF(M77=M76,IF(A77&lt;&gt;A76,1,IF(L76="Stroke",B76+1,IF(L75="Stroke",B75+1,IF(L74="Stroke",B74+1,IF(L73="Stroke",B73+1,IF(L72="Stroke",B72+1,IF(L71="Stroke",B71+1,IF(L70="Stroke",B70+1,"")))))))),IF(A77&lt;&gt;A75,1,IF(M77=M75,IF(L75="Stroke",B75+1,IF(M77=M74,IF(L74="Stroke",B74+1,""))),1))),"")</f>
        <v>6</v>
      </c>
      <c r="C77" s="59">
        <f t="shared" si="2"/>
        <v>60595</v>
      </c>
      <c r="D77" s="60" t="str">
        <f t="shared" si="3"/>
        <v>2017210</v>
      </c>
      <c r="E77" s="60">
        <v>2017</v>
      </c>
      <c r="F77" s="60">
        <v>2</v>
      </c>
      <c r="G77" s="60">
        <v>10</v>
      </c>
      <c r="H77" s="60">
        <v>16</v>
      </c>
      <c r="I77" s="60">
        <v>49</v>
      </c>
      <c r="J77" s="60">
        <v>55</v>
      </c>
      <c r="K77" s="60">
        <v>248</v>
      </c>
      <c r="L77" s="60" t="s">
        <v>26</v>
      </c>
      <c r="M77" s="60">
        <v>1</v>
      </c>
      <c r="N77" s="60" t="s">
        <v>21</v>
      </c>
      <c r="O77" s="60" t="s">
        <v>27</v>
      </c>
      <c r="P77" s="60">
        <v>15</v>
      </c>
      <c r="Q77" s="60"/>
      <c r="R77" s="60"/>
      <c r="S77" s="60"/>
      <c r="T77" s="60"/>
    </row>
    <row r="78" spans="1:20" s="79" customFormat="1">
      <c r="A78" s="59">
        <f>IF(C78=C77,A77,IF(C78=(C77+1),A77,(A77+1)))</f>
        <v>12</v>
      </c>
      <c r="B78" s="50" t="str">
        <f>IF(L78="Stroke",IF(M78=M77,IF(A78&lt;&gt;A77,1,IF(L77="Stroke",B77+1,IF(L76="Stroke",B76+1,IF(L75="Stroke",B75+1,IF(L74="Stroke",B74+1,IF(L73="Stroke",B73+1,IF(L72="Stroke",B72+1,IF(L71="Stroke",B71+1,"")))))))),IF(A78&lt;&gt;A76,1,IF(M78=M76,IF(L76="Stroke",B76+1,IF(M78=M75,IF(L75="Stroke",B75+1,""))),1))),"")</f>
        <v/>
      </c>
      <c r="C78" s="59">
        <f t="shared" si="2"/>
        <v>60595</v>
      </c>
      <c r="D78" s="60" t="str">
        <f t="shared" si="3"/>
        <v>2017210</v>
      </c>
      <c r="E78" s="60">
        <v>2017</v>
      </c>
      <c r="F78" s="60">
        <v>2</v>
      </c>
      <c r="G78" s="60">
        <v>10</v>
      </c>
      <c r="H78" s="60">
        <v>16</v>
      </c>
      <c r="I78" s="60">
        <v>49</v>
      </c>
      <c r="J78" s="60">
        <v>55</v>
      </c>
      <c r="K78" s="60">
        <v>253</v>
      </c>
      <c r="L78" s="60" t="s">
        <v>29</v>
      </c>
      <c r="M78" s="60">
        <v>1</v>
      </c>
      <c r="N78" s="60" t="s">
        <v>21</v>
      </c>
      <c r="O78" s="60" t="s">
        <v>27</v>
      </c>
      <c r="P78" s="60">
        <v>0</v>
      </c>
      <c r="Q78" s="60"/>
      <c r="R78" s="60"/>
      <c r="S78" s="60"/>
      <c r="T78" s="60"/>
    </row>
    <row r="79" spans="1:20" s="79" customFormat="1">
      <c r="A79" s="59">
        <f>IF(C79=C78,A78,IF(C79=(C78+1),A78,(A78+1)))</f>
        <v>12</v>
      </c>
      <c r="B79" s="50" t="str">
        <f>IF(L79="Stroke",IF(M79=M78,IF(A79&lt;&gt;A78,1,IF(L78="Stroke",B78+1,IF(L77="Stroke",B77+1,IF(L76="Stroke",B76+1,IF(L75="Stroke",B75+1,IF(L74="Stroke",B74+1,IF(L73="Stroke",B73+1,IF(L72="Stroke",B72+1,"")))))))),IF(A79&lt;&gt;A77,1,IF(M79=M77,IF(L77="Stroke",B77+1,IF(M79=M76,IF(L76="Stroke",B76+1,""))),1))),"")</f>
        <v/>
      </c>
      <c r="C79" s="59">
        <f t="shared" si="2"/>
        <v>60595</v>
      </c>
      <c r="D79" s="60" t="str">
        <f t="shared" si="3"/>
        <v>2017210</v>
      </c>
      <c r="E79" s="60">
        <v>2017</v>
      </c>
      <c r="F79" s="60">
        <v>2</v>
      </c>
      <c r="G79" s="60">
        <v>10</v>
      </c>
      <c r="H79" s="60">
        <v>16</v>
      </c>
      <c r="I79" s="60">
        <v>49</v>
      </c>
      <c r="J79" s="60">
        <v>55</v>
      </c>
      <c r="K79" s="60">
        <v>257</v>
      </c>
      <c r="L79" s="60" t="s">
        <v>29</v>
      </c>
      <c r="M79" s="60">
        <v>1</v>
      </c>
      <c r="N79" s="60" t="s">
        <v>21</v>
      </c>
      <c r="O79" s="60" t="s">
        <v>27</v>
      </c>
      <c r="P79" s="60">
        <v>0</v>
      </c>
      <c r="Q79" s="60"/>
      <c r="R79" s="60"/>
      <c r="S79" s="60"/>
      <c r="T79" s="60"/>
    </row>
    <row r="80" spans="1:20" s="79" customFormat="1">
      <c r="A80" s="59">
        <f>IF(C80=C79,A79,IF(C80=(C79+1),A79,(A79+1)))</f>
        <v>12</v>
      </c>
      <c r="B80" s="50">
        <f>IF(L80="Stroke",IF(M80=M79,IF(A80&lt;&gt;A79,1,IF(L79="Stroke",B79+1,IF(L78="Stroke",B78+1,IF(L77="Stroke",B77+1,IF(L76="Stroke",B76+1,IF(L75="Stroke",B75+1,IF(L74="Stroke",B74+1,IF(L73="Stroke",B73+1,"")))))))),IF(A80&lt;&gt;A78,1,IF(M80=M78,IF(L78="Stroke",B78+1,IF(M80=M77,IF(L77="Stroke",B77+1,""))),1))),"")</f>
        <v>7</v>
      </c>
      <c r="C80" s="59">
        <f t="shared" si="2"/>
        <v>60595</v>
      </c>
      <c r="D80" s="60" t="str">
        <f t="shared" si="3"/>
        <v>2017210</v>
      </c>
      <c r="E80" s="60">
        <v>2017</v>
      </c>
      <c r="F80" s="60">
        <v>2</v>
      </c>
      <c r="G80" s="60">
        <v>10</v>
      </c>
      <c r="H80" s="60">
        <v>16</v>
      </c>
      <c r="I80" s="60">
        <v>49</v>
      </c>
      <c r="J80" s="60">
        <v>55</v>
      </c>
      <c r="K80" s="60">
        <v>316</v>
      </c>
      <c r="L80" s="60" t="s">
        <v>26</v>
      </c>
      <c r="M80" s="60">
        <v>1</v>
      </c>
      <c r="N80" s="60" t="s">
        <v>21</v>
      </c>
      <c r="O80" s="60" t="s">
        <v>27</v>
      </c>
      <c r="P80" s="60">
        <v>4</v>
      </c>
      <c r="Q80" s="60"/>
      <c r="R80" s="60"/>
      <c r="S80" s="60"/>
      <c r="T80" s="60"/>
    </row>
    <row r="81" spans="1:20" s="79" customFormat="1">
      <c r="A81" s="59">
        <f>IF(C81=C80,A80,IF(C81=(C80+1),A80,(A80+1)))</f>
        <v>12</v>
      </c>
      <c r="B81" s="50">
        <f>IF(L81="Stroke",IF(M81=M80,IF(A81&lt;&gt;A80,1,IF(L80="Stroke",B80+1,IF(L79="Stroke",B79+1,IF(L78="Stroke",B78+1,IF(L77="Stroke",B77+1,IF(L76="Stroke",B76+1,IF(L75="Stroke",B75+1,IF(L74="Stroke",B74+1,"")))))))),IF(A81&lt;&gt;A79,1,IF(M81=M79,IF(L79="Stroke",B79+1,IF(M81=M78,IF(L78="Stroke",B78+1,""))),1))),"")</f>
        <v>8</v>
      </c>
      <c r="C81" s="59">
        <f t="shared" si="2"/>
        <v>60595</v>
      </c>
      <c r="D81" s="60" t="str">
        <f t="shared" si="3"/>
        <v>2017210</v>
      </c>
      <c r="E81" s="60">
        <v>2017</v>
      </c>
      <c r="F81" s="60">
        <v>2</v>
      </c>
      <c r="G81" s="60">
        <v>10</v>
      </c>
      <c r="H81" s="60">
        <v>16</v>
      </c>
      <c r="I81" s="60">
        <v>49</v>
      </c>
      <c r="J81" s="60">
        <v>55</v>
      </c>
      <c r="K81" s="60">
        <v>409</v>
      </c>
      <c r="L81" s="60" t="s">
        <v>26</v>
      </c>
      <c r="M81" s="60">
        <v>1</v>
      </c>
      <c r="N81" s="60" t="s">
        <v>21</v>
      </c>
      <c r="O81" s="60" t="s">
        <v>27</v>
      </c>
      <c r="P81" s="60">
        <v>11</v>
      </c>
      <c r="Q81" s="60"/>
      <c r="R81" s="60"/>
      <c r="S81" s="60"/>
      <c r="T81" s="60"/>
    </row>
    <row r="82" spans="1:20" s="79" customFormat="1">
      <c r="A82" s="59">
        <f>IF(C82=C81,A81,IF(C82=(C81+1),A81,(A81+1)))</f>
        <v>12</v>
      </c>
      <c r="B82" s="50">
        <f>IF(L82="Stroke",IF(M82=M81,IF(A82&lt;&gt;A81,1,IF(L81="Stroke",B81+1,IF(L80="Stroke",B80+1,IF(L79="Stroke",B79+1,IF(L78="Stroke",B78+1,IF(L77="Stroke",B77+1,IF(L76="Stroke",B76+1,IF(L75="Stroke",B75+1,"")))))))),IF(A82&lt;&gt;A80,1,IF(M82=M80,IF(L80="Stroke",B80+1,IF(M82=M79,IF(L79="Stroke",B79+1,""))),1))),"")</f>
        <v>9</v>
      </c>
      <c r="C82" s="59">
        <f t="shared" si="2"/>
        <v>60595</v>
      </c>
      <c r="D82" s="60" t="str">
        <f t="shared" si="3"/>
        <v>2017210</v>
      </c>
      <c r="E82" s="60">
        <v>2017</v>
      </c>
      <c r="F82" s="60">
        <v>2</v>
      </c>
      <c r="G82" s="60">
        <v>10</v>
      </c>
      <c r="H82" s="60">
        <v>16</v>
      </c>
      <c r="I82" s="60">
        <v>49</v>
      </c>
      <c r="J82" s="60">
        <v>55</v>
      </c>
      <c r="K82" s="60">
        <v>465</v>
      </c>
      <c r="L82" s="60" t="s">
        <v>26</v>
      </c>
      <c r="M82" s="60">
        <v>1</v>
      </c>
      <c r="N82" s="60" t="s">
        <v>21</v>
      </c>
      <c r="O82" s="60" t="s">
        <v>27</v>
      </c>
      <c r="P82" s="60">
        <v>2</v>
      </c>
      <c r="Q82" s="60"/>
      <c r="R82" s="60"/>
      <c r="S82" s="60"/>
      <c r="T82" s="60"/>
    </row>
    <row r="83" spans="1:20" s="79" customFormat="1">
      <c r="A83" s="59">
        <f>IF(C83=C82,A82,IF(C83=(C82+1),A82,(A82+1)))</f>
        <v>12</v>
      </c>
      <c r="B83" s="50">
        <f>IF(L83="Stroke",IF(M83=M82,IF(A83&lt;&gt;A82,1,IF(L82="Stroke",B82+1,IF(L81="Stroke",B81+1,IF(L80="Stroke",B80+1,IF(L79="Stroke",B79+1,IF(L78="Stroke",B78+1,IF(L77="Stroke",B77+1,IF(L76="Stroke",B76+1,"")))))))),IF(A83&lt;&gt;A81,1,IF(M83=M81,IF(L81="Stroke",B81+1,IF(M83=M80,IF(L80="Stroke",B80+1,""))),1))),"")</f>
        <v>10</v>
      </c>
      <c r="C83" s="59">
        <f t="shared" si="2"/>
        <v>60595</v>
      </c>
      <c r="D83" s="60" t="str">
        <f t="shared" si="3"/>
        <v>2017210</v>
      </c>
      <c r="E83" s="60">
        <v>2017</v>
      </c>
      <c r="F83" s="60">
        <v>2</v>
      </c>
      <c r="G83" s="60">
        <v>10</v>
      </c>
      <c r="H83" s="60">
        <v>16</v>
      </c>
      <c r="I83" s="60">
        <v>49</v>
      </c>
      <c r="J83" s="60">
        <v>55</v>
      </c>
      <c r="K83" s="60">
        <v>487</v>
      </c>
      <c r="L83" s="60" t="s">
        <v>26</v>
      </c>
      <c r="M83" s="60">
        <v>1</v>
      </c>
      <c r="N83" s="60" t="s">
        <v>21</v>
      </c>
      <c r="O83" s="60" t="s">
        <v>27</v>
      </c>
      <c r="P83" s="60">
        <v>1</v>
      </c>
      <c r="Q83" s="60"/>
      <c r="R83" s="60"/>
      <c r="S83" s="60"/>
      <c r="T83" s="60"/>
    </row>
    <row r="84" spans="1:20" s="79" customFormat="1">
      <c r="A84" s="59">
        <f>IF(C84=C83,A83,IF(C84=(C83+1),A83,(A83+1)))</f>
        <v>12</v>
      </c>
      <c r="B84" s="50">
        <f>IF(L84="Stroke",IF(M84=M83,IF(A84&lt;&gt;A83,1,IF(L83="Stroke",B83+1,IF(L82="Stroke",B82+1,IF(L81="Stroke",B81+1,IF(L80="Stroke",B80+1,IF(L79="Stroke",B79+1,IF(L78="Stroke",B78+1,IF(L77="Stroke",B77+1,"")))))))),IF(A84&lt;&gt;A82,1,IF(M84=M82,IF(L82="Stroke",B82+1,IF(M84=M81,IF(L81="Stroke",B81+1,""))),1))),"")</f>
        <v>11</v>
      </c>
      <c r="C84" s="59">
        <f t="shared" si="2"/>
        <v>60595</v>
      </c>
      <c r="D84" s="60" t="str">
        <f t="shared" si="3"/>
        <v>2017210</v>
      </c>
      <c r="E84" s="60">
        <v>2017</v>
      </c>
      <c r="F84" s="60">
        <v>2</v>
      </c>
      <c r="G84" s="60">
        <v>10</v>
      </c>
      <c r="H84" s="60">
        <v>16</v>
      </c>
      <c r="I84" s="60">
        <v>49</v>
      </c>
      <c r="J84" s="60">
        <v>55</v>
      </c>
      <c r="K84" s="60">
        <v>517</v>
      </c>
      <c r="L84" s="60" t="s">
        <v>26</v>
      </c>
      <c r="M84" s="60">
        <v>1</v>
      </c>
      <c r="N84" s="60" t="s">
        <v>21</v>
      </c>
      <c r="O84" s="60" t="s">
        <v>27</v>
      </c>
      <c r="P84" s="60">
        <v>2</v>
      </c>
      <c r="Q84" s="60"/>
      <c r="R84" s="60"/>
      <c r="S84" s="60"/>
      <c r="T84" s="60"/>
    </row>
    <row r="85" spans="1:20">
      <c r="A85" s="50">
        <f>IF(C85=C84,A84,IF(C85=(C84+1),A84,(A84+1)))</f>
        <v>13</v>
      </c>
      <c r="B85" s="50">
        <f>IF(L85="Stroke",IF(M85=M84,IF(A85&lt;&gt;A84,1,IF(L84="Stroke",B84+1,IF(L83="Stroke",B83+1,IF(L82="Stroke",B82+1,IF(L81="Stroke",B81+1,IF(L80="Stroke",B80+1,IF(L79="Stroke",B79+1,IF(L78="Stroke",B78+1,"")))))))),IF(A85&lt;&gt;A83,1,IF(M85=M83,IF(L83="Stroke",B83+1,IF(M85=M82,IF(L82="Stroke",B82+1,""))),1))),"")</f>
        <v>1</v>
      </c>
      <c r="C85" s="50">
        <f t="shared" si="2"/>
        <v>60721</v>
      </c>
      <c r="D85" s="51" t="str">
        <f t="shared" si="3"/>
        <v>2017210</v>
      </c>
      <c r="E85" s="51">
        <v>2017</v>
      </c>
      <c r="F85" s="51">
        <v>2</v>
      </c>
      <c r="G85" s="51">
        <v>10</v>
      </c>
      <c r="H85" s="51">
        <v>16</v>
      </c>
      <c r="I85" s="51">
        <v>52</v>
      </c>
      <c r="J85" s="51">
        <v>1</v>
      </c>
      <c r="K85" s="51">
        <v>443</v>
      </c>
      <c r="L85" s="51" t="s">
        <v>26</v>
      </c>
      <c r="M85" s="51">
        <v>1</v>
      </c>
      <c r="N85" s="51" t="s">
        <v>21</v>
      </c>
      <c r="O85" s="51" t="s">
        <v>27</v>
      </c>
      <c r="P85" s="51">
        <v>246</v>
      </c>
      <c r="Q85" s="51"/>
      <c r="R85" s="60"/>
      <c r="S85" s="60"/>
      <c r="T85" s="60"/>
    </row>
    <row r="86" spans="1:20" s="79" customFormat="1">
      <c r="A86" s="59">
        <f>IF(C86=C85,A85,IF(C86=(C85+1),A85,(A85+1)))</f>
        <v>13</v>
      </c>
      <c r="B86" s="50">
        <f>IF(L86="Stroke",IF(M86=M85,IF(A86&lt;&gt;A85,1,IF(L85="Stroke",B85+1,IF(L84="Stroke",B84+1,IF(L83="Stroke",B83+1,IF(L82="Stroke",B82+1,IF(L81="Stroke",B81+1,IF(L80="Stroke",B80+1,IF(L79="Stroke",B79+1,"")))))))),IF(A86&lt;&gt;A84,1,IF(M86=M84,IF(L84="Stroke",B84+1,IF(M86=M83,IF(L83="Stroke",B83+1,""))),1))),"")</f>
        <v>1</v>
      </c>
      <c r="C86" s="59">
        <f t="shared" si="2"/>
        <v>60721</v>
      </c>
      <c r="D86" s="60" t="str">
        <f t="shared" si="3"/>
        <v>2017210</v>
      </c>
      <c r="E86" s="60">
        <v>2017</v>
      </c>
      <c r="F86" s="60">
        <v>2</v>
      </c>
      <c r="G86" s="60">
        <v>10</v>
      </c>
      <c r="H86" s="60">
        <v>16</v>
      </c>
      <c r="I86" s="60">
        <v>52</v>
      </c>
      <c r="J86" s="60">
        <v>1</v>
      </c>
      <c r="K86" s="60">
        <v>866</v>
      </c>
      <c r="L86" s="60" t="s">
        <v>26</v>
      </c>
      <c r="M86" s="60">
        <v>2</v>
      </c>
      <c r="N86" s="60" t="s">
        <v>21</v>
      </c>
      <c r="O86" s="60" t="s">
        <v>27</v>
      </c>
      <c r="P86" s="60">
        <v>21</v>
      </c>
      <c r="Q86" s="60" t="s">
        <v>32</v>
      </c>
      <c r="R86" s="60"/>
      <c r="S86" s="60"/>
      <c r="T86" s="60"/>
    </row>
    <row r="87" spans="1:20" s="79" customFormat="1">
      <c r="A87" s="59">
        <f>IF(C87=C86,A86,IF(C87=(C86+1),A86,(A86+1)))</f>
        <v>13</v>
      </c>
      <c r="B87" s="50" t="str">
        <f>IF(L87="Stroke",IF(M87=M86,IF(A87&lt;&gt;A86,1,IF(L86="Stroke",B86+1,IF(L85="Stroke",B85+1,IF(L84="Stroke",B84+1,IF(L83="Stroke",B83+1,IF(L82="Stroke",B82+1,IF(L81="Stroke",B81+1,IF(L80="Stroke",B80+1,"")))))))),IF(A87&lt;&gt;A85,1,IF(M87=M85,IF(L85="Stroke",B85+1,IF(M87=M84,IF(L84="Stroke",B84+1,""))),1))),"")</f>
        <v/>
      </c>
      <c r="C87" s="59">
        <f t="shared" si="2"/>
        <v>60721</v>
      </c>
      <c r="D87" s="60" t="str">
        <f t="shared" si="3"/>
        <v>2017210</v>
      </c>
      <c r="E87" s="60">
        <v>2017</v>
      </c>
      <c r="F87" s="60">
        <v>2</v>
      </c>
      <c r="G87" s="60">
        <v>10</v>
      </c>
      <c r="H87" s="60">
        <v>16</v>
      </c>
      <c r="I87" s="60">
        <v>52</v>
      </c>
      <c r="J87" s="60">
        <v>1</v>
      </c>
      <c r="K87" s="60">
        <v>873</v>
      </c>
      <c r="L87" s="60" t="s">
        <v>29</v>
      </c>
      <c r="M87" s="60">
        <v>2</v>
      </c>
      <c r="N87" s="60" t="s">
        <v>21</v>
      </c>
      <c r="O87" s="60" t="s">
        <v>27</v>
      </c>
      <c r="P87" s="60">
        <v>0</v>
      </c>
      <c r="Q87" s="60"/>
      <c r="R87" s="60"/>
      <c r="S87" s="60"/>
      <c r="T87" s="60"/>
    </row>
    <row r="88" spans="1:20" s="79" customFormat="1">
      <c r="A88" s="59">
        <f>IF(C88=C87,A87,IF(C88=(C87+1),A87,(A87+1)))</f>
        <v>13</v>
      </c>
      <c r="B88" s="50">
        <f>IF(L88="Stroke",IF(M88=M87,IF(A88&lt;&gt;A87,1,IF(L87="Stroke",B87+1,IF(L86="Stroke",B86+1,IF(L85="Stroke",B85+1,IF(L84="Stroke",B84+1,IF(L83="Stroke",B83+1,IF(L82="Stroke",B82+1,IF(L81="Stroke",B81+1,"")))))))),IF(A88&lt;&gt;A86,1,IF(M88=M86,IF(L86="Stroke",B86+1,IF(M88=M85,IF(L85="Stroke",B85+1,""))),1))),"")</f>
        <v>2</v>
      </c>
      <c r="C88" s="59">
        <f t="shared" si="2"/>
        <v>60721</v>
      </c>
      <c r="D88" s="60" t="str">
        <f t="shared" si="3"/>
        <v>2017210</v>
      </c>
      <c r="E88" s="60">
        <v>2017</v>
      </c>
      <c r="F88" s="60">
        <v>2</v>
      </c>
      <c r="G88" s="60">
        <v>10</v>
      </c>
      <c r="H88" s="60">
        <v>16</v>
      </c>
      <c r="I88" s="60">
        <v>52</v>
      </c>
      <c r="J88" s="60">
        <v>1</v>
      </c>
      <c r="K88" s="60">
        <v>991</v>
      </c>
      <c r="L88" s="60" t="s">
        <v>26</v>
      </c>
      <c r="M88" s="60">
        <v>2</v>
      </c>
      <c r="N88" s="60" t="s">
        <v>21</v>
      </c>
      <c r="O88" s="60" t="s">
        <v>27</v>
      </c>
      <c r="P88" s="60">
        <v>7</v>
      </c>
      <c r="Q88" s="60"/>
      <c r="R88" s="60"/>
      <c r="S88" s="60"/>
      <c r="T88" s="60"/>
    </row>
    <row r="89" spans="1:20" s="79" customFormat="1">
      <c r="A89" s="59">
        <f>IF(C89=C88,A88,IF(C89=(C88+1),A88,(A88+1)))</f>
        <v>13</v>
      </c>
      <c r="B89" s="50">
        <f>IF(L89="Stroke",IF(M89=M88,IF(A89&lt;&gt;A88,1,IF(L88="Stroke",B88+1,IF(L87="Stroke",B87+1,IF(L86="Stroke",B86+1,IF(L85="Stroke",B85+1,IF(L84="Stroke",B84+1,IF(L83="Stroke",B83+1,IF(L82="Stroke",B82+1,"")))))))),IF(A89&lt;&gt;A87,1,IF(M89=M87,IF(L87="Stroke",B87+1,IF(M89=M86,IF(L86="Stroke",B86+1,""))),1))),"")</f>
        <v>3</v>
      </c>
      <c r="C89" s="59">
        <f t="shared" si="2"/>
        <v>60722</v>
      </c>
      <c r="D89" s="60" t="str">
        <f t="shared" si="3"/>
        <v>2017210</v>
      </c>
      <c r="E89" s="60">
        <v>2017</v>
      </c>
      <c r="F89" s="60">
        <v>2</v>
      </c>
      <c r="G89" s="60">
        <v>10</v>
      </c>
      <c r="H89" s="60">
        <v>16</v>
      </c>
      <c r="I89" s="60">
        <v>52</v>
      </c>
      <c r="J89" s="60">
        <v>2</v>
      </c>
      <c r="K89" s="60">
        <v>35</v>
      </c>
      <c r="L89" s="60" t="s">
        <v>26</v>
      </c>
      <c r="M89" s="60">
        <v>2</v>
      </c>
      <c r="N89" s="60" t="s">
        <v>21</v>
      </c>
      <c r="O89" s="60" t="s">
        <v>27</v>
      </c>
      <c r="P89" s="60">
        <v>1</v>
      </c>
      <c r="Q89" s="60"/>
      <c r="R89" s="60"/>
      <c r="S89" s="60"/>
      <c r="T89" s="60"/>
    </row>
    <row r="90" spans="1:20" s="79" customFormat="1">
      <c r="A90" s="59">
        <f>IF(C90=C89,A89,IF(C90=(C89+1),A89,(A89+1)))</f>
        <v>13</v>
      </c>
      <c r="B90" s="50">
        <f>IF(L90="Stroke",IF(M90=M89,IF(A90&lt;&gt;A89,1,IF(L89="Stroke",B89+1,IF(L88="Stroke",B88+1,IF(L87="Stroke",B87+1,IF(L86="Stroke",B86+1,IF(L85="Stroke",B85+1,IF(L84="Stroke",B84+1,IF(L83="Stroke",B83+1,"")))))))),IF(A90&lt;&gt;A88,1,IF(M90=M88,IF(L88="Stroke",B88+1,IF(M90=M87,IF(L87="Stroke",B87+1,""))),1))),"")</f>
        <v>4</v>
      </c>
      <c r="C90" s="59">
        <f t="shared" si="2"/>
        <v>60722</v>
      </c>
      <c r="D90" s="60" t="str">
        <f t="shared" si="3"/>
        <v>2017210</v>
      </c>
      <c r="E90" s="60">
        <v>2017</v>
      </c>
      <c r="F90" s="60">
        <v>2</v>
      </c>
      <c r="G90" s="60">
        <v>10</v>
      </c>
      <c r="H90" s="60">
        <v>16</v>
      </c>
      <c r="I90" s="60">
        <v>52</v>
      </c>
      <c r="J90" s="60">
        <v>2</v>
      </c>
      <c r="K90" s="60">
        <v>78</v>
      </c>
      <c r="L90" s="60" t="s">
        <v>26</v>
      </c>
      <c r="M90" s="60">
        <v>2</v>
      </c>
      <c r="N90" s="60" t="s">
        <v>21</v>
      </c>
      <c r="O90" s="60" t="s">
        <v>27</v>
      </c>
      <c r="P90" s="60">
        <v>24</v>
      </c>
      <c r="Q90" s="60"/>
      <c r="R90" s="60"/>
      <c r="S90" s="60"/>
      <c r="T90" s="60"/>
    </row>
    <row r="91" spans="1:20" s="79" customFormat="1">
      <c r="A91" s="59">
        <f>IF(C91=C90,A90,IF(C91=(C90+1),A90,(A90+1)))</f>
        <v>13</v>
      </c>
      <c r="B91" s="50">
        <f>IF(L91="Stroke",IF(M91=M90,IF(A91&lt;&gt;A90,1,IF(L90="Stroke",B90+1,IF(L89="Stroke",B89+1,IF(L88="Stroke",B88+1,IF(L87="Stroke",B87+1,IF(L86="Stroke",B86+1,IF(L85="Stroke",B85+1,IF(L84="Stroke",B84+1,"")))))))),IF(A91&lt;&gt;A89,1,IF(M91=M89,IF(L89="Stroke",B89+1,IF(M91=M88,IF(L88="Stroke",B88+1,""))),1))),"")</f>
        <v>5</v>
      </c>
      <c r="C91" s="59">
        <f t="shared" si="2"/>
        <v>60722</v>
      </c>
      <c r="D91" s="60" t="str">
        <f t="shared" si="3"/>
        <v>2017210</v>
      </c>
      <c r="E91" s="60">
        <v>2017</v>
      </c>
      <c r="F91" s="60">
        <v>2</v>
      </c>
      <c r="G91" s="60">
        <v>10</v>
      </c>
      <c r="H91" s="60">
        <v>16</v>
      </c>
      <c r="I91" s="60">
        <v>52</v>
      </c>
      <c r="J91" s="60">
        <v>2</v>
      </c>
      <c r="K91" s="60">
        <v>175</v>
      </c>
      <c r="L91" s="60" t="s">
        <v>26</v>
      </c>
      <c r="M91" s="60">
        <v>2</v>
      </c>
      <c r="N91" s="60" t="s">
        <v>21</v>
      </c>
      <c r="O91" s="60" t="s">
        <v>27</v>
      </c>
      <c r="P91" s="60">
        <v>2</v>
      </c>
      <c r="Q91" s="60"/>
      <c r="R91" s="60"/>
      <c r="S91" s="60"/>
      <c r="T91" s="60"/>
    </row>
    <row r="92" spans="1:20" s="79" customFormat="1">
      <c r="A92" s="59">
        <f>IF(C92=C91,A91,IF(C92=(C91+1),A91,(A91+1)))</f>
        <v>13</v>
      </c>
      <c r="B92" s="50">
        <f>IF(L92="Stroke",IF(M92=M91,IF(A92&lt;&gt;A91,1,IF(L91="Stroke",B91+1,IF(L90="Stroke",B90+1,IF(L89="Stroke",B89+1,IF(L88="Stroke",B88+1,IF(L87="Stroke",B87+1,IF(L86="Stroke",B86+1,IF(L85="Stroke",B85+1,"")))))))),IF(A92&lt;&gt;A90,1,IF(M92=M90,IF(L90="Stroke",B90+1,IF(M92=M89,IF(L89="Stroke",B89+1,""))),1))),"")</f>
        <v>6</v>
      </c>
      <c r="C92" s="59">
        <f t="shared" si="2"/>
        <v>60722</v>
      </c>
      <c r="D92" s="60" t="str">
        <f t="shared" si="3"/>
        <v>2017210</v>
      </c>
      <c r="E92" s="60">
        <v>2017</v>
      </c>
      <c r="F92" s="60">
        <v>2</v>
      </c>
      <c r="G92" s="60">
        <v>10</v>
      </c>
      <c r="H92" s="60">
        <v>16</v>
      </c>
      <c r="I92" s="60">
        <v>52</v>
      </c>
      <c r="J92" s="60">
        <v>2</v>
      </c>
      <c r="K92" s="60">
        <v>247</v>
      </c>
      <c r="L92" s="60" t="s">
        <v>26</v>
      </c>
      <c r="M92" s="60">
        <v>2</v>
      </c>
      <c r="N92" s="60" t="s">
        <v>21</v>
      </c>
      <c r="O92" s="60" t="s">
        <v>27</v>
      </c>
      <c r="P92" s="60">
        <v>22</v>
      </c>
      <c r="Q92" s="60"/>
      <c r="R92" s="60"/>
      <c r="S92" s="60"/>
      <c r="T92" s="60"/>
    </row>
    <row r="93" spans="1:20" s="79" customFormat="1">
      <c r="A93" s="59">
        <f>IF(C93=C92,A92,IF(C93=(C92+1),A92,(A92+1)))</f>
        <v>13</v>
      </c>
      <c r="B93" s="50">
        <f>IF(L93="Stroke",IF(M93=M92,IF(A93&lt;&gt;A92,1,IF(L92="Stroke",B92+1,IF(L91="Stroke",B91+1,IF(L90="Stroke",B90+1,IF(L89="Stroke",B89+1,IF(L88="Stroke",B88+1,IF(L87="Stroke",B87+1,IF(L86="Stroke",B86+1,"")))))))),IF(A93&lt;&gt;A91,1,IF(M93=M91,IF(L91="Stroke",B91+1,IF(M93=M90,IF(L90="Stroke",B90+1,""))),1))),"")</f>
        <v>7</v>
      </c>
      <c r="C93" s="59">
        <f t="shared" si="2"/>
        <v>60722</v>
      </c>
      <c r="D93" s="60" t="str">
        <f t="shared" si="3"/>
        <v>2017210</v>
      </c>
      <c r="E93" s="60">
        <v>2017</v>
      </c>
      <c r="F93" s="60">
        <v>2</v>
      </c>
      <c r="G93" s="60">
        <v>10</v>
      </c>
      <c r="H93" s="60">
        <v>16</v>
      </c>
      <c r="I93" s="60">
        <v>52</v>
      </c>
      <c r="J93" s="60">
        <v>2</v>
      </c>
      <c r="K93" s="60">
        <v>363</v>
      </c>
      <c r="L93" s="60" t="s">
        <v>26</v>
      </c>
      <c r="M93" s="60">
        <v>2</v>
      </c>
      <c r="N93" s="60" t="s">
        <v>21</v>
      </c>
      <c r="O93" s="60" t="s">
        <v>27</v>
      </c>
      <c r="P93" s="60">
        <v>2</v>
      </c>
      <c r="Q93" s="60"/>
      <c r="R93" s="60"/>
      <c r="S93" s="60"/>
      <c r="T93" s="60"/>
    </row>
    <row r="94" spans="1:20">
      <c r="A94" s="50">
        <f>IF(C94=C93,A93,IF(C94=(C93+1),A93,(A93+1)))</f>
        <v>14</v>
      </c>
      <c r="B94" s="50">
        <f>IF(L94="Stroke",IF(M94=M93,IF(A94&lt;&gt;A93,1,IF(L93="Stroke",B93+1,IF(L92="Stroke",B92+1,IF(L91="Stroke",B91+1,IF(L90="Stroke",B90+1,IF(L89="Stroke",B89+1,IF(L88="Stroke",B88+1,IF(L87="Stroke",B87+1,"")))))))),IF(A94&lt;&gt;A92,1,IF(M94=M92,IF(L92="Stroke",B92+1,IF(M94=M91,IF(L91="Stroke",B91+1,""))),1))),"")</f>
        <v>1</v>
      </c>
      <c r="C94" s="50">
        <f t="shared" si="2"/>
        <v>60832</v>
      </c>
      <c r="D94" s="51" t="str">
        <f t="shared" si="3"/>
        <v>2017210</v>
      </c>
      <c r="E94" s="51">
        <v>2017</v>
      </c>
      <c r="F94" s="51">
        <v>2</v>
      </c>
      <c r="G94" s="51">
        <v>10</v>
      </c>
      <c r="H94" s="51">
        <v>16</v>
      </c>
      <c r="I94" s="51">
        <v>53</v>
      </c>
      <c r="J94" s="51">
        <v>52</v>
      </c>
      <c r="K94" s="51">
        <v>495</v>
      </c>
      <c r="L94" s="51" t="s">
        <v>26</v>
      </c>
      <c r="M94" s="51">
        <v>1</v>
      </c>
      <c r="N94" s="51" t="s">
        <v>21</v>
      </c>
      <c r="O94" s="51" t="s">
        <v>27</v>
      </c>
      <c r="P94" s="51">
        <v>5</v>
      </c>
      <c r="Q94" s="51"/>
      <c r="R94" s="60"/>
      <c r="S94" s="60"/>
      <c r="T94" s="60"/>
    </row>
    <row r="95" spans="1:20" s="79" customFormat="1">
      <c r="A95" s="59">
        <f>IF(C95=C94,A94,IF(C95=(C94+1),A94,(A94+1)))</f>
        <v>14</v>
      </c>
      <c r="B95" s="50">
        <f>IF(L95="Stroke",IF(M95=M94,IF(A95&lt;&gt;A94,1,IF(L94="Stroke",B94+1,IF(L93="Stroke",B93+1,IF(L92="Stroke",B92+1,IF(L91="Stroke",B91+1,IF(L90="Stroke",B90+1,IF(L89="Stroke",B89+1,IF(L88="Stroke",B88+1,"")))))))),IF(A95&lt;&gt;A93,1,IF(M95=M93,IF(L93="Stroke",B93+1,IF(M95=M92,IF(L92="Stroke",B92+1,""))),1))),"")</f>
        <v>1</v>
      </c>
      <c r="C95" s="59">
        <f t="shared" si="2"/>
        <v>60833</v>
      </c>
      <c r="D95" s="60" t="str">
        <f t="shared" si="3"/>
        <v>2017210</v>
      </c>
      <c r="E95" s="60">
        <v>2017</v>
      </c>
      <c r="F95" s="60">
        <v>2</v>
      </c>
      <c r="G95" s="60">
        <v>10</v>
      </c>
      <c r="H95" s="60">
        <v>16</v>
      </c>
      <c r="I95" s="60">
        <v>53</v>
      </c>
      <c r="J95" s="60">
        <v>53</v>
      </c>
      <c r="K95" s="60">
        <v>556</v>
      </c>
      <c r="L95" s="60" t="s">
        <v>26</v>
      </c>
      <c r="M95" s="60">
        <v>2</v>
      </c>
      <c r="N95" s="60" t="s">
        <v>21</v>
      </c>
      <c r="O95" s="60" t="s">
        <v>27</v>
      </c>
      <c r="P95" s="60">
        <v>12</v>
      </c>
      <c r="Q95" s="60"/>
      <c r="R95" s="60"/>
      <c r="S95" s="60"/>
      <c r="T95" s="60"/>
    </row>
    <row r="96" spans="1:20">
      <c r="A96" s="50">
        <f>IF(C96=C95,A95,IF(C96=(C95+1),A95,(A95+1)))</f>
        <v>15</v>
      </c>
      <c r="B96" s="50">
        <f>IF(L96="Stroke",IF(M96=M95,IF(A96&lt;&gt;A95,1,IF(L95="Stroke",B95+1,IF(L94="Stroke",B94+1,IF(L93="Stroke",B93+1,IF(L92="Stroke",B92+1,IF(L91="Stroke",B91+1,IF(L90="Stroke",B90+1,IF(L89="Stroke",B89+1,"")))))))),IF(A96&lt;&gt;A94,1,IF(M96=M94,IF(L94="Stroke",B94+1,IF(M96=M93,IF(L93="Stroke",B93+1,""))),1))),"")</f>
        <v>1</v>
      </c>
      <c r="C96" s="50">
        <f t="shared" si="2"/>
        <v>61032</v>
      </c>
      <c r="D96" s="51" t="str">
        <f t="shared" si="3"/>
        <v>2017210</v>
      </c>
      <c r="E96" s="51">
        <v>2017</v>
      </c>
      <c r="F96" s="51">
        <v>2</v>
      </c>
      <c r="G96" s="51">
        <v>10</v>
      </c>
      <c r="H96" s="51">
        <v>16</v>
      </c>
      <c r="I96" s="51">
        <v>57</v>
      </c>
      <c r="J96" s="51">
        <v>12</v>
      </c>
      <c r="K96" s="51">
        <v>857</v>
      </c>
      <c r="L96" s="51" t="s">
        <v>26</v>
      </c>
      <c r="M96" s="51">
        <v>1</v>
      </c>
      <c r="N96" s="51" t="s">
        <v>21</v>
      </c>
      <c r="O96" s="51" t="s">
        <v>27</v>
      </c>
      <c r="P96" s="51">
        <v>11</v>
      </c>
      <c r="Q96" s="60" t="s">
        <v>248</v>
      </c>
      <c r="R96" s="60"/>
      <c r="S96" s="60"/>
      <c r="T96" s="60"/>
    </row>
    <row r="97" spans="1:22" s="79" customFormat="1">
      <c r="A97" s="59">
        <f>IF(C97=C96,A96,IF(C97=(C96+1),A96,(A96+1)))</f>
        <v>15</v>
      </c>
      <c r="B97" s="50">
        <f>IF(L97="Stroke",IF(M97=M96,IF(A97&lt;&gt;A96,1,IF(L96="Stroke",B96+1,IF(L95="Stroke",B95+1,IF(L94="Stroke",B94+1,IF(L93="Stroke",B93+1,IF(L92="Stroke",B92+1,IF(L91="Stroke",B91+1,IF(L90="Stroke",B90+1,"")))))))),IF(A97&lt;&gt;A95,1,IF(M97=M95,IF(L95="Stroke",B95+1,IF(M97=M94,IF(L94="Stroke",B94+1,""))),1))),"")</f>
        <v>1</v>
      </c>
      <c r="C97" s="59">
        <f t="shared" si="2"/>
        <v>61033</v>
      </c>
      <c r="D97" s="60" t="str">
        <f t="shared" si="3"/>
        <v>2017210</v>
      </c>
      <c r="E97" s="60">
        <v>2017</v>
      </c>
      <c r="F97" s="60">
        <v>2</v>
      </c>
      <c r="G97" s="60">
        <v>10</v>
      </c>
      <c r="H97" s="60">
        <v>16</v>
      </c>
      <c r="I97" s="60">
        <v>57</v>
      </c>
      <c r="J97" s="60">
        <v>13</v>
      </c>
      <c r="K97" s="60">
        <v>43</v>
      </c>
      <c r="L97" s="60" t="s">
        <v>26</v>
      </c>
      <c r="M97" s="60">
        <v>2</v>
      </c>
      <c r="N97" s="60" t="s">
        <v>21</v>
      </c>
      <c r="O97" s="60" t="s">
        <v>27</v>
      </c>
      <c r="P97" s="60">
        <v>35</v>
      </c>
      <c r="Q97" s="60"/>
      <c r="R97" s="60"/>
      <c r="S97" s="60"/>
      <c r="T97" s="60"/>
    </row>
    <row r="98" spans="1:22" s="79" customFormat="1">
      <c r="A98" s="59">
        <f>IF(C98=C97,A97,IF(C98=(C97+1),A97,(A97+1)))</f>
        <v>15</v>
      </c>
      <c r="B98" s="50">
        <f>IF(L98="Stroke",IF(M98=M97,IF(A98&lt;&gt;A97,1,IF(L97="Stroke",B97+1,IF(L96="Stroke",B96+1,IF(L95="Stroke",B95+1,IF(L94="Stroke",B94+1,IF(L93="Stroke",B93+1,IF(L92="Stroke",B92+1,IF(L91="Stroke",B91+1,"")))))))),IF(A98&lt;&gt;A96,1,IF(M98=M96,IF(L96="Stroke",B96+1,IF(M98=M95,IF(L95="Stroke",B95+1,""))),1))),"")</f>
        <v>2</v>
      </c>
      <c r="C98" s="59">
        <f t="shared" si="2"/>
        <v>61033</v>
      </c>
      <c r="D98" s="60" t="str">
        <f t="shared" si="3"/>
        <v>2017210</v>
      </c>
      <c r="E98" s="60">
        <v>2017</v>
      </c>
      <c r="F98" s="60">
        <v>2</v>
      </c>
      <c r="G98" s="60">
        <v>10</v>
      </c>
      <c r="H98" s="60">
        <v>16</v>
      </c>
      <c r="I98" s="60">
        <v>57</v>
      </c>
      <c r="J98" s="60">
        <v>13</v>
      </c>
      <c r="K98" s="60">
        <v>204</v>
      </c>
      <c r="L98" s="60" t="s">
        <v>26</v>
      </c>
      <c r="M98" s="60">
        <v>2</v>
      </c>
      <c r="N98" s="60" t="s">
        <v>21</v>
      </c>
      <c r="O98" s="60" t="s">
        <v>27</v>
      </c>
      <c r="P98" s="60">
        <v>15</v>
      </c>
      <c r="Q98" s="60"/>
      <c r="R98" s="60"/>
      <c r="S98" s="60"/>
      <c r="T98" s="60"/>
    </row>
    <row r="99" spans="1:22" s="79" customFormat="1">
      <c r="A99" s="59">
        <f>IF(C99=C98,A98,IF(C99=(C98+1),A98,(A98+1)))</f>
        <v>15</v>
      </c>
      <c r="B99" s="50">
        <f>IF(L99="Stroke",IF(M99=M98,IF(A99&lt;&gt;A98,1,IF(L98="Stroke",B98+1,IF(L97="Stroke",B97+1,IF(L96="Stroke",B96+1,IF(L95="Stroke",B95+1,IF(L94="Stroke",B94+1,IF(L93="Stroke",B93+1,IF(L92="Stroke",B92+1,"")))))))),IF(A99&lt;&gt;A97,1,IF(M99=M97,IF(L97="Stroke",B97+1,IF(M99=M96,IF(L96="Stroke",B96+1,""))),1))),"")</f>
        <v>3</v>
      </c>
      <c r="C99" s="59">
        <f t="shared" si="2"/>
        <v>61033</v>
      </c>
      <c r="D99" s="60" t="str">
        <f t="shared" si="3"/>
        <v>2017210</v>
      </c>
      <c r="E99" s="60">
        <v>2017</v>
      </c>
      <c r="F99" s="60">
        <v>2</v>
      </c>
      <c r="G99" s="60">
        <v>10</v>
      </c>
      <c r="H99" s="60">
        <v>16</v>
      </c>
      <c r="I99" s="60">
        <v>57</v>
      </c>
      <c r="J99" s="60">
        <v>13</v>
      </c>
      <c r="K99" s="60">
        <v>274</v>
      </c>
      <c r="L99" s="60" t="s">
        <v>26</v>
      </c>
      <c r="M99" s="60">
        <v>2</v>
      </c>
      <c r="N99" s="60" t="s">
        <v>21</v>
      </c>
      <c r="O99" s="60" t="s">
        <v>27</v>
      </c>
      <c r="P99" s="60">
        <v>44</v>
      </c>
      <c r="Q99" s="60"/>
      <c r="R99" s="60"/>
      <c r="S99" s="60"/>
      <c r="T99" s="60"/>
    </row>
    <row r="100" spans="1:22" s="79" customFormat="1">
      <c r="A100" s="59">
        <f>IF(C100=C99,A99,IF(C100=(C99+1),A99,(A99+1)))</f>
        <v>15</v>
      </c>
      <c r="B100" s="50">
        <f>IF(L100="Stroke",IF(M100=M99,IF(A100&lt;&gt;A99,1,IF(L99="Stroke",B99+1,IF(L98="Stroke",B98+1,IF(L97="Stroke",B97+1,IF(L96="Stroke",B96+1,IF(L95="Stroke",B95+1,IF(L94="Stroke",B94+1,IF(L93="Stroke",B93+1,"")))))))),IF(A100&lt;&gt;A98,1,IF(M100=M98,IF(L98="Stroke",B98+1,IF(M100=M97,IF(L97="Stroke",B97+1,""))),1))),"")</f>
        <v>4</v>
      </c>
      <c r="C100" s="59">
        <f t="shared" si="2"/>
        <v>61033</v>
      </c>
      <c r="D100" s="60" t="str">
        <f t="shared" si="3"/>
        <v>2017210</v>
      </c>
      <c r="E100" s="60">
        <v>2017</v>
      </c>
      <c r="F100" s="60">
        <v>2</v>
      </c>
      <c r="G100" s="60">
        <v>10</v>
      </c>
      <c r="H100" s="60">
        <v>16</v>
      </c>
      <c r="I100" s="60">
        <v>57</v>
      </c>
      <c r="J100" s="60">
        <v>13</v>
      </c>
      <c r="K100" s="60">
        <v>454</v>
      </c>
      <c r="L100" s="60" t="s">
        <v>26</v>
      </c>
      <c r="M100" s="60">
        <v>2</v>
      </c>
      <c r="N100" s="60" t="s">
        <v>21</v>
      </c>
      <c r="O100" s="60" t="s">
        <v>27</v>
      </c>
      <c r="P100" s="60">
        <v>52</v>
      </c>
      <c r="Q100" s="60"/>
      <c r="R100" s="60"/>
      <c r="S100" s="60"/>
      <c r="T100" s="60"/>
    </row>
    <row r="101" spans="1:22">
      <c r="A101" s="50">
        <f>IF(C101=C100,A100,IF(C101=(C100+1),A100,(A100+1)))</f>
        <v>16</v>
      </c>
      <c r="B101" s="50">
        <f>IF(L101="Stroke",IF(M101=M100,IF(A101&lt;&gt;A100,1,IF(L100="Stroke",B100+1,IF(L99="Stroke",B99+1,IF(L98="Stroke",B98+1,IF(L97="Stroke",B97+1,IF(L96="Stroke",B96+1,IF(L95="Stroke",B95+1,IF(L94="Stroke",B94+1,"")))))))),IF(A101&lt;&gt;A99,1,IF(M101=M99,IF(L99="Stroke",B99+1,IF(M101=M98,IF(L98="Stroke",B98+1,""))),1))),"")</f>
        <v>1</v>
      </c>
      <c r="C101" s="50">
        <f t="shared" si="2"/>
        <v>61062</v>
      </c>
      <c r="D101" s="51" t="str">
        <f t="shared" si="3"/>
        <v>2017210</v>
      </c>
      <c r="E101" s="51">
        <v>2017</v>
      </c>
      <c r="F101" s="51">
        <v>2</v>
      </c>
      <c r="G101" s="51">
        <v>10</v>
      </c>
      <c r="H101" s="51">
        <v>16</v>
      </c>
      <c r="I101" s="51">
        <v>57</v>
      </c>
      <c r="J101" s="51">
        <v>42</v>
      </c>
      <c r="K101" s="51">
        <v>954</v>
      </c>
      <c r="L101" s="51" t="s">
        <v>26</v>
      </c>
      <c r="M101" s="51">
        <v>1</v>
      </c>
      <c r="N101" s="51" t="s">
        <v>21</v>
      </c>
      <c r="O101" s="51" t="s">
        <v>27</v>
      </c>
      <c r="P101" s="51">
        <v>20</v>
      </c>
      <c r="Q101" s="51"/>
      <c r="R101" s="60"/>
      <c r="S101" s="60"/>
      <c r="T101" s="60"/>
    </row>
    <row r="102" spans="1:22" s="79" customFormat="1">
      <c r="A102" s="59">
        <f>IF(C102=C101,A101,IF(C102=(C101+1),A101,(A101+1)))</f>
        <v>16</v>
      </c>
      <c r="B102" s="50">
        <f>IF(L102="Stroke",IF(M102=M101,IF(A102&lt;&gt;A101,1,IF(L101="Stroke",B101+1,IF(L100="Stroke",B100+1,IF(L99="Stroke",B99+1,IF(L98="Stroke",B98+1,IF(L97="Stroke",B97+1,IF(L96="Stroke",B96+1,IF(L95="Stroke",B95+1,"")))))))),IF(A102&lt;&gt;A100,1,IF(M102=M100,IF(L100="Stroke",B100+1,IF(M102=M99,IF(L99="Stroke",B99+1,""))),1))),"")</f>
        <v>2</v>
      </c>
      <c r="C102" s="59">
        <f t="shared" si="2"/>
        <v>61063</v>
      </c>
      <c r="D102" s="60" t="str">
        <f t="shared" si="3"/>
        <v>2017210</v>
      </c>
      <c r="E102" s="60">
        <v>2017</v>
      </c>
      <c r="F102" s="60">
        <v>2</v>
      </c>
      <c r="G102" s="60">
        <v>10</v>
      </c>
      <c r="H102" s="60">
        <v>16</v>
      </c>
      <c r="I102" s="60">
        <v>57</v>
      </c>
      <c r="J102" s="60">
        <v>43</v>
      </c>
      <c r="K102" s="60">
        <v>55</v>
      </c>
      <c r="L102" s="60" t="s">
        <v>26</v>
      </c>
      <c r="M102" s="60">
        <v>1</v>
      </c>
      <c r="N102" s="60" t="s">
        <v>21</v>
      </c>
      <c r="O102" s="60" t="s">
        <v>27</v>
      </c>
      <c r="P102" s="60">
        <v>26</v>
      </c>
      <c r="Q102" s="60"/>
      <c r="R102" s="60"/>
      <c r="S102" s="60"/>
      <c r="T102" s="60"/>
    </row>
    <row r="103" spans="1:22" s="79" customFormat="1">
      <c r="A103" s="59">
        <f>IF(C103=C102,A102,IF(C103=(C102+1),A102,(A102+1)))</f>
        <v>16</v>
      </c>
      <c r="B103" s="50">
        <f>IF(L103="Stroke",IF(M103=M102,IF(A103&lt;&gt;A102,1,IF(L102="Stroke",B102+1,IF(L101="Stroke",B101+1,IF(L100="Stroke",B100+1,IF(L99="Stroke",B99+1,IF(L98="Stroke",B98+1,IF(L97="Stroke",B97+1,IF(L96="Stroke",B96+1,"")))))))),IF(A103&lt;&gt;A101,1,IF(M103=M101,IF(L101="Stroke",B101+1,IF(M103=M100,IF(L100="Stroke",B100+1,""))),1))),"")</f>
        <v>3</v>
      </c>
      <c r="C103" s="59">
        <f t="shared" si="2"/>
        <v>61063</v>
      </c>
      <c r="D103" s="60" t="str">
        <f t="shared" si="3"/>
        <v>2017210</v>
      </c>
      <c r="E103" s="60">
        <v>2017</v>
      </c>
      <c r="F103" s="60">
        <v>2</v>
      </c>
      <c r="G103" s="60">
        <v>10</v>
      </c>
      <c r="H103" s="60">
        <v>16</v>
      </c>
      <c r="I103" s="60">
        <v>57</v>
      </c>
      <c r="J103" s="60">
        <v>43</v>
      </c>
      <c r="K103" s="60">
        <v>123</v>
      </c>
      <c r="L103" s="60" t="s">
        <v>26</v>
      </c>
      <c r="M103" s="60">
        <v>1</v>
      </c>
      <c r="N103" s="60" t="s">
        <v>21</v>
      </c>
      <c r="O103" s="60" t="s">
        <v>27</v>
      </c>
      <c r="P103" s="60">
        <v>4</v>
      </c>
      <c r="Q103" s="60"/>
      <c r="R103" s="60"/>
      <c r="S103" s="60"/>
      <c r="T103" s="60"/>
    </row>
    <row r="104" spans="1:22">
      <c r="A104" s="50">
        <f>IF(C104=C103,A103,IF(C104=(C103+1),A103,(A103+1)))</f>
        <v>17</v>
      </c>
      <c r="B104" s="50">
        <f>IF(L104="Stroke",IF(M104=M103,IF(A104&lt;&gt;A103,1,IF(L103="Stroke",B103+1,IF(L102="Stroke",B102+1,IF(L101="Stroke",B101+1,IF(L100="Stroke",B100+1,IF(L99="Stroke",B99+1,IF(L98="Stroke",B98+1,IF(L97="Stroke",B97+1,"")))))))),IF(A104&lt;&gt;A102,1,IF(M104=M102,IF(L102="Stroke",B102+1,IF(M104=M101,IF(L101="Stroke",B101+1,""))),1))),"")</f>
        <v>1</v>
      </c>
      <c r="C104" s="50">
        <f t="shared" si="2"/>
        <v>61125</v>
      </c>
      <c r="D104" s="51" t="str">
        <f t="shared" si="3"/>
        <v>2017210</v>
      </c>
      <c r="E104" s="51">
        <v>2017</v>
      </c>
      <c r="F104" s="51">
        <v>2</v>
      </c>
      <c r="G104" s="51">
        <v>10</v>
      </c>
      <c r="H104" s="51">
        <v>16</v>
      </c>
      <c r="I104" s="51">
        <v>58</v>
      </c>
      <c r="J104" s="51">
        <v>45</v>
      </c>
      <c r="K104" s="51">
        <v>552</v>
      </c>
      <c r="L104" s="51" t="s">
        <v>26</v>
      </c>
      <c r="M104" s="51">
        <v>1</v>
      </c>
      <c r="N104" s="51" t="s">
        <v>21</v>
      </c>
      <c r="O104" s="51" t="s">
        <v>27</v>
      </c>
      <c r="P104" s="51">
        <v>31</v>
      </c>
      <c r="Q104" s="68" t="s">
        <v>200</v>
      </c>
      <c r="R104" s="60"/>
      <c r="S104" s="60"/>
      <c r="T104" s="60"/>
    </row>
    <row r="105" spans="1:22" s="79" customFormat="1">
      <c r="A105" s="59">
        <f>IF(C105=C104,A104,IF(C105=(C104+1),A104,(A104+1)))</f>
        <v>17</v>
      </c>
      <c r="B105" s="50">
        <f>IF(L105="Stroke",IF(M105=M104,IF(A105&lt;&gt;A104,1,IF(L104="Stroke",B104+1,IF(L103="Stroke",B103+1,IF(L102="Stroke",B102+1,IF(L101="Stroke",B101+1,IF(L100="Stroke",B100+1,IF(L99="Stroke",B99+1,IF(L98="Stroke",B98+1,"")))))))),IF(A105&lt;&gt;A103,1,IF(M105=M103,IF(L103="Stroke",B103+1,IF(M105=M102,IF(L102="Stroke",B102+1,""))),1))),"")</f>
        <v>1</v>
      </c>
      <c r="C105" s="59">
        <f t="shared" si="2"/>
        <v>61125</v>
      </c>
      <c r="D105" s="60" t="str">
        <f t="shared" si="3"/>
        <v>2017210</v>
      </c>
      <c r="E105" s="60">
        <v>2017</v>
      </c>
      <c r="F105" s="60">
        <v>2</v>
      </c>
      <c r="G105" s="60">
        <v>10</v>
      </c>
      <c r="H105" s="60">
        <v>16</v>
      </c>
      <c r="I105" s="60">
        <v>58</v>
      </c>
      <c r="J105" s="60">
        <v>45</v>
      </c>
      <c r="K105" s="60">
        <v>711</v>
      </c>
      <c r="L105" s="60" t="s">
        <v>26</v>
      </c>
      <c r="M105" s="60">
        <v>2</v>
      </c>
      <c r="N105" s="60" t="s">
        <v>21</v>
      </c>
      <c r="O105" s="60" t="s">
        <v>27</v>
      </c>
      <c r="P105" s="60">
        <v>10</v>
      </c>
      <c r="Q105" s="60" t="s">
        <v>33</v>
      </c>
      <c r="R105" s="60"/>
      <c r="S105" s="60"/>
      <c r="T105" s="60"/>
    </row>
    <row r="106" spans="1:22" s="79" customFormat="1">
      <c r="A106" s="59">
        <f>IF(C106=C105,A105,IF(C106=(C105+1),A105,(A105+1)))</f>
        <v>17</v>
      </c>
      <c r="B106" s="50">
        <f>IF(L106="Stroke",IF(M106=M105,IF(A106&lt;&gt;A105,1,IF(L105="Stroke",B105+1,IF(L104="Stroke",B104+1,IF(L103="Stroke",B103+1,IF(L102="Stroke",B102+1,IF(L101="Stroke",B101+1,IF(L100="Stroke",B100+1,IF(L99="Stroke",B99+1,"")))))))),IF(A106&lt;&gt;A104,1,IF(M106=M104,IF(L104="Stroke",B104+1,IF(M106=M103,IF(L103="Stroke",B103+1,""))),1))),"")</f>
        <v>2</v>
      </c>
      <c r="C106" s="59">
        <f t="shared" si="2"/>
        <v>61125</v>
      </c>
      <c r="D106" s="60" t="str">
        <f t="shared" si="3"/>
        <v>2017210</v>
      </c>
      <c r="E106" s="60">
        <v>2017</v>
      </c>
      <c r="F106" s="60">
        <v>2</v>
      </c>
      <c r="G106" s="60">
        <v>10</v>
      </c>
      <c r="H106" s="60">
        <v>16</v>
      </c>
      <c r="I106" s="60">
        <v>58</v>
      </c>
      <c r="J106" s="60">
        <v>45</v>
      </c>
      <c r="K106" s="60">
        <v>789</v>
      </c>
      <c r="L106" s="60" t="s">
        <v>26</v>
      </c>
      <c r="M106" s="60">
        <v>2</v>
      </c>
      <c r="N106" s="60" t="s">
        <v>21</v>
      </c>
      <c r="O106" s="60" t="s">
        <v>27</v>
      </c>
      <c r="P106" s="60">
        <v>6</v>
      </c>
      <c r="Q106" s="60"/>
      <c r="R106" s="72">
        <v>1</v>
      </c>
      <c r="S106" s="78">
        <v>-26.214300000000001</v>
      </c>
      <c r="T106" s="78">
        <v>28.159500000000001</v>
      </c>
      <c r="U106" s="79">
        <v>-14</v>
      </c>
      <c r="V106" s="75">
        <f>IF(S106 &lt;&gt; "",111.3*DEGREES(ACOS(SIN(RADIANS(S106))*SIN(RADIANS(-26.191612))+(COS(RADIANS(S106))*COS(RADIANS(-26.191612))*COS(RADIANS(T106-28.027021))))),"")</f>
        <v>13.468496659168476</v>
      </c>
    </row>
    <row r="107" spans="1:22" s="79" customFormat="1">
      <c r="A107" s="59">
        <f>IF(C107=C106,A106,IF(C107=(C106+1),A106,(A106+1)))</f>
        <v>17</v>
      </c>
      <c r="B107" s="50" t="str">
        <f>IF(L107="Stroke",IF(M107=M106,IF(A107&lt;&gt;A106,1,IF(L106="Stroke",B106+1,IF(L105="Stroke",B105+1,IF(L104="Stroke",B104+1,IF(L103="Stroke",B103+1,IF(L102="Stroke",B102+1,IF(L101="Stroke",B101+1,IF(L100="Stroke",B100+1,"")))))))),IF(A107&lt;&gt;A105,1,IF(M107=M105,IF(L105="Stroke",B105+1,IF(M107=M104,IF(L104="Stroke",B104+1,""))),1))),"")</f>
        <v/>
      </c>
      <c r="C107" s="59">
        <f t="shared" si="2"/>
        <v>61125</v>
      </c>
      <c r="D107" s="60" t="str">
        <f t="shared" si="3"/>
        <v>2017210</v>
      </c>
      <c r="E107" s="60">
        <v>2017</v>
      </c>
      <c r="F107" s="60">
        <v>2</v>
      </c>
      <c r="G107" s="60">
        <v>10</v>
      </c>
      <c r="H107" s="60">
        <v>16</v>
      </c>
      <c r="I107" s="60">
        <v>58</v>
      </c>
      <c r="J107" s="60">
        <v>45</v>
      </c>
      <c r="K107" s="60">
        <v>837</v>
      </c>
      <c r="L107" s="60" t="s">
        <v>78</v>
      </c>
      <c r="M107" s="60">
        <v>2</v>
      </c>
      <c r="N107" s="60" t="s">
        <v>21</v>
      </c>
      <c r="O107" s="60" t="s">
        <v>27</v>
      </c>
      <c r="P107" s="60">
        <v>0</v>
      </c>
      <c r="Q107" s="60" t="s">
        <v>282</v>
      </c>
      <c r="R107" s="60"/>
      <c r="S107" s="60"/>
      <c r="T107" s="60"/>
    </row>
    <row r="108" spans="1:22">
      <c r="A108" s="50">
        <f>IF(C108=C107,A107,IF(C108=(C107+1),A107,(A107+1)))</f>
        <v>18</v>
      </c>
      <c r="B108" s="50">
        <f>IF(L108="Stroke",IF(M108=M107,IF(A108&lt;&gt;A107,1,IF(L107="Stroke",B107+1,IF(L106="Stroke",B106+1,IF(L105="Stroke",B105+1,IF(L104="Stroke",B104+1,IF(L103="Stroke",B103+1,IF(L102="Stroke",B102+1,IF(L101="Stroke",B101+1,"")))))))),IF(A108&lt;&gt;A106,1,IF(M108=M106,IF(L106="Stroke",B106+1,IF(M108=M105,IF(L105="Stroke",B105+1,""))),1))),"")</f>
        <v>1</v>
      </c>
      <c r="C108" s="50">
        <f t="shared" si="2"/>
        <v>61359</v>
      </c>
      <c r="D108" s="51" t="str">
        <f t="shared" si="3"/>
        <v>2017210</v>
      </c>
      <c r="E108" s="51">
        <v>2017</v>
      </c>
      <c r="F108" s="51">
        <v>2</v>
      </c>
      <c r="G108" s="51">
        <v>10</v>
      </c>
      <c r="H108" s="51">
        <v>17</v>
      </c>
      <c r="I108" s="51">
        <v>2</v>
      </c>
      <c r="J108" s="51">
        <v>39</v>
      </c>
      <c r="K108" s="51">
        <v>323</v>
      </c>
      <c r="L108" s="51" t="s">
        <v>26</v>
      </c>
      <c r="M108" s="51">
        <v>1</v>
      </c>
      <c r="N108" s="51" t="s">
        <v>21</v>
      </c>
      <c r="O108" s="51" t="s">
        <v>27</v>
      </c>
      <c r="P108" s="51">
        <v>263</v>
      </c>
      <c r="Q108" s="51"/>
      <c r="R108" s="60"/>
      <c r="S108" s="60"/>
      <c r="T108" s="60"/>
    </row>
    <row r="109" spans="1:22" s="79" customFormat="1">
      <c r="A109" s="59">
        <f>IF(C109=C108,A108,IF(C109=(C108+1),A108,(A108+1)))</f>
        <v>18</v>
      </c>
      <c r="B109" s="50" t="str">
        <f>IF(L109="Stroke",IF(M109=M108,IF(A109&lt;&gt;A108,1,IF(L108="Stroke",B108+1,IF(L107="Stroke",B107+1,IF(L106="Stroke",B106+1,IF(L105="Stroke",B105+1,IF(L104="Stroke",B104+1,IF(L103="Stroke",B103+1,IF(L102="Stroke",B102+1,"")))))))),IF(A109&lt;&gt;A107,1,IF(M109=M107,IF(L107="Stroke",B107+1,IF(M109=M106,IF(L106="Stroke",B106+1,""))),1))),"")</f>
        <v/>
      </c>
      <c r="C109" s="59">
        <f t="shared" si="2"/>
        <v>61359</v>
      </c>
      <c r="D109" s="60" t="str">
        <f t="shared" si="3"/>
        <v>2017210</v>
      </c>
      <c r="E109" s="60">
        <v>2017</v>
      </c>
      <c r="F109" s="60">
        <v>2</v>
      </c>
      <c r="G109" s="60">
        <v>10</v>
      </c>
      <c r="H109" s="60">
        <v>17</v>
      </c>
      <c r="I109" s="60">
        <v>2</v>
      </c>
      <c r="J109" s="60">
        <v>39</v>
      </c>
      <c r="K109" s="60">
        <v>645</v>
      </c>
      <c r="L109" s="60" t="s">
        <v>34</v>
      </c>
      <c r="M109" s="60">
        <v>0</v>
      </c>
      <c r="N109" s="60" t="s">
        <v>21</v>
      </c>
      <c r="O109" s="60" t="s">
        <v>27</v>
      </c>
      <c r="P109" s="60">
        <v>0</v>
      </c>
      <c r="Q109" s="60"/>
      <c r="R109" s="60"/>
      <c r="S109" s="60"/>
      <c r="T109" s="60"/>
    </row>
    <row r="110" spans="1:22">
      <c r="A110" s="50">
        <f>IF(C110=C109,A109,IF(C110=(C109+1),A109,(A109+1)))</f>
        <v>19</v>
      </c>
      <c r="B110" s="50">
        <f>IF(L110="Stroke",IF(M110=M109,IF(A110&lt;&gt;A109,1,IF(L109="Stroke",B109+1,IF(L108="Stroke",B108+1,IF(L107="Stroke",B107+1,IF(L106="Stroke",B106+1,IF(L105="Stroke",B105+1,IF(L104="Stroke",B104+1,IF(L103="Stroke",B103+1,"")))))))),IF(A110&lt;&gt;A108,1,IF(M110=M108,IF(L108="Stroke",B108+1,IF(M110=M107,IF(L107="Stroke",B107+1,""))),1))),"")</f>
        <v>1</v>
      </c>
      <c r="C110" s="50">
        <f t="shared" si="2"/>
        <v>50208</v>
      </c>
      <c r="D110" s="51" t="str">
        <f t="shared" si="3"/>
        <v>201732</v>
      </c>
      <c r="E110" s="51">
        <v>2017</v>
      </c>
      <c r="F110" s="51">
        <v>3</v>
      </c>
      <c r="G110" s="51">
        <v>2</v>
      </c>
      <c r="H110" s="51">
        <v>13</v>
      </c>
      <c r="I110" s="51">
        <v>56</v>
      </c>
      <c r="J110" s="51">
        <v>48</v>
      </c>
      <c r="K110" s="51">
        <v>324</v>
      </c>
      <c r="L110" s="51" t="s">
        <v>26</v>
      </c>
      <c r="M110" s="51">
        <v>1</v>
      </c>
      <c r="N110" s="51" t="s">
        <v>21</v>
      </c>
      <c r="O110" s="51" t="s">
        <v>27</v>
      </c>
      <c r="P110" s="51">
        <v>17</v>
      </c>
      <c r="Q110" s="51"/>
      <c r="R110" s="60"/>
      <c r="S110" s="60"/>
      <c r="T110" s="60"/>
    </row>
    <row r="111" spans="1:22">
      <c r="A111" s="50">
        <f>IF(C111=C110,A110,IF(C111=(C110+1),A110,(A110+1)))</f>
        <v>20</v>
      </c>
      <c r="B111" s="50">
        <f>IF(L111="Stroke",IF(M111=M110,IF(A111&lt;&gt;A110,1,IF(L110="Stroke",B110+1,IF(L109="Stroke",B109+1,IF(L108="Stroke",B108+1,IF(L107="Stroke",B107+1,IF(L106="Stroke",B106+1,IF(L105="Stroke",B105+1,IF(L104="Stroke",B104+1,"")))))))),IF(A111&lt;&gt;A109,1,IF(M111=M109,IF(L109="Stroke",B109+1,IF(M111=M108,IF(L108="Stroke",B108+1,""))),1))),"")</f>
        <v>1</v>
      </c>
      <c r="C111" s="50">
        <f t="shared" si="2"/>
        <v>50603</v>
      </c>
      <c r="D111" s="51" t="str">
        <f t="shared" si="3"/>
        <v>201732</v>
      </c>
      <c r="E111" s="51">
        <v>2017</v>
      </c>
      <c r="F111" s="51">
        <v>3</v>
      </c>
      <c r="G111" s="51">
        <v>2</v>
      </c>
      <c r="H111" s="51">
        <v>14</v>
      </c>
      <c r="I111" s="51">
        <v>3</v>
      </c>
      <c r="J111" s="51">
        <v>23</v>
      </c>
      <c r="K111" s="51">
        <v>846</v>
      </c>
      <c r="L111" s="51" t="s">
        <v>26</v>
      </c>
      <c r="M111" s="51">
        <v>1</v>
      </c>
      <c r="N111" s="51" t="s">
        <v>21</v>
      </c>
      <c r="O111" s="51" t="s">
        <v>27</v>
      </c>
      <c r="P111" s="51">
        <v>5</v>
      </c>
      <c r="Q111" s="51" t="s">
        <v>35</v>
      </c>
      <c r="R111" s="60"/>
      <c r="S111" s="60"/>
      <c r="T111" s="60"/>
    </row>
    <row r="112" spans="1:22">
      <c r="A112" s="50">
        <f>IF(C112=C111,A111,IF(C112=(C111+1),A111,(A111+1)))</f>
        <v>21</v>
      </c>
      <c r="B112" s="50">
        <f>IF(L112="Stroke",IF(M112=M111,IF(A112&lt;&gt;A111,1,IF(L111="Stroke",B111+1,IF(L110="Stroke",B110+1,IF(L109="Stroke",B109+1,IF(L108="Stroke",B108+1,IF(L107="Stroke",B107+1,IF(L106="Stroke",B106+1,IF(L105="Stroke",B105+1,"")))))))),IF(A112&lt;&gt;A110,1,IF(M112=M110,IF(L110="Stroke",B110+1,IF(M112=M109,IF(L109="Stroke",B109+1,""))),1))),"")</f>
        <v>1</v>
      </c>
      <c r="C112" s="50">
        <f t="shared" si="2"/>
        <v>43770</v>
      </c>
      <c r="D112" s="51" t="str">
        <f t="shared" si="3"/>
        <v>201746</v>
      </c>
      <c r="E112" s="51">
        <v>2017</v>
      </c>
      <c r="F112" s="51">
        <v>4</v>
      </c>
      <c r="G112" s="51">
        <v>6</v>
      </c>
      <c r="H112" s="51">
        <v>12</v>
      </c>
      <c r="I112" s="51">
        <v>9</v>
      </c>
      <c r="J112" s="51">
        <v>30</v>
      </c>
      <c r="K112" s="51">
        <v>610</v>
      </c>
      <c r="L112" s="51" t="s">
        <v>26</v>
      </c>
      <c r="M112" s="51">
        <v>1</v>
      </c>
      <c r="N112" s="51" t="s">
        <v>21</v>
      </c>
      <c r="O112" s="51" t="s">
        <v>27</v>
      </c>
      <c r="P112" s="51">
        <v>5</v>
      </c>
      <c r="Q112" s="51"/>
      <c r="R112" s="60"/>
      <c r="S112" s="60"/>
      <c r="T112" s="60"/>
    </row>
    <row r="113" spans="1:601" s="85" customFormat="1">
      <c r="A113" s="83">
        <f>IF(C113=C112,A112,IF(C113=(C112+1),A112,(A112+1)))</f>
        <v>22</v>
      </c>
      <c r="B113" s="50">
        <f>IF(L113="Stroke",IF(M113=M112,IF(A113&lt;&gt;A112,1,IF(L112="Stroke",B112+1,IF(L111="Stroke",B111+1,IF(L110="Stroke",B110+1,IF(L109="Stroke",B109+1,IF(L108="Stroke",B108+1,IF(L107="Stroke",B107+1,IF(L106="Stroke",B106+1,"")))))))),IF(A113&lt;&gt;A111,1,IF(M113=M111,IF(L111="Stroke",B111+1,IF(M113=M110,IF(L110="Stroke",B110+1,""))),1))),"")</f>
        <v>1</v>
      </c>
      <c r="C113" s="83">
        <f t="shared" si="2"/>
        <v>43881</v>
      </c>
      <c r="D113" s="83" t="str">
        <f t="shared" si="3"/>
        <v>201746</v>
      </c>
      <c r="E113" s="83">
        <v>2017</v>
      </c>
      <c r="F113" s="83">
        <v>4</v>
      </c>
      <c r="G113" s="83">
        <v>6</v>
      </c>
      <c r="H113" s="83">
        <v>12</v>
      </c>
      <c r="I113" s="83">
        <v>11</v>
      </c>
      <c r="J113" s="83">
        <v>21</v>
      </c>
      <c r="K113" s="83">
        <v>298</v>
      </c>
      <c r="L113" s="83" t="s">
        <v>26</v>
      </c>
      <c r="M113" s="83"/>
      <c r="N113" s="83" t="s">
        <v>21</v>
      </c>
      <c r="O113" s="83" t="s">
        <v>28</v>
      </c>
      <c r="P113" s="83"/>
      <c r="Q113" s="83"/>
      <c r="R113" s="60"/>
      <c r="S113" s="60"/>
      <c r="T113" s="60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G113" s="79"/>
      <c r="CH113" s="79"/>
      <c r="CI113" s="79"/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X113" s="79"/>
      <c r="DY113" s="79"/>
      <c r="DZ113" s="79"/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O113" s="79"/>
      <c r="FP113" s="79"/>
      <c r="FQ113" s="79"/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W113" s="79"/>
      <c r="IX113" s="79"/>
      <c r="IY113" s="79"/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N113" s="79"/>
      <c r="KO113" s="79"/>
      <c r="KP113" s="79"/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E113" s="79"/>
      <c r="MF113" s="79"/>
      <c r="MG113" s="79"/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V113" s="79"/>
      <c r="NW113" s="79"/>
      <c r="NX113" s="79"/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M113" s="79"/>
      <c r="PN113" s="79"/>
      <c r="PO113" s="79"/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D113" s="79"/>
      <c r="RE113" s="79"/>
      <c r="RF113" s="79"/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U113" s="79"/>
      <c r="SV113" s="79"/>
      <c r="SW113" s="79"/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L113" s="79"/>
      <c r="UM113" s="79"/>
      <c r="UN113" s="79"/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C113" s="79"/>
    </row>
    <row r="114" spans="1:601" s="85" customFormat="1">
      <c r="A114" s="83">
        <f>IF(C114=C113,A113,IF(C114=(C113+1),A113,(A113+1)))</f>
        <v>23</v>
      </c>
      <c r="B114" s="50">
        <f>IF(L114="Stroke",IF(M114=M113,IF(A114&lt;&gt;A113,1,IF(L113="Stroke",B113+1,IF(L112="Stroke",B112+1,IF(L111="Stroke",B111+1,IF(L110="Stroke",B110+1,IF(L109="Stroke",B109+1,IF(L108="Stroke",B108+1,IF(L107="Stroke",B107+1,"")))))))),IF(A114&lt;&gt;A112,1,IF(M114=M112,IF(L112="Stroke",B112+1,IF(M114=M111,IF(L111="Stroke",B111+1,""))),1))),"")</f>
        <v>1</v>
      </c>
      <c r="C114" s="83">
        <f t="shared" si="2"/>
        <v>43975</v>
      </c>
      <c r="D114" s="83" t="str">
        <f t="shared" si="3"/>
        <v>201746</v>
      </c>
      <c r="E114" s="83">
        <v>2017</v>
      </c>
      <c r="F114" s="83">
        <v>4</v>
      </c>
      <c r="G114" s="83">
        <v>6</v>
      </c>
      <c r="H114" s="83">
        <v>12</v>
      </c>
      <c r="I114" s="83">
        <v>12</v>
      </c>
      <c r="J114" s="83">
        <v>55</v>
      </c>
      <c r="K114" s="83">
        <v>924</v>
      </c>
      <c r="L114" s="83" t="s">
        <v>26</v>
      </c>
      <c r="M114" s="83">
        <v>1</v>
      </c>
      <c r="N114" s="83" t="s">
        <v>21</v>
      </c>
      <c r="O114" s="83" t="s">
        <v>27</v>
      </c>
      <c r="P114" s="83">
        <v>7</v>
      </c>
      <c r="Q114" s="83"/>
      <c r="R114" s="60"/>
      <c r="S114" s="60"/>
      <c r="T114" s="60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G114" s="79"/>
      <c r="CH114" s="79"/>
      <c r="CI114" s="79"/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X114" s="79"/>
      <c r="DY114" s="79"/>
      <c r="DZ114" s="79"/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O114" s="79"/>
      <c r="FP114" s="79"/>
      <c r="FQ114" s="79"/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W114" s="79"/>
      <c r="IX114" s="79"/>
      <c r="IY114" s="79"/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N114" s="79"/>
      <c r="KO114" s="79"/>
      <c r="KP114" s="79"/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E114" s="79"/>
      <c r="MF114" s="79"/>
      <c r="MG114" s="79"/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V114" s="79"/>
      <c r="NW114" s="79"/>
      <c r="NX114" s="79"/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M114" s="79"/>
      <c r="PN114" s="79"/>
      <c r="PO114" s="79"/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D114" s="79"/>
      <c r="RE114" s="79"/>
      <c r="RF114" s="79"/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U114" s="79"/>
      <c r="SV114" s="79"/>
      <c r="SW114" s="79"/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L114" s="79"/>
      <c r="UM114" s="79"/>
      <c r="UN114" s="79"/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C114" s="79"/>
    </row>
    <row r="115" spans="1:601" s="79" customFormat="1">
      <c r="A115" s="60">
        <f>IF(C115=C114,A114,IF(C115=(C114+1),A114,(A114+1)))</f>
        <v>23</v>
      </c>
      <c r="B115" s="50">
        <f>IF(L115="Stroke",IF(M115=M114,IF(A115&lt;&gt;A114,1,IF(L114="Stroke",B114+1,IF(L113="Stroke",B113+1,IF(L112="Stroke",B112+1,IF(L111="Stroke",B111+1,IF(L110="Stroke",B110+1,IF(L109="Stroke",B109+1,IF(L108="Stroke",B108+1,"")))))))),IF(A115&lt;&gt;A113,1,IF(M115=M113,IF(L113="Stroke",B113+1,IF(M115=M112,IF(L112="Stroke",B112+1,""))),1))),"")</f>
        <v>2</v>
      </c>
      <c r="C115" s="60">
        <f t="shared" si="2"/>
        <v>43975</v>
      </c>
      <c r="D115" s="60" t="str">
        <f t="shared" si="3"/>
        <v>201746</v>
      </c>
      <c r="E115" s="60">
        <v>2017</v>
      </c>
      <c r="F115" s="60">
        <v>4</v>
      </c>
      <c r="G115" s="60">
        <v>6</v>
      </c>
      <c r="H115" s="60">
        <v>12</v>
      </c>
      <c r="I115" s="60">
        <v>12</v>
      </c>
      <c r="J115" s="60">
        <v>55</v>
      </c>
      <c r="K115" s="60">
        <v>958</v>
      </c>
      <c r="L115" s="60" t="s">
        <v>26</v>
      </c>
      <c r="M115" s="60">
        <v>1</v>
      </c>
      <c r="N115" s="60" t="s">
        <v>21</v>
      </c>
      <c r="O115" s="60" t="s">
        <v>27</v>
      </c>
      <c r="P115" s="60">
        <v>66</v>
      </c>
      <c r="Q115" s="60"/>
      <c r="R115" s="60"/>
      <c r="S115" s="60"/>
      <c r="T115" s="60"/>
    </row>
    <row r="116" spans="1:601" s="77" customFormat="1">
      <c r="A116" s="68">
        <f>IF(C116=C115,A115,IF(C116=(C115+1),A115,(A115+1)))</f>
        <v>24</v>
      </c>
      <c r="B116" s="50">
        <f>IF(L116="Stroke",IF(M116=M115,IF(A116&lt;&gt;A115,1,IF(L115="Stroke",B115+1,IF(L114="Stroke",B114+1,IF(L113="Stroke",B113+1,IF(L112="Stroke",B112+1,IF(L111="Stroke",B111+1,IF(L110="Stroke",B110+1,IF(L109="Stroke",B109+1,"")))))))),IF(A116&lt;&gt;A114,1,IF(M116=M114,IF(L114="Stroke",B114+1,IF(M116=M113,IF(L113="Stroke",B113+1,""))),1))),"")</f>
        <v>1</v>
      </c>
      <c r="C116" s="68">
        <f t="shared" si="2"/>
        <v>44064</v>
      </c>
      <c r="D116" s="68" t="str">
        <f t="shared" si="3"/>
        <v>201746</v>
      </c>
      <c r="E116" s="68">
        <v>2017</v>
      </c>
      <c r="F116" s="68">
        <v>4</v>
      </c>
      <c r="G116" s="68">
        <v>6</v>
      </c>
      <c r="H116" s="68">
        <v>12</v>
      </c>
      <c r="I116" s="68">
        <v>14</v>
      </c>
      <c r="J116" s="68">
        <v>24</v>
      </c>
      <c r="K116" s="68">
        <v>751</v>
      </c>
      <c r="L116" s="68" t="s">
        <v>26</v>
      </c>
      <c r="M116" s="70">
        <v>1</v>
      </c>
      <c r="N116" s="68" t="s">
        <v>21</v>
      </c>
      <c r="O116" s="68" t="s">
        <v>27</v>
      </c>
      <c r="P116" s="71">
        <v>14</v>
      </c>
      <c r="Q116" s="82" t="s">
        <v>183</v>
      </c>
      <c r="R116" s="60"/>
      <c r="S116" s="60"/>
      <c r="T116" s="60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G116" s="79"/>
      <c r="CH116" s="79"/>
      <c r="CI116" s="79"/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X116" s="79"/>
      <c r="DY116" s="79"/>
      <c r="DZ116" s="79"/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O116" s="79"/>
      <c r="FP116" s="79"/>
      <c r="FQ116" s="79"/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W116" s="79"/>
      <c r="IX116" s="79"/>
      <c r="IY116" s="79"/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N116" s="79"/>
      <c r="KO116" s="79"/>
      <c r="KP116" s="79"/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E116" s="79"/>
      <c r="MF116" s="79"/>
      <c r="MG116" s="79"/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V116" s="79"/>
      <c r="NW116" s="79"/>
      <c r="NX116" s="79"/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M116" s="79"/>
      <c r="PN116" s="79"/>
      <c r="PO116" s="79"/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D116" s="79"/>
      <c r="RE116" s="79"/>
      <c r="RF116" s="79"/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U116" s="79"/>
      <c r="SV116" s="79"/>
      <c r="SW116" s="79"/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L116" s="79"/>
      <c r="UM116" s="79"/>
      <c r="UN116" s="79"/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C116" s="79"/>
    </row>
    <row r="117" spans="1:601" s="79" customFormat="1">
      <c r="A117" s="60">
        <f>IF(C117=C116,A116,IF(C117=(C116+1),A116,(A116+1)))</f>
        <v>24</v>
      </c>
      <c r="B117" s="50">
        <f>IF(L117="Stroke",IF(M117=M116,IF(A117&lt;&gt;A116,1,IF(L116="Stroke",B116+1,IF(L115="Stroke",B115+1,IF(L114="Stroke",B114+1,IF(L113="Stroke",B113+1,IF(L112="Stroke",B112+1,IF(L111="Stroke",B111+1,IF(L110="Stroke",B110+1,"")))))))),IF(A117&lt;&gt;A115,1,IF(M117=M115,IF(L115="Stroke",B115+1,IF(M117=M114,IF(L114="Stroke",B114+1,""))),1))),"")</f>
        <v>2</v>
      </c>
      <c r="C117" s="60">
        <f t="shared" si="2"/>
        <v>44064</v>
      </c>
      <c r="D117" s="60" t="str">
        <f t="shared" si="3"/>
        <v>201746</v>
      </c>
      <c r="E117" s="60">
        <v>2017</v>
      </c>
      <c r="F117" s="60">
        <v>4</v>
      </c>
      <c r="G117" s="60">
        <v>6</v>
      </c>
      <c r="H117" s="60">
        <v>12</v>
      </c>
      <c r="I117" s="60">
        <v>14</v>
      </c>
      <c r="J117" s="60">
        <v>24</v>
      </c>
      <c r="K117" s="60">
        <v>777</v>
      </c>
      <c r="L117" s="61" t="s">
        <v>26</v>
      </c>
      <c r="M117" s="61">
        <v>1</v>
      </c>
      <c r="N117" s="60" t="s">
        <v>21</v>
      </c>
      <c r="O117" s="60" t="s">
        <v>27</v>
      </c>
      <c r="P117" s="60">
        <v>26</v>
      </c>
      <c r="Q117" s="60" t="s">
        <v>39</v>
      </c>
      <c r="R117" s="60"/>
      <c r="S117" s="60"/>
      <c r="T117" s="60"/>
    </row>
    <row r="118" spans="1:601" s="79" customFormat="1">
      <c r="A118" s="60">
        <f>IF(C118=C117,A117,IF(C118=(C117+1),A117,(A117+1)))</f>
        <v>24</v>
      </c>
      <c r="B118" s="50">
        <f>IF(L118="Stroke",IF(M118=M117,IF(A118&lt;&gt;A117,1,IF(L117="Stroke",B117+1,IF(L116="Stroke",B116+1,IF(L115="Stroke",B115+1,IF(L114="Stroke",B114+1,IF(L113="Stroke",B113+1,IF(L112="Stroke",B112+1,IF(L111="Stroke",B111+1,"")))))))),IF(A118&lt;&gt;A116,1,IF(M118=M116,IF(L116="Stroke",B116+1,IF(M118=M115,IF(L115="Stroke",B115+1,""))),1))),"")</f>
        <v>3</v>
      </c>
      <c r="C118" s="60">
        <f t="shared" si="2"/>
        <v>44064</v>
      </c>
      <c r="D118" s="60" t="str">
        <f t="shared" si="3"/>
        <v>201746</v>
      </c>
      <c r="E118" s="60">
        <v>2017</v>
      </c>
      <c r="F118" s="60">
        <v>4</v>
      </c>
      <c r="G118" s="60">
        <v>6</v>
      </c>
      <c r="H118" s="60">
        <v>12</v>
      </c>
      <c r="I118" s="60">
        <v>14</v>
      </c>
      <c r="J118" s="60">
        <v>24</v>
      </c>
      <c r="K118" s="60">
        <v>840</v>
      </c>
      <c r="L118" s="61" t="s">
        <v>26</v>
      </c>
      <c r="M118" s="61">
        <v>1</v>
      </c>
      <c r="N118" s="60" t="s">
        <v>21</v>
      </c>
      <c r="O118" s="60" t="s">
        <v>27</v>
      </c>
      <c r="P118" s="60">
        <v>13</v>
      </c>
      <c r="Q118" s="60"/>
      <c r="R118" s="60"/>
      <c r="S118" s="60"/>
      <c r="T118" s="60"/>
    </row>
    <row r="119" spans="1:601" s="79" customFormat="1">
      <c r="A119" s="60">
        <f>IF(C119=C118,A118,IF(C119=(C118+1),A118,(A118+1)))</f>
        <v>24</v>
      </c>
      <c r="B119" s="50">
        <f>IF(L119="Stroke",IF(M119=M118,IF(A119&lt;&gt;A118,1,IF(L118="Stroke",B118+1,IF(L117="Stroke",B117+1,IF(L116="Stroke",B116+1,IF(L115="Stroke",B115+1,IF(L114="Stroke",B114+1,IF(L113="Stroke",B113+1,IF(L112="Stroke",B112+1,"")))))))),IF(A119&lt;&gt;A117,1,IF(M119=M117,IF(L117="Stroke",B117+1,IF(M119=M116,IF(L116="Stroke",B116+1,""))),1))),"")</f>
        <v>4</v>
      </c>
      <c r="C119" s="60">
        <f t="shared" si="2"/>
        <v>44064</v>
      </c>
      <c r="D119" s="60" t="str">
        <f t="shared" si="3"/>
        <v>201746</v>
      </c>
      <c r="E119" s="60">
        <v>2017</v>
      </c>
      <c r="F119" s="60">
        <v>4</v>
      </c>
      <c r="G119" s="60">
        <v>6</v>
      </c>
      <c r="H119" s="60">
        <v>12</v>
      </c>
      <c r="I119" s="60">
        <v>14</v>
      </c>
      <c r="J119" s="60">
        <v>24</v>
      </c>
      <c r="K119" s="60">
        <v>878</v>
      </c>
      <c r="L119" s="61" t="s">
        <v>26</v>
      </c>
      <c r="M119" s="61">
        <v>1</v>
      </c>
      <c r="N119" s="60" t="s">
        <v>21</v>
      </c>
      <c r="O119" s="60" t="s">
        <v>27</v>
      </c>
      <c r="P119" s="60">
        <v>8</v>
      </c>
      <c r="Q119" s="60"/>
      <c r="R119" s="60"/>
      <c r="S119" s="60"/>
      <c r="T119" s="60"/>
    </row>
    <row r="120" spans="1:601" s="79" customFormat="1">
      <c r="A120" s="60">
        <f>IF(C120=C119,A119,IF(C120=(C119+1),A119,(A119+1)))</f>
        <v>24</v>
      </c>
      <c r="B120" s="50">
        <f>IF(L120="Stroke",IF(M120=M119,IF(A120&lt;&gt;A119,1,IF(L119="Stroke",B119+1,IF(L118="Stroke",B118+1,IF(L117="Stroke",B117+1,IF(L116="Stroke",B116+1,IF(L115="Stroke",B115+1,IF(L114="Stroke",B114+1,IF(L113="Stroke",B113+1,"")))))))),IF(A120&lt;&gt;A118,1,IF(M120=M118,IF(L118="Stroke",B118+1,IF(M120=M117,IF(L117="Stroke",B117+1,""))),1))),"")</f>
        <v>5</v>
      </c>
      <c r="C120" s="60">
        <f t="shared" si="2"/>
        <v>44064</v>
      </c>
      <c r="D120" s="60" t="str">
        <f t="shared" si="3"/>
        <v>201746</v>
      </c>
      <c r="E120" s="60">
        <v>2017</v>
      </c>
      <c r="F120" s="60">
        <v>4</v>
      </c>
      <c r="G120" s="60">
        <v>6</v>
      </c>
      <c r="H120" s="60">
        <v>12</v>
      </c>
      <c r="I120" s="60">
        <v>14</v>
      </c>
      <c r="J120" s="60">
        <v>24</v>
      </c>
      <c r="K120" s="60">
        <v>925</v>
      </c>
      <c r="L120" s="61" t="s">
        <v>26</v>
      </c>
      <c r="M120" s="61">
        <v>1</v>
      </c>
      <c r="N120" s="60" t="s">
        <v>21</v>
      </c>
      <c r="O120" s="60" t="s">
        <v>27</v>
      </c>
      <c r="P120" s="60">
        <v>11</v>
      </c>
      <c r="Q120" s="60"/>
      <c r="R120" s="60"/>
      <c r="S120" s="60"/>
      <c r="T120" s="60"/>
    </row>
    <row r="121" spans="1:601" s="79" customFormat="1">
      <c r="A121" s="60">
        <f>IF(C121=C120,A120,IF(C121=(C120+1),A120,(A120+1)))</f>
        <v>24</v>
      </c>
      <c r="B121" s="50">
        <f>IF(L121="Stroke",IF(M121=M120,IF(A121&lt;&gt;A120,1,IF(L120="Stroke",B120+1,IF(L119="Stroke",B119+1,IF(L118="Stroke",B118+1,IF(L117="Stroke",B117+1,IF(L116="Stroke",B116+1,IF(L115="Stroke",B115+1,IF(L114="Stroke",B114+1,"")))))))),IF(A121&lt;&gt;A119,1,IF(M121=M119,IF(L119="Stroke",B119+1,IF(M121=M118,IF(L118="Stroke",B118+1,""))),1))),"")</f>
        <v>6</v>
      </c>
      <c r="C121" s="60">
        <f t="shared" si="2"/>
        <v>44064</v>
      </c>
      <c r="D121" s="60" t="str">
        <f t="shared" si="3"/>
        <v>201746</v>
      </c>
      <c r="E121" s="60">
        <v>2017</v>
      </c>
      <c r="F121" s="60">
        <v>4</v>
      </c>
      <c r="G121" s="60">
        <v>6</v>
      </c>
      <c r="H121" s="60">
        <v>12</v>
      </c>
      <c r="I121" s="60">
        <v>14</v>
      </c>
      <c r="J121" s="60">
        <v>24</v>
      </c>
      <c r="K121" s="60">
        <v>941</v>
      </c>
      <c r="L121" s="61" t="s">
        <v>26</v>
      </c>
      <c r="M121" s="61">
        <v>1</v>
      </c>
      <c r="N121" s="60" t="s">
        <v>21</v>
      </c>
      <c r="O121" s="60" t="s">
        <v>27</v>
      </c>
      <c r="P121" s="60">
        <v>5</v>
      </c>
      <c r="Q121" s="60"/>
      <c r="R121" s="60"/>
      <c r="S121" s="60"/>
      <c r="T121" s="60"/>
    </row>
    <row r="122" spans="1:601" s="79" customFormat="1">
      <c r="A122" s="60">
        <f>IF(C122=C121,A121,IF(C122=(C121+1),A121,(A121+1)))</f>
        <v>24</v>
      </c>
      <c r="B122" s="50">
        <f>IF(L122="Stroke",IF(M122=M121,IF(A122&lt;&gt;A121,1,IF(L121="Stroke",B121+1,IF(L120="Stroke",B120+1,IF(L119="Stroke",B119+1,IF(L118="Stroke",B118+1,IF(L117="Stroke",B117+1,IF(L116="Stroke",B116+1,IF(L115="Stroke",B115+1,"")))))))),IF(A122&lt;&gt;A120,1,IF(M122=M120,IF(L120="Stroke",B120+1,IF(M122=M119,IF(L119="Stroke",B119+1,""))),1))),"")</f>
        <v>7</v>
      </c>
      <c r="C122" s="60">
        <f t="shared" si="2"/>
        <v>44064</v>
      </c>
      <c r="D122" s="60" t="str">
        <f t="shared" si="3"/>
        <v>201746</v>
      </c>
      <c r="E122" s="60">
        <v>2017</v>
      </c>
      <c r="F122" s="60">
        <v>4</v>
      </c>
      <c r="G122" s="60">
        <v>6</v>
      </c>
      <c r="H122" s="60">
        <v>12</v>
      </c>
      <c r="I122" s="60">
        <v>14</v>
      </c>
      <c r="J122" s="60">
        <v>24</v>
      </c>
      <c r="K122" s="60">
        <v>967</v>
      </c>
      <c r="L122" s="61" t="s">
        <v>26</v>
      </c>
      <c r="M122" s="61">
        <v>1</v>
      </c>
      <c r="N122" s="60" t="s">
        <v>21</v>
      </c>
      <c r="O122" s="60" t="s">
        <v>27</v>
      </c>
      <c r="P122" s="60">
        <v>10</v>
      </c>
      <c r="Q122" s="60"/>
      <c r="R122" s="60"/>
      <c r="S122" s="60"/>
      <c r="T122" s="60"/>
    </row>
    <row r="123" spans="1:601" s="85" customFormat="1">
      <c r="A123" s="83">
        <f>IF(C123=C122,A122,IF(C123=(C122+1),A122,(A122+1)))</f>
        <v>25</v>
      </c>
      <c r="B123" s="50">
        <f>IF(L123="Stroke",IF(M123=M122,IF(A123&lt;&gt;A122,1,IF(L122="Stroke",B122+1,IF(L121="Stroke",B121+1,IF(L120="Stroke",B120+1,IF(L119="Stroke",B119+1,IF(L118="Stroke",B118+1,IF(L117="Stroke",B117+1,IF(L116="Stroke",B116+1,"")))))))),IF(A123&lt;&gt;A121,1,IF(M123=M121,IF(L121="Stroke",B121+1,IF(M123=M120,IF(L120="Stroke",B120+1,""))),1))),"")</f>
        <v>1</v>
      </c>
      <c r="C123" s="83">
        <f t="shared" si="2"/>
        <v>44079</v>
      </c>
      <c r="D123" s="83" t="str">
        <f t="shared" si="3"/>
        <v>201746</v>
      </c>
      <c r="E123" s="83">
        <v>2017</v>
      </c>
      <c r="F123" s="83">
        <v>4</v>
      </c>
      <c r="G123" s="83">
        <v>6</v>
      </c>
      <c r="H123" s="83">
        <v>12</v>
      </c>
      <c r="I123" s="83">
        <v>14</v>
      </c>
      <c r="J123" s="83">
        <v>39</v>
      </c>
      <c r="K123" s="83">
        <v>682</v>
      </c>
      <c r="L123" s="83" t="s">
        <v>26</v>
      </c>
      <c r="M123" s="83">
        <v>1</v>
      </c>
      <c r="N123" s="83" t="s">
        <v>21</v>
      </c>
      <c r="O123" s="83" t="s">
        <v>27</v>
      </c>
      <c r="P123" s="83">
        <f>697-682</f>
        <v>15</v>
      </c>
      <c r="Q123" s="83"/>
      <c r="R123" s="60"/>
      <c r="S123" s="60"/>
      <c r="T123" s="60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G123" s="79"/>
      <c r="CH123" s="79"/>
      <c r="CI123" s="79"/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X123" s="79"/>
      <c r="DY123" s="79"/>
      <c r="DZ123" s="79"/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O123" s="79"/>
      <c r="FP123" s="79"/>
      <c r="FQ123" s="79"/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W123" s="79"/>
      <c r="IX123" s="79"/>
      <c r="IY123" s="79"/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N123" s="79"/>
      <c r="KO123" s="79"/>
      <c r="KP123" s="79"/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E123" s="79"/>
      <c r="MF123" s="79"/>
      <c r="MG123" s="79"/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V123" s="79"/>
      <c r="NW123" s="79"/>
      <c r="NX123" s="79"/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M123" s="79"/>
      <c r="PN123" s="79"/>
      <c r="PO123" s="79"/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D123" s="79"/>
      <c r="RE123" s="79"/>
      <c r="RF123" s="79"/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U123" s="79"/>
      <c r="SV123" s="79"/>
      <c r="SW123" s="79"/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L123" s="79"/>
      <c r="UM123" s="79"/>
      <c r="UN123" s="79"/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C123" s="79"/>
    </row>
    <row r="124" spans="1:601" s="85" customFormat="1">
      <c r="A124" s="83">
        <f>IF(C124=C123,A123,IF(C124=(C123+1),A123,(A123+1)))</f>
        <v>26</v>
      </c>
      <c r="B124" s="50">
        <f>IF(L124="Stroke",IF(M124=M123,IF(A124&lt;&gt;A123,1,IF(L123="Stroke",B123+1,IF(L122="Stroke",B122+1,IF(L121="Stroke",B121+1,IF(L120="Stroke",B120+1,IF(L119="Stroke",B119+1,IF(L118="Stroke",B118+1,IF(L117="Stroke",B117+1,"")))))))),IF(A124&lt;&gt;A122,1,IF(M124=M122,IF(L122="Stroke",B122+1,IF(M124=M121,IF(L121="Stroke",B121+1,""))),1))),"")</f>
        <v>1</v>
      </c>
      <c r="C124" s="83">
        <f t="shared" si="2"/>
        <v>44311</v>
      </c>
      <c r="D124" s="83" t="str">
        <f t="shared" si="3"/>
        <v>201746</v>
      </c>
      <c r="E124" s="83">
        <v>2017</v>
      </c>
      <c r="F124" s="83">
        <v>4</v>
      </c>
      <c r="G124" s="83">
        <v>6</v>
      </c>
      <c r="H124" s="83">
        <v>12</v>
      </c>
      <c r="I124" s="83">
        <v>18</v>
      </c>
      <c r="J124" s="83">
        <v>31</v>
      </c>
      <c r="K124" s="83">
        <v>123</v>
      </c>
      <c r="L124" s="83" t="s">
        <v>26</v>
      </c>
      <c r="M124" s="83">
        <v>1</v>
      </c>
      <c r="N124" s="83" t="s">
        <v>21</v>
      </c>
      <c r="O124" s="83" t="s">
        <v>27</v>
      </c>
      <c r="P124" s="83">
        <v>7</v>
      </c>
      <c r="Q124" s="83"/>
      <c r="R124" s="60"/>
      <c r="S124" s="60"/>
      <c r="T124" s="60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G124" s="79"/>
      <c r="CH124" s="79"/>
      <c r="CI124" s="79"/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X124" s="79"/>
      <c r="DY124" s="79"/>
      <c r="DZ124" s="79"/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O124" s="79"/>
      <c r="FP124" s="79"/>
      <c r="FQ124" s="79"/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W124" s="79"/>
      <c r="IX124" s="79"/>
      <c r="IY124" s="79"/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N124" s="79"/>
      <c r="KO124" s="79"/>
      <c r="KP124" s="79"/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E124" s="79"/>
      <c r="MF124" s="79"/>
      <c r="MG124" s="79"/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V124" s="79"/>
      <c r="NW124" s="79"/>
      <c r="NX124" s="79"/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M124" s="79"/>
      <c r="PN124" s="79"/>
      <c r="PO124" s="79"/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D124" s="79"/>
      <c r="RE124" s="79"/>
      <c r="RF124" s="79"/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U124" s="79"/>
      <c r="SV124" s="79"/>
      <c r="SW124" s="79"/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L124" s="79"/>
      <c r="UM124" s="79"/>
      <c r="UN124" s="79"/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C124" s="79"/>
    </row>
    <row r="125" spans="1:601" s="79" customFormat="1">
      <c r="A125" s="60">
        <f>IF(C125=C124,A124,IF(C125=(C124+1),A124,(A124+1)))</f>
        <v>26</v>
      </c>
      <c r="B125" s="50">
        <f>IF(L125="Stroke",IF(M125=M124,IF(A125&lt;&gt;A124,1,IF(L124="Stroke",B124+1,IF(L123="Stroke",B123+1,IF(L122="Stroke",B122+1,IF(L121="Stroke",B121+1,IF(L120="Stroke",B120+1,IF(L119="Stroke",B119+1,IF(L118="Stroke",B118+1,"")))))))),IF(A125&lt;&gt;A123,1,IF(M125=M123,IF(L123="Stroke",B123+1,IF(M125=M122,IF(L122="Stroke",B122+1,""))),1))),"")</f>
        <v>2</v>
      </c>
      <c r="C125" s="60">
        <f t="shared" si="2"/>
        <v>44311</v>
      </c>
      <c r="D125" s="60" t="str">
        <f t="shared" si="3"/>
        <v>201746</v>
      </c>
      <c r="E125" s="60">
        <v>2017</v>
      </c>
      <c r="F125" s="60">
        <v>4</v>
      </c>
      <c r="G125" s="60">
        <v>6</v>
      </c>
      <c r="H125" s="60">
        <v>12</v>
      </c>
      <c r="I125" s="60">
        <v>18</v>
      </c>
      <c r="J125" s="60">
        <v>31</v>
      </c>
      <c r="K125" s="60">
        <v>156</v>
      </c>
      <c r="L125" s="60" t="s">
        <v>26</v>
      </c>
      <c r="M125" s="60">
        <v>1</v>
      </c>
      <c r="N125" s="60" t="s">
        <v>21</v>
      </c>
      <c r="O125" s="60" t="s">
        <v>27</v>
      </c>
      <c r="P125" s="60">
        <f>157-156</f>
        <v>1</v>
      </c>
      <c r="Q125" s="60"/>
      <c r="R125" s="60"/>
      <c r="S125" s="60"/>
      <c r="T125" s="60"/>
    </row>
    <row r="126" spans="1:601" s="79" customFormat="1">
      <c r="A126" s="60">
        <f>IF(C126=C125,A125,IF(C126=(C125+1),A125,(A125+1)))</f>
        <v>26</v>
      </c>
      <c r="B126" s="50">
        <f>IF(L126="Stroke",IF(M126=M125,IF(A126&lt;&gt;A125,1,IF(L125="Stroke",B125+1,IF(L124="Stroke",B124+1,IF(L123="Stroke",B123+1,IF(L122="Stroke",B122+1,IF(L121="Stroke",B121+1,IF(L120="Stroke",B120+1,IF(L119="Stroke",B119+1,"")))))))),IF(A126&lt;&gt;A124,1,IF(M126=M124,IF(L124="Stroke",B124+1,IF(M126=M123,IF(L123="Stroke",B123+1,""))),1))),"")</f>
        <v>3</v>
      </c>
      <c r="C126" s="60">
        <f t="shared" si="2"/>
        <v>44311</v>
      </c>
      <c r="D126" s="60" t="str">
        <f t="shared" si="3"/>
        <v>201746</v>
      </c>
      <c r="E126" s="60">
        <v>2017</v>
      </c>
      <c r="F126" s="60">
        <v>4</v>
      </c>
      <c r="G126" s="60">
        <v>6</v>
      </c>
      <c r="H126" s="60">
        <v>12</v>
      </c>
      <c r="I126" s="60">
        <v>18</v>
      </c>
      <c r="J126" s="60">
        <v>31</v>
      </c>
      <c r="K126" s="60">
        <v>214</v>
      </c>
      <c r="L126" s="60" t="s">
        <v>26</v>
      </c>
      <c r="M126" s="60">
        <v>1</v>
      </c>
      <c r="N126" s="60" t="s">
        <v>21</v>
      </c>
      <c r="O126" s="60" t="s">
        <v>27</v>
      </c>
      <c r="P126" s="60">
        <f>226-214</f>
        <v>12</v>
      </c>
      <c r="Q126" s="60"/>
      <c r="R126" s="60"/>
      <c r="S126" s="60"/>
      <c r="T126" s="60"/>
    </row>
    <row r="127" spans="1:601" s="79" customFormat="1">
      <c r="A127" s="60">
        <f>IF(C127=C126,A126,IF(C127=(C126+1),A126,(A126+1)))</f>
        <v>26</v>
      </c>
      <c r="B127" s="50">
        <f>IF(L127="Stroke",IF(M127=M126,IF(A127&lt;&gt;A126,1,IF(L126="Stroke",B126+1,IF(L125="Stroke",B125+1,IF(L124="Stroke",B124+1,IF(L123="Stroke",B123+1,IF(L122="Stroke",B122+1,IF(L121="Stroke",B121+1,IF(L120="Stroke",B120+1,"")))))))),IF(A127&lt;&gt;A125,1,IF(M127=M125,IF(L125="Stroke",B125+1,IF(M127=M124,IF(L124="Stroke",B124+1,""))),1))),"")</f>
        <v>4</v>
      </c>
      <c r="C127" s="60">
        <f t="shared" si="2"/>
        <v>44311</v>
      </c>
      <c r="D127" s="60" t="str">
        <f t="shared" si="3"/>
        <v>201746</v>
      </c>
      <c r="E127" s="60">
        <v>2017</v>
      </c>
      <c r="F127" s="60">
        <v>4</v>
      </c>
      <c r="G127" s="60">
        <v>6</v>
      </c>
      <c r="H127" s="60">
        <v>12</v>
      </c>
      <c r="I127" s="60">
        <v>18</v>
      </c>
      <c r="J127" s="60">
        <v>31</v>
      </c>
      <c r="K127" s="60">
        <v>278</v>
      </c>
      <c r="L127" s="60" t="s">
        <v>26</v>
      </c>
      <c r="M127" s="60">
        <v>1</v>
      </c>
      <c r="N127" s="60" t="s">
        <v>21</v>
      </c>
      <c r="O127" s="60" t="s">
        <v>27</v>
      </c>
      <c r="P127" s="60">
        <f>282-278</f>
        <v>4</v>
      </c>
      <c r="Q127" s="60"/>
      <c r="R127" s="60"/>
      <c r="S127" s="60"/>
      <c r="T127" s="60"/>
    </row>
    <row r="128" spans="1:601" s="79" customFormat="1">
      <c r="A128" s="60">
        <f>IF(C128=C127,A127,IF(C128=(C127+1),A127,(A127+1)))</f>
        <v>26</v>
      </c>
      <c r="B128" s="50">
        <f>IF(L128="Stroke",IF(M128=M127,IF(A128&lt;&gt;A127,1,IF(L127="Stroke",B127+1,IF(L126="Stroke",B126+1,IF(L125="Stroke",B125+1,IF(L124="Stroke",B124+1,IF(L123="Stroke",B123+1,IF(L122="Stroke",B122+1,IF(L121="Stroke",B121+1,"")))))))),IF(A128&lt;&gt;A126,1,IF(M128=M126,IF(L126="Stroke",B126+1,IF(M128=M125,IF(L125="Stroke",B125+1,""))),1))),"")</f>
        <v>5</v>
      </c>
      <c r="C128" s="60">
        <f t="shared" si="2"/>
        <v>44311</v>
      </c>
      <c r="D128" s="60" t="str">
        <f t="shared" si="3"/>
        <v>201746</v>
      </c>
      <c r="E128" s="60">
        <v>2017</v>
      </c>
      <c r="F128" s="60">
        <v>4</v>
      </c>
      <c r="G128" s="60">
        <v>6</v>
      </c>
      <c r="H128" s="60">
        <v>12</v>
      </c>
      <c r="I128" s="60">
        <v>18</v>
      </c>
      <c r="J128" s="60">
        <v>31</v>
      </c>
      <c r="K128" s="60">
        <v>328</v>
      </c>
      <c r="L128" s="60" t="s">
        <v>26</v>
      </c>
      <c r="M128" s="60">
        <v>1</v>
      </c>
      <c r="N128" s="60" t="s">
        <v>21</v>
      </c>
      <c r="O128" s="60" t="s">
        <v>27</v>
      </c>
      <c r="P128" s="60">
        <f>330-328</f>
        <v>2</v>
      </c>
      <c r="Q128" s="60"/>
      <c r="R128" s="60"/>
      <c r="S128" s="60"/>
      <c r="T128" s="60"/>
    </row>
    <row r="129" spans="1:601" s="85" customFormat="1">
      <c r="A129" s="83">
        <f>IF(C129=C128,A128,IF(C129=(C128+1),A128,(A128+1)))</f>
        <v>27</v>
      </c>
      <c r="B129" s="50">
        <f>IF(L129="Stroke",IF(M129=M128,IF(A129&lt;&gt;A128,1,IF(L128="Stroke",B128+1,IF(L127="Stroke",B127+1,IF(L126="Stroke",B126+1,IF(L125="Stroke",B125+1,IF(L124="Stroke",B124+1,IF(L123="Stroke",B123+1,IF(L122="Stroke",B122+1,"")))))))),IF(A129&lt;&gt;A127,1,IF(M129=M127,IF(L127="Stroke",B127+1,IF(M129=M126,IF(L126="Stroke",B126+1,""))),1))),"")</f>
        <v>1</v>
      </c>
      <c r="C129" s="83">
        <f t="shared" si="2"/>
        <v>44324</v>
      </c>
      <c r="D129" s="83" t="str">
        <f t="shared" si="3"/>
        <v>201746</v>
      </c>
      <c r="E129" s="83">
        <v>2017</v>
      </c>
      <c r="F129" s="83">
        <v>4</v>
      </c>
      <c r="G129" s="83">
        <v>6</v>
      </c>
      <c r="H129" s="83">
        <v>12</v>
      </c>
      <c r="I129" s="83">
        <v>18</v>
      </c>
      <c r="J129" s="83">
        <v>44</v>
      </c>
      <c r="K129" s="83">
        <v>805</v>
      </c>
      <c r="L129" s="83" t="s">
        <v>26</v>
      </c>
      <c r="M129" s="83">
        <v>1</v>
      </c>
      <c r="N129" s="83" t="s">
        <v>21</v>
      </c>
      <c r="O129" s="83" t="s">
        <v>27</v>
      </c>
      <c r="P129" s="83">
        <f>816-805</f>
        <v>11</v>
      </c>
      <c r="Q129" s="83"/>
      <c r="R129" s="60"/>
      <c r="S129" s="60"/>
      <c r="T129" s="60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G129" s="79"/>
      <c r="CH129" s="79"/>
      <c r="CI129" s="79"/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X129" s="79"/>
      <c r="DY129" s="79"/>
      <c r="DZ129" s="79"/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O129" s="79"/>
      <c r="FP129" s="79"/>
      <c r="FQ129" s="79"/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W129" s="79"/>
      <c r="IX129" s="79"/>
      <c r="IY129" s="79"/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N129" s="79"/>
      <c r="KO129" s="79"/>
      <c r="KP129" s="79"/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E129" s="79"/>
      <c r="MF129" s="79"/>
      <c r="MG129" s="79"/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V129" s="79"/>
      <c r="NW129" s="79"/>
      <c r="NX129" s="79"/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M129" s="79"/>
      <c r="PN129" s="79"/>
      <c r="PO129" s="79"/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D129" s="79"/>
      <c r="RE129" s="79"/>
      <c r="RF129" s="79"/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U129" s="79"/>
      <c r="SV129" s="79"/>
      <c r="SW129" s="79"/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L129" s="79"/>
      <c r="UM129" s="79"/>
      <c r="UN129" s="79"/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C129" s="79"/>
    </row>
    <row r="130" spans="1:601" s="79" customFormat="1">
      <c r="A130" s="60">
        <f>IF(C130=C129,A129,IF(C130=(C129+1),A129,(A129+1)))</f>
        <v>27</v>
      </c>
      <c r="B130" s="50">
        <f>IF(L130="Stroke",IF(M130=M129,IF(A130&lt;&gt;A129,1,IF(L129="Stroke",B129+1,IF(L128="Stroke",B128+1,IF(L127="Stroke",B127+1,IF(L126="Stroke",B126+1,IF(L125="Stroke",B125+1,IF(L124="Stroke",B124+1,IF(L123="Stroke",B123+1,"")))))))),IF(A130&lt;&gt;A128,1,IF(M130=M128,IF(L128="Stroke",B128+1,IF(M130=M127,IF(L127="Stroke",B127+1,""))),1))),"")</f>
        <v>2</v>
      </c>
      <c r="C130" s="60">
        <f t="shared" ref="C130:C193" si="4">J130+(I130*60)+(H130*3600)</f>
        <v>44324</v>
      </c>
      <c r="D130" s="60" t="str">
        <f t="shared" ref="D130:D193" si="5">CONCATENATE(E130,F130,G130)</f>
        <v>201746</v>
      </c>
      <c r="E130" s="60">
        <v>2017</v>
      </c>
      <c r="F130" s="60">
        <v>4</v>
      </c>
      <c r="G130" s="60">
        <v>6</v>
      </c>
      <c r="H130" s="60">
        <v>12</v>
      </c>
      <c r="I130" s="60">
        <v>18</v>
      </c>
      <c r="J130" s="60">
        <v>44</v>
      </c>
      <c r="K130" s="60">
        <v>880</v>
      </c>
      <c r="L130" s="60" t="s">
        <v>26</v>
      </c>
      <c r="M130" s="60">
        <v>1</v>
      </c>
      <c r="N130" s="60" t="s">
        <v>21</v>
      </c>
      <c r="O130" s="60" t="s">
        <v>27</v>
      </c>
      <c r="P130" s="60">
        <f>894-880</f>
        <v>14</v>
      </c>
      <c r="Q130" s="60"/>
      <c r="R130" s="60"/>
      <c r="S130" s="60"/>
      <c r="T130" s="60"/>
    </row>
    <row r="131" spans="1:601" s="79" customFormat="1">
      <c r="A131" s="60">
        <f>IF(C131=C130,A130,IF(C131=(C130+1),A130,(A130+1)))</f>
        <v>27</v>
      </c>
      <c r="B131" s="50">
        <f>IF(L131="Stroke",IF(M131=M130,IF(A131&lt;&gt;A130,1,IF(L130="Stroke",B130+1,IF(L129="Stroke",B129+1,IF(L128="Stroke",B128+1,IF(L127="Stroke",B127+1,IF(L126="Stroke",B126+1,IF(L125="Stroke",B125+1,IF(L124="Stroke",B124+1,"")))))))),IF(A131&lt;&gt;A129,1,IF(M131=M129,IF(L129="Stroke",B129+1,IF(M131=M128,IF(L128="Stroke",B128+1,""))),1))),"")</f>
        <v>3</v>
      </c>
      <c r="C131" s="60">
        <f t="shared" si="4"/>
        <v>44324</v>
      </c>
      <c r="D131" s="60" t="str">
        <f t="shared" si="5"/>
        <v>201746</v>
      </c>
      <c r="E131" s="60">
        <v>2017</v>
      </c>
      <c r="F131" s="60">
        <v>4</v>
      </c>
      <c r="G131" s="60">
        <v>6</v>
      </c>
      <c r="H131" s="60">
        <v>12</v>
      </c>
      <c r="I131" s="60">
        <v>18</v>
      </c>
      <c r="J131" s="60">
        <v>44</v>
      </c>
      <c r="K131" s="60">
        <v>915</v>
      </c>
      <c r="L131" s="60" t="s">
        <v>26</v>
      </c>
      <c r="M131" s="60">
        <v>1</v>
      </c>
      <c r="N131" s="60" t="s">
        <v>21</v>
      </c>
      <c r="O131" s="60" t="s">
        <v>27</v>
      </c>
      <c r="P131" s="60">
        <f>933-915</f>
        <v>18</v>
      </c>
      <c r="Q131" s="60"/>
      <c r="R131" s="60"/>
      <c r="S131" s="60"/>
      <c r="T131" s="60"/>
    </row>
    <row r="132" spans="1:601" s="79" customFormat="1">
      <c r="A132" s="51">
        <f>IF(C132=C131,A131,IF(C132=(C131+1),A131,(A131+1)))</f>
        <v>28</v>
      </c>
      <c r="B132" s="50">
        <f>IF(L132="Stroke",IF(M132=M131,IF(A132&lt;&gt;A131,1,IF(L131="Stroke",B131+1,IF(L130="Stroke",B130+1,IF(L129="Stroke",B129+1,IF(L128="Stroke",B128+1,IF(L127="Stroke",B127+1,IF(L126="Stroke",B126+1,IF(L125="Stroke",B125+1,"")))))))),IF(A132&lt;&gt;A130,1,IF(M132=M130,IF(L130="Stroke",B130+1,IF(M132=M129,IF(L129="Stroke",B129+1,""))),1))),"")</f>
        <v>1</v>
      </c>
      <c r="C132" s="51">
        <f t="shared" si="4"/>
        <v>44595</v>
      </c>
      <c r="D132" s="51" t="str">
        <f t="shared" si="5"/>
        <v>201746</v>
      </c>
      <c r="E132" s="51">
        <v>2017</v>
      </c>
      <c r="F132" s="51">
        <v>4</v>
      </c>
      <c r="G132" s="51">
        <v>6</v>
      </c>
      <c r="H132" s="51">
        <v>12</v>
      </c>
      <c r="I132" s="51">
        <v>23</v>
      </c>
      <c r="J132" s="51">
        <v>15</v>
      </c>
      <c r="K132" s="51">
        <v>890</v>
      </c>
      <c r="L132" s="53" t="s">
        <v>26</v>
      </c>
      <c r="M132" s="53">
        <v>1</v>
      </c>
      <c r="N132" s="51" t="s">
        <v>21</v>
      </c>
      <c r="O132" s="51" t="s">
        <v>27</v>
      </c>
      <c r="P132" s="51">
        <v>28</v>
      </c>
      <c r="Q132" s="51" t="s">
        <v>39</v>
      </c>
      <c r="R132" s="60"/>
      <c r="S132" s="60"/>
      <c r="T132" s="60"/>
    </row>
    <row r="133" spans="1:601" s="79" customFormat="1">
      <c r="A133" s="60">
        <f>IF(C133=C132,A132,IF(C133=(C132+1),A132,(A132+1)))</f>
        <v>28</v>
      </c>
      <c r="B133" s="50" t="str">
        <f>IF(L133="Stroke",IF(M133=M132,IF(A133&lt;&gt;A132,1,IF(L132="Stroke",B132+1,IF(L131="Stroke",B131+1,IF(L130="Stroke",B130+1,IF(L129="Stroke",B129+1,IF(L128="Stroke",B128+1,IF(L127="Stroke",B127+1,IF(L126="Stroke",B126+1,"")))))))),IF(A133&lt;&gt;A131,1,IF(M133=M131,IF(L131="Stroke",B131+1,IF(M133=M130,IF(L130="Stroke",B130+1,""))),1))),"")</f>
        <v/>
      </c>
      <c r="C133" s="60">
        <f t="shared" si="4"/>
        <v>44595</v>
      </c>
      <c r="D133" s="60" t="str">
        <f t="shared" si="5"/>
        <v>201746</v>
      </c>
      <c r="E133" s="60">
        <v>2017</v>
      </c>
      <c r="F133" s="60">
        <v>4</v>
      </c>
      <c r="G133" s="60">
        <v>6</v>
      </c>
      <c r="H133" s="60">
        <v>12</v>
      </c>
      <c r="I133" s="60">
        <v>23</v>
      </c>
      <c r="J133" s="60">
        <v>15</v>
      </c>
      <c r="K133" s="60">
        <v>900</v>
      </c>
      <c r="L133" s="61" t="s">
        <v>40</v>
      </c>
      <c r="M133" s="61"/>
      <c r="N133" s="60" t="s">
        <v>21</v>
      </c>
      <c r="O133" s="60" t="s">
        <v>27</v>
      </c>
      <c r="P133" s="60">
        <v>0</v>
      </c>
      <c r="Q133" s="60"/>
      <c r="R133" s="60"/>
      <c r="S133" s="60"/>
      <c r="T133" s="60"/>
    </row>
    <row r="134" spans="1:601" s="85" customFormat="1">
      <c r="A134" s="83">
        <f>IF(C134=C133,A133,IF(C134=(C133+1),A133,(A133+1)))</f>
        <v>29</v>
      </c>
      <c r="B134" s="50">
        <f>IF(L134="Stroke",IF(M134=M133,IF(A134&lt;&gt;A133,1,IF(L133="Stroke",B133+1,IF(L132="Stroke",B132+1,IF(L131="Stroke",B131+1,IF(L130="Stroke",B130+1,IF(L129="Stroke",B129+1,IF(L128="Stroke",B128+1,IF(L127="Stroke",B127+1,"")))))))),IF(A134&lt;&gt;A132,1,IF(M134=M132,IF(L132="Stroke",B132+1,IF(M134=M131,IF(L131="Stroke",B131+1,""))),1))),"")</f>
        <v>1</v>
      </c>
      <c r="C134" s="83">
        <f t="shared" si="4"/>
        <v>53822</v>
      </c>
      <c r="D134" s="83" t="str">
        <f t="shared" si="5"/>
        <v>201746</v>
      </c>
      <c r="E134" s="83">
        <v>2017</v>
      </c>
      <c r="F134" s="83">
        <v>4</v>
      </c>
      <c r="G134" s="83">
        <v>6</v>
      </c>
      <c r="H134" s="83">
        <v>14</v>
      </c>
      <c r="I134" s="83">
        <v>57</v>
      </c>
      <c r="J134" s="83">
        <v>2</v>
      </c>
      <c r="K134" s="83">
        <v>933</v>
      </c>
      <c r="L134" s="83" t="s">
        <v>26</v>
      </c>
      <c r="M134" s="83"/>
      <c r="N134" s="83" t="s">
        <v>21</v>
      </c>
      <c r="O134" s="83" t="s">
        <v>28</v>
      </c>
      <c r="P134" s="83"/>
      <c r="Q134" s="83" t="s">
        <v>249</v>
      </c>
      <c r="R134" s="60"/>
      <c r="S134" s="60"/>
      <c r="T134" s="60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G134" s="79"/>
      <c r="CH134" s="79"/>
      <c r="CI134" s="79"/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X134" s="79"/>
      <c r="DY134" s="79"/>
      <c r="DZ134" s="79"/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O134" s="79"/>
      <c r="FP134" s="79"/>
      <c r="FQ134" s="79"/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W134" s="79"/>
      <c r="IX134" s="79"/>
      <c r="IY134" s="79"/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N134" s="79"/>
      <c r="KO134" s="79"/>
      <c r="KP134" s="79"/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E134" s="79"/>
      <c r="MF134" s="79"/>
      <c r="MG134" s="79"/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V134" s="79"/>
      <c r="NW134" s="79"/>
      <c r="NX134" s="79"/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M134" s="79"/>
      <c r="PN134" s="79"/>
      <c r="PO134" s="79"/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D134" s="79"/>
      <c r="RE134" s="79"/>
      <c r="RF134" s="79"/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U134" s="79"/>
      <c r="SV134" s="79"/>
      <c r="SW134" s="79"/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L134" s="79"/>
      <c r="UM134" s="79"/>
      <c r="UN134" s="79"/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C134" s="79"/>
    </row>
    <row r="135" spans="1:601" s="85" customFormat="1">
      <c r="A135" s="83">
        <f>IF(C135=C134,A134,IF(C135=(C134+1),A134,(A134+1)))</f>
        <v>30</v>
      </c>
      <c r="B135" s="50">
        <f>IF(L135="Stroke",IF(M135=M134,IF(A135&lt;&gt;A134,1,IF(L134="Stroke",B134+1,IF(L133="Stroke",B133+1,IF(L132="Stroke",B132+1,IF(L131="Stroke",B131+1,IF(L130="Stroke",B130+1,IF(L129="Stroke",B129+1,IF(L128="Stroke",B128+1,"")))))))),IF(A135&lt;&gt;A133,1,IF(M135=M133,IF(L133="Stroke",B133+1,IF(M135=M132,IF(L132="Stroke",B132+1,""))),1))),"")</f>
        <v>1</v>
      </c>
      <c r="C135" s="83">
        <f t="shared" si="4"/>
        <v>53905</v>
      </c>
      <c r="D135" s="83" t="str">
        <f t="shared" si="5"/>
        <v>201746</v>
      </c>
      <c r="E135" s="83">
        <v>2017</v>
      </c>
      <c r="F135" s="83">
        <v>4</v>
      </c>
      <c r="G135" s="83">
        <v>6</v>
      </c>
      <c r="H135" s="83">
        <v>14</v>
      </c>
      <c r="I135" s="83">
        <v>58</v>
      </c>
      <c r="J135" s="83">
        <v>25</v>
      </c>
      <c r="K135" s="83">
        <v>589</v>
      </c>
      <c r="L135" s="83" t="s">
        <v>26</v>
      </c>
      <c r="M135" s="83">
        <v>1</v>
      </c>
      <c r="N135" s="83" t="s">
        <v>21</v>
      </c>
      <c r="O135" s="83" t="s">
        <v>27</v>
      </c>
      <c r="P135" s="83">
        <f>593-589</f>
        <v>4</v>
      </c>
      <c r="Q135" s="83"/>
      <c r="R135" s="60"/>
      <c r="S135" s="60"/>
      <c r="T135" s="60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G135" s="79"/>
      <c r="CH135" s="79"/>
      <c r="CI135" s="79"/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X135" s="79"/>
      <c r="DY135" s="79"/>
      <c r="DZ135" s="79"/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O135" s="79"/>
      <c r="FP135" s="79"/>
      <c r="FQ135" s="79"/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W135" s="79"/>
      <c r="IX135" s="79"/>
      <c r="IY135" s="79"/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N135" s="79"/>
      <c r="KO135" s="79"/>
      <c r="KP135" s="79"/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E135" s="79"/>
      <c r="MF135" s="79"/>
      <c r="MG135" s="79"/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V135" s="79"/>
      <c r="NW135" s="79"/>
      <c r="NX135" s="79"/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M135" s="79"/>
      <c r="PN135" s="79"/>
      <c r="PO135" s="79"/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D135" s="79"/>
      <c r="RE135" s="79"/>
      <c r="RF135" s="79"/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U135" s="79"/>
      <c r="SV135" s="79"/>
      <c r="SW135" s="79"/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L135" s="79"/>
      <c r="UM135" s="79"/>
      <c r="UN135" s="79"/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C135" s="79"/>
    </row>
    <row r="136" spans="1:601" s="85" customFormat="1">
      <c r="A136" s="83">
        <f>IF(C136=C135,A135,IF(C136=(C135+1),A135,(A135+1)))</f>
        <v>31</v>
      </c>
      <c r="B136" s="50">
        <f>IF(L136="Stroke",IF(M136=M135,IF(A136&lt;&gt;A135,1,IF(L135="Stroke",B135+1,IF(L134="Stroke",B134+1,IF(L133="Stroke",B133+1,IF(L132="Stroke",B132+1,IF(L131="Stroke",B131+1,IF(L130="Stroke",B130+1,IF(L129="Stroke",B129+1,"")))))))),IF(A136&lt;&gt;A134,1,IF(M136=M134,IF(L134="Stroke",B134+1,IF(M136=M133,IF(L133="Stroke",B133+1,""))),1))),"")</f>
        <v>1</v>
      </c>
      <c r="C136" s="83">
        <f t="shared" si="4"/>
        <v>54644</v>
      </c>
      <c r="D136" s="83" t="str">
        <f t="shared" si="5"/>
        <v>201746</v>
      </c>
      <c r="E136" s="83">
        <v>2017</v>
      </c>
      <c r="F136" s="83">
        <v>4</v>
      </c>
      <c r="G136" s="83">
        <v>6</v>
      </c>
      <c r="H136" s="83">
        <v>15</v>
      </c>
      <c r="I136" s="83">
        <v>10</v>
      </c>
      <c r="J136" s="83">
        <v>44</v>
      </c>
      <c r="K136" s="83">
        <v>774</v>
      </c>
      <c r="L136" s="83" t="s">
        <v>26</v>
      </c>
      <c r="M136" s="83">
        <v>1</v>
      </c>
      <c r="N136" s="83" t="s">
        <v>21</v>
      </c>
      <c r="O136" s="83" t="s">
        <v>27</v>
      </c>
      <c r="P136" s="83">
        <f>783-774</f>
        <v>9</v>
      </c>
      <c r="Q136" s="83" t="s">
        <v>184</v>
      </c>
      <c r="R136" s="60"/>
      <c r="S136" s="60"/>
      <c r="T136" s="60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79"/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X136" s="79"/>
      <c r="DY136" s="79"/>
      <c r="DZ136" s="79"/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O136" s="79"/>
      <c r="FP136" s="79"/>
      <c r="FQ136" s="79"/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W136" s="79"/>
      <c r="IX136" s="79"/>
      <c r="IY136" s="79"/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N136" s="79"/>
      <c r="KO136" s="79"/>
      <c r="KP136" s="79"/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E136" s="79"/>
      <c r="MF136" s="79"/>
      <c r="MG136" s="79"/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V136" s="79"/>
      <c r="NW136" s="79"/>
      <c r="NX136" s="79"/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M136" s="79"/>
      <c r="PN136" s="79"/>
      <c r="PO136" s="79"/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D136" s="79"/>
      <c r="RE136" s="79"/>
      <c r="RF136" s="79"/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U136" s="79"/>
      <c r="SV136" s="79"/>
      <c r="SW136" s="79"/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L136" s="79"/>
      <c r="UM136" s="79"/>
      <c r="UN136" s="79"/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C136" s="79"/>
    </row>
    <row r="137" spans="1:601" s="85" customFormat="1">
      <c r="A137" s="83">
        <f>IF(C137=C136,A136,IF(C137=(C136+1),A136,(A136+1)))</f>
        <v>32</v>
      </c>
      <c r="B137" s="50">
        <f>IF(L137="Stroke",IF(M137=M136,IF(A137&lt;&gt;A136,1,IF(L136="Stroke",B136+1,IF(L135="Stroke",B135+1,IF(L134="Stroke",B134+1,IF(L133="Stroke",B133+1,IF(L132="Stroke",B132+1,IF(L131="Stroke",B131+1,IF(L130="Stroke",B130+1,"")))))))),IF(A137&lt;&gt;A135,1,IF(M137=M135,IF(L135="Stroke",B135+1,IF(M137=M134,IF(L134="Stroke",B134+1,""))),1))),"")</f>
        <v>1</v>
      </c>
      <c r="C137" s="83">
        <f t="shared" si="4"/>
        <v>63790</v>
      </c>
      <c r="D137" s="83" t="str">
        <f t="shared" si="5"/>
        <v>201746</v>
      </c>
      <c r="E137" s="83">
        <v>2017</v>
      </c>
      <c r="F137" s="83">
        <v>4</v>
      </c>
      <c r="G137" s="83">
        <v>6</v>
      </c>
      <c r="H137" s="83">
        <v>17</v>
      </c>
      <c r="I137" s="83">
        <v>43</v>
      </c>
      <c r="J137" s="83">
        <v>10</v>
      </c>
      <c r="K137" s="83">
        <v>398</v>
      </c>
      <c r="L137" s="83" t="s">
        <v>26</v>
      </c>
      <c r="M137" s="83">
        <v>1</v>
      </c>
      <c r="N137" s="83" t="s">
        <v>21</v>
      </c>
      <c r="O137" s="83" t="s">
        <v>27</v>
      </c>
      <c r="P137" s="83">
        <f>417-398</f>
        <v>19</v>
      </c>
      <c r="Q137" s="83" t="s">
        <v>185</v>
      </c>
      <c r="R137" s="60"/>
      <c r="S137" s="60"/>
      <c r="T137" s="60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79"/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X137" s="79"/>
      <c r="DY137" s="79"/>
      <c r="DZ137" s="79"/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O137" s="79"/>
      <c r="FP137" s="79"/>
      <c r="FQ137" s="79"/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W137" s="79"/>
      <c r="IX137" s="79"/>
      <c r="IY137" s="79"/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N137" s="79"/>
      <c r="KO137" s="79"/>
      <c r="KP137" s="79"/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E137" s="79"/>
      <c r="MF137" s="79"/>
      <c r="MG137" s="79"/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V137" s="79"/>
      <c r="NW137" s="79"/>
      <c r="NX137" s="79"/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M137" s="79"/>
      <c r="PN137" s="79"/>
      <c r="PO137" s="79"/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D137" s="79"/>
      <c r="RE137" s="79"/>
      <c r="RF137" s="79"/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U137" s="79"/>
      <c r="SV137" s="79"/>
      <c r="SW137" s="79"/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L137" s="79"/>
      <c r="UM137" s="79"/>
      <c r="UN137" s="79"/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C137" s="79"/>
    </row>
    <row r="138" spans="1:601" s="85" customFormat="1">
      <c r="A138" s="83">
        <f>IF(C138=C137,A137,IF(C138=(C137+1),A137,(A137+1)))</f>
        <v>33</v>
      </c>
      <c r="B138" s="50" t="str">
        <f>IF(L138="Stroke",IF(M138=M137,IF(A138&lt;&gt;A137,1,IF(L137="Stroke",B137+1,IF(L136="Stroke",B136+1,IF(L135="Stroke",B135+1,IF(L134="Stroke",B134+1,IF(L133="Stroke",B133+1,IF(L132="Stroke",B132+1,IF(L131="Stroke",B131+1,"")))))))),IF(A138&lt;&gt;A136,1,IF(M138=M136,IF(L136="Stroke",B136+1,IF(M138=M135,IF(L135="Stroke",B135+1,""))),1))),"")</f>
        <v/>
      </c>
      <c r="C138" s="83">
        <f t="shared" si="4"/>
        <v>61429</v>
      </c>
      <c r="D138" s="83" t="str">
        <f t="shared" si="5"/>
        <v>2017410</v>
      </c>
      <c r="E138" s="83">
        <v>2017</v>
      </c>
      <c r="F138" s="83">
        <v>4</v>
      </c>
      <c r="G138" s="83">
        <v>10</v>
      </c>
      <c r="H138" s="83">
        <v>17</v>
      </c>
      <c r="I138" s="83">
        <v>3</v>
      </c>
      <c r="J138" s="83">
        <v>49</v>
      </c>
      <c r="K138" s="83">
        <v>853</v>
      </c>
      <c r="L138" s="83" t="s">
        <v>44</v>
      </c>
      <c r="M138" s="83">
        <v>1</v>
      </c>
      <c r="N138" s="83" t="s">
        <v>21</v>
      </c>
      <c r="O138" s="83" t="s">
        <v>27</v>
      </c>
      <c r="P138" s="83">
        <v>464</v>
      </c>
      <c r="Q138" s="108" t="s">
        <v>235</v>
      </c>
      <c r="R138" s="106" t="s">
        <v>271</v>
      </c>
      <c r="S138" s="106" t="s">
        <v>272</v>
      </c>
      <c r="T138" s="106" t="s">
        <v>273</v>
      </c>
      <c r="U138" s="106">
        <v>21</v>
      </c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79"/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X138" s="79"/>
      <c r="DY138" s="79"/>
      <c r="DZ138" s="79"/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O138" s="79"/>
      <c r="FP138" s="79"/>
      <c r="FQ138" s="79"/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W138" s="79"/>
      <c r="IX138" s="79"/>
      <c r="IY138" s="79"/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N138" s="79"/>
      <c r="KO138" s="79"/>
      <c r="KP138" s="79"/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E138" s="79"/>
      <c r="MF138" s="79"/>
      <c r="MG138" s="79"/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V138" s="79"/>
      <c r="NW138" s="79"/>
      <c r="NX138" s="79"/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M138" s="79"/>
      <c r="PN138" s="79"/>
      <c r="PO138" s="79"/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D138" s="79"/>
      <c r="RE138" s="79"/>
      <c r="RF138" s="79"/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U138" s="79"/>
      <c r="SV138" s="79"/>
      <c r="SW138" s="79"/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L138" s="79"/>
      <c r="UM138" s="79"/>
      <c r="UN138" s="79"/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C138" s="79"/>
    </row>
    <row r="139" spans="1:601" s="79" customFormat="1">
      <c r="A139" s="60">
        <f>IF(C139=C138,A138,IF(C139=(C138+1),A138,(A138+1)))</f>
        <v>33</v>
      </c>
      <c r="B139" s="50" t="str">
        <f>IF(L139="Stroke",IF(M139=M138,IF(A139&lt;&gt;A138,1,IF(L138="Stroke",B138+1,IF(L137="Stroke",B137+1,IF(L136="Stroke",B136+1,IF(L135="Stroke",B135+1,IF(L134="Stroke",B134+1,IF(L133="Stroke",B133+1,IF(L132="Stroke",B132+1,"")))))))),IF(A139&lt;&gt;A137,1,IF(M139=M137,IF(L137="Stroke",B137+1,IF(M139=M136,IF(L136="Stroke",B136+1,""))),1))),"")</f>
        <v/>
      </c>
      <c r="C139" s="60">
        <f t="shared" si="4"/>
        <v>61430</v>
      </c>
      <c r="D139" s="60" t="str">
        <f t="shared" si="5"/>
        <v>2017410</v>
      </c>
      <c r="E139" s="60">
        <v>2017</v>
      </c>
      <c r="F139" s="60">
        <v>4</v>
      </c>
      <c r="G139" s="60">
        <v>10</v>
      </c>
      <c r="H139" s="60">
        <v>17</v>
      </c>
      <c r="I139" s="60">
        <v>3</v>
      </c>
      <c r="J139" s="60">
        <v>50</v>
      </c>
      <c r="K139" s="60">
        <v>118</v>
      </c>
      <c r="L139" s="60" t="s">
        <v>47</v>
      </c>
      <c r="M139" s="60">
        <v>1</v>
      </c>
      <c r="N139" s="60" t="s">
        <v>21</v>
      </c>
      <c r="O139" s="60" t="s">
        <v>27</v>
      </c>
      <c r="P139" s="60">
        <v>0</v>
      </c>
      <c r="Q139" s="60"/>
      <c r="R139" s="60"/>
      <c r="S139" s="60"/>
      <c r="T139" s="60"/>
    </row>
    <row r="140" spans="1:601" s="79" customFormat="1">
      <c r="A140" s="60">
        <f>IF(C140=C139,A139,IF(C140=(C139+1),A139,(A139+1)))</f>
        <v>33</v>
      </c>
      <c r="B140" s="50" t="str">
        <f>IF(L140="Stroke",IF(M140=M139,IF(A140&lt;&gt;A139,1,IF(L139="Stroke",B139+1,IF(L138="Stroke",B138+1,IF(L137="Stroke",B137+1,IF(L136="Stroke",B136+1,IF(L135="Stroke",B135+1,IF(L134="Stroke",B134+1,IF(L133="Stroke",B133+1,"")))))))),IF(A140&lt;&gt;A138,1,IF(M140=M138,IF(L138="Stroke",B138+1,IF(M140=M137,IF(L137="Stroke",B137+1,""))),1))),"")</f>
        <v/>
      </c>
      <c r="C140" s="60">
        <f t="shared" si="4"/>
        <v>61430</v>
      </c>
      <c r="D140" s="60" t="str">
        <f t="shared" si="5"/>
        <v>2017410</v>
      </c>
      <c r="E140" s="60">
        <v>2017</v>
      </c>
      <c r="F140" s="60">
        <v>4</v>
      </c>
      <c r="G140" s="60">
        <v>10</v>
      </c>
      <c r="H140" s="60">
        <v>17</v>
      </c>
      <c r="I140" s="60">
        <v>3</v>
      </c>
      <c r="J140" s="60">
        <v>50</v>
      </c>
      <c r="K140" s="60">
        <v>151</v>
      </c>
      <c r="L140" s="60" t="s">
        <v>47</v>
      </c>
      <c r="M140" s="60">
        <v>1</v>
      </c>
      <c r="N140" s="60" t="s">
        <v>21</v>
      </c>
      <c r="O140" s="60" t="s">
        <v>27</v>
      </c>
      <c r="P140" s="60">
        <v>0</v>
      </c>
      <c r="Q140" s="60"/>
      <c r="R140" s="60"/>
      <c r="S140" s="60"/>
      <c r="T140" s="60"/>
    </row>
    <row r="141" spans="1:601" s="79" customFormat="1">
      <c r="A141" s="60">
        <f>IF(C141=C140,A140,IF(C141=(C140+1),A140,(A140+1)))</f>
        <v>33</v>
      </c>
      <c r="B141" s="50" t="str">
        <f>IF(L141="Stroke",IF(M141=M140,IF(A141&lt;&gt;A140,1,IF(L140="Stroke",B140+1,IF(L139="Stroke",B139+1,IF(L138="Stroke",B138+1,IF(L137="Stroke",B137+1,IF(L136="Stroke",B136+1,IF(L135="Stroke",B135+1,IF(L134="Stroke",B134+1,"")))))))),IF(A141&lt;&gt;A139,1,IF(M141=M139,IF(L139="Stroke",B139+1,IF(M141=M138,IF(L138="Stroke",B138+1,""))),1))),"")</f>
        <v/>
      </c>
      <c r="C141" s="60">
        <f t="shared" si="4"/>
        <v>61430</v>
      </c>
      <c r="D141" s="60" t="str">
        <f t="shared" si="5"/>
        <v>2017410</v>
      </c>
      <c r="E141" s="60">
        <v>2017</v>
      </c>
      <c r="F141" s="60">
        <v>4</v>
      </c>
      <c r="G141" s="60">
        <v>10</v>
      </c>
      <c r="H141" s="60">
        <v>17</v>
      </c>
      <c r="I141" s="60">
        <v>3</v>
      </c>
      <c r="J141" s="60">
        <v>50</v>
      </c>
      <c r="K141" s="60">
        <v>275</v>
      </c>
      <c r="L141" s="60" t="s">
        <v>47</v>
      </c>
      <c r="M141" s="60">
        <v>1</v>
      </c>
      <c r="N141" s="60" t="s">
        <v>21</v>
      </c>
      <c r="O141" s="60" t="s">
        <v>27</v>
      </c>
      <c r="P141" s="60">
        <v>0</v>
      </c>
      <c r="Q141" s="60"/>
      <c r="R141" s="60"/>
      <c r="S141" s="60"/>
      <c r="T141" s="60"/>
    </row>
    <row r="142" spans="1:601" s="79" customFormat="1">
      <c r="A142" s="60">
        <f>IF(C142=C141,A141,IF(C142=(C141+1),A141,(A141+1)))</f>
        <v>33</v>
      </c>
      <c r="B142" s="50" t="str">
        <f>IF(L142="Stroke",IF(M142=M141,IF(A142&lt;&gt;A141,1,IF(L141="Stroke",B141+1,IF(L140="Stroke",B140+1,IF(L139="Stroke",B139+1,IF(L138="Stroke",B138+1,IF(L137="Stroke",B137+1,IF(L136="Stroke",B136+1,IF(L135="Stroke",B135+1,"")))))))),IF(A142&lt;&gt;A140,1,IF(M142=M140,IF(L140="Stroke",B140+1,IF(M142=M139,IF(L139="Stroke",B139+1,""))),1))),"")</f>
        <v/>
      </c>
      <c r="C142" s="60">
        <f t="shared" si="4"/>
        <v>61430</v>
      </c>
      <c r="D142" s="60" t="str">
        <f t="shared" si="5"/>
        <v>2017410</v>
      </c>
      <c r="E142" s="60">
        <v>2017</v>
      </c>
      <c r="F142" s="60">
        <v>4</v>
      </c>
      <c r="G142" s="60">
        <v>10</v>
      </c>
      <c r="H142" s="60">
        <v>17</v>
      </c>
      <c r="I142" s="60">
        <v>3</v>
      </c>
      <c r="J142" s="60">
        <v>50</v>
      </c>
      <c r="K142" s="60">
        <v>295</v>
      </c>
      <c r="L142" s="60" t="s">
        <v>47</v>
      </c>
      <c r="M142" s="60">
        <v>1</v>
      </c>
      <c r="N142" s="60" t="s">
        <v>21</v>
      </c>
      <c r="O142" s="60" t="s">
        <v>27</v>
      </c>
      <c r="P142" s="60">
        <v>0</v>
      </c>
      <c r="Q142" s="60"/>
      <c r="R142" s="60"/>
      <c r="S142" s="60"/>
      <c r="T142" s="60"/>
    </row>
    <row r="143" spans="1:601" s="79" customFormat="1">
      <c r="A143" s="60">
        <f>IF(C143=C142,A142,IF(C143=(C142+1),A142,(A142+1)))</f>
        <v>33</v>
      </c>
      <c r="B143" s="50" t="str">
        <f>IF(L143="Stroke",IF(M143=M142,IF(A143&lt;&gt;A142,1,IF(L142="Stroke",B142+1,IF(L141="Stroke",B141+1,IF(L140="Stroke",B140+1,IF(L139="Stroke",B139+1,IF(L138="Stroke",B138+1,IF(L137="Stroke",B137+1,IF(L136="Stroke",B136+1,"")))))))),IF(A143&lt;&gt;A141,1,IF(M143=M141,IF(L141="Stroke",B141+1,IF(M143=M140,IF(L140="Stroke",B140+1,""))),1))),"")</f>
        <v/>
      </c>
      <c r="C143" s="60">
        <f t="shared" si="4"/>
        <v>61430</v>
      </c>
      <c r="D143" s="60" t="str">
        <f t="shared" si="5"/>
        <v>2017410</v>
      </c>
      <c r="E143" s="60">
        <v>2017</v>
      </c>
      <c r="F143" s="60">
        <v>4</v>
      </c>
      <c r="G143" s="60">
        <v>10</v>
      </c>
      <c r="H143" s="60">
        <v>17</v>
      </c>
      <c r="I143" s="60">
        <v>3</v>
      </c>
      <c r="J143" s="60">
        <v>50</v>
      </c>
      <c r="K143" s="60">
        <v>328</v>
      </c>
      <c r="L143" s="60" t="s">
        <v>49</v>
      </c>
      <c r="M143" s="60">
        <v>1</v>
      </c>
      <c r="N143" s="60" t="s">
        <v>21</v>
      </c>
      <c r="O143" s="60" t="s">
        <v>27</v>
      </c>
      <c r="P143" s="60">
        <v>12</v>
      </c>
      <c r="Q143" s="60"/>
      <c r="R143" s="60"/>
      <c r="S143" s="60"/>
      <c r="T143" s="60"/>
    </row>
    <row r="144" spans="1:601" s="79" customFormat="1">
      <c r="A144" s="60">
        <f>IF(C144=C143,A143,IF(C144=(C143+1),A143,(A143+1)))</f>
        <v>33</v>
      </c>
      <c r="B144" s="50" t="str">
        <f>IF(L144="Stroke",IF(M144=M143,IF(A144&lt;&gt;A143,1,IF(L143="Stroke",B143+1,IF(L142="Stroke",B142+1,IF(L141="Stroke",B141+1,IF(L140="Stroke",B140+1,IF(L139="Stroke",B139+1,IF(L138="Stroke",B138+1,IF(L137="Stroke",B137+1,"")))))))),IF(A144&lt;&gt;A142,1,IF(M144=M142,IF(L142="Stroke",B142+1,IF(M144=M141,IF(L141="Stroke",B141+1,""))),1))),"")</f>
        <v/>
      </c>
      <c r="C144" s="60">
        <f t="shared" si="4"/>
        <v>61430</v>
      </c>
      <c r="D144" s="60" t="str">
        <f t="shared" si="5"/>
        <v>2017410</v>
      </c>
      <c r="E144" s="60">
        <v>2017</v>
      </c>
      <c r="F144" s="60">
        <v>4</v>
      </c>
      <c r="G144" s="60">
        <v>10</v>
      </c>
      <c r="H144" s="60">
        <v>17</v>
      </c>
      <c r="I144" s="60">
        <v>3</v>
      </c>
      <c r="J144" s="60">
        <v>50</v>
      </c>
      <c r="K144" s="60">
        <v>353</v>
      </c>
      <c r="L144" s="62" t="s">
        <v>49</v>
      </c>
      <c r="M144" s="62">
        <v>1</v>
      </c>
      <c r="N144" s="62" t="s">
        <v>21</v>
      </c>
      <c r="O144" s="62" t="s">
        <v>27</v>
      </c>
      <c r="P144" s="62">
        <v>11</v>
      </c>
      <c r="Q144" s="60"/>
      <c r="R144" s="60"/>
      <c r="S144" s="60"/>
      <c r="T144" s="60"/>
    </row>
    <row r="145" spans="1:601" s="79" customFormat="1">
      <c r="A145" s="60">
        <f>IF(C145=C144,A144,IF(C145=(C144+1),A144,(A144+1)))</f>
        <v>33</v>
      </c>
      <c r="B145" s="50" t="str">
        <f>IF(L145="Stroke",IF(M145=M144,IF(A145&lt;&gt;A144,1,IF(L144="Stroke",B144+1,IF(L143="Stroke",B143+1,IF(L142="Stroke",B142+1,IF(L141="Stroke",B141+1,IF(L140="Stroke",B140+1,IF(L139="Stroke",B139+1,IF(L138="Stroke",B138+1,"")))))))),IF(A145&lt;&gt;A143,1,IF(M145=M143,IF(L143="Stroke",B143+1,IF(M145=M142,IF(L142="Stroke",B142+1,""))),1))),"")</f>
        <v/>
      </c>
      <c r="C145" s="60">
        <f t="shared" si="4"/>
        <v>61430</v>
      </c>
      <c r="D145" s="62" t="str">
        <f t="shared" si="5"/>
        <v>2017410</v>
      </c>
      <c r="E145" s="62">
        <v>2017</v>
      </c>
      <c r="F145" s="62">
        <v>4</v>
      </c>
      <c r="G145" s="62">
        <v>10</v>
      </c>
      <c r="H145" s="62">
        <v>17</v>
      </c>
      <c r="I145" s="62">
        <v>3</v>
      </c>
      <c r="J145" s="62">
        <v>50</v>
      </c>
      <c r="K145" s="62">
        <v>382</v>
      </c>
      <c r="L145" s="62" t="s">
        <v>49</v>
      </c>
      <c r="M145" s="62">
        <v>1</v>
      </c>
      <c r="N145" s="62" t="s">
        <v>21</v>
      </c>
      <c r="O145" s="62" t="s">
        <v>27</v>
      </c>
      <c r="P145" s="62">
        <v>9</v>
      </c>
      <c r="Q145" s="60"/>
      <c r="R145" s="60"/>
      <c r="S145" s="60"/>
      <c r="T145" s="60"/>
    </row>
    <row r="146" spans="1:601" s="85" customFormat="1">
      <c r="A146" s="83">
        <f>IF(C146=C145,A145,IF(C146=(C145+1),A145,(A145+1)))</f>
        <v>34</v>
      </c>
      <c r="B146" s="50" t="str">
        <f>IF(L146="Stroke",IF(M146=M145,IF(A146&lt;&gt;A145,1,IF(L145="Stroke",B145+1,IF(L144="Stroke",B144+1,IF(L143="Stroke",B143+1,IF(L142="Stroke",B142+1,IF(L141="Stroke",B141+1,IF(L140="Stroke",B140+1,IF(L139="Stroke",B139+1,"")))))))),IF(A146&lt;&gt;A144,1,IF(M146=M144,IF(L144="Stroke",B144+1,IF(M146=M143,IF(L143="Stroke",B143+1,""))),1))),"")</f>
        <v/>
      </c>
      <c r="C146" s="83">
        <f t="shared" si="4"/>
        <v>61818</v>
      </c>
      <c r="D146" s="83" t="str">
        <f t="shared" si="5"/>
        <v>2017410</v>
      </c>
      <c r="E146" s="83">
        <v>2017</v>
      </c>
      <c r="F146" s="83">
        <v>4</v>
      </c>
      <c r="G146" s="83">
        <v>10</v>
      </c>
      <c r="H146" s="83">
        <v>17</v>
      </c>
      <c r="I146" s="83">
        <v>10</v>
      </c>
      <c r="J146" s="83">
        <v>18</v>
      </c>
      <c r="K146" s="83">
        <v>80</v>
      </c>
      <c r="L146" s="83" t="s">
        <v>106</v>
      </c>
      <c r="M146" s="83">
        <v>1</v>
      </c>
      <c r="N146" s="83" t="s">
        <v>89</v>
      </c>
      <c r="O146" s="83" t="s">
        <v>28</v>
      </c>
      <c r="P146" s="83">
        <v>0</v>
      </c>
      <c r="Q146" s="83"/>
      <c r="R146" s="60"/>
      <c r="S146" s="60"/>
      <c r="T146" s="60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79"/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X146" s="79"/>
      <c r="DY146" s="79"/>
      <c r="DZ146" s="79"/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O146" s="79"/>
      <c r="FP146" s="79"/>
      <c r="FQ146" s="79"/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W146" s="79"/>
      <c r="IX146" s="79"/>
      <c r="IY146" s="79"/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N146" s="79"/>
      <c r="KO146" s="79"/>
      <c r="KP146" s="79"/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E146" s="79"/>
      <c r="MF146" s="79"/>
      <c r="MG146" s="79"/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V146" s="79"/>
      <c r="NW146" s="79"/>
      <c r="NX146" s="79"/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M146" s="79"/>
      <c r="PN146" s="79"/>
      <c r="PO146" s="79"/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D146" s="79"/>
      <c r="RE146" s="79"/>
      <c r="RF146" s="79"/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U146" s="79"/>
      <c r="SV146" s="79"/>
      <c r="SW146" s="79"/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L146" s="79"/>
      <c r="UM146" s="79"/>
      <c r="UN146" s="79"/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C146" s="79"/>
    </row>
    <row r="147" spans="1:601" s="79" customFormat="1">
      <c r="A147" s="60">
        <f>IF(C147=C146,A146,IF(C147=(C146+1),A146,(A146+1)))</f>
        <v>34</v>
      </c>
      <c r="B147" s="50" t="str">
        <f>IF(L147="Stroke",IF(M147=M146,IF(A147&lt;&gt;A146,1,IF(L146="Stroke",B146+1,IF(L145="Stroke",B145+1,IF(L144="Stroke",B144+1,IF(L143="Stroke",B143+1,IF(L142="Stroke",B142+1,IF(L141="Stroke",B141+1,IF(L140="Stroke",B140+1,"")))))))),IF(A147&lt;&gt;A145,1,IF(M147=M145,IF(L145="Stroke",B145+1,IF(M147=M144,IF(L144="Stroke",B144+1,""))),1))),"")</f>
        <v/>
      </c>
      <c r="C147" s="60">
        <f t="shared" si="4"/>
        <v>61818</v>
      </c>
      <c r="D147" s="60" t="str">
        <f t="shared" si="5"/>
        <v>2017410</v>
      </c>
      <c r="E147" s="60">
        <v>2017</v>
      </c>
      <c r="F147" s="60">
        <v>4</v>
      </c>
      <c r="G147" s="60">
        <v>10</v>
      </c>
      <c r="H147" s="60">
        <v>17</v>
      </c>
      <c r="I147" s="60">
        <v>10</v>
      </c>
      <c r="J147" s="60">
        <v>18</v>
      </c>
      <c r="K147" s="60">
        <v>111</v>
      </c>
      <c r="L147" s="60" t="s">
        <v>106</v>
      </c>
      <c r="M147" s="60">
        <v>1</v>
      </c>
      <c r="N147" s="60" t="s">
        <v>89</v>
      </c>
      <c r="O147" s="60" t="s">
        <v>28</v>
      </c>
      <c r="P147" s="60">
        <v>1</v>
      </c>
      <c r="Q147" s="60"/>
      <c r="R147" s="60"/>
      <c r="S147" s="60"/>
      <c r="T147" s="60"/>
    </row>
    <row r="148" spans="1:601" s="79" customFormat="1">
      <c r="A148" s="60">
        <f>IF(C148=C147,A147,IF(C148=(C147+1),A147,(A147+1)))</f>
        <v>34</v>
      </c>
      <c r="B148" s="50" t="str">
        <f>IF(L148="Stroke",IF(M148=M147,IF(A148&lt;&gt;A147,1,IF(L147="Stroke",B147+1,IF(L146="Stroke",B146+1,IF(L145="Stroke",B145+1,IF(L144="Stroke",B144+1,IF(L143="Stroke",B143+1,IF(L142="Stroke",B142+1,IF(L141="Stroke",B141+1,"")))))))),IF(A148&lt;&gt;A146,1,IF(M148=M146,IF(L146="Stroke",B146+1,IF(M148=M145,IF(L145="Stroke",B145+1,""))),1))),"")</f>
        <v/>
      </c>
      <c r="C148" s="60">
        <f t="shared" si="4"/>
        <v>61818</v>
      </c>
      <c r="D148" s="60" t="str">
        <f t="shared" si="5"/>
        <v>2017410</v>
      </c>
      <c r="E148" s="60">
        <v>2017</v>
      </c>
      <c r="F148" s="60">
        <v>4</v>
      </c>
      <c r="G148" s="60">
        <v>10</v>
      </c>
      <c r="H148" s="60">
        <v>17</v>
      </c>
      <c r="I148" s="60">
        <v>10</v>
      </c>
      <c r="J148" s="60">
        <v>18</v>
      </c>
      <c r="K148" s="60">
        <v>120</v>
      </c>
      <c r="L148" s="60" t="s">
        <v>172</v>
      </c>
      <c r="M148" s="60">
        <v>1</v>
      </c>
      <c r="N148" s="60" t="s">
        <v>21</v>
      </c>
      <c r="O148" s="60" t="s">
        <v>27</v>
      </c>
      <c r="P148" s="60">
        <v>217</v>
      </c>
      <c r="Q148" s="105" t="s">
        <v>233</v>
      </c>
      <c r="R148" s="106" t="s">
        <v>247</v>
      </c>
      <c r="S148" s="107">
        <v>-26.140699999999999</v>
      </c>
      <c r="T148" s="107">
        <v>28.0154</v>
      </c>
      <c r="U148" s="106">
        <v>50</v>
      </c>
    </row>
    <row r="149" spans="1:601" s="79" customFormat="1">
      <c r="A149" s="60">
        <f>IF(C149=C148,A148,IF(C149=(C148+1),A148,(A148+1)))</f>
        <v>34</v>
      </c>
      <c r="B149" s="50" t="str">
        <f>IF(L149="Stroke",IF(M149=M148,IF(A149&lt;&gt;A148,1,IF(L148="Stroke",B148+1,IF(L147="Stroke",B147+1,IF(L146="Stroke",B146+1,IF(L145="Stroke",B145+1,IF(L144="Stroke",B144+1,IF(L143="Stroke",B143+1,IF(L142="Stroke",B142+1,"")))))))),IF(A149&lt;&gt;A147,1,IF(M149=M147,IF(L147="Stroke",B147+1,IF(M149=M146,IF(L146="Stroke",B146+1,""))),1))),"")</f>
        <v/>
      </c>
      <c r="C149" s="60">
        <f t="shared" si="4"/>
        <v>61818</v>
      </c>
      <c r="D149" s="60" t="str">
        <f t="shared" si="5"/>
        <v>2017410</v>
      </c>
      <c r="E149" s="60">
        <v>2017</v>
      </c>
      <c r="F149" s="60">
        <v>4</v>
      </c>
      <c r="G149" s="60">
        <v>10</v>
      </c>
      <c r="H149" s="60">
        <v>17</v>
      </c>
      <c r="I149" s="60">
        <v>10</v>
      </c>
      <c r="J149" s="60">
        <v>18</v>
      </c>
      <c r="K149" s="60">
        <v>122</v>
      </c>
      <c r="L149" s="60" t="s">
        <v>172</v>
      </c>
      <c r="M149" s="60">
        <v>2</v>
      </c>
      <c r="N149" s="60" t="s">
        <v>21</v>
      </c>
      <c r="O149" s="60" t="s">
        <v>27</v>
      </c>
      <c r="P149" s="60">
        <f>233-120</f>
        <v>113</v>
      </c>
      <c r="Q149" s="60" t="s">
        <v>234</v>
      </c>
      <c r="R149" s="60"/>
      <c r="S149" s="60"/>
      <c r="T149" s="60"/>
    </row>
    <row r="150" spans="1:601" s="79" customFormat="1">
      <c r="A150" s="60">
        <f>IF(C150=C149,A149,IF(C150=(C149+1),A149,(A149+1)))</f>
        <v>34</v>
      </c>
      <c r="B150" s="50" t="str">
        <f>IF(L150="Stroke",IF(M150=M149,IF(A150&lt;&gt;A149,1,IF(L149="Stroke",B149+1,IF(L148="Stroke",B148+1,IF(L147="Stroke",B147+1,IF(L146="Stroke",B146+1,IF(L145="Stroke",B145+1,IF(L144="Stroke",B144+1,IF(L143="Stroke",B143+1,"")))))))),IF(A150&lt;&gt;A148,1,IF(M150=M148,IF(L148="Stroke",B148+1,IF(M150=M147,IF(L147="Stroke",B147+1,""))),1))),"")</f>
        <v/>
      </c>
      <c r="C150" s="60">
        <f t="shared" si="4"/>
        <v>61818</v>
      </c>
      <c r="D150" s="60" t="str">
        <f t="shared" si="5"/>
        <v>2017410</v>
      </c>
      <c r="E150" s="60">
        <v>2017</v>
      </c>
      <c r="F150" s="60">
        <v>4</v>
      </c>
      <c r="G150" s="60">
        <v>10</v>
      </c>
      <c r="H150" s="60">
        <v>17</v>
      </c>
      <c r="I150" s="60">
        <v>10</v>
      </c>
      <c r="J150" s="60">
        <v>18</v>
      </c>
      <c r="K150" s="60">
        <v>123</v>
      </c>
      <c r="L150" s="60" t="s">
        <v>172</v>
      </c>
      <c r="M150" s="60">
        <v>3</v>
      </c>
      <c r="N150" s="60" t="s">
        <v>21</v>
      </c>
      <c r="O150" s="60" t="s">
        <v>27</v>
      </c>
      <c r="P150" s="60">
        <v>244</v>
      </c>
      <c r="Q150" s="60" t="s">
        <v>46</v>
      </c>
      <c r="R150" s="60"/>
      <c r="S150" s="60"/>
      <c r="T150" s="60"/>
    </row>
    <row r="151" spans="1:601" s="79" customFormat="1">
      <c r="A151" s="60">
        <f>IF(C151=C150,A150,IF(C151=(C150+1),A150,(A150+1)))</f>
        <v>34</v>
      </c>
      <c r="B151" s="50" t="str">
        <f>IF(L151="Stroke",IF(M151=M150,IF(A151&lt;&gt;A150,1,IF(L150="Stroke",B150+1,IF(L149="Stroke",B149+1,IF(L148="Stroke",B148+1,IF(L147="Stroke",B147+1,IF(L146="Stroke",B146+1,IF(L145="Stroke",B145+1,IF(L144="Stroke",B144+1,"")))))))),IF(A151&lt;&gt;A149,1,IF(M151=M149,IF(L149="Stroke",B149+1,IF(M151=M148,IF(L148="Stroke",B148+1,""))),1))),"")</f>
        <v/>
      </c>
      <c r="C151" s="60">
        <f t="shared" si="4"/>
        <v>61818</v>
      </c>
      <c r="D151" s="60" t="str">
        <f t="shared" si="5"/>
        <v>2017410</v>
      </c>
      <c r="E151" s="60">
        <v>2017</v>
      </c>
      <c r="F151" s="60">
        <v>4</v>
      </c>
      <c r="G151" s="60">
        <v>10</v>
      </c>
      <c r="H151" s="60">
        <v>17</v>
      </c>
      <c r="I151" s="60">
        <v>10</v>
      </c>
      <c r="J151" s="60">
        <v>18</v>
      </c>
      <c r="K151" s="60">
        <v>403</v>
      </c>
      <c r="L151" s="60" t="s">
        <v>49</v>
      </c>
      <c r="M151" s="60">
        <v>3</v>
      </c>
      <c r="N151" s="60" t="s">
        <v>21</v>
      </c>
      <c r="O151" s="60" t="s">
        <v>27</v>
      </c>
      <c r="P151" s="60">
        <v>3</v>
      </c>
      <c r="Q151" s="60"/>
      <c r="R151" s="60"/>
      <c r="S151" s="60"/>
      <c r="T151" s="60"/>
    </row>
    <row r="152" spans="1:601" s="85" customFormat="1">
      <c r="A152" s="83">
        <f>IF(C152=C151,A151,IF(C152=(C151+1),A151,(A151+1)))</f>
        <v>35</v>
      </c>
      <c r="B152" s="50" t="str">
        <f>IF(L152="Stroke",IF(M152=M151,IF(A152&lt;&gt;A151,1,IF(L151="Stroke",B151+1,IF(L150="Stroke",B150+1,IF(L149="Stroke",B149+1,IF(L148="Stroke",B148+1,IF(L147="Stroke",B147+1,IF(L146="Stroke",B146+1,IF(L145="Stroke",B145+1,"")))))))),IF(A152&lt;&gt;A150,1,IF(M152=M150,IF(L150="Stroke",B150+1,IF(M152=M149,IF(L149="Stroke",B149+1,""))),1))),"")</f>
        <v/>
      </c>
      <c r="C152" s="83">
        <f t="shared" si="4"/>
        <v>48476</v>
      </c>
      <c r="D152" s="83" t="str">
        <f t="shared" si="5"/>
        <v>2017512</v>
      </c>
      <c r="E152" s="83">
        <v>2017</v>
      </c>
      <c r="F152" s="83">
        <v>5</v>
      </c>
      <c r="G152" s="83">
        <v>12</v>
      </c>
      <c r="H152" s="83">
        <v>13</v>
      </c>
      <c r="I152" s="83">
        <v>27</v>
      </c>
      <c r="J152" s="83">
        <v>56</v>
      </c>
      <c r="K152" s="83">
        <v>123</v>
      </c>
      <c r="L152" s="83" t="s">
        <v>106</v>
      </c>
      <c r="M152" s="83">
        <v>1</v>
      </c>
      <c r="N152" s="83" t="s">
        <v>21</v>
      </c>
      <c r="O152" s="83" t="s">
        <v>28</v>
      </c>
      <c r="P152" s="83">
        <v>0</v>
      </c>
      <c r="Q152" s="83"/>
      <c r="R152" s="60"/>
      <c r="S152" s="60"/>
      <c r="T152" s="60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79"/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X152" s="79"/>
      <c r="DY152" s="79"/>
      <c r="DZ152" s="79"/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O152" s="79"/>
      <c r="FP152" s="79"/>
      <c r="FQ152" s="79"/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W152" s="79"/>
      <c r="IX152" s="79"/>
      <c r="IY152" s="79"/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N152" s="79"/>
      <c r="KO152" s="79"/>
      <c r="KP152" s="79"/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E152" s="79"/>
      <c r="MF152" s="79"/>
      <c r="MG152" s="79"/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V152" s="79"/>
      <c r="NW152" s="79"/>
      <c r="NX152" s="79"/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M152" s="79"/>
      <c r="PN152" s="79"/>
      <c r="PO152" s="79"/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D152" s="79"/>
      <c r="RE152" s="79"/>
      <c r="RF152" s="79"/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U152" s="79"/>
      <c r="SV152" s="79"/>
      <c r="SW152" s="79"/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L152" s="79"/>
      <c r="UM152" s="79"/>
      <c r="UN152" s="79"/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C152" s="79"/>
    </row>
    <row r="153" spans="1:601" s="79" customFormat="1">
      <c r="A153" s="60">
        <f>IF(C153=C152,A152,IF(C153=(C152+1),A152,(A152+1)))</f>
        <v>35</v>
      </c>
      <c r="B153" s="50" t="str">
        <f>IF(L153="Stroke",IF(M153=M152,IF(A153&lt;&gt;A152,1,IF(L152="Stroke",B152+1,IF(L151="Stroke",B151+1,IF(L150="Stroke",B150+1,IF(L149="Stroke",B149+1,IF(L148="Stroke",B148+1,IF(L147="Stroke",B147+1,IF(L146="Stroke",B146+1,"")))))))),IF(A153&lt;&gt;A151,1,IF(M153=M151,IF(L151="Stroke",B151+1,IF(M153=M150,IF(L150="Stroke",B150+1,""))),1))),"")</f>
        <v/>
      </c>
      <c r="C153" s="60">
        <f t="shared" si="4"/>
        <v>48476</v>
      </c>
      <c r="D153" s="60" t="str">
        <f t="shared" si="5"/>
        <v>2017512</v>
      </c>
      <c r="E153" s="60">
        <v>2017</v>
      </c>
      <c r="F153" s="60">
        <v>5</v>
      </c>
      <c r="G153" s="60">
        <v>12</v>
      </c>
      <c r="H153" s="60">
        <v>13</v>
      </c>
      <c r="I153" s="60">
        <v>27</v>
      </c>
      <c r="J153" s="60">
        <v>56</v>
      </c>
      <c r="K153" s="60">
        <v>124</v>
      </c>
      <c r="L153" s="60" t="s">
        <v>106</v>
      </c>
      <c r="M153" s="60">
        <v>1</v>
      </c>
      <c r="N153" s="60" t="s">
        <v>21</v>
      </c>
      <c r="O153" s="60" t="s">
        <v>28</v>
      </c>
      <c r="P153" s="60">
        <v>0</v>
      </c>
      <c r="Q153" s="60"/>
      <c r="R153" s="60"/>
      <c r="S153" s="60"/>
      <c r="T153" s="60"/>
    </row>
    <row r="154" spans="1:601" s="79" customFormat="1">
      <c r="A154" s="60">
        <f>IF(C154=C153,A153,IF(C154=(C153+1),A153,(A153+1)))</f>
        <v>35</v>
      </c>
      <c r="B154" s="50" t="str">
        <f>IF(L154="Stroke",IF(M154=M153,IF(A154&lt;&gt;A153,1,IF(L153="Stroke",B153+1,IF(L152="Stroke",B152+1,IF(L151="Stroke",B151+1,IF(L150="Stroke",B150+1,IF(L149="Stroke",B149+1,IF(L148="Stroke",B148+1,IF(L147="Stroke",B147+1,"")))))))),IF(A154&lt;&gt;A152,1,IF(M154=M152,IF(L152="Stroke",B152+1,IF(M154=M151,IF(L151="Stroke",B151+1,""))),1))),"")</f>
        <v/>
      </c>
      <c r="C154" s="60">
        <f t="shared" si="4"/>
        <v>48476</v>
      </c>
      <c r="D154" s="60" t="str">
        <f t="shared" si="5"/>
        <v>2017512</v>
      </c>
      <c r="E154" s="60">
        <v>2017</v>
      </c>
      <c r="F154" s="60">
        <v>5</v>
      </c>
      <c r="G154" s="60">
        <v>12</v>
      </c>
      <c r="H154" s="60">
        <v>13</v>
      </c>
      <c r="I154" s="60">
        <v>27</v>
      </c>
      <c r="J154" s="60">
        <v>56</v>
      </c>
      <c r="K154" s="60">
        <v>149</v>
      </c>
      <c r="L154" s="60" t="s">
        <v>44</v>
      </c>
      <c r="M154" s="60">
        <v>1</v>
      </c>
      <c r="N154" s="60" t="s">
        <v>21</v>
      </c>
      <c r="O154" s="60" t="s">
        <v>27</v>
      </c>
      <c r="P154" s="60">
        <f>339-154</f>
        <v>185</v>
      </c>
      <c r="Q154" s="60" t="s">
        <v>186</v>
      </c>
      <c r="R154" s="60"/>
      <c r="S154" s="60"/>
      <c r="T154" s="60"/>
    </row>
    <row r="155" spans="1:601" s="79" customFormat="1">
      <c r="A155" s="60">
        <f>IF(C155=C154,A154,IF(C155=(C154+1),A154,(A154+1)))</f>
        <v>35</v>
      </c>
      <c r="B155" s="50" t="str">
        <f>IF(L155="Stroke",IF(M155=M154,IF(A155&lt;&gt;A154,1,IF(L154="Stroke",B154+1,IF(L153="Stroke",B153+1,IF(L152="Stroke",B152+1,IF(L151="Stroke",B151+1,IF(L150="Stroke",B150+1,IF(L149="Stroke",B149+1,IF(L148="Stroke",B148+1,"")))))))),IF(A155&lt;&gt;A153,1,IF(M155=M153,IF(L153="Stroke",B153+1,IF(M155=M152,IF(L152="Stroke",B152+1,""))),1))),"")</f>
        <v/>
      </c>
      <c r="C155" s="60">
        <f t="shared" si="4"/>
        <v>48476</v>
      </c>
      <c r="D155" s="60" t="str">
        <f t="shared" si="5"/>
        <v>2017512</v>
      </c>
      <c r="E155" s="60">
        <v>2017</v>
      </c>
      <c r="F155" s="60">
        <v>5</v>
      </c>
      <c r="G155" s="60">
        <v>12</v>
      </c>
      <c r="H155" s="60">
        <v>13</v>
      </c>
      <c r="I155" s="60">
        <v>27</v>
      </c>
      <c r="J155" s="60">
        <v>56</v>
      </c>
      <c r="K155" s="60">
        <v>157</v>
      </c>
      <c r="L155" s="60" t="s">
        <v>47</v>
      </c>
      <c r="M155" s="60">
        <v>1</v>
      </c>
      <c r="N155" s="60" t="s">
        <v>21</v>
      </c>
      <c r="O155" s="60" t="s">
        <v>27</v>
      </c>
      <c r="P155" s="60">
        <v>0</v>
      </c>
      <c r="Q155" s="60"/>
      <c r="R155" s="60"/>
      <c r="S155" s="60"/>
      <c r="T155" s="60"/>
    </row>
    <row r="156" spans="1:601" s="79" customFormat="1">
      <c r="A156" s="60">
        <f>IF(C156=C155,A155,IF(C156=(C155+1),A155,(A155+1)))</f>
        <v>35</v>
      </c>
      <c r="B156" s="50" t="str">
        <f>IF(L156="Stroke",IF(M156=M155,IF(A156&lt;&gt;A155,1,IF(L155="Stroke",B155+1,IF(L154="Stroke",B154+1,IF(L153="Stroke",B153+1,IF(L152="Stroke",B152+1,IF(L151="Stroke",B151+1,IF(L150="Stroke",B150+1,IF(L149="Stroke",B149+1,"")))))))),IF(A156&lt;&gt;A154,1,IF(M156=M154,IF(L154="Stroke",B154+1,IF(M156=M153,IF(L153="Stroke",B153+1,""))),1))),"")</f>
        <v/>
      </c>
      <c r="C156" s="60">
        <f t="shared" si="4"/>
        <v>48476</v>
      </c>
      <c r="D156" s="60" t="str">
        <f t="shared" si="5"/>
        <v>2017512</v>
      </c>
      <c r="E156" s="60">
        <v>2017</v>
      </c>
      <c r="F156" s="60">
        <v>5</v>
      </c>
      <c r="G156" s="60">
        <v>12</v>
      </c>
      <c r="H156" s="60">
        <v>13</v>
      </c>
      <c r="I156" s="60">
        <v>27</v>
      </c>
      <c r="J156" s="60">
        <v>56</v>
      </c>
      <c r="K156" s="60">
        <v>161</v>
      </c>
      <c r="L156" s="60" t="s">
        <v>47</v>
      </c>
      <c r="M156" s="60">
        <v>1</v>
      </c>
      <c r="N156" s="60" t="s">
        <v>21</v>
      </c>
      <c r="O156" s="60" t="s">
        <v>27</v>
      </c>
      <c r="P156" s="60">
        <v>0</v>
      </c>
      <c r="Q156" s="60"/>
      <c r="R156" s="60"/>
      <c r="S156" s="60"/>
      <c r="T156" s="60"/>
    </row>
    <row r="157" spans="1:601" s="79" customFormat="1">
      <c r="A157" s="60">
        <f>IF(C157=C156,A156,IF(C157=(C156+1),A156,(A156+1)))</f>
        <v>35</v>
      </c>
      <c r="B157" s="50" t="str">
        <f>IF(L157="Stroke",IF(M157=M156,IF(A157&lt;&gt;A156,1,IF(L156="Stroke",B156+1,IF(L155="Stroke",B155+1,IF(L154="Stroke",B154+1,IF(L153="Stroke",B153+1,IF(L152="Stroke",B152+1,IF(L151="Stroke",B151+1,IF(L150="Stroke",B150+1,"")))))))),IF(A157&lt;&gt;A155,1,IF(M157=M155,IF(L155="Stroke",B155+1,IF(M157=M154,IF(L154="Stroke",B154+1,""))),1))),"")</f>
        <v/>
      </c>
      <c r="C157" s="60">
        <f t="shared" si="4"/>
        <v>48476</v>
      </c>
      <c r="D157" s="60" t="str">
        <f t="shared" si="5"/>
        <v>2017512</v>
      </c>
      <c r="E157" s="60">
        <v>2017</v>
      </c>
      <c r="F157" s="60">
        <v>5</v>
      </c>
      <c r="G157" s="60">
        <v>12</v>
      </c>
      <c r="H157" s="60">
        <v>13</v>
      </c>
      <c r="I157" s="60">
        <v>27</v>
      </c>
      <c r="J157" s="60">
        <v>56</v>
      </c>
      <c r="K157" s="60">
        <v>169</v>
      </c>
      <c r="L157" s="60" t="s">
        <v>47</v>
      </c>
      <c r="M157" s="60">
        <v>1</v>
      </c>
      <c r="N157" s="60" t="s">
        <v>21</v>
      </c>
      <c r="O157" s="60" t="s">
        <v>27</v>
      </c>
      <c r="P157" s="60">
        <v>0</v>
      </c>
      <c r="Q157" s="60"/>
      <c r="R157" s="60"/>
      <c r="S157" s="60"/>
      <c r="T157" s="60"/>
    </row>
    <row r="158" spans="1:601" s="79" customFormat="1">
      <c r="A158" s="60">
        <f>IF(C158=C157,A157,IF(C158=(C157+1),A157,(A157+1)))</f>
        <v>35</v>
      </c>
      <c r="B158" s="50" t="str">
        <f>IF(L158="Stroke",IF(M158=M157,IF(A158&lt;&gt;A157,1,IF(L157="Stroke",B157+1,IF(L156="Stroke",B156+1,IF(L155="Stroke",B155+1,IF(L154="Stroke",B154+1,IF(L153="Stroke",B153+1,IF(L152="Stroke",B152+1,IF(L151="Stroke",B151+1,"")))))))),IF(A158&lt;&gt;A156,1,IF(M158=M156,IF(L156="Stroke",B156+1,IF(M158=M155,IF(L155="Stroke",B155+1,""))),1))),"")</f>
        <v/>
      </c>
      <c r="C158" s="60">
        <f t="shared" si="4"/>
        <v>48476</v>
      </c>
      <c r="D158" s="60" t="str">
        <f t="shared" si="5"/>
        <v>2017512</v>
      </c>
      <c r="E158" s="60">
        <v>2017</v>
      </c>
      <c r="F158" s="60">
        <v>5</v>
      </c>
      <c r="G158" s="60">
        <v>12</v>
      </c>
      <c r="H158" s="60">
        <v>13</v>
      </c>
      <c r="I158" s="60">
        <v>27</v>
      </c>
      <c r="J158" s="60">
        <v>56</v>
      </c>
      <c r="K158" s="60">
        <v>175</v>
      </c>
      <c r="L158" s="60" t="s">
        <v>47</v>
      </c>
      <c r="M158" s="60">
        <v>1</v>
      </c>
      <c r="N158" s="60" t="s">
        <v>21</v>
      </c>
      <c r="O158" s="60" t="s">
        <v>27</v>
      </c>
      <c r="P158" s="60">
        <v>0</v>
      </c>
      <c r="Q158" s="60"/>
      <c r="R158" s="60"/>
      <c r="S158" s="60"/>
      <c r="T158" s="60"/>
    </row>
    <row r="159" spans="1:601" s="79" customFormat="1">
      <c r="A159" s="60">
        <f>IF(C159=C158,A158,IF(C159=(C158+1),A158,(A158+1)))</f>
        <v>35</v>
      </c>
      <c r="B159" s="50" t="str">
        <f>IF(L159="Stroke",IF(M159=M158,IF(A159&lt;&gt;A158,1,IF(L158="Stroke",B158+1,IF(L157="Stroke",B157+1,IF(L156="Stroke",B156+1,IF(L155="Stroke",B155+1,IF(L154="Stroke",B154+1,IF(L153="Stroke",B153+1,IF(L152="Stroke",B152+1,"")))))))),IF(A159&lt;&gt;A157,1,IF(M159=M157,IF(L157="Stroke",B157+1,IF(M159=M156,IF(L156="Stroke",B156+1,""))),1))),"")</f>
        <v/>
      </c>
      <c r="C159" s="60">
        <f t="shared" si="4"/>
        <v>48476</v>
      </c>
      <c r="D159" s="60" t="str">
        <f t="shared" si="5"/>
        <v>2017512</v>
      </c>
      <c r="E159" s="60">
        <v>2017</v>
      </c>
      <c r="F159" s="60">
        <v>5</v>
      </c>
      <c r="G159" s="60">
        <v>12</v>
      </c>
      <c r="H159" s="60">
        <v>13</v>
      </c>
      <c r="I159" s="60">
        <v>27</v>
      </c>
      <c r="J159" s="60">
        <v>56</v>
      </c>
      <c r="K159" s="60">
        <v>179</v>
      </c>
      <c r="L159" s="60" t="s">
        <v>47</v>
      </c>
      <c r="M159" s="60">
        <v>1</v>
      </c>
      <c r="N159" s="60" t="s">
        <v>21</v>
      </c>
      <c r="O159" s="60" t="s">
        <v>27</v>
      </c>
      <c r="P159" s="60">
        <v>0</v>
      </c>
      <c r="Q159" s="60"/>
      <c r="R159" s="60"/>
      <c r="S159" s="60"/>
      <c r="T159" s="60"/>
    </row>
    <row r="160" spans="1:601" s="79" customFormat="1">
      <c r="A160" s="60">
        <f>IF(C160=C159,A159,IF(C160=(C159+1),A159,(A159+1)))</f>
        <v>35</v>
      </c>
      <c r="B160" s="50" t="str">
        <f>IF(L160="Stroke",IF(M160=M159,IF(A160&lt;&gt;A159,1,IF(L159="Stroke",B159+1,IF(L158="Stroke",B158+1,IF(L157="Stroke",B157+1,IF(L156="Stroke",B156+1,IF(L155="Stroke",B155+1,IF(L154="Stroke",B154+1,IF(L153="Stroke",B153+1,"")))))))),IF(A160&lt;&gt;A158,1,IF(M160=M158,IF(L158="Stroke",B158+1,IF(M160=M157,IF(L157="Stroke",B157+1,""))),1))),"")</f>
        <v/>
      </c>
      <c r="C160" s="60">
        <f t="shared" si="4"/>
        <v>48476</v>
      </c>
      <c r="D160" s="60" t="str">
        <f t="shared" si="5"/>
        <v>2017512</v>
      </c>
      <c r="E160" s="60">
        <v>2017</v>
      </c>
      <c r="F160" s="60">
        <v>5</v>
      </c>
      <c r="G160" s="60">
        <v>12</v>
      </c>
      <c r="H160" s="60">
        <v>13</v>
      </c>
      <c r="I160" s="60">
        <v>27</v>
      </c>
      <c r="J160" s="60">
        <v>56</v>
      </c>
      <c r="K160" s="60">
        <v>181</v>
      </c>
      <c r="L160" s="60" t="s">
        <v>47</v>
      </c>
      <c r="M160" s="60">
        <v>1</v>
      </c>
      <c r="N160" s="60" t="s">
        <v>21</v>
      </c>
      <c r="O160" s="60" t="s">
        <v>27</v>
      </c>
      <c r="P160" s="60">
        <v>0</v>
      </c>
      <c r="Q160" s="60"/>
      <c r="R160" s="60"/>
      <c r="S160" s="60"/>
      <c r="T160" s="60"/>
    </row>
    <row r="161" spans="1:20" s="79" customFormat="1">
      <c r="A161" s="60">
        <f>IF(C161=C160,A160,IF(C161=(C160+1),A160,(A160+1)))</f>
        <v>35</v>
      </c>
      <c r="B161" s="50" t="str">
        <f>IF(L161="Stroke",IF(M161=M160,IF(A161&lt;&gt;A160,1,IF(L160="Stroke",B160+1,IF(L159="Stroke",B159+1,IF(L158="Stroke",B158+1,IF(L157="Stroke",B157+1,IF(L156="Stroke",B156+1,IF(L155="Stroke",B155+1,IF(L154="Stroke",B154+1,"")))))))),IF(A161&lt;&gt;A159,1,IF(M161=M159,IF(L159="Stroke",B159+1,IF(M161=M158,IF(L158="Stroke",B158+1,""))),1))),"")</f>
        <v/>
      </c>
      <c r="C161" s="60">
        <f t="shared" si="4"/>
        <v>48476</v>
      </c>
      <c r="D161" s="60" t="str">
        <f t="shared" si="5"/>
        <v>2017512</v>
      </c>
      <c r="E161" s="60">
        <v>2017</v>
      </c>
      <c r="F161" s="60">
        <v>5</v>
      </c>
      <c r="G161" s="60">
        <v>12</v>
      </c>
      <c r="H161" s="60">
        <v>13</v>
      </c>
      <c r="I161" s="60">
        <v>27</v>
      </c>
      <c r="J161" s="60">
        <v>56</v>
      </c>
      <c r="K161" s="60">
        <v>183</v>
      </c>
      <c r="L161" s="60" t="s">
        <v>47</v>
      </c>
      <c r="M161" s="60">
        <v>1</v>
      </c>
      <c r="N161" s="60" t="s">
        <v>21</v>
      </c>
      <c r="O161" s="60" t="s">
        <v>27</v>
      </c>
      <c r="P161" s="60">
        <v>0</v>
      </c>
      <c r="Q161" s="60"/>
      <c r="R161" s="60"/>
      <c r="S161" s="60"/>
      <c r="T161" s="60"/>
    </row>
    <row r="162" spans="1:20" s="79" customFormat="1">
      <c r="A162" s="60">
        <f>IF(C162=C161,A161,IF(C162=(C161+1),A161,(A161+1)))</f>
        <v>35</v>
      </c>
      <c r="B162" s="50" t="str">
        <f>IF(L162="Stroke",IF(M162=M161,IF(A162&lt;&gt;A161,1,IF(L161="Stroke",B161+1,IF(L160="Stroke",B160+1,IF(L159="Stroke",B159+1,IF(L158="Stroke",B158+1,IF(L157="Stroke",B157+1,IF(L156="Stroke",B156+1,IF(L155="Stroke",B155+1,"")))))))),IF(A162&lt;&gt;A160,1,IF(M162=M160,IF(L160="Stroke",B160+1,IF(M162=M159,IF(L159="Stroke",B159+1,""))),1))),"")</f>
        <v/>
      </c>
      <c r="C162" s="60">
        <f t="shared" si="4"/>
        <v>48476</v>
      </c>
      <c r="D162" s="60" t="str">
        <f t="shared" si="5"/>
        <v>2017512</v>
      </c>
      <c r="E162" s="60">
        <v>2017</v>
      </c>
      <c r="F162" s="60">
        <v>5</v>
      </c>
      <c r="G162" s="60">
        <v>12</v>
      </c>
      <c r="H162" s="60">
        <v>13</v>
      </c>
      <c r="I162" s="60">
        <v>27</v>
      </c>
      <c r="J162" s="60">
        <v>56</v>
      </c>
      <c r="K162" s="60">
        <v>184</v>
      </c>
      <c r="L162" s="60" t="s">
        <v>47</v>
      </c>
      <c r="M162" s="60">
        <v>1</v>
      </c>
      <c r="N162" s="60" t="s">
        <v>21</v>
      </c>
      <c r="O162" s="60" t="s">
        <v>27</v>
      </c>
      <c r="P162" s="60">
        <v>0</v>
      </c>
      <c r="Q162" s="60"/>
      <c r="R162" s="60"/>
      <c r="S162" s="60"/>
      <c r="T162" s="60"/>
    </row>
    <row r="163" spans="1:20" s="79" customFormat="1">
      <c r="A163" s="60">
        <f>IF(C163=C162,A162,IF(C163=(C162+1),A162,(A162+1)))</f>
        <v>35</v>
      </c>
      <c r="B163" s="50" t="str">
        <f>IF(L163="Stroke",IF(M163=M162,IF(A163&lt;&gt;A162,1,IF(L162="Stroke",B162+1,IF(L161="Stroke",B161+1,IF(L160="Stroke",B160+1,IF(L159="Stroke",B159+1,IF(L158="Stroke",B158+1,IF(L157="Stroke",B157+1,IF(L156="Stroke",B156+1,"")))))))),IF(A163&lt;&gt;A161,1,IF(M163=M161,IF(L161="Stroke",B161+1,IF(M163=M160,IF(L160="Stroke",B160+1,""))),1))),"")</f>
        <v/>
      </c>
      <c r="C163" s="60">
        <f t="shared" si="4"/>
        <v>48476</v>
      </c>
      <c r="D163" s="60" t="str">
        <f t="shared" si="5"/>
        <v>2017512</v>
      </c>
      <c r="E163" s="60">
        <v>2017</v>
      </c>
      <c r="F163" s="60">
        <v>5</v>
      </c>
      <c r="G163" s="60">
        <v>12</v>
      </c>
      <c r="H163" s="60">
        <v>13</v>
      </c>
      <c r="I163" s="60">
        <v>27</v>
      </c>
      <c r="J163" s="60">
        <v>56</v>
      </c>
      <c r="K163" s="60">
        <v>187</v>
      </c>
      <c r="L163" s="60" t="s">
        <v>47</v>
      </c>
      <c r="M163" s="60">
        <v>1</v>
      </c>
      <c r="N163" s="60" t="s">
        <v>21</v>
      </c>
      <c r="O163" s="60" t="s">
        <v>27</v>
      </c>
      <c r="P163" s="60">
        <v>0</v>
      </c>
      <c r="Q163" s="60"/>
      <c r="R163" s="60"/>
      <c r="S163" s="60"/>
      <c r="T163" s="60"/>
    </row>
    <row r="164" spans="1:20" s="79" customFormat="1">
      <c r="A164" s="60">
        <f>IF(C164=C163,A163,IF(C164=(C163+1),A163,(A163+1)))</f>
        <v>35</v>
      </c>
      <c r="B164" s="50" t="str">
        <f>IF(L164="Stroke",IF(M164=M163,IF(A164&lt;&gt;A163,1,IF(L163="Stroke",B163+1,IF(L162="Stroke",B162+1,IF(L161="Stroke",B161+1,IF(L160="Stroke",B160+1,IF(L159="Stroke",B159+1,IF(L158="Stroke",B158+1,IF(L157="Stroke",B157+1,"")))))))),IF(A164&lt;&gt;A162,1,IF(M164=M162,IF(L162="Stroke",B162+1,IF(M164=M161,IF(L161="Stroke",B161+1,""))),1))),"")</f>
        <v/>
      </c>
      <c r="C164" s="60">
        <f t="shared" si="4"/>
        <v>48476</v>
      </c>
      <c r="D164" s="60" t="str">
        <f t="shared" si="5"/>
        <v>2017512</v>
      </c>
      <c r="E164" s="60">
        <v>2017</v>
      </c>
      <c r="F164" s="60">
        <v>5</v>
      </c>
      <c r="G164" s="60">
        <v>12</v>
      </c>
      <c r="H164" s="60">
        <v>13</v>
      </c>
      <c r="I164" s="60">
        <v>27</v>
      </c>
      <c r="J164" s="60">
        <v>56</v>
      </c>
      <c r="K164" s="60">
        <v>191</v>
      </c>
      <c r="L164" s="60" t="s">
        <v>47</v>
      </c>
      <c r="M164" s="60">
        <v>1</v>
      </c>
      <c r="N164" s="60" t="s">
        <v>21</v>
      </c>
      <c r="O164" s="60" t="s">
        <v>27</v>
      </c>
      <c r="P164" s="60">
        <v>0</v>
      </c>
      <c r="Q164" s="60"/>
      <c r="R164" s="60"/>
      <c r="S164" s="60"/>
      <c r="T164" s="60"/>
    </row>
    <row r="165" spans="1:20" s="79" customFormat="1">
      <c r="A165" s="60">
        <f>IF(C165=C164,A164,IF(C165=(C164+1),A164,(A164+1)))</f>
        <v>35</v>
      </c>
      <c r="B165" s="50" t="str">
        <f>IF(L165="Stroke",IF(M165=M164,IF(A165&lt;&gt;A164,1,IF(L164="Stroke",B164+1,IF(L163="Stroke",B163+1,IF(L162="Stroke",B162+1,IF(L161="Stroke",B161+1,IF(L160="Stroke",B160+1,IF(L159="Stroke",B159+1,IF(L158="Stroke",B158+1,"")))))))),IF(A165&lt;&gt;A163,1,IF(M165=M163,IF(L163="Stroke",B163+1,IF(M165=M162,IF(L162="Stroke",B162+1,""))),1))),"")</f>
        <v/>
      </c>
      <c r="C165" s="60">
        <f t="shared" si="4"/>
        <v>48476</v>
      </c>
      <c r="D165" s="60" t="str">
        <f t="shared" si="5"/>
        <v>2017512</v>
      </c>
      <c r="E165" s="60">
        <v>2017</v>
      </c>
      <c r="F165" s="60">
        <v>5</v>
      </c>
      <c r="G165" s="60">
        <v>12</v>
      </c>
      <c r="H165" s="60">
        <v>13</v>
      </c>
      <c r="I165" s="60">
        <v>27</v>
      </c>
      <c r="J165" s="60">
        <v>56</v>
      </c>
      <c r="K165" s="60">
        <v>192</v>
      </c>
      <c r="L165" s="60" t="s">
        <v>47</v>
      </c>
      <c r="M165" s="60">
        <v>1</v>
      </c>
      <c r="N165" s="60" t="s">
        <v>21</v>
      </c>
      <c r="O165" s="60" t="s">
        <v>27</v>
      </c>
      <c r="P165" s="60">
        <v>0</v>
      </c>
      <c r="Q165" s="60"/>
      <c r="R165" s="60"/>
      <c r="S165" s="60"/>
      <c r="T165" s="60"/>
    </row>
    <row r="166" spans="1:20" s="79" customFormat="1">
      <c r="A166" s="60">
        <f>IF(C166=C165,A165,IF(C166=(C165+1),A165,(A165+1)))</f>
        <v>35</v>
      </c>
      <c r="B166" s="50" t="str">
        <f>IF(L166="Stroke",IF(M166=M165,IF(A166&lt;&gt;A165,1,IF(L165="Stroke",B165+1,IF(L164="Stroke",B164+1,IF(L163="Stroke",B163+1,IF(L162="Stroke",B162+1,IF(L161="Stroke",B161+1,IF(L160="Stroke",B160+1,IF(L159="Stroke",B159+1,"")))))))),IF(A166&lt;&gt;A164,1,IF(M166=M164,IF(L164="Stroke",B164+1,IF(M166=M163,IF(L163="Stroke",B163+1,""))),1))),"")</f>
        <v/>
      </c>
      <c r="C166" s="60">
        <f t="shared" si="4"/>
        <v>48476</v>
      </c>
      <c r="D166" s="60" t="str">
        <f t="shared" si="5"/>
        <v>2017512</v>
      </c>
      <c r="E166" s="60">
        <v>2017</v>
      </c>
      <c r="F166" s="60">
        <v>5</v>
      </c>
      <c r="G166" s="60">
        <v>12</v>
      </c>
      <c r="H166" s="60">
        <v>13</v>
      </c>
      <c r="I166" s="60">
        <v>27</v>
      </c>
      <c r="J166" s="60">
        <v>56</v>
      </c>
      <c r="K166" s="60">
        <v>197</v>
      </c>
      <c r="L166" s="60" t="s">
        <v>47</v>
      </c>
      <c r="M166" s="60">
        <v>1</v>
      </c>
      <c r="N166" s="60" t="s">
        <v>21</v>
      </c>
      <c r="O166" s="60" t="s">
        <v>27</v>
      </c>
      <c r="P166" s="60">
        <v>0</v>
      </c>
      <c r="Q166" s="60"/>
      <c r="R166" s="60"/>
      <c r="S166" s="60"/>
      <c r="T166" s="60"/>
    </row>
    <row r="167" spans="1:20" s="79" customFormat="1">
      <c r="A167" s="60">
        <f>IF(C167=C166,A166,IF(C167=(C166+1),A166,(A166+1)))</f>
        <v>35</v>
      </c>
      <c r="B167" s="50" t="str">
        <f>IF(L167="Stroke",IF(M167=M166,IF(A167&lt;&gt;A166,1,IF(L166="Stroke",B166+1,IF(L165="Stroke",B165+1,IF(L164="Stroke",B164+1,IF(L163="Stroke",B163+1,IF(L162="Stroke",B162+1,IF(L161="Stroke",B161+1,IF(L160="Stroke",B160+1,"")))))))),IF(A167&lt;&gt;A165,1,IF(M167=M165,IF(L165="Stroke",B165+1,IF(M167=M164,IF(L164="Stroke",B164+1,""))),1))),"")</f>
        <v/>
      </c>
      <c r="C167" s="60">
        <f t="shared" si="4"/>
        <v>48476</v>
      </c>
      <c r="D167" s="60" t="str">
        <f t="shared" si="5"/>
        <v>2017512</v>
      </c>
      <c r="E167" s="60">
        <v>2017</v>
      </c>
      <c r="F167" s="60">
        <v>5</v>
      </c>
      <c r="G167" s="60">
        <v>12</v>
      </c>
      <c r="H167" s="60">
        <v>13</v>
      </c>
      <c r="I167" s="60">
        <v>27</v>
      </c>
      <c r="J167" s="60">
        <v>56</v>
      </c>
      <c r="K167" s="60">
        <v>203</v>
      </c>
      <c r="L167" s="60" t="s">
        <v>47</v>
      </c>
      <c r="M167" s="60">
        <v>1</v>
      </c>
      <c r="N167" s="60" t="s">
        <v>21</v>
      </c>
      <c r="O167" s="60" t="s">
        <v>27</v>
      </c>
      <c r="P167" s="60">
        <v>0</v>
      </c>
      <c r="Q167" s="60"/>
      <c r="R167" s="60"/>
      <c r="S167" s="60"/>
      <c r="T167" s="60"/>
    </row>
    <row r="168" spans="1:20" s="79" customFormat="1">
      <c r="A168" s="60">
        <f>IF(C168=C167,A167,IF(C168=(C167+1),A167,(A167+1)))</f>
        <v>35</v>
      </c>
      <c r="B168" s="50" t="str">
        <f>IF(L168="Stroke",IF(M168=M167,IF(A168&lt;&gt;A167,1,IF(L167="Stroke",B167+1,IF(L166="Stroke",B166+1,IF(L165="Stroke",B165+1,IF(L164="Stroke",B164+1,IF(L163="Stroke",B163+1,IF(L162="Stroke",B162+1,IF(L161="Stroke",B161+1,"")))))))),IF(A168&lt;&gt;A166,1,IF(M168=M166,IF(L166="Stroke",B166+1,IF(M168=M165,IF(L165="Stroke",B165+1,""))),1))),"")</f>
        <v/>
      </c>
      <c r="C168" s="60">
        <f t="shared" si="4"/>
        <v>48476</v>
      </c>
      <c r="D168" s="60" t="str">
        <f t="shared" si="5"/>
        <v>2017512</v>
      </c>
      <c r="E168" s="60">
        <v>2017</v>
      </c>
      <c r="F168" s="60">
        <v>5</v>
      </c>
      <c r="G168" s="60">
        <v>12</v>
      </c>
      <c r="H168" s="60">
        <v>13</v>
      </c>
      <c r="I168" s="60">
        <v>27</v>
      </c>
      <c r="J168" s="60">
        <v>56</v>
      </c>
      <c r="K168" s="60">
        <v>205</v>
      </c>
      <c r="L168" s="60" t="s">
        <v>47</v>
      </c>
      <c r="M168" s="60">
        <v>1</v>
      </c>
      <c r="N168" s="60" t="s">
        <v>21</v>
      </c>
      <c r="O168" s="60" t="s">
        <v>27</v>
      </c>
      <c r="P168" s="60">
        <v>0</v>
      </c>
      <c r="Q168" s="60"/>
      <c r="R168" s="60"/>
      <c r="S168" s="60"/>
      <c r="T168" s="60"/>
    </row>
    <row r="169" spans="1:20" s="79" customFormat="1">
      <c r="A169" s="60">
        <f>IF(C169=C168,A168,IF(C169=(C168+1),A168,(A168+1)))</f>
        <v>35</v>
      </c>
      <c r="B169" s="50" t="str">
        <f>IF(L169="Stroke",IF(M169=M168,IF(A169&lt;&gt;A168,1,IF(L168="Stroke",B168+1,IF(L167="Stroke",B167+1,IF(L166="Stroke",B166+1,IF(L165="Stroke",B165+1,IF(L164="Stroke",B164+1,IF(L163="Stroke",B163+1,IF(L162="Stroke",B162+1,"")))))))),IF(A169&lt;&gt;A167,1,IF(M169=M167,IF(L167="Stroke",B167+1,IF(M169=M166,IF(L166="Stroke",B166+1,""))),1))),"")</f>
        <v/>
      </c>
      <c r="C169" s="60">
        <f t="shared" si="4"/>
        <v>48476</v>
      </c>
      <c r="D169" s="60" t="str">
        <f t="shared" si="5"/>
        <v>2017512</v>
      </c>
      <c r="E169" s="60">
        <v>2017</v>
      </c>
      <c r="F169" s="60">
        <v>5</v>
      </c>
      <c r="G169" s="60">
        <v>12</v>
      </c>
      <c r="H169" s="60">
        <v>13</v>
      </c>
      <c r="I169" s="60">
        <v>27</v>
      </c>
      <c r="J169" s="60">
        <v>56</v>
      </c>
      <c r="K169" s="60">
        <v>211</v>
      </c>
      <c r="L169" s="60" t="s">
        <v>47</v>
      </c>
      <c r="M169" s="60">
        <v>1</v>
      </c>
      <c r="N169" s="60" t="s">
        <v>21</v>
      </c>
      <c r="O169" s="60" t="s">
        <v>27</v>
      </c>
      <c r="P169" s="60">
        <v>0</v>
      </c>
      <c r="Q169" s="60"/>
      <c r="R169" s="60"/>
      <c r="S169" s="60"/>
      <c r="T169" s="60"/>
    </row>
    <row r="170" spans="1:20" s="79" customFormat="1">
      <c r="A170" s="60">
        <f>IF(C170=C169,A169,IF(C170=(C169+1),A169,(A169+1)))</f>
        <v>35</v>
      </c>
      <c r="B170" s="50" t="str">
        <f>IF(L170="Stroke",IF(M170=M169,IF(A170&lt;&gt;A169,1,IF(L169="Stroke",B169+1,IF(L168="Stroke",B168+1,IF(L167="Stroke",B167+1,IF(L166="Stroke",B166+1,IF(L165="Stroke",B165+1,IF(L164="Stroke",B164+1,IF(L163="Stroke",B163+1,"")))))))),IF(A170&lt;&gt;A168,1,IF(M170=M168,IF(L168="Stroke",B168+1,IF(M170=M167,IF(L167="Stroke",B167+1,""))),1))),"")</f>
        <v/>
      </c>
      <c r="C170" s="60">
        <f t="shared" si="4"/>
        <v>48476</v>
      </c>
      <c r="D170" s="60" t="str">
        <f t="shared" si="5"/>
        <v>2017512</v>
      </c>
      <c r="E170" s="60">
        <v>2017</v>
      </c>
      <c r="F170" s="60">
        <v>5</v>
      </c>
      <c r="G170" s="60">
        <v>12</v>
      </c>
      <c r="H170" s="60">
        <v>13</v>
      </c>
      <c r="I170" s="60">
        <v>27</v>
      </c>
      <c r="J170" s="60">
        <v>56</v>
      </c>
      <c r="K170" s="60">
        <v>216</v>
      </c>
      <c r="L170" s="60" t="s">
        <v>47</v>
      </c>
      <c r="M170" s="60">
        <v>1</v>
      </c>
      <c r="N170" s="60" t="s">
        <v>21</v>
      </c>
      <c r="O170" s="60" t="s">
        <v>27</v>
      </c>
      <c r="P170" s="60">
        <v>0</v>
      </c>
      <c r="Q170" s="60"/>
      <c r="R170" s="60"/>
      <c r="S170" s="60"/>
      <c r="T170" s="60"/>
    </row>
    <row r="171" spans="1:20" s="79" customFormat="1">
      <c r="A171" s="60">
        <f>IF(C171=C170,A170,IF(C171=(C170+1),A170,(A170+1)))</f>
        <v>35</v>
      </c>
      <c r="B171" s="50" t="str">
        <f>IF(L171="Stroke",IF(M171=M170,IF(A171&lt;&gt;A170,1,IF(L170="Stroke",B170+1,IF(L169="Stroke",B169+1,IF(L168="Stroke",B168+1,IF(L167="Stroke",B167+1,IF(L166="Stroke",B166+1,IF(L165="Stroke",B165+1,IF(L164="Stroke",B164+1,"")))))))),IF(A171&lt;&gt;A169,1,IF(M171=M169,IF(L169="Stroke",B169+1,IF(M171=M168,IF(L168="Stroke",B168+1,""))),1))),"")</f>
        <v/>
      </c>
      <c r="C171" s="60">
        <f t="shared" si="4"/>
        <v>48476</v>
      </c>
      <c r="D171" s="60" t="str">
        <f t="shared" si="5"/>
        <v>2017512</v>
      </c>
      <c r="E171" s="60">
        <v>2017</v>
      </c>
      <c r="F171" s="60">
        <v>5</v>
      </c>
      <c r="G171" s="60">
        <v>12</v>
      </c>
      <c r="H171" s="60">
        <v>13</v>
      </c>
      <c r="I171" s="60">
        <v>27</v>
      </c>
      <c r="J171" s="60">
        <v>56</v>
      </c>
      <c r="K171" s="60">
        <v>221</v>
      </c>
      <c r="L171" s="60" t="s">
        <v>47</v>
      </c>
      <c r="M171" s="60">
        <v>1</v>
      </c>
      <c r="N171" s="60" t="s">
        <v>21</v>
      </c>
      <c r="O171" s="60" t="s">
        <v>27</v>
      </c>
      <c r="P171" s="60">
        <v>0</v>
      </c>
      <c r="Q171" s="60"/>
      <c r="R171" s="60"/>
      <c r="S171" s="60"/>
      <c r="T171" s="60"/>
    </row>
    <row r="172" spans="1:20" s="79" customFormat="1">
      <c r="A172" s="60">
        <f>IF(C172=C171,A171,IF(C172=(C171+1),A171,(A171+1)))</f>
        <v>35</v>
      </c>
      <c r="B172" s="50" t="str">
        <f>IF(L172="Stroke",IF(M172=M171,IF(A172&lt;&gt;A171,1,IF(L171="Stroke",B171+1,IF(L170="Stroke",B170+1,IF(L169="Stroke",B169+1,IF(L168="Stroke",B168+1,IF(L167="Stroke",B167+1,IF(L166="Stroke",B166+1,IF(L165="Stroke",B165+1,"")))))))),IF(A172&lt;&gt;A170,1,IF(M172=M170,IF(L170="Stroke",B170+1,IF(M172=M169,IF(L169="Stroke",B169+1,""))),1))),"")</f>
        <v/>
      </c>
      <c r="C172" s="60">
        <f t="shared" si="4"/>
        <v>48476</v>
      </c>
      <c r="D172" s="62" t="str">
        <f t="shared" si="5"/>
        <v>2017512</v>
      </c>
      <c r="E172" s="62">
        <v>2017</v>
      </c>
      <c r="F172" s="62">
        <v>5</v>
      </c>
      <c r="G172" s="62">
        <v>12</v>
      </c>
      <c r="H172" s="62">
        <v>13</v>
      </c>
      <c r="I172" s="62">
        <v>27</v>
      </c>
      <c r="J172" s="62">
        <v>56</v>
      </c>
      <c r="K172" s="62">
        <v>225</v>
      </c>
      <c r="L172" s="60" t="s">
        <v>47</v>
      </c>
      <c r="M172" s="62">
        <v>1</v>
      </c>
      <c r="N172" s="62" t="s">
        <v>21</v>
      </c>
      <c r="O172" s="62" t="s">
        <v>27</v>
      </c>
      <c r="P172" s="62">
        <v>0</v>
      </c>
      <c r="Q172" s="60"/>
      <c r="R172" s="60"/>
      <c r="S172" s="60"/>
      <c r="T172" s="60"/>
    </row>
    <row r="173" spans="1:20" s="79" customFormat="1">
      <c r="A173" s="60">
        <f>IF(C173=C172,A172,IF(C173=(C172+1),A172,(A172+1)))</f>
        <v>35</v>
      </c>
      <c r="B173" s="50" t="str">
        <f>IF(L173="Stroke",IF(M173=M172,IF(A173&lt;&gt;A172,1,IF(L172="Stroke",B172+1,IF(L171="Stroke",B171+1,IF(L170="Stroke",B170+1,IF(L169="Stroke",B169+1,IF(L168="Stroke",B168+1,IF(L167="Stroke",B167+1,IF(L166="Stroke",B166+1,"")))))))),IF(A173&lt;&gt;A171,1,IF(M173=M171,IF(L171="Stroke",B171+1,IF(M173=M170,IF(L170="Stroke",B170+1,""))),1))),"")</f>
        <v/>
      </c>
      <c r="C173" s="60">
        <f t="shared" si="4"/>
        <v>48476</v>
      </c>
      <c r="D173" s="60" t="str">
        <f t="shared" si="5"/>
        <v>2017512</v>
      </c>
      <c r="E173" s="60">
        <v>2017</v>
      </c>
      <c r="F173" s="60">
        <v>5</v>
      </c>
      <c r="G173" s="60">
        <v>12</v>
      </c>
      <c r="H173" s="60">
        <v>13</v>
      </c>
      <c r="I173" s="60">
        <v>27</v>
      </c>
      <c r="J173" s="60">
        <v>56</v>
      </c>
      <c r="K173" s="60">
        <v>230</v>
      </c>
      <c r="L173" s="60" t="s">
        <v>47</v>
      </c>
      <c r="M173" s="60">
        <v>1</v>
      </c>
      <c r="N173" s="60" t="s">
        <v>21</v>
      </c>
      <c r="O173" s="60" t="s">
        <v>27</v>
      </c>
      <c r="P173" s="60">
        <v>0</v>
      </c>
      <c r="Q173" s="60"/>
      <c r="R173" s="60"/>
      <c r="S173" s="60"/>
      <c r="T173" s="60"/>
    </row>
    <row r="174" spans="1:20" s="79" customFormat="1">
      <c r="A174" s="60">
        <f>IF(C174=C173,A173,IF(C174=(C173+1),A173,(A173+1)))</f>
        <v>35</v>
      </c>
      <c r="B174" s="50" t="str">
        <f>IF(L174="Stroke",IF(M174=M173,IF(A174&lt;&gt;A173,1,IF(L173="Stroke",B173+1,IF(L172="Stroke",B172+1,IF(L171="Stroke",B171+1,IF(L170="Stroke",B170+1,IF(L169="Stroke",B169+1,IF(L168="Stroke",B168+1,IF(L167="Stroke",B167+1,"")))))))),IF(A174&lt;&gt;A172,1,IF(M174=M172,IF(L172="Stroke",B172+1,IF(M174=M171,IF(L171="Stroke",B171+1,""))),1))),"")</f>
        <v/>
      </c>
      <c r="C174" s="60">
        <f t="shared" si="4"/>
        <v>48476</v>
      </c>
      <c r="D174" s="60" t="str">
        <f t="shared" si="5"/>
        <v>2017512</v>
      </c>
      <c r="E174" s="60">
        <v>2017</v>
      </c>
      <c r="F174" s="60">
        <v>5</v>
      </c>
      <c r="G174" s="60">
        <v>12</v>
      </c>
      <c r="H174" s="60">
        <v>13</v>
      </c>
      <c r="I174" s="60">
        <v>27</v>
      </c>
      <c r="J174" s="60">
        <v>56</v>
      </c>
      <c r="K174" s="60">
        <v>233</v>
      </c>
      <c r="L174" s="60" t="s">
        <v>47</v>
      </c>
      <c r="M174" s="60">
        <v>1</v>
      </c>
      <c r="N174" s="60" t="s">
        <v>21</v>
      </c>
      <c r="O174" s="60" t="s">
        <v>27</v>
      </c>
      <c r="P174" s="60">
        <v>0</v>
      </c>
      <c r="Q174" s="60"/>
      <c r="R174" s="60"/>
      <c r="S174" s="60"/>
      <c r="T174" s="60"/>
    </row>
    <row r="175" spans="1:20" s="79" customFormat="1">
      <c r="A175" s="60">
        <f>IF(C175=C174,A174,IF(C175=(C174+1),A174,(A174+1)))</f>
        <v>35</v>
      </c>
      <c r="B175" s="50" t="str">
        <f>IF(L175="Stroke",IF(M175=M174,IF(A175&lt;&gt;A174,1,IF(L174="Stroke",B174+1,IF(L173="Stroke",B173+1,IF(L172="Stroke",B172+1,IF(L171="Stroke",B171+1,IF(L170="Stroke",B170+1,IF(L169="Stroke",B169+1,IF(L168="Stroke",B168+1,"")))))))),IF(A175&lt;&gt;A173,1,IF(M175=M173,IF(L173="Stroke",B173+1,IF(M175=M172,IF(L172="Stroke",B172+1,""))),1))),"")</f>
        <v/>
      </c>
      <c r="C175" s="60">
        <f t="shared" si="4"/>
        <v>48476</v>
      </c>
      <c r="D175" s="60" t="str">
        <f t="shared" si="5"/>
        <v>2017512</v>
      </c>
      <c r="E175" s="60">
        <v>2017</v>
      </c>
      <c r="F175" s="60">
        <v>5</v>
      </c>
      <c r="G175" s="60">
        <v>12</v>
      </c>
      <c r="H175" s="60">
        <v>13</v>
      </c>
      <c r="I175" s="60">
        <v>27</v>
      </c>
      <c r="J175" s="60">
        <v>56</v>
      </c>
      <c r="K175" s="60">
        <v>235</v>
      </c>
      <c r="L175" s="60" t="s">
        <v>47</v>
      </c>
      <c r="M175" s="60">
        <v>1</v>
      </c>
      <c r="N175" s="60" t="s">
        <v>21</v>
      </c>
      <c r="O175" s="60" t="s">
        <v>27</v>
      </c>
      <c r="P175" s="60">
        <v>0</v>
      </c>
      <c r="Q175" s="60"/>
      <c r="R175" s="60"/>
      <c r="S175" s="60"/>
      <c r="T175" s="60"/>
    </row>
    <row r="176" spans="1:20" s="79" customFormat="1">
      <c r="A176" s="60">
        <f>IF(C176=C175,A175,IF(C176=(C175+1),A175,(A175+1)))</f>
        <v>35</v>
      </c>
      <c r="B176" s="50" t="str">
        <f>IF(L176="Stroke",IF(M176=M175,IF(A176&lt;&gt;A175,1,IF(L175="Stroke",B175+1,IF(L174="Stroke",B174+1,IF(L173="Stroke",B173+1,IF(L172="Stroke",B172+1,IF(L171="Stroke",B171+1,IF(L170="Stroke",B170+1,IF(L169="Stroke",B169+1,"")))))))),IF(A176&lt;&gt;A174,1,IF(M176=M174,IF(L174="Stroke",B174+1,IF(M176=M173,IF(L173="Stroke",B173+1,""))),1))),"")</f>
        <v/>
      </c>
      <c r="C176" s="60">
        <f t="shared" si="4"/>
        <v>48476</v>
      </c>
      <c r="D176" s="60" t="str">
        <f t="shared" si="5"/>
        <v>2017512</v>
      </c>
      <c r="E176" s="60">
        <v>2017</v>
      </c>
      <c r="F176" s="60">
        <v>5</v>
      </c>
      <c r="G176" s="60">
        <v>12</v>
      </c>
      <c r="H176" s="60">
        <v>13</v>
      </c>
      <c r="I176" s="60">
        <v>27</v>
      </c>
      <c r="J176" s="60">
        <v>56</v>
      </c>
      <c r="K176" s="60">
        <v>237</v>
      </c>
      <c r="L176" s="60" t="s">
        <v>47</v>
      </c>
      <c r="M176" s="60">
        <v>1</v>
      </c>
      <c r="N176" s="60" t="s">
        <v>21</v>
      </c>
      <c r="O176" s="60" t="s">
        <v>27</v>
      </c>
      <c r="P176" s="60">
        <v>0</v>
      </c>
      <c r="Q176" s="60"/>
      <c r="R176" s="60"/>
      <c r="S176" s="60"/>
      <c r="T176" s="60"/>
    </row>
    <row r="177" spans="1:601" s="79" customFormat="1">
      <c r="A177" s="60">
        <f>IF(C177=C176,A176,IF(C177=(C176+1),A176,(A176+1)))</f>
        <v>35</v>
      </c>
      <c r="B177" s="50" t="str">
        <f>IF(L177="Stroke",IF(M177=M176,IF(A177&lt;&gt;A176,1,IF(L176="Stroke",B176+1,IF(L175="Stroke",B175+1,IF(L174="Stroke",B174+1,IF(L173="Stroke",B173+1,IF(L172="Stroke",B172+1,IF(L171="Stroke",B171+1,IF(L170="Stroke",B170+1,"")))))))),IF(A177&lt;&gt;A175,1,IF(M177=M175,IF(L175="Stroke",B175+1,IF(M177=M174,IF(L174="Stroke",B174+1,""))),1))),"")</f>
        <v/>
      </c>
      <c r="C177" s="60">
        <f t="shared" si="4"/>
        <v>48476</v>
      </c>
      <c r="D177" s="60" t="str">
        <f t="shared" si="5"/>
        <v>2017512</v>
      </c>
      <c r="E177" s="60">
        <v>2017</v>
      </c>
      <c r="F177" s="60">
        <v>5</v>
      </c>
      <c r="G177" s="60">
        <v>12</v>
      </c>
      <c r="H177" s="60">
        <v>13</v>
      </c>
      <c r="I177" s="60">
        <v>27</v>
      </c>
      <c r="J177" s="60">
        <v>56</v>
      </c>
      <c r="K177" s="60">
        <v>247</v>
      </c>
      <c r="L177" s="60" t="s">
        <v>47</v>
      </c>
      <c r="M177" s="60">
        <v>1</v>
      </c>
      <c r="N177" s="60" t="s">
        <v>21</v>
      </c>
      <c r="O177" s="60" t="s">
        <v>27</v>
      </c>
      <c r="P177" s="60">
        <v>0</v>
      </c>
      <c r="Q177" s="60"/>
      <c r="R177" s="60"/>
      <c r="S177" s="60"/>
      <c r="T177" s="60"/>
    </row>
    <row r="178" spans="1:601" s="79" customFormat="1">
      <c r="A178" s="60">
        <f>IF(C178=C177,A177,IF(C178=(C177+1),A177,(A177+1)))</f>
        <v>35</v>
      </c>
      <c r="B178" s="50" t="str">
        <f>IF(L178="Stroke",IF(M178=M177,IF(A178&lt;&gt;A177,1,IF(L177="Stroke",B177+1,IF(L176="Stroke",B176+1,IF(L175="Stroke",B175+1,IF(L174="Stroke",B174+1,IF(L173="Stroke",B173+1,IF(L172="Stroke",B172+1,IF(L171="Stroke",B171+1,"")))))))),IF(A178&lt;&gt;A176,1,IF(M178=M176,IF(L176="Stroke",B176+1,IF(M178=M175,IF(L175="Stroke",B175+1,""))),1))),"")</f>
        <v/>
      </c>
      <c r="C178" s="60">
        <f t="shared" si="4"/>
        <v>48476</v>
      </c>
      <c r="D178" s="60" t="str">
        <f t="shared" si="5"/>
        <v>2017512</v>
      </c>
      <c r="E178" s="60">
        <v>2017</v>
      </c>
      <c r="F178" s="60">
        <v>5</v>
      </c>
      <c r="G178" s="60">
        <v>12</v>
      </c>
      <c r="H178" s="60">
        <v>13</v>
      </c>
      <c r="I178" s="60">
        <v>27</v>
      </c>
      <c r="J178" s="60">
        <v>56</v>
      </c>
      <c r="K178" s="60">
        <v>249</v>
      </c>
      <c r="L178" s="60" t="s">
        <v>47</v>
      </c>
      <c r="M178" s="60">
        <v>1</v>
      </c>
      <c r="N178" s="60" t="s">
        <v>21</v>
      </c>
      <c r="O178" s="60" t="s">
        <v>27</v>
      </c>
      <c r="P178" s="60">
        <v>0</v>
      </c>
      <c r="Q178" s="60"/>
      <c r="R178" s="60"/>
      <c r="S178" s="60"/>
      <c r="T178" s="60"/>
    </row>
    <row r="179" spans="1:601" s="79" customFormat="1">
      <c r="A179" s="60">
        <f>IF(C179=C178,A178,IF(C179=(C178+1),A178,(A178+1)))</f>
        <v>35</v>
      </c>
      <c r="B179" s="50" t="str">
        <f>IF(L179="Stroke",IF(M179=M178,IF(A179&lt;&gt;A178,1,IF(L178="Stroke",B178+1,IF(L177="Stroke",B177+1,IF(L176="Stroke",B176+1,IF(L175="Stroke",B175+1,IF(L174="Stroke",B174+1,IF(L173="Stroke",B173+1,IF(L172="Stroke",B172+1,"")))))))),IF(A179&lt;&gt;A177,1,IF(M179=M177,IF(L177="Stroke",B177+1,IF(M179=M176,IF(L176="Stroke",B176+1,""))),1))),"")</f>
        <v/>
      </c>
      <c r="C179" s="60">
        <f t="shared" si="4"/>
        <v>48476</v>
      </c>
      <c r="D179" s="62" t="str">
        <f t="shared" si="5"/>
        <v>2017512</v>
      </c>
      <c r="E179" s="62">
        <v>2017</v>
      </c>
      <c r="F179" s="62">
        <v>5</v>
      </c>
      <c r="G179" s="62">
        <v>12</v>
      </c>
      <c r="H179" s="62">
        <v>13</v>
      </c>
      <c r="I179" s="62">
        <v>27</v>
      </c>
      <c r="J179" s="62">
        <v>56</v>
      </c>
      <c r="K179" s="62">
        <v>260</v>
      </c>
      <c r="L179" s="62" t="s">
        <v>47</v>
      </c>
      <c r="M179" s="62">
        <v>1</v>
      </c>
      <c r="N179" s="62" t="s">
        <v>21</v>
      </c>
      <c r="O179" s="62" t="s">
        <v>27</v>
      </c>
      <c r="P179" s="62">
        <v>0</v>
      </c>
      <c r="Q179" s="60"/>
      <c r="R179" s="60"/>
      <c r="S179" s="60"/>
      <c r="T179" s="60"/>
    </row>
    <row r="180" spans="1:601" s="79" customFormat="1">
      <c r="A180" s="60">
        <f>IF(C180=C179,A179,IF(C180=(C179+1),A179,(A179+1)))</f>
        <v>35</v>
      </c>
      <c r="B180" s="50" t="str">
        <f>IF(L180="Stroke",IF(M180=M179,IF(A180&lt;&gt;A179,1,IF(L179="Stroke",B179+1,IF(L178="Stroke",B178+1,IF(L177="Stroke",B177+1,IF(L176="Stroke",B176+1,IF(L175="Stroke",B175+1,IF(L174="Stroke",B174+1,IF(L173="Stroke",B173+1,"")))))))),IF(A180&lt;&gt;A178,1,IF(M180=M178,IF(L178="Stroke",B178+1,IF(M180=M177,IF(L177="Stroke",B177+1,""))),1))),"")</f>
        <v/>
      </c>
      <c r="C180" s="60">
        <f t="shared" si="4"/>
        <v>48476</v>
      </c>
      <c r="D180" s="60" t="str">
        <f t="shared" si="5"/>
        <v>2017512</v>
      </c>
      <c r="E180" s="60">
        <v>2017</v>
      </c>
      <c r="F180" s="60">
        <v>5</v>
      </c>
      <c r="G180" s="60">
        <v>12</v>
      </c>
      <c r="H180" s="60">
        <v>13</v>
      </c>
      <c r="I180" s="60">
        <v>27</v>
      </c>
      <c r="J180" s="60">
        <v>56</v>
      </c>
      <c r="K180" s="60">
        <v>262</v>
      </c>
      <c r="L180" s="60" t="s">
        <v>47</v>
      </c>
      <c r="M180" s="60">
        <v>1</v>
      </c>
      <c r="N180" s="60" t="s">
        <v>21</v>
      </c>
      <c r="O180" s="60" t="s">
        <v>27</v>
      </c>
      <c r="P180" s="60">
        <v>0</v>
      </c>
      <c r="Q180" s="60"/>
      <c r="R180" s="60"/>
      <c r="S180" s="60"/>
      <c r="T180" s="60"/>
    </row>
    <row r="181" spans="1:601" s="85" customFormat="1">
      <c r="A181" s="83">
        <f>IF(C181=C180,A180,IF(C181=(C180+1),A180,(A180+1)))</f>
        <v>36</v>
      </c>
      <c r="B181" s="50" t="str">
        <f>IF(L181="Stroke",IF(M181=M180,IF(A181&lt;&gt;A180,1,IF(L180="Stroke",B180+1,IF(L179="Stroke",B179+1,IF(L178="Stroke",B178+1,IF(L177="Stroke",B177+1,IF(L176="Stroke",B176+1,IF(L175="Stroke",B175+1,IF(L174="Stroke",B174+1,"")))))))),IF(A181&lt;&gt;A179,1,IF(M181=M179,IF(L179="Stroke",B179+1,IF(M181=M178,IF(L178="Stroke",B178+1,""))),1))),"")</f>
        <v/>
      </c>
      <c r="C181" s="83">
        <f t="shared" si="4"/>
        <v>48694</v>
      </c>
      <c r="D181" s="87" t="str">
        <f t="shared" si="5"/>
        <v>2017512</v>
      </c>
      <c r="E181" s="87">
        <v>2017</v>
      </c>
      <c r="F181" s="87">
        <v>5</v>
      </c>
      <c r="G181" s="87">
        <v>12</v>
      </c>
      <c r="H181" s="87">
        <v>13</v>
      </c>
      <c r="I181" s="87">
        <v>31</v>
      </c>
      <c r="J181" s="87">
        <v>34</v>
      </c>
      <c r="K181" s="87">
        <v>774</v>
      </c>
      <c r="L181" s="87" t="s">
        <v>44</v>
      </c>
      <c r="M181" s="87">
        <v>1</v>
      </c>
      <c r="N181" s="87" t="s">
        <v>21</v>
      </c>
      <c r="O181" s="87" t="s">
        <v>27</v>
      </c>
      <c r="P181" s="87">
        <v>176</v>
      </c>
      <c r="Q181" s="83" t="s">
        <v>186</v>
      </c>
      <c r="R181" s="60"/>
      <c r="S181" s="60"/>
      <c r="T181" s="60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X181" s="79"/>
      <c r="DY181" s="79"/>
      <c r="DZ181" s="79"/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O181" s="79"/>
      <c r="FP181" s="79"/>
      <c r="FQ181" s="79"/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W181" s="79"/>
      <c r="IX181" s="79"/>
      <c r="IY181" s="79"/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N181" s="79"/>
      <c r="KO181" s="79"/>
      <c r="KP181" s="79"/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E181" s="79"/>
      <c r="MF181" s="79"/>
      <c r="MG181" s="79"/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V181" s="79"/>
      <c r="NW181" s="79"/>
      <c r="NX181" s="79"/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M181" s="79"/>
      <c r="PN181" s="79"/>
      <c r="PO181" s="79"/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D181" s="79"/>
      <c r="RE181" s="79"/>
      <c r="RF181" s="79"/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U181" s="79"/>
      <c r="SV181" s="79"/>
      <c r="SW181" s="79"/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L181" s="79"/>
      <c r="UM181" s="79"/>
      <c r="UN181" s="79"/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C181" s="79"/>
    </row>
    <row r="182" spans="1:601" s="79" customFormat="1">
      <c r="A182" s="60">
        <f>IF(C182=C181,A181,IF(C182=(C181+1),A181,(A181+1)))</f>
        <v>36</v>
      </c>
      <c r="B182" s="50" t="str">
        <f>IF(L182="Stroke",IF(M182=M181,IF(A182&lt;&gt;A181,1,IF(L181="Stroke",B181+1,IF(L180="Stroke",B180+1,IF(L179="Stroke",B179+1,IF(L178="Stroke",B178+1,IF(L177="Stroke",B177+1,IF(L176="Stroke",B176+1,IF(L175="Stroke",B175+1,"")))))))),IF(A182&lt;&gt;A180,1,IF(M182=M180,IF(L180="Stroke",B180+1,IF(M182=M179,IF(L179="Stroke",B179+1,""))),1))),"")</f>
        <v/>
      </c>
      <c r="C182" s="60">
        <f t="shared" si="4"/>
        <v>48694</v>
      </c>
      <c r="D182" s="62" t="str">
        <f t="shared" si="5"/>
        <v>2017512</v>
      </c>
      <c r="E182" s="62">
        <v>2017</v>
      </c>
      <c r="F182" s="62">
        <v>5</v>
      </c>
      <c r="G182" s="62">
        <v>12</v>
      </c>
      <c r="H182" s="62">
        <v>13</v>
      </c>
      <c r="I182" s="62">
        <v>31</v>
      </c>
      <c r="J182" s="62">
        <v>34</v>
      </c>
      <c r="K182" s="62">
        <v>810</v>
      </c>
      <c r="L182" s="89" t="s">
        <v>47</v>
      </c>
      <c r="M182" s="89">
        <v>1</v>
      </c>
      <c r="N182" s="89" t="s">
        <v>21</v>
      </c>
      <c r="O182" s="89" t="s">
        <v>27</v>
      </c>
      <c r="P182" s="89">
        <v>0</v>
      </c>
      <c r="Q182" s="60"/>
      <c r="R182" s="60"/>
      <c r="S182" s="60"/>
      <c r="T182" s="60"/>
    </row>
    <row r="183" spans="1:601" s="79" customFormat="1">
      <c r="A183" s="60">
        <f>IF(C183=C182,A182,IF(C183=(C182+1),A182,(A182+1)))</f>
        <v>36</v>
      </c>
      <c r="B183" s="50" t="str">
        <f>IF(L183="Stroke",IF(M183=M182,IF(A183&lt;&gt;A182,1,IF(L182="Stroke",B182+1,IF(L181="Stroke",B181+1,IF(L180="Stroke",B180+1,IF(L179="Stroke",B179+1,IF(L178="Stroke",B178+1,IF(L177="Stroke",B177+1,IF(L176="Stroke",B176+1,"")))))))),IF(A183&lt;&gt;A181,1,IF(M183=M181,IF(L181="Stroke",B181+1,IF(M183=M180,IF(L180="Stroke",B180+1,""))),1))),"")</f>
        <v/>
      </c>
      <c r="C183" s="60">
        <f t="shared" si="4"/>
        <v>48694</v>
      </c>
      <c r="D183" s="88" t="str">
        <f t="shared" si="5"/>
        <v>2017512</v>
      </c>
      <c r="E183" s="89">
        <v>2017</v>
      </c>
      <c r="F183" s="89">
        <v>5</v>
      </c>
      <c r="G183" s="89">
        <v>12</v>
      </c>
      <c r="H183" s="89">
        <v>13</v>
      </c>
      <c r="I183" s="89">
        <v>31</v>
      </c>
      <c r="J183" s="89">
        <v>34</v>
      </c>
      <c r="K183" s="89">
        <v>818</v>
      </c>
      <c r="L183" s="89" t="s">
        <v>47</v>
      </c>
      <c r="M183" s="89">
        <v>1</v>
      </c>
      <c r="N183" s="89" t="s">
        <v>21</v>
      </c>
      <c r="O183" s="89" t="s">
        <v>27</v>
      </c>
      <c r="P183" s="89">
        <v>0</v>
      </c>
      <c r="Q183" s="60"/>
      <c r="R183" s="60"/>
      <c r="S183" s="60"/>
      <c r="T183" s="60"/>
    </row>
    <row r="184" spans="1:601" s="79" customFormat="1">
      <c r="A184" s="60">
        <f>IF(C184=C183,A183,IF(C184=(C183+1),A183,(A183+1)))</f>
        <v>36</v>
      </c>
      <c r="B184" s="50" t="str">
        <f>IF(L184="Stroke",IF(M184=M183,IF(A184&lt;&gt;A183,1,IF(L183="Stroke",B183+1,IF(L182="Stroke",B182+1,IF(L181="Stroke",B181+1,IF(L180="Stroke",B180+1,IF(L179="Stroke",B179+1,IF(L178="Stroke",B178+1,IF(L177="Stroke",B177+1,"")))))))),IF(A184&lt;&gt;A182,1,IF(M184=M182,IF(L182="Stroke",B182+1,IF(M184=M181,IF(L181="Stroke",B181+1,""))),1))),"")</f>
        <v/>
      </c>
      <c r="C184" s="60">
        <f t="shared" si="4"/>
        <v>48694</v>
      </c>
      <c r="D184" s="60" t="str">
        <f t="shared" si="5"/>
        <v>2017512</v>
      </c>
      <c r="E184" s="60">
        <v>2017</v>
      </c>
      <c r="F184" s="60">
        <v>5</v>
      </c>
      <c r="G184" s="60">
        <v>12</v>
      </c>
      <c r="H184" s="60">
        <v>13</v>
      </c>
      <c r="I184" s="60">
        <v>31</v>
      </c>
      <c r="J184" s="60">
        <v>34</v>
      </c>
      <c r="K184" s="60">
        <v>828</v>
      </c>
      <c r="L184" s="60" t="s">
        <v>47</v>
      </c>
      <c r="M184" s="60">
        <v>1</v>
      </c>
      <c r="N184" s="60" t="s">
        <v>21</v>
      </c>
      <c r="O184" s="60" t="s">
        <v>27</v>
      </c>
      <c r="P184" s="60">
        <v>0</v>
      </c>
      <c r="Q184" s="60"/>
      <c r="R184" s="60"/>
      <c r="S184" s="60"/>
      <c r="T184" s="60"/>
    </row>
    <row r="185" spans="1:601" s="79" customFormat="1">
      <c r="A185" s="60">
        <f>IF(C185=C184,A184,IF(C185=(C184+1),A184,(A184+1)))</f>
        <v>36</v>
      </c>
      <c r="B185" s="50" t="str">
        <f>IF(L185="Stroke",IF(M185=M184,IF(A185&lt;&gt;A184,1,IF(L184="Stroke",B184+1,IF(L183="Stroke",B183+1,IF(L182="Stroke",B182+1,IF(L181="Stroke",B181+1,IF(L180="Stroke",B180+1,IF(L179="Stroke",B179+1,IF(L178="Stroke",B178+1,"")))))))),IF(A185&lt;&gt;A183,1,IF(M185=M183,IF(L183="Stroke",B183+1,IF(M185=M182,IF(L182="Stroke",B182+1,""))),1))),"")</f>
        <v/>
      </c>
      <c r="C185" s="60">
        <f t="shared" si="4"/>
        <v>48694</v>
      </c>
      <c r="D185" s="60" t="str">
        <f t="shared" si="5"/>
        <v>2017512</v>
      </c>
      <c r="E185" s="60">
        <v>2017</v>
      </c>
      <c r="F185" s="60">
        <v>5</v>
      </c>
      <c r="G185" s="60">
        <v>12</v>
      </c>
      <c r="H185" s="60">
        <v>13</v>
      </c>
      <c r="I185" s="60">
        <v>31</v>
      </c>
      <c r="J185" s="60">
        <v>34</v>
      </c>
      <c r="K185" s="60">
        <v>838</v>
      </c>
      <c r="L185" s="60" t="s">
        <v>47</v>
      </c>
      <c r="M185" s="60">
        <v>1</v>
      </c>
      <c r="N185" s="60" t="s">
        <v>21</v>
      </c>
      <c r="O185" s="60" t="s">
        <v>27</v>
      </c>
      <c r="P185" s="60">
        <v>0</v>
      </c>
      <c r="Q185" s="60"/>
      <c r="R185" s="60"/>
      <c r="S185" s="60"/>
      <c r="T185" s="60"/>
    </row>
    <row r="186" spans="1:601" s="85" customFormat="1">
      <c r="A186" s="83">
        <f>IF(C186=C185,A185,IF(C186=(C185+1),A185,(A185+1)))</f>
        <v>37</v>
      </c>
      <c r="B186" s="50" t="str">
        <f>IF(L186="Stroke",IF(M186=M185,IF(A186&lt;&gt;A185,1,IF(L185="Stroke",B185+1,IF(L184="Stroke",B184+1,IF(L183="Stroke",B183+1,IF(L182="Stroke",B182+1,IF(L181="Stroke",B181+1,IF(L180="Stroke",B180+1,IF(L179="Stroke",B179+1,"")))))))),IF(A186&lt;&gt;A184,1,IF(M186=M184,IF(L184="Stroke",B184+1,IF(M186=M183,IF(L183="Stroke",B183+1,""))),1))),"")</f>
        <v/>
      </c>
      <c r="C186" s="83">
        <f t="shared" si="4"/>
        <v>48789</v>
      </c>
      <c r="D186" s="83" t="str">
        <f t="shared" si="5"/>
        <v>2017512</v>
      </c>
      <c r="E186" s="83">
        <v>2017</v>
      </c>
      <c r="F186" s="83">
        <v>5</v>
      </c>
      <c r="G186" s="83">
        <v>12</v>
      </c>
      <c r="H186" s="83">
        <v>13</v>
      </c>
      <c r="I186" s="83">
        <v>33</v>
      </c>
      <c r="J186" s="83">
        <v>9</v>
      </c>
      <c r="K186" s="83">
        <v>264</v>
      </c>
      <c r="L186" s="83" t="s">
        <v>44</v>
      </c>
      <c r="M186" s="83">
        <v>1</v>
      </c>
      <c r="N186" s="83" t="s">
        <v>21</v>
      </c>
      <c r="O186" s="83" t="s">
        <v>27</v>
      </c>
      <c r="P186" s="83">
        <v>158</v>
      </c>
      <c r="Q186" s="83" t="s">
        <v>186</v>
      </c>
      <c r="R186" s="60"/>
      <c r="S186" s="60"/>
      <c r="T186" s="60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/>
      <c r="CS186" s="79"/>
      <c r="CT186" s="79"/>
      <c r="CU186" s="79"/>
      <c r="CV186" s="79"/>
      <c r="CW186" s="79"/>
      <c r="CX186" s="79"/>
      <c r="CY186" s="79"/>
      <c r="CZ186" s="79"/>
      <c r="DA186" s="79"/>
      <c r="DB186" s="79"/>
      <c r="DC186" s="79"/>
      <c r="DD186" s="79"/>
      <c r="DE186" s="79"/>
      <c r="DF186" s="79"/>
      <c r="DG186" s="79"/>
      <c r="DH186" s="79"/>
      <c r="DI186" s="79"/>
      <c r="DJ186" s="79"/>
      <c r="DK186" s="79"/>
      <c r="DL186" s="79"/>
      <c r="DM186" s="79"/>
      <c r="DN186" s="79"/>
      <c r="DO186" s="79"/>
      <c r="DP186" s="79"/>
      <c r="DQ186" s="79"/>
      <c r="DR186" s="79"/>
      <c r="DS186" s="79"/>
      <c r="DT186" s="79"/>
      <c r="DU186" s="79"/>
      <c r="DV186" s="79"/>
      <c r="DW186" s="79"/>
      <c r="DX186" s="79"/>
      <c r="DY186" s="79"/>
      <c r="DZ186" s="79"/>
      <c r="EA186" s="79"/>
      <c r="EB186" s="79"/>
      <c r="EC186" s="79"/>
      <c r="ED186" s="79"/>
      <c r="EE186" s="79"/>
      <c r="EF186" s="79"/>
      <c r="EG186" s="79"/>
      <c r="EH186" s="79"/>
      <c r="EI186" s="79"/>
      <c r="EJ186" s="79"/>
      <c r="EK186" s="79"/>
      <c r="EL186" s="79"/>
      <c r="EM186" s="79"/>
      <c r="EN186" s="79"/>
      <c r="EO186" s="79"/>
      <c r="EP186" s="79"/>
      <c r="EQ186" s="79"/>
      <c r="ER186" s="79"/>
      <c r="ES186" s="79"/>
      <c r="ET186" s="79"/>
      <c r="EU186" s="79"/>
      <c r="EV186" s="79"/>
      <c r="EW186" s="79"/>
      <c r="EX186" s="79"/>
      <c r="EY186" s="79"/>
      <c r="EZ186" s="79"/>
      <c r="FA186" s="79"/>
      <c r="FB186" s="79"/>
      <c r="FC186" s="79"/>
      <c r="FD186" s="79"/>
      <c r="FE186" s="79"/>
      <c r="FF186" s="79"/>
      <c r="FG186" s="79"/>
      <c r="FH186" s="79"/>
      <c r="FI186" s="79"/>
      <c r="FJ186" s="79"/>
      <c r="FK186" s="79"/>
      <c r="FL186" s="79"/>
      <c r="FM186" s="79"/>
      <c r="FN186" s="79"/>
      <c r="FO186" s="79"/>
      <c r="FP186" s="79"/>
      <c r="FQ186" s="79"/>
      <c r="FR186" s="79"/>
      <c r="FS186" s="79"/>
      <c r="FT186" s="79"/>
      <c r="FU186" s="79"/>
      <c r="FV186" s="79"/>
      <c r="FW186" s="79"/>
      <c r="FX186" s="79"/>
      <c r="FY186" s="79"/>
      <c r="FZ186" s="79"/>
      <c r="GA186" s="79"/>
      <c r="GB186" s="79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79"/>
      <c r="HP186" s="79"/>
      <c r="HQ186" s="79"/>
      <c r="HR186" s="79"/>
      <c r="HS186" s="79"/>
      <c r="HT186" s="79"/>
      <c r="HU186" s="79"/>
      <c r="HV186" s="79"/>
      <c r="HW186" s="79"/>
      <c r="HX186" s="79"/>
      <c r="HY186" s="79"/>
      <c r="HZ186" s="79"/>
      <c r="IA186" s="79"/>
      <c r="IB186" s="79"/>
      <c r="IC186" s="79"/>
      <c r="ID186" s="79"/>
      <c r="IE186" s="79"/>
      <c r="IF186" s="79"/>
      <c r="IG186" s="79"/>
      <c r="IH186" s="79"/>
      <c r="II186" s="79"/>
      <c r="IJ186" s="79"/>
      <c r="IK186" s="79"/>
      <c r="IL186" s="79"/>
      <c r="IM186" s="79"/>
      <c r="IN186" s="79"/>
      <c r="IO186" s="79"/>
      <c r="IP186" s="79"/>
      <c r="IQ186" s="79"/>
      <c r="IR186" s="79"/>
      <c r="IS186" s="79"/>
      <c r="IT186" s="79"/>
      <c r="IU186" s="79"/>
      <c r="IV186" s="79"/>
      <c r="IW186" s="79"/>
      <c r="IX186" s="79"/>
      <c r="IY186" s="79"/>
      <c r="IZ186" s="79"/>
      <c r="JA186" s="79"/>
      <c r="JB186" s="79"/>
      <c r="JC186" s="79"/>
      <c r="JD186" s="79"/>
      <c r="JE186" s="79"/>
      <c r="JF186" s="79"/>
      <c r="JG186" s="79"/>
      <c r="JH186" s="79"/>
      <c r="JI186" s="79"/>
      <c r="JJ186" s="79"/>
      <c r="JK186" s="79"/>
      <c r="JL186" s="79"/>
      <c r="JM186" s="79"/>
      <c r="JN186" s="79"/>
      <c r="JO186" s="79"/>
      <c r="JP186" s="79"/>
      <c r="JQ186" s="79"/>
      <c r="JR186" s="79"/>
      <c r="JS186" s="79"/>
      <c r="JT186" s="79"/>
      <c r="JU186" s="79"/>
      <c r="JV186" s="79"/>
      <c r="JW186" s="79"/>
      <c r="JX186" s="79"/>
      <c r="JY186" s="79"/>
      <c r="JZ186" s="79"/>
      <c r="KA186" s="79"/>
      <c r="KB186" s="79"/>
      <c r="KC186" s="79"/>
      <c r="KD186" s="79"/>
      <c r="KE186" s="79"/>
      <c r="KF186" s="79"/>
      <c r="KG186" s="79"/>
      <c r="KH186" s="79"/>
      <c r="KI186" s="79"/>
      <c r="KJ186" s="79"/>
      <c r="KK186" s="79"/>
      <c r="KL186" s="79"/>
      <c r="KM186" s="79"/>
      <c r="KN186" s="79"/>
      <c r="KO186" s="79"/>
      <c r="KP186" s="79"/>
      <c r="KQ186" s="79"/>
      <c r="KR186" s="79"/>
      <c r="KS186" s="79"/>
      <c r="KT186" s="79"/>
      <c r="KU186" s="79"/>
      <c r="KV186" s="79"/>
      <c r="KW186" s="79"/>
      <c r="KX186" s="79"/>
      <c r="KY186" s="79"/>
      <c r="KZ186" s="79"/>
      <c r="LA186" s="79"/>
      <c r="LB186" s="79"/>
      <c r="LC186" s="79"/>
      <c r="LD186" s="79"/>
      <c r="LE186" s="79"/>
      <c r="LF186" s="79"/>
      <c r="LG186" s="79"/>
      <c r="LH186" s="79"/>
      <c r="LI186" s="79"/>
      <c r="LJ186" s="79"/>
      <c r="LK186" s="79"/>
      <c r="LL186" s="79"/>
      <c r="LM186" s="79"/>
      <c r="LN186" s="79"/>
      <c r="LO186" s="79"/>
      <c r="LP186" s="79"/>
      <c r="LQ186" s="79"/>
      <c r="LR186" s="79"/>
      <c r="LS186" s="79"/>
      <c r="LT186" s="79"/>
      <c r="LU186" s="79"/>
      <c r="LV186" s="79"/>
      <c r="LW186" s="79"/>
      <c r="LX186" s="79"/>
      <c r="LY186" s="79"/>
      <c r="LZ186" s="79"/>
      <c r="MA186" s="79"/>
      <c r="MB186" s="79"/>
      <c r="MC186" s="79"/>
      <c r="MD186" s="79"/>
      <c r="ME186" s="79"/>
      <c r="MF186" s="79"/>
      <c r="MG186" s="79"/>
      <c r="MH186" s="79"/>
      <c r="MI186" s="79"/>
      <c r="MJ186" s="79"/>
      <c r="MK186" s="79"/>
      <c r="ML186" s="79"/>
      <c r="MM186" s="79"/>
      <c r="MN186" s="79"/>
      <c r="MO186" s="79"/>
      <c r="MP186" s="79"/>
      <c r="MQ186" s="79"/>
      <c r="MR186" s="79"/>
      <c r="MS186" s="79"/>
      <c r="MT186" s="79"/>
      <c r="MU186" s="79"/>
      <c r="MV186" s="79"/>
      <c r="MW186" s="79"/>
      <c r="MX186" s="79"/>
      <c r="MY186" s="79"/>
      <c r="MZ186" s="79"/>
      <c r="NA186" s="79"/>
      <c r="NB186" s="79"/>
      <c r="NC186" s="79"/>
      <c r="ND186" s="79"/>
      <c r="NE186" s="79"/>
      <c r="NF186" s="79"/>
      <c r="NG186" s="79"/>
      <c r="NH186" s="79"/>
      <c r="NI186" s="79"/>
      <c r="NJ186" s="79"/>
      <c r="NK186" s="79"/>
      <c r="NL186" s="79"/>
      <c r="NM186" s="79"/>
      <c r="NN186" s="79"/>
      <c r="NO186" s="79"/>
      <c r="NP186" s="79"/>
      <c r="NQ186" s="79"/>
      <c r="NR186" s="79"/>
      <c r="NS186" s="79"/>
      <c r="NT186" s="79"/>
      <c r="NU186" s="79"/>
      <c r="NV186" s="79"/>
      <c r="NW186" s="79"/>
      <c r="NX186" s="79"/>
      <c r="NY186" s="79"/>
      <c r="NZ186" s="79"/>
      <c r="OA186" s="79"/>
      <c r="OB186" s="79"/>
      <c r="OC186" s="79"/>
      <c r="OD186" s="79"/>
      <c r="OE186" s="79"/>
      <c r="OF186" s="79"/>
      <c r="OG186" s="79"/>
      <c r="OH186" s="79"/>
      <c r="OI186" s="79"/>
      <c r="OJ186" s="79"/>
      <c r="OK186" s="79"/>
      <c r="OL186" s="79"/>
      <c r="OM186" s="79"/>
      <c r="ON186" s="79"/>
      <c r="OO186" s="79"/>
      <c r="OP186" s="79"/>
      <c r="OQ186" s="79"/>
      <c r="OR186" s="79"/>
      <c r="OS186" s="79"/>
      <c r="OT186" s="79"/>
      <c r="OU186" s="79"/>
      <c r="OV186" s="79"/>
      <c r="OW186" s="79"/>
      <c r="OX186" s="79"/>
      <c r="OY186" s="79"/>
      <c r="OZ186" s="79"/>
      <c r="PA186" s="79"/>
      <c r="PB186" s="79"/>
      <c r="PC186" s="79"/>
      <c r="PD186" s="79"/>
      <c r="PE186" s="79"/>
      <c r="PF186" s="79"/>
      <c r="PG186" s="79"/>
      <c r="PH186" s="79"/>
      <c r="PI186" s="79"/>
      <c r="PJ186" s="79"/>
      <c r="PK186" s="79"/>
      <c r="PL186" s="79"/>
      <c r="PM186" s="79"/>
      <c r="PN186" s="79"/>
      <c r="PO186" s="79"/>
      <c r="PP186" s="79"/>
      <c r="PQ186" s="79"/>
      <c r="PR186" s="79"/>
      <c r="PS186" s="79"/>
      <c r="PT186" s="79"/>
      <c r="PU186" s="79"/>
      <c r="PV186" s="79"/>
      <c r="PW186" s="79"/>
      <c r="PX186" s="79"/>
      <c r="PY186" s="79"/>
      <c r="PZ186" s="79"/>
      <c r="QA186" s="79"/>
      <c r="QB186" s="79"/>
      <c r="QC186" s="79"/>
      <c r="QD186" s="79"/>
      <c r="QE186" s="79"/>
      <c r="QF186" s="79"/>
      <c r="QG186" s="79"/>
      <c r="QH186" s="79"/>
      <c r="QI186" s="79"/>
      <c r="QJ186" s="79"/>
      <c r="QK186" s="79"/>
      <c r="QL186" s="79"/>
      <c r="QM186" s="79"/>
      <c r="QN186" s="79"/>
      <c r="QO186" s="79"/>
      <c r="QP186" s="79"/>
      <c r="QQ186" s="79"/>
      <c r="QR186" s="79"/>
      <c r="QS186" s="79"/>
      <c r="QT186" s="79"/>
      <c r="QU186" s="79"/>
      <c r="QV186" s="79"/>
      <c r="QW186" s="79"/>
      <c r="QX186" s="79"/>
      <c r="QY186" s="79"/>
      <c r="QZ186" s="79"/>
      <c r="RA186" s="79"/>
      <c r="RB186" s="79"/>
      <c r="RC186" s="79"/>
      <c r="RD186" s="79"/>
      <c r="RE186" s="79"/>
      <c r="RF186" s="79"/>
      <c r="RG186" s="79"/>
      <c r="RH186" s="79"/>
      <c r="RI186" s="79"/>
      <c r="RJ186" s="79"/>
      <c r="RK186" s="79"/>
      <c r="RL186" s="79"/>
      <c r="RM186" s="79"/>
      <c r="RN186" s="79"/>
      <c r="RO186" s="79"/>
      <c r="RP186" s="79"/>
      <c r="RQ186" s="79"/>
      <c r="RR186" s="79"/>
      <c r="RS186" s="79"/>
      <c r="RT186" s="79"/>
      <c r="RU186" s="79"/>
      <c r="RV186" s="79"/>
      <c r="RW186" s="79"/>
      <c r="RX186" s="79"/>
      <c r="RY186" s="79"/>
      <c r="RZ186" s="79"/>
      <c r="SA186" s="79"/>
      <c r="SB186" s="79"/>
      <c r="SC186" s="79"/>
      <c r="SD186" s="79"/>
      <c r="SE186" s="79"/>
      <c r="SF186" s="79"/>
      <c r="SG186" s="79"/>
      <c r="SH186" s="79"/>
      <c r="SI186" s="79"/>
      <c r="SJ186" s="79"/>
      <c r="SK186" s="79"/>
      <c r="SL186" s="79"/>
      <c r="SM186" s="79"/>
      <c r="SN186" s="79"/>
      <c r="SO186" s="79"/>
      <c r="SP186" s="79"/>
      <c r="SQ186" s="79"/>
      <c r="SR186" s="79"/>
      <c r="SS186" s="79"/>
      <c r="ST186" s="79"/>
      <c r="SU186" s="79"/>
      <c r="SV186" s="79"/>
      <c r="SW186" s="79"/>
      <c r="SX186" s="79"/>
      <c r="SY186" s="79"/>
      <c r="SZ186" s="79"/>
      <c r="TA186" s="79"/>
      <c r="TB186" s="79"/>
      <c r="TC186" s="79"/>
      <c r="TD186" s="79"/>
      <c r="TE186" s="79"/>
      <c r="TF186" s="79"/>
      <c r="TG186" s="79"/>
      <c r="TH186" s="79"/>
      <c r="TI186" s="79"/>
      <c r="TJ186" s="79"/>
      <c r="TK186" s="79"/>
      <c r="TL186" s="79"/>
      <c r="TM186" s="79"/>
      <c r="TN186" s="79"/>
      <c r="TO186" s="79"/>
      <c r="TP186" s="79"/>
      <c r="TQ186" s="79"/>
      <c r="TR186" s="79"/>
      <c r="TS186" s="79"/>
      <c r="TT186" s="79"/>
      <c r="TU186" s="79"/>
      <c r="TV186" s="79"/>
      <c r="TW186" s="79"/>
      <c r="TX186" s="79"/>
      <c r="TY186" s="79"/>
      <c r="TZ186" s="79"/>
      <c r="UA186" s="79"/>
      <c r="UB186" s="79"/>
      <c r="UC186" s="79"/>
      <c r="UD186" s="79"/>
      <c r="UE186" s="79"/>
      <c r="UF186" s="79"/>
      <c r="UG186" s="79"/>
      <c r="UH186" s="79"/>
      <c r="UI186" s="79"/>
      <c r="UJ186" s="79"/>
      <c r="UK186" s="79"/>
      <c r="UL186" s="79"/>
      <c r="UM186" s="79"/>
      <c r="UN186" s="79"/>
      <c r="UO186" s="79"/>
      <c r="UP186" s="79"/>
      <c r="UQ186" s="79"/>
      <c r="UR186" s="79"/>
      <c r="US186" s="79"/>
      <c r="UT186" s="79"/>
      <c r="UU186" s="79"/>
      <c r="UV186" s="79"/>
      <c r="UW186" s="79"/>
      <c r="UX186" s="79"/>
      <c r="UY186" s="79"/>
      <c r="UZ186" s="79"/>
      <c r="VA186" s="79"/>
      <c r="VB186" s="79"/>
      <c r="VC186" s="79"/>
      <c r="VD186" s="79"/>
      <c r="VE186" s="79"/>
      <c r="VF186" s="79"/>
      <c r="VG186" s="79"/>
      <c r="VH186" s="79"/>
      <c r="VI186" s="79"/>
      <c r="VJ186" s="79"/>
      <c r="VK186" s="79"/>
      <c r="VL186" s="79"/>
      <c r="VM186" s="79"/>
      <c r="VN186" s="79"/>
      <c r="VO186" s="79"/>
      <c r="VP186" s="79"/>
      <c r="VQ186" s="79"/>
      <c r="VR186" s="79"/>
      <c r="VS186" s="79"/>
      <c r="VT186" s="79"/>
      <c r="VU186" s="79"/>
      <c r="VV186" s="79"/>
      <c r="VW186" s="79"/>
      <c r="VX186" s="79"/>
      <c r="VY186" s="79"/>
      <c r="VZ186" s="79"/>
      <c r="WA186" s="79"/>
      <c r="WB186" s="79"/>
      <c r="WC186" s="79"/>
    </row>
    <row r="187" spans="1:601" s="79" customFormat="1">
      <c r="A187" s="51">
        <f>IF(C187=C186,A186,IF(C187=(C186+1),A186,(A186+1)))</f>
        <v>38</v>
      </c>
      <c r="B187" s="50" t="str">
        <f>IF(L187="Stroke",IF(M187=M186,IF(A187&lt;&gt;A186,1,IF(L186="Stroke",B186+1,IF(L185="Stroke",B185+1,IF(L184="Stroke",B184+1,IF(L183="Stroke",B183+1,IF(L182="Stroke",B182+1,IF(L181="Stroke",B181+1,IF(L180="Stroke",B180+1,"")))))))),IF(A187&lt;&gt;A185,1,IF(M187=M185,IF(L185="Stroke",B185+1,IF(M187=M184,IF(L184="Stroke",B184+1,""))),1))),"")</f>
        <v/>
      </c>
      <c r="C187" s="51">
        <f t="shared" si="4"/>
        <v>66156</v>
      </c>
      <c r="D187" s="51" t="str">
        <f t="shared" si="5"/>
        <v>2017925</v>
      </c>
      <c r="E187" s="51">
        <v>2017</v>
      </c>
      <c r="F187" s="51">
        <v>9</v>
      </c>
      <c r="G187" s="51">
        <v>25</v>
      </c>
      <c r="H187" s="51">
        <v>18</v>
      </c>
      <c r="I187" s="51">
        <v>22</v>
      </c>
      <c r="J187" s="51">
        <v>36</v>
      </c>
      <c r="K187" s="51">
        <v>164</v>
      </c>
      <c r="L187" s="53" t="s">
        <v>44</v>
      </c>
      <c r="M187" s="51">
        <v>1</v>
      </c>
      <c r="N187" s="51" t="s">
        <v>21</v>
      </c>
      <c r="O187" s="51" t="s">
        <v>27</v>
      </c>
      <c r="P187" s="51">
        <v>237</v>
      </c>
      <c r="Q187" s="51" t="s">
        <v>45</v>
      </c>
      <c r="R187" s="60"/>
      <c r="S187" s="60"/>
      <c r="T187" s="60"/>
    </row>
    <row r="188" spans="1:601" s="79" customFormat="1">
      <c r="A188" s="51">
        <f>IF(C188=C187,A187,IF(C188=(C187+1),A187,(A187+1)))</f>
        <v>39</v>
      </c>
      <c r="B188" s="50" t="str">
        <f>IF(L188="Stroke",IF(M188=M187,IF(A188&lt;&gt;A187,1,IF(L187="Stroke",B187+1,IF(L186="Stroke",B186+1,IF(L185="Stroke",B185+1,IF(L184="Stroke",B184+1,IF(L183="Stroke",B183+1,IF(L182="Stroke",B182+1,IF(L181="Stroke",B181+1,"")))))))),IF(A188&lt;&gt;A186,1,IF(M188=M186,IF(L186="Stroke",B186+1,IF(M188=M185,IF(L185="Stroke",B185+1,""))),1))),"")</f>
        <v/>
      </c>
      <c r="C188" s="51">
        <f t="shared" si="4"/>
        <v>66314</v>
      </c>
      <c r="D188" s="51" t="str">
        <f t="shared" si="5"/>
        <v>2017925</v>
      </c>
      <c r="E188" s="51">
        <v>2017</v>
      </c>
      <c r="F188" s="51">
        <v>9</v>
      </c>
      <c r="G188" s="51">
        <v>25</v>
      </c>
      <c r="H188" s="51">
        <v>18</v>
      </c>
      <c r="I188" s="51">
        <v>25</v>
      </c>
      <c r="J188" s="51">
        <v>14</v>
      </c>
      <c r="K188" s="51">
        <v>997</v>
      </c>
      <c r="L188" s="53" t="s">
        <v>44</v>
      </c>
      <c r="M188" s="51">
        <v>1</v>
      </c>
      <c r="N188" s="51" t="s">
        <v>21</v>
      </c>
      <c r="O188" s="51" t="s">
        <v>27</v>
      </c>
      <c r="P188" s="51">
        <v>103</v>
      </c>
      <c r="Q188" s="51" t="s">
        <v>46</v>
      </c>
      <c r="R188" s="60"/>
      <c r="S188" s="60"/>
      <c r="T188" s="60"/>
    </row>
    <row r="189" spans="1:601" s="79" customFormat="1">
      <c r="A189" s="51">
        <f>IF(C189=C188,A188,IF(C189=(C188+1),A188,(A188+1)))</f>
        <v>40</v>
      </c>
      <c r="B189" s="50" t="str">
        <f>IF(L189="Stroke",IF(M189=M188,IF(A189&lt;&gt;A188,1,IF(L188="Stroke",B188+1,IF(L187="Stroke",B187+1,IF(L186="Stroke",B186+1,IF(L185="Stroke",B185+1,IF(L184="Stroke",B184+1,IF(L183="Stroke",B183+1,IF(L182="Stroke",B182+1,"")))))))),IF(A189&lt;&gt;A187,1,IF(M189=M187,IF(L187="Stroke",B187+1,IF(M189=M186,IF(L186="Stroke",B186+1,""))),1))),"")</f>
        <v/>
      </c>
      <c r="C189" s="51">
        <f t="shared" si="4"/>
        <v>66478</v>
      </c>
      <c r="D189" s="51" t="str">
        <f t="shared" si="5"/>
        <v>2017925</v>
      </c>
      <c r="E189" s="51">
        <v>2017</v>
      </c>
      <c r="F189" s="51">
        <v>9</v>
      </c>
      <c r="G189" s="51">
        <v>25</v>
      </c>
      <c r="H189" s="51">
        <v>18</v>
      </c>
      <c r="I189" s="51">
        <v>27</v>
      </c>
      <c r="J189" s="51">
        <v>58</v>
      </c>
      <c r="K189" s="51">
        <v>905</v>
      </c>
      <c r="L189" s="51" t="s">
        <v>44</v>
      </c>
      <c r="M189" s="51">
        <v>1</v>
      </c>
      <c r="N189" s="51" t="s">
        <v>21</v>
      </c>
      <c r="O189" s="51" t="s">
        <v>27</v>
      </c>
      <c r="P189" s="51">
        <v>584</v>
      </c>
      <c r="Q189" s="51" t="s">
        <v>56</v>
      </c>
      <c r="R189" s="60"/>
      <c r="S189" s="60"/>
      <c r="T189" s="60"/>
    </row>
    <row r="190" spans="1:601" s="79" customFormat="1">
      <c r="A190" s="60">
        <f>IF(C190=C189,A189,IF(C190=(C189+1),A189,(A189+1)))</f>
        <v>40</v>
      </c>
      <c r="B190" s="50" t="str">
        <f>IF(L190="Stroke",IF(M190=M189,IF(A190&lt;&gt;A189,1,IF(L189="Stroke",B189+1,IF(L188="Stroke",B188+1,IF(L187="Stroke",B187+1,IF(L186="Stroke",B186+1,IF(L185="Stroke",B185+1,IF(L184="Stroke",B184+1,IF(L183="Stroke",B183+1,"")))))))),IF(A190&lt;&gt;A188,1,IF(M190=M188,IF(L188="Stroke",B188+1,IF(M190=M187,IF(L187="Stroke",B187+1,""))),1))),"")</f>
        <v/>
      </c>
      <c r="C190" s="60">
        <f t="shared" si="4"/>
        <v>66479</v>
      </c>
      <c r="D190" s="60" t="str">
        <f t="shared" si="5"/>
        <v>2017925</v>
      </c>
      <c r="E190" s="60">
        <v>2017</v>
      </c>
      <c r="F190" s="60">
        <v>9</v>
      </c>
      <c r="G190" s="60">
        <v>25</v>
      </c>
      <c r="H190" s="60">
        <v>18</v>
      </c>
      <c r="I190" s="60">
        <v>27</v>
      </c>
      <c r="J190" s="60">
        <v>59</v>
      </c>
      <c r="K190" s="60">
        <v>153</v>
      </c>
      <c r="L190" s="61" t="s">
        <v>47</v>
      </c>
      <c r="M190" s="60">
        <v>1</v>
      </c>
      <c r="N190" s="60" t="s">
        <v>21</v>
      </c>
      <c r="O190" s="60" t="s">
        <v>27</v>
      </c>
      <c r="P190" s="60">
        <v>0</v>
      </c>
      <c r="Q190" s="60"/>
      <c r="R190" s="60"/>
      <c r="S190" s="60"/>
      <c r="T190" s="60"/>
    </row>
    <row r="191" spans="1:601" s="79" customFormat="1">
      <c r="A191" s="60">
        <f>IF(C191=C190,A190,IF(C191=(C190+1),A190,(A190+1)))</f>
        <v>40</v>
      </c>
      <c r="B191" s="50" t="str">
        <f>IF(L191="Stroke",IF(M191=M190,IF(A191&lt;&gt;A190,1,IF(L190="Stroke",B190+1,IF(L189="Stroke",B189+1,IF(L188="Stroke",B188+1,IF(L187="Stroke",B187+1,IF(L186="Stroke",B186+1,IF(L185="Stroke",B185+1,IF(L184="Stroke",B184+1,"")))))))),IF(A191&lt;&gt;A189,1,IF(M191=M189,IF(L189="Stroke",B189+1,IF(M191=M188,IF(L188="Stroke",B188+1,""))),1))),"")</f>
        <v/>
      </c>
      <c r="C191" s="60">
        <f t="shared" si="4"/>
        <v>66479</v>
      </c>
      <c r="D191" s="60" t="str">
        <f t="shared" si="5"/>
        <v>2017925</v>
      </c>
      <c r="E191" s="60">
        <v>2017</v>
      </c>
      <c r="F191" s="60">
        <v>9</v>
      </c>
      <c r="G191" s="60">
        <v>25</v>
      </c>
      <c r="H191" s="60">
        <v>18</v>
      </c>
      <c r="I191" s="60">
        <v>27</v>
      </c>
      <c r="J191" s="60">
        <v>59</v>
      </c>
      <c r="K191" s="60">
        <v>170</v>
      </c>
      <c r="L191" s="61" t="s">
        <v>47</v>
      </c>
      <c r="M191" s="60">
        <v>1</v>
      </c>
      <c r="N191" s="60" t="s">
        <v>21</v>
      </c>
      <c r="O191" s="60" t="s">
        <v>27</v>
      </c>
      <c r="P191" s="60">
        <v>0</v>
      </c>
      <c r="Q191" s="60"/>
      <c r="R191" s="60"/>
      <c r="S191" s="60"/>
      <c r="T191" s="60"/>
    </row>
    <row r="192" spans="1:601" s="79" customFormat="1">
      <c r="A192" s="60">
        <f>IF(C192=C191,A191,IF(C192=(C191+1),A191,(A191+1)))</f>
        <v>40</v>
      </c>
      <c r="B192" s="50" t="str">
        <f>IF(L192="Stroke",IF(M192=M191,IF(A192&lt;&gt;A191,1,IF(L191="Stroke",B191+1,IF(L190="Stroke",B190+1,IF(L189="Stroke",B189+1,IF(L188="Stroke",B188+1,IF(L187="Stroke",B187+1,IF(L186="Stroke",B186+1,IF(L185="Stroke",B185+1,"")))))))),IF(A192&lt;&gt;A190,1,IF(M192=M190,IF(L190="Stroke",B190+1,IF(M192=M189,IF(L189="Stroke",B189+1,""))),1))),"")</f>
        <v/>
      </c>
      <c r="C192" s="60">
        <f t="shared" si="4"/>
        <v>66479</v>
      </c>
      <c r="D192" s="60" t="str">
        <f t="shared" si="5"/>
        <v>2017925</v>
      </c>
      <c r="E192" s="60">
        <v>2017</v>
      </c>
      <c r="F192" s="60">
        <v>9</v>
      </c>
      <c r="G192" s="60">
        <v>25</v>
      </c>
      <c r="H192" s="60">
        <v>18</v>
      </c>
      <c r="I192" s="60">
        <v>27</v>
      </c>
      <c r="J192" s="60">
        <v>59</v>
      </c>
      <c r="K192" s="60">
        <v>177</v>
      </c>
      <c r="L192" s="61" t="s">
        <v>47</v>
      </c>
      <c r="M192" s="60">
        <v>1</v>
      </c>
      <c r="N192" s="60" t="s">
        <v>21</v>
      </c>
      <c r="O192" s="60" t="s">
        <v>27</v>
      </c>
      <c r="P192" s="60">
        <v>0</v>
      </c>
      <c r="Q192" s="60"/>
      <c r="R192" s="60"/>
      <c r="S192" s="60"/>
      <c r="T192" s="60"/>
    </row>
    <row r="193" spans="1:20" s="79" customFormat="1">
      <c r="A193" s="60">
        <f>IF(C193=C192,A192,IF(C193=(C192+1),A192,(A192+1)))</f>
        <v>40</v>
      </c>
      <c r="B193" s="50" t="str">
        <f>IF(L193="Stroke",IF(M193=M192,IF(A193&lt;&gt;A192,1,IF(L192="Stroke",B192+1,IF(L191="Stroke",B191+1,IF(L190="Stroke",B190+1,IF(L189="Stroke",B189+1,IF(L188="Stroke",B188+1,IF(L187="Stroke",B187+1,IF(L186="Stroke",B186+1,"")))))))),IF(A193&lt;&gt;A191,1,IF(M193=M191,IF(L191="Stroke",B191+1,IF(M193=M190,IF(L190="Stroke",B190+1,""))),1))),"")</f>
        <v/>
      </c>
      <c r="C193" s="60">
        <f t="shared" si="4"/>
        <v>66479</v>
      </c>
      <c r="D193" s="60" t="str">
        <f t="shared" si="5"/>
        <v>2017925</v>
      </c>
      <c r="E193" s="60">
        <v>2017</v>
      </c>
      <c r="F193" s="60">
        <v>9</v>
      </c>
      <c r="G193" s="60">
        <v>25</v>
      </c>
      <c r="H193" s="60">
        <v>18</v>
      </c>
      <c r="I193" s="60">
        <v>27</v>
      </c>
      <c r="J193" s="60">
        <v>59</v>
      </c>
      <c r="K193" s="60">
        <v>200</v>
      </c>
      <c r="L193" s="61" t="s">
        <v>47</v>
      </c>
      <c r="M193" s="60">
        <v>1</v>
      </c>
      <c r="N193" s="60" t="s">
        <v>21</v>
      </c>
      <c r="O193" s="60" t="s">
        <v>27</v>
      </c>
      <c r="P193" s="60">
        <v>0</v>
      </c>
      <c r="Q193" s="60"/>
      <c r="R193" s="60"/>
      <c r="S193" s="60"/>
      <c r="T193" s="60"/>
    </row>
    <row r="194" spans="1:20" s="79" customFormat="1">
      <c r="A194" s="60">
        <f>IF(C194=C193,A193,IF(C194=(C193+1),A193,(A193+1)))</f>
        <v>40</v>
      </c>
      <c r="B194" s="50" t="str">
        <f>IF(L194="Stroke",IF(M194=M193,IF(A194&lt;&gt;A193,1,IF(L193="Stroke",B193+1,IF(L192="Stroke",B192+1,IF(L191="Stroke",B191+1,IF(L190="Stroke",B190+1,IF(L189="Stroke",B189+1,IF(L188="Stroke",B188+1,IF(L187="Stroke",B187+1,"")))))))),IF(A194&lt;&gt;A192,1,IF(M194=M192,IF(L192="Stroke",B192+1,IF(M194=M191,IF(L191="Stroke",B191+1,""))),1))),"")</f>
        <v/>
      </c>
      <c r="C194" s="60">
        <f t="shared" ref="C194:C257" si="6">J194+(I194*60)+(H194*3600)</f>
        <v>66479</v>
      </c>
      <c r="D194" s="60" t="str">
        <f t="shared" ref="D194:D257" si="7">CONCATENATE(E194,F194,G194)</f>
        <v>2017925</v>
      </c>
      <c r="E194" s="60">
        <v>2017</v>
      </c>
      <c r="F194" s="60">
        <v>9</v>
      </c>
      <c r="G194" s="60">
        <v>25</v>
      </c>
      <c r="H194" s="60">
        <v>18</v>
      </c>
      <c r="I194" s="60">
        <v>27</v>
      </c>
      <c r="J194" s="60">
        <v>59</v>
      </c>
      <c r="K194" s="60">
        <v>213</v>
      </c>
      <c r="L194" s="61" t="s">
        <v>47</v>
      </c>
      <c r="M194" s="60">
        <v>1</v>
      </c>
      <c r="N194" s="60" t="s">
        <v>21</v>
      </c>
      <c r="O194" s="60" t="s">
        <v>27</v>
      </c>
      <c r="P194" s="60">
        <v>0</v>
      </c>
      <c r="Q194" s="60"/>
      <c r="R194" s="60"/>
      <c r="S194" s="60"/>
      <c r="T194" s="60"/>
    </row>
    <row r="195" spans="1:20" s="79" customFormat="1">
      <c r="A195" s="60">
        <f>IF(C195=C194,A194,IF(C195=(C194+1),A194,(A194+1)))</f>
        <v>40</v>
      </c>
      <c r="B195" s="50" t="str">
        <f>IF(L195="Stroke",IF(M195=M194,IF(A195&lt;&gt;A194,1,IF(L194="Stroke",B194+1,IF(L193="Stroke",B193+1,IF(L192="Stroke",B192+1,IF(L191="Stroke",B191+1,IF(L190="Stroke",B190+1,IF(L189="Stroke",B189+1,IF(L188="Stroke",B188+1,"")))))))),IF(A195&lt;&gt;A193,1,IF(M195=M193,IF(L193="Stroke",B193+1,IF(M195=M192,IF(L192="Stroke",B192+1,""))),1))),"")</f>
        <v/>
      </c>
      <c r="C195" s="60">
        <f t="shared" si="6"/>
        <v>66479</v>
      </c>
      <c r="D195" s="60" t="str">
        <f t="shared" si="7"/>
        <v>2017925</v>
      </c>
      <c r="E195" s="60">
        <v>2017</v>
      </c>
      <c r="F195" s="60">
        <v>9</v>
      </c>
      <c r="G195" s="60">
        <v>25</v>
      </c>
      <c r="H195" s="60">
        <v>18</v>
      </c>
      <c r="I195" s="60">
        <v>27</v>
      </c>
      <c r="J195" s="60">
        <v>59</v>
      </c>
      <c r="K195" s="60">
        <v>225</v>
      </c>
      <c r="L195" s="61" t="s">
        <v>47</v>
      </c>
      <c r="M195" s="60">
        <v>1</v>
      </c>
      <c r="N195" s="60" t="s">
        <v>21</v>
      </c>
      <c r="O195" s="60" t="s">
        <v>27</v>
      </c>
      <c r="P195" s="60">
        <v>0</v>
      </c>
      <c r="Q195" s="60"/>
      <c r="R195" s="60"/>
      <c r="S195" s="60"/>
      <c r="T195" s="60"/>
    </row>
    <row r="196" spans="1:20" s="79" customFormat="1">
      <c r="A196" s="60">
        <f>IF(C196=C195,A195,IF(C196=(C195+1),A195,(A195+1)))</f>
        <v>40</v>
      </c>
      <c r="B196" s="50" t="str">
        <f>IF(L196="Stroke",IF(M196=M195,IF(A196&lt;&gt;A195,1,IF(L195="Stroke",B195+1,IF(L194="Stroke",B194+1,IF(L193="Stroke",B193+1,IF(L192="Stroke",B192+1,IF(L191="Stroke",B191+1,IF(L190="Stroke",B190+1,IF(L189="Stroke",B189+1,"")))))))),IF(A196&lt;&gt;A194,1,IF(M196=M194,IF(L194="Stroke",B194+1,IF(M196=M193,IF(L193="Stroke",B193+1,""))),1))),"")</f>
        <v/>
      </c>
      <c r="C196" s="60">
        <f t="shared" si="6"/>
        <v>66479</v>
      </c>
      <c r="D196" s="62" t="str">
        <f t="shared" si="7"/>
        <v>2017925</v>
      </c>
      <c r="E196" s="62">
        <v>2017</v>
      </c>
      <c r="F196" s="62">
        <v>9</v>
      </c>
      <c r="G196" s="62">
        <v>25</v>
      </c>
      <c r="H196" s="62">
        <v>18</v>
      </c>
      <c r="I196" s="62">
        <v>27</v>
      </c>
      <c r="J196" s="62">
        <v>59</v>
      </c>
      <c r="K196" s="62">
        <v>234</v>
      </c>
      <c r="L196" s="69" t="s">
        <v>47</v>
      </c>
      <c r="M196" s="62">
        <v>1</v>
      </c>
      <c r="N196" s="62" t="s">
        <v>21</v>
      </c>
      <c r="O196" s="62" t="s">
        <v>27</v>
      </c>
      <c r="P196" s="62">
        <v>0</v>
      </c>
      <c r="Q196" s="60"/>
      <c r="R196" s="60"/>
      <c r="S196" s="60"/>
      <c r="T196" s="60"/>
    </row>
    <row r="197" spans="1:20" s="79" customFormat="1">
      <c r="A197" s="60">
        <f>IF(C197=C196,A196,IF(C197=(C196+1),A196,(A196+1)))</f>
        <v>40</v>
      </c>
      <c r="B197" s="50" t="str">
        <f>IF(L197="Stroke",IF(M197=M196,IF(A197&lt;&gt;A196,1,IF(L196="Stroke",B196+1,IF(L195="Stroke",B195+1,IF(L194="Stroke",B194+1,IF(L193="Stroke",B193+1,IF(L192="Stroke",B192+1,IF(L191="Stroke",B191+1,IF(L190="Stroke",B190+1,"")))))))),IF(A197&lt;&gt;A195,1,IF(M197=M195,IF(L195="Stroke",B195+1,IF(M197=M194,IF(L194="Stroke",B194+1,""))),1))),"")</f>
        <v/>
      </c>
      <c r="C197" s="60">
        <f t="shared" si="6"/>
        <v>66479</v>
      </c>
      <c r="D197" s="60" t="str">
        <f t="shared" si="7"/>
        <v>2017925</v>
      </c>
      <c r="E197" s="60">
        <v>2017</v>
      </c>
      <c r="F197" s="60">
        <v>9</v>
      </c>
      <c r="G197" s="60">
        <v>25</v>
      </c>
      <c r="H197" s="60">
        <v>18</v>
      </c>
      <c r="I197" s="60">
        <v>27</v>
      </c>
      <c r="J197" s="60">
        <v>59</v>
      </c>
      <c r="K197" s="60">
        <v>238</v>
      </c>
      <c r="L197" s="61" t="s">
        <v>47</v>
      </c>
      <c r="M197" s="60">
        <v>1</v>
      </c>
      <c r="N197" s="60" t="s">
        <v>21</v>
      </c>
      <c r="O197" s="60" t="s">
        <v>27</v>
      </c>
      <c r="P197" s="60">
        <v>0</v>
      </c>
      <c r="Q197" s="60"/>
      <c r="R197" s="60"/>
      <c r="S197" s="60"/>
      <c r="T197" s="60"/>
    </row>
    <row r="198" spans="1:20" s="79" customFormat="1">
      <c r="A198" s="60">
        <f>IF(C198=C197,A197,IF(C198=(C197+1),A197,(A197+1)))</f>
        <v>40</v>
      </c>
      <c r="B198" s="50" t="str">
        <f>IF(L198="Stroke",IF(M198=M197,IF(A198&lt;&gt;A197,1,IF(L197="Stroke",B197+1,IF(L196="Stroke",B196+1,IF(L195="Stroke",B195+1,IF(L194="Stroke",B194+1,IF(L193="Stroke",B193+1,IF(L192="Stroke",B192+1,IF(L191="Stroke",B191+1,"")))))))),IF(A198&lt;&gt;A196,1,IF(M198=M196,IF(L196="Stroke",B196+1,IF(M198=M195,IF(L195="Stroke",B195+1,""))),1))),"")</f>
        <v/>
      </c>
      <c r="C198" s="60">
        <f t="shared" si="6"/>
        <v>66479</v>
      </c>
      <c r="D198" s="60" t="str">
        <f t="shared" si="7"/>
        <v>2017925</v>
      </c>
      <c r="E198" s="60">
        <v>2017</v>
      </c>
      <c r="F198" s="60">
        <v>9</v>
      </c>
      <c r="G198" s="60">
        <v>25</v>
      </c>
      <c r="H198" s="60">
        <v>18</v>
      </c>
      <c r="I198" s="60">
        <v>27</v>
      </c>
      <c r="J198" s="60">
        <v>59</v>
      </c>
      <c r="K198" s="60">
        <v>341</v>
      </c>
      <c r="L198" s="61" t="s">
        <v>47</v>
      </c>
      <c r="M198" s="60">
        <v>1</v>
      </c>
      <c r="N198" s="60" t="s">
        <v>21</v>
      </c>
      <c r="O198" s="60" t="s">
        <v>27</v>
      </c>
      <c r="P198" s="60">
        <v>0</v>
      </c>
      <c r="Q198" s="60"/>
      <c r="R198" s="60"/>
      <c r="S198" s="60"/>
      <c r="T198" s="60"/>
    </row>
    <row r="199" spans="1:20" s="79" customFormat="1">
      <c r="A199" s="60">
        <f>IF(C199=C198,A198,IF(C199=(C198+1),A198,(A198+1)))</f>
        <v>40</v>
      </c>
      <c r="B199" s="50" t="str">
        <f>IF(L199="Stroke",IF(M199=M198,IF(A199&lt;&gt;A198,1,IF(L198="Stroke",B198+1,IF(L197="Stroke",B197+1,IF(L196="Stroke",B196+1,IF(L195="Stroke",B195+1,IF(L194="Stroke",B194+1,IF(L193="Stroke",B193+1,IF(L192="Stroke",B192+1,"")))))))),IF(A199&lt;&gt;A197,1,IF(M199=M197,IF(L197="Stroke",B197+1,IF(M199=M196,IF(L196="Stroke",B196+1,""))),1))),"")</f>
        <v/>
      </c>
      <c r="C199" s="60">
        <f t="shared" si="6"/>
        <v>66479</v>
      </c>
      <c r="D199" s="60" t="str">
        <f t="shared" si="7"/>
        <v>2017925</v>
      </c>
      <c r="E199" s="60">
        <v>2017</v>
      </c>
      <c r="F199" s="60">
        <v>9</v>
      </c>
      <c r="G199" s="60">
        <v>25</v>
      </c>
      <c r="H199" s="60">
        <v>18</v>
      </c>
      <c r="I199" s="60">
        <v>27</v>
      </c>
      <c r="J199" s="60">
        <v>59</v>
      </c>
      <c r="K199" s="60">
        <v>356</v>
      </c>
      <c r="L199" s="61" t="s">
        <v>47</v>
      </c>
      <c r="M199" s="60">
        <v>1</v>
      </c>
      <c r="N199" s="60" t="s">
        <v>21</v>
      </c>
      <c r="O199" s="60" t="s">
        <v>27</v>
      </c>
      <c r="P199" s="60">
        <v>0</v>
      </c>
      <c r="Q199" s="60"/>
      <c r="R199" s="60"/>
      <c r="S199" s="60"/>
      <c r="T199" s="60"/>
    </row>
    <row r="200" spans="1:20" s="79" customFormat="1">
      <c r="A200" s="60">
        <f>IF(C200=C199,A199,IF(C200=(C199+1),A199,(A199+1)))</f>
        <v>40</v>
      </c>
      <c r="B200" s="50" t="str">
        <f>IF(L200="Stroke",IF(M200=M199,IF(A200&lt;&gt;A199,1,IF(L199="Stroke",B199+1,IF(L198="Stroke",B198+1,IF(L197="Stroke",B197+1,IF(L196="Stroke",B196+1,IF(L195="Stroke",B195+1,IF(L194="Stroke",B194+1,IF(L193="Stroke",B193+1,"")))))))),IF(A200&lt;&gt;A198,1,IF(M200=M198,IF(L198="Stroke",B198+1,IF(M200=M197,IF(L197="Stroke",B197+1,""))),1))),"")</f>
        <v/>
      </c>
      <c r="C200" s="60">
        <f t="shared" si="6"/>
        <v>66479</v>
      </c>
      <c r="D200" s="60" t="str">
        <f t="shared" si="7"/>
        <v>2017925</v>
      </c>
      <c r="E200" s="60">
        <v>2017</v>
      </c>
      <c r="F200" s="60">
        <v>9</v>
      </c>
      <c r="G200" s="60">
        <v>25</v>
      </c>
      <c r="H200" s="60">
        <v>18</v>
      </c>
      <c r="I200" s="60">
        <v>27</v>
      </c>
      <c r="J200" s="60">
        <v>59</v>
      </c>
      <c r="K200" s="60">
        <v>358</v>
      </c>
      <c r="L200" s="61" t="s">
        <v>47</v>
      </c>
      <c r="M200" s="60">
        <v>1</v>
      </c>
      <c r="N200" s="60" t="s">
        <v>21</v>
      </c>
      <c r="O200" s="60" t="s">
        <v>27</v>
      </c>
      <c r="P200" s="60">
        <v>0</v>
      </c>
      <c r="Q200" s="60"/>
      <c r="R200" s="60"/>
      <c r="S200" s="60"/>
      <c r="T200" s="60"/>
    </row>
    <row r="201" spans="1:20" s="79" customFormat="1">
      <c r="A201" s="60">
        <f>IF(C201=C200,A200,IF(C201=(C200+1),A200,(A200+1)))</f>
        <v>40</v>
      </c>
      <c r="B201" s="50" t="str">
        <f>IF(L201="Stroke",IF(M201=M200,IF(A201&lt;&gt;A200,1,IF(L200="Stroke",B200+1,IF(L199="Stroke",B199+1,IF(L198="Stroke",B198+1,IF(L197="Stroke",B197+1,IF(L196="Stroke",B196+1,IF(L195="Stroke",B195+1,IF(L194="Stroke",B194+1,"")))))))),IF(A201&lt;&gt;A199,1,IF(M201=M199,IF(L199="Stroke",B199+1,IF(M201=M198,IF(L198="Stroke",B198+1,""))),1))),"")</f>
        <v/>
      </c>
      <c r="C201" s="60">
        <f t="shared" si="6"/>
        <v>66479</v>
      </c>
      <c r="D201" s="60" t="str">
        <f t="shared" si="7"/>
        <v>2017925</v>
      </c>
      <c r="E201" s="60">
        <v>2017</v>
      </c>
      <c r="F201" s="60">
        <v>9</v>
      </c>
      <c r="G201" s="60">
        <v>25</v>
      </c>
      <c r="H201" s="60">
        <v>18</v>
      </c>
      <c r="I201" s="60">
        <v>27</v>
      </c>
      <c r="J201" s="60">
        <v>59</v>
      </c>
      <c r="K201" s="60">
        <v>392</v>
      </c>
      <c r="L201" s="61" t="s">
        <v>47</v>
      </c>
      <c r="M201" s="60">
        <v>1</v>
      </c>
      <c r="N201" s="60" t="s">
        <v>21</v>
      </c>
      <c r="O201" s="60" t="s">
        <v>27</v>
      </c>
      <c r="P201" s="60">
        <v>0</v>
      </c>
      <c r="Q201" s="60"/>
      <c r="R201" s="60"/>
      <c r="S201" s="60"/>
      <c r="T201" s="60"/>
    </row>
    <row r="202" spans="1:20" s="79" customFormat="1">
      <c r="A202" s="60">
        <f>IF(C202=C201,A201,IF(C202=(C201+1),A201,(A201+1)))</f>
        <v>40</v>
      </c>
      <c r="B202" s="50" t="str">
        <f>IF(L202="Stroke",IF(M202=M201,IF(A202&lt;&gt;A201,1,IF(L201="Stroke",B201+1,IF(L200="Stroke",B200+1,IF(L199="Stroke",B199+1,IF(L198="Stroke",B198+1,IF(L197="Stroke",B197+1,IF(L196="Stroke",B196+1,IF(L195="Stroke",B195+1,"")))))))),IF(A202&lt;&gt;A200,1,IF(M202=M200,IF(L200="Stroke",B200+1,IF(M202=M199,IF(L199="Stroke",B199+1,""))),1))),"")</f>
        <v/>
      </c>
      <c r="C202" s="60">
        <f t="shared" si="6"/>
        <v>66479</v>
      </c>
      <c r="D202" s="60" t="str">
        <f t="shared" si="7"/>
        <v>2017925</v>
      </c>
      <c r="E202" s="60">
        <v>2017</v>
      </c>
      <c r="F202" s="60">
        <v>9</v>
      </c>
      <c r="G202" s="60">
        <v>25</v>
      </c>
      <c r="H202" s="60">
        <v>18</v>
      </c>
      <c r="I202" s="60">
        <v>27</v>
      </c>
      <c r="J202" s="60">
        <v>59</v>
      </c>
      <c r="K202" s="60">
        <v>418</v>
      </c>
      <c r="L202" s="60" t="s">
        <v>40</v>
      </c>
      <c r="M202" s="60">
        <v>1</v>
      </c>
      <c r="N202" s="60" t="s">
        <v>171</v>
      </c>
      <c r="O202" s="60" t="s">
        <v>27</v>
      </c>
      <c r="P202" s="60">
        <v>0</v>
      </c>
      <c r="Q202" s="60"/>
      <c r="R202" s="60"/>
      <c r="S202" s="60"/>
      <c r="T202" s="60"/>
    </row>
    <row r="203" spans="1:20" s="79" customFormat="1">
      <c r="A203" s="51">
        <f>IF(C203=C202,A202,IF(C203=(C202+1),A202,(A202+1)))</f>
        <v>41</v>
      </c>
      <c r="B203" s="50" t="str">
        <f>IF(L203="Stroke",IF(M203=M202,IF(A203&lt;&gt;A202,1,IF(L202="Stroke",B202+1,IF(L201="Stroke",B201+1,IF(L200="Stroke",B200+1,IF(L199="Stroke",B199+1,IF(L198="Stroke",B198+1,IF(L197="Stroke",B197+1,IF(L196="Stroke",B196+1,"")))))))),IF(A203&lt;&gt;A201,1,IF(M203=M201,IF(L201="Stroke",B201+1,IF(M203=M200,IF(L200="Stroke",B200+1,""))),1))),"")</f>
        <v/>
      </c>
      <c r="C203" s="51">
        <f t="shared" si="6"/>
        <v>66728</v>
      </c>
      <c r="D203" s="51" t="str">
        <f t="shared" si="7"/>
        <v>2017925</v>
      </c>
      <c r="E203" s="51">
        <v>2017</v>
      </c>
      <c r="F203" s="51">
        <v>9</v>
      </c>
      <c r="G203" s="51">
        <v>25</v>
      </c>
      <c r="H203" s="51">
        <v>18</v>
      </c>
      <c r="I203" s="51">
        <v>32</v>
      </c>
      <c r="J203" s="51">
        <v>8</v>
      </c>
      <c r="K203" s="51">
        <v>806</v>
      </c>
      <c r="L203" s="53" t="s">
        <v>44</v>
      </c>
      <c r="M203" s="51">
        <v>1</v>
      </c>
      <c r="N203" s="51" t="s">
        <v>21</v>
      </c>
      <c r="O203" s="51" t="s">
        <v>27</v>
      </c>
      <c r="P203" s="51">
        <v>643</v>
      </c>
      <c r="Q203" s="51" t="s">
        <v>46</v>
      </c>
      <c r="R203" s="60"/>
      <c r="S203" s="60"/>
      <c r="T203" s="60"/>
    </row>
    <row r="204" spans="1:20" s="79" customFormat="1">
      <c r="A204" s="60">
        <f>IF(C204=C203,A203,IF(C204=(C203+1),A203,(A203+1)))</f>
        <v>41</v>
      </c>
      <c r="B204" s="50" t="str">
        <f>IF(L204="Stroke",IF(M204=M203,IF(A204&lt;&gt;A203,1,IF(L203="Stroke",B203+1,IF(L202="Stroke",B202+1,IF(L201="Stroke",B201+1,IF(L200="Stroke",B200+1,IF(L199="Stroke",B199+1,IF(L198="Stroke",B198+1,IF(L197="Stroke",B197+1,"")))))))),IF(A204&lt;&gt;A202,1,IF(M204=M202,IF(L202="Stroke",B202+1,IF(M204=M201,IF(L201="Stroke",B201+1,""))),1))),"")</f>
        <v/>
      </c>
      <c r="C204" s="60">
        <f t="shared" si="6"/>
        <v>66729</v>
      </c>
      <c r="D204" s="60" t="str">
        <f t="shared" si="7"/>
        <v>2017925</v>
      </c>
      <c r="E204" s="60">
        <v>2017</v>
      </c>
      <c r="F204" s="60">
        <v>9</v>
      </c>
      <c r="G204" s="60">
        <v>25</v>
      </c>
      <c r="H204" s="60">
        <v>18</v>
      </c>
      <c r="I204" s="60">
        <v>32</v>
      </c>
      <c r="J204" s="60">
        <v>9</v>
      </c>
      <c r="K204" s="60">
        <v>36</v>
      </c>
      <c r="L204" s="61" t="s">
        <v>47</v>
      </c>
      <c r="M204" s="60">
        <v>1</v>
      </c>
      <c r="N204" s="60" t="s">
        <v>21</v>
      </c>
      <c r="O204" s="60" t="s">
        <v>27</v>
      </c>
      <c r="P204" s="60">
        <v>0</v>
      </c>
      <c r="Q204" s="60"/>
      <c r="R204" s="60"/>
      <c r="S204" s="60"/>
      <c r="T204" s="60"/>
    </row>
    <row r="205" spans="1:20" s="79" customFormat="1">
      <c r="A205" s="60">
        <f>IF(C205=C204,A204,IF(C205=(C204+1),A204,(A204+1)))</f>
        <v>41</v>
      </c>
      <c r="B205" s="50" t="str">
        <f>IF(L205="Stroke",IF(M205=M204,IF(A205&lt;&gt;A204,1,IF(L204="Stroke",B204+1,IF(L203="Stroke",B203+1,IF(L202="Stroke",B202+1,IF(L201="Stroke",B201+1,IF(L200="Stroke",B200+1,IF(L199="Stroke",B199+1,IF(L198="Stroke",B198+1,"")))))))),IF(A205&lt;&gt;A203,1,IF(M205=M203,IF(L203="Stroke",B203+1,IF(M205=M202,IF(L202="Stroke",B202+1,""))),1))),"")</f>
        <v/>
      </c>
      <c r="C205" s="60">
        <f t="shared" si="6"/>
        <v>66729</v>
      </c>
      <c r="D205" s="60" t="str">
        <f t="shared" si="7"/>
        <v>2017925</v>
      </c>
      <c r="E205" s="60">
        <v>2017</v>
      </c>
      <c r="F205" s="60">
        <v>9</v>
      </c>
      <c r="G205" s="60">
        <v>25</v>
      </c>
      <c r="H205" s="60">
        <v>18</v>
      </c>
      <c r="I205" s="60">
        <v>32</v>
      </c>
      <c r="J205" s="60">
        <v>9</v>
      </c>
      <c r="K205" s="60">
        <v>56</v>
      </c>
      <c r="L205" s="61" t="s">
        <v>47</v>
      </c>
      <c r="M205" s="60">
        <v>1</v>
      </c>
      <c r="N205" s="60" t="s">
        <v>21</v>
      </c>
      <c r="O205" s="60" t="s">
        <v>27</v>
      </c>
      <c r="P205" s="60">
        <v>0</v>
      </c>
      <c r="Q205" s="60"/>
      <c r="R205" s="60"/>
      <c r="S205" s="60"/>
      <c r="T205" s="60"/>
    </row>
    <row r="206" spans="1:20" s="79" customFormat="1">
      <c r="A206" s="60">
        <f>IF(C206=C205,A205,IF(C206=(C205+1),A205,(A205+1)))</f>
        <v>41</v>
      </c>
      <c r="B206" s="50" t="str">
        <f>IF(L206="Stroke",IF(M206=M205,IF(A206&lt;&gt;A205,1,IF(L205="Stroke",B205+1,IF(L204="Stroke",B204+1,IF(L203="Stroke",B203+1,IF(L202="Stroke",B202+1,IF(L201="Stroke",B201+1,IF(L200="Stroke",B200+1,IF(L199="Stroke",B199+1,"")))))))),IF(A206&lt;&gt;A204,1,IF(M206=M204,IF(L204="Stroke",B204+1,IF(M206=M203,IF(L203="Stroke",B203+1,""))),1))),"")</f>
        <v/>
      </c>
      <c r="C206" s="60">
        <f t="shared" si="6"/>
        <v>66729</v>
      </c>
      <c r="D206" s="60" t="str">
        <f t="shared" si="7"/>
        <v>2017925</v>
      </c>
      <c r="E206" s="60">
        <v>2017</v>
      </c>
      <c r="F206" s="60">
        <v>9</v>
      </c>
      <c r="G206" s="60">
        <v>25</v>
      </c>
      <c r="H206" s="60">
        <v>18</v>
      </c>
      <c r="I206" s="60">
        <v>32</v>
      </c>
      <c r="J206" s="60">
        <v>9</v>
      </c>
      <c r="K206" s="60">
        <v>69</v>
      </c>
      <c r="L206" s="61" t="s">
        <v>47</v>
      </c>
      <c r="M206" s="60">
        <v>1</v>
      </c>
      <c r="N206" s="60" t="s">
        <v>21</v>
      </c>
      <c r="O206" s="60" t="s">
        <v>27</v>
      </c>
      <c r="P206" s="60">
        <v>0</v>
      </c>
      <c r="Q206" s="60"/>
      <c r="R206" s="60"/>
      <c r="S206" s="60"/>
      <c r="T206" s="60"/>
    </row>
    <row r="207" spans="1:20" s="79" customFormat="1">
      <c r="A207" s="60">
        <f>IF(C207=C206,A206,IF(C207=(C206+1),A206,(A206+1)))</f>
        <v>41</v>
      </c>
      <c r="B207" s="50" t="str">
        <f>IF(L207="Stroke",IF(M207=M206,IF(A207&lt;&gt;A206,1,IF(L206="Stroke",B206+1,IF(L205="Stroke",B205+1,IF(L204="Stroke",B204+1,IF(L203="Stroke",B203+1,IF(L202="Stroke",B202+1,IF(L201="Stroke",B201+1,IF(L200="Stroke",B200+1,"")))))))),IF(A207&lt;&gt;A205,1,IF(M207=M205,IF(L205="Stroke",B205+1,IF(M207=M204,IF(L204="Stroke",B204+1,""))),1))),"")</f>
        <v/>
      </c>
      <c r="C207" s="60">
        <f t="shared" si="6"/>
        <v>66729</v>
      </c>
      <c r="D207" s="60" t="str">
        <f t="shared" si="7"/>
        <v>2017925</v>
      </c>
      <c r="E207" s="60">
        <v>2017</v>
      </c>
      <c r="F207" s="60">
        <v>9</v>
      </c>
      <c r="G207" s="60">
        <v>25</v>
      </c>
      <c r="H207" s="60">
        <v>18</v>
      </c>
      <c r="I207" s="60">
        <v>32</v>
      </c>
      <c r="J207" s="60">
        <v>9</v>
      </c>
      <c r="K207" s="60">
        <v>82</v>
      </c>
      <c r="L207" s="61" t="s">
        <v>47</v>
      </c>
      <c r="M207" s="60">
        <v>1</v>
      </c>
      <c r="N207" s="60" t="s">
        <v>21</v>
      </c>
      <c r="O207" s="60" t="s">
        <v>27</v>
      </c>
      <c r="P207" s="60">
        <v>0</v>
      </c>
      <c r="Q207" s="60"/>
      <c r="R207" s="60"/>
      <c r="S207" s="60"/>
      <c r="T207" s="60"/>
    </row>
    <row r="208" spans="1:20" s="79" customFormat="1">
      <c r="A208" s="60">
        <f>IF(C208=C207,A207,IF(C208=(C207+1),A207,(A207+1)))</f>
        <v>41</v>
      </c>
      <c r="B208" s="50" t="str">
        <f>IF(L208="Stroke",IF(M208=M207,IF(A208&lt;&gt;A207,1,IF(L207="Stroke",B207+1,IF(L206="Stroke",B206+1,IF(L205="Stroke",B205+1,IF(L204="Stroke",B204+1,IF(L203="Stroke",B203+1,IF(L202="Stroke",B202+1,IF(L201="Stroke",B201+1,"")))))))),IF(A208&lt;&gt;A206,1,IF(M208=M206,IF(L206="Stroke",B206+1,IF(M208=M205,IF(L205="Stroke",B205+1,""))),1))),"")</f>
        <v/>
      </c>
      <c r="C208" s="60">
        <f t="shared" si="6"/>
        <v>66729</v>
      </c>
      <c r="D208" s="60" t="str">
        <f t="shared" si="7"/>
        <v>2017925</v>
      </c>
      <c r="E208" s="60">
        <v>2017</v>
      </c>
      <c r="F208" s="60">
        <v>9</v>
      </c>
      <c r="G208" s="60">
        <v>25</v>
      </c>
      <c r="H208" s="60">
        <v>18</v>
      </c>
      <c r="I208" s="60">
        <v>32</v>
      </c>
      <c r="J208" s="60">
        <v>9</v>
      </c>
      <c r="K208" s="60">
        <v>103</v>
      </c>
      <c r="L208" s="61" t="s">
        <v>47</v>
      </c>
      <c r="M208" s="60">
        <v>1</v>
      </c>
      <c r="N208" s="60" t="s">
        <v>21</v>
      </c>
      <c r="O208" s="60" t="s">
        <v>27</v>
      </c>
      <c r="P208" s="60">
        <v>0</v>
      </c>
      <c r="Q208" s="60"/>
      <c r="R208" s="60"/>
      <c r="S208" s="60"/>
      <c r="T208" s="60"/>
    </row>
    <row r="209" spans="1:20" s="79" customFormat="1">
      <c r="A209" s="60">
        <f>IF(C209=C208,A208,IF(C209=(C208+1),A208,(A208+1)))</f>
        <v>41</v>
      </c>
      <c r="B209" s="50" t="str">
        <f>IF(L209="Stroke",IF(M209=M208,IF(A209&lt;&gt;A208,1,IF(L208="Stroke",B208+1,IF(L207="Stroke",B207+1,IF(L206="Stroke",B206+1,IF(L205="Stroke",B205+1,IF(L204="Stroke",B204+1,IF(L203="Stroke",B203+1,IF(L202="Stroke",B202+1,"")))))))),IF(A209&lt;&gt;A207,1,IF(M209=M207,IF(L207="Stroke",B207+1,IF(M209=M206,IF(L206="Stroke",B206+1,""))),1))),"")</f>
        <v/>
      </c>
      <c r="C209" s="60">
        <f t="shared" si="6"/>
        <v>66729</v>
      </c>
      <c r="D209" s="60" t="str">
        <f t="shared" si="7"/>
        <v>2017925</v>
      </c>
      <c r="E209" s="60">
        <v>2017</v>
      </c>
      <c r="F209" s="60">
        <v>9</v>
      </c>
      <c r="G209" s="60">
        <v>25</v>
      </c>
      <c r="H209" s="60">
        <v>18</v>
      </c>
      <c r="I209" s="60">
        <v>32</v>
      </c>
      <c r="J209" s="60">
        <v>9</v>
      </c>
      <c r="K209" s="60">
        <v>128</v>
      </c>
      <c r="L209" s="61" t="s">
        <v>47</v>
      </c>
      <c r="M209" s="60">
        <v>1</v>
      </c>
      <c r="N209" s="60" t="s">
        <v>21</v>
      </c>
      <c r="O209" s="60" t="s">
        <v>27</v>
      </c>
      <c r="P209" s="60">
        <v>0</v>
      </c>
      <c r="Q209" s="60"/>
      <c r="R209" s="60"/>
      <c r="S209" s="60"/>
      <c r="T209" s="60"/>
    </row>
    <row r="210" spans="1:20" s="79" customFormat="1">
      <c r="A210" s="60">
        <f>IF(C210=C209,A209,IF(C210=(C209+1),A209,(A209+1)))</f>
        <v>41</v>
      </c>
      <c r="B210" s="50" t="str">
        <f>IF(L210="Stroke",IF(M210=M209,IF(A210&lt;&gt;A209,1,IF(L209="Stroke",B209+1,IF(L208="Stroke",B208+1,IF(L207="Stroke",B207+1,IF(L206="Stroke",B206+1,IF(L205="Stroke",B205+1,IF(L204="Stroke",B204+1,IF(L203="Stroke",B203+1,"")))))))),IF(A210&lt;&gt;A208,1,IF(M210=M208,IF(L208="Stroke",B208+1,IF(M210=M207,IF(L207="Stroke",B207+1,""))),1))),"")</f>
        <v/>
      </c>
      <c r="C210" s="60">
        <f t="shared" si="6"/>
        <v>66729</v>
      </c>
      <c r="D210" s="60" t="str">
        <f t="shared" si="7"/>
        <v>2017925</v>
      </c>
      <c r="E210" s="60">
        <v>2017</v>
      </c>
      <c r="F210" s="60">
        <v>9</v>
      </c>
      <c r="G210" s="60">
        <v>25</v>
      </c>
      <c r="H210" s="60">
        <v>18</v>
      </c>
      <c r="I210" s="60">
        <v>32</v>
      </c>
      <c r="J210" s="60">
        <v>9</v>
      </c>
      <c r="K210" s="60">
        <v>163</v>
      </c>
      <c r="L210" s="61" t="s">
        <v>47</v>
      </c>
      <c r="M210" s="60">
        <v>1</v>
      </c>
      <c r="N210" s="60" t="s">
        <v>21</v>
      </c>
      <c r="O210" s="60" t="s">
        <v>27</v>
      </c>
      <c r="P210" s="60">
        <v>0</v>
      </c>
      <c r="Q210" s="60"/>
      <c r="R210" s="60"/>
      <c r="S210" s="60"/>
      <c r="T210" s="60"/>
    </row>
    <row r="211" spans="1:20" s="79" customFormat="1">
      <c r="A211" s="60">
        <f>IF(C211=C210,A210,IF(C211=(C210+1),A210,(A210+1)))</f>
        <v>41</v>
      </c>
      <c r="B211" s="50" t="str">
        <f>IF(L211="Stroke",IF(M211=M210,IF(A211&lt;&gt;A210,1,IF(L210="Stroke",B210+1,IF(L209="Stroke",B209+1,IF(L208="Stroke",B208+1,IF(L207="Stroke",B207+1,IF(L206="Stroke",B206+1,IF(L205="Stroke",B205+1,IF(L204="Stroke",B204+1,"")))))))),IF(A211&lt;&gt;A209,1,IF(M211=M209,IF(L209="Stroke",B209+1,IF(M211=M208,IF(L208="Stroke",B208+1,""))),1))),"")</f>
        <v/>
      </c>
      <c r="C211" s="60">
        <f t="shared" si="6"/>
        <v>66729</v>
      </c>
      <c r="D211" s="60" t="str">
        <f t="shared" si="7"/>
        <v>2017925</v>
      </c>
      <c r="E211" s="60">
        <v>2017</v>
      </c>
      <c r="F211" s="60">
        <v>9</v>
      </c>
      <c r="G211" s="60">
        <v>25</v>
      </c>
      <c r="H211" s="60">
        <v>18</v>
      </c>
      <c r="I211" s="60">
        <v>32</v>
      </c>
      <c r="J211" s="60">
        <v>9</v>
      </c>
      <c r="K211" s="60">
        <v>202</v>
      </c>
      <c r="L211" s="61" t="s">
        <v>47</v>
      </c>
      <c r="M211" s="60">
        <v>1</v>
      </c>
      <c r="N211" s="60" t="s">
        <v>21</v>
      </c>
      <c r="O211" s="60" t="s">
        <v>27</v>
      </c>
      <c r="P211" s="60">
        <v>0</v>
      </c>
      <c r="Q211" s="60" t="s">
        <v>48</v>
      </c>
      <c r="R211" s="60"/>
      <c r="S211" s="60"/>
      <c r="T211" s="60"/>
    </row>
    <row r="212" spans="1:20" s="79" customFormat="1">
      <c r="A212" s="60">
        <f>IF(C212=C211,A211,IF(C212=(C211+1),A211,(A211+1)))</f>
        <v>41</v>
      </c>
      <c r="B212" s="50" t="str">
        <f>IF(L212="Stroke",IF(M212=M211,IF(A212&lt;&gt;A211,1,IF(L211="Stroke",B211+1,IF(L210="Stroke",B210+1,IF(L209="Stroke",B209+1,IF(L208="Stroke",B208+1,IF(L207="Stroke",B207+1,IF(L206="Stroke",B206+1,IF(L205="Stroke",B205+1,"")))))))),IF(A212&lt;&gt;A210,1,IF(M212=M210,IF(L210="Stroke",B210+1,IF(M212=M209,IF(L209="Stroke",B209+1,""))),1))),"")</f>
        <v/>
      </c>
      <c r="C212" s="60">
        <f t="shared" si="6"/>
        <v>66729</v>
      </c>
      <c r="D212" s="60" t="str">
        <f t="shared" si="7"/>
        <v>2017925</v>
      </c>
      <c r="E212" s="60">
        <v>2017</v>
      </c>
      <c r="F212" s="60">
        <v>9</v>
      </c>
      <c r="G212" s="60">
        <v>25</v>
      </c>
      <c r="H212" s="60">
        <v>18</v>
      </c>
      <c r="I212" s="60">
        <v>32</v>
      </c>
      <c r="J212" s="60">
        <v>9</v>
      </c>
      <c r="K212" s="60">
        <v>372</v>
      </c>
      <c r="L212" s="61" t="s">
        <v>47</v>
      </c>
      <c r="M212" s="60">
        <v>1</v>
      </c>
      <c r="N212" s="60" t="s">
        <v>21</v>
      </c>
      <c r="O212" s="60" t="s">
        <v>27</v>
      </c>
      <c r="P212" s="60">
        <v>0</v>
      </c>
      <c r="Q212" s="60"/>
      <c r="R212" s="60"/>
      <c r="S212" s="60"/>
      <c r="T212" s="60"/>
    </row>
    <row r="213" spans="1:20" s="79" customFormat="1">
      <c r="A213" s="60">
        <f>IF(C213=C212,A212,IF(C213=(C212+1),A212,(A212+1)))</f>
        <v>41</v>
      </c>
      <c r="B213" s="50" t="str">
        <f>IF(L213="Stroke",IF(M213=M212,IF(A213&lt;&gt;A212,1,IF(L212="Stroke",B212+1,IF(L211="Stroke",B211+1,IF(L210="Stroke",B210+1,IF(L209="Stroke",B209+1,IF(L208="Stroke",B208+1,IF(L207="Stroke",B207+1,IF(L206="Stroke",B206+1,"")))))))),IF(A213&lt;&gt;A211,1,IF(M213=M211,IF(L211="Stroke",B211+1,IF(M213=M210,IF(L210="Stroke",B210+1,""))),1))),"")</f>
        <v/>
      </c>
      <c r="C213" s="60">
        <f t="shared" si="6"/>
        <v>66729</v>
      </c>
      <c r="D213" s="60" t="str">
        <f t="shared" si="7"/>
        <v>2017925</v>
      </c>
      <c r="E213" s="60">
        <v>2017</v>
      </c>
      <c r="F213" s="60">
        <v>9</v>
      </c>
      <c r="G213" s="60">
        <v>25</v>
      </c>
      <c r="H213" s="60">
        <v>18</v>
      </c>
      <c r="I213" s="60">
        <v>32</v>
      </c>
      <c r="J213" s="60">
        <v>9</v>
      </c>
      <c r="K213" s="60">
        <v>401</v>
      </c>
      <c r="L213" s="61" t="s">
        <v>47</v>
      </c>
      <c r="M213" s="60">
        <v>1</v>
      </c>
      <c r="N213" s="60" t="s">
        <v>21</v>
      </c>
      <c r="O213" s="60" t="s">
        <v>27</v>
      </c>
      <c r="P213" s="60">
        <v>0</v>
      </c>
      <c r="Q213" s="60"/>
      <c r="R213" s="60"/>
      <c r="S213" s="60"/>
      <c r="T213" s="60"/>
    </row>
    <row r="214" spans="1:20" s="79" customFormat="1">
      <c r="A214" s="60">
        <f>IF(C214=C213,A213,IF(C214=(C213+1),A213,(A213+1)))</f>
        <v>41</v>
      </c>
      <c r="B214" s="50" t="str">
        <f>IF(L214="Stroke",IF(M214=M213,IF(A214&lt;&gt;A213,1,IF(L213="Stroke",B213+1,IF(L212="Stroke",B212+1,IF(L211="Stroke",B211+1,IF(L210="Stroke",B210+1,IF(L209="Stroke",B209+1,IF(L208="Stroke",B208+1,IF(L207="Stroke",B207+1,"")))))))),IF(A214&lt;&gt;A212,1,IF(M214=M212,IF(L212="Stroke",B212+1,IF(M214=M211,IF(L211="Stroke",B211+1,""))),1))),"")</f>
        <v/>
      </c>
      <c r="C214" s="60">
        <f t="shared" si="6"/>
        <v>66729</v>
      </c>
      <c r="D214" s="60" t="str">
        <f t="shared" si="7"/>
        <v>2017925</v>
      </c>
      <c r="E214" s="60">
        <v>2017</v>
      </c>
      <c r="F214" s="60">
        <v>9</v>
      </c>
      <c r="G214" s="60">
        <v>25</v>
      </c>
      <c r="H214" s="60">
        <v>18</v>
      </c>
      <c r="I214" s="60">
        <v>32</v>
      </c>
      <c r="J214" s="60">
        <v>9</v>
      </c>
      <c r="K214" s="60">
        <v>416</v>
      </c>
      <c r="L214" s="61" t="s">
        <v>47</v>
      </c>
      <c r="M214" s="60">
        <v>1</v>
      </c>
      <c r="N214" s="60" t="s">
        <v>21</v>
      </c>
      <c r="O214" s="60" t="s">
        <v>27</v>
      </c>
      <c r="P214" s="60">
        <v>0</v>
      </c>
      <c r="Q214" s="60"/>
      <c r="R214" s="60"/>
      <c r="S214" s="60"/>
      <c r="T214" s="60"/>
    </row>
    <row r="215" spans="1:20" s="79" customFormat="1">
      <c r="A215" s="60">
        <f>IF(C215=C214,A214,IF(C215=(C214+1),A214,(A214+1)))</f>
        <v>41</v>
      </c>
      <c r="B215" s="50" t="str">
        <f>IF(L215="Stroke",IF(M215=M214,IF(A215&lt;&gt;A214,1,IF(L214="Stroke",B214+1,IF(L213="Stroke",B213+1,IF(L212="Stroke",B212+1,IF(L211="Stroke",B211+1,IF(L210="Stroke",B210+1,IF(L209="Stroke",B209+1,IF(L208="Stroke",B208+1,"")))))))),IF(A215&lt;&gt;A213,1,IF(M215=M213,IF(L213="Stroke",B213+1,IF(M215=M212,IF(L212="Stroke",B212+1,""))),1))),"")</f>
        <v/>
      </c>
      <c r="C215" s="60">
        <f t="shared" si="6"/>
        <v>66729</v>
      </c>
      <c r="D215" s="60" t="str">
        <f t="shared" si="7"/>
        <v>2017925</v>
      </c>
      <c r="E215" s="60">
        <v>2017</v>
      </c>
      <c r="F215" s="60">
        <v>9</v>
      </c>
      <c r="G215" s="60">
        <v>25</v>
      </c>
      <c r="H215" s="60">
        <v>18</v>
      </c>
      <c r="I215" s="60">
        <v>32</v>
      </c>
      <c r="J215" s="60">
        <v>9</v>
      </c>
      <c r="K215" s="60">
        <v>433</v>
      </c>
      <c r="L215" s="61" t="s">
        <v>47</v>
      </c>
      <c r="M215" s="60">
        <v>1</v>
      </c>
      <c r="N215" s="60" t="s">
        <v>21</v>
      </c>
      <c r="O215" s="60" t="s">
        <v>27</v>
      </c>
      <c r="P215" s="60">
        <v>0</v>
      </c>
      <c r="Q215" s="60"/>
      <c r="R215" s="60"/>
      <c r="S215" s="60"/>
      <c r="T215" s="60"/>
    </row>
    <row r="216" spans="1:20" s="79" customFormat="1">
      <c r="A216" s="60">
        <f>IF(C216=C215,A215,IF(C216=(C215+1),A215,(A215+1)))</f>
        <v>41</v>
      </c>
      <c r="B216" s="50" t="str">
        <f>IF(L216="Stroke",IF(M216=M215,IF(A216&lt;&gt;A215,1,IF(L215="Stroke",B215+1,IF(L214="Stroke",B214+1,IF(L213="Stroke",B213+1,IF(L212="Stroke",B212+1,IF(L211="Stroke",B211+1,IF(L210="Stroke",B210+1,IF(L209="Stroke",B209+1,"")))))))),IF(A216&lt;&gt;A214,1,IF(M216=M214,IF(L214="Stroke",B214+1,IF(M216=M213,IF(L213="Stroke",B213+1,""))),1))),"")</f>
        <v/>
      </c>
      <c r="C216" s="60">
        <f t="shared" si="6"/>
        <v>66729</v>
      </c>
      <c r="D216" s="60" t="str">
        <f t="shared" si="7"/>
        <v>2017925</v>
      </c>
      <c r="E216" s="60">
        <v>2017</v>
      </c>
      <c r="F216" s="60">
        <v>9</v>
      </c>
      <c r="G216" s="60">
        <v>25</v>
      </c>
      <c r="H216" s="60">
        <v>18</v>
      </c>
      <c r="I216" s="60">
        <v>32</v>
      </c>
      <c r="J216" s="60">
        <v>9</v>
      </c>
      <c r="K216" s="60">
        <v>459</v>
      </c>
      <c r="L216" s="60" t="s">
        <v>49</v>
      </c>
      <c r="M216" s="60">
        <v>1</v>
      </c>
      <c r="N216" s="60" t="s">
        <v>21</v>
      </c>
      <c r="O216" s="60" t="s">
        <v>27</v>
      </c>
      <c r="P216" s="60">
        <v>15</v>
      </c>
      <c r="Q216" s="60"/>
      <c r="R216" s="60"/>
      <c r="S216" s="60"/>
      <c r="T216" s="60"/>
    </row>
    <row r="217" spans="1:20">
      <c r="A217" s="51">
        <f>IF(C217=C216,A216,IF(C217=(C216+1),A216,(A216+1)))</f>
        <v>42</v>
      </c>
      <c r="B217" s="50">
        <f>IF(L217="Stroke",IF(M217=M216,IF(A217&lt;&gt;A216,1,IF(L216="Stroke",B216+1,IF(L215="Stroke",B215+1,IF(L214="Stroke",B214+1,IF(L213="Stroke",B213+1,IF(L212="Stroke",B212+1,IF(L211="Stroke",B211+1,IF(L210="Stroke",B210+1,"")))))))),IF(A217&lt;&gt;A215,1,IF(M217=M215,IF(L215="Stroke",B215+1,IF(M217=M214,IF(L214="Stroke",B214+1,""))),1))),"")</f>
        <v>1</v>
      </c>
      <c r="C217" s="51">
        <f t="shared" si="6"/>
        <v>62299</v>
      </c>
      <c r="D217" s="51" t="str">
        <f t="shared" si="7"/>
        <v>20171021</v>
      </c>
      <c r="E217" s="51">
        <v>2017</v>
      </c>
      <c r="F217" s="51">
        <v>10</v>
      </c>
      <c r="G217" s="51">
        <v>21</v>
      </c>
      <c r="H217" s="51">
        <v>17</v>
      </c>
      <c r="I217" s="51">
        <v>18</v>
      </c>
      <c r="J217" s="51">
        <v>19</v>
      </c>
      <c r="K217" s="51">
        <v>896</v>
      </c>
      <c r="L217" s="53" t="s">
        <v>26</v>
      </c>
      <c r="M217" s="51">
        <v>1</v>
      </c>
      <c r="N217" s="51" t="s">
        <v>21</v>
      </c>
      <c r="O217" s="51" t="s">
        <v>27</v>
      </c>
      <c r="P217" s="51">
        <v>3</v>
      </c>
      <c r="Q217" s="51"/>
      <c r="R217" s="60"/>
      <c r="S217" s="60"/>
      <c r="T217" s="60"/>
    </row>
    <row r="218" spans="1:20" s="79" customFormat="1">
      <c r="A218" s="60">
        <f>IF(C218=C217,A217,IF(C218=(C217+1),A217,(A217+1)))</f>
        <v>42</v>
      </c>
      <c r="B218" s="50">
        <f>IF(L218="Stroke",IF(M218=M217,IF(A218&lt;&gt;A217,1,IF(L217="Stroke",B217+1,IF(L216="Stroke",B216+1,IF(L215="Stroke",B215+1,IF(L214="Stroke",B214+1,IF(L213="Stroke",B213+1,IF(L212="Stroke",B212+1,IF(L211="Stroke",B211+1,"")))))))),IF(A218&lt;&gt;A216,1,IF(M218=M216,IF(L216="Stroke",B216+1,IF(M218=M215,IF(L215="Stroke",B215+1,""))),1))),"")</f>
        <v>2</v>
      </c>
      <c r="C218" s="60">
        <f t="shared" si="6"/>
        <v>62299</v>
      </c>
      <c r="D218" s="60" t="str">
        <f t="shared" si="7"/>
        <v>20171021</v>
      </c>
      <c r="E218" s="60">
        <v>2017</v>
      </c>
      <c r="F218" s="60">
        <v>10</v>
      </c>
      <c r="G218" s="60">
        <v>21</v>
      </c>
      <c r="H218" s="60">
        <v>17</v>
      </c>
      <c r="I218" s="60">
        <v>18</v>
      </c>
      <c r="J218" s="60">
        <v>19</v>
      </c>
      <c r="K218" s="60">
        <v>983</v>
      </c>
      <c r="L218" s="60" t="s">
        <v>26</v>
      </c>
      <c r="M218" s="60">
        <v>1</v>
      </c>
      <c r="N218" s="60" t="s">
        <v>21</v>
      </c>
      <c r="O218" s="60" t="s">
        <v>27</v>
      </c>
      <c r="P218" s="60">
        <v>1</v>
      </c>
      <c r="Q218" s="120" t="s">
        <v>277</v>
      </c>
      <c r="R218" s="60"/>
      <c r="S218" s="60"/>
      <c r="T218" s="60"/>
    </row>
    <row r="219" spans="1:20" s="79" customFormat="1">
      <c r="A219" s="60">
        <f>IF(C219=C218,A218,IF(C219=(C218+1),A218,(A218+1)))</f>
        <v>42</v>
      </c>
      <c r="B219" s="50">
        <f>IF(L219="Stroke",IF(M219=M218,IF(A219&lt;&gt;A218,1,IF(L218="Stroke",B218+1,IF(L217="Stroke",B217+1,IF(L216="Stroke",B216+1,IF(L215="Stroke",B215+1,IF(L214="Stroke",B214+1,IF(L213="Stroke",B213+1,IF(L212="Stroke",B212+1,"")))))))),IF(A219&lt;&gt;A217,1,IF(M219=M217,IF(L217="Stroke",B217+1,IF(M219=M216,IF(L216="Stroke",B216+1,""))),1))),"")</f>
        <v>3</v>
      </c>
      <c r="C219" s="60">
        <f t="shared" si="6"/>
        <v>62300</v>
      </c>
      <c r="D219" s="62" t="str">
        <f t="shared" si="7"/>
        <v>20171021</v>
      </c>
      <c r="E219" s="62">
        <v>2017</v>
      </c>
      <c r="F219" s="62">
        <v>10</v>
      </c>
      <c r="G219" s="62">
        <v>21</v>
      </c>
      <c r="H219" s="62">
        <v>17</v>
      </c>
      <c r="I219" s="62">
        <v>18</v>
      </c>
      <c r="J219" s="62">
        <v>20</v>
      </c>
      <c r="K219" s="62">
        <v>55</v>
      </c>
      <c r="L219" s="62" t="s">
        <v>26</v>
      </c>
      <c r="M219" s="62">
        <v>1</v>
      </c>
      <c r="N219" s="62" t="s">
        <v>21</v>
      </c>
      <c r="O219" s="62" t="s">
        <v>27</v>
      </c>
      <c r="P219" s="62">
        <v>1</v>
      </c>
      <c r="Q219" s="60"/>
      <c r="R219" s="60"/>
      <c r="S219" s="60"/>
      <c r="T219" s="60"/>
    </row>
    <row r="220" spans="1:20" s="79" customFormat="1">
      <c r="A220" s="60">
        <f>IF(C220=C219,A219,IF(C220=(C219+1),A219,(A219+1)))</f>
        <v>42</v>
      </c>
      <c r="B220" s="50">
        <f>IF(L220="Stroke",IF(M220=M219,IF(A220&lt;&gt;A219,1,IF(L219="Stroke",B219+1,IF(L218="Stroke",B218+1,IF(L217="Stroke",B217+1,IF(L216="Stroke",B216+1,IF(L215="Stroke",B215+1,IF(L214="Stroke",B214+1,IF(L213="Stroke",B213+1,"")))))))),IF(A220&lt;&gt;A218,1,IF(M220=M218,IF(L218="Stroke",B218+1,IF(M220=M217,IF(L217="Stroke",B217+1,""))),1))),"")</f>
        <v>4</v>
      </c>
      <c r="C220" s="60">
        <f t="shared" si="6"/>
        <v>62300</v>
      </c>
      <c r="D220" s="60" t="str">
        <f t="shared" si="7"/>
        <v>20171021</v>
      </c>
      <c r="E220" s="60">
        <v>2017</v>
      </c>
      <c r="F220" s="60">
        <v>10</v>
      </c>
      <c r="G220" s="60">
        <v>21</v>
      </c>
      <c r="H220" s="60">
        <v>17</v>
      </c>
      <c r="I220" s="60">
        <v>18</v>
      </c>
      <c r="J220" s="60">
        <v>20</v>
      </c>
      <c r="K220" s="60">
        <v>120</v>
      </c>
      <c r="L220" s="60" t="s">
        <v>26</v>
      </c>
      <c r="M220" s="60">
        <v>1</v>
      </c>
      <c r="N220" s="60" t="s">
        <v>21</v>
      </c>
      <c r="O220" s="60" t="s">
        <v>27</v>
      </c>
      <c r="P220" s="60">
        <v>1</v>
      </c>
      <c r="Q220" s="60"/>
      <c r="R220" s="60"/>
      <c r="S220" s="60"/>
      <c r="T220" s="60"/>
    </row>
    <row r="221" spans="1:20" s="79" customFormat="1">
      <c r="A221" s="60">
        <f>IF(C221=C220,A220,IF(C221=(C220+1),A220,(A220+1)))</f>
        <v>42</v>
      </c>
      <c r="B221" s="50">
        <f>IF(L221="Stroke",IF(M221=M220,IF(A221&lt;&gt;A220,1,IF(L220="Stroke",B220+1,IF(L219="Stroke",B219+1,IF(L218="Stroke",B218+1,IF(L217="Stroke",B217+1,IF(L216="Stroke",B216+1,IF(L215="Stroke",B215+1,IF(L214="Stroke",B214+1,"")))))))),IF(A221&lt;&gt;A219,1,IF(M221=M219,IF(L219="Stroke",B219+1,IF(M221=M218,IF(L218="Stroke",B218+1,""))),1))),"")</f>
        <v>5</v>
      </c>
      <c r="C221" s="60">
        <f t="shared" si="6"/>
        <v>62300</v>
      </c>
      <c r="D221" s="60" t="str">
        <f t="shared" si="7"/>
        <v>20171021</v>
      </c>
      <c r="E221" s="60">
        <v>2017</v>
      </c>
      <c r="F221" s="60">
        <v>10</v>
      </c>
      <c r="G221" s="60">
        <v>21</v>
      </c>
      <c r="H221" s="60">
        <v>17</v>
      </c>
      <c r="I221" s="60">
        <v>18</v>
      </c>
      <c r="J221" s="60">
        <v>20</v>
      </c>
      <c r="K221" s="60">
        <v>169</v>
      </c>
      <c r="L221" s="60" t="s">
        <v>26</v>
      </c>
      <c r="M221" s="60">
        <v>1</v>
      </c>
      <c r="N221" s="60" t="s">
        <v>21</v>
      </c>
      <c r="O221" s="60" t="s">
        <v>27</v>
      </c>
      <c r="P221" s="60">
        <v>1</v>
      </c>
      <c r="Q221" s="60"/>
      <c r="R221" s="60"/>
      <c r="S221" s="60"/>
      <c r="T221" s="60"/>
    </row>
    <row r="222" spans="1:20" s="79" customFormat="1">
      <c r="A222" s="60">
        <f>IF(C222=C221,A221,IF(C222=(C221+1),A221,(A221+1)))</f>
        <v>42</v>
      </c>
      <c r="B222" s="50">
        <f>IF(L222="Stroke",IF(M222=M221,IF(A222&lt;&gt;A221,1,IF(L221="Stroke",B221+1,IF(L220="Stroke",B220+1,IF(L219="Stroke",B219+1,IF(L218="Stroke",B218+1,IF(L217="Stroke",B217+1,IF(L216="Stroke",B216+1,IF(L215="Stroke",B215+1,"")))))))),IF(A222&lt;&gt;A220,1,IF(M222=M220,IF(L220="Stroke",B220+1,IF(M222=M219,IF(L219="Stroke",B219+1,""))),1))),"")</f>
        <v>6</v>
      </c>
      <c r="C222" s="60">
        <f t="shared" si="6"/>
        <v>62300</v>
      </c>
      <c r="D222" s="60" t="str">
        <f t="shared" si="7"/>
        <v>20171021</v>
      </c>
      <c r="E222" s="60">
        <v>2017</v>
      </c>
      <c r="F222" s="60">
        <v>10</v>
      </c>
      <c r="G222" s="60">
        <v>21</v>
      </c>
      <c r="H222" s="60">
        <v>17</v>
      </c>
      <c r="I222" s="60">
        <v>18</v>
      </c>
      <c r="J222" s="60">
        <v>20</v>
      </c>
      <c r="K222" s="60">
        <v>195</v>
      </c>
      <c r="L222" s="60" t="s">
        <v>26</v>
      </c>
      <c r="M222" s="60">
        <v>1</v>
      </c>
      <c r="N222" s="60" t="s">
        <v>21</v>
      </c>
      <c r="O222" s="60" t="s">
        <v>27</v>
      </c>
      <c r="P222" s="60">
        <v>1</v>
      </c>
      <c r="Q222" s="60"/>
      <c r="R222" s="60"/>
      <c r="S222" s="60"/>
      <c r="T222" s="60"/>
    </row>
    <row r="223" spans="1:20" s="79" customFormat="1">
      <c r="A223" s="60">
        <f>IF(C223=C222,A222,IF(C223=(C222+1),A222,(A222+1)))</f>
        <v>42</v>
      </c>
      <c r="B223" s="50">
        <f>IF(L223="Stroke",IF(M223=M222,IF(A223&lt;&gt;A222,1,IF(L222="Stroke",B222+1,IF(L221="Stroke",B221+1,IF(L220="Stroke",B220+1,IF(L219="Stroke",B219+1,IF(L218="Stroke",B218+1,IF(L217="Stroke",B217+1,IF(L216="Stroke",B216+1,"")))))))),IF(A223&lt;&gt;A221,1,IF(M223=M221,IF(L221="Stroke",B221+1,IF(M223=M220,IF(L220="Stroke",B220+1,""))),1))),"")</f>
        <v>7</v>
      </c>
      <c r="C223" s="60">
        <f t="shared" si="6"/>
        <v>62300</v>
      </c>
      <c r="D223" s="60" t="str">
        <f t="shared" si="7"/>
        <v>20171021</v>
      </c>
      <c r="E223" s="60">
        <v>2017</v>
      </c>
      <c r="F223" s="60">
        <v>10</v>
      </c>
      <c r="G223" s="60">
        <v>21</v>
      </c>
      <c r="H223" s="60">
        <v>17</v>
      </c>
      <c r="I223" s="60">
        <v>18</v>
      </c>
      <c r="J223" s="60">
        <v>20</v>
      </c>
      <c r="K223" s="60">
        <v>221</v>
      </c>
      <c r="L223" s="60" t="s">
        <v>26</v>
      </c>
      <c r="M223" s="60">
        <v>1</v>
      </c>
      <c r="N223" s="60" t="s">
        <v>21</v>
      </c>
      <c r="O223" s="60" t="s">
        <v>27</v>
      </c>
      <c r="P223" s="60">
        <v>1</v>
      </c>
      <c r="Q223" s="60"/>
      <c r="R223" s="60"/>
      <c r="S223" s="60"/>
      <c r="T223" s="60"/>
    </row>
    <row r="224" spans="1:20" s="79" customFormat="1">
      <c r="A224" s="60">
        <f>IF(C224=C223,A223,IF(C224=(C223+1),A223,(A223+1)))</f>
        <v>42</v>
      </c>
      <c r="B224" s="50">
        <f>IF(L224="Stroke",IF(M224=M223,IF(A224&lt;&gt;A223,1,IF(L223="Stroke",B223+1,IF(L222="Stroke",B222+1,IF(L221="Stroke",B221+1,IF(L220="Stroke",B220+1,IF(L219="Stroke",B219+1,IF(L218="Stroke",B218+1,IF(L217="Stroke",B217+1,"")))))))),IF(A224&lt;&gt;A222,1,IF(M224=M222,IF(L222="Stroke",B222+1,IF(M224=M221,IF(L221="Stroke",B221+1,""))),1))),"")</f>
        <v>8</v>
      </c>
      <c r="C224" s="60">
        <f t="shared" si="6"/>
        <v>62300</v>
      </c>
      <c r="D224" s="60" t="str">
        <f t="shared" si="7"/>
        <v>20171021</v>
      </c>
      <c r="E224" s="60">
        <v>2017</v>
      </c>
      <c r="F224" s="60">
        <v>10</v>
      </c>
      <c r="G224" s="60">
        <v>21</v>
      </c>
      <c r="H224" s="60">
        <v>17</v>
      </c>
      <c r="I224" s="60">
        <v>18</v>
      </c>
      <c r="J224" s="60">
        <v>20</v>
      </c>
      <c r="K224" s="60">
        <v>244</v>
      </c>
      <c r="L224" s="60" t="s">
        <v>26</v>
      </c>
      <c r="M224" s="60">
        <v>1</v>
      </c>
      <c r="N224" s="60" t="s">
        <v>21</v>
      </c>
      <c r="O224" s="60" t="s">
        <v>27</v>
      </c>
      <c r="P224" s="60">
        <v>1</v>
      </c>
      <c r="Q224" s="60"/>
      <c r="R224" s="60"/>
      <c r="S224" s="60"/>
      <c r="T224" s="60"/>
    </row>
    <row r="225" spans="1:20" s="79" customFormat="1">
      <c r="A225" s="60">
        <f>IF(C225=C224,A224,IF(C225=(C224+1),A224,(A224+1)))</f>
        <v>42</v>
      </c>
      <c r="B225" s="50">
        <f>IF(L225="Stroke",IF(M225=M224,IF(A225&lt;&gt;A224,1,IF(L224="Stroke",B224+1,IF(L223="Stroke",B223+1,IF(L222="Stroke",B222+1,IF(L221="Stroke",B221+1,IF(L220="Stroke",B220+1,IF(L219="Stroke",B219+1,IF(L218="Stroke",B218+1,"")))))))),IF(A225&lt;&gt;A223,1,IF(M225=M223,IF(L223="Stroke",B223+1,IF(M225=M222,IF(L222="Stroke",B222+1,""))),1))),"")</f>
        <v>9</v>
      </c>
      <c r="C225" s="60">
        <f t="shared" si="6"/>
        <v>62300</v>
      </c>
      <c r="D225" s="60" t="str">
        <f t="shared" si="7"/>
        <v>20171021</v>
      </c>
      <c r="E225" s="60">
        <v>2017</v>
      </c>
      <c r="F225" s="60">
        <v>10</v>
      </c>
      <c r="G225" s="60">
        <v>21</v>
      </c>
      <c r="H225" s="60">
        <v>17</v>
      </c>
      <c r="I225" s="60">
        <v>18</v>
      </c>
      <c r="J225" s="60">
        <v>20</v>
      </c>
      <c r="K225" s="60">
        <v>318</v>
      </c>
      <c r="L225" s="60" t="s">
        <v>26</v>
      </c>
      <c r="M225" s="60">
        <v>1</v>
      </c>
      <c r="N225" s="60" t="s">
        <v>21</v>
      </c>
      <c r="O225" s="60" t="s">
        <v>27</v>
      </c>
      <c r="P225" s="60">
        <v>7</v>
      </c>
      <c r="Q225" s="60"/>
      <c r="R225" s="60"/>
      <c r="S225" s="60"/>
      <c r="T225" s="60"/>
    </row>
    <row r="226" spans="1:20" s="79" customFormat="1">
      <c r="A226" s="51">
        <f>IF(C226=C225,A225,IF(C226=(C225+1),A225,(A225+1)))</f>
        <v>43</v>
      </c>
      <c r="B226" s="50">
        <f>IF(L226="Stroke",IF(M226=M225,IF(A226&lt;&gt;A225,1,IF(L225="Stroke",B225+1,IF(L224="Stroke",B224+1,IF(L223="Stroke",B223+1,IF(L222="Stroke",B222+1,IF(L221="Stroke",B221+1,IF(L220="Stroke",B220+1,IF(L219="Stroke",B219+1,"")))))))),IF(A226&lt;&gt;A224,1,IF(M226=M224,IF(L224="Stroke",B224+1,IF(M226=M223,IF(L223="Stroke",B223+1,""))),1))),"")</f>
        <v>1</v>
      </c>
      <c r="C226" s="51">
        <f t="shared" si="6"/>
        <v>62466</v>
      </c>
      <c r="D226" s="51" t="str">
        <f t="shared" si="7"/>
        <v>20171021</v>
      </c>
      <c r="E226" s="51">
        <v>2017</v>
      </c>
      <c r="F226" s="51">
        <v>10</v>
      </c>
      <c r="G226" s="51">
        <v>21</v>
      </c>
      <c r="H226" s="51">
        <v>17</v>
      </c>
      <c r="I226" s="51">
        <v>21</v>
      </c>
      <c r="J226" s="51">
        <v>6</v>
      </c>
      <c r="K226" s="51">
        <v>143</v>
      </c>
      <c r="L226" s="51" t="s">
        <v>26</v>
      </c>
      <c r="M226" s="51">
        <v>1</v>
      </c>
      <c r="N226" s="51" t="s">
        <v>21</v>
      </c>
      <c r="O226" s="51" t="s">
        <v>27</v>
      </c>
      <c r="P226" s="51">
        <v>2</v>
      </c>
      <c r="Q226" s="51"/>
      <c r="R226" s="60"/>
      <c r="S226" s="60"/>
      <c r="T226" s="60"/>
    </row>
    <row r="227" spans="1:20" s="79" customFormat="1">
      <c r="A227" s="60">
        <f>IF(C227=C226,A226,IF(C227=(C226+1),A226,(A226+1)))</f>
        <v>43</v>
      </c>
      <c r="B227" s="50">
        <f>IF(L227="Stroke",IF(M227=M226,IF(A227&lt;&gt;A226,1,IF(L226="Stroke",B226+1,IF(L225="Stroke",B225+1,IF(L224="Stroke",B224+1,IF(L223="Stroke",B223+1,IF(L222="Stroke",B222+1,IF(L221="Stroke",B221+1,IF(L220="Stroke",B220+1,"")))))))),IF(A227&lt;&gt;A225,1,IF(M227=M225,IF(L225="Stroke",B225+1,IF(M227=M224,IF(L224="Stroke",B224+1,""))),1))),"")</f>
        <v>2</v>
      </c>
      <c r="C227" s="60">
        <f t="shared" si="6"/>
        <v>62466</v>
      </c>
      <c r="D227" s="62" t="str">
        <f t="shared" si="7"/>
        <v>20171021</v>
      </c>
      <c r="E227" s="62">
        <v>2017</v>
      </c>
      <c r="F227" s="62">
        <v>10</v>
      </c>
      <c r="G227" s="62">
        <v>21</v>
      </c>
      <c r="H227" s="62">
        <v>17</v>
      </c>
      <c r="I227" s="62">
        <v>21</v>
      </c>
      <c r="J227" s="62">
        <v>6</v>
      </c>
      <c r="K227" s="62">
        <v>157</v>
      </c>
      <c r="L227" s="62" t="s">
        <v>26</v>
      </c>
      <c r="M227" s="62">
        <v>1</v>
      </c>
      <c r="N227" s="62" t="s">
        <v>21</v>
      </c>
      <c r="O227" s="62" t="s">
        <v>27</v>
      </c>
      <c r="P227" s="62">
        <v>1</v>
      </c>
      <c r="Q227" s="60"/>
      <c r="R227" s="60"/>
      <c r="S227" s="60"/>
      <c r="T227" s="60"/>
    </row>
    <row r="228" spans="1:20" s="79" customFormat="1">
      <c r="A228" s="60">
        <f>IF(C228=C227,A227,IF(C228=(C227+1),A227,(A227+1)))</f>
        <v>43</v>
      </c>
      <c r="B228" s="50">
        <f>IF(L228="Stroke",IF(M228=M227,IF(A228&lt;&gt;A227,1,IF(L227="Stroke",B227+1,IF(L226="Stroke",B226+1,IF(L225="Stroke",B225+1,IF(L224="Stroke",B224+1,IF(L223="Stroke",B223+1,IF(L222="Stroke",B222+1,IF(L221="Stroke",B221+1,"")))))))),IF(A228&lt;&gt;A226,1,IF(M228=M226,IF(L226="Stroke",B226+1,IF(M228=M225,IF(L225="Stroke",B225+1,""))),1))),"")</f>
        <v>3</v>
      </c>
      <c r="C228" s="60">
        <f t="shared" si="6"/>
        <v>62466</v>
      </c>
      <c r="D228" s="60" t="str">
        <f t="shared" si="7"/>
        <v>20171021</v>
      </c>
      <c r="E228" s="60">
        <v>2017</v>
      </c>
      <c r="F228" s="60">
        <v>10</v>
      </c>
      <c r="G228" s="60">
        <v>21</v>
      </c>
      <c r="H228" s="60">
        <v>17</v>
      </c>
      <c r="I228" s="60">
        <v>21</v>
      </c>
      <c r="J228" s="60">
        <v>6</v>
      </c>
      <c r="K228" s="60">
        <v>188</v>
      </c>
      <c r="L228" s="60" t="s">
        <v>26</v>
      </c>
      <c r="M228" s="60">
        <v>1</v>
      </c>
      <c r="N228" s="60" t="s">
        <v>21</v>
      </c>
      <c r="O228" s="60" t="s">
        <v>27</v>
      </c>
      <c r="P228" s="60">
        <v>2</v>
      </c>
      <c r="Q228" s="60"/>
      <c r="R228" s="60"/>
      <c r="S228" s="60"/>
      <c r="T228" s="60"/>
    </row>
    <row r="229" spans="1:20" s="79" customFormat="1">
      <c r="A229" s="60">
        <f>IF(C229=C228,A228,IF(C229=(C228+1),A228,(A228+1)))</f>
        <v>43</v>
      </c>
      <c r="B229" s="50">
        <f>IF(L229="Stroke",IF(M229=M228,IF(A229&lt;&gt;A228,1,IF(L228="Stroke",B228+1,IF(L227="Stroke",B227+1,IF(L226="Stroke",B226+1,IF(L225="Stroke",B225+1,IF(L224="Stroke",B224+1,IF(L223="Stroke",B223+1,IF(L222="Stroke",B222+1,"")))))))),IF(A229&lt;&gt;A227,1,IF(M229=M227,IF(L227="Stroke",B227+1,IF(M229=M226,IF(L226="Stroke",B226+1,""))),1))),"")</f>
        <v>4</v>
      </c>
      <c r="C229" s="60">
        <f t="shared" si="6"/>
        <v>62466</v>
      </c>
      <c r="D229" s="62" t="str">
        <f t="shared" si="7"/>
        <v>20171021</v>
      </c>
      <c r="E229" s="62">
        <v>2017</v>
      </c>
      <c r="F229" s="62">
        <v>10</v>
      </c>
      <c r="G229" s="62">
        <v>21</v>
      </c>
      <c r="H229" s="62">
        <v>17</v>
      </c>
      <c r="I229" s="62">
        <v>21</v>
      </c>
      <c r="J229" s="62">
        <v>6</v>
      </c>
      <c r="K229" s="62">
        <v>205</v>
      </c>
      <c r="L229" s="62" t="s">
        <v>26</v>
      </c>
      <c r="M229" s="62">
        <v>1</v>
      </c>
      <c r="N229" s="62" t="s">
        <v>21</v>
      </c>
      <c r="O229" s="62" t="s">
        <v>27</v>
      </c>
      <c r="P229" s="62">
        <v>4</v>
      </c>
      <c r="Q229" s="60"/>
      <c r="R229" s="60"/>
      <c r="S229" s="60"/>
      <c r="T229" s="60"/>
    </row>
    <row r="230" spans="1:20" s="79" customFormat="1">
      <c r="A230" s="60">
        <f>IF(C230=C229,A229,IF(C230=(C229+1),A229,(A229+1)))</f>
        <v>43</v>
      </c>
      <c r="B230" s="50">
        <f>IF(L230="Stroke",IF(M230=M229,IF(A230&lt;&gt;A229,1,IF(L229="Stroke",B229+1,IF(L228="Stroke",B228+1,IF(L227="Stroke",B227+1,IF(L226="Stroke",B226+1,IF(L225="Stroke",B225+1,IF(L224="Stroke",B224+1,IF(L223="Stroke",B223+1,"")))))))),IF(A230&lt;&gt;A228,1,IF(M230=M228,IF(L228="Stroke",B228+1,IF(M230=M227,IF(L227="Stroke",B227+1,""))),1))),"")</f>
        <v>5</v>
      </c>
      <c r="C230" s="60">
        <f t="shared" si="6"/>
        <v>62466</v>
      </c>
      <c r="D230" s="88" t="str">
        <f t="shared" si="7"/>
        <v>20171021</v>
      </c>
      <c r="E230" s="89">
        <v>2017</v>
      </c>
      <c r="F230" s="89">
        <v>10</v>
      </c>
      <c r="G230" s="89">
        <v>21</v>
      </c>
      <c r="H230" s="89">
        <v>17</v>
      </c>
      <c r="I230" s="89">
        <v>21</v>
      </c>
      <c r="J230" s="89">
        <v>6</v>
      </c>
      <c r="K230" s="89">
        <v>241</v>
      </c>
      <c r="L230" s="89" t="s">
        <v>26</v>
      </c>
      <c r="M230" s="88">
        <v>1</v>
      </c>
      <c r="N230" s="89" t="s">
        <v>21</v>
      </c>
      <c r="O230" s="89" t="s">
        <v>27</v>
      </c>
      <c r="P230" s="89">
        <v>13</v>
      </c>
      <c r="Q230" s="60" t="s">
        <v>39</v>
      </c>
      <c r="R230" s="60"/>
      <c r="S230" s="60"/>
      <c r="T230" s="60"/>
    </row>
    <row r="231" spans="1:20" s="79" customFormat="1">
      <c r="A231" s="60">
        <f>IF(C231=C230,A230,IF(C231=(C230+1),A230,(A230+1)))</f>
        <v>43</v>
      </c>
      <c r="B231" s="50">
        <f>IF(L231="Stroke",IF(M231=M230,IF(A231&lt;&gt;A230,1,IF(L230="Stroke",B230+1,IF(L229="Stroke",B229+1,IF(L228="Stroke",B228+1,IF(L227="Stroke",B227+1,IF(L226="Stroke",B226+1,IF(L225="Stroke",B225+1,IF(L224="Stroke",B224+1,"")))))))),IF(A231&lt;&gt;A229,1,IF(M231=M229,IF(L229="Stroke",B229+1,IF(M231=M228,IF(L228="Stroke",B228+1,""))),1))),"")</f>
        <v>6</v>
      </c>
      <c r="C231" s="60">
        <f t="shared" si="6"/>
        <v>62466</v>
      </c>
      <c r="D231" s="60" t="str">
        <f t="shared" si="7"/>
        <v>20171021</v>
      </c>
      <c r="E231" s="60">
        <v>2017</v>
      </c>
      <c r="F231" s="60">
        <v>10</v>
      </c>
      <c r="G231" s="60">
        <v>21</v>
      </c>
      <c r="H231" s="60">
        <v>17</v>
      </c>
      <c r="I231" s="60">
        <v>21</v>
      </c>
      <c r="J231" s="60">
        <v>6</v>
      </c>
      <c r="K231" s="60">
        <v>306</v>
      </c>
      <c r="L231" s="60" t="s">
        <v>26</v>
      </c>
      <c r="M231" s="60">
        <v>1</v>
      </c>
      <c r="N231" s="60" t="s">
        <v>21</v>
      </c>
      <c r="O231" s="60" t="s">
        <v>27</v>
      </c>
      <c r="P231" s="60">
        <v>3</v>
      </c>
      <c r="Q231" s="60"/>
      <c r="R231" s="60"/>
      <c r="S231" s="60"/>
      <c r="T231" s="60"/>
    </row>
    <row r="232" spans="1:20" s="79" customFormat="1">
      <c r="A232" s="60">
        <f>IF(C232=C231,A231,IF(C232=(C231+1),A231,(A231+1)))</f>
        <v>43</v>
      </c>
      <c r="B232" s="50">
        <f>IF(L232="Stroke",IF(M232=M231,IF(A232&lt;&gt;A231,1,IF(L231="Stroke",B231+1,IF(L230="Stroke",B230+1,IF(L229="Stroke",B229+1,IF(L228="Stroke",B228+1,IF(L227="Stroke",B227+1,IF(L226="Stroke",B226+1,IF(L225="Stroke",B225+1,"")))))))),IF(A232&lt;&gt;A230,1,IF(M232=M230,IF(L230="Stroke",B230+1,IF(M232=M229,IF(L229="Stroke",B229+1,""))),1))),"")</f>
        <v>7</v>
      </c>
      <c r="C232" s="60">
        <f t="shared" si="6"/>
        <v>62466</v>
      </c>
      <c r="D232" s="60" t="str">
        <f t="shared" si="7"/>
        <v>20171021</v>
      </c>
      <c r="E232" s="60">
        <v>2017</v>
      </c>
      <c r="F232" s="60">
        <v>10</v>
      </c>
      <c r="G232" s="60">
        <v>21</v>
      </c>
      <c r="H232" s="60">
        <v>17</v>
      </c>
      <c r="I232" s="60">
        <v>21</v>
      </c>
      <c r="J232" s="60">
        <v>6</v>
      </c>
      <c r="K232" s="60">
        <v>368</v>
      </c>
      <c r="L232" s="60" t="s">
        <v>26</v>
      </c>
      <c r="M232" s="60">
        <v>1</v>
      </c>
      <c r="N232" s="60" t="s">
        <v>21</v>
      </c>
      <c r="O232" s="60" t="s">
        <v>27</v>
      </c>
      <c r="P232" s="60">
        <v>4</v>
      </c>
      <c r="Q232" s="60" t="s">
        <v>39</v>
      </c>
      <c r="R232" s="60"/>
      <c r="S232" s="60"/>
      <c r="T232" s="60"/>
    </row>
    <row r="233" spans="1:20" s="79" customFormat="1">
      <c r="A233" s="60">
        <f>IF(C233=C232,A232,IF(C233=(C232+1),A232,(A232+1)))</f>
        <v>43</v>
      </c>
      <c r="B233" s="50">
        <f>IF(L233="Stroke",IF(M233=M232,IF(A233&lt;&gt;A232,1,IF(L232="Stroke",B232+1,IF(L231="Stroke",B231+1,IF(L230="Stroke",B230+1,IF(L229="Stroke",B229+1,IF(L228="Stroke",B228+1,IF(L227="Stroke",B227+1,IF(L226="Stroke",B226+1,"")))))))),IF(A233&lt;&gt;A231,1,IF(M233=M231,IF(L231="Stroke",B231+1,IF(M233=M230,IF(L230="Stroke",B230+1,""))),1))),"")</f>
        <v>8</v>
      </c>
      <c r="C233" s="60">
        <f t="shared" si="6"/>
        <v>62466</v>
      </c>
      <c r="D233" s="60" t="str">
        <f t="shared" si="7"/>
        <v>20171021</v>
      </c>
      <c r="E233" s="60">
        <v>2017</v>
      </c>
      <c r="F233" s="60">
        <v>10</v>
      </c>
      <c r="G233" s="60">
        <v>21</v>
      </c>
      <c r="H233" s="60">
        <v>17</v>
      </c>
      <c r="I233" s="60">
        <v>21</v>
      </c>
      <c r="J233" s="60">
        <v>6</v>
      </c>
      <c r="K233" s="60">
        <v>426</v>
      </c>
      <c r="L233" s="60" t="s">
        <v>26</v>
      </c>
      <c r="M233" s="60">
        <v>1</v>
      </c>
      <c r="N233" s="60" t="s">
        <v>21</v>
      </c>
      <c r="O233" s="60" t="s">
        <v>27</v>
      </c>
      <c r="P233" s="60">
        <v>9</v>
      </c>
      <c r="Q233" s="60" t="s">
        <v>39</v>
      </c>
      <c r="R233" s="60"/>
      <c r="S233" s="60"/>
      <c r="T233" s="60"/>
    </row>
    <row r="234" spans="1:20" s="79" customFormat="1">
      <c r="A234" s="60">
        <f>IF(C234=C233,A233,IF(C234=(C233+1),A233,(A233+1)))</f>
        <v>43</v>
      </c>
      <c r="B234" s="50">
        <f>IF(L234="Stroke",IF(M234=M233,IF(A234&lt;&gt;A233,1,IF(L233="Stroke",B233+1,IF(L232="Stroke",B232+1,IF(L231="Stroke",B231+1,IF(L230="Stroke",B230+1,IF(L229="Stroke",B229+1,IF(L228="Stroke",B228+1,IF(L227="Stroke",B227+1,"")))))))),IF(A234&lt;&gt;A232,1,IF(M234=M232,IF(L232="Stroke",B232+1,IF(M234=M231,IF(L231="Stroke",B231+1,""))),1))),"")</f>
        <v>9</v>
      </c>
      <c r="C234" s="60">
        <f t="shared" si="6"/>
        <v>62466</v>
      </c>
      <c r="D234" s="60" t="str">
        <f t="shared" si="7"/>
        <v>20171021</v>
      </c>
      <c r="E234" s="60">
        <v>2017</v>
      </c>
      <c r="F234" s="60">
        <v>10</v>
      </c>
      <c r="G234" s="60">
        <v>21</v>
      </c>
      <c r="H234" s="60">
        <v>17</v>
      </c>
      <c r="I234" s="60">
        <v>21</v>
      </c>
      <c r="J234" s="60">
        <v>6</v>
      </c>
      <c r="K234" s="60">
        <v>483</v>
      </c>
      <c r="L234" s="60" t="s">
        <v>26</v>
      </c>
      <c r="M234" s="60">
        <v>1</v>
      </c>
      <c r="N234" s="60" t="s">
        <v>21</v>
      </c>
      <c r="O234" s="60" t="s">
        <v>27</v>
      </c>
      <c r="P234" s="60">
        <v>11</v>
      </c>
      <c r="Q234" s="60" t="s">
        <v>39</v>
      </c>
      <c r="R234" s="60"/>
      <c r="S234" s="60"/>
      <c r="T234" s="60"/>
    </row>
    <row r="235" spans="1:20" s="79" customFormat="1">
      <c r="A235" s="60">
        <f>IF(C235=C234,A234,IF(C235=(C234+1),A234,(A234+1)))</f>
        <v>43</v>
      </c>
      <c r="B235" s="50">
        <f>IF(L235="Stroke",IF(M235=M234,IF(A235&lt;&gt;A234,1,IF(L234="Stroke",B234+1,IF(L233="Stroke",B233+1,IF(L232="Stroke",B232+1,IF(L231="Stroke",B231+1,IF(L230="Stroke",B230+1,IF(L229="Stroke",B229+1,IF(L228="Stroke",B228+1,"")))))))),IF(A235&lt;&gt;A233,1,IF(M235=M233,IF(L233="Stroke",B233+1,IF(M235=M232,IF(L232="Stroke",B232+1,""))),1))),"")</f>
        <v>10</v>
      </c>
      <c r="C235" s="60">
        <f t="shared" si="6"/>
        <v>62466</v>
      </c>
      <c r="D235" s="60" t="str">
        <f t="shared" si="7"/>
        <v>20171021</v>
      </c>
      <c r="E235" s="60">
        <v>2017</v>
      </c>
      <c r="F235" s="60">
        <v>10</v>
      </c>
      <c r="G235" s="60">
        <v>21</v>
      </c>
      <c r="H235" s="60">
        <v>17</v>
      </c>
      <c r="I235" s="60">
        <v>21</v>
      </c>
      <c r="J235" s="60">
        <v>6</v>
      </c>
      <c r="K235" s="60">
        <v>521</v>
      </c>
      <c r="L235" s="60" t="s">
        <v>26</v>
      </c>
      <c r="M235" s="60">
        <v>1</v>
      </c>
      <c r="N235" s="60" t="s">
        <v>21</v>
      </c>
      <c r="O235" s="60" t="s">
        <v>27</v>
      </c>
      <c r="P235" s="60">
        <v>60</v>
      </c>
      <c r="Q235" s="60"/>
      <c r="R235" s="60"/>
      <c r="S235" s="60"/>
      <c r="T235" s="60"/>
    </row>
    <row r="236" spans="1:20" s="79" customFormat="1">
      <c r="A236" s="60">
        <f>IF(C236=C235,A235,IF(C236=(C235+1),A235,(A235+1)))</f>
        <v>43</v>
      </c>
      <c r="B236" s="50" t="str">
        <f>IF(L236="Stroke",IF(M236=M235,IF(A236&lt;&gt;A235,1,IF(L235="Stroke",B235+1,IF(L234="Stroke",B234+1,IF(L233="Stroke",B233+1,IF(L232="Stroke",B232+1,IF(L231="Stroke",B231+1,IF(L230="Stroke",B230+1,IF(L229="Stroke",B229+1,"")))))))),IF(A236&lt;&gt;A234,1,IF(M236=M234,IF(L234="Stroke",B234+1,IF(M236=M233,IF(L233="Stroke",B233+1,""))),1))),"")</f>
        <v/>
      </c>
      <c r="C236" s="60">
        <f t="shared" si="6"/>
        <v>62466</v>
      </c>
      <c r="D236" s="60" t="str">
        <f t="shared" si="7"/>
        <v>20171021</v>
      </c>
      <c r="E236" s="60">
        <v>2017</v>
      </c>
      <c r="F236" s="60">
        <v>10</v>
      </c>
      <c r="G236" s="60">
        <v>21</v>
      </c>
      <c r="H236" s="60">
        <v>17</v>
      </c>
      <c r="I236" s="60">
        <v>21</v>
      </c>
      <c r="J236" s="60">
        <v>6</v>
      </c>
      <c r="K236" s="60">
        <v>523</v>
      </c>
      <c r="L236" s="60" t="s">
        <v>29</v>
      </c>
      <c r="M236" s="60">
        <v>1</v>
      </c>
      <c r="N236" s="60" t="s">
        <v>21</v>
      </c>
      <c r="O236" s="60" t="s">
        <v>27</v>
      </c>
      <c r="P236" s="60">
        <v>0</v>
      </c>
      <c r="Q236" s="60"/>
      <c r="R236" s="60"/>
      <c r="S236" s="60"/>
      <c r="T236" s="60"/>
    </row>
    <row r="237" spans="1:20" s="79" customFormat="1">
      <c r="A237" s="60">
        <f>IF(C237=C236,A236,IF(C237=(C236+1),A236,(A236+1)))</f>
        <v>43</v>
      </c>
      <c r="B237" s="50" t="str">
        <f>IF(L237="Stroke",IF(M237=M236,IF(A237&lt;&gt;A236,1,IF(L236="Stroke",B236+1,IF(L235="Stroke",B235+1,IF(L234="Stroke",B234+1,IF(L233="Stroke",B233+1,IF(L232="Stroke",B232+1,IF(L231="Stroke",B231+1,IF(L230="Stroke",B230+1,"")))))))),IF(A237&lt;&gt;A235,1,IF(M237=M235,IF(L235="Stroke",B235+1,IF(M237=M234,IF(L234="Stroke",B234+1,""))),1))),"")</f>
        <v/>
      </c>
      <c r="C237" s="60">
        <f t="shared" si="6"/>
        <v>62466</v>
      </c>
      <c r="D237" s="60" t="str">
        <f t="shared" si="7"/>
        <v>20171021</v>
      </c>
      <c r="E237" s="60">
        <v>2017</v>
      </c>
      <c r="F237" s="60">
        <v>10</v>
      </c>
      <c r="G237" s="60">
        <v>21</v>
      </c>
      <c r="H237" s="60">
        <v>17</v>
      </c>
      <c r="I237" s="60">
        <v>21</v>
      </c>
      <c r="J237" s="60">
        <v>6</v>
      </c>
      <c r="K237" s="60">
        <v>530</v>
      </c>
      <c r="L237" s="60" t="s">
        <v>29</v>
      </c>
      <c r="M237" s="60">
        <v>1</v>
      </c>
      <c r="N237" s="60" t="s">
        <v>21</v>
      </c>
      <c r="O237" s="60" t="s">
        <v>27</v>
      </c>
      <c r="P237" s="60">
        <v>0</v>
      </c>
      <c r="Q237" s="60"/>
      <c r="R237" s="60"/>
      <c r="S237" s="60"/>
      <c r="T237" s="60"/>
    </row>
    <row r="238" spans="1:20" s="79" customFormat="1">
      <c r="A238" s="60">
        <f>IF(C238=C237,A237,IF(C238=(C237+1),A237,(A237+1)))</f>
        <v>43</v>
      </c>
      <c r="B238" s="50" t="str">
        <f>IF(L238="Stroke",IF(M238=M237,IF(A238&lt;&gt;A237,1,IF(L237="Stroke",B237+1,IF(L236="Stroke",B236+1,IF(L235="Stroke",B235+1,IF(L234="Stroke",B234+1,IF(L233="Stroke",B233+1,IF(L232="Stroke",B232+1,IF(L231="Stroke",B231+1,"")))))))),IF(A238&lt;&gt;A236,1,IF(M238=M236,IF(L236="Stroke",B236+1,IF(M238=M235,IF(L235="Stroke",B235+1,""))),1))),"")</f>
        <v/>
      </c>
      <c r="C238" s="60">
        <f t="shared" si="6"/>
        <v>62466</v>
      </c>
      <c r="D238" s="60" t="str">
        <f t="shared" si="7"/>
        <v>20171021</v>
      </c>
      <c r="E238" s="60">
        <v>2017</v>
      </c>
      <c r="F238" s="60">
        <v>10</v>
      </c>
      <c r="G238" s="60">
        <v>21</v>
      </c>
      <c r="H238" s="60">
        <v>17</v>
      </c>
      <c r="I238" s="60">
        <v>21</v>
      </c>
      <c r="J238" s="60">
        <v>6</v>
      </c>
      <c r="K238" s="60">
        <v>535</v>
      </c>
      <c r="L238" s="60" t="s">
        <v>29</v>
      </c>
      <c r="M238" s="60">
        <v>1</v>
      </c>
      <c r="N238" s="60" t="s">
        <v>21</v>
      </c>
      <c r="O238" s="60" t="s">
        <v>27</v>
      </c>
      <c r="P238" s="60">
        <v>0</v>
      </c>
      <c r="Q238" s="60"/>
      <c r="R238" s="60"/>
      <c r="S238" s="60"/>
      <c r="T238" s="60"/>
    </row>
    <row r="239" spans="1:20" s="79" customFormat="1">
      <c r="A239" s="60">
        <f>IF(C239=C238,A238,IF(C239=(C238+1),A238,(A238+1)))</f>
        <v>43</v>
      </c>
      <c r="B239" s="50">
        <f>IF(L239="Stroke",IF(M239=M238,IF(A239&lt;&gt;A238,1,IF(L238="Stroke",B238+1,IF(L237="Stroke",B237+1,IF(L236="Stroke",B236+1,IF(L235="Stroke",B235+1,IF(L234="Stroke",B234+1,IF(L233="Stroke",B233+1,IF(L232="Stroke",B232+1,"")))))))),IF(A239&lt;&gt;A237,1,IF(M239=M237,IF(L237="Stroke",B237+1,IF(M239=M236,IF(L236="Stroke",B236+1,""))),1))),"")</f>
        <v>11</v>
      </c>
      <c r="C239" s="60">
        <f t="shared" si="6"/>
        <v>62466</v>
      </c>
      <c r="D239" s="60" t="str">
        <f t="shared" si="7"/>
        <v>20171021</v>
      </c>
      <c r="E239" s="60">
        <v>2017</v>
      </c>
      <c r="F239" s="60">
        <v>10</v>
      </c>
      <c r="G239" s="60">
        <v>21</v>
      </c>
      <c r="H239" s="60">
        <v>17</v>
      </c>
      <c r="I239" s="60">
        <v>21</v>
      </c>
      <c r="J239" s="60">
        <v>6</v>
      </c>
      <c r="K239" s="60">
        <v>699</v>
      </c>
      <c r="L239" s="60" t="s">
        <v>26</v>
      </c>
      <c r="M239" s="60">
        <v>1</v>
      </c>
      <c r="N239" s="60" t="s">
        <v>21</v>
      </c>
      <c r="O239" s="60" t="s">
        <v>27</v>
      </c>
      <c r="P239" s="60">
        <v>23</v>
      </c>
      <c r="Q239" s="60"/>
      <c r="R239" s="60"/>
      <c r="S239" s="60"/>
      <c r="T239" s="60"/>
    </row>
    <row r="240" spans="1:20" s="79" customFormat="1">
      <c r="A240" s="60">
        <f>IF(C240=C239,A239,IF(C240=(C239+1),A239,(A239+1)))</f>
        <v>43</v>
      </c>
      <c r="B240" s="50">
        <f>IF(L240="Stroke",IF(M240=M239,IF(A240&lt;&gt;A239,1,IF(L239="Stroke",B239+1,IF(L238="Stroke",B238+1,IF(L237="Stroke",B237+1,IF(L236="Stroke",B236+1,IF(L235="Stroke",B235+1,IF(L234="Stroke",B234+1,IF(L233="Stroke",B233+1,"")))))))),IF(A240&lt;&gt;A238,1,IF(M240=M238,IF(L238="Stroke",B238+1,IF(M240=M237,IF(L237="Stroke",B237+1,""))),1))),"")</f>
        <v>12</v>
      </c>
      <c r="C240" s="60">
        <f t="shared" si="6"/>
        <v>62466</v>
      </c>
      <c r="D240" s="60" t="str">
        <f t="shared" si="7"/>
        <v>20171021</v>
      </c>
      <c r="E240" s="60">
        <v>2017</v>
      </c>
      <c r="F240" s="60">
        <v>10</v>
      </c>
      <c r="G240" s="60">
        <v>21</v>
      </c>
      <c r="H240" s="60">
        <v>17</v>
      </c>
      <c r="I240" s="60">
        <v>21</v>
      </c>
      <c r="J240" s="60">
        <v>6</v>
      </c>
      <c r="K240" s="60">
        <v>793</v>
      </c>
      <c r="L240" s="60" t="s">
        <v>26</v>
      </c>
      <c r="M240" s="60">
        <v>1</v>
      </c>
      <c r="N240" s="60" t="s">
        <v>21</v>
      </c>
      <c r="O240" s="60" t="s">
        <v>27</v>
      </c>
      <c r="P240" s="60">
        <v>1</v>
      </c>
      <c r="Q240" s="60" t="s">
        <v>51</v>
      </c>
      <c r="R240" s="60"/>
      <c r="S240" s="60"/>
      <c r="T240" s="60"/>
    </row>
    <row r="241" spans="1:20">
      <c r="A241" s="51">
        <f>IF(C241=C240,A240,IF(C241=(C240+1),A240,(A240+1)))</f>
        <v>44</v>
      </c>
      <c r="B241" s="50">
        <f>IF(L241="Stroke",IF(M241=M240,IF(A241&lt;&gt;A240,1,IF(L240="Stroke",B240+1,IF(L239="Stroke",B239+1,IF(L238="Stroke",B238+1,IF(L237="Stroke",B237+1,IF(L236="Stroke",B236+1,IF(L235="Stroke",B235+1,IF(L234="Stroke",B234+1,"")))))))),IF(A241&lt;&gt;A239,1,IF(M241=M239,IF(L239="Stroke",B239+1,IF(M241=M238,IF(L238="Stroke",B238+1,""))),1))),"")</f>
        <v>1</v>
      </c>
      <c r="C241" s="51">
        <f t="shared" si="6"/>
        <v>63970</v>
      </c>
      <c r="D241" s="51" t="str">
        <f t="shared" si="7"/>
        <v>20171021</v>
      </c>
      <c r="E241" s="51">
        <v>2017</v>
      </c>
      <c r="F241" s="51">
        <v>10</v>
      </c>
      <c r="G241" s="51">
        <v>21</v>
      </c>
      <c r="H241" s="51">
        <v>17</v>
      </c>
      <c r="I241" s="51">
        <v>46</v>
      </c>
      <c r="J241" s="51">
        <v>10</v>
      </c>
      <c r="K241" s="51">
        <v>617</v>
      </c>
      <c r="L241" s="51" t="s">
        <v>26</v>
      </c>
      <c r="M241" s="51">
        <v>1</v>
      </c>
      <c r="N241" s="51" t="s">
        <v>21</v>
      </c>
      <c r="O241" s="51" t="s">
        <v>27</v>
      </c>
      <c r="P241" s="51">
        <v>3</v>
      </c>
      <c r="Q241" s="51"/>
      <c r="R241" s="60"/>
      <c r="S241" s="60"/>
      <c r="T241" s="60"/>
    </row>
    <row r="242" spans="1:20">
      <c r="A242" s="51">
        <f>IF(C242=C241,A241,IF(C242=(C241+1),A241,(A241+1)))</f>
        <v>45</v>
      </c>
      <c r="B242" s="50" t="str">
        <f>IF(L242="Stroke",IF(M242=M241,IF(A242&lt;&gt;A241,1,IF(L241="Stroke",B241+1,IF(L240="Stroke",B240+1,IF(L239="Stroke",B239+1,IF(L238="Stroke",B238+1,IF(L237="Stroke",B237+1,IF(L236="Stroke",B236+1,IF(L235="Stroke",B235+1,"")))))))),IF(A242&lt;&gt;A240,1,IF(M242=M240,IF(L240="Stroke",B240+1,IF(M242=M239,IF(L239="Stroke",B239+1,""))),1))),"")</f>
        <v/>
      </c>
      <c r="C242" s="51">
        <f t="shared" si="6"/>
        <v>64347</v>
      </c>
      <c r="D242" s="51" t="str">
        <f t="shared" si="7"/>
        <v>20171021</v>
      </c>
      <c r="E242" s="51">
        <v>2017</v>
      </c>
      <c r="F242" s="51">
        <v>10</v>
      </c>
      <c r="G242" s="51">
        <v>21</v>
      </c>
      <c r="H242" s="51">
        <v>17</v>
      </c>
      <c r="I242" s="51">
        <v>52</v>
      </c>
      <c r="J242" s="51">
        <v>27</v>
      </c>
      <c r="K242" s="51">
        <v>828</v>
      </c>
      <c r="L242" s="51" t="s">
        <v>40</v>
      </c>
      <c r="M242" s="51">
        <v>1</v>
      </c>
      <c r="N242" s="51" t="s">
        <v>21</v>
      </c>
      <c r="O242" s="51" t="s">
        <v>27</v>
      </c>
      <c r="P242" s="51">
        <v>0</v>
      </c>
      <c r="Q242" s="51"/>
      <c r="R242" s="60"/>
      <c r="S242" s="60"/>
      <c r="T242" s="60"/>
    </row>
    <row r="243" spans="1:20" s="79" customFormat="1">
      <c r="A243" s="60">
        <f>IF(C243=C242,A242,IF(C243=(C242+1),A242,(A242+1)))</f>
        <v>45</v>
      </c>
      <c r="B243" s="50">
        <f>IF(L243="Stroke",IF(M243=M242,IF(A243&lt;&gt;A242,1,IF(L242="Stroke",B242+1,IF(L241="Stroke",B241+1,IF(L240="Stroke",B240+1,IF(L239="Stroke",B239+1,IF(L238="Stroke",B238+1,IF(L237="Stroke",B237+1,IF(L236="Stroke",B236+1,"")))))))),IF(A243&lt;&gt;A241,1,IF(M243=M241,IF(L241="Stroke",B241+1,IF(M243=M240,IF(L240="Stroke",B240+1,""))),1))),"")</f>
        <v>2</v>
      </c>
      <c r="C243" s="60">
        <f t="shared" si="6"/>
        <v>64347</v>
      </c>
      <c r="D243" s="60" t="str">
        <f t="shared" si="7"/>
        <v>20171021</v>
      </c>
      <c r="E243" s="60">
        <v>2017</v>
      </c>
      <c r="F243" s="60">
        <v>10</v>
      </c>
      <c r="G243" s="60">
        <v>21</v>
      </c>
      <c r="H243" s="60">
        <v>17</v>
      </c>
      <c r="I243" s="60">
        <v>52</v>
      </c>
      <c r="J243" s="60">
        <v>27</v>
      </c>
      <c r="K243" s="60">
        <v>985</v>
      </c>
      <c r="L243" s="60" t="s">
        <v>26</v>
      </c>
      <c r="M243" s="60">
        <v>1</v>
      </c>
      <c r="N243" s="60" t="s">
        <v>21</v>
      </c>
      <c r="O243" s="60" t="s">
        <v>27</v>
      </c>
      <c r="P243" s="60">
        <v>300</v>
      </c>
      <c r="Q243" s="60"/>
      <c r="R243" s="60"/>
      <c r="S243" s="60"/>
      <c r="T243" s="60"/>
    </row>
    <row r="244" spans="1:20">
      <c r="A244" s="51">
        <f>IF(C244=C243,A243,IF(C244=(C243+1),A243,(A243+1)))</f>
        <v>46</v>
      </c>
      <c r="B244" s="50" t="str">
        <f>IF(L244="Stroke",IF(M244=M243,IF(A244&lt;&gt;A243,1,IF(L243="Stroke",B243+1,IF(L242="Stroke",B242+1,IF(L241="Stroke",B241+1,IF(L240="Stroke",B240+1,IF(L239="Stroke",B239+1,IF(L238="Stroke",B238+1,IF(L237="Stroke",B237+1,"")))))))),IF(A244&lt;&gt;A242,1,IF(M244=M242,IF(L242="Stroke",B242+1,IF(M244=M241,IF(L241="Stroke",B241+1,""))),1))),"")</f>
        <v/>
      </c>
      <c r="C244" s="51">
        <f t="shared" si="6"/>
        <v>65454</v>
      </c>
      <c r="D244" s="51" t="str">
        <f t="shared" si="7"/>
        <v>20171021</v>
      </c>
      <c r="E244" s="51">
        <v>2017</v>
      </c>
      <c r="F244" s="51">
        <v>10</v>
      </c>
      <c r="G244" s="51">
        <v>21</v>
      </c>
      <c r="H244" s="51">
        <v>18</v>
      </c>
      <c r="I244" s="51">
        <v>10</v>
      </c>
      <c r="J244" s="51">
        <v>54</v>
      </c>
      <c r="K244" s="51">
        <v>463</v>
      </c>
      <c r="L244" s="51" t="s">
        <v>44</v>
      </c>
      <c r="M244" s="51">
        <v>1</v>
      </c>
      <c r="N244" s="51" t="s">
        <v>21</v>
      </c>
      <c r="O244" s="51" t="s">
        <v>27</v>
      </c>
      <c r="P244" s="51">
        <v>681</v>
      </c>
      <c r="Q244" s="51" t="s">
        <v>52</v>
      </c>
      <c r="R244" s="60"/>
      <c r="S244" s="60"/>
      <c r="T244" s="60"/>
    </row>
    <row r="245" spans="1:20" s="79" customFormat="1">
      <c r="A245" s="60">
        <f>IF(C245=C244,A244,IF(C245=(C244+1),A244,(A244+1)))</f>
        <v>46</v>
      </c>
      <c r="B245" s="50" t="str">
        <f>IF(L245="Stroke",IF(M245=M244,IF(A245&lt;&gt;A244,1,IF(L244="Stroke",B244+1,IF(L243="Stroke",B243+1,IF(L242="Stroke",B242+1,IF(L241="Stroke",B241+1,IF(L240="Stroke",B240+1,IF(L239="Stroke",B239+1,IF(L238="Stroke",B238+1,"")))))))),IF(A245&lt;&gt;A243,1,IF(M245=M243,IF(L243="Stroke",B243+1,IF(M245=M242,IF(L242="Stroke",B242+1,""))),1))),"")</f>
        <v/>
      </c>
      <c r="C245" s="60">
        <f t="shared" si="6"/>
        <v>65454</v>
      </c>
      <c r="D245" s="60" t="str">
        <f t="shared" si="7"/>
        <v>20171021</v>
      </c>
      <c r="E245" s="60">
        <v>2017</v>
      </c>
      <c r="F245" s="60">
        <v>10</v>
      </c>
      <c r="G245" s="60">
        <v>21</v>
      </c>
      <c r="H245" s="60">
        <v>18</v>
      </c>
      <c r="I245" s="60">
        <v>10</v>
      </c>
      <c r="J245" s="60">
        <v>54</v>
      </c>
      <c r="K245" s="60">
        <v>830</v>
      </c>
      <c r="L245" s="61" t="s">
        <v>47</v>
      </c>
      <c r="M245" s="60">
        <v>1</v>
      </c>
      <c r="N245" s="60" t="s">
        <v>21</v>
      </c>
      <c r="O245" s="60" t="s">
        <v>27</v>
      </c>
      <c r="P245" s="60">
        <v>0</v>
      </c>
      <c r="Q245" s="60" t="s">
        <v>53</v>
      </c>
      <c r="R245" s="60"/>
      <c r="S245" s="60"/>
      <c r="T245" s="60"/>
    </row>
    <row r="246" spans="1:20" s="79" customFormat="1">
      <c r="A246" s="60">
        <f>IF(C246=C245,A245,IF(C246=(C245+1),A245,(A245+1)))</f>
        <v>46</v>
      </c>
      <c r="B246" s="50" t="str">
        <f>IF(L246="Stroke",IF(M246=M245,IF(A246&lt;&gt;A245,1,IF(L245="Stroke",B245+1,IF(L244="Stroke",B244+1,IF(L243="Stroke",B243+1,IF(L242="Stroke",B242+1,IF(L241="Stroke",B241+1,IF(L240="Stroke",B240+1,IF(L239="Stroke",B239+1,"")))))))),IF(A246&lt;&gt;A244,1,IF(M246=M244,IF(L244="Stroke",B244+1,IF(M246=M243,IF(L243="Stroke",B243+1,""))),1))),"")</f>
        <v/>
      </c>
      <c r="C246" s="60">
        <f t="shared" si="6"/>
        <v>65454</v>
      </c>
      <c r="D246" s="60" t="str">
        <f t="shared" si="7"/>
        <v>20171021</v>
      </c>
      <c r="E246" s="60">
        <v>2017</v>
      </c>
      <c r="F246" s="60">
        <v>10</v>
      </c>
      <c r="G246" s="60">
        <v>21</v>
      </c>
      <c r="H246" s="60">
        <v>18</v>
      </c>
      <c r="I246" s="60">
        <v>10</v>
      </c>
      <c r="J246" s="60">
        <v>54</v>
      </c>
      <c r="K246" s="60">
        <v>906</v>
      </c>
      <c r="L246" s="61" t="s">
        <v>47</v>
      </c>
      <c r="M246" s="60">
        <v>1</v>
      </c>
      <c r="N246" s="60" t="s">
        <v>21</v>
      </c>
      <c r="O246" s="60" t="s">
        <v>27</v>
      </c>
      <c r="P246" s="60">
        <v>0</v>
      </c>
      <c r="Q246" s="60" t="s">
        <v>54</v>
      </c>
      <c r="R246" s="60"/>
      <c r="S246" s="60"/>
      <c r="T246" s="60"/>
    </row>
    <row r="247" spans="1:20" s="79" customFormat="1">
      <c r="A247" s="60">
        <f>IF(C247=C246,A246,IF(C247=(C246+1),A246,(A246+1)))</f>
        <v>46</v>
      </c>
      <c r="B247" s="50" t="str">
        <f>IF(L247="Stroke",IF(M247=M246,IF(A247&lt;&gt;A246,1,IF(L246="Stroke",B246+1,IF(L245="Stroke",B245+1,IF(L244="Stroke",B244+1,IF(L243="Stroke",B243+1,IF(L242="Stroke",B242+1,IF(L241="Stroke",B241+1,IF(L240="Stroke",B240+1,"")))))))),IF(A247&lt;&gt;A245,1,IF(M247=M245,IF(L245="Stroke",B245+1,IF(M247=M244,IF(L244="Stroke",B244+1,""))),1))),"")</f>
        <v/>
      </c>
      <c r="C247" s="60">
        <f t="shared" si="6"/>
        <v>65455</v>
      </c>
      <c r="D247" s="60" t="str">
        <f t="shared" si="7"/>
        <v>20171021</v>
      </c>
      <c r="E247" s="60">
        <v>2017</v>
      </c>
      <c r="F247" s="60">
        <v>10</v>
      </c>
      <c r="G247" s="60">
        <v>21</v>
      </c>
      <c r="H247" s="60">
        <v>18</v>
      </c>
      <c r="I247" s="60">
        <v>10</v>
      </c>
      <c r="J247" s="60">
        <v>55</v>
      </c>
      <c r="K247" s="60">
        <v>99</v>
      </c>
      <c r="L247" s="61" t="s">
        <v>47</v>
      </c>
      <c r="M247" s="60">
        <v>1</v>
      </c>
      <c r="N247" s="60" t="s">
        <v>21</v>
      </c>
      <c r="O247" s="60" t="s">
        <v>27</v>
      </c>
      <c r="P247" s="60">
        <v>0</v>
      </c>
      <c r="Q247" s="60"/>
      <c r="R247" s="60"/>
      <c r="S247" s="60"/>
      <c r="T247" s="60"/>
    </row>
    <row r="248" spans="1:20">
      <c r="A248" s="51">
        <f>IF(C248=C247,A247,IF(C248=(C247+1),A247,(A247+1)))</f>
        <v>47</v>
      </c>
      <c r="B248" s="50" t="str">
        <f>IF(L248="Stroke",IF(M248=M247,IF(A248&lt;&gt;A247,1,IF(L247="Stroke",B247+1,IF(L246="Stroke",B246+1,IF(L245="Stroke",B245+1,IF(L244="Stroke",B244+1,IF(L243="Stroke",B243+1,IF(L242="Stroke",B242+1,IF(L241="Stroke",B241+1,"")))))))),IF(A248&lt;&gt;A246,1,IF(M248=M246,IF(L246="Stroke",B246+1,IF(M248=M245,IF(L245="Stroke",B245+1,""))),1))),"")</f>
        <v/>
      </c>
      <c r="C248" s="51">
        <f t="shared" si="6"/>
        <v>65699</v>
      </c>
      <c r="D248" s="51" t="str">
        <f t="shared" si="7"/>
        <v>20171021</v>
      </c>
      <c r="E248" s="51">
        <v>2017</v>
      </c>
      <c r="F248" s="51">
        <v>10</v>
      </c>
      <c r="G248" s="51">
        <v>21</v>
      </c>
      <c r="H248" s="51">
        <v>18</v>
      </c>
      <c r="I248" s="51">
        <v>14</v>
      </c>
      <c r="J248" s="51">
        <v>59</v>
      </c>
      <c r="K248" s="51">
        <v>297</v>
      </c>
      <c r="L248" s="57" t="s">
        <v>44</v>
      </c>
      <c r="M248" s="51">
        <v>1</v>
      </c>
      <c r="N248" s="57" t="s">
        <v>20</v>
      </c>
      <c r="O248" s="51" t="s">
        <v>27</v>
      </c>
      <c r="P248" s="51">
        <v>256</v>
      </c>
      <c r="Q248" s="51" t="s">
        <v>55</v>
      </c>
      <c r="R248" s="60"/>
      <c r="S248" s="60"/>
      <c r="T248" s="60"/>
    </row>
    <row r="249" spans="1:20">
      <c r="A249" s="51">
        <f>IF(C249=C248,A248,IF(C249=(C248+1),A248,(A248+1)))</f>
        <v>48</v>
      </c>
      <c r="B249" s="50">
        <f>IF(L249="Stroke",IF(M249=M248,IF(A249&lt;&gt;A248,1,IF(L248="Stroke",B248+1,IF(L247="Stroke",B247+1,IF(L246="Stroke",B246+1,IF(L245="Stroke",B245+1,IF(L244="Stroke",B244+1,IF(L243="Stroke",B243+1,IF(L242="Stroke",B242+1,"")))))))),IF(A249&lt;&gt;A247,1,IF(M249=M247,IF(L247="Stroke",B247+1,IF(M249=M246,IF(L246="Stroke",B246+1,""))),1))),"")</f>
        <v>1</v>
      </c>
      <c r="C249" s="51">
        <f t="shared" si="6"/>
        <v>66745</v>
      </c>
      <c r="D249" s="51" t="str">
        <f t="shared" si="7"/>
        <v>20171021</v>
      </c>
      <c r="E249" s="51">
        <v>2017</v>
      </c>
      <c r="F249" s="51">
        <v>10</v>
      </c>
      <c r="G249" s="51">
        <v>21</v>
      </c>
      <c r="H249" s="51">
        <v>18</v>
      </c>
      <c r="I249" s="51">
        <v>32</v>
      </c>
      <c r="J249" s="51">
        <v>25</v>
      </c>
      <c r="K249" s="51">
        <v>981</v>
      </c>
      <c r="L249" s="51" t="s">
        <v>26</v>
      </c>
      <c r="M249" s="51">
        <v>1</v>
      </c>
      <c r="N249" s="51" t="s">
        <v>21</v>
      </c>
      <c r="O249" s="51" t="s">
        <v>27</v>
      </c>
      <c r="P249" s="51">
        <v>7</v>
      </c>
      <c r="Q249" s="115" t="s">
        <v>268</v>
      </c>
      <c r="R249" s="60"/>
      <c r="S249" s="60"/>
      <c r="T249" s="60"/>
    </row>
    <row r="250" spans="1:20" s="79" customFormat="1">
      <c r="A250" s="60">
        <f>IF(C250=C249,A249,IF(C250=(C249+1),A249,(A249+1)))</f>
        <v>48</v>
      </c>
      <c r="B250" s="50" t="str">
        <f>IF(L250="Stroke",IF(M250=M249,IF(A250&lt;&gt;A249,1,IF(L249="Stroke",B249+1,IF(L248="Stroke",B248+1,IF(L247="Stroke",B247+1,IF(L246="Stroke",B246+1,IF(L245="Stroke",B245+1,IF(L244="Stroke",B244+1,IF(L243="Stroke",B243+1,"")))))))),IF(A250&lt;&gt;A248,1,IF(M250=M248,IF(L248="Stroke",B248+1,IF(M250=M247,IF(L247="Stroke",B247+1,""))),1))),"")</f>
        <v/>
      </c>
      <c r="C250" s="60">
        <f t="shared" si="6"/>
        <v>66745</v>
      </c>
      <c r="D250" s="60" t="str">
        <f t="shared" si="7"/>
        <v>20171021</v>
      </c>
      <c r="E250" s="60">
        <v>2017</v>
      </c>
      <c r="F250" s="60">
        <v>10</v>
      </c>
      <c r="G250" s="60">
        <v>21</v>
      </c>
      <c r="H250" s="60">
        <v>18</v>
      </c>
      <c r="I250" s="60">
        <v>32</v>
      </c>
      <c r="J250" s="60">
        <v>25</v>
      </c>
      <c r="K250" s="60">
        <v>988</v>
      </c>
      <c r="L250" s="60" t="s">
        <v>40</v>
      </c>
      <c r="M250" s="60">
        <v>1</v>
      </c>
      <c r="N250" s="60" t="s">
        <v>171</v>
      </c>
      <c r="O250" s="60" t="s">
        <v>27</v>
      </c>
      <c r="P250" s="60">
        <v>0</v>
      </c>
      <c r="Q250" s="60" t="s">
        <v>58</v>
      </c>
      <c r="R250" s="60"/>
      <c r="S250" s="60"/>
      <c r="T250" s="60"/>
    </row>
    <row r="251" spans="1:20" s="79" customFormat="1">
      <c r="A251" s="60">
        <f>IF(C251=C250,A250,IF(C251=(C250+1),A250,(A250+1)))</f>
        <v>48</v>
      </c>
      <c r="B251" s="50">
        <f>IF(L251="Stroke",IF(M251=M250,IF(A251&lt;&gt;A250,1,IF(L250="Stroke",B250+1,IF(L249="Stroke",B249+1,IF(L248="Stroke",B248+1,IF(L247="Stroke",B247+1,IF(L246="Stroke",B246+1,IF(L245="Stroke",B245+1,IF(L244="Stroke",B244+1,"")))))))),IF(A251&lt;&gt;A249,1,IF(M251=M249,IF(L249="Stroke",B249+1,IF(M251=M248,IF(L248="Stroke",B248+1,""))),1))),"")</f>
        <v>2</v>
      </c>
      <c r="C251" s="60">
        <f t="shared" si="6"/>
        <v>66746</v>
      </c>
      <c r="D251" s="60" t="str">
        <f t="shared" si="7"/>
        <v>20171021</v>
      </c>
      <c r="E251" s="60">
        <v>2017</v>
      </c>
      <c r="F251" s="60">
        <v>10</v>
      </c>
      <c r="G251" s="60">
        <v>21</v>
      </c>
      <c r="H251" s="60">
        <v>18</v>
      </c>
      <c r="I251" s="60">
        <v>32</v>
      </c>
      <c r="J251" s="60">
        <v>26</v>
      </c>
      <c r="K251" s="60">
        <v>16</v>
      </c>
      <c r="L251" s="60" t="s">
        <v>26</v>
      </c>
      <c r="M251" s="60">
        <v>1</v>
      </c>
      <c r="N251" s="60" t="s">
        <v>21</v>
      </c>
      <c r="O251" s="60" t="s">
        <v>27</v>
      </c>
      <c r="P251" s="60">
        <v>11</v>
      </c>
      <c r="Q251" s="60"/>
      <c r="R251" s="60"/>
      <c r="S251" s="60"/>
      <c r="T251" s="60"/>
    </row>
    <row r="252" spans="1:20" s="79" customFormat="1">
      <c r="A252" s="60">
        <f>IF(C252=C251,A251,IF(C252=(C251+1),A251,(A251+1)))</f>
        <v>48</v>
      </c>
      <c r="B252" s="50">
        <f>IF(L252="Stroke",IF(M252=M251,IF(A252&lt;&gt;A251,1,IF(L251="Stroke",B251+1,IF(L250="Stroke",B250+1,IF(L249="Stroke",B249+1,IF(L248="Stroke",B248+1,IF(L247="Stroke",B247+1,IF(L246="Stroke",B246+1,IF(L245="Stroke",B245+1,"")))))))),IF(A252&lt;&gt;A250,1,IF(M252=M250,IF(L250="Stroke",B250+1,IF(M252=M249,IF(L249="Stroke",B249+1,""))),1))),"")</f>
        <v>3</v>
      </c>
      <c r="C252" s="60">
        <f t="shared" si="6"/>
        <v>66746</v>
      </c>
      <c r="D252" s="60" t="str">
        <f t="shared" si="7"/>
        <v>20171021</v>
      </c>
      <c r="E252" s="60">
        <v>2017</v>
      </c>
      <c r="F252" s="60">
        <v>10</v>
      </c>
      <c r="G252" s="60">
        <v>21</v>
      </c>
      <c r="H252" s="60">
        <v>18</v>
      </c>
      <c r="I252" s="60">
        <v>32</v>
      </c>
      <c r="J252" s="60">
        <v>26</v>
      </c>
      <c r="K252" s="60">
        <v>38</v>
      </c>
      <c r="L252" s="60" t="s">
        <v>26</v>
      </c>
      <c r="M252" s="60">
        <v>1</v>
      </c>
      <c r="N252" s="60" t="s">
        <v>21</v>
      </c>
      <c r="O252" s="60" t="s">
        <v>27</v>
      </c>
      <c r="P252" s="60">
        <v>3</v>
      </c>
      <c r="Q252" s="60"/>
      <c r="R252" s="60"/>
      <c r="S252" s="60"/>
      <c r="T252" s="60"/>
    </row>
    <row r="253" spans="1:20" s="79" customFormat="1">
      <c r="A253" s="60">
        <f>IF(C253=C252,A252,IF(C253=(C252+1),A252,(A252+1)))</f>
        <v>48</v>
      </c>
      <c r="B253" s="50">
        <f>IF(L253="Stroke",IF(M253=M252,IF(A253&lt;&gt;A252,1,IF(L252="Stroke",B252+1,IF(L251="Stroke",B251+1,IF(L250="Stroke",B250+1,IF(L249="Stroke",B249+1,IF(L248="Stroke",B248+1,IF(L247="Stroke",B247+1,IF(L246="Stroke",B246+1,"")))))))),IF(A253&lt;&gt;A251,1,IF(M253=M251,IF(L251="Stroke",B251+1,IF(M253=M250,IF(L250="Stroke",B250+1,""))),1))),"")</f>
        <v>4</v>
      </c>
      <c r="C253" s="60">
        <f t="shared" si="6"/>
        <v>66746</v>
      </c>
      <c r="D253" s="60" t="str">
        <f t="shared" si="7"/>
        <v>20171021</v>
      </c>
      <c r="E253" s="60">
        <v>2017</v>
      </c>
      <c r="F253" s="60">
        <v>10</v>
      </c>
      <c r="G253" s="60">
        <v>21</v>
      </c>
      <c r="H253" s="60">
        <v>18</v>
      </c>
      <c r="I253" s="60">
        <v>32</v>
      </c>
      <c r="J253" s="60">
        <v>26</v>
      </c>
      <c r="K253" s="60">
        <v>50</v>
      </c>
      <c r="L253" s="60" t="s">
        <v>26</v>
      </c>
      <c r="M253" s="60">
        <v>1</v>
      </c>
      <c r="N253" s="60" t="s">
        <v>21</v>
      </c>
      <c r="O253" s="60" t="s">
        <v>27</v>
      </c>
      <c r="P253" s="60">
        <v>13</v>
      </c>
      <c r="Q253" s="120" t="s">
        <v>279</v>
      </c>
      <c r="R253" s="60"/>
      <c r="S253" s="60"/>
      <c r="T253" s="60"/>
    </row>
    <row r="254" spans="1:20" s="79" customFormat="1">
      <c r="A254" s="60">
        <f>IF(C254=C253,A253,IF(C254=(C253+1),A253,(A253+1)))</f>
        <v>48</v>
      </c>
      <c r="B254" s="50">
        <f>IF(L254="Stroke",IF(M254=M253,IF(A254&lt;&gt;A253,1,IF(L253="Stroke",B253+1,IF(L252="Stroke",B252+1,IF(L251="Stroke",B251+1,IF(L250="Stroke",B250+1,IF(L249="Stroke",B249+1,IF(L248="Stroke",B248+1,IF(L247="Stroke",B247+1,"")))))))),IF(A254&lt;&gt;A252,1,IF(M254=M252,IF(L252="Stroke",B252+1,IF(M254=M251,IF(L251="Stroke",B251+1,""))),1))),"")</f>
        <v>5</v>
      </c>
      <c r="C254" s="60">
        <f t="shared" si="6"/>
        <v>66746</v>
      </c>
      <c r="D254" s="60" t="str">
        <f t="shared" si="7"/>
        <v>20171021</v>
      </c>
      <c r="E254" s="60">
        <v>2017</v>
      </c>
      <c r="F254" s="60">
        <v>10</v>
      </c>
      <c r="G254" s="60">
        <v>21</v>
      </c>
      <c r="H254" s="60">
        <v>18</v>
      </c>
      <c r="I254" s="60">
        <v>32</v>
      </c>
      <c r="J254" s="60">
        <v>26</v>
      </c>
      <c r="K254" s="60">
        <v>108</v>
      </c>
      <c r="L254" s="60" t="s">
        <v>26</v>
      </c>
      <c r="M254" s="60">
        <v>1</v>
      </c>
      <c r="N254" s="60" t="s">
        <v>21</v>
      </c>
      <c r="O254" s="60" t="s">
        <v>27</v>
      </c>
      <c r="P254" s="60">
        <v>151</v>
      </c>
      <c r="Q254" s="60"/>
      <c r="R254" s="60"/>
      <c r="S254" s="60"/>
      <c r="T254" s="60"/>
    </row>
    <row r="255" spans="1:20" s="79" customFormat="1">
      <c r="A255" s="60">
        <f>IF(C255=C254,A254,IF(C255=(C254+1),A254,(A254+1)))</f>
        <v>48</v>
      </c>
      <c r="B255" s="50" t="str">
        <f>IF(L255="Stroke",IF(M255=M254,IF(A255&lt;&gt;A254,1,IF(L254="Stroke",B254+1,IF(L253="Stroke",B253+1,IF(L252="Stroke",B252+1,IF(L251="Stroke",B251+1,IF(L250="Stroke",B250+1,IF(L249="Stroke",B249+1,IF(L248="Stroke",B248+1,"")))))))),IF(A255&lt;&gt;A253,1,IF(M255=M253,IF(L253="Stroke",B253+1,IF(M255=M252,IF(L252="Stroke",B252+1,""))),1))),"")</f>
        <v/>
      </c>
      <c r="C255" s="60">
        <f t="shared" si="6"/>
        <v>66746</v>
      </c>
      <c r="D255" s="60" t="str">
        <f t="shared" si="7"/>
        <v>20171021</v>
      </c>
      <c r="E255" s="60">
        <v>2017</v>
      </c>
      <c r="F255" s="60">
        <v>10</v>
      </c>
      <c r="G255" s="60">
        <v>21</v>
      </c>
      <c r="H255" s="60">
        <v>18</v>
      </c>
      <c r="I255" s="60">
        <v>32</v>
      </c>
      <c r="J255" s="60">
        <v>26</v>
      </c>
      <c r="K255" s="60">
        <v>123</v>
      </c>
      <c r="L255" s="60" t="s">
        <v>29</v>
      </c>
      <c r="M255" s="60">
        <v>1</v>
      </c>
      <c r="N255" s="60" t="s">
        <v>21</v>
      </c>
      <c r="O255" s="60" t="s">
        <v>27</v>
      </c>
      <c r="P255" s="60">
        <v>0</v>
      </c>
      <c r="Q255" s="60"/>
      <c r="R255" s="60"/>
      <c r="S255" s="60"/>
      <c r="T255" s="60"/>
    </row>
    <row r="256" spans="1:20" s="79" customFormat="1">
      <c r="A256" s="60">
        <f>IF(C256=C255,A255,IF(C256=(C255+1),A255,(A255+1)))</f>
        <v>48</v>
      </c>
      <c r="B256" s="50" t="str">
        <f>IF(L256="Stroke",IF(M256=M255,IF(A256&lt;&gt;A255,1,IF(L255="Stroke",B255+1,IF(L254="Stroke",B254+1,IF(L253="Stroke",B253+1,IF(L252="Stroke",B252+1,IF(L251="Stroke",B251+1,IF(L250="Stroke",B250+1,IF(L249="Stroke",B249+1,"")))))))),IF(A256&lt;&gt;A254,1,IF(M256=M254,IF(L254="Stroke",B254+1,IF(M256=M253,IF(L253="Stroke",B253+1,""))),1))),"")</f>
        <v/>
      </c>
      <c r="C256" s="60">
        <f t="shared" si="6"/>
        <v>66746</v>
      </c>
      <c r="D256" s="60" t="str">
        <f t="shared" si="7"/>
        <v>20171021</v>
      </c>
      <c r="E256" s="60">
        <v>2017</v>
      </c>
      <c r="F256" s="60">
        <v>10</v>
      </c>
      <c r="G256" s="60">
        <v>21</v>
      </c>
      <c r="H256" s="60">
        <v>18</v>
      </c>
      <c r="I256" s="60">
        <v>32</v>
      </c>
      <c r="J256" s="60">
        <v>26</v>
      </c>
      <c r="K256" s="60">
        <v>154</v>
      </c>
      <c r="L256" s="60" t="s">
        <v>29</v>
      </c>
      <c r="M256" s="60">
        <v>1</v>
      </c>
      <c r="N256" s="60" t="s">
        <v>21</v>
      </c>
      <c r="O256" s="60" t="s">
        <v>27</v>
      </c>
      <c r="P256" s="60">
        <v>0</v>
      </c>
      <c r="Q256" s="60"/>
      <c r="R256" s="60"/>
      <c r="S256" s="60"/>
      <c r="T256" s="60"/>
    </row>
    <row r="257" spans="1:21">
      <c r="A257" s="68">
        <f>IF(C257=C256,A256,IF(C257=(C256+1),A256,(A256+1)))</f>
        <v>49</v>
      </c>
      <c r="B257" s="50" t="str">
        <f>IF(L257="Stroke",IF(M257=M256,IF(A257&lt;&gt;A256,1,IF(L256="Stroke",B256+1,IF(L255="Stroke",B255+1,IF(L254="Stroke",B254+1,IF(L253="Stroke",B253+1,IF(L252="Stroke",B252+1,IF(L251="Stroke",B251+1,IF(L250="Stroke",B250+1,"")))))))),IF(A257&lt;&gt;A255,1,IF(M257=M255,IF(L255="Stroke",B255+1,IF(M257=M254,IF(L254="Stroke",B254+1,""))),1))),"")</f>
        <v/>
      </c>
      <c r="C257" s="68">
        <f t="shared" si="6"/>
        <v>66881</v>
      </c>
      <c r="D257" s="68" t="str">
        <f t="shared" si="7"/>
        <v>20171021</v>
      </c>
      <c r="E257" s="68">
        <v>2017</v>
      </c>
      <c r="F257" s="68">
        <v>10</v>
      </c>
      <c r="G257" s="68">
        <v>21</v>
      </c>
      <c r="H257" s="68">
        <v>18</v>
      </c>
      <c r="I257" s="68">
        <v>34</v>
      </c>
      <c r="J257" s="68">
        <v>41</v>
      </c>
      <c r="K257" s="68">
        <v>990</v>
      </c>
      <c r="L257" s="68" t="s">
        <v>44</v>
      </c>
      <c r="M257" s="68">
        <v>1</v>
      </c>
      <c r="N257" s="68" t="s">
        <v>21</v>
      </c>
      <c r="O257" s="68" t="s">
        <v>27</v>
      </c>
      <c r="P257" s="68">
        <v>747</v>
      </c>
      <c r="Q257" s="51" t="s">
        <v>59</v>
      </c>
      <c r="R257" s="60"/>
      <c r="S257" s="60"/>
      <c r="T257" s="60"/>
    </row>
    <row r="258" spans="1:21" s="79" customFormat="1">
      <c r="A258" s="60">
        <f>IF(C258=C257,A257,IF(C258=(C257+1),A257,(A257+1)))</f>
        <v>49</v>
      </c>
      <c r="B258" s="50" t="str">
        <f>IF(L258="Stroke",IF(M258=M257,IF(A258&lt;&gt;A257,1,IF(L257="Stroke",B257+1,IF(L256="Stroke",B256+1,IF(L255="Stroke",B255+1,IF(L254="Stroke",B254+1,IF(L253="Stroke",B253+1,IF(L252="Stroke",B252+1,IF(L251="Stroke",B251+1,"")))))))),IF(A258&lt;&gt;A256,1,IF(M258=M256,IF(L256="Stroke",B256+1,IF(M258=M255,IF(L255="Stroke",B255+1,""))),1))),"")</f>
        <v/>
      </c>
      <c r="C258" s="60">
        <f t="shared" ref="C258:C321" si="8">J258+(I258*60)+(H258*3600)</f>
        <v>66882</v>
      </c>
      <c r="D258" s="60" t="str">
        <f t="shared" ref="D258:D321" si="9">CONCATENATE(E258,F258,G258)</f>
        <v>20171021</v>
      </c>
      <c r="E258" s="60">
        <v>2017</v>
      </c>
      <c r="F258" s="60">
        <v>10</v>
      </c>
      <c r="G258" s="60">
        <v>21</v>
      </c>
      <c r="H258" s="60">
        <v>18</v>
      </c>
      <c r="I258" s="60">
        <v>34</v>
      </c>
      <c r="J258" s="60">
        <v>42</v>
      </c>
      <c r="K258" s="60">
        <v>92</v>
      </c>
      <c r="L258" s="61" t="s">
        <v>47</v>
      </c>
      <c r="M258" s="60">
        <v>1</v>
      </c>
      <c r="N258" s="60" t="s">
        <v>21</v>
      </c>
      <c r="O258" s="60" t="s">
        <v>27</v>
      </c>
      <c r="P258" s="60">
        <v>0</v>
      </c>
      <c r="Q258" s="108" t="s">
        <v>250</v>
      </c>
      <c r="R258" s="106" t="s">
        <v>240</v>
      </c>
      <c r="S258" s="107">
        <v>-26.083600000000001</v>
      </c>
      <c r="T258" s="107">
        <v>28.1372</v>
      </c>
      <c r="U258" s="106">
        <v>31</v>
      </c>
    </row>
    <row r="259" spans="1:21" s="79" customFormat="1">
      <c r="A259" s="60">
        <f>IF(C259=C258,A258,IF(C259=(C258+1),A258,(A258+1)))</f>
        <v>49</v>
      </c>
      <c r="B259" s="50" t="str">
        <f>IF(L259="Stroke",IF(M259=M258,IF(A259&lt;&gt;A258,1,IF(L258="Stroke",B258+1,IF(L257="Stroke",B257+1,IF(L256="Stroke",B256+1,IF(L255="Stroke",B255+1,IF(L254="Stroke",B254+1,IF(L253="Stroke",B253+1,IF(L252="Stroke",B252+1,"")))))))),IF(A259&lt;&gt;A257,1,IF(M259=M257,IF(L257="Stroke",B257+1,IF(M259=M256,IF(L256="Stroke",B256+1,""))),1))),"")</f>
        <v/>
      </c>
      <c r="C259" s="60">
        <f t="shared" si="8"/>
        <v>66882</v>
      </c>
      <c r="D259" s="60" t="str">
        <f t="shared" si="9"/>
        <v>20171021</v>
      </c>
      <c r="E259" s="60">
        <v>2017</v>
      </c>
      <c r="F259" s="60">
        <v>10</v>
      </c>
      <c r="G259" s="60">
        <v>21</v>
      </c>
      <c r="H259" s="60">
        <v>18</v>
      </c>
      <c r="I259" s="60">
        <v>34</v>
      </c>
      <c r="J259" s="60">
        <v>42</v>
      </c>
      <c r="K259" s="60">
        <v>173</v>
      </c>
      <c r="L259" s="61" t="s">
        <v>47</v>
      </c>
      <c r="M259" s="60">
        <v>1</v>
      </c>
      <c r="N259" s="60" t="s">
        <v>21</v>
      </c>
      <c r="O259" s="60" t="s">
        <v>27</v>
      </c>
      <c r="P259" s="60">
        <v>0</v>
      </c>
      <c r="Q259" s="60"/>
      <c r="R259" s="60"/>
      <c r="S259" s="60"/>
      <c r="T259" s="60"/>
    </row>
    <row r="260" spans="1:21" s="79" customFormat="1">
      <c r="A260" s="60">
        <f>IF(C260=C259,A259,IF(C260=(C259+1),A259,(A259+1)))</f>
        <v>49</v>
      </c>
      <c r="B260" s="50" t="str">
        <f>IF(L260="Stroke",IF(M260=M259,IF(A260&lt;&gt;A259,1,IF(L259="Stroke",B259+1,IF(L258="Stroke",B258+1,IF(L257="Stroke",B257+1,IF(L256="Stroke",B256+1,IF(L255="Stroke",B255+1,IF(L254="Stroke",B254+1,IF(L253="Stroke",B253+1,"")))))))),IF(A260&lt;&gt;A258,1,IF(M260=M258,IF(L258="Stroke",B258+1,IF(M260=M257,IF(L257="Stroke",B257+1,""))),1))),"")</f>
        <v/>
      </c>
      <c r="C260" s="60">
        <f t="shared" si="8"/>
        <v>66882</v>
      </c>
      <c r="D260" s="60" t="str">
        <f t="shared" si="9"/>
        <v>20171021</v>
      </c>
      <c r="E260" s="60">
        <v>2017</v>
      </c>
      <c r="F260" s="60">
        <v>10</v>
      </c>
      <c r="G260" s="60">
        <v>21</v>
      </c>
      <c r="H260" s="60">
        <v>18</v>
      </c>
      <c r="I260" s="60">
        <v>34</v>
      </c>
      <c r="J260" s="60">
        <v>42</v>
      </c>
      <c r="K260" s="60">
        <v>216</v>
      </c>
      <c r="L260" s="61" t="s">
        <v>47</v>
      </c>
      <c r="M260" s="60">
        <v>1</v>
      </c>
      <c r="N260" s="60" t="s">
        <v>21</v>
      </c>
      <c r="O260" s="60" t="s">
        <v>27</v>
      </c>
      <c r="P260" s="60">
        <v>0</v>
      </c>
      <c r="Q260" s="60"/>
      <c r="R260" s="60"/>
      <c r="S260" s="60"/>
      <c r="T260" s="60"/>
    </row>
    <row r="261" spans="1:21" s="79" customFormat="1">
      <c r="A261" s="60">
        <f>IF(C261=C260,A260,IF(C261=(C260+1),A260,(A260+1)))</f>
        <v>49</v>
      </c>
      <c r="B261" s="50" t="str">
        <f>IF(L261="Stroke",IF(M261=M260,IF(A261&lt;&gt;A260,1,IF(L260="Stroke",B260+1,IF(L259="Stroke",B259+1,IF(L258="Stroke",B258+1,IF(L257="Stroke",B257+1,IF(L256="Stroke",B256+1,IF(L255="Stroke",B255+1,IF(L254="Stroke",B254+1,"")))))))),IF(A261&lt;&gt;A259,1,IF(M261=M259,IF(L259="Stroke",B259+1,IF(M261=M258,IF(L258="Stroke",B258+1,""))),1))),"")</f>
        <v/>
      </c>
      <c r="C261" s="60">
        <f t="shared" si="8"/>
        <v>66882</v>
      </c>
      <c r="D261" s="60" t="str">
        <f t="shared" si="9"/>
        <v>20171021</v>
      </c>
      <c r="E261" s="60">
        <v>2017</v>
      </c>
      <c r="F261" s="60">
        <v>10</v>
      </c>
      <c r="G261" s="60">
        <v>21</v>
      </c>
      <c r="H261" s="60">
        <v>18</v>
      </c>
      <c r="I261" s="60">
        <v>34</v>
      </c>
      <c r="J261" s="60">
        <v>42</v>
      </c>
      <c r="K261" s="60">
        <v>241</v>
      </c>
      <c r="L261" s="61" t="s">
        <v>47</v>
      </c>
      <c r="M261" s="60">
        <v>1</v>
      </c>
      <c r="N261" s="60" t="s">
        <v>21</v>
      </c>
      <c r="O261" s="60" t="s">
        <v>27</v>
      </c>
      <c r="P261" s="60">
        <v>0</v>
      </c>
      <c r="Q261" s="60"/>
      <c r="R261" s="60"/>
      <c r="S261" s="60"/>
      <c r="T261" s="60"/>
    </row>
    <row r="262" spans="1:21" s="79" customFormat="1">
      <c r="A262" s="60">
        <f>IF(C262=C261,A261,IF(C262=(C261+1),A261,(A261+1)))</f>
        <v>49</v>
      </c>
      <c r="B262" s="50" t="str">
        <f>IF(L262="Stroke",IF(M262=M261,IF(A262&lt;&gt;A261,1,IF(L261="Stroke",B261+1,IF(L260="Stroke",B260+1,IF(L259="Stroke",B259+1,IF(L258="Stroke",B258+1,IF(L257="Stroke",B257+1,IF(L256="Stroke",B256+1,IF(L255="Stroke",B255+1,"")))))))),IF(A262&lt;&gt;A260,1,IF(M262=M260,IF(L260="Stroke",B260+1,IF(M262=M259,IF(L259="Stroke",B259+1,""))),1))),"")</f>
        <v/>
      </c>
      <c r="C262" s="60">
        <f t="shared" si="8"/>
        <v>66882</v>
      </c>
      <c r="D262" s="60" t="str">
        <f t="shared" si="9"/>
        <v>20171021</v>
      </c>
      <c r="E262" s="60">
        <v>2017</v>
      </c>
      <c r="F262" s="60">
        <v>10</v>
      </c>
      <c r="G262" s="60">
        <v>21</v>
      </c>
      <c r="H262" s="60">
        <v>18</v>
      </c>
      <c r="I262" s="60">
        <v>34</v>
      </c>
      <c r="J262" s="60">
        <v>42</v>
      </c>
      <c r="K262" s="60">
        <v>246</v>
      </c>
      <c r="L262" s="61" t="s">
        <v>47</v>
      </c>
      <c r="M262" s="60">
        <v>1</v>
      </c>
      <c r="N262" s="60" t="s">
        <v>21</v>
      </c>
      <c r="O262" s="60" t="s">
        <v>27</v>
      </c>
      <c r="P262" s="60">
        <v>0</v>
      </c>
      <c r="Q262" s="60"/>
      <c r="R262" s="60"/>
      <c r="S262" s="60"/>
      <c r="T262" s="60"/>
    </row>
    <row r="263" spans="1:21" s="79" customFormat="1">
      <c r="A263" s="60">
        <f>IF(C263=C262,A262,IF(C263=(C262+1),A262,(A262+1)))</f>
        <v>49</v>
      </c>
      <c r="B263" s="50" t="str">
        <f>IF(L263="Stroke",IF(M263=M262,IF(A263&lt;&gt;A262,1,IF(L262="Stroke",B262+1,IF(L261="Stroke",B261+1,IF(L260="Stroke",B260+1,IF(L259="Stroke",B259+1,IF(L258="Stroke",B258+1,IF(L257="Stroke",B257+1,IF(L256="Stroke",B256+1,"")))))))),IF(A263&lt;&gt;A261,1,IF(M263=M261,IF(L261="Stroke",B261+1,IF(M263=M260,IF(L260="Stroke",B260+1,""))),1))),"")</f>
        <v/>
      </c>
      <c r="C263" s="60">
        <f t="shared" si="8"/>
        <v>66882</v>
      </c>
      <c r="D263" s="60" t="str">
        <f t="shared" si="9"/>
        <v>20171021</v>
      </c>
      <c r="E263" s="60">
        <v>2017</v>
      </c>
      <c r="F263" s="60">
        <v>10</v>
      </c>
      <c r="G263" s="60">
        <v>21</v>
      </c>
      <c r="H263" s="60">
        <v>18</v>
      </c>
      <c r="I263" s="60">
        <v>34</v>
      </c>
      <c r="J263" s="60">
        <v>42</v>
      </c>
      <c r="K263" s="60">
        <v>257</v>
      </c>
      <c r="L263" s="61" t="s">
        <v>47</v>
      </c>
      <c r="M263" s="60">
        <v>1</v>
      </c>
      <c r="N263" s="60" t="s">
        <v>21</v>
      </c>
      <c r="O263" s="60" t="s">
        <v>27</v>
      </c>
      <c r="P263" s="60">
        <v>0</v>
      </c>
      <c r="Q263" s="60"/>
      <c r="R263" s="60"/>
      <c r="S263" s="60"/>
      <c r="T263" s="60"/>
    </row>
    <row r="264" spans="1:21" s="79" customFormat="1">
      <c r="A264" s="60">
        <f>IF(C264=C263,A263,IF(C264=(C263+1),A263,(A263+1)))</f>
        <v>49</v>
      </c>
      <c r="B264" s="50" t="str">
        <f>IF(L264="Stroke",IF(M264=M263,IF(A264&lt;&gt;A263,1,IF(L263="Stroke",B263+1,IF(L262="Stroke",B262+1,IF(L261="Stroke",B261+1,IF(L260="Stroke",B260+1,IF(L259="Stroke",B259+1,IF(L258="Stroke",B258+1,IF(L257="Stroke",B257+1,"")))))))),IF(A264&lt;&gt;A262,1,IF(M264=M262,IF(L262="Stroke",B262+1,IF(M264=M261,IF(L261="Stroke",B261+1,""))),1))),"")</f>
        <v/>
      </c>
      <c r="C264" s="60">
        <f t="shared" si="8"/>
        <v>66882</v>
      </c>
      <c r="D264" s="60" t="str">
        <f t="shared" si="9"/>
        <v>20171021</v>
      </c>
      <c r="E264" s="60">
        <v>2017</v>
      </c>
      <c r="F264" s="60">
        <v>10</v>
      </c>
      <c r="G264" s="60">
        <v>21</v>
      </c>
      <c r="H264" s="60">
        <v>18</v>
      </c>
      <c r="I264" s="60">
        <v>34</v>
      </c>
      <c r="J264" s="60">
        <v>42</v>
      </c>
      <c r="K264" s="60">
        <v>269</v>
      </c>
      <c r="L264" s="61" t="s">
        <v>47</v>
      </c>
      <c r="M264" s="60">
        <v>1</v>
      </c>
      <c r="N264" s="60" t="s">
        <v>21</v>
      </c>
      <c r="O264" s="60" t="s">
        <v>27</v>
      </c>
      <c r="P264" s="60">
        <v>0</v>
      </c>
      <c r="Q264" s="60"/>
      <c r="R264" s="60"/>
      <c r="S264" s="60"/>
      <c r="T264" s="60"/>
    </row>
    <row r="265" spans="1:21" s="79" customFormat="1">
      <c r="A265" s="60">
        <f>IF(C265=C264,A264,IF(C265=(C264+1),A264,(A264+1)))</f>
        <v>49</v>
      </c>
      <c r="B265" s="50" t="str">
        <f>IF(L265="Stroke",IF(M265=M264,IF(A265&lt;&gt;A264,1,IF(L264="Stroke",B264+1,IF(L263="Stroke",B263+1,IF(L262="Stroke",B262+1,IF(L261="Stroke",B261+1,IF(L260="Stroke",B260+1,IF(L259="Stroke",B259+1,IF(L258="Stroke",B258+1,"")))))))),IF(A265&lt;&gt;A263,1,IF(M265=M263,IF(L263="Stroke",B263+1,IF(M265=M262,IF(L262="Stroke",B262+1,""))),1))),"")</f>
        <v/>
      </c>
      <c r="C265" s="60">
        <f t="shared" si="8"/>
        <v>66882</v>
      </c>
      <c r="D265" s="60" t="str">
        <f t="shared" si="9"/>
        <v>20171021</v>
      </c>
      <c r="E265" s="60">
        <v>2017</v>
      </c>
      <c r="F265" s="60">
        <v>10</v>
      </c>
      <c r="G265" s="60">
        <v>21</v>
      </c>
      <c r="H265" s="60">
        <v>18</v>
      </c>
      <c r="I265" s="60">
        <v>34</v>
      </c>
      <c r="J265" s="60">
        <v>42</v>
      </c>
      <c r="K265" s="60">
        <v>274</v>
      </c>
      <c r="L265" s="61" t="s">
        <v>47</v>
      </c>
      <c r="M265" s="60">
        <v>1</v>
      </c>
      <c r="N265" s="60" t="s">
        <v>21</v>
      </c>
      <c r="O265" s="60" t="s">
        <v>27</v>
      </c>
      <c r="P265" s="60">
        <v>0</v>
      </c>
      <c r="Q265" s="60"/>
      <c r="R265" s="60"/>
      <c r="S265" s="60"/>
      <c r="T265" s="60"/>
    </row>
    <row r="266" spans="1:21" s="79" customFormat="1">
      <c r="A266" s="60">
        <f>IF(C266=C265,A265,IF(C266=(C265+1),A265,(A265+1)))</f>
        <v>49</v>
      </c>
      <c r="B266" s="50" t="str">
        <f>IF(L266="Stroke",IF(M266=M265,IF(A266&lt;&gt;A265,1,IF(L265="Stroke",B265+1,IF(L264="Stroke",B264+1,IF(L263="Stroke",B263+1,IF(L262="Stroke",B262+1,IF(L261="Stroke",B261+1,IF(L260="Stroke",B260+1,IF(L259="Stroke",B259+1,"")))))))),IF(A266&lt;&gt;A264,1,IF(M266=M264,IF(L264="Stroke",B264+1,IF(M266=M263,IF(L263="Stroke",B263+1,""))),1))),"")</f>
        <v/>
      </c>
      <c r="C266" s="60">
        <f t="shared" si="8"/>
        <v>66882</v>
      </c>
      <c r="D266" s="60" t="str">
        <f t="shared" si="9"/>
        <v>20171021</v>
      </c>
      <c r="E266" s="60">
        <v>2017</v>
      </c>
      <c r="F266" s="60">
        <v>10</v>
      </c>
      <c r="G266" s="60">
        <v>21</v>
      </c>
      <c r="H266" s="60">
        <v>18</v>
      </c>
      <c r="I266" s="60">
        <v>34</v>
      </c>
      <c r="J266" s="60">
        <v>42</v>
      </c>
      <c r="K266" s="60">
        <v>279</v>
      </c>
      <c r="L266" s="61" t="s">
        <v>47</v>
      </c>
      <c r="M266" s="60">
        <v>1</v>
      </c>
      <c r="N266" s="60" t="s">
        <v>21</v>
      </c>
      <c r="O266" s="60" t="s">
        <v>27</v>
      </c>
      <c r="P266" s="60">
        <v>0</v>
      </c>
      <c r="Q266" s="60"/>
      <c r="R266" s="60"/>
      <c r="S266" s="60"/>
      <c r="T266" s="60"/>
    </row>
    <row r="267" spans="1:21" s="79" customFormat="1">
      <c r="A267" s="60">
        <f>IF(C267=C266,A266,IF(C267=(C266+1),A266,(A266+1)))</f>
        <v>49</v>
      </c>
      <c r="B267" s="50" t="str">
        <f>IF(L267="Stroke",IF(M267=M266,IF(A267&lt;&gt;A266,1,IF(L266="Stroke",B266+1,IF(L265="Stroke",B265+1,IF(L264="Stroke",B264+1,IF(L263="Stroke",B263+1,IF(L262="Stroke",B262+1,IF(L261="Stroke",B261+1,IF(L260="Stroke",B260+1,"")))))))),IF(A267&lt;&gt;A265,1,IF(M267=M265,IF(L265="Stroke",B265+1,IF(M267=M264,IF(L264="Stroke",B264+1,""))),1))),"")</f>
        <v/>
      </c>
      <c r="C267" s="60">
        <f t="shared" si="8"/>
        <v>66882</v>
      </c>
      <c r="D267" s="62" t="str">
        <f t="shared" si="9"/>
        <v>20171021</v>
      </c>
      <c r="E267" s="62">
        <v>2017</v>
      </c>
      <c r="F267" s="62">
        <v>10</v>
      </c>
      <c r="G267" s="62">
        <v>21</v>
      </c>
      <c r="H267" s="62">
        <v>18</v>
      </c>
      <c r="I267" s="62">
        <v>34</v>
      </c>
      <c r="J267" s="62">
        <v>42</v>
      </c>
      <c r="K267" s="62">
        <v>281</v>
      </c>
      <c r="L267" s="69" t="s">
        <v>47</v>
      </c>
      <c r="M267" s="62">
        <v>1</v>
      </c>
      <c r="N267" s="62" t="s">
        <v>21</v>
      </c>
      <c r="O267" s="62" t="s">
        <v>27</v>
      </c>
      <c r="P267" s="62">
        <v>0</v>
      </c>
      <c r="Q267" s="60"/>
      <c r="R267" s="60"/>
      <c r="S267" s="60"/>
      <c r="T267" s="60"/>
    </row>
    <row r="268" spans="1:21" s="79" customFormat="1">
      <c r="A268" s="60">
        <f>IF(C268=C267,A267,IF(C268=(C267+1),A267,(A267+1)))</f>
        <v>49</v>
      </c>
      <c r="B268" s="50" t="str">
        <f>IF(L268="Stroke",IF(M268=M267,IF(A268&lt;&gt;A267,1,IF(L267="Stroke",B267+1,IF(L266="Stroke",B266+1,IF(L265="Stroke",B265+1,IF(L264="Stroke",B264+1,IF(L263="Stroke",B263+1,IF(L262="Stroke",B262+1,IF(L261="Stroke",B261+1,"")))))))),IF(A268&lt;&gt;A266,1,IF(M268=M266,IF(L266="Stroke",B266+1,IF(M268=M265,IF(L265="Stroke",B265+1,""))),1))),"")</f>
        <v/>
      </c>
      <c r="C268" s="60">
        <f t="shared" si="8"/>
        <v>66882</v>
      </c>
      <c r="D268" s="60" t="str">
        <f t="shared" si="9"/>
        <v>20171021</v>
      </c>
      <c r="E268" s="60">
        <v>2017</v>
      </c>
      <c r="F268" s="60">
        <v>10</v>
      </c>
      <c r="G268" s="60">
        <v>21</v>
      </c>
      <c r="H268" s="60">
        <v>18</v>
      </c>
      <c r="I268" s="60">
        <v>34</v>
      </c>
      <c r="J268" s="60">
        <v>42</v>
      </c>
      <c r="K268" s="60">
        <v>289</v>
      </c>
      <c r="L268" s="61" t="s">
        <v>47</v>
      </c>
      <c r="M268" s="60">
        <v>1</v>
      </c>
      <c r="N268" s="60" t="s">
        <v>21</v>
      </c>
      <c r="O268" s="60" t="s">
        <v>27</v>
      </c>
      <c r="P268" s="60">
        <v>0</v>
      </c>
      <c r="Q268" s="60"/>
      <c r="R268" s="60"/>
      <c r="S268" s="60"/>
      <c r="T268" s="60"/>
    </row>
    <row r="269" spans="1:21" s="79" customFormat="1">
      <c r="A269" s="60">
        <f>IF(C269=C268,A268,IF(C269=(C268+1),A268,(A268+1)))</f>
        <v>49</v>
      </c>
      <c r="B269" s="50" t="str">
        <f>IF(L269="Stroke",IF(M269=M268,IF(A269&lt;&gt;A268,1,IF(L268="Stroke",B268+1,IF(L267="Stroke",B267+1,IF(L266="Stroke",B266+1,IF(L265="Stroke",B265+1,IF(L264="Stroke",B264+1,IF(L263="Stroke",B263+1,IF(L262="Stroke",B262+1,"")))))))),IF(A269&lt;&gt;A267,1,IF(M269=M267,IF(L267="Stroke",B267+1,IF(M269=M266,IF(L266="Stroke",B266+1,""))),1))),"")</f>
        <v/>
      </c>
      <c r="C269" s="60">
        <f t="shared" si="8"/>
        <v>66882</v>
      </c>
      <c r="D269" s="60" t="str">
        <f t="shared" si="9"/>
        <v>20171021</v>
      </c>
      <c r="E269" s="60">
        <v>2017</v>
      </c>
      <c r="F269" s="60">
        <v>10</v>
      </c>
      <c r="G269" s="60">
        <v>21</v>
      </c>
      <c r="H269" s="60">
        <v>18</v>
      </c>
      <c r="I269" s="60">
        <v>34</v>
      </c>
      <c r="J269" s="60">
        <v>42</v>
      </c>
      <c r="K269" s="60">
        <v>305</v>
      </c>
      <c r="L269" s="61" t="s">
        <v>47</v>
      </c>
      <c r="M269" s="60">
        <v>1</v>
      </c>
      <c r="N269" s="60" t="s">
        <v>21</v>
      </c>
      <c r="O269" s="60" t="s">
        <v>27</v>
      </c>
      <c r="P269" s="60">
        <v>0</v>
      </c>
      <c r="Q269" s="60"/>
      <c r="R269" s="60"/>
      <c r="S269" s="60"/>
      <c r="T269" s="60"/>
    </row>
    <row r="270" spans="1:21" s="79" customFormat="1">
      <c r="A270" s="60">
        <f>IF(C270=C269,A269,IF(C270=(C269+1),A269,(A269+1)))</f>
        <v>49</v>
      </c>
      <c r="B270" s="50" t="str">
        <f>IF(L270="Stroke",IF(M270=M269,IF(A270&lt;&gt;A269,1,IF(L269="Stroke",B269+1,IF(L268="Stroke",B268+1,IF(L267="Stroke",B267+1,IF(L266="Stroke",B266+1,IF(L265="Stroke",B265+1,IF(L264="Stroke",B264+1,IF(L263="Stroke",B263+1,"")))))))),IF(A270&lt;&gt;A268,1,IF(M270=M268,IF(L268="Stroke",B268+1,IF(M270=M267,IF(L267="Stroke",B267+1,""))),1))),"")</f>
        <v/>
      </c>
      <c r="C270" s="60">
        <f t="shared" si="8"/>
        <v>66882</v>
      </c>
      <c r="D270" s="60" t="str">
        <f t="shared" si="9"/>
        <v>20171021</v>
      </c>
      <c r="E270" s="60">
        <v>2017</v>
      </c>
      <c r="F270" s="60">
        <v>10</v>
      </c>
      <c r="G270" s="60">
        <v>21</v>
      </c>
      <c r="H270" s="60">
        <v>18</v>
      </c>
      <c r="I270" s="60">
        <v>34</v>
      </c>
      <c r="J270" s="60">
        <v>42</v>
      </c>
      <c r="K270" s="60">
        <v>337</v>
      </c>
      <c r="L270" s="61" t="s">
        <v>47</v>
      </c>
      <c r="M270" s="60">
        <v>1</v>
      </c>
      <c r="N270" s="60" t="s">
        <v>21</v>
      </c>
      <c r="O270" s="60" t="s">
        <v>27</v>
      </c>
      <c r="P270" s="60">
        <v>0</v>
      </c>
      <c r="Q270" s="60"/>
      <c r="R270" s="60"/>
      <c r="S270" s="60"/>
      <c r="T270" s="60"/>
    </row>
    <row r="271" spans="1:21" s="79" customFormat="1">
      <c r="A271" s="60">
        <f>IF(C271=C270,A270,IF(C271=(C270+1),A270,(A270+1)))</f>
        <v>49</v>
      </c>
      <c r="B271" s="50" t="str">
        <f>IF(L271="Stroke",IF(M271=M270,IF(A271&lt;&gt;A270,1,IF(L270="Stroke",B270+1,IF(L269="Stroke",B269+1,IF(L268="Stroke",B268+1,IF(L267="Stroke",B267+1,IF(L266="Stroke",B266+1,IF(L265="Stroke",B265+1,IF(L264="Stroke",B264+1,"")))))))),IF(A271&lt;&gt;A269,1,IF(M271=M269,IF(L269="Stroke",B269+1,IF(M271=M268,IF(L268="Stroke",B268+1,""))),1))),"")</f>
        <v/>
      </c>
      <c r="C271" s="60">
        <f t="shared" si="8"/>
        <v>66882</v>
      </c>
      <c r="D271" s="60" t="str">
        <f t="shared" si="9"/>
        <v>20171021</v>
      </c>
      <c r="E271" s="60">
        <v>2017</v>
      </c>
      <c r="F271" s="60">
        <v>10</v>
      </c>
      <c r="G271" s="60">
        <v>21</v>
      </c>
      <c r="H271" s="60">
        <v>18</v>
      </c>
      <c r="I271" s="60">
        <v>34</v>
      </c>
      <c r="J271" s="60">
        <v>42</v>
      </c>
      <c r="K271" s="60">
        <v>353</v>
      </c>
      <c r="L271" s="61" t="s">
        <v>47</v>
      </c>
      <c r="M271" s="60">
        <v>1</v>
      </c>
      <c r="N271" s="60" t="s">
        <v>21</v>
      </c>
      <c r="O271" s="60" t="s">
        <v>27</v>
      </c>
      <c r="P271" s="60">
        <v>0</v>
      </c>
      <c r="Q271" s="60"/>
      <c r="R271" s="60"/>
      <c r="S271" s="60"/>
      <c r="T271" s="60"/>
    </row>
    <row r="272" spans="1:21" s="79" customFormat="1">
      <c r="A272" s="60">
        <f>IF(C272=C271,A271,IF(C272=(C271+1),A271,(A271+1)))</f>
        <v>49</v>
      </c>
      <c r="B272" s="50" t="str">
        <f>IF(L272="Stroke",IF(M272=M271,IF(A272&lt;&gt;A271,1,IF(L271="Stroke",B271+1,IF(L270="Stroke",B270+1,IF(L269="Stroke",B269+1,IF(L268="Stroke",B268+1,IF(L267="Stroke",B267+1,IF(L266="Stroke",B266+1,IF(L265="Stroke",B265+1,"")))))))),IF(A272&lt;&gt;A270,1,IF(M272=M270,IF(L270="Stroke",B270+1,IF(M272=M269,IF(L269="Stroke",B269+1,""))),1))),"")</f>
        <v/>
      </c>
      <c r="C272" s="60">
        <f t="shared" si="8"/>
        <v>66882</v>
      </c>
      <c r="D272" s="60" t="str">
        <f t="shared" si="9"/>
        <v>20171021</v>
      </c>
      <c r="E272" s="60">
        <v>2017</v>
      </c>
      <c r="F272" s="60">
        <v>10</v>
      </c>
      <c r="G272" s="60">
        <v>21</v>
      </c>
      <c r="H272" s="60">
        <v>18</v>
      </c>
      <c r="I272" s="60">
        <v>34</v>
      </c>
      <c r="J272" s="60">
        <v>42</v>
      </c>
      <c r="K272" s="60">
        <v>373</v>
      </c>
      <c r="L272" s="61" t="s">
        <v>47</v>
      </c>
      <c r="M272" s="60">
        <v>1</v>
      </c>
      <c r="N272" s="60" t="s">
        <v>21</v>
      </c>
      <c r="O272" s="60" t="s">
        <v>27</v>
      </c>
      <c r="P272" s="60">
        <v>0</v>
      </c>
      <c r="Q272" s="60"/>
      <c r="R272" s="60"/>
      <c r="S272" s="60"/>
      <c r="T272" s="60"/>
    </row>
    <row r="273" spans="1:20" s="79" customFormat="1">
      <c r="A273" s="60">
        <f>IF(C273=C272,A272,IF(C273=(C272+1),A272,(A272+1)))</f>
        <v>49</v>
      </c>
      <c r="B273" s="50" t="str">
        <f>IF(L273="Stroke",IF(M273=M272,IF(A273&lt;&gt;A272,1,IF(L272="Stroke",B272+1,IF(L271="Stroke",B271+1,IF(L270="Stroke",B270+1,IF(L269="Stroke",B269+1,IF(L268="Stroke",B268+1,IF(L267="Stroke",B267+1,IF(L266="Stroke",B266+1,"")))))))),IF(A273&lt;&gt;A271,1,IF(M273=M271,IF(L271="Stroke",B271+1,IF(M273=M270,IF(L270="Stroke",B270+1,""))),1))),"")</f>
        <v/>
      </c>
      <c r="C273" s="60">
        <f t="shared" si="8"/>
        <v>66882</v>
      </c>
      <c r="D273" s="60" t="str">
        <f t="shared" si="9"/>
        <v>20171021</v>
      </c>
      <c r="E273" s="60">
        <v>2017</v>
      </c>
      <c r="F273" s="60">
        <v>10</v>
      </c>
      <c r="G273" s="60">
        <v>21</v>
      </c>
      <c r="H273" s="60">
        <v>18</v>
      </c>
      <c r="I273" s="60">
        <v>34</v>
      </c>
      <c r="J273" s="60">
        <v>42</v>
      </c>
      <c r="K273" s="60">
        <v>389</v>
      </c>
      <c r="L273" s="61" t="s">
        <v>47</v>
      </c>
      <c r="M273" s="60">
        <v>1</v>
      </c>
      <c r="N273" s="60" t="s">
        <v>21</v>
      </c>
      <c r="O273" s="60" t="s">
        <v>27</v>
      </c>
      <c r="P273" s="60">
        <v>0</v>
      </c>
      <c r="Q273" s="60"/>
      <c r="R273" s="60"/>
      <c r="S273" s="60"/>
      <c r="T273" s="60"/>
    </row>
    <row r="274" spans="1:20" s="79" customFormat="1">
      <c r="A274" s="60">
        <f>IF(C274=C273,A273,IF(C274=(C273+1),A273,(A273+1)))</f>
        <v>49</v>
      </c>
      <c r="B274" s="50" t="str">
        <f>IF(L274="Stroke",IF(M274=M273,IF(A274&lt;&gt;A273,1,IF(L273="Stroke",B273+1,IF(L272="Stroke",B272+1,IF(L271="Stroke",B271+1,IF(L270="Stroke",B270+1,IF(L269="Stroke",B269+1,IF(L268="Stroke",B268+1,IF(L267="Stroke",B267+1,"")))))))),IF(A274&lt;&gt;A272,1,IF(M274=M272,IF(L272="Stroke",B272+1,IF(M274=M271,IF(L271="Stroke",B271+1,""))),1))),"")</f>
        <v/>
      </c>
      <c r="C274" s="60">
        <f t="shared" si="8"/>
        <v>66882</v>
      </c>
      <c r="D274" s="60" t="str">
        <f t="shared" si="9"/>
        <v>20171021</v>
      </c>
      <c r="E274" s="60">
        <v>2017</v>
      </c>
      <c r="F274" s="60">
        <v>10</v>
      </c>
      <c r="G274" s="60">
        <v>21</v>
      </c>
      <c r="H274" s="60">
        <v>18</v>
      </c>
      <c r="I274" s="60">
        <v>34</v>
      </c>
      <c r="J274" s="60">
        <v>42</v>
      </c>
      <c r="K274" s="60">
        <v>412</v>
      </c>
      <c r="L274" s="61" t="s">
        <v>47</v>
      </c>
      <c r="M274" s="60">
        <v>1</v>
      </c>
      <c r="N274" s="60" t="s">
        <v>21</v>
      </c>
      <c r="O274" s="60" t="s">
        <v>27</v>
      </c>
      <c r="P274" s="60">
        <v>0</v>
      </c>
      <c r="Q274" s="60"/>
      <c r="R274" s="60"/>
      <c r="S274" s="60"/>
      <c r="T274" s="60"/>
    </row>
    <row r="275" spans="1:20" s="79" customFormat="1">
      <c r="A275" s="60">
        <f>IF(C275=C274,A274,IF(C275=(C274+1),A274,(A274+1)))</f>
        <v>49</v>
      </c>
      <c r="B275" s="50" t="str">
        <f>IF(L275="Stroke",IF(M275=M274,IF(A275&lt;&gt;A274,1,IF(L274="Stroke",B274+1,IF(L273="Stroke",B273+1,IF(L272="Stroke",B272+1,IF(L271="Stroke",B271+1,IF(L270="Stroke",B270+1,IF(L269="Stroke",B269+1,IF(L268="Stroke",B268+1,"")))))))),IF(A275&lt;&gt;A273,1,IF(M275=M273,IF(L273="Stroke",B273+1,IF(M275=M272,IF(L272="Stroke",B272+1,""))),1))),"")</f>
        <v/>
      </c>
      <c r="C275" s="60">
        <f t="shared" si="8"/>
        <v>66882</v>
      </c>
      <c r="D275" s="60" t="str">
        <f t="shared" si="9"/>
        <v>20171021</v>
      </c>
      <c r="E275" s="60">
        <v>2017</v>
      </c>
      <c r="F275" s="60">
        <v>10</v>
      </c>
      <c r="G275" s="60">
        <v>21</v>
      </c>
      <c r="H275" s="60">
        <v>18</v>
      </c>
      <c r="I275" s="60">
        <v>34</v>
      </c>
      <c r="J275" s="60">
        <v>42</v>
      </c>
      <c r="K275" s="60">
        <v>415</v>
      </c>
      <c r="L275" s="61" t="s">
        <v>47</v>
      </c>
      <c r="M275" s="60">
        <v>1</v>
      </c>
      <c r="N275" s="60" t="s">
        <v>21</v>
      </c>
      <c r="O275" s="60" t="s">
        <v>27</v>
      </c>
      <c r="P275" s="60">
        <v>0</v>
      </c>
      <c r="Q275" s="60"/>
      <c r="R275" s="60"/>
      <c r="S275" s="60"/>
      <c r="T275" s="60"/>
    </row>
    <row r="276" spans="1:20" s="79" customFormat="1">
      <c r="A276" s="60">
        <f>IF(C276=C275,A275,IF(C276=(C275+1),A275,(A275+1)))</f>
        <v>49</v>
      </c>
      <c r="B276" s="50" t="str">
        <f>IF(L276="Stroke",IF(M276=M275,IF(A276&lt;&gt;A275,1,IF(L275="Stroke",B275+1,IF(L274="Stroke",B274+1,IF(L273="Stroke",B273+1,IF(L272="Stroke",B272+1,IF(L271="Stroke",B271+1,IF(L270="Stroke",B270+1,IF(L269="Stroke",B269+1,"")))))))),IF(A276&lt;&gt;A274,1,IF(M276=M274,IF(L274="Stroke",B274+1,IF(M276=M273,IF(L273="Stroke",B273+1,""))),1))),"")</f>
        <v/>
      </c>
      <c r="C276" s="60">
        <f t="shared" si="8"/>
        <v>66882</v>
      </c>
      <c r="D276" s="60" t="str">
        <f t="shared" si="9"/>
        <v>20171021</v>
      </c>
      <c r="E276" s="60">
        <v>2017</v>
      </c>
      <c r="F276" s="60">
        <v>10</v>
      </c>
      <c r="G276" s="60">
        <v>21</v>
      </c>
      <c r="H276" s="60">
        <v>18</v>
      </c>
      <c r="I276" s="60">
        <v>34</v>
      </c>
      <c r="J276" s="60">
        <v>42</v>
      </c>
      <c r="K276" s="60">
        <v>428</v>
      </c>
      <c r="L276" s="61" t="s">
        <v>47</v>
      </c>
      <c r="M276" s="60">
        <v>1</v>
      </c>
      <c r="N276" s="60" t="s">
        <v>21</v>
      </c>
      <c r="O276" s="60" t="s">
        <v>27</v>
      </c>
      <c r="P276" s="60">
        <v>0</v>
      </c>
      <c r="Q276" s="60"/>
      <c r="R276" s="60"/>
      <c r="S276" s="60"/>
      <c r="T276" s="60"/>
    </row>
    <row r="277" spans="1:20" s="79" customFormat="1">
      <c r="A277" s="60">
        <f>IF(C277=C276,A276,IF(C277=(C276+1),A276,(A276+1)))</f>
        <v>49</v>
      </c>
      <c r="B277" s="50" t="str">
        <f>IF(L277="Stroke",IF(M277=M276,IF(A277&lt;&gt;A276,1,IF(L276="Stroke",B276+1,IF(L275="Stroke",B275+1,IF(L274="Stroke",B274+1,IF(L273="Stroke",B273+1,IF(L272="Stroke",B272+1,IF(L271="Stroke",B271+1,IF(L270="Stroke",B270+1,"")))))))),IF(A277&lt;&gt;A275,1,IF(M277=M275,IF(L275="Stroke",B275+1,IF(M277=M274,IF(L274="Stroke",B274+1,""))),1))),"")</f>
        <v/>
      </c>
      <c r="C277" s="60">
        <f t="shared" si="8"/>
        <v>66882</v>
      </c>
      <c r="D277" s="60" t="str">
        <f t="shared" si="9"/>
        <v>20171021</v>
      </c>
      <c r="E277" s="60">
        <v>2017</v>
      </c>
      <c r="F277" s="60">
        <v>10</v>
      </c>
      <c r="G277" s="60">
        <v>21</v>
      </c>
      <c r="H277" s="60">
        <v>18</v>
      </c>
      <c r="I277" s="60">
        <v>34</v>
      </c>
      <c r="J277" s="60">
        <v>42</v>
      </c>
      <c r="K277" s="60">
        <v>431</v>
      </c>
      <c r="L277" s="61" t="s">
        <v>47</v>
      </c>
      <c r="M277" s="60">
        <v>1</v>
      </c>
      <c r="N277" s="60" t="s">
        <v>21</v>
      </c>
      <c r="O277" s="60" t="s">
        <v>27</v>
      </c>
      <c r="P277" s="60">
        <v>0</v>
      </c>
      <c r="Q277" s="60"/>
      <c r="R277" s="60"/>
      <c r="S277" s="60"/>
      <c r="T277" s="60"/>
    </row>
    <row r="278" spans="1:20" s="79" customFormat="1">
      <c r="A278" s="60">
        <f>IF(C278=C277,A277,IF(C278=(C277+1),A277,(A277+1)))</f>
        <v>49</v>
      </c>
      <c r="B278" s="50" t="str">
        <f>IF(L278="Stroke",IF(M278=M277,IF(A278&lt;&gt;A277,1,IF(L277="Stroke",B277+1,IF(L276="Stroke",B276+1,IF(L275="Stroke",B275+1,IF(L274="Stroke",B274+1,IF(L273="Stroke",B273+1,IF(L272="Stroke",B272+1,IF(L271="Stroke",B271+1,"")))))))),IF(A278&lt;&gt;A276,1,IF(M278=M276,IF(L276="Stroke",B276+1,IF(M278=M275,IF(L275="Stroke",B275+1,""))),1))),"")</f>
        <v/>
      </c>
      <c r="C278" s="60">
        <f t="shared" si="8"/>
        <v>66882</v>
      </c>
      <c r="D278" s="60" t="str">
        <f t="shared" si="9"/>
        <v>20171021</v>
      </c>
      <c r="E278" s="60">
        <v>2017</v>
      </c>
      <c r="F278" s="60">
        <v>10</v>
      </c>
      <c r="G278" s="60">
        <v>21</v>
      </c>
      <c r="H278" s="60">
        <v>18</v>
      </c>
      <c r="I278" s="60">
        <v>34</v>
      </c>
      <c r="J278" s="60">
        <v>42</v>
      </c>
      <c r="K278" s="60">
        <v>436</v>
      </c>
      <c r="L278" s="61" t="s">
        <v>47</v>
      </c>
      <c r="M278" s="60">
        <v>1</v>
      </c>
      <c r="N278" s="60" t="s">
        <v>21</v>
      </c>
      <c r="O278" s="60" t="s">
        <v>27</v>
      </c>
      <c r="P278" s="60">
        <v>0</v>
      </c>
      <c r="Q278" s="60"/>
      <c r="R278" s="60"/>
      <c r="S278" s="60"/>
      <c r="T278" s="60"/>
    </row>
    <row r="279" spans="1:20" s="79" customFormat="1">
      <c r="A279" s="60">
        <f>IF(C279=C278,A278,IF(C279=(C278+1),A278,(A278+1)))</f>
        <v>49</v>
      </c>
      <c r="B279" s="50" t="str">
        <f>IF(L279="Stroke",IF(M279=M278,IF(A279&lt;&gt;A278,1,IF(L278="Stroke",B278+1,IF(L277="Stroke",B277+1,IF(L276="Stroke",B276+1,IF(L275="Stroke",B275+1,IF(L274="Stroke",B274+1,IF(L273="Stroke",B273+1,IF(L272="Stroke",B272+1,"")))))))),IF(A279&lt;&gt;A277,1,IF(M279=M277,IF(L277="Stroke",B277+1,IF(M279=M276,IF(L276="Stroke",B276+1,""))),1))),"")</f>
        <v/>
      </c>
      <c r="C279" s="60">
        <f t="shared" si="8"/>
        <v>66882</v>
      </c>
      <c r="D279" s="60" t="str">
        <f t="shared" si="9"/>
        <v>20171021</v>
      </c>
      <c r="E279" s="60">
        <v>2017</v>
      </c>
      <c r="F279" s="60">
        <v>10</v>
      </c>
      <c r="G279" s="60">
        <v>21</v>
      </c>
      <c r="H279" s="60">
        <v>18</v>
      </c>
      <c r="I279" s="60">
        <v>34</v>
      </c>
      <c r="J279" s="60">
        <v>42</v>
      </c>
      <c r="K279" s="60">
        <v>447</v>
      </c>
      <c r="L279" s="61" t="s">
        <v>47</v>
      </c>
      <c r="M279" s="60">
        <v>1</v>
      </c>
      <c r="N279" s="60" t="s">
        <v>21</v>
      </c>
      <c r="O279" s="60" t="s">
        <v>27</v>
      </c>
      <c r="P279" s="60">
        <v>0</v>
      </c>
      <c r="Q279" s="60"/>
      <c r="R279" s="60"/>
      <c r="S279" s="60"/>
      <c r="T279" s="60"/>
    </row>
    <row r="280" spans="1:20" s="79" customFormat="1">
      <c r="A280" s="60">
        <f>IF(C280=C279,A279,IF(C280=(C279+1),A279,(A279+1)))</f>
        <v>49</v>
      </c>
      <c r="B280" s="50" t="str">
        <f>IF(L280="Stroke",IF(M280=M279,IF(A280&lt;&gt;A279,1,IF(L279="Stroke",B279+1,IF(L278="Stroke",B278+1,IF(L277="Stroke",B277+1,IF(L276="Stroke",B276+1,IF(L275="Stroke",B275+1,IF(L274="Stroke",B274+1,IF(L273="Stroke",B273+1,"")))))))),IF(A280&lt;&gt;A278,1,IF(M280=M278,IF(L278="Stroke",B278+1,IF(M280=M277,IF(L277="Stroke",B277+1,""))),1))),"")</f>
        <v/>
      </c>
      <c r="C280" s="60">
        <f t="shared" si="8"/>
        <v>66882</v>
      </c>
      <c r="D280" s="60" t="str">
        <f t="shared" si="9"/>
        <v>20171021</v>
      </c>
      <c r="E280" s="60">
        <v>2017</v>
      </c>
      <c r="F280" s="60">
        <v>10</v>
      </c>
      <c r="G280" s="60">
        <v>21</v>
      </c>
      <c r="H280" s="60">
        <v>18</v>
      </c>
      <c r="I280" s="60">
        <v>34</v>
      </c>
      <c r="J280" s="60">
        <v>42</v>
      </c>
      <c r="K280" s="60">
        <v>457</v>
      </c>
      <c r="L280" s="61" t="s">
        <v>47</v>
      </c>
      <c r="M280" s="60">
        <v>1</v>
      </c>
      <c r="N280" s="60" t="s">
        <v>21</v>
      </c>
      <c r="O280" s="60" t="s">
        <v>27</v>
      </c>
      <c r="P280" s="60">
        <v>0</v>
      </c>
      <c r="Q280" s="60"/>
      <c r="R280" s="60"/>
      <c r="S280" s="60"/>
      <c r="T280" s="60"/>
    </row>
    <row r="281" spans="1:20" s="79" customFormat="1">
      <c r="A281" s="60">
        <f>IF(C281=C280,A280,IF(C281=(C280+1),A280,(A280+1)))</f>
        <v>49</v>
      </c>
      <c r="B281" s="50" t="str">
        <f>IF(L281="Stroke",IF(M281=M280,IF(A281&lt;&gt;A280,1,IF(L280="Stroke",B280+1,IF(L279="Stroke",B279+1,IF(L278="Stroke",B278+1,IF(L277="Stroke",B277+1,IF(L276="Stroke",B276+1,IF(L275="Stroke",B275+1,IF(L274="Stroke",B274+1,"")))))))),IF(A281&lt;&gt;A279,1,IF(M281=M279,IF(L279="Stroke",B279+1,IF(M281=M278,IF(L278="Stroke",B278+1,""))),1))),"")</f>
        <v/>
      </c>
      <c r="C281" s="60">
        <f t="shared" si="8"/>
        <v>66882</v>
      </c>
      <c r="D281" s="60" t="str">
        <f t="shared" si="9"/>
        <v>20171021</v>
      </c>
      <c r="E281" s="60">
        <v>2017</v>
      </c>
      <c r="F281" s="60">
        <v>10</v>
      </c>
      <c r="G281" s="60">
        <v>21</v>
      </c>
      <c r="H281" s="60">
        <v>18</v>
      </c>
      <c r="I281" s="60">
        <v>34</v>
      </c>
      <c r="J281" s="60">
        <v>42</v>
      </c>
      <c r="K281" s="60">
        <v>460</v>
      </c>
      <c r="L281" s="61" t="s">
        <v>47</v>
      </c>
      <c r="M281" s="60">
        <v>1</v>
      </c>
      <c r="N281" s="60" t="s">
        <v>21</v>
      </c>
      <c r="O281" s="60" t="s">
        <v>27</v>
      </c>
      <c r="P281" s="60">
        <v>0</v>
      </c>
      <c r="Q281" s="60"/>
      <c r="R281" s="60"/>
      <c r="S281" s="60"/>
      <c r="T281" s="60"/>
    </row>
    <row r="282" spans="1:20" s="79" customFormat="1">
      <c r="A282" s="60">
        <f>IF(C282=C281,A281,IF(C282=(C281+1),A281,(A281+1)))</f>
        <v>49</v>
      </c>
      <c r="B282" s="50" t="str">
        <f>IF(L282="Stroke",IF(M282=M281,IF(A282&lt;&gt;A281,1,IF(L281="Stroke",B281+1,IF(L280="Stroke",B280+1,IF(L279="Stroke",B279+1,IF(L278="Stroke",B278+1,IF(L277="Stroke",B277+1,IF(L276="Stroke",B276+1,IF(L275="Stroke",B275+1,"")))))))),IF(A282&lt;&gt;A280,1,IF(M282=M280,IF(L280="Stroke",B280+1,IF(M282=M279,IF(L279="Stroke",B279+1,""))),1))),"")</f>
        <v/>
      </c>
      <c r="C282" s="60">
        <f t="shared" si="8"/>
        <v>66882</v>
      </c>
      <c r="D282" s="60" t="str">
        <f t="shared" si="9"/>
        <v>20171021</v>
      </c>
      <c r="E282" s="60">
        <v>2017</v>
      </c>
      <c r="F282" s="60">
        <v>10</v>
      </c>
      <c r="G282" s="60">
        <v>21</v>
      </c>
      <c r="H282" s="60">
        <v>18</v>
      </c>
      <c r="I282" s="60">
        <v>34</v>
      </c>
      <c r="J282" s="60">
        <v>42</v>
      </c>
      <c r="K282" s="60">
        <v>471</v>
      </c>
      <c r="L282" s="61" t="s">
        <v>47</v>
      </c>
      <c r="M282" s="60">
        <v>1</v>
      </c>
      <c r="N282" s="60" t="s">
        <v>21</v>
      </c>
      <c r="O282" s="60" t="s">
        <v>27</v>
      </c>
      <c r="P282" s="60">
        <v>0</v>
      </c>
      <c r="Q282" s="60"/>
      <c r="R282" s="60"/>
      <c r="S282" s="60"/>
      <c r="T282" s="60"/>
    </row>
    <row r="283" spans="1:20" s="79" customFormat="1">
      <c r="A283" s="60">
        <f>IF(C283=C282,A282,IF(C283=(C282+1),A282,(A282+1)))</f>
        <v>49</v>
      </c>
      <c r="B283" s="50" t="str">
        <f>IF(L283="Stroke",IF(M283=M282,IF(A283&lt;&gt;A282,1,IF(L282="Stroke",B282+1,IF(L281="Stroke",B281+1,IF(L280="Stroke",B280+1,IF(L279="Stroke",B279+1,IF(L278="Stroke",B278+1,IF(L277="Stroke",B277+1,IF(L276="Stroke",B276+1,"")))))))),IF(A283&lt;&gt;A281,1,IF(M283=M281,IF(L281="Stroke",B281+1,IF(M283=M280,IF(L280="Stroke",B280+1,""))),1))),"")</f>
        <v/>
      </c>
      <c r="C283" s="60">
        <f t="shared" si="8"/>
        <v>66882</v>
      </c>
      <c r="D283" s="60" t="str">
        <f t="shared" si="9"/>
        <v>20171021</v>
      </c>
      <c r="E283" s="60">
        <v>2017</v>
      </c>
      <c r="F283" s="60">
        <v>10</v>
      </c>
      <c r="G283" s="60">
        <v>21</v>
      </c>
      <c r="H283" s="60">
        <v>18</v>
      </c>
      <c r="I283" s="60">
        <v>34</v>
      </c>
      <c r="J283" s="60">
        <v>42</v>
      </c>
      <c r="K283" s="60">
        <v>473</v>
      </c>
      <c r="L283" s="61" t="s">
        <v>47</v>
      </c>
      <c r="M283" s="60">
        <v>1</v>
      </c>
      <c r="N283" s="60" t="s">
        <v>21</v>
      </c>
      <c r="O283" s="60" t="s">
        <v>27</v>
      </c>
      <c r="P283" s="60">
        <v>0</v>
      </c>
      <c r="Q283" s="60"/>
      <c r="R283" s="60"/>
      <c r="S283" s="60"/>
      <c r="T283" s="60"/>
    </row>
    <row r="284" spans="1:20" s="79" customFormat="1">
      <c r="A284" s="60">
        <f>IF(C284=C283,A283,IF(C284=(C283+1),A283,(A283+1)))</f>
        <v>49</v>
      </c>
      <c r="B284" s="50" t="str">
        <f>IF(L284="Stroke",IF(M284=M283,IF(A284&lt;&gt;A283,1,IF(L283="Stroke",B283+1,IF(L282="Stroke",B282+1,IF(L281="Stroke",B281+1,IF(L280="Stroke",B280+1,IF(L279="Stroke",B279+1,IF(L278="Stroke",B278+1,IF(L277="Stroke",B277+1,"")))))))),IF(A284&lt;&gt;A282,1,IF(M284=M282,IF(L282="Stroke",B282+1,IF(M284=M281,IF(L281="Stroke",B281+1,""))),1))),"")</f>
        <v/>
      </c>
      <c r="C284" s="60">
        <f t="shared" si="8"/>
        <v>66882</v>
      </c>
      <c r="D284" s="60" t="str">
        <f t="shared" si="9"/>
        <v>20171021</v>
      </c>
      <c r="E284" s="60">
        <v>2017</v>
      </c>
      <c r="F284" s="60">
        <v>10</v>
      </c>
      <c r="G284" s="60">
        <v>21</v>
      </c>
      <c r="H284" s="60">
        <v>18</v>
      </c>
      <c r="I284" s="60">
        <v>34</v>
      </c>
      <c r="J284" s="60">
        <v>42</v>
      </c>
      <c r="K284" s="60">
        <v>479</v>
      </c>
      <c r="L284" s="61" t="s">
        <v>47</v>
      </c>
      <c r="M284" s="60">
        <v>1</v>
      </c>
      <c r="N284" s="60" t="s">
        <v>21</v>
      </c>
      <c r="O284" s="60" t="s">
        <v>27</v>
      </c>
      <c r="P284" s="60">
        <v>0</v>
      </c>
      <c r="Q284" s="60"/>
      <c r="R284" s="60"/>
      <c r="S284" s="60"/>
      <c r="T284" s="60"/>
    </row>
    <row r="285" spans="1:20" s="79" customFormat="1">
      <c r="A285" s="60">
        <f>IF(C285=C284,A284,IF(C285=(C284+1),A284,(A284+1)))</f>
        <v>49</v>
      </c>
      <c r="B285" s="50" t="str">
        <f>IF(L285="Stroke",IF(M285=M284,IF(A285&lt;&gt;A284,1,IF(L284="Stroke",B284+1,IF(L283="Stroke",B283+1,IF(L282="Stroke",B282+1,IF(L281="Stroke",B281+1,IF(L280="Stroke",B280+1,IF(L279="Stroke",B279+1,IF(L278="Stroke",B278+1,"")))))))),IF(A285&lt;&gt;A283,1,IF(M285=M283,IF(L283="Stroke",B283+1,IF(M285=M282,IF(L282="Stroke",B282+1,""))),1))),"")</f>
        <v/>
      </c>
      <c r="C285" s="60">
        <f t="shared" si="8"/>
        <v>66882</v>
      </c>
      <c r="D285" s="60" t="str">
        <f t="shared" si="9"/>
        <v>20171021</v>
      </c>
      <c r="E285" s="60">
        <v>2017</v>
      </c>
      <c r="F285" s="60">
        <v>10</v>
      </c>
      <c r="G285" s="60">
        <v>21</v>
      </c>
      <c r="H285" s="60">
        <v>18</v>
      </c>
      <c r="I285" s="60">
        <v>34</v>
      </c>
      <c r="J285" s="60">
        <v>42</v>
      </c>
      <c r="K285" s="60">
        <v>488</v>
      </c>
      <c r="L285" s="61" t="s">
        <v>47</v>
      </c>
      <c r="M285" s="60">
        <v>1</v>
      </c>
      <c r="N285" s="60" t="s">
        <v>21</v>
      </c>
      <c r="O285" s="60" t="s">
        <v>27</v>
      </c>
      <c r="P285" s="60">
        <v>0</v>
      </c>
      <c r="Q285" s="60"/>
      <c r="R285" s="60"/>
      <c r="S285" s="60"/>
      <c r="T285" s="60"/>
    </row>
    <row r="286" spans="1:20" s="79" customFormat="1">
      <c r="A286" s="60">
        <f>IF(C286=C285,A285,IF(C286=(C285+1),A285,(A285+1)))</f>
        <v>49</v>
      </c>
      <c r="B286" s="50" t="str">
        <f>IF(L286="Stroke",IF(M286=M285,IF(A286&lt;&gt;A285,1,IF(L285="Stroke",B285+1,IF(L284="Stroke",B284+1,IF(L283="Stroke",B283+1,IF(L282="Stroke",B282+1,IF(L281="Stroke",B281+1,IF(L280="Stroke",B280+1,IF(L279="Stroke",B279+1,"")))))))),IF(A286&lt;&gt;A284,1,IF(M286=M284,IF(L284="Stroke",B284+1,IF(M286=M283,IF(L283="Stroke",B283+1,""))),1))),"")</f>
        <v/>
      </c>
      <c r="C286" s="60">
        <f t="shared" si="8"/>
        <v>66882</v>
      </c>
      <c r="D286" s="60" t="str">
        <f t="shared" si="9"/>
        <v>20171021</v>
      </c>
      <c r="E286" s="60">
        <v>2017</v>
      </c>
      <c r="F286" s="60">
        <v>10</v>
      </c>
      <c r="G286" s="60">
        <v>21</v>
      </c>
      <c r="H286" s="60">
        <v>18</v>
      </c>
      <c r="I286" s="60">
        <v>34</v>
      </c>
      <c r="J286" s="60">
        <v>42</v>
      </c>
      <c r="K286" s="60">
        <v>493</v>
      </c>
      <c r="L286" s="61" t="s">
        <v>47</v>
      </c>
      <c r="M286" s="60">
        <v>1</v>
      </c>
      <c r="N286" s="60" t="s">
        <v>21</v>
      </c>
      <c r="O286" s="60" t="s">
        <v>27</v>
      </c>
      <c r="P286" s="60">
        <v>0</v>
      </c>
      <c r="Q286" s="60"/>
      <c r="R286" s="60"/>
      <c r="S286" s="60"/>
      <c r="T286" s="60"/>
    </row>
    <row r="287" spans="1:20" s="79" customFormat="1">
      <c r="A287" s="60">
        <f>IF(C287=C286,A286,IF(C287=(C286+1),A286,(A286+1)))</f>
        <v>49</v>
      </c>
      <c r="B287" s="50" t="str">
        <f>IF(L287="Stroke",IF(M287=M286,IF(A287&lt;&gt;A286,1,IF(L286="Stroke",B286+1,IF(L285="Stroke",B285+1,IF(L284="Stroke",B284+1,IF(L283="Stroke",B283+1,IF(L282="Stroke",B282+1,IF(L281="Stroke",B281+1,IF(L280="Stroke",B280+1,"")))))))),IF(A287&lt;&gt;A285,1,IF(M287=M285,IF(L285="Stroke",B285+1,IF(M287=M284,IF(L284="Stroke",B284+1,""))),1))),"")</f>
        <v/>
      </c>
      <c r="C287" s="60">
        <f t="shared" si="8"/>
        <v>66882</v>
      </c>
      <c r="D287" s="60" t="str">
        <f t="shared" si="9"/>
        <v>20171021</v>
      </c>
      <c r="E287" s="60">
        <v>2017</v>
      </c>
      <c r="F287" s="60">
        <v>10</v>
      </c>
      <c r="G287" s="60">
        <v>21</v>
      </c>
      <c r="H287" s="60">
        <v>18</v>
      </c>
      <c r="I287" s="60">
        <v>34</v>
      </c>
      <c r="J287" s="60">
        <v>42</v>
      </c>
      <c r="K287" s="60">
        <v>520</v>
      </c>
      <c r="L287" s="61" t="s">
        <v>47</v>
      </c>
      <c r="M287" s="60">
        <v>1</v>
      </c>
      <c r="N287" s="60" t="s">
        <v>21</v>
      </c>
      <c r="O287" s="60" t="s">
        <v>27</v>
      </c>
      <c r="P287" s="60">
        <v>0</v>
      </c>
      <c r="Q287" s="60"/>
      <c r="R287" s="60"/>
      <c r="S287" s="60"/>
      <c r="T287" s="60"/>
    </row>
    <row r="288" spans="1:20" s="79" customFormat="1">
      <c r="A288" s="60">
        <f>IF(C288=C287,A287,IF(C288=(C287+1),A287,(A287+1)))</f>
        <v>49</v>
      </c>
      <c r="B288" s="50" t="str">
        <f>IF(L288="Stroke",IF(M288=M287,IF(A288&lt;&gt;A287,1,IF(L287="Stroke",B287+1,IF(L286="Stroke",B286+1,IF(L285="Stroke",B285+1,IF(L284="Stroke",B284+1,IF(L283="Stroke",B283+1,IF(L282="Stroke",B282+1,IF(L281="Stroke",B281+1,"")))))))),IF(A288&lt;&gt;A286,1,IF(M288=M286,IF(L286="Stroke",B286+1,IF(M288=M285,IF(L285="Stroke",B285+1,""))),1))),"")</f>
        <v/>
      </c>
      <c r="C288" s="60">
        <f t="shared" si="8"/>
        <v>66882</v>
      </c>
      <c r="D288" s="60" t="str">
        <f t="shared" si="9"/>
        <v>20171021</v>
      </c>
      <c r="E288" s="60">
        <v>2017</v>
      </c>
      <c r="F288" s="60">
        <v>10</v>
      </c>
      <c r="G288" s="60">
        <v>21</v>
      </c>
      <c r="H288" s="60">
        <v>18</v>
      </c>
      <c r="I288" s="60">
        <v>34</v>
      </c>
      <c r="J288" s="60">
        <v>42</v>
      </c>
      <c r="K288" s="60">
        <v>524</v>
      </c>
      <c r="L288" s="61" t="s">
        <v>47</v>
      </c>
      <c r="M288" s="60">
        <v>1</v>
      </c>
      <c r="N288" s="60" t="s">
        <v>21</v>
      </c>
      <c r="O288" s="60" t="s">
        <v>27</v>
      </c>
      <c r="P288" s="60">
        <v>0</v>
      </c>
      <c r="Q288" s="60"/>
      <c r="R288" s="60"/>
      <c r="S288" s="60"/>
      <c r="T288" s="60"/>
    </row>
    <row r="289" spans="1:20" s="79" customFormat="1">
      <c r="A289" s="60">
        <f>IF(C289=C288,A288,IF(C289=(C288+1),A288,(A288+1)))</f>
        <v>49</v>
      </c>
      <c r="B289" s="50" t="str">
        <f>IF(L289="Stroke",IF(M289=M288,IF(A289&lt;&gt;A288,1,IF(L288="Stroke",B288+1,IF(L287="Stroke",B287+1,IF(L286="Stroke",B286+1,IF(L285="Stroke",B285+1,IF(L284="Stroke",B284+1,IF(L283="Stroke",B283+1,IF(L282="Stroke",B282+1,"")))))))),IF(A289&lt;&gt;A287,1,IF(M289=M287,IF(L287="Stroke",B287+1,IF(M289=M286,IF(L286="Stroke",B286+1,""))),1))),"")</f>
        <v/>
      </c>
      <c r="C289" s="60">
        <f t="shared" si="8"/>
        <v>66882</v>
      </c>
      <c r="D289" s="60" t="str">
        <f t="shared" si="9"/>
        <v>20171021</v>
      </c>
      <c r="E289" s="60">
        <v>2017</v>
      </c>
      <c r="F289" s="60">
        <v>10</v>
      </c>
      <c r="G289" s="60">
        <v>21</v>
      </c>
      <c r="H289" s="60">
        <v>18</v>
      </c>
      <c r="I289" s="60">
        <v>34</v>
      </c>
      <c r="J289" s="60">
        <v>42</v>
      </c>
      <c r="K289" s="60">
        <v>530</v>
      </c>
      <c r="L289" s="61" t="s">
        <v>47</v>
      </c>
      <c r="M289" s="60">
        <v>1</v>
      </c>
      <c r="N289" s="60" t="s">
        <v>21</v>
      </c>
      <c r="O289" s="60" t="s">
        <v>27</v>
      </c>
      <c r="P289" s="60">
        <v>0</v>
      </c>
      <c r="Q289" s="60"/>
      <c r="R289" s="60"/>
      <c r="S289" s="60"/>
      <c r="T289" s="60"/>
    </row>
    <row r="290" spans="1:20" s="79" customFormat="1">
      <c r="A290" s="60">
        <f>IF(C290=C289,A289,IF(C290=(C289+1),A289,(A289+1)))</f>
        <v>49</v>
      </c>
      <c r="B290" s="50" t="str">
        <f>IF(L290="Stroke",IF(M290=M289,IF(A290&lt;&gt;A289,1,IF(L289="Stroke",B289+1,IF(L288="Stroke",B288+1,IF(L287="Stroke",B287+1,IF(L286="Stroke",B286+1,IF(L285="Stroke",B285+1,IF(L284="Stroke",B284+1,IF(L283="Stroke",B283+1,"")))))))),IF(A290&lt;&gt;A288,1,IF(M290=M288,IF(L288="Stroke",B288+1,IF(M290=M287,IF(L287="Stroke",B287+1,""))),1))),"")</f>
        <v/>
      </c>
      <c r="C290" s="60">
        <f t="shared" si="8"/>
        <v>66882</v>
      </c>
      <c r="D290" s="60" t="str">
        <f t="shared" si="9"/>
        <v>20171021</v>
      </c>
      <c r="E290" s="60">
        <v>2017</v>
      </c>
      <c r="F290" s="60">
        <v>10</v>
      </c>
      <c r="G290" s="60">
        <v>21</v>
      </c>
      <c r="H290" s="60">
        <v>18</v>
      </c>
      <c r="I290" s="60">
        <v>34</v>
      </c>
      <c r="J290" s="60">
        <v>42</v>
      </c>
      <c r="K290" s="60">
        <v>533</v>
      </c>
      <c r="L290" s="61" t="s">
        <v>47</v>
      </c>
      <c r="M290" s="60">
        <v>1</v>
      </c>
      <c r="N290" s="60" t="s">
        <v>21</v>
      </c>
      <c r="O290" s="60" t="s">
        <v>27</v>
      </c>
      <c r="P290" s="60">
        <v>0</v>
      </c>
      <c r="Q290" s="60"/>
      <c r="R290" s="60"/>
      <c r="S290" s="60"/>
      <c r="T290" s="60"/>
    </row>
    <row r="291" spans="1:20" s="79" customFormat="1">
      <c r="A291" s="60">
        <f>IF(C291=C290,A290,IF(C291=(C290+1),A290,(A290+1)))</f>
        <v>49</v>
      </c>
      <c r="B291" s="50" t="str">
        <f>IF(L291="Stroke",IF(M291=M290,IF(A291&lt;&gt;A290,1,IF(L290="Stroke",B290+1,IF(L289="Stroke",B289+1,IF(L288="Stroke",B288+1,IF(L287="Stroke",B287+1,IF(L286="Stroke",B286+1,IF(L285="Stroke",B285+1,IF(L284="Stroke",B284+1,"")))))))),IF(A291&lt;&gt;A289,1,IF(M291=M289,IF(L289="Stroke",B289+1,IF(M291=M288,IF(L288="Stroke",B288+1,""))),1))),"")</f>
        <v/>
      </c>
      <c r="C291" s="60">
        <f t="shared" si="8"/>
        <v>66882</v>
      </c>
      <c r="D291" s="60" t="str">
        <f t="shared" si="9"/>
        <v>20171021</v>
      </c>
      <c r="E291" s="60">
        <v>2017</v>
      </c>
      <c r="F291" s="60">
        <v>10</v>
      </c>
      <c r="G291" s="60">
        <v>21</v>
      </c>
      <c r="H291" s="60">
        <v>18</v>
      </c>
      <c r="I291" s="60">
        <v>34</v>
      </c>
      <c r="J291" s="60">
        <v>42</v>
      </c>
      <c r="K291" s="60">
        <v>570</v>
      </c>
      <c r="L291" s="61" t="s">
        <v>47</v>
      </c>
      <c r="M291" s="60">
        <v>1</v>
      </c>
      <c r="N291" s="60" t="s">
        <v>21</v>
      </c>
      <c r="O291" s="60" t="s">
        <v>27</v>
      </c>
      <c r="P291" s="60">
        <v>0</v>
      </c>
      <c r="Q291" s="60"/>
      <c r="R291" s="60"/>
      <c r="S291" s="60"/>
      <c r="T291" s="60"/>
    </row>
    <row r="292" spans="1:20" s="79" customFormat="1">
      <c r="A292" s="60">
        <f>IF(C292=C291,A291,IF(C292=(C291+1),A291,(A291+1)))</f>
        <v>49</v>
      </c>
      <c r="B292" s="50" t="str">
        <f>IF(L292="Stroke",IF(M292=M291,IF(A292&lt;&gt;A291,1,IF(L291="Stroke",B291+1,IF(L290="Stroke",B290+1,IF(L289="Stroke",B289+1,IF(L288="Stroke",B288+1,IF(L287="Stroke",B287+1,IF(L286="Stroke",B286+1,IF(L285="Stroke",B285+1,"")))))))),IF(A292&lt;&gt;A290,1,IF(M292=M290,IF(L290="Stroke",B290+1,IF(M292=M289,IF(L289="Stroke",B289+1,""))),1))),"")</f>
        <v/>
      </c>
      <c r="C292" s="60">
        <f t="shared" si="8"/>
        <v>66882</v>
      </c>
      <c r="D292" s="60" t="str">
        <f t="shared" si="9"/>
        <v>20171021</v>
      </c>
      <c r="E292" s="60">
        <v>2017</v>
      </c>
      <c r="F292" s="60">
        <v>10</v>
      </c>
      <c r="G292" s="60">
        <v>21</v>
      </c>
      <c r="H292" s="60">
        <v>18</v>
      </c>
      <c r="I292" s="60">
        <v>34</v>
      </c>
      <c r="J292" s="60">
        <v>42</v>
      </c>
      <c r="K292" s="60">
        <v>618</v>
      </c>
      <c r="L292" s="61" t="s">
        <v>47</v>
      </c>
      <c r="M292" s="60">
        <v>1</v>
      </c>
      <c r="N292" s="60" t="s">
        <v>21</v>
      </c>
      <c r="O292" s="60" t="s">
        <v>27</v>
      </c>
      <c r="P292" s="60">
        <v>0</v>
      </c>
      <c r="Q292" s="60"/>
      <c r="R292" s="60"/>
      <c r="S292" s="60"/>
      <c r="T292" s="60"/>
    </row>
    <row r="293" spans="1:20" s="79" customFormat="1">
      <c r="A293" s="60">
        <f>IF(C293=C292,A292,IF(C293=(C292+1),A292,(A292+1)))</f>
        <v>49</v>
      </c>
      <c r="B293" s="50" t="str">
        <f>IF(L293="Stroke",IF(M293=M292,IF(A293&lt;&gt;A292,1,IF(L292="Stroke",B292+1,IF(L291="Stroke",B291+1,IF(L290="Stroke",B290+1,IF(L289="Stroke",B289+1,IF(L288="Stroke",B288+1,IF(L287="Stroke",B287+1,IF(L286="Stroke",B286+1,"")))))))),IF(A293&lt;&gt;A291,1,IF(M293=M291,IF(L291="Stroke",B291+1,IF(M293=M290,IF(L290="Stroke",B290+1,""))),1))),"")</f>
        <v/>
      </c>
      <c r="C293" s="60">
        <f t="shared" si="8"/>
        <v>66882</v>
      </c>
      <c r="D293" s="60" t="str">
        <f t="shared" si="9"/>
        <v>20171021</v>
      </c>
      <c r="E293" s="60">
        <v>2017</v>
      </c>
      <c r="F293" s="60">
        <v>10</v>
      </c>
      <c r="G293" s="60">
        <v>21</v>
      </c>
      <c r="H293" s="60">
        <v>18</v>
      </c>
      <c r="I293" s="60">
        <v>34</v>
      </c>
      <c r="J293" s="60">
        <v>42</v>
      </c>
      <c r="K293" s="60">
        <v>642</v>
      </c>
      <c r="L293" s="61" t="s">
        <v>47</v>
      </c>
      <c r="M293" s="60">
        <v>1</v>
      </c>
      <c r="N293" s="60" t="s">
        <v>21</v>
      </c>
      <c r="O293" s="60" t="s">
        <v>27</v>
      </c>
      <c r="P293" s="60">
        <v>0</v>
      </c>
      <c r="Q293" s="60" t="s">
        <v>201</v>
      </c>
      <c r="R293" s="60"/>
      <c r="S293" s="60"/>
      <c r="T293" s="60"/>
    </row>
    <row r="294" spans="1:20" s="79" customFormat="1">
      <c r="A294" s="60">
        <f>IF(C294=C293,A293,IF(C294=(C293+1),A293,(A293+1)))</f>
        <v>49</v>
      </c>
      <c r="B294" s="50" t="str">
        <f>IF(L294="Stroke",IF(M294=M293,IF(A294&lt;&gt;A293,1,IF(L293="Stroke",B293+1,IF(L292="Stroke",B292+1,IF(L291="Stroke",B291+1,IF(L290="Stroke",B290+1,IF(L289="Stroke",B289+1,IF(L288="Stroke",B288+1,IF(L287="Stroke",B287+1,"")))))))),IF(A294&lt;&gt;A292,1,IF(M294=M292,IF(L292="Stroke",B292+1,IF(M294=M291,IF(L291="Stroke",B291+1,""))),1))),"")</f>
        <v/>
      </c>
      <c r="C294" s="60">
        <f t="shared" si="8"/>
        <v>66882</v>
      </c>
      <c r="D294" s="60" t="str">
        <f t="shared" si="9"/>
        <v>20171021</v>
      </c>
      <c r="E294" s="60">
        <v>2017</v>
      </c>
      <c r="F294" s="60">
        <v>10</v>
      </c>
      <c r="G294" s="60">
        <v>21</v>
      </c>
      <c r="H294" s="60">
        <v>18</v>
      </c>
      <c r="I294" s="60">
        <v>34</v>
      </c>
      <c r="J294" s="60">
        <v>42</v>
      </c>
      <c r="K294" s="60">
        <v>696</v>
      </c>
      <c r="L294" s="61" t="s">
        <v>47</v>
      </c>
      <c r="M294" s="60">
        <v>1</v>
      </c>
      <c r="N294" s="60" t="s">
        <v>21</v>
      </c>
      <c r="O294" s="60" t="s">
        <v>27</v>
      </c>
      <c r="P294" s="60">
        <v>0</v>
      </c>
      <c r="Q294" s="60"/>
      <c r="R294" s="60"/>
      <c r="S294" s="60"/>
      <c r="T294" s="60"/>
    </row>
    <row r="295" spans="1:20" s="79" customFormat="1">
      <c r="A295" s="60">
        <f>IF(C295=C294,A294,IF(C295=(C294+1),A294,(A294+1)))</f>
        <v>49</v>
      </c>
      <c r="B295" s="50" t="str">
        <f>IF(L295="Stroke",IF(M295=M294,IF(A295&lt;&gt;A294,1,IF(L294="Stroke",B294+1,IF(L293="Stroke",B293+1,IF(L292="Stroke",B292+1,IF(L291="Stroke",B291+1,IF(L290="Stroke",B290+1,IF(L289="Stroke",B289+1,IF(L288="Stroke",B288+1,"")))))))),IF(A295&lt;&gt;A293,1,IF(M295=M293,IF(L293="Stroke",B293+1,IF(M295=M292,IF(L292="Stroke",B292+1,""))),1))),"")</f>
        <v/>
      </c>
      <c r="C295" s="60">
        <f t="shared" si="8"/>
        <v>66882</v>
      </c>
      <c r="D295" s="60" t="str">
        <f t="shared" si="9"/>
        <v>20171021</v>
      </c>
      <c r="E295" s="60">
        <v>2017</v>
      </c>
      <c r="F295" s="60">
        <v>10</v>
      </c>
      <c r="G295" s="60">
        <v>21</v>
      </c>
      <c r="H295" s="60">
        <v>18</v>
      </c>
      <c r="I295" s="60">
        <v>34</v>
      </c>
      <c r="J295" s="60">
        <v>42</v>
      </c>
      <c r="K295" s="60">
        <v>741</v>
      </c>
      <c r="L295" s="61" t="s">
        <v>47</v>
      </c>
      <c r="M295" s="60">
        <v>1</v>
      </c>
      <c r="N295" s="60" t="s">
        <v>21</v>
      </c>
      <c r="O295" s="60" t="s">
        <v>27</v>
      </c>
      <c r="P295" s="60">
        <v>0</v>
      </c>
      <c r="Q295" s="60"/>
      <c r="R295" s="60"/>
      <c r="S295" s="60"/>
      <c r="T295" s="60"/>
    </row>
    <row r="296" spans="1:20" s="79" customFormat="1">
      <c r="A296" s="60">
        <f>IF(C296=C295,A295,IF(C296=(C295+1),A295,(A295+1)))</f>
        <v>49</v>
      </c>
      <c r="B296" s="50" t="str">
        <f>IF(L296="Stroke",IF(M296=M295,IF(A296&lt;&gt;A295,1,IF(L295="Stroke",B295+1,IF(L294="Stroke",B294+1,IF(L293="Stroke",B293+1,IF(L292="Stroke",B292+1,IF(L291="Stroke",B291+1,IF(L290="Stroke",B290+1,IF(L289="Stroke",B289+1,"")))))))),IF(A296&lt;&gt;A294,1,IF(M296=M294,IF(L294="Stroke",B294+1,IF(M296=M293,IF(L293="Stroke",B293+1,""))),1))),"")</f>
        <v/>
      </c>
      <c r="C296" s="60">
        <f t="shared" si="8"/>
        <v>66882</v>
      </c>
      <c r="D296" s="60" t="str">
        <f t="shared" si="9"/>
        <v>20171021</v>
      </c>
      <c r="E296" s="60">
        <v>2017</v>
      </c>
      <c r="F296" s="60">
        <v>10</v>
      </c>
      <c r="G296" s="60">
        <v>21</v>
      </c>
      <c r="H296" s="60">
        <v>18</v>
      </c>
      <c r="I296" s="60">
        <v>34</v>
      </c>
      <c r="J296" s="60">
        <v>42</v>
      </c>
      <c r="K296" s="60">
        <v>808</v>
      </c>
      <c r="L296" s="61" t="s">
        <v>49</v>
      </c>
      <c r="M296" s="60">
        <v>1</v>
      </c>
      <c r="N296" s="60" t="s">
        <v>21</v>
      </c>
      <c r="O296" s="60" t="s">
        <v>27</v>
      </c>
      <c r="P296" s="60">
        <v>18</v>
      </c>
      <c r="Q296" s="60"/>
      <c r="R296" s="60"/>
      <c r="S296" s="60"/>
      <c r="T296" s="60"/>
    </row>
    <row r="297" spans="1:20" s="79" customFormat="1">
      <c r="A297" s="60">
        <f>IF(C297=C296,A296,IF(C297=(C296+1),A296,(A296+1)))</f>
        <v>49</v>
      </c>
      <c r="B297" s="50" t="str">
        <f>IF(L297="Stroke",IF(M297=M296,IF(A297&lt;&gt;A296,1,IF(L296="Stroke",B296+1,IF(L295="Stroke",B295+1,IF(L294="Stroke",B294+1,IF(L293="Stroke",B293+1,IF(L292="Stroke",B292+1,IF(L291="Stroke",B291+1,IF(L290="Stroke",B290+1,"")))))))),IF(A297&lt;&gt;A295,1,IF(M297=M295,IF(L295="Stroke",B295+1,IF(M297=M294,IF(L294="Stroke",B294+1,""))),1))),"")</f>
        <v/>
      </c>
      <c r="C297" s="60">
        <f t="shared" si="8"/>
        <v>66882</v>
      </c>
      <c r="D297" s="60" t="str">
        <f t="shared" si="9"/>
        <v>20171021</v>
      </c>
      <c r="E297" s="60">
        <v>2017</v>
      </c>
      <c r="F297" s="60">
        <v>10</v>
      </c>
      <c r="G297" s="60">
        <v>21</v>
      </c>
      <c r="H297" s="60">
        <v>18</v>
      </c>
      <c r="I297" s="60">
        <v>34</v>
      </c>
      <c r="J297" s="60">
        <v>42</v>
      </c>
      <c r="K297" s="60">
        <v>877</v>
      </c>
      <c r="L297" s="60" t="s">
        <v>49</v>
      </c>
      <c r="M297" s="60">
        <v>1</v>
      </c>
      <c r="N297" s="60" t="s">
        <v>21</v>
      </c>
      <c r="O297" s="60" t="s">
        <v>27</v>
      </c>
      <c r="P297" s="60">
        <v>269</v>
      </c>
      <c r="Q297" s="60" t="s">
        <v>46</v>
      </c>
      <c r="R297" s="60"/>
      <c r="S297" s="60"/>
      <c r="T297" s="60"/>
    </row>
    <row r="298" spans="1:20">
      <c r="A298" s="51">
        <f>IF(C298=C297,A297,IF(C298=(C297+1),A297,(A297+1)))</f>
        <v>50</v>
      </c>
      <c r="B298" s="50" t="str">
        <f>IF(L298="Stroke",IF(M298=M297,IF(A298&lt;&gt;A297,1,IF(L297="Stroke",B297+1,IF(L296="Stroke",B296+1,IF(L295="Stroke",B295+1,IF(L294="Stroke",B294+1,IF(L293="Stroke",B293+1,IF(L292="Stroke",B292+1,IF(L291="Stroke",B291+1,"")))))))),IF(A298&lt;&gt;A296,1,IF(M298=M296,IF(L296="Stroke",B296+1,IF(M298=M295,IF(L295="Stroke",B295+1,""))),1))),"")</f>
        <v/>
      </c>
      <c r="C298" s="51">
        <f t="shared" si="8"/>
        <v>67116</v>
      </c>
      <c r="D298" s="51" t="str">
        <f t="shared" si="9"/>
        <v>20171021</v>
      </c>
      <c r="E298" s="51">
        <v>2017</v>
      </c>
      <c r="F298" s="51">
        <v>10</v>
      </c>
      <c r="G298" s="51">
        <v>21</v>
      </c>
      <c r="H298" s="51">
        <v>18</v>
      </c>
      <c r="I298" s="51">
        <v>38</v>
      </c>
      <c r="J298" s="51">
        <v>36</v>
      </c>
      <c r="K298" s="51">
        <v>125</v>
      </c>
      <c r="L298" s="51" t="s">
        <v>44</v>
      </c>
      <c r="M298" s="51">
        <v>1</v>
      </c>
      <c r="N298" s="51" t="s">
        <v>21</v>
      </c>
      <c r="O298" s="51" t="s">
        <v>27</v>
      </c>
      <c r="P298" s="51">
        <v>619</v>
      </c>
      <c r="Q298" s="51" t="s">
        <v>46</v>
      </c>
      <c r="R298" s="60"/>
      <c r="S298" s="60"/>
      <c r="T298" s="60"/>
    </row>
    <row r="299" spans="1:20" s="79" customFormat="1">
      <c r="A299" s="60">
        <f>IF(C299=C298,A298,IF(C299=(C298+1),A298,(A298+1)))</f>
        <v>50</v>
      </c>
      <c r="B299" s="50" t="str">
        <f>IF(L299="Stroke",IF(M299=M298,IF(A299&lt;&gt;A298,1,IF(L298="Stroke",B298+1,IF(L297="Stroke",B297+1,IF(L296="Stroke",B296+1,IF(L295="Stroke",B295+1,IF(L294="Stroke",B294+1,IF(L293="Stroke",B293+1,IF(L292="Stroke",B292+1,"")))))))),IF(A299&lt;&gt;A297,1,IF(M299=M297,IF(L297="Stroke",B297+1,IF(M299=M296,IF(L296="Stroke",B296+1,""))),1))),"")</f>
        <v/>
      </c>
      <c r="C299" s="60">
        <f t="shared" si="8"/>
        <v>67116</v>
      </c>
      <c r="D299" s="60" t="str">
        <f t="shared" si="9"/>
        <v>20171021</v>
      </c>
      <c r="E299" s="60">
        <v>2017</v>
      </c>
      <c r="F299" s="60">
        <v>10</v>
      </c>
      <c r="G299" s="60">
        <v>21</v>
      </c>
      <c r="H299" s="60">
        <v>18</v>
      </c>
      <c r="I299" s="60">
        <v>38</v>
      </c>
      <c r="J299" s="60">
        <v>36</v>
      </c>
      <c r="K299" s="60">
        <v>749</v>
      </c>
      <c r="L299" s="60" t="s">
        <v>49</v>
      </c>
      <c r="M299" s="60">
        <v>1</v>
      </c>
      <c r="N299" s="60" t="s">
        <v>21</v>
      </c>
      <c r="O299" s="60" t="s">
        <v>27</v>
      </c>
      <c r="P299" s="60">
        <v>143</v>
      </c>
      <c r="Q299" s="60"/>
      <c r="R299" s="60"/>
      <c r="S299" s="60"/>
      <c r="T299" s="60"/>
    </row>
    <row r="300" spans="1:20" s="79" customFormat="1">
      <c r="A300" s="60">
        <f>IF(C300=C299,A299,IF(C300=(C299+1),A299,(A299+1)))</f>
        <v>50</v>
      </c>
      <c r="B300" s="50" t="str">
        <f>IF(L300="Stroke",IF(M300=M299,IF(A300&lt;&gt;A299,1,IF(L299="Stroke",B299+1,IF(L298="Stroke",B298+1,IF(L297="Stroke",B297+1,IF(L296="Stroke",B296+1,IF(L295="Stroke",B295+1,IF(L294="Stroke",B294+1,IF(L293="Stroke",B293+1,"")))))))),IF(A300&lt;&gt;A298,1,IF(M300=M298,IF(L298="Stroke",B298+1,IF(M300=M297,IF(L297="Stroke",B297+1,""))),1))),"")</f>
        <v/>
      </c>
      <c r="C300" s="60">
        <f t="shared" si="8"/>
        <v>67116</v>
      </c>
      <c r="D300" s="60" t="str">
        <f t="shared" si="9"/>
        <v>20171021</v>
      </c>
      <c r="E300" s="60">
        <v>2017</v>
      </c>
      <c r="F300" s="60">
        <v>10</v>
      </c>
      <c r="G300" s="60">
        <v>21</v>
      </c>
      <c r="H300" s="60">
        <v>18</v>
      </c>
      <c r="I300" s="60">
        <v>38</v>
      </c>
      <c r="J300" s="60">
        <v>36</v>
      </c>
      <c r="K300" s="60">
        <v>911</v>
      </c>
      <c r="L300" s="60" t="s">
        <v>49</v>
      </c>
      <c r="M300" s="60">
        <v>1</v>
      </c>
      <c r="N300" s="60" t="s">
        <v>21</v>
      </c>
      <c r="O300" s="60" t="s">
        <v>27</v>
      </c>
      <c r="P300" s="60">
        <v>82</v>
      </c>
      <c r="Q300" s="60"/>
      <c r="R300" s="60"/>
      <c r="S300" s="60"/>
      <c r="T300" s="60"/>
    </row>
    <row r="301" spans="1:20">
      <c r="A301" s="51">
        <f>IF(C301=C300,A300,IF(C301=(C300+1),A300,(A300+1)))</f>
        <v>51</v>
      </c>
      <c r="B301" s="50" t="str">
        <f>IF(L301="Stroke",IF(M301=M300,IF(A301&lt;&gt;A300,1,IF(L300="Stroke",B300+1,IF(L299="Stroke",B299+1,IF(L298="Stroke",B298+1,IF(L297="Stroke",B297+1,IF(L296="Stroke",B296+1,IF(L295="Stroke",B295+1,IF(L294="Stroke",B294+1,"")))))))),IF(A301&lt;&gt;A299,1,IF(M301=M299,IF(L299="Stroke",B299+1,IF(M301=M298,IF(L298="Stroke",B298+1,""))),1))),"")</f>
        <v/>
      </c>
      <c r="C301" s="51">
        <f t="shared" si="8"/>
        <v>67192</v>
      </c>
      <c r="D301" s="51" t="str">
        <f t="shared" si="9"/>
        <v>20171021</v>
      </c>
      <c r="E301" s="51">
        <v>2017</v>
      </c>
      <c r="F301" s="51">
        <v>10</v>
      </c>
      <c r="G301" s="51">
        <v>21</v>
      </c>
      <c r="H301" s="51">
        <v>18</v>
      </c>
      <c r="I301" s="51">
        <v>39</v>
      </c>
      <c r="J301" s="51">
        <v>52</v>
      </c>
      <c r="K301" s="51">
        <v>279</v>
      </c>
      <c r="L301" s="51" t="s">
        <v>44</v>
      </c>
      <c r="M301" s="51">
        <v>1</v>
      </c>
      <c r="N301" s="51" t="s">
        <v>21</v>
      </c>
      <c r="O301" s="51" t="s">
        <v>27</v>
      </c>
      <c r="P301" s="51">
        <v>398</v>
      </c>
      <c r="Q301" s="51" t="s">
        <v>46</v>
      </c>
      <c r="R301" s="60"/>
      <c r="S301" s="60"/>
      <c r="T301" s="60"/>
    </row>
    <row r="302" spans="1:20" s="79" customFormat="1">
      <c r="A302" s="60">
        <f>IF(C302=C301,A301,IF(C302=(C301+1),A301,(A301+1)))</f>
        <v>51</v>
      </c>
      <c r="B302" s="50" t="str">
        <f>IF(L302="Stroke",IF(M302=M301,IF(A302&lt;&gt;A301,1,IF(L301="Stroke",B301+1,IF(L300="Stroke",B300+1,IF(L299="Stroke",B299+1,IF(L298="Stroke",B298+1,IF(L297="Stroke",B297+1,IF(L296="Stroke",B296+1,IF(L295="Stroke",B295+1,"")))))))),IF(A302&lt;&gt;A300,1,IF(M302=M300,IF(L300="Stroke",B300+1,IF(M302=M299,IF(L299="Stroke",B299+1,""))),1))),"")</f>
        <v/>
      </c>
      <c r="C302" s="60">
        <f t="shared" si="8"/>
        <v>67192</v>
      </c>
      <c r="D302" s="60" t="str">
        <f t="shared" si="9"/>
        <v>20171021</v>
      </c>
      <c r="E302" s="60">
        <v>2017</v>
      </c>
      <c r="F302" s="60">
        <v>10</v>
      </c>
      <c r="G302" s="60">
        <v>21</v>
      </c>
      <c r="H302" s="60">
        <v>18</v>
      </c>
      <c r="I302" s="60">
        <v>39</v>
      </c>
      <c r="J302" s="60">
        <v>52</v>
      </c>
      <c r="K302" s="60">
        <v>410</v>
      </c>
      <c r="L302" s="61" t="s">
        <v>47</v>
      </c>
      <c r="M302" s="60">
        <v>1</v>
      </c>
      <c r="N302" s="60" t="s">
        <v>21</v>
      </c>
      <c r="O302" s="60" t="s">
        <v>27</v>
      </c>
      <c r="P302" s="60">
        <v>0</v>
      </c>
      <c r="Q302" s="60"/>
      <c r="R302" s="60"/>
      <c r="S302" s="60"/>
      <c r="T302" s="60"/>
    </row>
    <row r="303" spans="1:20" s="79" customFormat="1">
      <c r="A303" s="60">
        <f>IF(C303=C302,A302,IF(C303=(C302+1),A302,(A302+1)))</f>
        <v>51</v>
      </c>
      <c r="B303" s="50" t="str">
        <f>IF(L303="Stroke",IF(M303=M302,IF(A303&lt;&gt;A302,1,IF(L302="Stroke",B302+1,IF(L301="Stroke",B301+1,IF(L300="Stroke",B300+1,IF(L299="Stroke",B299+1,IF(L298="Stroke",B298+1,IF(L297="Stroke",B297+1,IF(L296="Stroke",B296+1,"")))))))),IF(A303&lt;&gt;A301,1,IF(M303=M301,IF(L301="Stroke",B301+1,IF(M303=M300,IF(L300="Stroke",B300+1,""))),1))),"")</f>
        <v/>
      </c>
      <c r="C303" s="60">
        <f t="shared" si="8"/>
        <v>67192</v>
      </c>
      <c r="D303" s="60" t="str">
        <f t="shared" si="9"/>
        <v>20171021</v>
      </c>
      <c r="E303" s="60">
        <v>2017</v>
      </c>
      <c r="F303" s="60">
        <v>10</v>
      </c>
      <c r="G303" s="60">
        <v>21</v>
      </c>
      <c r="H303" s="60">
        <v>18</v>
      </c>
      <c r="I303" s="60">
        <v>39</v>
      </c>
      <c r="J303" s="60">
        <v>52</v>
      </c>
      <c r="K303" s="60">
        <v>431</v>
      </c>
      <c r="L303" s="61" t="s">
        <v>47</v>
      </c>
      <c r="M303" s="60">
        <v>1</v>
      </c>
      <c r="N303" s="60" t="s">
        <v>21</v>
      </c>
      <c r="O303" s="60" t="s">
        <v>27</v>
      </c>
      <c r="P303" s="60">
        <v>0</v>
      </c>
      <c r="Q303" s="60"/>
      <c r="R303" s="60"/>
      <c r="S303" s="60"/>
      <c r="T303" s="60"/>
    </row>
    <row r="304" spans="1:20" s="79" customFormat="1">
      <c r="A304" s="60">
        <f>IF(C304=C303,A303,IF(C304=(C303+1),A303,(A303+1)))</f>
        <v>51</v>
      </c>
      <c r="B304" s="50" t="str">
        <f>IF(L304="Stroke",IF(M304=M303,IF(A304&lt;&gt;A303,1,IF(L303="Stroke",B303+1,IF(L302="Stroke",B302+1,IF(L301="Stroke",B301+1,IF(L300="Stroke",B300+1,IF(L299="Stroke",B299+1,IF(L298="Stroke",B298+1,IF(L297="Stroke",B297+1,"")))))))),IF(A304&lt;&gt;A302,1,IF(M304=M302,IF(L302="Stroke",B302+1,IF(M304=M301,IF(L301="Stroke",B301+1,""))),1))),"")</f>
        <v/>
      </c>
      <c r="C304" s="60">
        <f t="shared" si="8"/>
        <v>67192</v>
      </c>
      <c r="D304" s="60" t="str">
        <f t="shared" si="9"/>
        <v>20171021</v>
      </c>
      <c r="E304" s="60">
        <v>2017</v>
      </c>
      <c r="F304" s="60">
        <v>10</v>
      </c>
      <c r="G304" s="60">
        <v>21</v>
      </c>
      <c r="H304" s="60">
        <v>18</v>
      </c>
      <c r="I304" s="60">
        <v>39</v>
      </c>
      <c r="J304" s="60">
        <v>52</v>
      </c>
      <c r="K304" s="60">
        <v>440</v>
      </c>
      <c r="L304" s="61" t="s">
        <v>47</v>
      </c>
      <c r="M304" s="60">
        <v>1</v>
      </c>
      <c r="N304" s="60" t="s">
        <v>21</v>
      </c>
      <c r="O304" s="60" t="s">
        <v>27</v>
      </c>
      <c r="P304" s="60">
        <v>0</v>
      </c>
      <c r="Q304" s="60"/>
      <c r="R304" s="60"/>
      <c r="S304" s="60"/>
      <c r="T304" s="60"/>
    </row>
    <row r="305" spans="1:20" s="79" customFormat="1">
      <c r="A305" s="60">
        <f>IF(C305=C304,A304,IF(C305=(C304+1),A304,(A304+1)))</f>
        <v>51</v>
      </c>
      <c r="B305" s="50" t="str">
        <f>IF(L305="Stroke",IF(M305=M304,IF(A305&lt;&gt;A304,1,IF(L304="Stroke",B304+1,IF(L303="Stroke",B303+1,IF(L302="Stroke",B302+1,IF(L301="Stroke",B301+1,IF(L300="Stroke",B300+1,IF(L299="Stroke",B299+1,IF(L298="Stroke",B298+1,"")))))))),IF(A305&lt;&gt;A303,1,IF(M305=M303,IF(L303="Stroke",B303+1,IF(M305=M302,IF(L302="Stroke",B302+1,""))),1))),"")</f>
        <v/>
      </c>
      <c r="C305" s="60">
        <f t="shared" si="8"/>
        <v>67192</v>
      </c>
      <c r="D305" s="60" t="str">
        <f t="shared" si="9"/>
        <v>20171021</v>
      </c>
      <c r="E305" s="60">
        <v>2017</v>
      </c>
      <c r="F305" s="60">
        <v>10</v>
      </c>
      <c r="G305" s="60">
        <v>21</v>
      </c>
      <c r="H305" s="60">
        <v>18</v>
      </c>
      <c r="I305" s="60">
        <v>39</v>
      </c>
      <c r="J305" s="60">
        <v>52</v>
      </c>
      <c r="K305" s="60">
        <v>444</v>
      </c>
      <c r="L305" s="61" t="s">
        <v>47</v>
      </c>
      <c r="M305" s="60">
        <v>1</v>
      </c>
      <c r="N305" s="60" t="s">
        <v>21</v>
      </c>
      <c r="O305" s="60" t="s">
        <v>27</v>
      </c>
      <c r="P305" s="60">
        <v>0</v>
      </c>
      <c r="Q305" s="60"/>
      <c r="R305" s="60"/>
      <c r="S305" s="60"/>
      <c r="T305" s="60"/>
    </row>
    <row r="306" spans="1:20" s="79" customFormat="1">
      <c r="A306" s="60">
        <f>IF(C306=C305,A305,IF(C306=(C305+1),A305,(A305+1)))</f>
        <v>51</v>
      </c>
      <c r="B306" s="50" t="str">
        <f>IF(L306="Stroke",IF(M306=M305,IF(A306&lt;&gt;A305,1,IF(L305="Stroke",B305+1,IF(L304="Stroke",B304+1,IF(L303="Stroke",B303+1,IF(L302="Stroke",B302+1,IF(L301="Stroke",B301+1,IF(L300="Stroke",B300+1,IF(L299="Stroke",B299+1,"")))))))),IF(A306&lt;&gt;A304,1,IF(M306=M304,IF(L304="Stroke",B304+1,IF(M306=M303,IF(L303="Stroke",B303+1,""))),1))),"")</f>
        <v/>
      </c>
      <c r="C306" s="60">
        <f t="shared" si="8"/>
        <v>67192</v>
      </c>
      <c r="D306" s="60" t="str">
        <f t="shared" si="9"/>
        <v>20171021</v>
      </c>
      <c r="E306" s="60">
        <v>2017</v>
      </c>
      <c r="F306" s="60">
        <v>10</v>
      </c>
      <c r="G306" s="60">
        <v>21</v>
      </c>
      <c r="H306" s="60">
        <v>18</v>
      </c>
      <c r="I306" s="60">
        <v>39</v>
      </c>
      <c r="J306" s="60">
        <v>52</v>
      </c>
      <c r="K306" s="60">
        <v>467</v>
      </c>
      <c r="L306" s="61" t="s">
        <v>47</v>
      </c>
      <c r="M306" s="60">
        <v>1</v>
      </c>
      <c r="N306" s="60" t="s">
        <v>21</v>
      </c>
      <c r="O306" s="60" t="s">
        <v>27</v>
      </c>
      <c r="P306" s="60">
        <v>0</v>
      </c>
      <c r="Q306" s="60"/>
      <c r="R306" s="60"/>
      <c r="S306" s="60"/>
      <c r="T306" s="60"/>
    </row>
    <row r="307" spans="1:20" s="79" customFormat="1">
      <c r="A307" s="60">
        <f>IF(C307=C306,A306,IF(C307=(C306+1),A306,(A306+1)))</f>
        <v>51</v>
      </c>
      <c r="B307" s="50" t="str">
        <f>IF(L307="Stroke",IF(M307=M306,IF(A307&lt;&gt;A306,1,IF(L306="Stroke",B306+1,IF(L305="Stroke",B305+1,IF(L304="Stroke",B304+1,IF(L303="Stroke",B303+1,IF(L302="Stroke",B302+1,IF(L301="Stroke",B301+1,IF(L300="Stroke",B300+1,"")))))))),IF(A307&lt;&gt;A305,1,IF(M307=M305,IF(L305="Stroke",B305+1,IF(M307=M304,IF(L304="Stroke",B304+1,""))),1))),"")</f>
        <v/>
      </c>
      <c r="C307" s="60">
        <f t="shared" si="8"/>
        <v>67192</v>
      </c>
      <c r="D307" s="60" t="str">
        <f t="shared" si="9"/>
        <v>20171021</v>
      </c>
      <c r="E307" s="60">
        <v>2017</v>
      </c>
      <c r="F307" s="60">
        <v>10</v>
      </c>
      <c r="G307" s="60">
        <v>21</v>
      </c>
      <c r="H307" s="60">
        <v>18</v>
      </c>
      <c r="I307" s="60">
        <v>39</v>
      </c>
      <c r="J307" s="60">
        <v>52</v>
      </c>
      <c r="K307" s="60">
        <v>491</v>
      </c>
      <c r="L307" s="61" t="s">
        <v>47</v>
      </c>
      <c r="M307" s="60">
        <v>1</v>
      </c>
      <c r="N307" s="60" t="s">
        <v>21</v>
      </c>
      <c r="O307" s="60" t="s">
        <v>27</v>
      </c>
      <c r="P307" s="60">
        <v>0</v>
      </c>
      <c r="Q307" s="60"/>
      <c r="R307" s="60"/>
      <c r="S307" s="60"/>
      <c r="T307" s="60"/>
    </row>
    <row r="308" spans="1:20" s="79" customFormat="1">
      <c r="A308" s="60">
        <f>IF(C308=C307,A307,IF(C308=(C307+1),A307,(A307+1)))</f>
        <v>51</v>
      </c>
      <c r="B308" s="50" t="str">
        <f>IF(L308="Stroke",IF(M308=M307,IF(A308&lt;&gt;A307,1,IF(L307="Stroke",B307+1,IF(L306="Stroke",B306+1,IF(L305="Stroke",B305+1,IF(L304="Stroke",B304+1,IF(L303="Stroke",B303+1,IF(L302="Stroke",B302+1,IF(L301="Stroke",B301+1,"")))))))),IF(A308&lt;&gt;A306,1,IF(M308=M306,IF(L306="Stroke",B306+1,IF(M308=M305,IF(L305="Stroke",B305+1,""))),1))),"")</f>
        <v/>
      </c>
      <c r="C308" s="60">
        <f t="shared" si="8"/>
        <v>67192</v>
      </c>
      <c r="D308" s="60" t="str">
        <f t="shared" si="9"/>
        <v>20171021</v>
      </c>
      <c r="E308" s="60">
        <v>2017</v>
      </c>
      <c r="F308" s="60">
        <v>10</v>
      </c>
      <c r="G308" s="60">
        <v>21</v>
      </c>
      <c r="H308" s="60">
        <v>18</v>
      </c>
      <c r="I308" s="60">
        <v>39</v>
      </c>
      <c r="J308" s="60">
        <v>52</v>
      </c>
      <c r="K308" s="60">
        <v>514</v>
      </c>
      <c r="L308" s="61" t="s">
        <v>47</v>
      </c>
      <c r="M308" s="60">
        <v>1</v>
      </c>
      <c r="N308" s="60" t="s">
        <v>21</v>
      </c>
      <c r="O308" s="60" t="s">
        <v>27</v>
      </c>
      <c r="P308" s="60">
        <v>0</v>
      </c>
      <c r="Q308" s="60"/>
      <c r="R308" s="60"/>
      <c r="S308" s="60"/>
      <c r="T308" s="60"/>
    </row>
    <row r="309" spans="1:20" s="79" customFormat="1">
      <c r="A309" s="60">
        <f>IF(C309=C308,A308,IF(C309=(C308+1),A308,(A308+1)))</f>
        <v>51</v>
      </c>
      <c r="B309" s="50" t="str">
        <f>IF(L309="Stroke",IF(M309=M308,IF(A309&lt;&gt;A308,1,IF(L308="Stroke",B308+1,IF(L307="Stroke",B307+1,IF(L306="Stroke",B306+1,IF(L305="Stroke",B305+1,IF(L304="Stroke",B304+1,IF(L303="Stroke",B303+1,IF(L302="Stroke",B302+1,"")))))))),IF(A309&lt;&gt;A307,1,IF(M309=M307,IF(L307="Stroke",B307+1,IF(M309=M306,IF(L306="Stroke",B306+1,""))),1))),"")</f>
        <v/>
      </c>
      <c r="C309" s="60">
        <f t="shared" si="8"/>
        <v>67192</v>
      </c>
      <c r="D309" s="60" t="str">
        <f t="shared" si="9"/>
        <v>20171021</v>
      </c>
      <c r="E309" s="60">
        <v>2017</v>
      </c>
      <c r="F309" s="60">
        <v>10</v>
      </c>
      <c r="G309" s="60">
        <v>21</v>
      </c>
      <c r="H309" s="60">
        <v>18</v>
      </c>
      <c r="I309" s="60">
        <v>39</v>
      </c>
      <c r="J309" s="60">
        <v>52</v>
      </c>
      <c r="K309" s="60">
        <v>586</v>
      </c>
      <c r="L309" s="61" t="s">
        <v>47</v>
      </c>
      <c r="M309" s="60">
        <v>1</v>
      </c>
      <c r="N309" s="60" t="s">
        <v>21</v>
      </c>
      <c r="O309" s="60" t="s">
        <v>27</v>
      </c>
      <c r="P309" s="60">
        <v>0</v>
      </c>
      <c r="Q309" s="60"/>
      <c r="R309" s="60"/>
      <c r="S309" s="60"/>
      <c r="T309" s="60"/>
    </row>
    <row r="310" spans="1:20" s="79" customFormat="1">
      <c r="A310" s="60">
        <f>IF(C310=C309,A309,IF(C310=(C309+1),A309,(A309+1)))</f>
        <v>51</v>
      </c>
      <c r="B310" s="50" t="str">
        <f>IF(L310="Stroke",IF(M310=M309,IF(A310&lt;&gt;A309,1,IF(L309="Stroke",B309+1,IF(L308="Stroke",B308+1,IF(L307="Stroke",B307+1,IF(L306="Stroke",B306+1,IF(L305="Stroke",B305+1,IF(L304="Stroke",B304+1,IF(L303="Stroke",B303+1,"")))))))),IF(A310&lt;&gt;A308,1,IF(M310=M308,IF(L308="Stroke",B308+1,IF(M310=M307,IF(L307="Stroke",B307+1,""))),1))),"")</f>
        <v/>
      </c>
      <c r="C310" s="60">
        <f t="shared" si="8"/>
        <v>67192</v>
      </c>
      <c r="D310" s="60" t="str">
        <f t="shared" si="9"/>
        <v>20171021</v>
      </c>
      <c r="E310" s="60">
        <v>2017</v>
      </c>
      <c r="F310" s="60">
        <v>10</v>
      </c>
      <c r="G310" s="60">
        <v>21</v>
      </c>
      <c r="H310" s="60">
        <v>18</v>
      </c>
      <c r="I310" s="60">
        <v>39</v>
      </c>
      <c r="J310" s="60">
        <v>52</v>
      </c>
      <c r="K310" s="60">
        <v>590</v>
      </c>
      <c r="L310" s="61" t="s">
        <v>47</v>
      </c>
      <c r="M310" s="60">
        <v>1</v>
      </c>
      <c r="N310" s="60" t="s">
        <v>21</v>
      </c>
      <c r="O310" s="60" t="s">
        <v>27</v>
      </c>
      <c r="P310" s="60">
        <v>0</v>
      </c>
      <c r="Q310" s="60"/>
      <c r="R310" s="60"/>
      <c r="S310" s="60"/>
      <c r="T310" s="60"/>
    </row>
    <row r="311" spans="1:20" s="79" customFormat="1">
      <c r="A311" s="60">
        <f>IF(C311=C310,A310,IF(C311=(C310+1),A310,(A310+1)))</f>
        <v>51</v>
      </c>
      <c r="B311" s="50" t="str">
        <f>IF(L311="Stroke",IF(M311=M310,IF(A311&lt;&gt;A310,1,IF(L310="Stroke",B310+1,IF(L309="Stroke",B309+1,IF(L308="Stroke",B308+1,IF(L307="Stroke",B307+1,IF(L306="Stroke",B306+1,IF(L305="Stroke",B305+1,IF(L304="Stroke",B304+1,"")))))))),IF(A311&lt;&gt;A309,1,IF(M311=M309,IF(L309="Stroke",B309+1,IF(M311=M308,IF(L308="Stroke",B308+1,""))),1))),"")</f>
        <v/>
      </c>
      <c r="C311" s="60">
        <f t="shared" si="8"/>
        <v>67192</v>
      </c>
      <c r="D311" s="60" t="str">
        <f t="shared" si="9"/>
        <v>20171021</v>
      </c>
      <c r="E311" s="60">
        <v>2017</v>
      </c>
      <c r="F311" s="60">
        <v>10</v>
      </c>
      <c r="G311" s="60">
        <v>21</v>
      </c>
      <c r="H311" s="60">
        <v>18</v>
      </c>
      <c r="I311" s="60">
        <v>39</v>
      </c>
      <c r="J311" s="60">
        <v>52</v>
      </c>
      <c r="K311" s="60">
        <v>616</v>
      </c>
      <c r="L311" s="61" t="s">
        <v>47</v>
      </c>
      <c r="M311" s="60">
        <v>1</v>
      </c>
      <c r="N311" s="60" t="s">
        <v>21</v>
      </c>
      <c r="O311" s="60" t="s">
        <v>27</v>
      </c>
      <c r="P311" s="60">
        <v>0</v>
      </c>
      <c r="Q311" s="60"/>
      <c r="R311" s="60"/>
      <c r="S311" s="60"/>
      <c r="T311" s="60"/>
    </row>
    <row r="312" spans="1:20" s="79" customFormat="1">
      <c r="A312" s="60">
        <f>IF(C312=C311,A311,IF(C312=(C311+1),A311,(A311+1)))</f>
        <v>51</v>
      </c>
      <c r="B312" s="50" t="str">
        <f>IF(L312="Stroke",IF(M312=M311,IF(A312&lt;&gt;A311,1,IF(L311="Stroke",B311+1,IF(L310="Stroke",B310+1,IF(L309="Stroke",B309+1,IF(L308="Stroke",B308+1,IF(L307="Stroke",B307+1,IF(L306="Stroke",B306+1,IF(L305="Stroke",B305+1,"")))))))),IF(A312&lt;&gt;A310,1,IF(M312=M310,IF(L310="Stroke",B310+1,IF(M312=M309,IF(L309="Stroke",B309+1,""))),1))),"")</f>
        <v/>
      </c>
      <c r="C312" s="60">
        <f t="shared" si="8"/>
        <v>67192</v>
      </c>
      <c r="D312" s="60" t="str">
        <f t="shared" si="9"/>
        <v>20171021</v>
      </c>
      <c r="E312" s="60">
        <v>2017</v>
      </c>
      <c r="F312" s="60">
        <v>10</v>
      </c>
      <c r="G312" s="60">
        <v>21</v>
      </c>
      <c r="H312" s="60">
        <v>18</v>
      </c>
      <c r="I312" s="60">
        <v>39</v>
      </c>
      <c r="J312" s="60">
        <v>52</v>
      </c>
      <c r="K312" s="60">
        <v>639</v>
      </c>
      <c r="L312" s="61" t="s">
        <v>47</v>
      </c>
      <c r="M312" s="60">
        <v>1</v>
      </c>
      <c r="N312" s="60" t="s">
        <v>21</v>
      </c>
      <c r="O312" s="60" t="s">
        <v>27</v>
      </c>
      <c r="P312" s="60">
        <v>0</v>
      </c>
      <c r="Q312" s="60"/>
      <c r="R312" s="60"/>
      <c r="S312" s="60"/>
      <c r="T312" s="60"/>
    </row>
    <row r="313" spans="1:20" s="79" customFormat="1">
      <c r="A313" s="60">
        <f>IF(C313=C312,A312,IF(C313=(C312+1),A312,(A312+1)))</f>
        <v>51</v>
      </c>
      <c r="B313" s="50" t="str">
        <f>IF(L313="Stroke",IF(M313=M312,IF(A313&lt;&gt;A312,1,IF(L312="Stroke",B312+1,IF(L311="Stroke",B311+1,IF(L310="Stroke",B310+1,IF(L309="Stroke",B309+1,IF(L308="Stroke",B308+1,IF(L307="Stroke",B307+1,IF(L306="Stroke",B306+1,"")))))))),IF(A313&lt;&gt;A311,1,IF(M313=M311,IF(L311="Stroke",B311+1,IF(M313=M310,IF(L310="Stroke",B310+1,""))),1))),"")</f>
        <v/>
      </c>
      <c r="C313" s="60">
        <f t="shared" si="8"/>
        <v>67192</v>
      </c>
      <c r="D313" s="60" t="str">
        <f t="shared" si="9"/>
        <v>20171021</v>
      </c>
      <c r="E313" s="60">
        <v>2017</v>
      </c>
      <c r="F313" s="60">
        <v>10</v>
      </c>
      <c r="G313" s="60">
        <v>21</v>
      </c>
      <c r="H313" s="60">
        <v>18</v>
      </c>
      <c r="I313" s="60">
        <v>39</v>
      </c>
      <c r="J313" s="60">
        <v>52</v>
      </c>
      <c r="K313" s="60">
        <v>662</v>
      </c>
      <c r="L313" s="61" t="s">
        <v>47</v>
      </c>
      <c r="M313" s="60">
        <v>1</v>
      </c>
      <c r="N313" s="60" t="s">
        <v>21</v>
      </c>
      <c r="O313" s="60" t="s">
        <v>27</v>
      </c>
      <c r="P313" s="60">
        <v>0</v>
      </c>
      <c r="Q313" s="60"/>
      <c r="R313" s="60"/>
      <c r="S313" s="60"/>
      <c r="T313" s="60"/>
    </row>
    <row r="314" spans="1:20" s="79" customFormat="1">
      <c r="A314" s="60">
        <f>IF(C314=C313,A313,IF(C314=(C313+1),A313,(A313+1)))</f>
        <v>51</v>
      </c>
      <c r="B314" s="50" t="str">
        <f>IF(L314="Stroke",IF(M314=M313,IF(A314&lt;&gt;A313,1,IF(L313="Stroke",B313+1,IF(L312="Stroke",B312+1,IF(L311="Stroke",B311+1,IF(L310="Stroke",B310+1,IF(L309="Stroke",B309+1,IF(L308="Stroke",B308+1,IF(L307="Stroke",B307+1,"")))))))),IF(A314&lt;&gt;A312,1,IF(M314=M312,IF(L312="Stroke",B312+1,IF(M314=M311,IF(L311="Stroke",B311+1,""))),1))),"")</f>
        <v/>
      </c>
      <c r="C314" s="60">
        <f t="shared" si="8"/>
        <v>67192</v>
      </c>
      <c r="D314" s="62" t="str">
        <f t="shared" si="9"/>
        <v>20171021</v>
      </c>
      <c r="E314" s="62">
        <v>2017</v>
      </c>
      <c r="F314" s="62">
        <v>10</v>
      </c>
      <c r="G314" s="62">
        <v>21</v>
      </c>
      <c r="H314" s="62">
        <v>18</v>
      </c>
      <c r="I314" s="62">
        <v>39</v>
      </c>
      <c r="J314" s="62">
        <v>52</v>
      </c>
      <c r="K314" s="62">
        <v>677</v>
      </c>
      <c r="L314" s="62" t="s">
        <v>40</v>
      </c>
      <c r="M314" s="62"/>
      <c r="N314" s="62" t="s">
        <v>21</v>
      </c>
      <c r="O314" s="62" t="s">
        <v>27</v>
      </c>
      <c r="P314" s="62">
        <v>0</v>
      </c>
      <c r="Q314" s="60"/>
      <c r="R314" s="60"/>
      <c r="S314" s="60"/>
      <c r="T314" s="60"/>
    </row>
    <row r="315" spans="1:20" s="79" customFormat="1">
      <c r="A315" s="60">
        <f>IF(C315=C314,A314,IF(C315=(C314+1),A314,(A314+1)))</f>
        <v>51</v>
      </c>
      <c r="B315" s="50" t="str">
        <f>IF(L315="Stroke",IF(M315=M314,IF(A315&lt;&gt;A314,1,IF(L314="Stroke",B314+1,IF(L313="Stroke",B313+1,IF(L312="Stroke",B312+1,IF(L311="Stroke",B311+1,IF(L310="Stroke",B310+1,IF(L309="Stroke",B309+1,IF(L308="Stroke",B308+1,"")))))))),IF(A315&lt;&gt;A313,1,IF(M315=M313,IF(L313="Stroke",B313+1,IF(M315=M312,IF(L312="Stroke",B312+1,""))),1))),"")</f>
        <v/>
      </c>
      <c r="C315" s="60">
        <f t="shared" si="8"/>
        <v>67192</v>
      </c>
      <c r="D315" s="60" t="str">
        <f t="shared" si="9"/>
        <v>20171021</v>
      </c>
      <c r="E315" s="60">
        <v>2017</v>
      </c>
      <c r="F315" s="60">
        <v>10</v>
      </c>
      <c r="G315" s="60">
        <v>21</v>
      </c>
      <c r="H315" s="60">
        <v>18</v>
      </c>
      <c r="I315" s="60">
        <v>39</v>
      </c>
      <c r="J315" s="60">
        <v>52</v>
      </c>
      <c r="K315" s="60">
        <v>694</v>
      </c>
      <c r="L315" s="60" t="s">
        <v>49</v>
      </c>
      <c r="M315" s="60">
        <v>1</v>
      </c>
      <c r="N315" s="60" t="s">
        <v>21</v>
      </c>
      <c r="O315" s="60" t="s">
        <v>27</v>
      </c>
      <c r="P315" s="60">
        <v>11</v>
      </c>
      <c r="Q315" s="60"/>
      <c r="R315" s="60"/>
      <c r="S315" s="60"/>
      <c r="T315" s="60"/>
    </row>
    <row r="316" spans="1:20" s="79" customFormat="1">
      <c r="A316" s="60">
        <f>IF(C316=C315,A315,IF(C316=(C315+1),A315,(A315+1)))</f>
        <v>51</v>
      </c>
      <c r="B316" s="50" t="str">
        <f>IF(L316="Stroke",IF(M316=M315,IF(A316&lt;&gt;A315,1,IF(L315="Stroke",B315+1,IF(L314="Stroke",B314+1,IF(L313="Stroke",B313+1,IF(L312="Stroke",B312+1,IF(L311="Stroke",B311+1,IF(L310="Stroke",B310+1,IF(L309="Stroke",B309+1,"")))))))),IF(A316&lt;&gt;A314,1,IF(M316=M314,IF(L314="Stroke",B314+1,IF(M316=M313,IF(L313="Stroke",B313+1,""))),1))),"")</f>
        <v/>
      </c>
      <c r="C316" s="60">
        <f t="shared" si="8"/>
        <v>67192</v>
      </c>
      <c r="D316" s="60" t="str">
        <f t="shared" si="9"/>
        <v>20171021</v>
      </c>
      <c r="E316" s="60">
        <v>2017</v>
      </c>
      <c r="F316" s="60">
        <v>10</v>
      </c>
      <c r="G316" s="60">
        <v>21</v>
      </c>
      <c r="H316" s="60">
        <v>18</v>
      </c>
      <c r="I316" s="60">
        <v>39</v>
      </c>
      <c r="J316" s="60">
        <v>52</v>
      </c>
      <c r="K316" s="60">
        <v>749</v>
      </c>
      <c r="L316" s="60" t="s">
        <v>49</v>
      </c>
      <c r="M316" s="60">
        <v>1</v>
      </c>
      <c r="N316" s="60" t="s">
        <v>21</v>
      </c>
      <c r="O316" s="60" t="s">
        <v>27</v>
      </c>
      <c r="P316" s="60">
        <v>11</v>
      </c>
      <c r="Q316" s="60"/>
      <c r="R316" s="60"/>
      <c r="S316" s="60"/>
      <c r="T316" s="60"/>
    </row>
    <row r="317" spans="1:20" s="79" customFormat="1">
      <c r="A317" s="60">
        <f>IF(C317=C316,A316,IF(C317=(C316+1),A316,(A316+1)))</f>
        <v>51</v>
      </c>
      <c r="B317" s="50" t="str">
        <f>IF(L317="Stroke",IF(M317=M316,IF(A317&lt;&gt;A316,1,IF(L316="Stroke",B316+1,IF(L315="Stroke",B315+1,IF(L314="Stroke",B314+1,IF(L313="Stroke",B313+1,IF(L312="Stroke",B312+1,IF(L311="Stroke",B311+1,IF(L310="Stroke",B310+1,"")))))))),IF(A317&lt;&gt;A315,1,IF(M317=M315,IF(L315="Stroke",B315+1,IF(M317=M314,IF(L314="Stroke",B314+1,""))),1))),"")</f>
        <v/>
      </c>
      <c r="C317" s="60">
        <f t="shared" si="8"/>
        <v>67192</v>
      </c>
      <c r="D317" s="60" t="str">
        <f t="shared" si="9"/>
        <v>20171021</v>
      </c>
      <c r="E317" s="60">
        <v>2017</v>
      </c>
      <c r="F317" s="60">
        <v>10</v>
      </c>
      <c r="G317" s="60">
        <v>21</v>
      </c>
      <c r="H317" s="60">
        <v>18</v>
      </c>
      <c r="I317" s="60">
        <v>39</v>
      </c>
      <c r="J317" s="60">
        <v>52</v>
      </c>
      <c r="K317" s="60">
        <v>774</v>
      </c>
      <c r="L317" s="60" t="s">
        <v>40</v>
      </c>
      <c r="M317" s="60"/>
      <c r="N317" s="60" t="s">
        <v>21</v>
      </c>
      <c r="O317" s="60" t="s">
        <v>27</v>
      </c>
      <c r="P317" s="60">
        <v>0</v>
      </c>
      <c r="Q317" s="60"/>
      <c r="R317" s="60"/>
      <c r="S317" s="60"/>
      <c r="T317" s="60"/>
    </row>
    <row r="318" spans="1:20" s="79" customFormat="1">
      <c r="A318" s="60">
        <f>IF(C318=C317,A317,IF(C318=(C317+1),A317,(A317+1)))</f>
        <v>51</v>
      </c>
      <c r="B318" s="50" t="str">
        <f>IF(L318="Stroke",IF(M318=M317,IF(A318&lt;&gt;A317,1,IF(L317="Stroke",B317+1,IF(L316="Stroke",B316+1,IF(L315="Stroke",B315+1,IF(L314="Stroke",B314+1,IF(L313="Stroke",B313+1,IF(L312="Stroke",B312+1,IF(L311="Stroke",B311+1,"")))))))),IF(A318&lt;&gt;A316,1,IF(M318=M316,IF(L316="Stroke",B316+1,IF(M318=M315,IF(L315="Stroke",B315+1,""))),1))),"")</f>
        <v/>
      </c>
      <c r="C318" s="60">
        <f t="shared" si="8"/>
        <v>67192</v>
      </c>
      <c r="D318" s="60" t="str">
        <f t="shared" si="9"/>
        <v>20171021</v>
      </c>
      <c r="E318" s="60">
        <v>2017</v>
      </c>
      <c r="F318" s="60">
        <v>10</v>
      </c>
      <c r="G318" s="60">
        <v>21</v>
      </c>
      <c r="H318" s="60">
        <v>18</v>
      </c>
      <c r="I318" s="60">
        <v>39</v>
      </c>
      <c r="J318" s="60">
        <v>52</v>
      </c>
      <c r="K318" s="60">
        <v>780</v>
      </c>
      <c r="L318" s="60" t="s">
        <v>49</v>
      </c>
      <c r="M318" s="60">
        <v>1</v>
      </c>
      <c r="N318" s="60" t="s">
        <v>21</v>
      </c>
      <c r="O318" s="60" t="s">
        <v>27</v>
      </c>
      <c r="P318" s="60">
        <v>3</v>
      </c>
      <c r="Q318" s="60"/>
      <c r="R318" s="60"/>
      <c r="S318" s="60"/>
      <c r="T318" s="60"/>
    </row>
    <row r="319" spans="1:20" s="79" customFormat="1">
      <c r="A319" s="60">
        <f>IF(C319=C318,A318,IF(C319=(C318+1),A318,(A318+1)))</f>
        <v>51</v>
      </c>
      <c r="B319" s="50" t="str">
        <f>IF(L319="Stroke",IF(M319=M318,IF(A319&lt;&gt;A318,1,IF(L318="Stroke",B318+1,IF(L317="Stroke",B317+1,IF(L316="Stroke",B316+1,IF(L315="Stroke",B315+1,IF(L314="Stroke",B314+1,IF(L313="Stroke",B313+1,IF(L312="Stroke",B312+1,"")))))))),IF(A319&lt;&gt;A317,1,IF(M319=M317,IF(L317="Stroke",B317+1,IF(M319=M316,IF(L316="Stroke",B316+1,""))),1))),"")</f>
        <v/>
      </c>
      <c r="C319" s="60">
        <f t="shared" si="8"/>
        <v>67192</v>
      </c>
      <c r="D319" s="60" t="str">
        <f t="shared" si="9"/>
        <v>20171021</v>
      </c>
      <c r="E319" s="60">
        <v>2017</v>
      </c>
      <c r="F319" s="60">
        <v>10</v>
      </c>
      <c r="G319" s="60">
        <v>21</v>
      </c>
      <c r="H319" s="60">
        <v>18</v>
      </c>
      <c r="I319" s="60">
        <v>39</v>
      </c>
      <c r="J319" s="60">
        <v>52</v>
      </c>
      <c r="K319" s="60">
        <v>825</v>
      </c>
      <c r="L319" s="60" t="s">
        <v>40</v>
      </c>
      <c r="M319" s="60"/>
      <c r="N319" s="60" t="s">
        <v>21</v>
      </c>
      <c r="O319" s="60" t="s">
        <v>27</v>
      </c>
      <c r="P319" s="60">
        <v>0</v>
      </c>
      <c r="Q319" s="60"/>
      <c r="R319" s="60"/>
      <c r="S319" s="60"/>
      <c r="T319" s="60"/>
    </row>
    <row r="320" spans="1:20">
      <c r="A320" s="51">
        <f>IF(C320=C319,A319,IF(C320=(C319+1),A319,(A319+1)))</f>
        <v>52</v>
      </c>
      <c r="B320" s="50" t="str">
        <f>IF(L320="Stroke",IF(M320=M319,IF(A320&lt;&gt;A319,1,IF(L319="Stroke",B319+1,IF(L318="Stroke",B318+1,IF(L317="Stroke",B317+1,IF(L316="Stroke",B316+1,IF(L315="Stroke",B315+1,IF(L314="Stroke",B314+1,IF(L313="Stroke",B313+1,"")))))))),IF(A320&lt;&gt;A318,1,IF(M320=M318,IF(L318="Stroke",B318+1,IF(M320=M317,IF(L317="Stroke",B317+1,""))),1))),"")</f>
        <v/>
      </c>
      <c r="C320" s="51">
        <f t="shared" si="8"/>
        <v>67315</v>
      </c>
      <c r="D320" s="51" t="str">
        <f t="shared" si="9"/>
        <v>20171021</v>
      </c>
      <c r="E320" s="51">
        <v>2017</v>
      </c>
      <c r="F320" s="51">
        <v>10</v>
      </c>
      <c r="G320" s="51">
        <v>21</v>
      </c>
      <c r="H320" s="51">
        <v>18</v>
      </c>
      <c r="I320" s="51">
        <v>41</v>
      </c>
      <c r="J320" s="51">
        <v>55</v>
      </c>
      <c r="K320" s="51">
        <v>434</v>
      </c>
      <c r="L320" s="51" t="s">
        <v>44</v>
      </c>
      <c r="M320" s="51">
        <v>1</v>
      </c>
      <c r="N320" s="51" t="s">
        <v>21</v>
      </c>
      <c r="O320" s="51" t="s">
        <v>27</v>
      </c>
      <c r="P320" s="51">
        <v>320</v>
      </c>
      <c r="Q320" s="51" t="s">
        <v>61</v>
      </c>
      <c r="R320" s="60"/>
      <c r="S320" s="60"/>
      <c r="T320" s="60"/>
    </row>
    <row r="321" spans="1:601" s="79" customFormat="1">
      <c r="A321" s="73">
        <f>IF(C321=C320,A320,IF(C321=(C320+1),A320,(A320+1)))</f>
        <v>52</v>
      </c>
      <c r="B321" s="50" t="str">
        <f>IF(L321="Stroke",IF(M321=M320,IF(A321&lt;&gt;A320,1,IF(L320="Stroke",B320+1,IF(L319="Stroke",B319+1,IF(L318="Stroke",B318+1,IF(L317="Stroke",B317+1,IF(L316="Stroke",B316+1,IF(L315="Stroke",B315+1,IF(L314="Stroke",B314+1,"")))))))),IF(A321&lt;&gt;A319,1,IF(M321=M319,IF(L319="Stroke",B319+1,IF(M321=M318,IF(L318="Stroke",B318+1,""))),1))),"")</f>
        <v/>
      </c>
      <c r="C321" s="73">
        <f t="shared" si="8"/>
        <v>67315</v>
      </c>
      <c r="D321" s="73" t="str">
        <f t="shared" si="9"/>
        <v>20171021</v>
      </c>
      <c r="E321" s="73">
        <v>2017</v>
      </c>
      <c r="F321" s="73">
        <v>10</v>
      </c>
      <c r="G321" s="73">
        <v>21</v>
      </c>
      <c r="H321" s="73">
        <v>18</v>
      </c>
      <c r="I321" s="73">
        <v>41</v>
      </c>
      <c r="J321" s="73">
        <v>55</v>
      </c>
      <c r="K321" s="73">
        <v>527</v>
      </c>
      <c r="L321" s="118" t="s">
        <v>47</v>
      </c>
      <c r="M321" s="73">
        <v>1</v>
      </c>
      <c r="N321" s="73" t="s">
        <v>21</v>
      </c>
      <c r="O321" s="73" t="s">
        <v>27</v>
      </c>
      <c r="P321" s="73">
        <v>0</v>
      </c>
      <c r="Q321" s="60" t="s">
        <v>62</v>
      </c>
      <c r="R321" s="60"/>
      <c r="S321" s="60"/>
      <c r="T321" s="60"/>
    </row>
    <row r="322" spans="1:601" s="85" customFormat="1">
      <c r="A322" s="83">
        <f>IF(C322=C321,A321,IF(C322=(C321+1),A321,(A321+1)))</f>
        <v>53</v>
      </c>
      <c r="B322" s="50">
        <f>IF(L322="Stroke",IF(M322=M321,IF(A322&lt;&gt;A321,1,IF(L321="Stroke",B321+1,IF(L320="Stroke",B320+1,IF(L319="Stroke",B319+1,IF(L318="Stroke",B318+1,IF(L317="Stroke",B317+1,IF(L316="Stroke",B316+1,IF(L315="Stroke",B315+1,"")))))))),IF(A322&lt;&gt;A320,1,IF(M322=M320,IF(L320="Stroke",B320+1,IF(M322=M319,IF(L319="Stroke",B319+1,""))),1))),"")</f>
        <v>1</v>
      </c>
      <c r="C322" s="83">
        <f t="shared" ref="C322:C385" si="10">J322+(I322*60)+(H322*3600)</f>
        <v>67587</v>
      </c>
      <c r="D322" s="83" t="str">
        <f t="shared" ref="D322:D385" si="11">CONCATENATE(E322,F322,G322)</f>
        <v>20171021</v>
      </c>
      <c r="E322" s="83">
        <v>2017</v>
      </c>
      <c r="F322" s="83">
        <v>10</v>
      </c>
      <c r="G322" s="83">
        <v>21</v>
      </c>
      <c r="H322" s="83">
        <v>18</v>
      </c>
      <c r="I322" s="83">
        <v>46</v>
      </c>
      <c r="J322" s="83">
        <v>27</v>
      </c>
      <c r="K322" s="83">
        <v>321</v>
      </c>
      <c r="L322" s="83" t="s">
        <v>26</v>
      </c>
      <c r="M322" s="83">
        <v>1</v>
      </c>
      <c r="N322" s="83" t="s">
        <v>20</v>
      </c>
      <c r="O322" s="83" t="s">
        <v>27</v>
      </c>
      <c r="P322" s="83">
        <v>228</v>
      </c>
      <c r="Q322" s="92" t="s">
        <v>202</v>
      </c>
      <c r="R322" s="93" t="s">
        <v>203</v>
      </c>
      <c r="S322" s="94">
        <v>-26.229700000000001</v>
      </c>
      <c r="T322" s="94">
        <v>28.072900000000001</v>
      </c>
      <c r="U322" s="93">
        <v>52</v>
      </c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G322" s="79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X322" s="79"/>
      <c r="DY322" s="79"/>
      <c r="DZ322" s="79"/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O322" s="79"/>
      <c r="FP322" s="79"/>
      <c r="FQ322" s="79"/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W322" s="79"/>
      <c r="IX322" s="79"/>
      <c r="IY322" s="79"/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N322" s="79"/>
      <c r="KO322" s="79"/>
      <c r="KP322" s="79"/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E322" s="79"/>
      <c r="MF322" s="79"/>
      <c r="MG322" s="79"/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V322" s="79"/>
      <c r="NW322" s="79"/>
      <c r="NX322" s="79"/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M322" s="79"/>
      <c r="PN322" s="79"/>
      <c r="PO322" s="79"/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D322" s="79"/>
      <c r="RE322" s="79"/>
      <c r="RF322" s="79"/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U322" s="79"/>
      <c r="SV322" s="79"/>
      <c r="SW322" s="79"/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L322" s="79"/>
      <c r="UM322" s="79"/>
      <c r="UN322" s="79"/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C322" s="79"/>
    </row>
    <row r="323" spans="1:601" s="79" customFormat="1">
      <c r="A323" s="60">
        <f>IF(C323=C322,A322,IF(C323=(C322+1),A322,(A322+1)))</f>
        <v>53</v>
      </c>
      <c r="B323" s="50" t="str">
        <f>IF(L323="Stroke",IF(M323=M322,IF(A323&lt;&gt;A322,1,IF(L322="Stroke",B322+1,IF(L321="Stroke",B321+1,IF(L320="Stroke",B320+1,IF(L319="Stroke",B319+1,IF(L318="Stroke",B318+1,IF(L317="Stroke",B317+1,IF(L316="Stroke",B316+1,"")))))))),IF(A323&lt;&gt;A321,1,IF(M323=M321,IF(L321="Stroke",B321+1,IF(M323=M320,IF(L320="Stroke",B320+1,""))),1))),"")</f>
        <v/>
      </c>
      <c r="C323" s="60">
        <f t="shared" si="10"/>
        <v>67587</v>
      </c>
      <c r="D323" s="60" t="str">
        <f t="shared" si="11"/>
        <v>20171021</v>
      </c>
      <c r="E323" s="60">
        <v>2017</v>
      </c>
      <c r="F323" s="60">
        <v>10</v>
      </c>
      <c r="G323" s="60">
        <v>21</v>
      </c>
      <c r="H323" s="60">
        <v>18</v>
      </c>
      <c r="I323" s="60">
        <v>46</v>
      </c>
      <c r="J323" s="60">
        <v>27</v>
      </c>
      <c r="K323" s="60">
        <v>326</v>
      </c>
      <c r="L323" s="60" t="s">
        <v>29</v>
      </c>
      <c r="M323" s="60">
        <v>1</v>
      </c>
      <c r="N323" s="60" t="s">
        <v>20</v>
      </c>
      <c r="O323" s="60" t="s">
        <v>27</v>
      </c>
      <c r="P323" s="60">
        <v>0</v>
      </c>
      <c r="Q323" s="60" t="s">
        <v>199</v>
      </c>
      <c r="R323" s="60"/>
      <c r="S323" s="60"/>
      <c r="T323" s="60"/>
    </row>
    <row r="324" spans="1:601" s="79" customFormat="1">
      <c r="A324" s="60">
        <f>IF(C324=C323,A323,IF(C324=(C323+1),A323,(A323+1)))</f>
        <v>53</v>
      </c>
      <c r="B324" s="50" t="str">
        <f>IF(L324="Stroke",IF(M324=M323,IF(A324&lt;&gt;A323,1,IF(L323="Stroke",B323+1,IF(L322="Stroke",B322+1,IF(L321="Stroke",B321+1,IF(L320="Stroke",B320+1,IF(L319="Stroke",B319+1,IF(L318="Stroke",B318+1,IF(L317="Stroke",B317+1,"")))))))),IF(A324&lt;&gt;A322,1,IF(M324=M322,IF(L322="Stroke",B322+1,IF(M324=M321,IF(L321="Stroke",B321+1,""))),1))),"")</f>
        <v/>
      </c>
      <c r="C324" s="60">
        <f t="shared" si="10"/>
        <v>67587</v>
      </c>
      <c r="D324" s="60" t="str">
        <f t="shared" si="11"/>
        <v>20171021</v>
      </c>
      <c r="E324" s="60">
        <v>2017</v>
      </c>
      <c r="F324" s="60">
        <v>10</v>
      </c>
      <c r="G324" s="60">
        <v>21</v>
      </c>
      <c r="H324" s="60">
        <v>18</v>
      </c>
      <c r="I324" s="60">
        <v>46</v>
      </c>
      <c r="J324" s="60">
        <v>27</v>
      </c>
      <c r="K324" s="60">
        <v>372</v>
      </c>
      <c r="L324" s="60" t="s">
        <v>29</v>
      </c>
      <c r="M324" s="60">
        <v>1</v>
      </c>
      <c r="N324" s="60" t="s">
        <v>20</v>
      </c>
      <c r="O324" s="60" t="s">
        <v>27</v>
      </c>
      <c r="P324" s="60">
        <v>0</v>
      </c>
      <c r="Q324" s="60" t="s">
        <v>199</v>
      </c>
      <c r="R324" s="60"/>
      <c r="S324" s="60"/>
      <c r="T324" s="60"/>
    </row>
    <row r="325" spans="1:601" s="79" customFormat="1">
      <c r="A325" s="60">
        <f>IF(C325=C324,A324,IF(C325=(C324+1),A324,(A324+1)))</f>
        <v>53</v>
      </c>
      <c r="B325" s="50" t="str">
        <f>IF(L325="Stroke",IF(M325=M324,IF(A325&lt;&gt;A324,1,IF(L324="Stroke",B324+1,IF(L323="Stroke",B323+1,IF(L322="Stroke",B322+1,IF(L321="Stroke",B321+1,IF(L320="Stroke",B320+1,IF(L319="Stroke",B319+1,IF(L318="Stroke",B318+1,"")))))))),IF(A325&lt;&gt;A323,1,IF(M325=M323,IF(L323="Stroke",B323+1,IF(M325=M322,IF(L322="Stroke",B322+1,""))),1))),"")</f>
        <v/>
      </c>
      <c r="C325" s="60">
        <f t="shared" si="10"/>
        <v>67587</v>
      </c>
      <c r="D325" s="60" t="str">
        <f t="shared" si="11"/>
        <v>20171021</v>
      </c>
      <c r="E325" s="60">
        <v>2017</v>
      </c>
      <c r="F325" s="60">
        <v>10</v>
      </c>
      <c r="G325" s="60">
        <v>21</v>
      </c>
      <c r="H325" s="60">
        <v>18</v>
      </c>
      <c r="I325" s="60">
        <v>46</v>
      </c>
      <c r="J325" s="60">
        <v>27</v>
      </c>
      <c r="K325" s="60">
        <v>386</v>
      </c>
      <c r="L325" s="60" t="s">
        <v>29</v>
      </c>
      <c r="M325" s="60">
        <v>1</v>
      </c>
      <c r="N325" s="60" t="s">
        <v>20</v>
      </c>
      <c r="O325" s="60" t="s">
        <v>27</v>
      </c>
      <c r="P325" s="60">
        <v>0</v>
      </c>
      <c r="Q325" s="60" t="s">
        <v>199</v>
      </c>
      <c r="R325" s="60"/>
      <c r="S325" s="60"/>
      <c r="T325" s="60"/>
    </row>
    <row r="326" spans="1:601" s="85" customFormat="1">
      <c r="A326" s="83">
        <f>IF(C326=C325,A325,IF(C326=(C325+1),A325,(A325+1)))</f>
        <v>54</v>
      </c>
      <c r="B326" s="50" t="str">
        <f>IF(L326="Stroke",IF(M326=M325,IF(A326&lt;&gt;A325,1,IF(L325="Stroke",B325+1,IF(L324="Stroke",B324+1,IF(L323="Stroke",B323+1,IF(L322="Stroke",B322+1,IF(L321="Stroke",B321+1,IF(L320="Stroke",B320+1,IF(L319="Stroke",B319+1,"")))))))),IF(A326&lt;&gt;A324,1,IF(M326=M324,IF(L324="Stroke",B324+1,IF(M326=M323,IF(L323="Stroke",B323+1,""))),1))),"")</f>
        <v/>
      </c>
      <c r="C326" s="83">
        <f t="shared" si="10"/>
        <v>82983</v>
      </c>
      <c r="D326" s="83" t="str">
        <f t="shared" si="11"/>
        <v>20171021</v>
      </c>
      <c r="E326" s="83">
        <v>2017</v>
      </c>
      <c r="F326" s="83">
        <v>10</v>
      </c>
      <c r="G326" s="83">
        <v>21</v>
      </c>
      <c r="H326" s="83">
        <v>23</v>
      </c>
      <c r="I326" s="83">
        <v>3</v>
      </c>
      <c r="J326" s="83">
        <v>3</v>
      </c>
      <c r="K326" s="83">
        <v>957</v>
      </c>
      <c r="L326" s="83" t="s">
        <v>106</v>
      </c>
      <c r="M326" s="83">
        <v>1</v>
      </c>
      <c r="N326" s="83" t="s">
        <v>89</v>
      </c>
      <c r="O326" s="83" t="s">
        <v>28</v>
      </c>
      <c r="P326" s="83">
        <v>0</v>
      </c>
      <c r="Q326" s="83"/>
      <c r="R326" s="60"/>
      <c r="S326" s="60"/>
      <c r="T326" s="60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  <c r="CA326" s="79"/>
      <c r="CB326" s="79"/>
      <c r="CC326" s="79"/>
      <c r="CD326" s="79"/>
      <c r="CE326" s="79"/>
      <c r="CF326" s="79"/>
      <c r="CG326" s="79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79"/>
      <c r="CW326" s="79"/>
      <c r="CX326" s="79"/>
      <c r="CY326" s="79"/>
      <c r="CZ326" s="79"/>
      <c r="DA326" s="79"/>
      <c r="DB326" s="79"/>
      <c r="DC326" s="79"/>
      <c r="DD326" s="79"/>
      <c r="DE326" s="79"/>
      <c r="DF326" s="79"/>
      <c r="DG326" s="79"/>
      <c r="DH326" s="79"/>
      <c r="DI326" s="79"/>
      <c r="DJ326" s="79"/>
      <c r="DK326" s="79"/>
      <c r="DL326" s="79"/>
      <c r="DM326" s="79"/>
      <c r="DN326" s="79"/>
      <c r="DO326" s="79"/>
      <c r="DP326" s="79"/>
      <c r="DQ326" s="79"/>
      <c r="DR326" s="79"/>
      <c r="DS326" s="79"/>
      <c r="DT326" s="79"/>
      <c r="DU326" s="79"/>
      <c r="DV326" s="79"/>
      <c r="DW326" s="79"/>
      <c r="DX326" s="79"/>
      <c r="DY326" s="79"/>
      <c r="DZ326" s="79"/>
      <c r="EA326" s="79"/>
      <c r="EB326" s="79"/>
      <c r="EC326" s="79"/>
      <c r="ED326" s="79"/>
      <c r="EE326" s="79"/>
      <c r="EF326" s="79"/>
      <c r="EG326" s="79"/>
      <c r="EH326" s="79"/>
      <c r="EI326" s="79"/>
      <c r="EJ326" s="79"/>
      <c r="EK326" s="79"/>
      <c r="EL326" s="79"/>
      <c r="EM326" s="79"/>
      <c r="EN326" s="79"/>
      <c r="EO326" s="79"/>
      <c r="EP326" s="79"/>
      <c r="EQ326" s="79"/>
      <c r="ER326" s="79"/>
      <c r="ES326" s="79"/>
      <c r="ET326" s="79"/>
      <c r="EU326" s="79"/>
      <c r="EV326" s="79"/>
      <c r="EW326" s="79"/>
      <c r="EX326" s="79"/>
      <c r="EY326" s="79"/>
      <c r="EZ326" s="79"/>
      <c r="FA326" s="79"/>
      <c r="FB326" s="79"/>
      <c r="FC326" s="79"/>
      <c r="FD326" s="79"/>
      <c r="FE326" s="79"/>
      <c r="FF326" s="79"/>
      <c r="FG326" s="79"/>
      <c r="FH326" s="79"/>
      <c r="FI326" s="79"/>
      <c r="FJ326" s="79"/>
      <c r="FK326" s="79"/>
      <c r="FL326" s="79"/>
      <c r="FM326" s="79"/>
      <c r="FN326" s="79"/>
      <c r="FO326" s="79"/>
      <c r="FP326" s="79"/>
      <c r="FQ326" s="79"/>
      <c r="FR326" s="79"/>
      <c r="FS326" s="79"/>
      <c r="FT326" s="79"/>
      <c r="FU326" s="79"/>
      <c r="FV326" s="79"/>
      <c r="FW326" s="79"/>
      <c r="FX326" s="79"/>
      <c r="FY326" s="79"/>
      <c r="FZ326" s="79"/>
      <c r="GA326" s="79"/>
      <c r="GB326" s="79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79"/>
      <c r="HP326" s="79"/>
      <c r="HQ326" s="79"/>
      <c r="HR326" s="79"/>
      <c r="HS326" s="79"/>
      <c r="HT326" s="79"/>
      <c r="HU326" s="79"/>
      <c r="HV326" s="79"/>
      <c r="HW326" s="79"/>
      <c r="HX326" s="79"/>
      <c r="HY326" s="79"/>
      <c r="HZ326" s="79"/>
      <c r="IA326" s="79"/>
      <c r="IB326" s="79"/>
      <c r="IC326" s="79"/>
      <c r="ID326" s="79"/>
      <c r="IE326" s="79"/>
      <c r="IF326" s="79"/>
      <c r="IG326" s="79"/>
      <c r="IH326" s="79"/>
      <c r="II326" s="79"/>
      <c r="IJ326" s="79"/>
      <c r="IK326" s="79"/>
      <c r="IL326" s="79"/>
      <c r="IM326" s="79"/>
      <c r="IN326" s="79"/>
      <c r="IO326" s="79"/>
      <c r="IP326" s="79"/>
      <c r="IQ326" s="79"/>
      <c r="IR326" s="79"/>
      <c r="IS326" s="79"/>
      <c r="IT326" s="79"/>
      <c r="IU326" s="79"/>
      <c r="IV326" s="79"/>
      <c r="IW326" s="79"/>
      <c r="IX326" s="79"/>
      <c r="IY326" s="79"/>
      <c r="IZ326" s="79"/>
      <c r="JA326" s="79"/>
      <c r="JB326" s="79"/>
      <c r="JC326" s="79"/>
      <c r="JD326" s="79"/>
      <c r="JE326" s="79"/>
      <c r="JF326" s="79"/>
      <c r="JG326" s="79"/>
      <c r="JH326" s="79"/>
      <c r="JI326" s="79"/>
      <c r="JJ326" s="79"/>
      <c r="JK326" s="79"/>
      <c r="JL326" s="79"/>
      <c r="JM326" s="79"/>
      <c r="JN326" s="79"/>
      <c r="JO326" s="79"/>
      <c r="JP326" s="79"/>
      <c r="JQ326" s="79"/>
      <c r="JR326" s="79"/>
      <c r="JS326" s="79"/>
      <c r="JT326" s="79"/>
      <c r="JU326" s="79"/>
      <c r="JV326" s="79"/>
      <c r="JW326" s="79"/>
      <c r="JX326" s="79"/>
      <c r="JY326" s="79"/>
      <c r="JZ326" s="79"/>
      <c r="KA326" s="79"/>
      <c r="KB326" s="79"/>
      <c r="KC326" s="79"/>
      <c r="KD326" s="79"/>
      <c r="KE326" s="79"/>
      <c r="KF326" s="79"/>
      <c r="KG326" s="79"/>
      <c r="KH326" s="79"/>
      <c r="KI326" s="79"/>
      <c r="KJ326" s="79"/>
      <c r="KK326" s="79"/>
      <c r="KL326" s="79"/>
      <c r="KM326" s="79"/>
      <c r="KN326" s="79"/>
      <c r="KO326" s="79"/>
      <c r="KP326" s="79"/>
      <c r="KQ326" s="79"/>
      <c r="KR326" s="79"/>
      <c r="KS326" s="79"/>
      <c r="KT326" s="79"/>
      <c r="KU326" s="79"/>
      <c r="KV326" s="79"/>
      <c r="KW326" s="79"/>
      <c r="KX326" s="79"/>
      <c r="KY326" s="79"/>
      <c r="KZ326" s="79"/>
      <c r="LA326" s="79"/>
      <c r="LB326" s="79"/>
      <c r="LC326" s="79"/>
      <c r="LD326" s="79"/>
      <c r="LE326" s="79"/>
      <c r="LF326" s="79"/>
      <c r="LG326" s="79"/>
      <c r="LH326" s="79"/>
      <c r="LI326" s="79"/>
      <c r="LJ326" s="79"/>
      <c r="LK326" s="79"/>
      <c r="LL326" s="79"/>
      <c r="LM326" s="79"/>
      <c r="LN326" s="79"/>
      <c r="LO326" s="79"/>
      <c r="LP326" s="79"/>
      <c r="LQ326" s="79"/>
      <c r="LR326" s="79"/>
      <c r="LS326" s="79"/>
      <c r="LT326" s="79"/>
      <c r="LU326" s="79"/>
      <c r="LV326" s="79"/>
      <c r="LW326" s="79"/>
      <c r="LX326" s="79"/>
      <c r="LY326" s="79"/>
      <c r="LZ326" s="79"/>
      <c r="MA326" s="79"/>
      <c r="MB326" s="79"/>
      <c r="MC326" s="79"/>
      <c r="MD326" s="79"/>
      <c r="ME326" s="79"/>
      <c r="MF326" s="79"/>
      <c r="MG326" s="79"/>
      <c r="MH326" s="79"/>
      <c r="MI326" s="79"/>
      <c r="MJ326" s="79"/>
      <c r="MK326" s="79"/>
      <c r="ML326" s="79"/>
      <c r="MM326" s="79"/>
      <c r="MN326" s="79"/>
      <c r="MO326" s="79"/>
      <c r="MP326" s="79"/>
      <c r="MQ326" s="79"/>
      <c r="MR326" s="79"/>
      <c r="MS326" s="79"/>
      <c r="MT326" s="79"/>
      <c r="MU326" s="79"/>
      <c r="MV326" s="79"/>
      <c r="MW326" s="79"/>
      <c r="MX326" s="79"/>
      <c r="MY326" s="79"/>
      <c r="MZ326" s="79"/>
      <c r="NA326" s="79"/>
      <c r="NB326" s="79"/>
      <c r="NC326" s="79"/>
      <c r="ND326" s="79"/>
      <c r="NE326" s="79"/>
      <c r="NF326" s="79"/>
      <c r="NG326" s="79"/>
      <c r="NH326" s="79"/>
      <c r="NI326" s="79"/>
      <c r="NJ326" s="79"/>
      <c r="NK326" s="79"/>
      <c r="NL326" s="79"/>
      <c r="NM326" s="79"/>
      <c r="NN326" s="79"/>
      <c r="NO326" s="79"/>
      <c r="NP326" s="79"/>
      <c r="NQ326" s="79"/>
      <c r="NR326" s="79"/>
      <c r="NS326" s="79"/>
      <c r="NT326" s="79"/>
      <c r="NU326" s="79"/>
      <c r="NV326" s="79"/>
      <c r="NW326" s="79"/>
      <c r="NX326" s="79"/>
      <c r="NY326" s="79"/>
      <c r="NZ326" s="79"/>
      <c r="OA326" s="79"/>
      <c r="OB326" s="79"/>
      <c r="OC326" s="79"/>
      <c r="OD326" s="79"/>
      <c r="OE326" s="79"/>
      <c r="OF326" s="79"/>
      <c r="OG326" s="79"/>
      <c r="OH326" s="79"/>
      <c r="OI326" s="79"/>
      <c r="OJ326" s="79"/>
      <c r="OK326" s="79"/>
      <c r="OL326" s="79"/>
      <c r="OM326" s="79"/>
      <c r="ON326" s="79"/>
      <c r="OO326" s="79"/>
      <c r="OP326" s="79"/>
      <c r="OQ326" s="79"/>
      <c r="OR326" s="79"/>
      <c r="OS326" s="79"/>
      <c r="OT326" s="79"/>
      <c r="OU326" s="79"/>
      <c r="OV326" s="79"/>
      <c r="OW326" s="79"/>
      <c r="OX326" s="79"/>
      <c r="OY326" s="79"/>
      <c r="OZ326" s="79"/>
      <c r="PA326" s="79"/>
      <c r="PB326" s="79"/>
      <c r="PC326" s="79"/>
      <c r="PD326" s="79"/>
      <c r="PE326" s="79"/>
      <c r="PF326" s="79"/>
      <c r="PG326" s="79"/>
      <c r="PH326" s="79"/>
      <c r="PI326" s="79"/>
      <c r="PJ326" s="79"/>
      <c r="PK326" s="79"/>
      <c r="PL326" s="79"/>
      <c r="PM326" s="79"/>
      <c r="PN326" s="79"/>
      <c r="PO326" s="79"/>
      <c r="PP326" s="79"/>
      <c r="PQ326" s="79"/>
      <c r="PR326" s="79"/>
      <c r="PS326" s="79"/>
      <c r="PT326" s="79"/>
      <c r="PU326" s="79"/>
      <c r="PV326" s="79"/>
      <c r="PW326" s="79"/>
      <c r="PX326" s="79"/>
      <c r="PY326" s="79"/>
      <c r="PZ326" s="79"/>
      <c r="QA326" s="79"/>
      <c r="QB326" s="79"/>
      <c r="QC326" s="79"/>
      <c r="QD326" s="79"/>
      <c r="QE326" s="79"/>
      <c r="QF326" s="79"/>
      <c r="QG326" s="79"/>
      <c r="QH326" s="79"/>
      <c r="QI326" s="79"/>
      <c r="QJ326" s="79"/>
      <c r="QK326" s="79"/>
      <c r="QL326" s="79"/>
      <c r="QM326" s="79"/>
      <c r="QN326" s="79"/>
      <c r="QO326" s="79"/>
      <c r="QP326" s="79"/>
      <c r="QQ326" s="79"/>
      <c r="QR326" s="79"/>
      <c r="QS326" s="79"/>
      <c r="QT326" s="79"/>
      <c r="QU326" s="79"/>
      <c r="QV326" s="79"/>
      <c r="QW326" s="79"/>
      <c r="QX326" s="79"/>
      <c r="QY326" s="79"/>
      <c r="QZ326" s="79"/>
      <c r="RA326" s="79"/>
      <c r="RB326" s="79"/>
      <c r="RC326" s="79"/>
      <c r="RD326" s="79"/>
      <c r="RE326" s="79"/>
      <c r="RF326" s="79"/>
      <c r="RG326" s="79"/>
      <c r="RH326" s="79"/>
      <c r="RI326" s="79"/>
      <c r="RJ326" s="79"/>
      <c r="RK326" s="79"/>
      <c r="RL326" s="79"/>
      <c r="RM326" s="79"/>
      <c r="RN326" s="79"/>
      <c r="RO326" s="79"/>
      <c r="RP326" s="79"/>
      <c r="RQ326" s="79"/>
      <c r="RR326" s="79"/>
      <c r="RS326" s="79"/>
      <c r="RT326" s="79"/>
      <c r="RU326" s="79"/>
      <c r="RV326" s="79"/>
      <c r="RW326" s="79"/>
      <c r="RX326" s="79"/>
      <c r="RY326" s="79"/>
      <c r="RZ326" s="79"/>
      <c r="SA326" s="79"/>
      <c r="SB326" s="79"/>
      <c r="SC326" s="79"/>
      <c r="SD326" s="79"/>
      <c r="SE326" s="79"/>
      <c r="SF326" s="79"/>
      <c r="SG326" s="79"/>
      <c r="SH326" s="79"/>
      <c r="SI326" s="79"/>
      <c r="SJ326" s="79"/>
      <c r="SK326" s="79"/>
      <c r="SL326" s="79"/>
      <c r="SM326" s="79"/>
      <c r="SN326" s="79"/>
      <c r="SO326" s="79"/>
      <c r="SP326" s="79"/>
      <c r="SQ326" s="79"/>
      <c r="SR326" s="79"/>
      <c r="SS326" s="79"/>
      <c r="ST326" s="79"/>
      <c r="SU326" s="79"/>
      <c r="SV326" s="79"/>
      <c r="SW326" s="79"/>
      <c r="SX326" s="79"/>
      <c r="SY326" s="79"/>
      <c r="SZ326" s="79"/>
      <c r="TA326" s="79"/>
      <c r="TB326" s="79"/>
      <c r="TC326" s="79"/>
      <c r="TD326" s="79"/>
      <c r="TE326" s="79"/>
      <c r="TF326" s="79"/>
      <c r="TG326" s="79"/>
      <c r="TH326" s="79"/>
      <c r="TI326" s="79"/>
      <c r="TJ326" s="79"/>
      <c r="TK326" s="79"/>
      <c r="TL326" s="79"/>
      <c r="TM326" s="79"/>
      <c r="TN326" s="79"/>
      <c r="TO326" s="79"/>
      <c r="TP326" s="79"/>
      <c r="TQ326" s="79"/>
      <c r="TR326" s="79"/>
      <c r="TS326" s="79"/>
      <c r="TT326" s="79"/>
      <c r="TU326" s="79"/>
      <c r="TV326" s="79"/>
      <c r="TW326" s="79"/>
      <c r="TX326" s="79"/>
      <c r="TY326" s="79"/>
      <c r="TZ326" s="79"/>
      <c r="UA326" s="79"/>
      <c r="UB326" s="79"/>
      <c r="UC326" s="79"/>
      <c r="UD326" s="79"/>
      <c r="UE326" s="79"/>
      <c r="UF326" s="79"/>
      <c r="UG326" s="79"/>
      <c r="UH326" s="79"/>
      <c r="UI326" s="79"/>
      <c r="UJ326" s="79"/>
      <c r="UK326" s="79"/>
      <c r="UL326" s="79"/>
      <c r="UM326" s="79"/>
      <c r="UN326" s="79"/>
      <c r="UO326" s="79"/>
      <c r="UP326" s="79"/>
      <c r="UQ326" s="79"/>
      <c r="UR326" s="79"/>
      <c r="US326" s="79"/>
      <c r="UT326" s="79"/>
      <c r="UU326" s="79"/>
      <c r="UV326" s="79"/>
      <c r="UW326" s="79"/>
      <c r="UX326" s="79"/>
      <c r="UY326" s="79"/>
      <c r="UZ326" s="79"/>
      <c r="VA326" s="79"/>
      <c r="VB326" s="79"/>
      <c r="VC326" s="79"/>
      <c r="VD326" s="79"/>
      <c r="VE326" s="79"/>
      <c r="VF326" s="79"/>
      <c r="VG326" s="79"/>
      <c r="VH326" s="79"/>
      <c r="VI326" s="79"/>
      <c r="VJ326" s="79"/>
      <c r="VK326" s="79"/>
      <c r="VL326" s="79"/>
      <c r="VM326" s="79"/>
      <c r="VN326" s="79"/>
      <c r="VO326" s="79"/>
      <c r="VP326" s="79"/>
      <c r="VQ326" s="79"/>
      <c r="VR326" s="79"/>
      <c r="VS326" s="79"/>
      <c r="VT326" s="79"/>
      <c r="VU326" s="79"/>
      <c r="VV326" s="79"/>
      <c r="VW326" s="79"/>
      <c r="VX326" s="79"/>
      <c r="VY326" s="79"/>
      <c r="VZ326" s="79"/>
      <c r="WA326" s="79"/>
      <c r="WB326" s="79"/>
      <c r="WC326" s="79"/>
    </row>
    <row r="327" spans="1:601" s="79" customFormat="1">
      <c r="A327" s="60">
        <f>IF(C327=C326,A326,IF(C327=(C326+1),A326,(A326+1)))</f>
        <v>54</v>
      </c>
      <c r="B327" s="50" t="str">
        <f>IF(L327="Stroke",IF(M327=M326,IF(A327&lt;&gt;A326,1,IF(L326="Stroke",B326+1,IF(L325="Stroke",B325+1,IF(L324="Stroke",B324+1,IF(L323="Stroke",B323+1,IF(L322="Stroke",B322+1,IF(L321="Stroke",B321+1,IF(L320="Stroke",B320+1,"")))))))),IF(A327&lt;&gt;A325,1,IF(M327=M325,IF(L325="Stroke",B325+1,IF(M327=M324,IF(L324="Stroke",B324+1,""))),1))),"")</f>
        <v/>
      </c>
      <c r="C327" s="60">
        <f t="shared" si="10"/>
        <v>82984</v>
      </c>
      <c r="D327" s="60" t="str">
        <f t="shared" si="11"/>
        <v>20171021</v>
      </c>
      <c r="E327" s="60">
        <v>2017</v>
      </c>
      <c r="F327" s="60">
        <v>10</v>
      </c>
      <c r="G327" s="60">
        <v>21</v>
      </c>
      <c r="H327" s="60">
        <v>23</v>
      </c>
      <c r="I327" s="60">
        <v>3</v>
      </c>
      <c r="J327" s="60">
        <v>4</v>
      </c>
      <c r="K327" s="60">
        <v>0</v>
      </c>
      <c r="L327" s="60" t="s">
        <v>44</v>
      </c>
      <c r="M327" s="60">
        <v>1</v>
      </c>
      <c r="N327" s="60" t="s">
        <v>21</v>
      </c>
      <c r="O327" s="60" t="s">
        <v>27</v>
      </c>
      <c r="P327" s="60">
        <v>136</v>
      </c>
      <c r="Q327" s="60" t="s">
        <v>46</v>
      </c>
      <c r="R327" s="60"/>
      <c r="S327" s="60"/>
      <c r="T327" s="60"/>
    </row>
    <row r="328" spans="1:601" s="79" customFormat="1">
      <c r="A328" s="60">
        <f>IF(C328=C327,A327,IF(C328=(C327+1),A327,(A327+1)))</f>
        <v>54</v>
      </c>
      <c r="B328" s="50" t="str">
        <f>IF(L328="Stroke",IF(M328=M327,IF(A328&lt;&gt;A327,1,IF(L327="Stroke",B327+1,IF(L326="Stroke",B326+1,IF(L325="Stroke",B325+1,IF(L324="Stroke",B324+1,IF(L323="Stroke",B323+1,IF(L322="Stroke",B322+1,IF(L321="Stroke",B321+1,"")))))))),IF(A328&lt;&gt;A326,1,IF(M328=M326,IF(L326="Stroke",B326+1,IF(M328=M325,IF(L325="Stroke",B325+1,""))),1))),"")</f>
        <v/>
      </c>
      <c r="C328" s="60">
        <f t="shared" si="10"/>
        <v>82984</v>
      </c>
      <c r="D328" s="60" t="str">
        <f t="shared" si="11"/>
        <v>20171021</v>
      </c>
      <c r="E328" s="60">
        <v>2017</v>
      </c>
      <c r="F328" s="60">
        <v>10</v>
      </c>
      <c r="G328" s="60">
        <v>21</v>
      </c>
      <c r="H328" s="60">
        <v>23</v>
      </c>
      <c r="I328" s="60">
        <v>3</v>
      </c>
      <c r="J328" s="60">
        <v>4</v>
      </c>
      <c r="K328" s="60">
        <v>82</v>
      </c>
      <c r="L328" s="60" t="s">
        <v>47</v>
      </c>
      <c r="M328" s="60">
        <v>1</v>
      </c>
      <c r="N328" s="60" t="s">
        <v>21</v>
      </c>
      <c r="O328" s="60" t="s">
        <v>27</v>
      </c>
      <c r="P328" s="60">
        <v>0</v>
      </c>
      <c r="Q328" s="60"/>
      <c r="R328" s="60"/>
      <c r="S328" s="60"/>
      <c r="T328" s="60"/>
    </row>
    <row r="329" spans="1:601" s="79" customFormat="1">
      <c r="A329" s="60">
        <f>IF(C329=C328,A328,IF(C329=(C328+1),A328,(A328+1)))</f>
        <v>54</v>
      </c>
      <c r="B329" s="50" t="str">
        <f>IF(L329="Stroke",IF(M329=M328,IF(A329&lt;&gt;A328,1,IF(L328="Stroke",B328+1,IF(L327="Stroke",B327+1,IF(L326="Stroke",B326+1,IF(L325="Stroke",B325+1,IF(L324="Stroke",B324+1,IF(L323="Stroke",B323+1,IF(L322="Stroke",B322+1,"")))))))),IF(A329&lt;&gt;A327,1,IF(M329=M327,IF(L327="Stroke",B327+1,IF(M329=M326,IF(L326="Stroke",B326+1,""))),1))),"")</f>
        <v/>
      </c>
      <c r="C329" s="60">
        <f t="shared" si="10"/>
        <v>82984</v>
      </c>
      <c r="D329" s="60" t="str">
        <f t="shared" si="11"/>
        <v>20171021</v>
      </c>
      <c r="E329" s="60">
        <v>2017</v>
      </c>
      <c r="F329" s="60">
        <v>10</v>
      </c>
      <c r="G329" s="60">
        <v>21</v>
      </c>
      <c r="H329" s="60">
        <v>23</v>
      </c>
      <c r="I329" s="60">
        <v>3</v>
      </c>
      <c r="J329" s="60">
        <v>4</v>
      </c>
      <c r="K329" s="60">
        <v>102</v>
      </c>
      <c r="L329" s="60" t="s">
        <v>47</v>
      </c>
      <c r="M329" s="60">
        <v>1</v>
      </c>
      <c r="N329" s="60" t="s">
        <v>21</v>
      </c>
      <c r="O329" s="60" t="s">
        <v>27</v>
      </c>
      <c r="P329" s="60">
        <v>0</v>
      </c>
      <c r="Q329" s="60"/>
      <c r="R329" s="60"/>
      <c r="S329" s="60"/>
      <c r="T329" s="60"/>
    </row>
    <row r="330" spans="1:601" s="79" customFormat="1">
      <c r="A330" s="60">
        <f>IF(C330=C329,A329,IF(C330=(C329+1),A329,(A329+1)))</f>
        <v>54</v>
      </c>
      <c r="B330" s="50" t="str">
        <f>IF(L330="Stroke",IF(M330=M329,IF(A330&lt;&gt;A329,1,IF(L329="Stroke",B329+1,IF(L328="Stroke",B328+1,IF(L327="Stroke",B327+1,IF(L326="Stroke",B326+1,IF(L325="Stroke",B325+1,IF(L324="Stroke",B324+1,IF(L323="Stroke",B323+1,"")))))))),IF(A330&lt;&gt;A328,1,IF(M330=M328,IF(L328="Stroke",B328+1,IF(M330=M327,IF(L327="Stroke",B327+1,""))),1))),"")</f>
        <v/>
      </c>
      <c r="C330" s="60">
        <f t="shared" si="10"/>
        <v>82984</v>
      </c>
      <c r="D330" s="60" t="str">
        <f t="shared" si="11"/>
        <v>20171021</v>
      </c>
      <c r="E330" s="60">
        <v>2017</v>
      </c>
      <c r="F330" s="60">
        <v>10</v>
      </c>
      <c r="G330" s="60">
        <v>21</v>
      </c>
      <c r="H330" s="60">
        <v>23</v>
      </c>
      <c r="I330" s="60">
        <v>3</v>
      </c>
      <c r="J330" s="60">
        <v>4</v>
      </c>
      <c r="K330" s="60">
        <v>125</v>
      </c>
      <c r="L330" s="60" t="s">
        <v>47</v>
      </c>
      <c r="M330" s="60">
        <v>1</v>
      </c>
      <c r="N330" s="60" t="s">
        <v>21</v>
      </c>
      <c r="O330" s="60" t="s">
        <v>27</v>
      </c>
      <c r="P330" s="60">
        <v>0</v>
      </c>
      <c r="Q330" s="60"/>
      <c r="R330" s="60"/>
      <c r="S330" s="60"/>
      <c r="T330" s="60"/>
    </row>
    <row r="331" spans="1:601" s="79" customFormat="1">
      <c r="A331" s="60">
        <f>IF(C331=C330,A330,IF(C331=(C330+1),A330,(A330+1)))</f>
        <v>54</v>
      </c>
      <c r="B331" s="50" t="str">
        <f>IF(L331="Stroke",IF(M331=M330,IF(A331&lt;&gt;A330,1,IF(L330="Stroke",B330+1,IF(L329="Stroke",B329+1,IF(L328="Stroke",B328+1,IF(L327="Stroke",B327+1,IF(L326="Stroke",B326+1,IF(L325="Stroke",B325+1,IF(L324="Stroke",B324+1,"")))))))),IF(A331&lt;&gt;A329,1,IF(M331=M329,IF(L329="Stroke",B329+1,IF(M331=M328,IF(L328="Stroke",B328+1,""))),1))),"")</f>
        <v/>
      </c>
      <c r="C331" s="60">
        <f t="shared" si="10"/>
        <v>82984</v>
      </c>
      <c r="D331" s="60" t="str">
        <f t="shared" si="11"/>
        <v>20171021</v>
      </c>
      <c r="E331" s="60">
        <v>2017</v>
      </c>
      <c r="F331" s="60">
        <v>10</v>
      </c>
      <c r="G331" s="60">
        <v>21</v>
      </c>
      <c r="H331" s="60">
        <v>23</v>
      </c>
      <c r="I331" s="60">
        <v>3</v>
      </c>
      <c r="J331" s="60">
        <v>4</v>
      </c>
      <c r="K331" s="60">
        <v>140</v>
      </c>
      <c r="L331" s="60" t="s">
        <v>49</v>
      </c>
      <c r="M331" s="60">
        <v>1</v>
      </c>
      <c r="N331" s="60" t="s">
        <v>21</v>
      </c>
      <c r="O331" s="60" t="s">
        <v>27</v>
      </c>
      <c r="P331" s="60">
        <v>1</v>
      </c>
      <c r="Q331" s="60"/>
      <c r="R331" s="60"/>
      <c r="S331" s="60"/>
      <c r="T331" s="60"/>
    </row>
    <row r="332" spans="1:601" s="79" customFormat="1">
      <c r="A332" s="60">
        <f>IF(C332=C331,A331,IF(C332=(C331+1),A331,(A331+1)))</f>
        <v>54</v>
      </c>
      <c r="B332" s="50" t="str">
        <f>IF(L332="Stroke",IF(M332=M331,IF(A332&lt;&gt;A331,1,IF(L331="Stroke",B331+1,IF(L330="Stroke",B330+1,IF(L329="Stroke",B329+1,IF(L328="Stroke",B328+1,IF(L327="Stroke",B327+1,IF(L326="Stroke",B326+1,IF(L325="Stroke",B325+1,"")))))))),IF(A332&lt;&gt;A330,1,IF(M332=M330,IF(L330="Stroke",B330+1,IF(M332=M329,IF(L329="Stroke",B329+1,""))),1))),"")</f>
        <v/>
      </c>
      <c r="C332" s="60">
        <f t="shared" si="10"/>
        <v>82984</v>
      </c>
      <c r="D332" s="60" t="str">
        <f t="shared" si="11"/>
        <v>20171021</v>
      </c>
      <c r="E332" s="60">
        <v>2017</v>
      </c>
      <c r="F332" s="60">
        <v>10</v>
      </c>
      <c r="G332" s="60">
        <v>21</v>
      </c>
      <c r="H332" s="60">
        <v>23</v>
      </c>
      <c r="I332" s="60">
        <v>3</v>
      </c>
      <c r="J332" s="60">
        <v>4</v>
      </c>
      <c r="K332" s="60">
        <v>151</v>
      </c>
      <c r="L332" s="60" t="s">
        <v>40</v>
      </c>
      <c r="M332" s="60">
        <v>1</v>
      </c>
      <c r="N332" s="60" t="s">
        <v>21</v>
      </c>
      <c r="O332" s="60" t="s">
        <v>27</v>
      </c>
      <c r="P332" s="60">
        <v>0</v>
      </c>
      <c r="Q332" s="60"/>
      <c r="R332" s="60"/>
      <c r="S332" s="60"/>
      <c r="T332" s="60"/>
    </row>
    <row r="333" spans="1:601" s="79" customFormat="1">
      <c r="A333" s="60">
        <f>IF(C333=C332,A332,IF(C333=(C332+1),A332,(A332+1)))</f>
        <v>54</v>
      </c>
      <c r="B333" s="50" t="str">
        <f>IF(L333="Stroke",IF(M333=M332,IF(A333&lt;&gt;A332,1,IF(L332="Stroke",B332+1,IF(L331="Stroke",B331+1,IF(L330="Stroke",B330+1,IF(L329="Stroke",B329+1,IF(L328="Stroke",B328+1,IF(L327="Stroke",B327+1,IF(L326="Stroke",B326+1,"")))))))),IF(A333&lt;&gt;A331,1,IF(M333=M331,IF(L331="Stroke",B331+1,IF(M333=M330,IF(L330="Stroke",B330+1,""))),1))),"")</f>
        <v/>
      </c>
      <c r="C333" s="60">
        <f t="shared" si="10"/>
        <v>82984</v>
      </c>
      <c r="D333" s="60" t="str">
        <f t="shared" si="11"/>
        <v>20171021</v>
      </c>
      <c r="E333" s="60">
        <v>2017</v>
      </c>
      <c r="F333" s="60">
        <v>10</v>
      </c>
      <c r="G333" s="60">
        <v>21</v>
      </c>
      <c r="H333" s="60">
        <v>23</v>
      </c>
      <c r="I333" s="60">
        <v>3</v>
      </c>
      <c r="J333" s="60">
        <v>4</v>
      </c>
      <c r="K333" s="60">
        <v>165</v>
      </c>
      <c r="L333" s="60" t="s">
        <v>49</v>
      </c>
      <c r="M333" s="60">
        <v>1</v>
      </c>
      <c r="N333" s="60" t="s">
        <v>21</v>
      </c>
      <c r="O333" s="60" t="s">
        <v>27</v>
      </c>
      <c r="P333" s="60">
        <v>1</v>
      </c>
      <c r="Q333" s="60"/>
      <c r="R333" s="60"/>
      <c r="S333" s="60"/>
      <c r="T333" s="60"/>
    </row>
    <row r="334" spans="1:601" s="79" customFormat="1">
      <c r="A334" s="60">
        <f>IF(C334=C333,A333,IF(C334=(C333+1),A333,(A333+1)))</f>
        <v>54</v>
      </c>
      <c r="B334" s="50" t="str">
        <f>IF(L334="Stroke",IF(M334=M333,IF(A334&lt;&gt;A333,1,IF(L333="Stroke",B333+1,IF(L332="Stroke",B332+1,IF(L331="Stroke",B331+1,IF(L330="Stroke",B330+1,IF(L329="Stroke",B329+1,IF(L328="Stroke",B328+1,IF(L327="Stroke",B327+1,"")))))))),IF(A334&lt;&gt;A332,1,IF(M334=M332,IF(L332="Stroke",B332+1,IF(M334=M331,IF(L331="Stroke",B331+1,""))),1))),"")</f>
        <v/>
      </c>
      <c r="C334" s="60">
        <f t="shared" si="10"/>
        <v>82984</v>
      </c>
      <c r="D334" s="60" t="str">
        <f t="shared" si="11"/>
        <v>20171021</v>
      </c>
      <c r="E334" s="60">
        <v>2017</v>
      </c>
      <c r="F334" s="60">
        <v>10</v>
      </c>
      <c r="G334" s="60">
        <v>21</v>
      </c>
      <c r="H334" s="60">
        <v>23</v>
      </c>
      <c r="I334" s="60">
        <v>3</v>
      </c>
      <c r="J334" s="60">
        <v>4</v>
      </c>
      <c r="K334" s="60">
        <v>188</v>
      </c>
      <c r="L334" s="60" t="s">
        <v>49</v>
      </c>
      <c r="M334" s="60">
        <v>1</v>
      </c>
      <c r="N334" s="60" t="s">
        <v>21</v>
      </c>
      <c r="O334" s="60" t="s">
        <v>27</v>
      </c>
      <c r="P334" s="60">
        <v>1</v>
      </c>
      <c r="Q334" s="60"/>
      <c r="R334" s="60"/>
      <c r="S334" s="60"/>
      <c r="T334" s="60"/>
    </row>
    <row r="335" spans="1:601" s="79" customFormat="1">
      <c r="A335" s="60">
        <f>IF(C335=C334,A334,IF(C335=(C334+1),A334,(A334+1)))</f>
        <v>54</v>
      </c>
      <c r="B335" s="50" t="str">
        <f>IF(L335="Stroke",IF(M335=M334,IF(A335&lt;&gt;A334,1,IF(L334="Stroke",B334+1,IF(L333="Stroke",B333+1,IF(L332="Stroke",B332+1,IF(L331="Stroke",B331+1,IF(L330="Stroke",B330+1,IF(L329="Stroke",B329+1,IF(L328="Stroke",B328+1,"")))))))),IF(A335&lt;&gt;A333,1,IF(M335=M333,IF(L333="Stroke",B333+1,IF(M335=M332,IF(L332="Stroke",B332+1,""))),1))),"")</f>
        <v/>
      </c>
      <c r="C335" s="60">
        <f t="shared" si="10"/>
        <v>82984</v>
      </c>
      <c r="D335" s="60" t="str">
        <f t="shared" si="11"/>
        <v>20171021</v>
      </c>
      <c r="E335" s="60">
        <v>2017</v>
      </c>
      <c r="F335" s="60">
        <v>10</v>
      </c>
      <c r="G335" s="60">
        <v>21</v>
      </c>
      <c r="H335" s="60">
        <v>23</v>
      </c>
      <c r="I335" s="60">
        <v>3</v>
      </c>
      <c r="J335" s="60">
        <v>4</v>
      </c>
      <c r="K335" s="60">
        <v>201</v>
      </c>
      <c r="L335" s="60" t="s">
        <v>49</v>
      </c>
      <c r="M335" s="60">
        <v>1</v>
      </c>
      <c r="N335" s="60" t="s">
        <v>21</v>
      </c>
      <c r="O335" s="60" t="s">
        <v>27</v>
      </c>
      <c r="P335" s="60">
        <v>1</v>
      </c>
      <c r="Q335" s="60"/>
      <c r="R335" s="60"/>
      <c r="S335" s="60"/>
      <c r="T335" s="60"/>
    </row>
    <row r="336" spans="1:601" s="79" customFormat="1">
      <c r="A336" s="60">
        <f>IF(C336=C335,A335,IF(C336=(C335+1),A335,(A335+1)))</f>
        <v>54</v>
      </c>
      <c r="B336" s="50" t="str">
        <f>IF(L336="Stroke",IF(M336=M335,IF(A336&lt;&gt;A335,1,IF(L335="Stroke",B335+1,IF(L334="Stroke",B334+1,IF(L333="Stroke",B333+1,IF(L332="Stroke",B332+1,IF(L331="Stroke",B331+1,IF(L330="Stroke",B330+1,IF(L329="Stroke",B329+1,"")))))))),IF(A336&lt;&gt;A334,1,IF(M336=M334,IF(L334="Stroke",B334+1,IF(M336=M333,IF(L333="Stroke",B333+1,""))),1))),"")</f>
        <v/>
      </c>
      <c r="C336" s="60">
        <f t="shared" si="10"/>
        <v>82984</v>
      </c>
      <c r="D336" s="60" t="str">
        <f t="shared" si="11"/>
        <v>20171021</v>
      </c>
      <c r="E336" s="60">
        <v>2017</v>
      </c>
      <c r="F336" s="60">
        <v>10</v>
      </c>
      <c r="G336" s="60">
        <v>21</v>
      </c>
      <c r="H336" s="60">
        <v>23</v>
      </c>
      <c r="I336" s="60">
        <v>3</v>
      </c>
      <c r="J336" s="60">
        <v>4</v>
      </c>
      <c r="K336" s="60">
        <v>214</v>
      </c>
      <c r="L336" s="60" t="s">
        <v>49</v>
      </c>
      <c r="M336" s="60">
        <v>1</v>
      </c>
      <c r="N336" s="60" t="s">
        <v>21</v>
      </c>
      <c r="O336" s="60" t="s">
        <v>27</v>
      </c>
      <c r="P336" s="60">
        <v>2</v>
      </c>
      <c r="Q336" s="60"/>
      <c r="R336" s="60"/>
      <c r="S336" s="60"/>
      <c r="T336" s="60"/>
    </row>
    <row r="337" spans="1:601" s="79" customFormat="1">
      <c r="A337" s="60">
        <f>IF(C337=C336,A336,IF(C337=(C336+1),A336,(A336+1)))</f>
        <v>54</v>
      </c>
      <c r="B337" s="50" t="str">
        <f>IF(L337="Stroke",IF(M337=M336,IF(A337&lt;&gt;A336,1,IF(L336="Stroke",B336+1,IF(L335="Stroke",B335+1,IF(L334="Stroke",B334+1,IF(L333="Stroke",B333+1,IF(L332="Stroke",B332+1,IF(L331="Stroke",B331+1,IF(L330="Stroke",B330+1,"")))))))),IF(A337&lt;&gt;A335,1,IF(M337=M335,IF(L335="Stroke",B335+1,IF(M337=M334,IF(L334="Stroke",B334+1,""))),1))),"")</f>
        <v/>
      </c>
      <c r="C337" s="60">
        <f t="shared" si="10"/>
        <v>82984</v>
      </c>
      <c r="D337" s="60" t="str">
        <f t="shared" si="11"/>
        <v>20171021</v>
      </c>
      <c r="E337" s="60">
        <v>2017</v>
      </c>
      <c r="F337" s="60">
        <v>10</v>
      </c>
      <c r="G337" s="60">
        <v>21</v>
      </c>
      <c r="H337" s="60">
        <v>23</v>
      </c>
      <c r="I337" s="60">
        <v>3</v>
      </c>
      <c r="J337" s="60">
        <v>4</v>
      </c>
      <c r="K337" s="60">
        <v>225</v>
      </c>
      <c r="L337" s="60" t="s">
        <v>49</v>
      </c>
      <c r="M337" s="60">
        <v>1</v>
      </c>
      <c r="N337" s="60" t="s">
        <v>21</v>
      </c>
      <c r="O337" s="60" t="s">
        <v>27</v>
      </c>
      <c r="P337" s="60">
        <v>1</v>
      </c>
      <c r="Q337" s="60"/>
      <c r="R337" s="60"/>
      <c r="S337" s="60"/>
      <c r="T337" s="60"/>
    </row>
    <row r="338" spans="1:601" s="79" customFormat="1">
      <c r="A338" s="60">
        <f>IF(C338=C337,A337,IF(C338=(C337+1),A337,(A337+1)))</f>
        <v>54</v>
      </c>
      <c r="B338" s="50" t="str">
        <f>IF(L338="Stroke",IF(M338=M337,IF(A338&lt;&gt;A337,1,IF(L337="Stroke",B337+1,IF(L336="Stroke",B336+1,IF(L335="Stroke",B335+1,IF(L334="Stroke",B334+1,IF(L333="Stroke",B333+1,IF(L332="Stroke",B332+1,IF(L331="Stroke",B331+1,"")))))))),IF(A338&lt;&gt;A336,1,IF(M338=M336,IF(L336="Stroke",B336+1,IF(M338=M335,IF(L335="Stroke",B335+1,""))),1))),"")</f>
        <v/>
      </c>
      <c r="C338" s="60">
        <f t="shared" si="10"/>
        <v>82984</v>
      </c>
      <c r="D338" s="60" t="str">
        <f t="shared" si="11"/>
        <v>20171021</v>
      </c>
      <c r="E338" s="60">
        <v>2017</v>
      </c>
      <c r="F338" s="60">
        <v>10</v>
      </c>
      <c r="G338" s="60">
        <v>21</v>
      </c>
      <c r="H338" s="60">
        <v>23</v>
      </c>
      <c r="I338" s="60">
        <v>3</v>
      </c>
      <c r="J338" s="60">
        <v>4</v>
      </c>
      <c r="K338" s="60">
        <v>236</v>
      </c>
      <c r="L338" s="60" t="s">
        <v>49</v>
      </c>
      <c r="M338" s="60">
        <v>1</v>
      </c>
      <c r="N338" s="60" t="s">
        <v>21</v>
      </c>
      <c r="O338" s="60" t="s">
        <v>27</v>
      </c>
      <c r="P338" s="60">
        <v>1</v>
      </c>
      <c r="Q338" s="60"/>
      <c r="R338" s="60"/>
      <c r="S338" s="60"/>
      <c r="T338" s="60"/>
    </row>
    <row r="339" spans="1:601" s="79" customFormat="1">
      <c r="A339" s="60">
        <f>IF(C339=C338,A338,IF(C339=(C338+1),A338,(A338+1)))</f>
        <v>54</v>
      </c>
      <c r="B339" s="50" t="str">
        <f>IF(L339="Stroke",IF(M339=M338,IF(A339&lt;&gt;A338,1,IF(L338="Stroke",B338+1,IF(L337="Stroke",B337+1,IF(L336="Stroke",B336+1,IF(L335="Stroke",B335+1,IF(L334="Stroke",B334+1,IF(L333="Stroke",B333+1,IF(L332="Stroke",B332+1,"")))))))),IF(A339&lt;&gt;A337,1,IF(M339=M337,IF(L337="Stroke",B337+1,IF(M339=M336,IF(L336="Stroke",B336+1,""))),1))),"")</f>
        <v/>
      </c>
      <c r="C339" s="60">
        <f t="shared" si="10"/>
        <v>82984</v>
      </c>
      <c r="D339" s="60" t="str">
        <f t="shared" si="11"/>
        <v>20171021</v>
      </c>
      <c r="E339" s="60">
        <v>2017</v>
      </c>
      <c r="F339" s="60">
        <v>10</v>
      </c>
      <c r="G339" s="60">
        <v>21</v>
      </c>
      <c r="H339" s="60">
        <v>23</v>
      </c>
      <c r="I339" s="60">
        <v>3</v>
      </c>
      <c r="J339" s="60">
        <v>4</v>
      </c>
      <c r="K339" s="60">
        <v>247</v>
      </c>
      <c r="L339" s="60" t="s">
        <v>49</v>
      </c>
      <c r="M339" s="60">
        <v>1</v>
      </c>
      <c r="N339" s="60" t="s">
        <v>21</v>
      </c>
      <c r="O339" s="60" t="s">
        <v>27</v>
      </c>
      <c r="P339" s="60">
        <v>1</v>
      </c>
      <c r="Q339" s="60"/>
      <c r="R339" s="60"/>
      <c r="S339" s="60"/>
      <c r="T339" s="60"/>
    </row>
    <row r="340" spans="1:601" s="79" customFormat="1">
      <c r="A340" s="60">
        <f>IF(C340=C339,A339,IF(C340=(C339+1),A339,(A339+1)))</f>
        <v>54</v>
      </c>
      <c r="B340" s="50" t="str">
        <f>IF(L340="Stroke",IF(M340=M339,IF(A340&lt;&gt;A339,1,IF(L339="Stroke",B339+1,IF(L338="Stroke",B338+1,IF(L337="Stroke",B337+1,IF(L336="Stroke",B336+1,IF(L335="Stroke",B335+1,IF(L334="Stroke",B334+1,IF(L333="Stroke",B333+1,"")))))))),IF(A340&lt;&gt;A338,1,IF(M340=M338,IF(L338="Stroke",B338+1,IF(M340=M337,IF(L337="Stroke",B337+1,""))),1))),"")</f>
        <v/>
      </c>
      <c r="C340" s="60">
        <f t="shared" si="10"/>
        <v>82984</v>
      </c>
      <c r="D340" s="60" t="str">
        <f t="shared" si="11"/>
        <v>20171021</v>
      </c>
      <c r="E340" s="60">
        <v>2017</v>
      </c>
      <c r="F340" s="60">
        <v>10</v>
      </c>
      <c r="G340" s="60">
        <v>21</v>
      </c>
      <c r="H340" s="60">
        <v>23</v>
      </c>
      <c r="I340" s="60">
        <v>3</v>
      </c>
      <c r="J340" s="60">
        <v>4</v>
      </c>
      <c r="K340" s="60">
        <v>258</v>
      </c>
      <c r="L340" s="60" t="s">
        <v>49</v>
      </c>
      <c r="M340" s="60">
        <v>1</v>
      </c>
      <c r="N340" s="60" t="s">
        <v>21</v>
      </c>
      <c r="O340" s="60" t="s">
        <v>27</v>
      </c>
      <c r="P340" s="60">
        <v>1</v>
      </c>
      <c r="Q340" s="60"/>
      <c r="R340" s="60"/>
      <c r="S340" s="60"/>
      <c r="T340" s="60"/>
    </row>
    <row r="341" spans="1:601" s="79" customFormat="1">
      <c r="A341" s="60">
        <f>IF(C341=C340,A340,IF(C341=(C340+1),A340,(A340+1)))</f>
        <v>54</v>
      </c>
      <c r="B341" s="50" t="str">
        <f>IF(L341="Stroke",IF(M341=M340,IF(A341&lt;&gt;A340,1,IF(L340="Stroke",B340+1,IF(L339="Stroke",B339+1,IF(L338="Stroke",B338+1,IF(L337="Stroke",B337+1,IF(L336="Stroke",B336+1,IF(L335="Stroke",B335+1,IF(L334="Stroke",B334+1,"")))))))),IF(A341&lt;&gt;A339,1,IF(M341=M339,IF(L339="Stroke",B339+1,IF(M341=M338,IF(L338="Stroke",B338+1,""))),1))),"")</f>
        <v/>
      </c>
      <c r="C341" s="60">
        <f t="shared" si="10"/>
        <v>82984</v>
      </c>
      <c r="D341" s="60" t="str">
        <f t="shared" si="11"/>
        <v>20171021</v>
      </c>
      <c r="E341" s="60">
        <v>2017</v>
      </c>
      <c r="F341" s="60">
        <v>10</v>
      </c>
      <c r="G341" s="60">
        <v>21</v>
      </c>
      <c r="H341" s="60">
        <v>23</v>
      </c>
      <c r="I341" s="60">
        <v>3</v>
      </c>
      <c r="J341" s="60">
        <v>4</v>
      </c>
      <c r="K341" s="60">
        <v>269</v>
      </c>
      <c r="L341" s="60" t="s">
        <v>49</v>
      </c>
      <c r="M341" s="60">
        <v>1</v>
      </c>
      <c r="N341" s="60" t="s">
        <v>21</v>
      </c>
      <c r="O341" s="60" t="s">
        <v>27</v>
      </c>
      <c r="P341" s="60">
        <v>1</v>
      </c>
      <c r="Q341" s="60"/>
      <c r="R341" s="60"/>
      <c r="S341" s="60"/>
      <c r="T341" s="60"/>
    </row>
    <row r="342" spans="1:601" s="79" customFormat="1">
      <c r="A342" s="60">
        <f>IF(C342=C341,A341,IF(C342=(C341+1),A341,(A341+1)))</f>
        <v>54</v>
      </c>
      <c r="B342" s="50" t="str">
        <f>IF(L342="Stroke",IF(M342=M341,IF(A342&lt;&gt;A341,1,IF(L341="Stroke",B341+1,IF(L340="Stroke",B340+1,IF(L339="Stroke",B339+1,IF(L338="Stroke",B338+1,IF(L337="Stroke",B337+1,IF(L336="Stroke",B336+1,IF(L335="Stroke",B335+1,"")))))))),IF(A342&lt;&gt;A340,1,IF(M342=M340,IF(L340="Stroke",B340+1,IF(M342=M339,IF(L339="Stroke",B339+1,""))),1))),"")</f>
        <v/>
      </c>
      <c r="C342" s="60">
        <f t="shared" si="10"/>
        <v>82984</v>
      </c>
      <c r="D342" s="60" t="str">
        <f t="shared" si="11"/>
        <v>20171021</v>
      </c>
      <c r="E342" s="60">
        <v>2017</v>
      </c>
      <c r="F342" s="60">
        <v>10</v>
      </c>
      <c r="G342" s="60">
        <v>21</v>
      </c>
      <c r="H342" s="60">
        <v>23</v>
      </c>
      <c r="I342" s="60">
        <v>3</v>
      </c>
      <c r="J342" s="60">
        <v>4</v>
      </c>
      <c r="K342" s="60">
        <v>294</v>
      </c>
      <c r="L342" s="60" t="s">
        <v>49</v>
      </c>
      <c r="M342" s="60">
        <v>1</v>
      </c>
      <c r="N342" s="60" t="s">
        <v>21</v>
      </c>
      <c r="O342" s="60" t="s">
        <v>27</v>
      </c>
      <c r="P342" s="60">
        <v>1</v>
      </c>
      <c r="Q342" s="60"/>
      <c r="R342" s="60"/>
      <c r="S342" s="60"/>
      <c r="T342" s="60"/>
    </row>
    <row r="343" spans="1:601" s="79" customFormat="1">
      <c r="A343" s="60">
        <f>IF(C343=C342,A342,IF(C343=(C342+1),A342,(A342+1)))</f>
        <v>54</v>
      </c>
      <c r="B343" s="50" t="str">
        <f>IF(L343="Stroke",IF(M343=M342,IF(A343&lt;&gt;A342,1,IF(L342="Stroke",B342+1,IF(L341="Stroke",B341+1,IF(L340="Stroke",B340+1,IF(L339="Stroke",B339+1,IF(L338="Stroke",B338+1,IF(L337="Stroke",B337+1,IF(L336="Stroke",B336+1,"")))))))),IF(A343&lt;&gt;A341,1,IF(M343=M341,IF(L341="Stroke",B341+1,IF(M343=M340,IF(L340="Stroke",B340+1,""))),1))),"")</f>
        <v/>
      </c>
      <c r="C343" s="60">
        <f t="shared" si="10"/>
        <v>82984</v>
      </c>
      <c r="D343" s="60" t="str">
        <f t="shared" si="11"/>
        <v>20171021</v>
      </c>
      <c r="E343" s="60">
        <v>2017</v>
      </c>
      <c r="F343" s="60">
        <v>10</v>
      </c>
      <c r="G343" s="60">
        <v>21</v>
      </c>
      <c r="H343" s="60">
        <v>23</v>
      </c>
      <c r="I343" s="60">
        <v>3</v>
      </c>
      <c r="J343" s="60">
        <v>4</v>
      </c>
      <c r="K343" s="60">
        <v>333</v>
      </c>
      <c r="L343" s="60" t="s">
        <v>49</v>
      </c>
      <c r="M343" s="60">
        <v>1</v>
      </c>
      <c r="N343" s="60" t="s">
        <v>21</v>
      </c>
      <c r="O343" s="60" t="s">
        <v>27</v>
      </c>
      <c r="P343" s="60">
        <v>1</v>
      </c>
      <c r="Q343" s="60"/>
      <c r="R343" s="60"/>
      <c r="S343" s="60"/>
      <c r="T343" s="60"/>
    </row>
    <row r="344" spans="1:601" s="79" customFormat="1">
      <c r="A344" s="60">
        <f>IF(C344=C343,A343,IF(C344=(C343+1),A343,(A343+1)))</f>
        <v>54</v>
      </c>
      <c r="B344" s="50" t="str">
        <f>IF(L344="Stroke",IF(M344=M343,IF(A344&lt;&gt;A343,1,IF(L343="Stroke",B343+1,IF(L342="Stroke",B342+1,IF(L341="Stroke",B341+1,IF(L340="Stroke",B340+1,IF(L339="Stroke",B339+1,IF(L338="Stroke",B338+1,IF(L337="Stroke",B337+1,"")))))))),IF(A344&lt;&gt;A342,1,IF(M344=M342,IF(L342="Stroke",B342+1,IF(M344=M341,IF(L341="Stroke",B341+1,""))),1))),"")</f>
        <v/>
      </c>
      <c r="C344" s="60">
        <f t="shared" si="10"/>
        <v>82984</v>
      </c>
      <c r="D344" s="60" t="str">
        <f t="shared" si="11"/>
        <v>20171021</v>
      </c>
      <c r="E344" s="60">
        <v>2017</v>
      </c>
      <c r="F344" s="60">
        <v>10</v>
      </c>
      <c r="G344" s="60">
        <v>21</v>
      </c>
      <c r="H344" s="60">
        <v>23</v>
      </c>
      <c r="I344" s="60">
        <v>3</v>
      </c>
      <c r="J344" s="60">
        <v>4</v>
      </c>
      <c r="K344" s="60">
        <v>349</v>
      </c>
      <c r="L344" s="60" t="s">
        <v>49</v>
      </c>
      <c r="M344" s="60">
        <v>1</v>
      </c>
      <c r="N344" s="60" t="s">
        <v>21</v>
      </c>
      <c r="O344" s="60" t="s">
        <v>27</v>
      </c>
      <c r="P344" s="60">
        <v>1</v>
      </c>
      <c r="Q344" s="60"/>
      <c r="R344" s="60"/>
      <c r="S344" s="60"/>
      <c r="T344" s="60"/>
    </row>
    <row r="345" spans="1:601" s="79" customFormat="1">
      <c r="A345" s="60">
        <f>IF(C345=C344,A344,IF(C345=(C344+1),A344,(A344+1)))</f>
        <v>54</v>
      </c>
      <c r="B345" s="50" t="str">
        <f>IF(L345="Stroke",IF(M345=M344,IF(A345&lt;&gt;A344,1,IF(L344="Stroke",B344+1,IF(L343="Stroke",B343+1,IF(L342="Stroke",B342+1,IF(L341="Stroke",B341+1,IF(L340="Stroke",B340+1,IF(L339="Stroke",B339+1,IF(L338="Stroke",B338+1,"")))))))),IF(A345&lt;&gt;A343,1,IF(M345=M343,IF(L343="Stroke",B343+1,IF(M345=M342,IF(L342="Stroke",B342+1,""))),1))),"")</f>
        <v/>
      </c>
      <c r="C345" s="60">
        <f t="shared" si="10"/>
        <v>82984</v>
      </c>
      <c r="D345" s="60" t="str">
        <f t="shared" si="11"/>
        <v>20171021</v>
      </c>
      <c r="E345" s="60">
        <v>2017</v>
      </c>
      <c r="F345" s="60">
        <v>10</v>
      </c>
      <c r="G345" s="60">
        <v>21</v>
      </c>
      <c r="H345" s="60">
        <v>23</v>
      </c>
      <c r="I345" s="60">
        <v>3</v>
      </c>
      <c r="J345" s="60">
        <v>4</v>
      </c>
      <c r="K345" s="60">
        <v>373</v>
      </c>
      <c r="L345" s="60" t="s">
        <v>49</v>
      </c>
      <c r="M345" s="60">
        <v>1</v>
      </c>
      <c r="N345" s="60" t="s">
        <v>21</v>
      </c>
      <c r="O345" s="60" t="s">
        <v>27</v>
      </c>
      <c r="P345" s="60">
        <v>1</v>
      </c>
      <c r="Q345" s="60"/>
      <c r="R345" s="60"/>
      <c r="S345" s="60"/>
      <c r="T345" s="60"/>
    </row>
    <row r="346" spans="1:601" s="79" customFormat="1">
      <c r="A346" s="60">
        <f>IF(C346=C345,A345,IF(C346=(C345+1),A345,(A345+1)))</f>
        <v>54</v>
      </c>
      <c r="B346" s="50" t="str">
        <f>IF(L346="Stroke",IF(M346=M345,IF(A346&lt;&gt;A345,1,IF(L345="Stroke",B345+1,IF(L344="Stroke",B344+1,IF(L343="Stroke",B343+1,IF(L342="Stroke",B342+1,IF(L341="Stroke",B341+1,IF(L340="Stroke",B340+1,IF(L339="Stroke",B339+1,"")))))))),IF(A346&lt;&gt;A344,1,IF(M346=M344,IF(L344="Stroke",B344+1,IF(M346=M343,IF(L343="Stroke",B343+1,""))),1))),"")</f>
        <v/>
      </c>
      <c r="C346" s="60">
        <f t="shared" si="10"/>
        <v>82984</v>
      </c>
      <c r="D346" s="60" t="str">
        <f t="shared" si="11"/>
        <v>20171021</v>
      </c>
      <c r="E346" s="60">
        <v>2017</v>
      </c>
      <c r="F346" s="60">
        <v>10</v>
      </c>
      <c r="G346" s="60">
        <v>21</v>
      </c>
      <c r="H346" s="60">
        <v>23</v>
      </c>
      <c r="I346" s="60">
        <v>3</v>
      </c>
      <c r="J346" s="60">
        <v>4</v>
      </c>
      <c r="K346" s="60">
        <v>382</v>
      </c>
      <c r="L346" s="60" t="s">
        <v>49</v>
      </c>
      <c r="M346" s="60">
        <v>1</v>
      </c>
      <c r="N346" s="60" t="s">
        <v>21</v>
      </c>
      <c r="O346" s="60" t="s">
        <v>27</v>
      </c>
      <c r="P346" s="60">
        <v>1</v>
      </c>
      <c r="Q346" s="60"/>
      <c r="R346" s="60"/>
      <c r="S346" s="60"/>
      <c r="T346" s="60"/>
    </row>
    <row r="347" spans="1:601" s="79" customFormat="1">
      <c r="A347" s="60">
        <f>IF(C347=C346,A346,IF(C347=(C346+1),A346,(A346+1)))</f>
        <v>54</v>
      </c>
      <c r="B347" s="50" t="str">
        <f>IF(L347="Stroke",IF(M347=M346,IF(A347&lt;&gt;A346,1,IF(L346="Stroke",B346+1,IF(L345="Stroke",B345+1,IF(L344="Stroke",B344+1,IF(L343="Stroke",B343+1,IF(L342="Stroke",B342+1,IF(L341="Stroke",B341+1,IF(L340="Stroke",B340+1,"")))))))),IF(A347&lt;&gt;A345,1,IF(M347=M345,IF(L345="Stroke",B345+1,IF(M347=M344,IF(L344="Stroke",B344+1,""))),1))),"")</f>
        <v/>
      </c>
      <c r="C347" s="60">
        <f t="shared" si="10"/>
        <v>82984</v>
      </c>
      <c r="D347" s="60" t="str">
        <f t="shared" si="11"/>
        <v>20171021</v>
      </c>
      <c r="E347" s="60">
        <v>2017</v>
      </c>
      <c r="F347" s="60">
        <v>10</v>
      </c>
      <c r="G347" s="60">
        <v>21</v>
      </c>
      <c r="H347" s="60">
        <v>23</v>
      </c>
      <c r="I347" s="60">
        <v>3</v>
      </c>
      <c r="J347" s="60">
        <v>4</v>
      </c>
      <c r="K347" s="60">
        <v>403</v>
      </c>
      <c r="L347" s="60" t="s">
        <v>49</v>
      </c>
      <c r="M347" s="60">
        <v>1</v>
      </c>
      <c r="N347" s="60" t="s">
        <v>21</v>
      </c>
      <c r="O347" s="60" t="s">
        <v>27</v>
      </c>
      <c r="P347" s="60">
        <v>1</v>
      </c>
      <c r="Q347" s="60"/>
      <c r="R347" s="60"/>
      <c r="S347" s="60"/>
      <c r="T347" s="60"/>
    </row>
    <row r="348" spans="1:601" s="79" customFormat="1">
      <c r="A348" s="60">
        <f>IF(C348=C347,A347,IF(C348=(C347+1),A347,(A347+1)))</f>
        <v>54</v>
      </c>
      <c r="B348" s="50" t="str">
        <f>IF(L348="Stroke",IF(M348=M347,IF(A348&lt;&gt;A347,1,IF(L347="Stroke",B347+1,IF(L346="Stroke",B346+1,IF(L345="Stroke",B345+1,IF(L344="Stroke",B344+1,IF(L343="Stroke",B343+1,IF(L342="Stroke",B342+1,IF(L341="Stroke",B341+1,"")))))))),IF(A348&lt;&gt;A346,1,IF(M348=M346,IF(L346="Stroke",B346+1,IF(M348=M345,IF(L345="Stroke",B345+1,""))),1))),"")</f>
        <v/>
      </c>
      <c r="C348" s="60">
        <f t="shared" si="10"/>
        <v>82984</v>
      </c>
      <c r="D348" s="60" t="str">
        <f t="shared" si="11"/>
        <v>20171021</v>
      </c>
      <c r="E348" s="60">
        <v>2017</v>
      </c>
      <c r="F348" s="60">
        <v>10</v>
      </c>
      <c r="G348" s="60">
        <v>21</v>
      </c>
      <c r="H348" s="60">
        <v>23</v>
      </c>
      <c r="I348" s="60">
        <v>3</v>
      </c>
      <c r="J348" s="60">
        <v>4</v>
      </c>
      <c r="K348" s="60">
        <v>414</v>
      </c>
      <c r="L348" s="60" t="s">
        <v>49</v>
      </c>
      <c r="M348" s="60">
        <v>1</v>
      </c>
      <c r="N348" s="60" t="s">
        <v>21</v>
      </c>
      <c r="O348" s="60" t="s">
        <v>27</v>
      </c>
      <c r="P348" s="60">
        <v>261</v>
      </c>
      <c r="Q348" s="60"/>
      <c r="R348" s="60"/>
      <c r="S348" s="60"/>
      <c r="T348" s="60"/>
    </row>
    <row r="349" spans="1:601" s="79" customFormat="1">
      <c r="A349" s="60">
        <f>IF(C349=C348,A348,IF(C349=(C348+1),A348,(A348+1)))</f>
        <v>54</v>
      </c>
      <c r="B349" s="50" t="str">
        <f>IF(L349="Stroke",IF(M349=M348,IF(A349&lt;&gt;A348,1,IF(L348="Stroke",B348+1,IF(L347="Stroke",B347+1,IF(L346="Stroke",B346+1,IF(L345="Stroke",B345+1,IF(L344="Stroke",B344+1,IF(L343="Stroke",B343+1,IF(L342="Stroke",B342+1,"")))))))),IF(A349&lt;&gt;A347,1,IF(M349=M347,IF(L347="Stroke",B347+1,IF(M349=M346,IF(L346="Stroke",B346+1,""))),1))),"")</f>
        <v/>
      </c>
      <c r="C349" s="60">
        <f t="shared" si="10"/>
        <v>82985</v>
      </c>
      <c r="D349" s="60" t="str">
        <f t="shared" si="11"/>
        <v>20171021</v>
      </c>
      <c r="E349" s="60">
        <v>2017</v>
      </c>
      <c r="F349" s="60">
        <v>10</v>
      </c>
      <c r="G349" s="60">
        <v>21</v>
      </c>
      <c r="H349" s="60">
        <v>23</v>
      </c>
      <c r="I349" s="60">
        <v>3</v>
      </c>
      <c r="J349" s="60">
        <v>5</v>
      </c>
      <c r="K349" s="60">
        <v>19</v>
      </c>
      <c r="L349" s="60" t="s">
        <v>49</v>
      </c>
      <c r="M349" s="60">
        <v>1</v>
      </c>
      <c r="N349" s="60" t="s">
        <v>21</v>
      </c>
      <c r="O349" s="60" t="s">
        <v>27</v>
      </c>
      <c r="P349" s="60">
        <f>1116-1019</f>
        <v>97</v>
      </c>
      <c r="Q349" s="60"/>
      <c r="R349" s="60"/>
      <c r="S349" s="60"/>
      <c r="T349" s="60"/>
    </row>
    <row r="350" spans="1:601" s="79" customFormat="1">
      <c r="A350" s="60">
        <f>IF(C350=C349,A349,IF(C350=(C349+1),A349,(A349+1)))</f>
        <v>54</v>
      </c>
      <c r="B350" s="50" t="str">
        <f>IF(L350="Stroke",IF(M350=M349,IF(A350&lt;&gt;A349,1,IF(L349="Stroke",B349+1,IF(L348="Stroke",B348+1,IF(L347="Stroke",B347+1,IF(L346="Stroke",B346+1,IF(L345="Stroke",B345+1,IF(L344="Stroke",B344+1,IF(L343="Stroke",B343+1,"")))))))),IF(A350&lt;&gt;A348,1,IF(M350=M348,IF(L348="Stroke",B348+1,IF(M350=M347,IF(L347="Stroke",B347+1,""))),1))),"")</f>
        <v/>
      </c>
      <c r="C350" s="60">
        <f t="shared" si="10"/>
        <v>82985</v>
      </c>
      <c r="D350" s="60" t="str">
        <f t="shared" si="11"/>
        <v>20171021</v>
      </c>
      <c r="E350" s="60">
        <v>2017</v>
      </c>
      <c r="F350" s="60">
        <v>10</v>
      </c>
      <c r="G350" s="60">
        <v>21</v>
      </c>
      <c r="H350" s="60">
        <v>23</v>
      </c>
      <c r="I350" s="60">
        <v>3</v>
      </c>
      <c r="J350" s="60">
        <v>5</v>
      </c>
      <c r="K350" s="60">
        <v>27</v>
      </c>
      <c r="L350" s="60" t="s">
        <v>196</v>
      </c>
      <c r="M350" s="60">
        <v>1</v>
      </c>
      <c r="N350" s="60" t="s">
        <v>21</v>
      </c>
      <c r="O350" s="60" t="s">
        <v>27</v>
      </c>
      <c r="P350" s="60">
        <v>0</v>
      </c>
      <c r="Q350" s="60"/>
      <c r="R350" s="60"/>
      <c r="S350" s="60"/>
      <c r="T350" s="60"/>
    </row>
    <row r="351" spans="1:601" s="85" customFormat="1">
      <c r="A351" s="83">
        <f>IF(C351=C350,A350,IF(C351=(C350+1),A350,(A350+1)))</f>
        <v>55</v>
      </c>
      <c r="B351" s="50">
        <f>IF(L351="Stroke",IF(M351=M350,IF(A351&lt;&gt;A350,1,IF(L350="Stroke",B350+1,IF(L349="Stroke",B349+1,IF(L348="Stroke",B348+1,IF(L347="Stroke",B347+1,IF(L346="Stroke",B346+1,IF(L345="Stroke",B345+1,IF(L344="Stroke",B344+1,"")))))))),IF(A351&lt;&gt;A349,1,IF(M351=M349,IF(L349="Stroke",B349+1,IF(M351=M348,IF(L348="Stroke",B348+1,""))),1))),"")</f>
        <v>1</v>
      </c>
      <c r="C351" s="83">
        <f t="shared" si="10"/>
        <v>67278</v>
      </c>
      <c r="D351" s="83" t="str">
        <f t="shared" si="11"/>
        <v>20171024</v>
      </c>
      <c r="E351" s="83">
        <v>2017</v>
      </c>
      <c r="F351" s="83">
        <v>10</v>
      </c>
      <c r="G351" s="83">
        <v>24</v>
      </c>
      <c r="H351" s="83">
        <v>18</v>
      </c>
      <c r="I351" s="83">
        <v>41</v>
      </c>
      <c r="J351" s="83">
        <v>18</v>
      </c>
      <c r="K351" s="83">
        <v>448</v>
      </c>
      <c r="L351" s="83" t="s">
        <v>26</v>
      </c>
      <c r="M351" s="83">
        <v>1</v>
      </c>
      <c r="N351" s="83" t="s">
        <v>20</v>
      </c>
      <c r="O351" s="83" t="s">
        <v>27</v>
      </c>
      <c r="P351" s="83">
        <v>17</v>
      </c>
      <c r="Q351" s="83"/>
      <c r="R351" s="60"/>
      <c r="S351" s="60"/>
      <c r="T351" s="60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G351" s="79"/>
      <c r="CH351" s="79"/>
      <c r="CI351" s="79"/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X351" s="79"/>
      <c r="DY351" s="79"/>
      <c r="DZ351" s="79"/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O351" s="79"/>
      <c r="FP351" s="79"/>
      <c r="FQ351" s="79"/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W351" s="79"/>
      <c r="IX351" s="79"/>
      <c r="IY351" s="79"/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N351" s="79"/>
      <c r="KO351" s="79"/>
      <c r="KP351" s="79"/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E351" s="79"/>
      <c r="MF351" s="79"/>
      <c r="MG351" s="79"/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V351" s="79"/>
      <c r="NW351" s="79"/>
      <c r="NX351" s="79"/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M351" s="79"/>
      <c r="PN351" s="79"/>
      <c r="PO351" s="79"/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D351" s="79"/>
      <c r="RE351" s="79"/>
      <c r="RF351" s="79"/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U351" s="79"/>
      <c r="SV351" s="79"/>
      <c r="SW351" s="79"/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L351" s="79"/>
      <c r="UM351" s="79"/>
      <c r="UN351" s="79"/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C351" s="79"/>
    </row>
    <row r="352" spans="1:601" s="85" customFormat="1">
      <c r="A352" s="83">
        <f>IF(C352=C351,A351,IF(C352=(C351+1),A351,(A351+1)))</f>
        <v>56</v>
      </c>
      <c r="B352" s="50">
        <f>IF(L352="Stroke",IF(M352=M351,IF(A352&lt;&gt;A351,1,IF(L351="Stroke",B351+1,IF(L350="Stroke",B350+1,IF(L349="Stroke",B349+1,IF(L348="Stroke",B348+1,IF(L347="Stroke",B347+1,IF(L346="Stroke",B346+1,IF(L345="Stroke",B345+1,"")))))))),IF(A352&lt;&gt;A350,1,IF(M352=M350,IF(L350="Stroke",B350+1,IF(M352=M349,IF(L349="Stroke",B349+1,""))),1))),"")</f>
        <v>1</v>
      </c>
      <c r="C352" s="83">
        <f t="shared" si="10"/>
        <v>58384</v>
      </c>
      <c r="D352" s="83" t="str">
        <f t="shared" si="11"/>
        <v>2017114</v>
      </c>
      <c r="E352" s="83">
        <v>2017</v>
      </c>
      <c r="F352" s="83">
        <v>11</v>
      </c>
      <c r="G352" s="83">
        <v>4</v>
      </c>
      <c r="H352" s="83">
        <v>16</v>
      </c>
      <c r="I352" s="83">
        <v>13</v>
      </c>
      <c r="J352" s="83">
        <v>4</v>
      </c>
      <c r="K352" s="83">
        <v>64</v>
      </c>
      <c r="L352" s="83" t="s">
        <v>26</v>
      </c>
      <c r="M352" s="83">
        <v>1</v>
      </c>
      <c r="N352" s="83" t="s">
        <v>21</v>
      </c>
      <c r="O352" s="83" t="s">
        <v>27</v>
      </c>
      <c r="P352" s="83">
        <v>17</v>
      </c>
      <c r="Q352" s="83"/>
      <c r="R352" s="60"/>
      <c r="S352" s="60"/>
      <c r="T352" s="60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G352" s="79"/>
      <c r="CH352" s="79"/>
      <c r="CI352" s="79"/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X352" s="79"/>
      <c r="DY352" s="79"/>
      <c r="DZ352" s="79"/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O352" s="79"/>
      <c r="FP352" s="79"/>
      <c r="FQ352" s="79"/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W352" s="79"/>
      <c r="IX352" s="79"/>
      <c r="IY352" s="79"/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N352" s="79"/>
      <c r="KO352" s="79"/>
      <c r="KP352" s="79"/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E352" s="79"/>
      <c r="MF352" s="79"/>
      <c r="MG352" s="79"/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V352" s="79"/>
      <c r="NW352" s="79"/>
      <c r="NX352" s="79"/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M352" s="79"/>
      <c r="PN352" s="79"/>
      <c r="PO352" s="79"/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D352" s="79"/>
      <c r="RE352" s="79"/>
      <c r="RF352" s="79"/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U352" s="79"/>
      <c r="SV352" s="79"/>
      <c r="SW352" s="79"/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L352" s="79"/>
      <c r="UM352" s="79"/>
      <c r="UN352" s="79"/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C352" s="79"/>
    </row>
    <row r="353" spans="1:601" s="85" customFormat="1">
      <c r="A353" s="83">
        <f>IF(C353=C352,A352,IF(C353=(C352+1),A352,(A352+1)))</f>
        <v>57</v>
      </c>
      <c r="B353" s="50">
        <f>IF(L353="Stroke",IF(M353=M352,IF(A353&lt;&gt;A352,1,IF(L352="Stroke",B352+1,IF(L351="Stroke",B351+1,IF(L350="Stroke",B350+1,IF(L349="Stroke",B349+1,IF(L348="Stroke",B348+1,IF(L347="Stroke",B347+1,IF(L346="Stroke",B346+1,"")))))))),IF(A353&lt;&gt;A351,1,IF(M353=M351,IF(L351="Stroke",B351+1,IF(M353=M350,IF(L350="Stroke",B350+1,""))),1))),"")</f>
        <v>1</v>
      </c>
      <c r="C353" s="83">
        <f t="shared" si="10"/>
        <v>58437</v>
      </c>
      <c r="D353" s="83" t="str">
        <f t="shared" si="11"/>
        <v>2017114</v>
      </c>
      <c r="E353" s="83">
        <v>2017</v>
      </c>
      <c r="F353" s="83">
        <v>11</v>
      </c>
      <c r="G353" s="83">
        <v>4</v>
      </c>
      <c r="H353" s="83">
        <v>16</v>
      </c>
      <c r="I353" s="83">
        <v>13</v>
      </c>
      <c r="J353" s="83">
        <v>57</v>
      </c>
      <c r="K353" s="83">
        <v>788</v>
      </c>
      <c r="L353" s="83" t="s">
        <v>26</v>
      </c>
      <c r="M353" s="83">
        <v>1</v>
      </c>
      <c r="N353" s="83" t="s">
        <v>21</v>
      </c>
      <c r="O353" s="83" t="s">
        <v>27</v>
      </c>
      <c r="P353" s="83">
        <v>15</v>
      </c>
      <c r="Q353" s="83"/>
      <c r="R353" s="60"/>
      <c r="S353" s="60"/>
      <c r="T353" s="60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G353" s="79"/>
      <c r="CH353" s="79"/>
      <c r="CI353" s="79"/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X353" s="79"/>
      <c r="DY353" s="79"/>
      <c r="DZ353" s="79"/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O353" s="79"/>
      <c r="FP353" s="79"/>
      <c r="FQ353" s="79"/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W353" s="79"/>
      <c r="IX353" s="79"/>
      <c r="IY353" s="79"/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N353" s="79"/>
      <c r="KO353" s="79"/>
      <c r="KP353" s="79"/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E353" s="79"/>
      <c r="MF353" s="79"/>
      <c r="MG353" s="79"/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V353" s="79"/>
      <c r="NW353" s="79"/>
      <c r="NX353" s="79"/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M353" s="79"/>
      <c r="PN353" s="79"/>
      <c r="PO353" s="79"/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D353" s="79"/>
      <c r="RE353" s="79"/>
      <c r="RF353" s="79"/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U353" s="79"/>
      <c r="SV353" s="79"/>
      <c r="SW353" s="79"/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L353" s="79"/>
      <c r="UM353" s="79"/>
      <c r="UN353" s="79"/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C353" s="79"/>
    </row>
    <row r="354" spans="1:601" s="85" customFormat="1">
      <c r="A354" s="83">
        <f>IF(C354=C353,A353,IF(C354=(C353+1),A353,(A353+1)))</f>
        <v>58</v>
      </c>
      <c r="B354" s="50">
        <f>IF(L354="Stroke",IF(M354=M353,IF(A354&lt;&gt;A353,1,IF(L353="Stroke",B353+1,IF(L352="Stroke",B352+1,IF(L351="Stroke",B351+1,IF(L350="Stroke",B350+1,IF(L349="Stroke",B349+1,IF(L348="Stroke",B348+1,IF(L347="Stroke",B347+1,"")))))))),IF(A354&lt;&gt;A352,1,IF(M354=M352,IF(L352="Stroke",B352+1,IF(M354=M351,IF(L351="Stroke",B351+1,""))),1))),"")</f>
        <v>1</v>
      </c>
      <c r="C354" s="83">
        <f t="shared" si="10"/>
        <v>58453</v>
      </c>
      <c r="D354" s="83" t="str">
        <f t="shared" si="11"/>
        <v>2017114</v>
      </c>
      <c r="E354" s="83">
        <v>2017</v>
      </c>
      <c r="F354" s="83">
        <v>11</v>
      </c>
      <c r="G354" s="83">
        <v>4</v>
      </c>
      <c r="H354" s="83">
        <v>16</v>
      </c>
      <c r="I354" s="83">
        <v>14</v>
      </c>
      <c r="J354" s="83">
        <v>13</v>
      </c>
      <c r="K354" s="83">
        <v>345</v>
      </c>
      <c r="L354" s="83" t="s">
        <v>26</v>
      </c>
      <c r="M354" s="83">
        <v>1</v>
      </c>
      <c r="N354" s="83" t="s">
        <v>21</v>
      </c>
      <c r="O354" s="83" t="s">
        <v>27</v>
      </c>
      <c r="P354" s="83">
        <f>356-345</f>
        <v>11</v>
      </c>
      <c r="Q354" s="83"/>
      <c r="R354" s="60"/>
      <c r="S354" s="60"/>
      <c r="T354" s="60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G354" s="79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X354" s="79"/>
      <c r="DY354" s="79"/>
      <c r="DZ354" s="79"/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O354" s="79"/>
      <c r="FP354" s="79"/>
      <c r="FQ354" s="79"/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W354" s="79"/>
      <c r="IX354" s="79"/>
      <c r="IY354" s="79"/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N354" s="79"/>
      <c r="KO354" s="79"/>
      <c r="KP354" s="79"/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E354" s="79"/>
      <c r="MF354" s="79"/>
      <c r="MG354" s="79"/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V354" s="79"/>
      <c r="NW354" s="79"/>
      <c r="NX354" s="79"/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M354" s="79"/>
      <c r="PN354" s="79"/>
      <c r="PO354" s="79"/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D354" s="79"/>
      <c r="RE354" s="79"/>
      <c r="RF354" s="79"/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U354" s="79"/>
      <c r="SV354" s="79"/>
      <c r="SW354" s="79"/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L354" s="79"/>
      <c r="UM354" s="79"/>
      <c r="UN354" s="79"/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C354" s="79"/>
    </row>
    <row r="355" spans="1:601" s="85" customFormat="1">
      <c r="A355" s="83">
        <f>IF(C355=C354,A354,IF(C355=(C354+1),A354,(A354+1)))</f>
        <v>59</v>
      </c>
      <c r="B355" s="50">
        <f>IF(L355="Stroke",IF(M355=M354,IF(A355&lt;&gt;A354,1,IF(L354="Stroke",B354+1,IF(L353="Stroke",B353+1,IF(L352="Stroke",B352+1,IF(L351="Stroke",B351+1,IF(L350="Stroke",B350+1,IF(L349="Stroke",B349+1,IF(L348="Stroke",B348+1,"")))))))),IF(A355&lt;&gt;A353,1,IF(M355=M353,IF(L353="Stroke",B353+1,IF(M355=M352,IF(L352="Stroke",B352+1,""))),1))),"")</f>
        <v>1</v>
      </c>
      <c r="C355" s="83">
        <f t="shared" si="10"/>
        <v>58483</v>
      </c>
      <c r="D355" s="83" t="str">
        <f t="shared" si="11"/>
        <v>2017114</v>
      </c>
      <c r="E355" s="83">
        <v>2017</v>
      </c>
      <c r="F355" s="83">
        <v>11</v>
      </c>
      <c r="G355" s="83">
        <v>4</v>
      </c>
      <c r="H355" s="83">
        <v>16</v>
      </c>
      <c r="I355" s="83">
        <v>14</v>
      </c>
      <c r="J355" s="83">
        <v>43</v>
      </c>
      <c r="K355" s="83">
        <v>341</v>
      </c>
      <c r="L355" s="83" t="s">
        <v>26</v>
      </c>
      <c r="M355" s="83">
        <v>1</v>
      </c>
      <c r="N355" s="83" t="s">
        <v>21</v>
      </c>
      <c r="O355" s="83" t="s">
        <v>27</v>
      </c>
      <c r="P355" s="83">
        <v>5</v>
      </c>
      <c r="Q355" s="73" t="s">
        <v>269</v>
      </c>
      <c r="R355" s="60"/>
      <c r="S355" s="60"/>
      <c r="T355" s="60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G355" s="79"/>
      <c r="CH355" s="79"/>
      <c r="CI355" s="79"/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X355" s="79"/>
      <c r="DY355" s="79"/>
      <c r="DZ355" s="79"/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O355" s="79"/>
      <c r="FP355" s="79"/>
      <c r="FQ355" s="79"/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W355" s="79"/>
      <c r="IX355" s="79"/>
      <c r="IY355" s="79"/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N355" s="79"/>
      <c r="KO355" s="79"/>
      <c r="KP355" s="79"/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E355" s="79"/>
      <c r="MF355" s="79"/>
      <c r="MG355" s="79"/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V355" s="79"/>
      <c r="NW355" s="79"/>
      <c r="NX355" s="79"/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M355" s="79"/>
      <c r="PN355" s="79"/>
      <c r="PO355" s="79"/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D355" s="79"/>
      <c r="RE355" s="79"/>
      <c r="RF355" s="79"/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U355" s="79"/>
      <c r="SV355" s="79"/>
      <c r="SW355" s="79"/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L355" s="79"/>
      <c r="UM355" s="79"/>
      <c r="UN355" s="79"/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C355" s="79"/>
    </row>
    <row r="356" spans="1:601" s="79" customFormat="1">
      <c r="A356" s="60">
        <f>IF(C356=C355,A355,IF(C356=(C355+1),A355,(A355+1)))</f>
        <v>59</v>
      </c>
      <c r="B356" s="50" t="str">
        <f>IF(L356="Stroke",IF(M356=M355,IF(A356&lt;&gt;A355,1,IF(L355="Stroke",B355+1,IF(L354="Stroke",B354+1,IF(L353="Stroke",B353+1,IF(L352="Stroke",B352+1,IF(L351="Stroke",B351+1,IF(L350="Stroke",B350+1,IF(L349="Stroke",B349+1,"")))))))),IF(A356&lt;&gt;A354,1,IF(M356=M354,IF(L354="Stroke",B354+1,IF(M356=M353,IF(L353="Stroke",B353+1,""))),1))),"")</f>
        <v/>
      </c>
      <c r="C356" s="60">
        <f t="shared" si="10"/>
        <v>58483</v>
      </c>
      <c r="D356" s="60" t="str">
        <f t="shared" si="11"/>
        <v>2017114</v>
      </c>
      <c r="E356" s="60">
        <v>2017</v>
      </c>
      <c r="F356" s="60">
        <v>11</v>
      </c>
      <c r="G356" s="60">
        <v>4</v>
      </c>
      <c r="H356" s="60">
        <v>16</v>
      </c>
      <c r="I356" s="60">
        <v>14</v>
      </c>
      <c r="J356" s="60">
        <v>43</v>
      </c>
      <c r="K356" s="60">
        <v>367</v>
      </c>
      <c r="L356" s="60" t="s">
        <v>182</v>
      </c>
      <c r="M356" s="60">
        <v>1</v>
      </c>
      <c r="N356" s="60" t="s">
        <v>21</v>
      </c>
      <c r="O356" s="60" t="s">
        <v>27</v>
      </c>
      <c r="P356" s="60">
        <v>0</v>
      </c>
      <c r="Q356" s="60"/>
      <c r="R356" s="60"/>
      <c r="S356" s="60"/>
      <c r="T356" s="60"/>
    </row>
    <row r="357" spans="1:601" s="79" customFormat="1">
      <c r="A357" s="60">
        <f>IF(C357=C356,A356,IF(C357=(C356+1),A356,(A356+1)))</f>
        <v>59</v>
      </c>
      <c r="B357" s="50">
        <f>IF(L357="Stroke",IF(M357=M356,IF(A357&lt;&gt;A356,1,IF(L356="Stroke",B356+1,IF(L355="Stroke",B355+1,IF(L354="Stroke",B354+1,IF(L353="Stroke",B353+1,IF(L352="Stroke",B352+1,IF(L351="Stroke",B351+1,IF(L350="Stroke",B350+1,"")))))))),IF(A357&lt;&gt;A355,1,IF(M357=M355,IF(L355="Stroke",B355+1,IF(M357=M354,IF(L354="Stroke",B354+1,""))),1))),"")</f>
        <v>2</v>
      </c>
      <c r="C357" s="60">
        <f t="shared" si="10"/>
        <v>58483</v>
      </c>
      <c r="D357" s="60" t="str">
        <f t="shared" si="11"/>
        <v>2017114</v>
      </c>
      <c r="E357" s="60">
        <v>2017</v>
      </c>
      <c r="F357" s="60">
        <v>11</v>
      </c>
      <c r="G357" s="60">
        <v>4</v>
      </c>
      <c r="H357" s="60">
        <v>16</v>
      </c>
      <c r="I357" s="60">
        <v>14</v>
      </c>
      <c r="J357" s="60">
        <v>43</v>
      </c>
      <c r="K357" s="60">
        <v>437</v>
      </c>
      <c r="L357" s="60" t="s">
        <v>26</v>
      </c>
      <c r="M357" s="60">
        <v>1</v>
      </c>
      <c r="N357" s="60" t="s">
        <v>21</v>
      </c>
      <c r="O357" s="60" t="s">
        <v>27</v>
      </c>
      <c r="P357" s="60">
        <v>14</v>
      </c>
      <c r="Q357" s="120" t="s">
        <v>278</v>
      </c>
      <c r="R357" s="60"/>
      <c r="S357" s="60"/>
      <c r="T357" s="60"/>
    </row>
    <row r="358" spans="1:601" s="79" customFormat="1">
      <c r="A358" s="60">
        <f>IF(C358=C357,A357,IF(C358=(C357+1),A357,(A357+1)))</f>
        <v>59</v>
      </c>
      <c r="B358" s="50">
        <f>IF(L358="Stroke",IF(M358=M357,IF(A358&lt;&gt;A357,1,IF(L357="Stroke",B357+1,IF(L356="Stroke",B356+1,IF(L355="Stroke",B355+1,IF(L354="Stroke",B354+1,IF(L353="Stroke",B353+1,IF(L352="Stroke",B352+1,IF(L351="Stroke",B351+1,"")))))))),IF(A358&lt;&gt;A356,1,IF(M358=M356,IF(L356="Stroke",B356+1,IF(M358=M355,IF(L355="Stroke",B355+1,""))),1))),"")</f>
        <v>3</v>
      </c>
      <c r="C358" s="60">
        <f t="shared" si="10"/>
        <v>58483</v>
      </c>
      <c r="D358" s="60" t="str">
        <f t="shared" si="11"/>
        <v>2017114</v>
      </c>
      <c r="E358" s="60">
        <v>2017</v>
      </c>
      <c r="F358" s="60">
        <v>11</v>
      </c>
      <c r="G358" s="60">
        <v>4</v>
      </c>
      <c r="H358" s="60">
        <v>16</v>
      </c>
      <c r="I358" s="60">
        <v>14</v>
      </c>
      <c r="J358" s="60">
        <v>43</v>
      </c>
      <c r="K358" s="60">
        <v>470</v>
      </c>
      <c r="L358" s="60" t="s">
        <v>26</v>
      </c>
      <c r="M358" s="60">
        <v>1</v>
      </c>
      <c r="N358" s="60" t="s">
        <v>21</v>
      </c>
      <c r="O358" s="60" t="s">
        <v>27</v>
      </c>
      <c r="P358" s="60">
        <v>4</v>
      </c>
      <c r="Q358" s="60"/>
      <c r="R358" s="60"/>
      <c r="S358" s="60"/>
      <c r="T358" s="60"/>
    </row>
    <row r="359" spans="1:601" s="79" customFormat="1">
      <c r="A359" s="60">
        <f>IF(C359=C358,A358,IF(C359=(C358+1),A358,(A358+1)))</f>
        <v>59</v>
      </c>
      <c r="B359" s="50">
        <f>IF(L359="Stroke",IF(M359=M358,IF(A359&lt;&gt;A358,1,IF(L358="Stroke",B358+1,IF(L357="Stroke",B357+1,IF(L356="Stroke",B356+1,IF(L355="Stroke",B355+1,IF(L354="Stroke",B354+1,IF(L353="Stroke",B353+1,IF(L352="Stroke",B352+1,"")))))))),IF(A359&lt;&gt;A357,1,IF(M359=M357,IF(L357="Stroke",B357+1,IF(M359=M356,IF(L356="Stroke",B356+1,""))),1))),"")</f>
        <v>4</v>
      </c>
      <c r="C359" s="60">
        <f t="shared" si="10"/>
        <v>58483</v>
      </c>
      <c r="D359" s="60" t="str">
        <f t="shared" si="11"/>
        <v>2017114</v>
      </c>
      <c r="E359" s="60">
        <v>2017</v>
      </c>
      <c r="F359" s="60">
        <v>11</v>
      </c>
      <c r="G359" s="60">
        <v>4</v>
      </c>
      <c r="H359" s="60">
        <v>16</v>
      </c>
      <c r="I359" s="60">
        <v>14</v>
      </c>
      <c r="J359" s="60">
        <v>43</v>
      </c>
      <c r="K359" s="60">
        <v>529</v>
      </c>
      <c r="L359" s="60" t="s">
        <v>26</v>
      </c>
      <c r="M359" s="60">
        <v>1</v>
      </c>
      <c r="N359" s="60" t="s">
        <v>21</v>
      </c>
      <c r="O359" s="60" t="s">
        <v>27</v>
      </c>
      <c r="P359" s="60">
        <v>11</v>
      </c>
      <c r="Q359" s="60"/>
      <c r="R359" s="60"/>
      <c r="S359" s="60"/>
      <c r="T359" s="60"/>
    </row>
    <row r="360" spans="1:601" s="79" customFormat="1">
      <c r="A360" s="60">
        <f>IF(C360=C359,A359,IF(C360=(C359+1),A359,(A359+1)))</f>
        <v>59</v>
      </c>
      <c r="B360" s="50">
        <f>IF(L360="Stroke",IF(M360=M359,IF(A360&lt;&gt;A359,1,IF(L359="Stroke",B359+1,IF(L358="Stroke",B358+1,IF(L357="Stroke",B357+1,IF(L356="Stroke",B356+1,IF(L355="Stroke",B355+1,IF(L354="Stroke",B354+1,IF(L353="Stroke",B353+1,"")))))))),IF(A360&lt;&gt;A358,1,IF(M360=M358,IF(L358="Stroke",B358+1,IF(M360=M357,IF(L357="Stroke",B357+1,""))),1))),"")</f>
        <v>5</v>
      </c>
      <c r="C360" s="60">
        <f t="shared" si="10"/>
        <v>58483</v>
      </c>
      <c r="D360" s="60" t="str">
        <f t="shared" si="11"/>
        <v>2017114</v>
      </c>
      <c r="E360" s="60">
        <v>2017</v>
      </c>
      <c r="F360" s="60">
        <v>11</v>
      </c>
      <c r="G360" s="60">
        <v>4</v>
      </c>
      <c r="H360" s="60">
        <v>16</v>
      </c>
      <c r="I360" s="60">
        <v>14</v>
      </c>
      <c r="J360" s="60">
        <v>43</v>
      </c>
      <c r="K360" s="60">
        <v>561</v>
      </c>
      <c r="L360" s="60" t="s">
        <v>26</v>
      </c>
      <c r="M360" s="60">
        <v>1</v>
      </c>
      <c r="N360" s="60" t="s">
        <v>21</v>
      </c>
      <c r="O360" s="60" t="s">
        <v>27</v>
      </c>
      <c r="P360" s="60">
        <v>5</v>
      </c>
      <c r="Q360" s="60"/>
      <c r="R360" s="60"/>
      <c r="S360" s="60"/>
      <c r="T360" s="60"/>
    </row>
    <row r="361" spans="1:601" s="79" customFormat="1">
      <c r="A361" s="60">
        <f>IF(C361=C360,A360,IF(C361=(C360+1),A360,(A360+1)))</f>
        <v>59</v>
      </c>
      <c r="B361" s="50">
        <f>IF(L361="Stroke",IF(M361=M360,IF(A361&lt;&gt;A360,1,IF(L360="Stroke",B360+1,IF(L359="Stroke",B359+1,IF(L358="Stroke",B358+1,IF(L357="Stroke",B357+1,IF(L356="Stroke",B356+1,IF(L355="Stroke",B355+1,IF(L354="Stroke",B354+1,"")))))))),IF(A361&lt;&gt;A359,1,IF(M361=M359,IF(L359="Stroke",B359+1,IF(M361=M358,IF(L358="Stroke",B358+1,""))),1))),"")</f>
        <v>6</v>
      </c>
      <c r="C361" s="60">
        <f t="shared" si="10"/>
        <v>58483</v>
      </c>
      <c r="D361" s="60" t="str">
        <f t="shared" si="11"/>
        <v>2017114</v>
      </c>
      <c r="E361" s="60">
        <v>2017</v>
      </c>
      <c r="F361" s="60">
        <v>11</v>
      </c>
      <c r="G361" s="60">
        <v>4</v>
      </c>
      <c r="H361" s="60">
        <v>16</v>
      </c>
      <c r="I361" s="60">
        <v>14</v>
      </c>
      <c r="J361" s="60">
        <v>43</v>
      </c>
      <c r="K361" s="60">
        <v>602</v>
      </c>
      <c r="L361" s="60" t="s">
        <v>26</v>
      </c>
      <c r="M361" s="60">
        <v>1</v>
      </c>
      <c r="N361" s="60" t="s">
        <v>21</v>
      </c>
      <c r="O361" s="60" t="s">
        <v>27</v>
      </c>
      <c r="P361" s="60">
        <v>6</v>
      </c>
      <c r="Q361" s="60"/>
      <c r="R361" s="60"/>
      <c r="S361" s="60"/>
      <c r="T361" s="60"/>
    </row>
    <row r="362" spans="1:601" s="79" customFormat="1">
      <c r="A362" s="60">
        <f>IF(C362=C361,A361,IF(C362=(C361+1),A361,(A361+1)))</f>
        <v>59</v>
      </c>
      <c r="B362" s="50">
        <f>IF(L362="Stroke",IF(M362=M361,IF(A362&lt;&gt;A361,1,IF(L361="Stroke",B361+1,IF(L360="Stroke",B360+1,IF(L359="Stroke",B359+1,IF(L358="Stroke",B358+1,IF(L357="Stroke",B357+1,IF(L356="Stroke",B356+1,IF(L355="Stroke",B355+1,"")))))))),IF(A362&lt;&gt;A360,1,IF(M362=M360,IF(L360="Stroke",B360+1,IF(M362=M359,IF(L359="Stroke",B359+1,""))),1))),"")</f>
        <v>7</v>
      </c>
      <c r="C362" s="60">
        <f t="shared" si="10"/>
        <v>58483</v>
      </c>
      <c r="D362" s="60" t="str">
        <f t="shared" si="11"/>
        <v>2017114</v>
      </c>
      <c r="E362" s="60">
        <v>2017</v>
      </c>
      <c r="F362" s="60">
        <v>11</v>
      </c>
      <c r="G362" s="60">
        <v>4</v>
      </c>
      <c r="H362" s="60">
        <v>16</v>
      </c>
      <c r="I362" s="60">
        <v>14</v>
      </c>
      <c r="J362" s="60">
        <v>43</v>
      </c>
      <c r="K362" s="60">
        <v>628</v>
      </c>
      <c r="L362" s="60" t="s">
        <v>26</v>
      </c>
      <c r="M362" s="60">
        <v>1</v>
      </c>
      <c r="N362" s="60" t="s">
        <v>21</v>
      </c>
      <c r="O362" s="60" t="s">
        <v>27</v>
      </c>
      <c r="P362" s="60">
        <f>698-694</f>
        <v>4</v>
      </c>
      <c r="Q362" s="60"/>
      <c r="R362" s="60"/>
      <c r="S362" s="60"/>
      <c r="T362" s="60"/>
    </row>
    <row r="363" spans="1:601" s="79" customFormat="1">
      <c r="A363" s="60">
        <f>IF(C363=C362,A362,IF(C363=(C362+1),A362,(A362+1)))</f>
        <v>59</v>
      </c>
      <c r="B363" s="50">
        <f>IF(L363="Stroke",IF(M363=M362,IF(A363&lt;&gt;A362,1,IF(L362="Stroke",B362+1,IF(L361="Stroke",B361+1,IF(L360="Stroke",B360+1,IF(L359="Stroke",B359+1,IF(L358="Stroke",B358+1,IF(L357="Stroke",B357+1,IF(L356="Stroke",B356+1,"")))))))),IF(A363&lt;&gt;A361,1,IF(M363=M361,IF(L361="Stroke",B361+1,IF(M363=M360,IF(L360="Stroke",B360+1,""))),1))),"")</f>
        <v>8</v>
      </c>
      <c r="C363" s="60">
        <f t="shared" si="10"/>
        <v>58483</v>
      </c>
      <c r="D363" s="60" t="str">
        <f t="shared" si="11"/>
        <v>2017114</v>
      </c>
      <c r="E363" s="60">
        <v>2017</v>
      </c>
      <c r="F363" s="60">
        <v>11</v>
      </c>
      <c r="G363" s="60">
        <v>4</v>
      </c>
      <c r="H363" s="60">
        <v>16</v>
      </c>
      <c r="I363" s="60">
        <v>14</v>
      </c>
      <c r="J363" s="60">
        <v>43</v>
      </c>
      <c r="K363" s="60">
        <v>648</v>
      </c>
      <c r="L363" s="60" t="s">
        <v>26</v>
      </c>
      <c r="M363" s="60">
        <v>1</v>
      </c>
      <c r="N363" s="60" t="s">
        <v>21</v>
      </c>
      <c r="O363" s="60" t="s">
        <v>27</v>
      </c>
      <c r="P363" s="60">
        <v>6</v>
      </c>
      <c r="Q363" s="60"/>
      <c r="R363" s="60"/>
      <c r="S363" s="60"/>
      <c r="T363" s="60"/>
    </row>
    <row r="364" spans="1:601" s="79" customFormat="1">
      <c r="A364" s="60">
        <f>IF(C364=C363,A363,IF(C364=(C363+1),A363,(A363+1)))</f>
        <v>59</v>
      </c>
      <c r="B364" s="50">
        <f>IF(L364="Stroke",IF(M364=M363,IF(A364&lt;&gt;A363,1,IF(L363="Stroke",B363+1,IF(L362="Stroke",B362+1,IF(L361="Stroke",B361+1,IF(L360="Stroke",B360+1,IF(L359="Stroke",B359+1,IF(L358="Stroke",B358+1,IF(L357="Stroke",B357+1,"")))))))),IF(A364&lt;&gt;A362,1,IF(M364=M362,IF(L362="Stroke",B362+1,IF(M364=M361,IF(L361="Stroke",B361+1,""))),1))),"")</f>
        <v>9</v>
      </c>
      <c r="C364" s="60">
        <f t="shared" si="10"/>
        <v>58483</v>
      </c>
      <c r="D364" s="60" t="str">
        <f t="shared" si="11"/>
        <v>2017114</v>
      </c>
      <c r="E364" s="60">
        <v>2017</v>
      </c>
      <c r="F364" s="60">
        <v>11</v>
      </c>
      <c r="G364" s="60">
        <v>4</v>
      </c>
      <c r="H364" s="60">
        <v>16</v>
      </c>
      <c r="I364" s="60">
        <v>14</v>
      </c>
      <c r="J364" s="60">
        <v>43</v>
      </c>
      <c r="K364" s="60">
        <v>663</v>
      </c>
      <c r="L364" s="60" t="s">
        <v>26</v>
      </c>
      <c r="M364" s="60">
        <v>1</v>
      </c>
      <c r="N364" s="60" t="s">
        <v>21</v>
      </c>
      <c r="O364" s="60" t="s">
        <v>27</v>
      </c>
      <c r="P364" s="60">
        <v>3</v>
      </c>
      <c r="Q364" s="60"/>
      <c r="R364" s="60"/>
      <c r="S364" s="60"/>
      <c r="T364" s="60"/>
    </row>
    <row r="365" spans="1:601" s="79" customFormat="1">
      <c r="A365" s="60">
        <f>IF(C365=C364,A364,IF(C365=(C364+1),A364,(A364+1)))</f>
        <v>59</v>
      </c>
      <c r="B365" s="50">
        <f>IF(L365="Stroke",IF(M365=M364,IF(A365&lt;&gt;A364,1,IF(L364="Stroke",B364+1,IF(L363="Stroke",B363+1,IF(L362="Stroke",B362+1,IF(L361="Stroke",B361+1,IF(L360="Stroke",B360+1,IF(L359="Stroke",B359+1,IF(L358="Stroke",B358+1,"")))))))),IF(A365&lt;&gt;A363,1,IF(M365=M363,IF(L363="Stroke",B363+1,IF(M365=M362,IF(L362="Stroke",B362+1,""))),1))),"")</f>
        <v>10</v>
      </c>
      <c r="C365" s="60">
        <f t="shared" si="10"/>
        <v>58483</v>
      </c>
      <c r="D365" s="60" t="str">
        <f t="shared" si="11"/>
        <v>2017114</v>
      </c>
      <c r="E365" s="60">
        <v>2017</v>
      </c>
      <c r="F365" s="60">
        <v>11</v>
      </c>
      <c r="G365" s="60">
        <v>4</v>
      </c>
      <c r="H365" s="60">
        <v>16</v>
      </c>
      <c r="I365" s="60">
        <v>14</v>
      </c>
      <c r="J365" s="60">
        <v>43</v>
      </c>
      <c r="K365" s="60">
        <v>679</v>
      </c>
      <c r="L365" s="60" t="s">
        <v>26</v>
      </c>
      <c r="M365" s="60">
        <v>1</v>
      </c>
      <c r="N365" s="60" t="s">
        <v>21</v>
      </c>
      <c r="O365" s="60" t="s">
        <v>27</v>
      </c>
      <c r="P365" s="60">
        <v>3</v>
      </c>
      <c r="Q365" s="60"/>
      <c r="R365" s="60"/>
      <c r="S365" s="60"/>
      <c r="T365" s="60"/>
    </row>
    <row r="366" spans="1:601" s="79" customFormat="1">
      <c r="A366" s="60">
        <f>IF(C366=C365,A365,IF(C366=(C365+1),A365,(A365+1)))</f>
        <v>59</v>
      </c>
      <c r="B366" s="50">
        <f>IF(L366="Stroke",IF(M366=M365,IF(A366&lt;&gt;A365,1,IF(L365="Stroke",B365+1,IF(L364="Stroke",B364+1,IF(L363="Stroke",B363+1,IF(L362="Stroke",B362+1,IF(L361="Stroke",B361+1,IF(L360="Stroke",B360+1,IF(L359="Stroke",B359+1,"")))))))),IF(A366&lt;&gt;A364,1,IF(M366=M364,IF(L364="Stroke",B364+1,IF(M366=M363,IF(L363="Stroke",B363+1,""))),1))),"")</f>
        <v>11</v>
      </c>
      <c r="C366" s="60">
        <f t="shared" si="10"/>
        <v>58483</v>
      </c>
      <c r="D366" s="60" t="str">
        <f t="shared" si="11"/>
        <v>2017114</v>
      </c>
      <c r="E366" s="60">
        <v>2017</v>
      </c>
      <c r="F366" s="60">
        <v>11</v>
      </c>
      <c r="G366" s="60">
        <v>4</v>
      </c>
      <c r="H366" s="60">
        <v>16</v>
      </c>
      <c r="I366" s="60">
        <v>14</v>
      </c>
      <c r="J366" s="60">
        <v>43</v>
      </c>
      <c r="K366" s="60">
        <v>695</v>
      </c>
      <c r="L366" s="60" t="s">
        <v>26</v>
      </c>
      <c r="M366" s="60">
        <v>1</v>
      </c>
      <c r="N366" s="60" t="s">
        <v>21</v>
      </c>
      <c r="O366" s="60" t="s">
        <v>27</v>
      </c>
      <c r="P366" s="60">
        <v>4</v>
      </c>
      <c r="Q366" s="60"/>
      <c r="R366" s="60"/>
      <c r="S366" s="60"/>
      <c r="T366" s="60"/>
    </row>
    <row r="367" spans="1:601" s="79" customFormat="1">
      <c r="A367" s="60">
        <f>IF(C367=C366,A366,IF(C367=(C366+1),A366,(A366+1)))</f>
        <v>59</v>
      </c>
      <c r="B367" s="50">
        <f>IF(L367="Stroke",IF(M367=M366,IF(A367&lt;&gt;A366,1,IF(L366="Stroke",B366+1,IF(L365="Stroke",B365+1,IF(L364="Stroke",B364+1,IF(L363="Stroke",B363+1,IF(L362="Stroke",B362+1,IF(L361="Stroke",B361+1,IF(L360="Stroke",B360+1,"")))))))),IF(A367&lt;&gt;A365,1,IF(M367=M365,IF(L365="Stroke",B365+1,IF(M367=M364,IF(L364="Stroke",B364+1,""))),1))),"")</f>
        <v>12</v>
      </c>
      <c r="C367" s="60">
        <f t="shared" si="10"/>
        <v>58483</v>
      </c>
      <c r="D367" s="60" t="str">
        <f t="shared" si="11"/>
        <v>2017114</v>
      </c>
      <c r="E367" s="60">
        <v>2017</v>
      </c>
      <c r="F367" s="60">
        <v>11</v>
      </c>
      <c r="G367" s="60">
        <v>4</v>
      </c>
      <c r="H367" s="60">
        <v>16</v>
      </c>
      <c r="I367" s="60">
        <v>14</v>
      </c>
      <c r="J367" s="60">
        <v>43</v>
      </c>
      <c r="K367" s="60">
        <v>743</v>
      </c>
      <c r="L367" s="60" t="s">
        <v>26</v>
      </c>
      <c r="M367" s="60">
        <v>1</v>
      </c>
      <c r="N367" s="60" t="s">
        <v>21</v>
      </c>
      <c r="O367" s="60" t="s">
        <v>27</v>
      </c>
      <c r="P367" s="60">
        <v>8</v>
      </c>
      <c r="Q367" s="60"/>
      <c r="R367" s="60"/>
      <c r="S367" s="60"/>
      <c r="T367" s="60"/>
    </row>
    <row r="368" spans="1:601" s="85" customFormat="1">
      <c r="A368" s="83">
        <f>IF(C368=C367,A367,IF(C368=(C367+1),A367,(A367+1)))</f>
        <v>60</v>
      </c>
      <c r="B368" s="50">
        <f>IF(L368="Stroke",IF(M368=M367,IF(A368&lt;&gt;A367,1,IF(L367="Stroke",B367+1,IF(L366="Stroke",B366+1,IF(L365="Stroke",B365+1,IF(L364="Stroke",B364+1,IF(L363="Stroke",B363+1,IF(L362="Stroke",B362+1,IF(L361="Stroke",B361+1,"")))))))),IF(A368&lt;&gt;A366,1,IF(M368=M366,IF(L366="Stroke",B366+1,IF(M368=M365,IF(L365="Stroke",B365+1,""))),1))),"")</f>
        <v>1</v>
      </c>
      <c r="C368" s="83">
        <f t="shared" si="10"/>
        <v>58598</v>
      </c>
      <c r="D368" s="83" t="str">
        <f t="shared" si="11"/>
        <v>2017114</v>
      </c>
      <c r="E368" s="83">
        <v>2017</v>
      </c>
      <c r="F368" s="83">
        <v>11</v>
      </c>
      <c r="G368" s="83">
        <v>4</v>
      </c>
      <c r="H368" s="83">
        <v>16</v>
      </c>
      <c r="I368" s="83">
        <v>16</v>
      </c>
      <c r="J368" s="83">
        <v>38</v>
      </c>
      <c r="K368" s="83">
        <v>703</v>
      </c>
      <c r="L368" s="83" t="s">
        <v>26</v>
      </c>
      <c r="M368" s="83">
        <v>1</v>
      </c>
      <c r="N368" s="83" t="s">
        <v>21</v>
      </c>
      <c r="O368" s="83" t="s">
        <v>27</v>
      </c>
      <c r="P368" s="83">
        <v>21</v>
      </c>
      <c r="Q368" s="83"/>
      <c r="R368" s="60"/>
      <c r="S368" s="60"/>
      <c r="T368" s="60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G368" s="79"/>
      <c r="CH368" s="79"/>
      <c r="CI368" s="79"/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X368" s="79"/>
      <c r="DY368" s="79"/>
      <c r="DZ368" s="79"/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O368" s="79"/>
      <c r="FP368" s="79"/>
      <c r="FQ368" s="79"/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W368" s="79"/>
      <c r="IX368" s="79"/>
      <c r="IY368" s="79"/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N368" s="79"/>
      <c r="KO368" s="79"/>
      <c r="KP368" s="79"/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E368" s="79"/>
      <c r="MF368" s="79"/>
      <c r="MG368" s="79"/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V368" s="79"/>
      <c r="NW368" s="79"/>
      <c r="NX368" s="79"/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M368" s="79"/>
      <c r="PN368" s="79"/>
      <c r="PO368" s="79"/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D368" s="79"/>
      <c r="RE368" s="79"/>
      <c r="RF368" s="79"/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U368" s="79"/>
      <c r="SV368" s="79"/>
      <c r="SW368" s="79"/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L368" s="79"/>
      <c r="UM368" s="79"/>
      <c r="UN368" s="79"/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C368" s="79"/>
    </row>
    <row r="369" spans="1:601" s="79" customFormat="1">
      <c r="A369" s="60">
        <f>IF(C369=C368,A368,IF(C369=(C368+1),A368,(A368+1)))</f>
        <v>60</v>
      </c>
      <c r="B369" s="50" t="str">
        <f>IF(L369="Stroke",IF(M369=M368,IF(A369&lt;&gt;A368,1,IF(L368="Stroke",B368+1,IF(L367="Stroke",B367+1,IF(L366="Stroke",B366+1,IF(L365="Stroke",B365+1,IF(L364="Stroke",B364+1,IF(L363="Stroke",B363+1,IF(L362="Stroke",B362+1,"")))))))),IF(A369&lt;&gt;A367,1,IF(M369=M367,IF(L367="Stroke",B367+1,IF(M369=M366,IF(L366="Stroke",B366+1,""))),1))),"")</f>
        <v/>
      </c>
      <c r="C369" s="60">
        <f t="shared" si="10"/>
        <v>58598</v>
      </c>
      <c r="D369" s="60" t="str">
        <f t="shared" si="11"/>
        <v>2017114</v>
      </c>
      <c r="E369" s="60">
        <v>2017</v>
      </c>
      <c r="F369" s="60">
        <v>11</v>
      </c>
      <c r="G369" s="60">
        <v>4</v>
      </c>
      <c r="H369" s="60">
        <v>16</v>
      </c>
      <c r="I369" s="60">
        <v>16</v>
      </c>
      <c r="J369" s="60">
        <v>38</v>
      </c>
      <c r="K369" s="60">
        <v>812</v>
      </c>
      <c r="L369" s="60" t="s">
        <v>182</v>
      </c>
      <c r="M369" s="60">
        <v>1</v>
      </c>
      <c r="N369" s="60" t="s">
        <v>21</v>
      </c>
      <c r="O369" s="60" t="s">
        <v>27</v>
      </c>
      <c r="P369" s="60">
        <v>0</v>
      </c>
      <c r="Q369" s="60"/>
      <c r="R369" s="60"/>
      <c r="S369" s="60"/>
      <c r="T369" s="60"/>
    </row>
    <row r="370" spans="1:601" s="79" customFormat="1">
      <c r="A370" s="60">
        <f>IF(C370=C369,A369,IF(C370=(C369+1),A369,(A369+1)))</f>
        <v>60</v>
      </c>
      <c r="B370" s="50" t="str">
        <f>IF(L370="Stroke",IF(M370=M369,IF(A370&lt;&gt;A369,1,IF(L369="Stroke",B369+1,IF(L368="Stroke",B368+1,IF(L367="Stroke",B367+1,IF(L366="Stroke",B366+1,IF(L365="Stroke",B365+1,IF(L364="Stroke",B364+1,IF(L363="Stroke",B363+1,"")))))))),IF(A370&lt;&gt;A368,1,IF(M370=M368,IF(L368="Stroke",B368+1,IF(M370=M367,IF(L367="Stroke",B367+1,""))),1))),"")</f>
        <v/>
      </c>
      <c r="C370" s="60">
        <f t="shared" si="10"/>
        <v>58598</v>
      </c>
      <c r="D370" s="60" t="str">
        <f t="shared" si="11"/>
        <v>2017114</v>
      </c>
      <c r="E370" s="60">
        <v>2017</v>
      </c>
      <c r="F370" s="60">
        <v>11</v>
      </c>
      <c r="G370" s="60">
        <v>4</v>
      </c>
      <c r="H370" s="60">
        <v>16</v>
      </c>
      <c r="I370" s="60">
        <v>16</v>
      </c>
      <c r="J370" s="60">
        <v>38</v>
      </c>
      <c r="K370" s="60">
        <v>842</v>
      </c>
      <c r="L370" s="60" t="s">
        <v>182</v>
      </c>
      <c r="M370" s="60">
        <v>1</v>
      </c>
      <c r="N370" s="60" t="s">
        <v>21</v>
      </c>
      <c r="O370" s="60" t="s">
        <v>27</v>
      </c>
      <c r="P370" s="60">
        <v>0</v>
      </c>
      <c r="Q370" s="60"/>
      <c r="R370" s="60"/>
      <c r="S370" s="60"/>
      <c r="T370" s="60"/>
    </row>
    <row r="371" spans="1:601" s="85" customFormat="1">
      <c r="A371" s="83">
        <f>IF(C371=C370,A370,IF(C371=(C370+1),A370,(A370+1)))</f>
        <v>61</v>
      </c>
      <c r="B371" s="50">
        <f>IF(L371="Stroke",IF(M371=M370,IF(A371&lt;&gt;A370,1,IF(L370="Stroke",B370+1,IF(L369="Stroke",B369+1,IF(L368="Stroke",B368+1,IF(L367="Stroke",B367+1,IF(L366="Stroke",B366+1,IF(L365="Stroke",B365+1,IF(L364="Stroke",B364+1,"")))))))),IF(A371&lt;&gt;A369,1,IF(M371=M369,IF(L369="Stroke",B369+1,IF(M371=M368,IF(L368="Stroke",B368+1,""))),1))),"")</f>
        <v>1</v>
      </c>
      <c r="C371" s="83">
        <f t="shared" si="10"/>
        <v>58616</v>
      </c>
      <c r="D371" s="83" t="str">
        <f t="shared" si="11"/>
        <v>2017114</v>
      </c>
      <c r="E371" s="83">
        <v>2017</v>
      </c>
      <c r="F371" s="83">
        <v>11</v>
      </c>
      <c r="G371" s="83">
        <v>4</v>
      </c>
      <c r="H371" s="83">
        <v>16</v>
      </c>
      <c r="I371" s="83">
        <v>16</v>
      </c>
      <c r="J371" s="83">
        <v>56</v>
      </c>
      <c r="K371" s="83">
        <v>700</v>
      </c>
      <c r="L371" s="83" t="s">
        <v>26</v>
      </c>
      <c r="M371" s="83">
        <v>1</v>
      </c>
      <c r="N371" s="83" t="s">
        <v>21</v>
      </c>
      <c r="O371" s="83" t="s">
        <v>27</v>
      </c>
      <c r="P371" s="83">
        <v>6</v>
      </c>
      <c r="Q371" s="73" t="s">
        <v>270</v>
      </c>
      <c r="R371" s="60"/>
      <c r="S371" s="60"/>
      <c r="T371" s="60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79"/>
      <c r="BC371" s="79"/>
      <c r="BD371" s="79"/>
      <c r="BE371" s="79"/>
      <c r="BF371" s="79"/>
      <c r="BG371" s="79"/>
      <c r="BH371" s="79"/>
      <c r="BI371" s="79"/>
      <c r="BJ371" s="79"/>
      <c r="BK371" s="79"/>
      <c r="BL371" s="79"/>
      <c r="BM371" s="79"/>
      <c r="BN371" s="79"/>
      <c r="BO371" s="79"/>
      <c r="BP371" s="79"/>
      <c r="BQ371" s="79"/>
      <c r="BR371" s="79"/>
      <c r="BS371" s="79"/>
      <c r="BT371" s="79"/>
      <c r="BU371" s="79"/>
      <c r="BV371" s="79"/>
      <c r="BW371" s="79"/>
      <c r="BX371" s="79"/>
      <c r="BY371" s="79"/>
      <c r="BZ371" s="79"/>
      <c r="CA371" s="79"/>
      <c r="CB371" s="79"/>
      <c r="CC371" s="79"/>
      <c r="CD371" s="79"/>
      <c r="CE371" s="79"/>
      <c r="CF371" s="79"/>
      <c r="CG371" s="79"/>
      <c r="CH371" s="79"/>
      <c r="CI371" s="79"/>
      <c r="CJ371" s="79"/>
      <c r="CK371" s="79"/>
      <c r="CL371" s="79"/>
      <c r="CM371" s="79"/>
      <c r="CN371" s="79"/>
      <c r="CO371" s="79"/>
      <c r="CP371" s="79"/>
      <c r="CQ371" s="79"/>
      <c r="CR371" s="79"/>
      <c r="CS371" s="79"/>
      <c r="CT371" s="79"/>
      <c r="CU371" s="79"/>
      <c r="CV371" s="79"/>
      <c r="CW371" s="79"/>
      <c r="CX371" s="79"/>
      <c r="CY371" s="79"/>
      <c r="CZ371" s="79"/>
      <c r="DA371" s="79"/>
      <c r="DB371" s="79"/>
      <c r="DC371" s="79"/>
      <c r="DD371" s="79"/>
      <c r="DE371" s="79"/>
      <c r="DF371" s="79"/>
      <c r="DG371" s="79"/>
      <c r="DH371" s="79"/>
      <c r="DI371" s="79"/>
      <c r="DJ371" s="79"/>
      <c r="DK371" s="79"/>
      <c r="DL371" s="79"/>
      <c r="DM371" s="79"/>
      <c r="DN371" s="79"/>
      <c r="DO371" s="79"/>
      <c r="DP371" s="79"/>
      <c r="DQ371" s="79"/>
      <c r="DR371" s="79"/>
      <c r="DS371" s="79"/>
      <c r="DT371" s="79"/>
      <c r="DU371" s="79"/>
      <c r="DV371" s="79"/>
      <c r="DW371" s="79"/>
      <c r="DX371" s="79"/>
      <c r="DY371" s="79"/>
      <c r="DZ371" s="79"/>
      <c r="EA371" s="79"/>
      <c r="EB371" s="79"/>
      <c r="EC371" s="79"/>
      <c r="ED371" s="79"/>
      <c r="EE371" s="79"/>
      <c r="EF371" s="79"/>
      <c r="EG371" s="79"/>
      <c r="EH371" s="79"/>
      <c r="EI371" s="79"/>
      <c r="EJ371" s="79"/>
      <c r="EK371" s="79"/>
      <c r="EL371" s="79"/>
      <c r="EM371" s="79"/>
      <c r="EN371" s="79"/>
      <c r="EO371" s="79"/>
      <c r="EP371" s="79"/>
      <c r="EQ371" s="79"/>
      <c r="ER371" s="79"/>
      <c r="ES371" s="79"/>
      <c r="ET371" s="79"/>
      <c r="EU371" s="79"/>
      <c r="EV371" s="79"/>
      <c r="EW371" s="79"/>
      <c r="EX371" s="79"/>
      <c r="EY371" s="79"/>
      <c r="EZ371" s="79"/>
      <c r="FA371" s="79"/>
      <c r="FB371" s="79"/>
      <c r="FC371" s="79"/>
      <c r="FD371" s="79"/>
      <c r="FE371" s="79"/>
      <c r="FF371" s="79"/>
      <c r="FG371" s="79"/>
      <c r="FH371" s="79"/>
      <c r="FI371" s="79"/>
      <c r="FJ371" s="79"/>
      <c r="FK371" s="79"/>
      <c r="FL371" s="79"/>
      <c r="FM371" s="79"/>
      <c r="FN371" s="79"/>
      <c r="FO371" s="79"/>
      <c r="FP371" s="79"/>
      <c r="FQ371" s="79"/>
      <c r="FR371" s="79"/>
      <c r="FS371" s="79"/>
      <c r="FT371" s="79"/>
      <c r="FU371" s="79"/>
      <c r="FV371" s="79"/>
      <c r="FW371" s="79"/>
      <c r="FX371" s="79"/>
      <c r="FY371" s="79"/>
      <c r="FZ371" s="79"/>
      <c r="GA371" s="79"/>
      <c r="GB371" s="79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79"/>
      <c r="HP371" s="79"/>
      <c r="HQ371" s="79"/>
      <c r="HR371" s="79"/>
      <c r="HS371" s="79"/>
      <c r="HT371" s="79"/>
      <c r="HU371" s="79"/>
      <c r="HV371" s="79"/>
      <c r="HW371" s="79"/>
      <c r="HX371" s="79"/>
      <c r="HY371" s="79"/>
      <c r="HZ371" s="79"/>
      <c r="IA371" s="79"/>
      <c r="IB371" s="79"/>
      <c r="IC371" s="79"/>
      <c r="ID371" s="79"/>
      <c r="IE371" s="79"/>
      <c r="IF371" s="79"/>
      <c r="IG371" s="79"/>
      <c r="IH371" s="79"/>
      <c r="II371" s="79"/>
      <c r="IJ371" s="79"/>
      <c r="IK371" s="79"/>
      <c r="IL371" s="79"/>
      <c r="IM371" s="79"/>
      <c r="IN371" s="79"/>
      <c r="IO371" s="79"/>
      <c r="IP371" s="79"/>
      <c r="IQ371" s="79"/>
      <c r="IR371" s="79"/>
      <c r="IS371" s="79"/>
      <c r="IT371" s="79"/>
      <c r="IU371" s="79"/>
      <c r="IV371" s="79"/>
      <c r="IW371" s="79"/>
      <c r="IX371" s="79"/>
      <c r="IY371" s="79"/>
      <c r="IZ371" s="79"/>
      <c r="JA371" s="79"/>
      <c r="JB371" s="79"/>
      <c r="JC371" s="79"/>
      <c r="JD371" s="79"/>
      <c r="JE371" s="79"/>
      <c r="JF371" s="79"/>
      <c r="JG371" s="79"/>
      <c r="JH371" s="79"/>
      <c r="JI371" s="79"/>
      <c r="JJ371" s="79"/>
      <c r="JK371" s="79"/>
      <c r="JL371" s="79"/>
      <c r="JM371" s="79"/>
      <c r="JN371" s="79"/>
      <c r="JO371" s="79"/>
      <c r="JP371" s="79"/>
      <c r="JQ371" s="79"/>
      <c r="JR371" s="79"/>
      <c r="JS371" s="79"/>
      <c r="JT371" s="79"/>
      <c r="JU371" s="79"/>
      <c r="JV371" s="79"/>
      <c r="JW371" s="79"/>
      <c r="JX371" s="79"/>
      <c r="JY371" s="79"/>
      <c r="JZ371" s="79"/>
      <c r="KA371" s="79"/>
      <c r="KB371" s="79"/>
      <c r="KC371" s="79"/>
      <c r="KD371" s="79"/>
      <c r="KE371" s="79"/>
      <c r="KF371" s="79"/>
      <c r="KG371" s="79"/>
      <c r="KH371" s="79"/>
      <c r="KI371" s="79"/>
      <c r="KJ371" s="79"/>
      <c r="KK371" s="79"/>
      <c r="KL371" s="79"/>
      <c r="KM371" s="79"/>
      <c r="KN371" s="79"/>
      <c r="KO371" s="79"/>
      <c r="KP371" s="79"/>
      <c r="KQ371" s="79"/>
      <c r="KR371" s="79"/>
      <c r="KS371" s="79"/>
      <c r="KT371" s="79"/>
      <c r="KU371" s="79"/>
      <c r="KV371" s="79"/>
      <c r="KW371" s="79"/>
      <c r="KX371" s="79"/>
      <c r="KY371" s="79"/>
      <c r="KZ371" s="79"/>
      <c r="LA371" s="79"/>
      <c r="LB371" s="79"/>
      <c r="LC371" s="79"/>
      <c r="LD371" s="79"/>
      <c r="LE371" s="79"/>
      <c r="LF371" s="79"/>
      <c r="LG371" s="79"/>
      <c r="LH371" s="79"/>
      <c r="LI371" s="79"/>
      <c r="LJ371" s="79"/>
      <c r="LK371" s="79"/>
      <c r="LL371" s="79"/>
      <c r="LM371" s="79"/>
      <c r="LN371" s="79"/>
      <c r="LO371" s="79"/>
      <c r="LP371" s="79"/>
      <c r="LQ371" s="79"/>
      <c r="LR371" s="79"/>
      <c r="LS371" s="79"/>
      <c r="LT371" s="79"/>
      <c r="LU371" s="79"/>
      <c r="LV371" s="79"/>
      <c r="LW371" s="79"/>
      <c r="LX371" s="79"/>
      <c r="LY371" s="79"/>
      <c r="LZ371" s="79"/>
      <c r="MA371" s="79"/>
      <c r="MB371" s="79"/>
      <c r="MC371" s="79"/>
      <c r="MD371" s="79"/>
      <c r="ME371" s="79"/>
      <c r="MF371" s="79"/>
      <c r="MG371" s="79"/>
      <c r="MH371" s="79"/>
      <c r="MI371" s="79"/>
      <c r="MJ371" s="79"/>
      <c r="MK371" s="79"/>
      <c r="ML371" s="79"/>
      <c r="MM371" s="79"/>
      <c r="MN371" s="79"/>
      <c r="MO371" s="79"/>
      <c r="MP371" s="79"/>
      <c r="MQ371" s="79"/>
      <c r="MR371" s="79"/>
      <c r="MS371" s="79"/>
      <c r="MT371" s="79"/>
      <c r="MU371" s="79"/>
      <c r="MV371" s="79"/>
      <c r="MW371" s="79"/>
      <c r="MX371" s="79"/>
      <c r="MY371" s="79"/>
      <c r="MZ371" s="79"/>
      <c r="NA371" s="79"/>
      <c r="NB371" s="79"/>
      <c r="NC371" s="79"/>
      <c r="ND371" s="79"/>
      <c r="NE371" s="79"/>
      <c r="NF371" s="79"/>
      <c r="NG371" s="79"/>
      <c r="NH371" s="79"/>
      <c r="NI371" s="79"/>
      <c r="NJ371" s="79"/>
      <c r="NK371" s="79"/>
      <c r="NL371" s="79"/>
      <c r="NM371" s="79"/>
      <c r="NN371" s="79"/>
      <c r="NO371" s="79"/>
      <c r="NP371" s="79"/>
      <c r="NQ371" s="79"/>
      <c r="NR371" s="79"/>
      <c r="NS371" s="79"/>
      <c r="NT371" s="79"/>
      <c r="NU371" s="79"/>
      <c r="NV371" s="79"/>
      <c r="NW371" s="79"/>
      <c r="NX371" s="79"/>
      <c r="NY371" s="79"/>
      <c r="NZ371" s="79"/>
      <c r="OA371" s="79"/>
      <c r="OB371" s="79"/>
      <c r="OC371" s="79"/>
      <c r="OD371" s="79"/>
      <c r="OE371" s="79"/>
      <c r="OF371" s="79"/>
      <c r="OG371" s="79"/>
      <c r="OH371" s="79"/>
      <c r="OI371" s="79"/>
      <c r="OJ371" s="79"/>
      <c r="OK371" s="79"/>
      <c r="OL371" s="79"/>
      <c r="OM371" s="79"/>
      <c r="ON371" s="79"/>
      <c r="OO371" s="79"/>
      <c r="OP371" s="79"/>
      <c r="OQ371" s="79"/>
      <c r="OR371" s="79"/>
      <c r="OS371" s="79"/>
      <c r="OT371" s="79"/>
      <c r="OU371" s="79"/>
      <c r="OV371" s="79"/>
      <c r="OW371" s="79"/>
      <c r="OX371" s="79"/>
      <c r="OY371" s="79"/>
      <c r="OZ371" s="79"/>
      <c r="PA371" s="79"/>
      <c r="PB371" s="79"/>
      <c r="PC371" s="79"/>
      <c r="PD371" s="79"/>
      <c r="PE371" s="79"/>
      <c r="PF371" s="79"/>
      <c r="PG371" s="79"/>
      <c r="PH371" s="79"/>
      <c r="PI371" s="79"/>
      <c r="PJ371" s="79"/>
      <c r="PK371" s="79"/>
      <c r="PL371" s="79"/>
      <c r="PM371" s="79"/>
      <c r="PN371" s="79"/>
      <c r="PO371" s="79"/>
      <c r="PP371" s="79"/>
      <c r="PQ371" s="79"/>
      <c r="PR371" s="79"/>
      <c r="PS371" s="79"/>
      <c r="PT371" s="79"/>
      <c r="PU371" s="79"/>
      <c r="PV371" s="79"/>
      <c r="PW371" s="79"/>
      <c r="PX371" s="79"/>
      <c r="PY371" s="79"/>
      <c r="PZ371" s="79"/>
      <c r="QA371" s="79"/>
      <c r="QB371" s="79"/>
      <c r="QC371" s="79"/>
      <c r="QD371" s="79"/>
      <c r="QE371" s="79"/>
      <c r="QF371" s="79"/>
      <c r="QG371" s="79"/>
      <c r="QH371" s="79"/>
      <c r="QI371" s="79"/>
      <c r="QJ371" s="79"/>
      <c r="QK371" s="79"/>
      <c r="QL371" s="79"/>
      <c r="QM371" s="79"/>
      <c r="QN371" s="79"/>
      <c r="QO371" s="79"/>
      <c r="QP371" s="79"/>
      <c r="QQ371" s="79"/>
      <c r="QR371" s="79"/>
      <c r="QS371" s="79"/>
      <c r="QT371" s="79"/>
      <c r="QU371" s="79"/>
      <c r="QV371" s="79"/>
      <c r="QW371" s="79"/>
      <c r="QX371" s="79"/>
      <c r="QY371" s="79"/>
      <c r="QZ371" s="79"/>
      <c r="RA371" s="79"/>
      <c r="RB371" s="79"/>
      <c r="RC371" s="79"/>
      <c r="RD371" s="79"/>
      <c r="RE371" s="79"/>
      <c r="RF371" s="79"/>
      <c r="RG371" s="79"/>
      <c r="RH371" s="79"/>
      <c r="RI371" s="79"/>
      <c r="RJ371" s="79"/>
      <c r="RK371" s="79"/>
      <c r="RL371" s="79"/>
      <c r="RM371" s="79"/>
      <c r="RN371" s="79"/>
      <c r="RO371" s="79"/>
      <c r="RP371" s="79"/>
      <c r="RQ371" s="79"/>
      <c r="RR371" s="79"/>
      <c r="RS371" s="79"/>
      <c r="RT371" s="79"/>
      <c r="RU371" s="79"/>
      <c r="RV371" s="79"/>
      <c r="RW371" s="79"/>
      <c r="RX371" s="79"/>
      <c r="RY371" s="79"/>
      <c r="RZ371" s="79"/>
      <c r="SA371" s="79"/>
      <c r="SB371" s="79"/>
      <c r="SC371" s="79"/>
      <c r="SD371" s="79"/>
      <c r="SE371" s="79"/>
      <c r="SF371" s="79"/>
      <c r="SG371" s="79"/>
      <c r="SH371" s="79"/>
      <c r="SI371" s="79"/>
      <c r="SJ371" s="79"/>
      <c r="SK371" s="79"/>
      <c r="SL371" s="79"/>
      <c r="SM371" s="79"/>
      <c r="SN371" s="79"/>
      <c r="SO371" s="79"/>
      <c r="SP371" s="79"/>
      <c r="SQ371" s="79"/>
      <c r="SR371" s="79"/>
      <c r="SS371" s="79"/>
      <c r="ST371" s="79"/>
      <c r="SU371" s="79"/>
      <c r="SV371" s="79"/>
      <c r="SW371" s="79"/>
      <c r="SX371" s="79"/>
      <c r="SY371" s="79"/>
      <c r="SZ371" s="79"/>
      <c r="TA371" s="79"/>
      <c r="TB371" s="79"/>
      <c r="TC371" s="79"/>
      <c r="TD371" s="79"/>
      <c r="TE371" s="79"/>
      <c r="TF371" s="79"/>
      <c r="TG371" s="79"/>
      <c r="TH371" s="79"/>
      <c r="TI371" s="79"/>
      <c r="TJ371" s="79"/>
      <c r="TK371" s="79"/>
      <c r="TL371" s="79"/>
      <c r="TM371" s="79"/>
      <c r="TN371" s="79"/>
      <c r="TO371" s="79"/>
      <c r="TP371" s="79"/>
      <c r="TQ371" s="79"/>
      <c r="TR371" s="79"/>
      <c r="TS371" s="79"/>
      <c r="TT371" s="79"/>
      <c r="TU371" s="79"/>
      <c r="TV371" s="79"/>
      <c r="TW371" s="79"/>
      <c r="TX371" s="79"/>
      <c r="TY371" s="79"/>
      <c r="TZ371" s="79"/>
      <c r="UA371" s="79"/>
      <c r="UB371" s="79"/>
      <c r="UC371" s="79"/>
      <c r="UD371" s="79"/>
      <c r="UE371" s="79"/>
      <c r="UF371" s="79"/>
      <c r="UG371" s="79"/>
      <c r="UH371" s="79"/>
      <c r="UI371" s="79"/>
      <c r="UJ371" s="79"/>
      <c r="UK371" s="79"/>
      <c r="UL371" s="79"/>
      <c r="UM371" s="79"/>
      <c r="UN371" s="79"/>
      <c r="UO371" s="79"/>
      <c r="UP371" s="79"/>
      <c r="UQ371" s="79"/>
      <c r="UR371" s="79"/>
      <c r="US371" s="79"/>
      <c r="UT371" s="79"/>
      <c r="UU371" s="79"/>
      <c r="UV371" s="79"/>
      <c r="UW371" s="79"/>
      <c r="UX371" s="79"/>
      <c r="UY371" s="79"/>
      <c r="UZ371" s="79"/>
      <c r="VA371" s="79"/>
      <c r="VB371" s="79"/>
      <c r="VC371" s="79"/>
      <c r="VD371" s="79"/>
      <c r="VE371" s="79"/>
      <c r="VF371" s="79"/>
      <c r="VG371" s="79"/>
      <c r="VH371" s="79"/>
      <c r="VI371" s="79"/>
      <c r="VJ371" s="79"/>
      <c r="VK371" s="79"/>
      <c r="VL371" s="79"/>
      <c r="VM371" s="79"/>
      <c r="VN371" s="79"/>
      <c r="VO371" s="79"/>
      <c r="VP371" s="79"/>
      <c r="VQ371" s="79"/>
      <c r="VR371" s="79"/>
      <c r="VS371" s="79"/>
      <c r="VT371" s="79"/>
      <c r="VU371" s="79"/>
      <c r="VV371" s="79"/>
      <c r="VW371" s="79"/>
      <c r="VX371" s="79"/>
      <c r="VY371" s="79"/>
      <c r="VZ371" s="79"/>
      <c r="WA371" s="79"/>
      <c r="WB371" s="79"/>
      <c r="WC371" s="79"/>
    </row>
    <row r="372" spans="1:601" s="79" customFormat="1">
      <c r="A372" s="60">
        <f>IF(C372=C371,A371,IF(C372=(C371+1),A371,(A371+1)))</f>
        <v>61</v>
      </c>
      <c r="B372" s="50" t="str">
        <f>IF(L372="Stroke",IF(M372=M371,IF(A372&lt;&gt;A371,1,IF(L371="Stroke",B371+1,IF(L370="Stroke",B370+1,IF(L369="Stroke",B369+1,IF(L368="Stroke",B368+1,IF(L367="Stroke",B367+1,IF(L366="Stroke",B366+1,IF(L365="Stroke",B365+1,"")))))))),IF(A372&lt;&gt;A370,1,IF(M372=M370,IF(L370="Stroke",B370+1,IF(M372=M369,IF(L369="Stroke",B369+1,""))),1))),"")</f>
        <v/>
      </c>
      <c r="C372" s="60">
        <f t="shared" si="10"/>
        <v>58616</v>
      </c>
      <c r="D372" s="60" t="str">
        <f t="shared" si="11"/>
        <v>2017114</v>
      </c>
      <c r="E372" s="60">
        <v>2017</v>
      </c>
      <c r="F372" s="60">
        <v>11</v>
      </c>
      <c r="G372" s="60">
        <v>4</v>
      </c>
      <c r="H372" s="60">
        <v>16</v>
      </c>
      <c r="I372" s="60">
        <v>16</v>
      </c>
      <c r="J372" s="60">
        <v>56</v>
      </c>
      <c r="K372" s="60">
        <v>733</v>
      </c>
      <c r="L372" s="60" t="s">
        <v>182</v>
      </c>
      <c r="M372" s="60">
        <v>1</v>
      </c>
      <c r="N372" s="60" t="s">
        <v>21</v>
      </c>
      <c r="O372" s="60" t="s">
        <v>27</v>
      </c>
      <c r="P372" s="60">
        <v>0</v>
      </c>
      <c r="Q372" s="60"/>
      <c r="R372" s="60"/>
      <c r="S372" s="60"/>
      <c r="T372" s="60"/>
    </row>
    <row r="373" spans="1:601" s="79" customFormat="1">
      <c r="A373" s="60">
        <f>IF(C373=C372,A372,IF(C373=(C372+1),A372,(A372+1)))</f>
        <v>61</v>
      </c>
      <c r="B373" s="50" t="str">
        <f>IF(L373="Stroke",IF(M373=M372,IF(A373&lt;&gt;A372,1,IF(L372="Stroke",B372+1,IF(L371="Stroke",B371+1,IF(L370="Stroke",B370+1,IF(L369="Stroke",B369+1,IF(L368="Stroke",B368+1,IF(L367="Stroke",B367+1,IF(L366="Stroke",B366+1,"")))))))),IF(A373&lt;&gt;A371,1,IF(M373=M371,IF(L371="Stroke",B371+1,IF(M373=M370,IF(L370="Stroke",B370+1,""))),1))),"")</f>
        <v/>
      </c>
      <c r="C373" s="60">
        <f t="shared" si="10"/>
        <v>58616</v>
      </c>
      <c r="D373" s="60" t="str">
        <f t="shared" si="11"/>
        <v>2017114</v>
      </c>
      <c r="E373" s="60">
        <v>2017</v>
      </c>
      <c r="F373" s="60">
        <v>11</v>
      </c>
      <c r="G373" s="60">
        <v>4</v>
      </c>
      <c r="H373" s="60">
        <v>16</v>
      </c>
      <c r="I373" s="60">
        <v>16</v>
      </c>
      <c r="J373" s="60">
        <v>56</v>
      </c>
      <c r="K373" s="60">
        <v>764</v>
      </c>
      <c r="L373" s="60" t="s">
        <v>182</v>
      </c>
      <c r="M373" s="60">
        <v>1</v>
      </c>
      <c r="N373" s="60" t="s">
        <v>21</v>
      </c>
      <c r="O373" s="60" t="s">
        <v>27</v>
      </c>
      <c r="P373" s="60">
        <v>0</v>
      </c>
      <c r="Q373" s="60"/>
      <c r="R373" s="60"/>
      <c r="S373" s="60"/>
      <c r="T373" s="60"/>
    </row>
    <row r="374" spans="1:601" s="79" customFormat="1">
      <c r="A374" s="60">
        <f>IF(C374=C373,A373,IF(C374=(C373+1),A373,(A373+1)))</f>
        <v>61</v>
      </c>
      <c r="B374" s="50" t="str">
        <f>IF(L374="Stroke",IF(M374=M373,IF(A374&lt;&gt;A373,1,IF(L373="Stroke",B373+1,IF(L372="Stroke",B372+1,IF(L371="Stroke",B371+1,IF(L370="Stroke",B370+1,IF(L369="Stroke",B369+1,IF(L368="Stroke",B368+1,IF(L367="Stroke",B367+1,"")))))))),IF(A374&lt;&gt;A372,1,IF(M374=M372,IF(L372="Stroke",B372+1,IF(M374=M371,IF(L371="Stroke",B371+1,""))),1))),"")</f>
        <v/>
      </c>
      <c r="C374" s="60">
        <f t="shared" si="10"/>
        <v>58616</v>
      </c>
      <c r="D374" s="60" t="str">
        <f t="shared" si="11"/>
        <v>2017114</v>
      </c>
      <c r="E374" s="60">
        <v>2017</v>
      </c>
      <c r="F374" s="60">
        <v>11</v>
      </c>
      <c r="G374" s="60">
        <v>4</v>
      </c>
      <c r="H374" s="60">
        <v>16</v>
      </c>
      <c r="I374" s="60">
        <v>16</v>
      </c>
      <c r="J374" s="60">
        <v>56</v>
      </c>
      <c r="K374" s="60">
        <v>816</v>
      </c>
      <c r="L374" s="60" t="s">
        <v>182</v>
      </c>
      <c r="M374" s="60">
        <v>1</v>
      </c>
      <c r="N374" s="60" t="s">
        <v>21</v>
      </c>
      <c r="O374" s="60" t="s">
        <v>27</v>
      </c>
      <c r="P374" s="60">
        <v>0</v>
      </c>
      <c r="Q374" s="60"/>
      <c r="R374" s="60"/>
      <c r="S374" s="60"/>
      <c r="T374" s="60"/>
    </row>
    <row r="375" spans="1:601" s="79" customFormat="1">
      <c r="A375" s="60">
        <f>IF(C375=C374,A374,IF(C375=(C374+1),A374,(A374+1)))</f>
        <v>61</v>
      </c>
      <c r="B375" s="50" t="str">
        <f>IF(L375="Stroke",IF(M375=M374,IF(A375&lt;&gt;A374,1,IF(L374="Stroke",B374+1,IF(L373="Stroke",B373+1,IF(L372="Stroke",B372+1,IF(L371="Stroke",B371+1,IF(L370="Stroke",B370+1,IF(L369="Stroke",B369+1,IF(L368="Stroke",B368+1,"")))))))),IF(A375&lt;&gt;A373,1,IF(M375=M373,IF(L373="Stroke",B373+1,IF(M375=M372,IF(L372="Stroke",B372+1,""))),1))),"")</f>
        <v/>
      </c>
      <c r="C375" s="60">
        <f t="shared" si="10"/>
        <v>58616</v>
      </c>
      <c r="D375" s="60" t="str">
        <f t="shared" si="11"/>
        <v>2017114</v>
      </c>
      <c r="E375" s="60">
        <v>2017</v>
      </c>
      <c r="F375" s="60">
        <v>11</v>
      </c>
      <c r="G375" s="60">
        <v>4</v>
      </c>
      <c r="H375" s="60">
        <v>16</v>
      </c>
      <c r="I375" s="60">
        <v>16</v>
      </c>
      <c r="J375" s="60">
        <v>56</v>
      </c>
      <c r="K375" s="60">
        <v>929</v>
      </c>
      <c r="L375" s="60" t="s">
        <v>182</v>
      </c>
      <c r="M375" s="60">
        <v>1</v>
      </c>
      <c r="N375" s="60" t="s">
        <v>21</v>
      </c>
      <c r="O375" s="60" t="s">
        <v>27</v>
      </c>
      <c r="P375" s="60">
        <v>0</v>
      </c>
      <c r="Q375" s="60"/>
      <c r="R375" s="60"/>
      <c r="S375" s="60"/>
      <c r="T375" s="60"/>
    </row>
    <row r="376" spans="1:601" s="79" customFormat="1">
      <c r="A376" s="60">
        <f>IF(C376=C375,A375,IF(C376=(C375+1),A375,(A375+1)))</f>
        <v>61</v>
      </c>
      <c r="B376" s="50" t="str">
        <f>IF(L376="Stroke",IF(M376=M375,IF(A376&lt;&gt;A375,1,IF(L375="Stroke",B375+1,IF(L374="Stroke",B374+1,IF(L373="Stroke",B373+1,IF(L372="Stroke",B372+1,IF(L371="Stroke",B371+1,IF(L370="Stroke",B370+1,IF(L369="Stroke",B369+1,"")))))))),IF(A376&lt;&gt;A374,1,IF(M376=M374,IF(L374="Stroke",B374+1,IF(M376=M373,IF(L373="Stroke",B373+1,""))),1))),"")</f>
        <v/>
      </c>
      <c r="C376" s="60">
        <f t="shared" si="10"/>
        <v>58616</v>
      </c>
      <c r="D376" s="60" t="str">
        <f t="shared" si="11"/>
        <v>2017114</v>
      </c>
      <c r="E376" s="60">
        <v>2017</v>
      </c>
      <c r="F376" s="60">
        <v>11</v>
      </c>
      <c r="G376" s="60">
        <v>4</v>
      </c>
      <c r="H376" s="60">
        <v>16</v>
      </c>
      <c r="I376" s="60">
        <v>16</v>
      </c>
      <c r="J376" s="60">
        <v>56</v>
      </c>
      <c r="K376" s="60">
        <v>967</v>
      </c>
      <c r="L376" s="60" t="s">
        <v>182</v>
      </c>
      <c r="M376" s="60">
        <v>1</v>
      </c>
      <c r="N376" s="60" t="s">
        <v>21</v>
      </c>
      <c r="O376" s="60" t="s">
        <v>27</v>
      </c>
      <c r="P376" s="60">
        <v>0</v>
      </c>
      <c r="Q376" s="60"/>
      <c r="R376" s="60"/>
      <c r="S376" s="60"/>
      <c r="T376" s="60"/>
    </row>
    <row r="377" spans="1:601" s="79" customFormat="1">
      <c r="A377" s="60">
        <f>IF(C377=C376,A376,IF(C377=(C376+1),A376,(A376+1)))</f>
        <v>61</v>
      </c>
      <c r="B377" s="50" t="str">
        <f>IF(L377="Stroke",IF(M377=M376,IF(A377&lt;&gt;A376,1,IF(L376="Stroke",B376+1,IF(L375="Stroke",B375+1,IF(L374="Stroke",B374+1,IF(L373="Stroke",B373+1,IF(L372="Stroke",B372+1,IF(L371="Stroke",B371+1,IF(L370="Stroke",B370+1,"")))))))),IF(A377&lt;&gt;A375,1,IF(M377=M375,IF(L375="Stroke",B375+1,IF(M377=M374,IF(L374="Stroke",B374+1,""))),1))),"")</f>
        <v/>
      </c>
      <c r="C377" s="60">
        <f t="shared" si="10"/>
        <v>58616</v>
      </c>
      <c r="D377" s="60" t="str">
        <f t="shared" si="11"/>
        <v>2017114</v>
      </c>
      <c r="E377" s="60">
        <v>2017</v>
      </c>
      <c r="F377" s="60">
        <v>11</v>
      </c>
      <c r="G377" s="60">
        <v>4</v>
      </c>
      <c r="H377" s="60">
        <v>16</v>
      </c>
      <c r="I377" s="60">
        <v>16</v>
      </c>
      <c r="J377" s="60">
        <v>56</v>
      </c>
      <c r="K377" s="60">
        <v>989</v>
      </c>
      <c r="L377" s="60" t="s">
        <v>182</v>
      </c>
      <c r="M377" s="60">
        <v>1</v>
      </c>
      <c r="N377" s="60" t="s">
        <v>21</v>
      </c>
      <c r="O377" s="60" t="s">
        <v>27</v>
      </c>
      <c r="P377" s="60">
        <v>0</v>
      </c>
      <c r="Q377" s="60"/>
      <c r="R377" s="60"/>
      <c r="S377" s="60"/>
      <c r="T377" s="60"/>
    </row>
    <row r="378" spans="1:601" s="79" customFormat="1">
      <c r="A378" s="60">
        <f>IF(C378=C377,A377,IF(C378=(C377+1),A377,(A377+1)))</f>
        <v>61</v>
      </c>
      <c r="B378" s="50" t="str">
        <f>IF(L378="Stroke",IF(M378=M377,IF(A378&lt;&gt;A377,1,IF(L377="Stroke",B377+1,IF(L376="Stroke",B376+1,IF(L375="Stroke",B375+1,IF(L374="Stroke",B374+1,IF(L373="Stroke",B373+1,IF(L372="Stroke",B372+1,IF(L371="Stroke",B371+1,"")))))))),IF(A378&lt;&gt;A376,1,IF(M378=M376,IF(L376="Stroke",B376+1,IF(M378=M375,IF(L375="Stroke",B375+1,""))),1))),"")</f>
        <v/>
      </c>
      <c r="C378" s="60">
        <f t="shared" si="10"/>
        <v>58617</v>
      </c>
      <c r="D378" s="60" t="str">
        <f t="shared" si="11"/>
        <v>2017114</v>
      </c>
      <c r="E378" s="60">
        <v>2017</v>
      </c>
      <c r="F378" s="60">
        <v>11</v>
      </c>
      <c r="G378" s="60">
        <v>4</v>
      </c>
      <c r="H378" s="60">
        <v>16</v>
      </c>
      <c r="I378" s="60">
        <v>16</v>
      </c>
      <c r="J378" s="60">
        <v>57</v>
      </c>
      <c r="K378" s="60">
        <v>12</v>
      </c>
      <c r="L378" s="60" t="s">
        <v>111</v>
      </c>
      <c r="M378" s="60">
        <v>1</v>
      </c>
      <c r="N378" s="60" t="s">
        <v>21</v>
      </c>
      <c r="O378" s="60" t="s">
        <v>27</v>
      </c>
      <c r="P378" s="60">
        <v>0</v>
      </c>
      <c r="Q378" s="60"/>
      <c r="R378" s="60"/>
      <c r="S378" s="60"/>
      <c r="T378" s="60"/>
    </row>
    <row r="379" spans="1:601" s="79" customFormat="1">
      <c r="A379" s="60">
        <f>IF(C379=C378,A378,IF(C379=(C378+1),A378,(A378+1)))</f>
        <v>61</v>
      </c>
      <c r="B379" s="50" t="str">
        <f>IF(L379="Stroke",IF(M379=M378,IF(A379&lt;&gt;A378,1,IF(L378="Stroke",B378+1,IF(L377="Stroke",B377+1,IF(L376="Stroke",B376+1,IF(L375="Stroke",B375+1,IF(L374="Stroke",B374+1,IF(L373="Stroke",B373+1,IF(L372="Stroke",B372+1,"")))))))),IF(A379&lt;&gt;A377,1,IF(M379=M377,IF(L377="Stroke",B377+1,IF(M379=M376,IF(L376="Stroke",B376+1,""))),1))),"")</f>
        <v/>
      </c>
      <c r="C379" s="60">
        <f t="shared" si="10"/>
        <v>58617</v>
      </c>
      <c r="D379" s="60" t="str">
        <f t="shared" si="11"/>
        <v>2017114</v>
      </c>
      <c r="E379" s="60">
        <v>2017</v>
      </c>
      <c r="F379" s="60">
        <v>11</v>
      </c>
      <c r="G379" s="60">
        <v>4</v>
      </c>
      <c r="H379" s="60">
        <v>16</v>
      </c>
      <c r="I379" s="60">
        <v>16</v>
      </c>
      <c r="J379" s="60">
        <v>57</v>
      </c>
      <c r="K379" s="60">
        <v>38</v>
      </c>
      <c r="L379" s="60" t="s">
        <v>111</v>
      </c>
      <c r="M379" s="60">
        <v>1</v>
      </c>
      <c r="N379" s="60" t="s">
        <v>21</v>
      </c>
      <c r="O379" s="60" t="s">
        <v>27</v>
      </c>
      <c r="P379" s="60">
        <v>0</v>
      </c>
      <c r="Q379" s="60"/>
      <c r="R379" s="60"/>
      <c r="S379" s="60"/>
      <c r="T379" s="60"/>
    </row>
    <row r="380" spans="1:601" s="85" customFormat="1">
      <c r="A380" s="83">
        <f>IF(C380=C379,A379,IF(C380=(C379+1),A379,(A379+1)))</f>
        <v>62</v>
      </c>
      <c r="B380" s="50">
        <f>IF(L380="Stroke",IF(M380=M379,IF(A380&lt;&gt;A379,1,IF(L379="Stroke",B379+1,IF(L378="Stroke",B378+1,IF(L377="Stroke",B377+1,IF(L376="Stroke",B376+1,IF(L375="Stroke",B375+1,IF(L374="Stroke",B374+1,IF(L373="Stroke",B373+1,"")))))))),IF(A380&lt;&gt;A378,1,IF(M380=M378,IF(L378="Stroke",B378+1,IF(M380=M377,IF(L377="Stroke",B377+1,""))),1))),"")</f>
        <v>1</v>
      </c>
      <c r="C380" s="83">
        <f t="shared" si="10"/>
        <v>58662</v>
      </c>
      <c r="D380" s="83" t="str">
        <f t="shared" si="11"/>
        <v>2017114</v>
      </c>
      <c r="E380" s="83">
        <v>2017</v>
      </c>
      <c r="F380" s="83">
        <v>11</v>
      </c>
      <c r="G380" s="83">
        <v>4</v>
      </c>
      <c r="H380" s="83">
        <v>16</v>
      </c>
      <c r="I380" s="83">
        <v>17</v>
      </c>
      <c r="J380" s="83">
        <v>42</v>
      </c>
      <c r="K380" s="83">
        <v>837</v>
      </c>
      <c r="L380" s="83" t="s">
        <v>26</v>
      </c>
      <c r="M380" s="83">
        <v>1</v>
      </c>
      <c r="N380" s="83" t="s">
        <v>21</v>
      </c>
      <c r="O380" s="83" t="s">
        <v>27</v>
      </c>
      <c r="P380" s="83">
        <v>11</v>
      </c>
      <c r="Q380" s="83"/>
      <c r="R380" s="60"/>
      <c r="S380" s="60"/>
      <c r="T380" s="60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G380" s="79"/>
      <c r="CH380" s="79"/>
      <c r="CI380" s="79"/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X380" s="79"/>
      <c r="DY380" s="79"/>
      <c r="DZ380" s="79"/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O380" s="79"/>
      <c r="FP380" s="79"/>
      <c r="FQ380" s="79"/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W380" s="79"/>
      <c r="IX380" s="79"/>
      <c r="IY380" s="79"/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N380" s="79"/>
      <c r="KO380" s="79"/>
      <c r="KP380" s="79"/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E380" s="79"/>
      <c r="MF380" s="79"/>
      <c r="MG380" s="79"/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V380" s="79"/>
      <c r="NW380" s="79"/>
      <c r="NX380" s="79"/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M380" s="79"/>
      <c r="PN380" s="79"/>
      <c r="PO380" s="79"/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D380" s="79"/>
      <c r="RE380" s="79"/>
      <c r="RF380" s="79"/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U380" s="79"/>
      <c r="SV380" s="79"/>
      <c r="SW380" s="79"/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L380" s="79"/>
      <c r="UM380" s="79"/>
      <c r="UN380" s="79"/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C380" s="79"/>
    </row>
    <row r="381" spans="1:601" s="85" customFormat="1">
      <c r="A381" s="83">
        <f>IF(C381=C380,A380,IF(C381=(C380+1),A380,(A380+1)))</f>
        <v>63</v>
      </c>
      <c r="B381" s="50">
        <f>IF(L381="Stroke",IF(M381=M380,IF(A381&lt;&gt;A380,1,IF(L380="Stroke",B380+1,IF(L379="Stroke",B379+1,IF(L378="Stroke",B378+1,IF(L377="Stroke",B377+1,IF(L376="Stroke",B376+1,IF(L375="Stroke",B375+1,IF(L374="Stroke",B374+1,"")))))))),IF(A381&lt;&gt;A379,1,IF(M381=M379,IF(L379="Stroke",B379+1,IF(M381=M378,IF(L378="Stroke",B378+1,""))),1))),"")</f>
        <v>1</v>
      </c>
      <c r="C381" s="83">
        <f t="shared" si="10"/>
        <v>58804</v>
      </c>
      <c r="D381" s="83" t="str">
        <f t="shared" si="11"/>
        <v>2017114</v>
      </c>
      <c r="E381" s="83">
        <v>2017</v>
      </c>
      <c r="F381" s="83">
        <v>11</v>
      </c>
      <c r="G381" s="83">
        <v>4</v>
      </c>
      <c r="H381" s="83">
        <v>16</v>
      </c>
      <c r="I381" s="83">
        <v>20</v>
      </c>
      <c r="J381" s="83">
        <v>4</v>
      </c>
      <c r="K381" s="83">
        <v>826</v>
      </c>
      <c r="L381" s="83" t="s">
        <v>26</v>
      </c>
      <c r="M381" s="83">
        <v>1</v>
      </c>
      <c r="N381" s="83" t="s">
        <v>21</v>
      </c>
      <c r="O381" s="83" t="s">
        <v>27</v>
      </c>
      <c r="P381" s="83">
        <v>19</v>
      </c>
      <c r="Q381" s="83"/>
      <c r="R381" s="60"/>
      <c r="S381" s="60"/>
      <c r="T381" s="60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G381" s="79"/>
      <c r="CH381" s="79"/>
      <c r="CI381" s="79"/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X381" s="79"/>
      <c r="DY381" s="79"/>
      <c r="DZ381" s="79"/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O381" s="79"/>
      <c r="FP381" s="79"/>
      <c r="FQ381" s="79"/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W381" s="79"/>
      <c r="IX381" s="79"/>
      <c r="IY381" s="79"/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N381" s="79"/>
      <c r="KO381" s="79"/>
      <c r="KP381" s="79"/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E381" s="79"/>
      <c r="MF381" s="79"/>
      <c r="MG381" s="79"/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V381" s="79"/>
      <c r="NW381" s="79"/>
      <c r="NX381" s="79"/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M381" s="79"/>
      <c r="PN381" s="79"/>
      <c r="PO381" s="79"/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D381" s="79"/>
      <c r="RE381" s="79"/>
      <c r="RF381" s="79"/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U381" s="79"/>
      <c r="SV381" s="79"/>
      <c r="SW381" s="79"/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L381" s="79"/>
      <c r="UM381" s="79"/>
      <c r="UN381" s="79"/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C381" s="79"/>
    </row>
    <row r="382" spans="1:601" s="79" customFormat="1">
      <c r="A382" s="60">
        <f>IF(C382=C381,A381,IF(C382=(C381+1),A381,(A381+1)))</f>
        <v>63</v>
      </c>
      <c r="B382" s="50" t="str">
        <f>IF(L382="Stroke",IF(M382=M381,IF(A382&lt;&gt;A381,1,IF(L381="Stroke",B381+1,IF(L380="Stroke",B380+1,IF(L379="Stroke",B379+1,IF(L378="Stroke",B378+1,IF(L377="Stroke",B377+1,IF(L376="Stroke",B376+1,IF(L375="Stroke",B375+1,"")))))))),IF(A382&lt;&gt;A380,1,IF(M382=M380,IF(L380="Stroke",B380+1,IF(M382=M379,IF(L379="Stroke",B379+1,""))),1))),"")</f>
        <v/>
      </c>
      <c r="C382" s="60">
        <f t="shared" si="10"/>
        <v>58804</v>
      </c>
      <c r="D382" s="60" t="str">
        <f t="shared" si="11"/>
        <v>2017114</v>
      </c>
      <c r="E382" s="60">
        <v>2017</v>
      </c>
      <c r="F382" s="60">
        <v>11</v>
      </c>
      <c r="G382" s="60">
        <v>4</v>
      </c>
      <c r="H382" s="60">
        <v>16</v>
      </c>
      <c r="I382" s="60">
        <v>20</v>
      </c>
      <c r="J382" s="60">
        <v>4</v>
      </c>
      <c r="K382" s="60">
        <v>942</v>
      </c>
      <c r="L382" s="60" t="s">
        <v>182</v>
      </c>
      <c r="M382" s="60">
        <v>1</v>
      </c>
      <c r="N382" s="60" t="s">
        <v>21</v>
      </c>
      <c r="O382" s="60" t="s">
        <v>27</v>
      </c>
      <c r="P382" s="60">
        <v>0</v>
      </c>
      <c r="Q382" s="60"/>
      <c r="R382" s="60"/>
      <c r="S382" s="60"/>
      <c r="T382" s="60"/>
    </row>
    <row r="383" spans="1:601" s="79" customFormat="1">
      <c r="A383" s="60">
        <f>IF(C383=C382,A382,IF(C383=(C382+1),A382,(A382+1)))</f>
        <v>63</v>
      </c>
      <c r="B383" s="50" t="str">
        <f>IF(L383="Stroke",IF(M383=M382,IF(A383&lt;&gt;A382,1,IF(L382="Stroke",B382+1,IF(L381="Stroke",B381+1,IF(L380="Stroke",B380+1,IF(L379="Stroke",B379+1,IF(L378="Stroke",B378+1,IF(L377="Stroke",B377+1,IF(L376="Stroke",B376+1,"")))))))),IF(A383&lt;&gt;A381,1,IF(M383=M381,IF(L381="Stroke",B381+1,IF(M383=M380,IF(L380="Stroke",B380+1,""))),1))),"")</f>
        <v/>
      </c>
      <c r="C383" s="60">
        <f t="shared" si="10"/>
        <v>58804</v>
      </c>
      <c r="D383" s="60" t="str">
        <f t="shared" si="11"/>
        <v>2017114</v>
      </c>
      <c r="E383" s="60">
        <v>2017</v>
      </c>
      <c r="F383" s="60">
        <v>11</v>
      </c>
      <c r="G383" s="60">
        <v>4</v>
      </c>
      <c r="H383" s="60">
        <v>16</v>
      </c>
      <c r="I383" s="60">
        <v>20</v>
      </c>
      <c r="J383" s="60">
        <v>4</v>
      </c>
      <c r="K383" s="60">
        <v>972</v>
      </c>
      <c r="L383" s="60" t="s">
        <v>182</v>
      </c>
      <c r="M383" s="60">
        <v>1</v>
      </c>
      <c r="N383" s="60" t="s">
        <v>21</v>
      </c>
      <c r="O383" s="60" t="s">
        <v>27</v>
      </c>
      <c r="P383" s="60">
        <v>0</v>
      </c>
      <c r="Q383" s="60"/>
      <c r="R383" s="60"/>
      <c r="S383" s="60"/>
      <c r="T383" s="60"/>
    </row>
    <row r="384" spans="1:601" s="79" customFormat="1">
      <c r="A384" s="60">
        <f>IF(C384=C383,A383,IF(C384=(C383+1),A383,(A383+1)))</f>
        <v>63</v>
      </c>
      <c r="B384" s="50" t="str">
        <f>IF(L384="Stroke",IF(M384=M383,IF(A384&lt;&gt;A383,1,IF(L383="Stroke",B383+1,IF(L382="Stroke",B382+1,IF(L381="Stroke",B381+1,IF(L380="Stroke",B380+1,IF(L379="Stroke",B379+1,IF(L378="Stroke",B378+1,IF(L377="Stroke",B377+1,"")))))))),IF(A384&lt;&gt;A382,1,IF(M384=M382,IF(L382="Stroke",B382+1,IF(M384=M381,IF(L381="Stroke",B381+1,""))),1))),"")</f>
        <v/>
      </c>
      <c r="C384" s="60">
        <f t="shared" si="10"/>
        <v>58804</v>
      </c>
      <c r="D384" s="60" t="str">
        <f t="shared" si="11"/>
        <v>2017114</v>
      </c>
      <c r="E384" s="60">
        <v>2017</v>
      </c>
      <c r="F384" s="60">
        <v>11</v>
      </c>
      <c r="G384" s="60">
        <v>4</v>
      </c>
      <c r="H384" s="60">
        <v>16</v>
      </c>
      <c r="I384" s="60">
        <v>20</v>
      </c>
      <c r="J384" s="60">
        <v>4</v>
      </c>
      <c r="K384" s="60">
        <v>998</v>
      </c>
      <c r="L384" s="60" t="s">
        <v>182</v>
      </c>
      <c r="M384" s="60">
        <v>1</v>
      </c>
      <c r="N384" s="60" t="s">
        <v>21</v>
      </c>
      <c r="O384" s="60" t="s">
        <v>27</v>
      </c>
      <c r="P384" s="60">
        <v>0</v>
      </c>
      <c r="Q384" s="60"/>
      <c r="R384" s="60"/>
      <c r="S384" s="60"/>
      <c r="T384" s="60"/>
    </row>
    <row r="385" spans="1:601" s="85" customFormat="1">
      <c r="A385" s="83">
        <f>IF(C385=C384,A384,IF(C385=(C384+1),A384,(A384+1)))</f>
        <v>64</v>
      </c>
      <c r="B385" s="50">
        <f>IF(L385="Stroke",IF(M385=M384,IF(A385&lt;&gt;A384,1,IF(L384="Stroke",B384+1,IF(L383="Stroke",B383+1,IF(L382="Stroke",B382+1,IF(L381="Stroke",B381+1,IF(L380="Stroke",B380+1,IF(L379="Stroke",B379+1,IF(L378="Stroke",B378+1,"")))))))),IF(A385&lt;&gt;A383,1,IF(M385=M383,IF(L383="Stroke",B383+1,IF(M385=M382,IF(L382="Stroke",B382+1,""))),1))),"")</f>
        <v>1</v>
      </c>
      <c r="C385" s="83">
        <f t="shared" si="10"/>
        <v>42250</v>
      </c>
      <c r="D385" s="83" t="str">
        <f t="shared" si="11"/>
        <v>20171112</v>
      </c>
      <c r="E385" s="83">
        <v>2017</v>
      </c>
      <c r="F385" s="83">
        <v>11</v>
      </c>
      <c r="G385" s="83">
        <v>12</v>
      </c>
      <c r="H385" s="83">
        <v>11</v>
      </c>
      <c r="I385" s="83">
        <v>44</v>
      </c>
      <c r="J385" s="83">
        <v>10</v>
      </c>
      <c r="K385" s="83">
        <v>290</v>
      </c>
      <c r="L385" s="83" t="s">
        <v>26</v>
      </c>
      <c r="M385" s="83">
        <v>1</v>
      </c>
      <c r="N385" s="83" t="s">
        <v>21</v>
      </c>
      <c r="O385" s="83" t="s">
        <v>27</v>
      </c>
      <c r="P385" s="83">
        <v>3</v>
      </c>
      <c r="Q385" s="83"/>
      <c r="R385" s="60"/>
      <c r="S385" s="60"/>
      <c r="T385" s="60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G385" s="79"/>
      <c r="CH385" s="79"/>
      <c r="CI385" s="79"/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X385" s="79"/>
      <c r="DY385" s="79"/>
      <c r="DZ385" s="79"/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O385" s="79"/>
      <c r="FP385" s="79"/>
      <c r="FQ385" s="79"/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W385" s="79"/>
      <c r="IX385" s="79"/>
      <c r="IY385" s="79"/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N385" s="79"/>
      <c r="KO385" s="79"/>
      <c r="KP385" s="79"/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E385" s="79"/>
      <c r="MF385" s="79"/>
      <c r="MG385" s="79"/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V385" s="79"/>
      <c r="NW385" s="79"/>
      <c r="NX385" s="79"/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M385" s="79"/>
      <c r="PN385" s="79"/>
      <c r="PO385" s="79"/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D385" s="79"/>
      <c r="RE385" s="79"/>
      <c r="RF385" s="79"/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U385" s="79"/>
      <c r="SV385" s="79"/>
      <c r="SW385" s="79"/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L385" s="79"/>
      <c r="UM385" s="79"/>
      <c r="UN385" s="79"/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C385" s="79"/>
    </row>
    <row r="386" spans="1:601" s="85" customFormat="1">
      <c r="A386" s="83">
        <f>IF(C386=C385,A385,IF(C386=(C385+1),A385,(A385+1)))</f>
        <v>65</v>
      </c>
      <c r="B386" s="50">
        <f>IF(L386="Stroke",IF(M386=M385,IF(A386&lt;&gt;A385,1,IF(L385="Stroke",B385+1,IF(L384="Stroke",B384+1,IF(L383="Stroke",B383+1,IF(L382="Stroke",B382+1,IF(L381="Stroke",B381+1,IF(L380="Stroke",B380+1,IF(L379="Stroke",B379+1,"")))))))),IF(A386&lt;&gt;A384,1,IF(M386=M384,IF(L384="Stroke",B384+1,IF(M386=M383,IF(L383="Stroke",B383+1,""))),1))),"")</f>
        <v>1</v>
      </c>
      <c r="C386" s="83">
        <f t="shared" ref="C386:C449" si="12">J386+(I386*60)+(H386*3600)</f>
        <v>42344</v>
      </c>
      <c r="D386" s="83" t="str">
        <f t="shared" ref="D386:D449" si="13">CONCATENATE(E386,F386,G386)</f>
        <v>20171112</v>
      </c>
      <c r="E386" s="83">
        <v>2017</v>
      </c>
      <c r="F386" s="83">
        <v>11</v>
      </c>
      <c r="G386" s="83">
        <v>12</v>
      </c>
      <c r="H386" s="83">
        <v>11</v>
      </c>
      <c r="I386" s="83">
        <v>45</v>
      </c>
      <c r="J386" s="83">
        <v>44</v>
      </c>
      <c r="K386" s="83">
        <v>793</v>
      </c>
      <c r="L386" s="83" t="s">
        <v>26</v>
      </c>
      <c r="M386" s="83">
        <v>1</v>
      </c>
      <c r="N386" s="83" t="s">
        <v>21</v>
      </c>
      <c r="O386" s="83" t="s">
        <v>27</v>
      </c>
      <c r="P386" s="83">
        <f>796-793</f>
        <v>3</v>
      </c>
      <c r="Q386" s="83"/>
      <c r="R386" s="60"/>
      <c r="S386" s="60"/>
      <c r="T386" s="60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G386" s="79"/>
      <c r="CH386" s="79"/>
      <c r="CI386" s="79"/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X386" s="79"/>
      <c r="DY386" s="79"/>
      <c r="DZ386" s="79"/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O386" s="79"/>
      <c r="FP386" s="79"/>
      <c r="FQ386" s="79"/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W386" s="79"/>
      <c r="IX386" s="79"/>
      <c r="IY386" s="79"/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N386" s="79"/>
      <c r="KO386" s="79"/>
      <c r="KP386" s="79"/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E386" s="79"/>
      <c r="MF386" s="79"/>
      <c r="MG386" s="79"/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V386" s="79"/>
      <c r="NW386" s="79"/>
      <c r="NX386" s="79"/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M386" s="79"/>
      <c r="PN386" s="79"/>
      <c r="PO386" s="79"/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D386" s="79"/>
      <c r="RE386" s="79"/>
      <c r="RF386" s="79"/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U386" s="79"/>
      <c r="SV386" s="79"/>
      <c r="SW386" s="79"/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L386" s="79"/>
      <c r="UM386" s="79"/>
      <c r="UN386" s="79"/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C386" s="79"/>
    </row>
    <row r="387" spans="1:601" s="85" customFormat="1">
      <c r="A387" s="83">
        <f>IF(C387=C386,A386,IF(C387=(C386+1),A386,(A386+1)))</f>
        <v>66</v>
      </c>
      <c r="B387" s="50">
        <f>IF(L387="Stroke",IF(M387=M386,IF(A387&lt;&gt;A386,1,IF(L386="Stroke",B386+1,IF(L385="Stroke",B385+1,IF(L384="Stroke",B384+1,IF(L383="Stroke",B383+1,IF(L382="Stroke",B382+1,IF(L381="Stroke",B381+1,IF(L380="Stroke",B380+1,"")))))))),IF(A387&lt;&gt;A385,1,IF(M387=M385,IF(L385="Stroke",B385+1,IF(M387=M384,IF(L384="Stroke",B384+1,""))),1))),"")</f>
        <v>1</v>
      </c>
      <c r="C387" s="83">
        <f t="shared" si="12"/>
        <v>42595</v>
      </c>
      <c r="D387" s="83" t="str">
        <f t="shared" si="13"/>
        <v>20171112</v>
      </c>
      <c r="E387" s="83">
        <v>2017</v>
      </c>
      <c r="F387" s="83">
        <v>11</v>
      </c>
      <c r="G387" s="83">
        <v>12</v>
      </c>
      <c r="H387" s="83">
        <v>11</v>
      </c>
      <c r="I387" s="83">
        <v>49</v>
      </c>
      <c r="J387" s="83">
        <v>55</v>
      </c>
      <c r="K387" s="83">
        <v>999</v>
      </c>
      <c r="L387" s="83" t="s">
        <v>26</v>
      </c>
      <c r="M387" s="83">
        <v>1</v>
      </c>
      <c r="N387" s="83" t="s">
        <v>21</v>
      </c>
      <c r="O387" s="83" t="s">
        <v>27</v>
      </c>
      <c r="P387" s="83">
        <v>5</v>
      </c>
      <c r="Q387" s="83"/>
      <c r="R387" s="60"/>
      <c r="S387" s="60"/>
      <c r="T387" s="60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G387" s="79"/>
      <c r="CH387" s="79"/>
      <c r="CI387" s="79"/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X387" s="79"/>
      <c r="DY387" s="79"/>
      <c r="DZ387" s="79"/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O387" s="79"/>
      <c r="FP387" s="79"/>
      <c r="FQ387" s="79"/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W387" s="79"/>
      <c r="IX387" s="79"/>
      <c r="IY387" s="79"/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N387" s="79"/>
      <c r="KO387" s="79"/>
      <c r="KP387" s="79"/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E387" s="79"/>
      <c r="MF387" s="79"/>
      <c r="MG387" s="79"/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V387" s="79"/>
      <c r="NW387" s="79"/>
      <c r="NX387" s="79"/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M387" s="79"/>
      <c r="PN387" s="79"/>
      <c r="PO387" s="79"/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D387" s="79"/>
      <c r="RE387" s="79"/>
      <c r="RF387" s="79"/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U387" s="79"/>
      <c r="SV387" s="79"/>
      <c r="SW387" s="79"/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L387" s="79"/>
      <c r="UM387" s="79"/>
      <c r="UN387" s="79"/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C387" s="79"/>
    </row>
    <row r="388" spans="1:601" s="79" customFormat="1">
      <c r="A388" s="60">
        <f>IF(C388=C387,A387,IF(C388=(C387+1),A387,(A387+1)))</f>
        <v>66</v>
      </c>
      <c r="B388" s="50">
        <f>IF(L388="Stroke",IF(M388=M387,IF(A388&lt;&gt;A387,1,IF(L387="Stroke",B387+1,IF(L386="Stroke",B386+1,IF(L385="Stroke",B385+1,IF(L384="Stroke",B384+1,IF(L383="Stroke",B383+1,IF(L382="Stroke",B382+1,IF(L381="Stroke",B381+1,"")))))))),IF(A388&lt;&gt;A386,1,IF(M388=M386,IF(L386="Stroke",B386+1,IF(M388=M385,IF(L385="Stroke",B385+1,""))),1))),"")</f>
        <v>2</v>
      </c>
      <c r="C388" s="60">
        <f t="shared" si="12"/>
        <v>42596</v>
      </c>
      <c r="D388" s="60" t="str">
        <f t="shared" si="13"/>
        <v>20171112</v>
      </c>
      <c r="E388" s="60">
        <v>2017</v>
      </c>
      <c r="F388" s="60">
        <v>11</v>
      </c>
      <c r="G388" s="60">
        <v>12</v>
      </c>
      <c r="H388" s="60">
        <v>11</v>
      </c>
      <c r="I388" s="60">
        <v>49</v>
      </c>
      <c r="J388" s="60">
        <v>56</v>
      </c>
      <c r="K388" s="60">
        <v>57</v>
      </c>
      <c r="L388" s="60" t="s">
        <v>26</v>
      </c>
      <c r="M388" s="60">
        <v>1</v>
      </c>
      <c r="N388" s="60" t="s">
        <v>21</v>
      </c>
      <c r="O388" s="60" t="s">
        <v>27</v>
      </c>
      <c r="P388" s="60">
        <v>3</v>
      </c>
      <c r="Q388" s="60"/>
      <c r="R388" s="60"/>
      <c r="S388" s="60"/>
      <c r="T388" s="60"/>
    </row>
    <row r="389" spans="1:601" s="79" customFormat="1">
      <c r="A389" s="60">
        <f>IF(C389=C388,A388,IF(C389=(C388+1),A388,(A388+1)))</f>
        <v>66</v>
      </c>
      <c r="B389" s="50">
        <f>IF(L389="Stroke",IF(M389=M388,IF(A389&lt;&gt;A388,1,IF(L388="Stroke",B388+1,IF(L387="Stroke",B387+1,IF(L386="Stroke",B386+1,IF(L385="Stroke",B385+1,IF(L384="Stroke",B384+1,IF(L383="Stroke",B383+1,IF(L382="Stroke",B382+1,"")))))))),IF(A389&lt;&gt;A387,1,IF(M389=M387,IF(L387="Stroke",B387+1,IF(M389=M386,IF(L386="Stroke",B386+1,""))),1))),"")</f>
        <v>3</v>
      </c>
      <c r="C389" s="60">
        <f t="shared" si="12"/>
        <v>42596</v>
      </c>
      <c r="D389" s="60" t="str">
        <f t="shared" si="13"/>
        <v>20171112</v>
      </c>
      <c r="E389" s="60">
        <v>2017</v>
      </c>
      <c r="F389" s="60">
        <v>11</v>
      </c>
      <c r="G389" s="60">
        <v>12</v>
      </c>
      <c r="H389" s="60">
        <v>11</v>
      </c>
      <c r="I389" s="60">
        <v>49</v>
      </c>
      <c r="J389" s="60">
        <v>56</v>
      </c>
      <c r="K389" s="60">
        <v>108</v>
      </c>
      <c r="L389" s="60" t="s">
        <v>26</v>
      </c>
      <c r="M389" s="60">
        <v>1</v>
      </c>
      <c r="N389" s="60" t="s">
        <v>21</v>
      </c>
      <c r="O389" s="60" t="s">
        <v>27</v>
      </c>
      <c r="P389" s="60">
        <f>110-107</f>
        <v>3</v>
      </c>
      <c r="Q389" s="60"/>
      <c r="R389" s="60"/>
      <c r="S389" s="60"/>
      <c r="T389" s="60"/>
    </row>
    <row r="390" spans="1:601" s="79" customFormat="1">
      <c r="A390" s="60">
        <f>IF(C390=C389,A389,IF(C390=(C389+1),A389,(A389+1)))</f>
        <v>66</v>
      </c>
      <c r="B390" s="50">
        <f>IF(L390="Stroke",IF(M390=M389,IF(A390&lt;&gt;A389,1,IF(L389="Stroke",B389+1,IF(L388="Stroke",B388+1,IF(L387="Stroke",B387+1,IF(L386="Stroke",B386+1,IF(L385="Stroke",B385+1,IF(L384="Stroke",B384+1,IF(L383="Stroke",B383+1,"")))))))),IF(A390&lt;&gt;A388,1,IF(M390=M388,IF(L388="Stroke",B388+1,IF(M390=M387,IF(L387="Stroke",B387+1,""))),1))),"")</f>
        <v>4</v>
      </c>
      <c r="C390" s="60">
        <f t="shared" si="12"/>
        <v>42596</v>
      </c>
      <c r="D390" s="60" t="str">
        <f t="shared" si="13"/>
        <v>20171112</v>
      </c>
      <c r="E390" s="60">
        <v>2017</v>
      </c>
      <c r="F390" s="60">
        <v>11</v>
      </c>
      <c r="G390" s="60">
        <v>12</v>
      </c>
      <c r="H390" s="60">
        <v>11</v>
      </c>
      <c r="I390" s="60">
        <v>49</v>
      </c>
      <c r="J390" s="60">
        <v>56</v>
      </c>
      <c r="K390" s="60">
        <v>162</v>
      </c>
      <c r="L390" s="60" t="s">
        <v>26</v>
      </c>
      <c r="M390" s="60">
        <v>1</v>
      </c>
      <c r="N390" s="60" t="s">
        <v>21</v>
      </c>
      <c r="O390" s="60" t="s">
        <v>27</v>
      </c>
      <c r="P390" s="60">
        <f>164-162</f>
        <v>2</v>
      </c>
      <c r="Q390" s="60"/>
      <c r="R390" s="60"/>
      <c r="S390" s="60"/>
      <c r="T390" s="60"/>
    </row>
    <row r="391" spans="1:601" s="79" customFormat="1">
      <c r="A391" s="60">
        <f>IF(C391=C390,A390,IF(C391=(C390+1),A390,(A390+1)))</f>
        <v>66</v>
      </c>
      <c r="B391" s="50">
        <f>IF(L391="Stroke",IF(M391=M390,IF(A391&lt;&gt;A390,1,IF(L390="Stroke",B390+1,IF(L389="Stroke",B389+1,IF(L388="Stroke",B388+1,IF(L387="Stroke",B387+1,IF(L386="Stroke",B386+1,IF(L385="Stroke",B385+1,IF(L384="Stroke",B384+1,"")))))))),IF(A391&lt;&gt;A389,1,IF(M391=M389,IF(L389="Stroke",B389+1,IF(M391=M388,IF(L388="Stroke",B388+1,""))),1))),"")</f>
        <v>5</v>
      </c>
      <c r="C391" s="60">
        <f t="shared" si="12"/>
        <v>42596</v>
      </c>
      <c r="D391" s="60" t="str">
        <f t="shared" si="13"/>
        <v>20171112</v>
      </c>
      <c r="E391" s="60">
        <v>2017</v>
      </c>
      <c r="F391" s="60">
        <v>11</v>
      </c>
      <c r="G391" s="60">
        <v>12</v>
      </c>
      <c r="H391" s="60">
        <v>11</v>
      </c>
      <c r="I391" s="60">
        <v>49</v>
      </c>
      <c r="J391" s="60">
        <v>56</v>
      </c>
      <c r="K391" s="60">
        <v>253</v>
      </c>
      <c r="L391" s="60" t="s">
        <v>26</v>
      </c>
      <c r="M391" s="60">
        <v>1</v>
      </c>
      <c r="N391" s="60" t="s">
        <v>21</v>
      </c>
      <c r="O391" s="60" t="s">
        <v>27</v>
      </c>
      <c r="P391" s="60">
        <f>258-253</f>
        <v>5</v>
      </c>
      <c r="Q391" s="60"/>
      <c r="R391" s="60"/>
      <c r="S391" s="60"/>
      <c r="T391" s="60"/>
    </row>
    <row r="392" spans="1:601" s="79" customFormat="1">
      <c r="A392" s="60">
        <f>IF(C392=C391,A391,IF(C392=(C391+1),A391,(A391+1)))</f>
        <v>66</v>
      </c>
      <c r="B392" s="50">
        <f>IF(L392="Stroke",IF(M392=M391,IF(A392&lt;&gt;A391,1,IF(L391="Stroke",B391+1,IF(L390="Stroke",B390+1,IF(L389="Stroke",B389+1,IF(L388="Stroke",B388+1,IF(L387="Stroke",B387+1,IF(L386="Stroke",B386+1,IF(L385="Stroke",B385+1,"")))))))),IF(A392&lt;&gt;A390,1,IF(M392=M390,IF(L390="Stroke",B390+1,IF(M392=M389,IF(L389="Stroke",B389+1,""))),1))),"")</f>
        <v>6</v>
      </c>
      <c r="C392" s="60">
        <f t="shared" si="12"/>
        <v>42596</v>
      </c>
      <c r="D392" s="60" t="str">
        <f t="shared" si="13"/>
        <v>20171112</v>
      </c>
      <c r="E392" s="60">
        <v>2017</v>
      </c>
      <c r="F392" s="60">
        <v>11</v>
      </c>
      <c r="G392" s="60">
        <v>12</v>
      </c>
      <c r="H392" s="60">
        <v>11</v>
      </c>
      <c r="I392" s="60">
        <v>49</v>
      </c>
      <c r="J392" s="60">
        <v>56</v>
      </c>
      <c r="K392" s="60">
        <v>347</v>
      </c>
      <c r="L392" s="60" t="s">
        <v>26</v>
      </c>
      <c r="M392" s="60">
        <v>1</v>
      </c>
      <c r="N392" s="60" t="s">
        <v>21</v>
      </c>
      <c r="O392" s="60" t="s">
        <v>27</v>
      </c>
      <c r="P392" s="60">
        <f>349-347</f>
        <v>2</v>
      </c>
      <c r="Q392" s="60"/>
      <c r="R392" s="60"/>
      <c r="S392" s="60"/>
      <c r="T392" s="60"/>
    </row>
    <row r="393" spans="1:601" s="79" customFormat="1">
      <c r="A393" s="60">
        <f>IF(C393=C392,A392,IF(C393=(C392+1),A392,(A392+1)))</f>
        <v>66</v>
      </c>
      <c r="B393" s="50">
        <f>IF(L393="Stroke",IF(M393=M392,IF(A393&lt;&gt;A392,1,IF(L392="Stroke",B392+1,IF(L391="Stroke",B391+1,IF(L390="Stroke",B390+1,IF(L389="Stroke",B389+1,IF(L388="Stroke",B388+1,IF(L387="Stroke",B387+1,IF(L386="Stroke",B386+1,"")))))))),IF(A393&lt;&gt;A391,1,IF(M393=M391,IF(L391="Stroke",B391+1,IF(M393=M390,IF(L390="Stroke",B390+1,""))),1))),"")</f>
        <v>7</v>
      </c>
      <c r="C393" s="60">
        <f t="shared" si="12"/>
        <v>42596</v>
      </c>
      <c r="D393" s="60" t="str">
        <f t="shared" si="13"/>
        <v>20171112</v>
      </c>
      <c r="E393" s="60">
        <v>2017</v>
      </c>
      <c r="F393" s="60">
        <v>11</v>
      </c>
      <c r="G393" s="60">
        <v>12</v>
      </c>
      <c r="H393" s="60">
        <v>11</v>
      </c>
      <c r="I393" s="60">
        <v>49</v>
      </c>
      <c r="J393" s="60">
        <v>56</v>
      </c>
      <c r="K393" s="60">
        <v>391</v>
      </c>
      <c r="L393" s="60" t="s">
        <v>26</v>
      </c>
      <c r="M393" s="60">
        <v>1</v>
      </c>
      <c r="N393" s="60" t="s">
        <v>21</v>
      </c>
      <c r="O393" s="60" t="s">
        <v>27</v>
      </c>
      <c r="P393" s="60">
        <v>2</v>
      </c>
      <c r="Q393" s="60"/>
      <c r="R393" s="60"/>
      <c r="S393" s="60"/>
      <c r="T393" s="60"/>
    </row>
    <row r="394" spans="1:601" s="85" customFormat="1">
      <c r="A394" s="83">
        <f>IF(C394=C393,A393,IF(C394=(C393+1),A393,(A393+1)))</f>
        <v>67</v>
      </c>
      <c r="B394" s="50">
        <f>IF(L394="Stroke",IF(M394=M393,IF(A394&lt;&gt;A393,1,IF(L393="Stroke",B393+1,IF(L392="Stroke",B392+1,IF(L391="Stroke",B391+1,IF(L390="Stroke",B390+1,IF(L389="Stroke",B389+1,IF(L388="Stroke",B388+1,IF(L387="Stroke",B387+1,"")))))))),IF(A394&lt;&gt;A392,1,IF(M394=M392,IF(L392="Stroke",B392+1,IF(M394=M391,IF(L391="Stroke",B391+1,""))),1))),"")</f>
        <v>1</v>
      </c>
      <c r="C394" s="83">
        <f t="shared" si="12"/>
        <v>50883</v>
      </c>
      <c r="D394" s="83" t="str">
        <f t="shared" si="13"/>
        <v>20171112</v>
      </c>
      <c r="E394" s="83">
        <v>2017</v>
      </c>
      <c r="F394" s="83">
        <v>11</v>
      </c>
      <c r="G394" s="83">
        <v>12</v>
      </c>
      <c r="H394" s="83">
        <v>14</v>
      </c>
      <c r="I394" s="83">
        <v>8</v>
      </c>
      <c r="J394" s="83">
        <v>3</v>
      </c>
      <c r="K394" s="83">
        <v>906</v>
      </c>
      <c r="L394" s="83" t="s">
        <v>26</v>
      </c>
      <c r="M394" s="83">
        <v>1</v>
      </c>
      <c r="N394" s="83" t="s">
        <v>21</v>
      </c>
      <c r="O394" s="83" t="s">
        <v>27</v>
      </c>
      <c r="P394" s="83">
        <v>4</v>
      </c>
      <c r="Q394" s="83"/>
      <c r="R394" s="60"/>
      <c r="S394" s="60"/>
      <c r="T394" s="60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G394" s="79"/>
      <c r="CH394" s="79"/>
      <c r="CI394" s="79"/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X394" s="79"/>
      <c r="DY394" s="79"/>
      <c r="DZ394" s="79"/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O394" s="79"/>
      <c r="FP394" s="79"/>
      <c r="FQ394" s="79"/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W394" s="79"/>
      <c r="IX394" s="79"/>
      <c r="IY394" s="79"/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N394" s="79"/>
      <c r="KO394" s="79"/>
      <c r="KP394" s="79"/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E394" s="79"/>
      <c r="MF394" s="79"/>
      <c r="MG394" s="79"/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V394" s="79"/>
      <c r="NW394" s="79"/>
      <c r="NX394" s="79"/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M394" s="79"/>
      <c r="PN394" s="79"/>
      <c r="PO394" s="79"/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D394" s="79"/>
      <c r="RE394" s="79"/>
      <c r="RF394" s="79"/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U394" s="79"/>
      <c r="SV394" s="79"/>
      <c r="SW394" s="79"/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L394" s="79"/>
      <c r="UM394" s="79"/>
      <c r="UN394" s="79"/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C394" s="79"/>
    </row>
    <row r="395" spans="1:601" s="79" customFormat="1">
      <c r="A395" s="60">
        <f>IF(C395=C394,A394,IF(C395=(C394+1),A394,(A394+1)))</f>
        <v>67</v>
      </c>
      <c r="B395" s="50" t="str">
        <f>IF(L395="Stroke",IF(M395=M394,IF(A395&lt;&gt;A394,1,IF(L394="Stroke",B394+1,IF(L393="Stroke",B393+1,IF(L392="Stroke",B392+1,IF(L391="Stroke",B391+1,IF(L390="Stroke",B390+1,IF(L389="Stroke",B389+1,IF(L388="Stroke",B388+1,"")))))))),IF(A395&lt;&gt;A393,1,IF(M395=M393,IF(L393="Stroke",B393+1,IF(M395=M392,IF(L392="Stroke",B392+1,""))),1))),"")</f>
        <v/>
      </c>
      <c r="C395" s="60">
        <f t="shared" si="12"/>
        <v>50883</v>
      </c>
      <c r="D395" s="60" t="str">
        <f t="shared" si="13"/>
        <v>20171112</v>
      </c>
      <c r="E395" s="60">
        <v>2017</v>
      </c>
      <c r="F395" s="60">
        <v>11</v>
      </c>
      <c r="G395" s="60">
        <v>12</v>
      </c>
      <c r="H395" s="60">
        <v>14</v>
      </c>
      <c r="I395" s="60">
        <v>8</v>
      </c>
      <c r="J395" s="60">
        <v>3</v>
      </c>
      <c r="K395" s="60">
        <v>937</v>
      </c>
      <c r="L395" s="60" t="s">
        <v>182</v>
      </c>
      <c r="M395" s="60">
        <v>1</v>
      </c>
      <c r="N395" s="60" t="s">
        <v>21</v>
      </c>
      <c r="O395" s="60" t="s">
        <v>27</v>
      </c>
      <c r="P395" s="60">
        <v>0</v>
      </c>
      <c r="Q395" s="60"/>
      <c r="R395" s="60"/>
      <c r="S395" s="60"/>
      <c r="T395" s="60"/>
    </row>
    <row r="396" spans="1:601" s="85" customFormat="1">
      <c r="A396" s="83">
        <f>IF(C396=C395,A395,IF(C396=(C395+1),A395,(A395+1)))</f>
        <v>68</v>
      </c>
      <c r="B396" s="50">
        <f>IF(L396="Stroke",IF(M396=M395,IF(A396&lt;&gt;A395,1,IF(L395="Stroke",B395+1,IF(L394="Stroke",B394+1,IF(L393="Stroke",B393+1,IF(L392="Stroke",B392+1,IF(L391="Stroke",B391+1,IF(L390="Stroke",B390+1,IF(L389="Stroke",B389+1,"")))))))),IF(A396&lt;&gt;A394,1,IF(M396=M394,IF(L394="Stroke",B394+1,IF(M396=M393,IF(L393="Stroke",B393+1,""))),1))),"")</f>
        <v>1</v>
      </c>
      <c r="C396" s="83">
        <f t="shared" si="12"/>
        <v>50912</v>
      </c>
      <c r="D396" s="83" t="str">
        <f t="shared" si="13"/>
        <v>20171112</v>
      </c>
      <c r="E396" s="83">
        <v>2017</v>
      </c>
      <c r="F396" s="83">
        <v>11</v>
      </c>
      <c r="G396" s="83">
        <v>12</v>
      </c>
      <c r="H396" s="83">
        <v>14</v>
      </c>
      <c r="I396" s="83">
        <v>8</v>
      </c>
      <c r="J396" s="83">
        <v>32</v>
      </c>
      <c r="K396" s="83">
        <v>496</v>
      </c>
      <c r="L396" s="83" t="s">
        <v>26</v>
      </c>
      <c r="M396" s="83">
        <v>1</v>
      </c>
      <c r="N396" s="83" t="s">
        <v>21</v>
      </c>
      <c r="O396" s="83" t="s">
        <v>27</v>
      </c>
      <c r="P396" s="83">
        <f>501-496</f>
        <v>5</v>
      </c>
      <c r="Q396" s="83"/>
      <c r="R396" s="60"/>
      <c r="S396" s="60"/>
      <c r="T396" s="60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G396" s="79"/>
      <c r="CH396" s="79"/>
      <c r="CI396" s="79"/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X396" s="79"/>
      <c r="DY396" s="79"/>
      <c r="DZ396" s="79"/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O396" s="79"/>
      <c r="FP396" s="79"/>
      <c r="FQ396" s="79"/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W396" s="79"/>
      <c r="IX396" s="79"/>
      <c r="IY396" s="79"/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N396" s="79"/>
      <c r="KO396" s="79"/>
      <c r="KP396" s="79"/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E396" s="79"/>
      <c r="MF396" s="79"/>
      <c r="MG396" s="79"/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V396" s="79"/>
      <c r="NW396" s="79"/>
      <c r="NX396" s="79"/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M396" s="79"/>
      <c r="PN396" s="79"/>
      <c r="PO396" s="79"/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D396" s="79"/>
      <c r="RE396" s="79"/>
      <c r="RF396" s="79"/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U396" s="79"/>
      <c r="SV396" s="79"/>
      <c r="SW396" s="79"/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L396" s="79"/>
      <c r="UM396" s="79"/>
      <c r="UN396" s="79"/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C396" s="79"/>
    </row>
    <row r="397" spans="1:601" s="79" customFormat="1">
      <c r="A397" s="60">
        <f>IF(C397=C396,A396,IF(C397=(C396+1),A396,(A396+1)))</f>
        <v>68</v>
      </c>
      <c r="B397" s="50">
        <f>IF(L397="Stroke",IF(M397=M396,IF(A397&lt;&gt;A396,1,IF(L396="Stroke",B396+1,IF(L395="Stroke",B395+1,IF(L394="Stroke",B394+1,IF(L393="Stroke",B393+1,IF(L392="Stroke",B392+1,IF(L391="Stroke",B391+1,IF(L390="Stroke",B390+1,"")))))))),IF(A397&lt;&gt;A395,1,IF(M397=M395,IF(L395="Stroke",B395+1,IF(M397=M394,IF(L394="Stroke",B394+1,""))),1))),"")</f>
        <v>2</v>
      </c>
      <c r="C397" s="60">
        <f t="shared" si="12"/>
        <v>50912</v>
      </c>
      <c r="D397" s="60" t="str">
        <f t="shared" si="13"/>
        <v>20171112</v>
      </c>
      <c r="E397" s="60">
        <v>2017</v>
      </c>
      <c r="F397" s="60">
        <v>11</v>
      </c>
      <c r="G397" s="60">
        <v>12</v>
      </c>
      <c r="H397" s="60">
        <v>14</v>
      </c>
      <c r="I397" s="60">
        <v>8</v>
      </c>
      <c r="J397" s="60">
        <v>32</v>
      </c>
      <c r="K397" s="60">
        <v>558</v>
      </c>
      <c r="L397" s="60" t="s">
        <v>26</v>
      </c>
      <c r="M397" s="60">
        <v>1</v>
      </c>
      <c r="N397" s="60" t="s">
        <v>21</v>
      </c>
      <c r="O397" s="60" t="s">
        <v>27</v>
      </c>
      <c r="P397" s="60">
        <f>562-558</f>
        <v>4</v>
      </c>
      <c r="Q397" s="60"/>
      <c r="R397" s="60"/>
      <c r="S397" s="60"/>
      <c r="T397" s="60"/>
    </row>
    <row r="398" spans="1:601" s="79" customFormat="1">
      <c r="A398" s="60">
        <f>IF(C398=C397,A397,IF(C398=(C397+1),A397,(A397+1)))</f>
        <v>68</v>
      </c>
      <c r="B398" s="50">
        <f>IF(L398="Stroke",IF(M398=M397,IF(A398&lt;&gt;A397,1,IF(L397="Stroke",B397+1,IF(L396="Stroke",B396+1,IF(L395="Stroke",B395+1,IF(L394="Stroke",B394+1,IF(L393="Stroke",B393+1,IF(L392="Stroke",B392+1,IF(L391="Stroke",B391+1,"")))))))),IF(A398&lt;&gt;A396,1,IF(M398=M396,IF(L396="Stroke",B396+1,IF(M398=M395,IF(L395="Stroke",B395+1,""))),1))),"")</f>
        <v>3</v>
      </c>
      <c r="C398" s="60">
        <f t="shared" si="12"/>
        <v>50912</v>
      </c>
      <c r="D398" s="60" t="str">
        <f t="shared" si="13"/>
        <v>20171112</v>
      </c>
      <c r="E398" s="60">
        <v>2017</v>
      </c>
      <c r="F398" s="60">
        <v>11</v>
      </c>
      <c r="G398" s="60">
        <v>12</v>
      </c>
      <c r="H398" s="60">
        <v>14</v>
      </c>
      <c r="I398" s="60">
        <v>8</v>
      </c>
      <c r="J398" s="60">
        <v>32</v>
      </c>
      <c r="K398" s="60">
        <v>583</v>
      </c>
      <c r="L398" s="60" t="s">
        <v>26</v>
      </c>
      <c r="M398" s="60">
        <v>1</v>
      </c>
      <c r="N398" s="60" t="s">
        <v>21</v>
      </c>
      <c r="O398" s="60" t="s">
        <v>27</v>
      </c>
      <c r="P398" s="60">
        <f>588-583</f>
        <v>5</v>
      </c>
      <c r="Q398" s="120" t="s">
        <v>278</v>
      </c>
      <c r="R398" s="60"/>
      <c r="S398" s="60"/>
      <c r="T398" s="60"/>
    </row>
    <row r="399" spans="1:601" s="79" customFormat="1">
      <c r="A399" s="60">
        <f>IF(C399=C398,A398,IF(C399=(C398+1),A398,(A398+1)))</f>
        <v>68</v>
      </c>
      <c r="B399" s="50">
        <f>IF(L399="Stroke",IF(M399=M398,IF(A399&lt;&gt;A398,1,IF(L398="Stroke",B398+1,IF(L397="Stroke",B397+1,IF(L396="Stroke",B396+1,IF(L395="Stroke",B395+1,IF(L394="Stroke",B394+1,IF(L393="Stroke",B393+1,IF(L392="Stroke",B392+1,"")))))))),IF(A399&lt;&gt;A397,1,IF(M399=M397,IF(L397="Stroke",B397+1,IF(M399=M396,IF(L396="Stroke",B396+1,""))),1))),"")</f>
        <v>4</v>
      </c>
      <c r="C399" s="60">
        <f t="shared" si="12"/>
        <v>50912</v>
      </c>
      <c r="D399" s="60" t="str">
        <f t="shared" si="13"/>
        <v>20171112</v>
      </c>
      <c r="E399" s="60">
        <v>2017</v>
      </c>
      <c r="F399" s="60">
        <v>11</v>
      </c>
      <c r="G399" s="60">
        <v>12</v>
      </c>
      <c r="H399" s="60">
        <v>14</v>
      </c>
      <c r="I399" s="60">
        <v>8</v>
      </c>
      <c r="J399" s="60">
        <v>32</v>
      </c>
      <c r="K399" s="60">
        <v>614</v>
      </c>
      <c r="L399" s="60" t="s">
        <v>26</v>
      </c>
      <c r="M399" s="60">
        <v>1</v>
      </c>
      <c r="N399" s="60" t="s">
        <v>21</v>
      </c>
      <c r="O399" s="60" t="s">
        <v>27</v>
      </c>
      <c r="P399" s="60">
        <f>619-614</f>
        <v>5</v>
      </c>
      <c r="Q399" s="60"/>
      <c r="R399" s="60"/>
      <c r="S399" s="60"/>
      <c r="T399" s="60"/>
    </row>
    <row r="400" spans="1:601" s="79" customFormat="1">
      <c r="A400" s="60">
        <f>IF(C400=C399,A399,IF(C400=(C399+1),A399,(A399+1)))</f>
        <v>68</v>
      </c>
      <c r="B400" s="50">
        <f>IF(L400="Stroke",IF(M400=M399,IF(A400&lt;&gt;A399,1,IF(L399="Stroke",B399+1,IF(L398="Stroke",B398+1,IF(L397="Stroke",B397+1,IF(L396="Stroke",B396+1,IF(L395="Stroke",B395+1,IF(L394="Stroke",B394+1,IF(L393="Stroke",B393+1,"")))))))),IF(A400&lt;&gt;A398,1,IF(M400=M398,IF(L398="Stroke",B398+1,IF(M400=M397,IF(L397="Stroke",B397+1,""))),1))),"")</f>
        <v>5</v>
      </c>
      <c r="C400" s="60">
        <f t="shared" si="12"/>
        <v>50912</v>
      </c>
      <c r="D400" s="60" t="str">
        <f t="shared" si="13"/>
        <v>20171112</v>
      </c>
      <c r="E400" s="60">
        <v>2017</v>
      </c>
      <c r="F400" s="60">
        <v>11</v>
      </c>
      <c r="G400" s="60">
        <v>12</v>
      </c>
      <c r="H400" s="60">
        <v>14</v>
      </c>
      <c r="I400" s="60">
        <v>8</v>
      </c>
      <c r="J400" s="60">
        <v>32</v>
      </c>
      <c r="K400" s="60">
        <v>651</v>
      </c>
      <c r="L400" s="60" t="s">
        <v>26</v>
      </c>
      <c r="M400" s="60">
        <v>1</v>
      </c>
      <c r="N400" s="60" t="s">
        <v>21</v>
      </c>
      <c r="O400" s="60" t="s">
        <v>27</v>
      </c>
      <c r="P400" s="60">
        <f>655-651</f>
        <v>4</v>
      </c>
      <c r="Q400" s="60"/>
      <c r="R400" s="60"/>
      <c r="S400" s="60"/>
      <c r="T400" s="60"/>
    </row>
    <row r="401" spans="1:601" s="79" customFormat="1">
      <c r="A401" s="60">
        <f>IF(C401=C400,A400,IF(C401=(C400+1),A400,(A400+1)))</f>
        <v>68</v>
      </c>
      <c r="B401" s="50">
        <f>IF(L401="Stroke",IF(M401=M400,IF(A401&lt;&gt;A400,1,IF(L400="Stroke",B400+1,IF(L399="Stroke",B399+1,IF(L398="Stroke",B398+1,IF(L397="Stroke",B397+1,IF(L396="Stroke",B396+1,IF(L395="Stroke",B395+1,IF(L394="Stroke",B394+1,"")))))))),IF(A401&lt;&gt;A399,1,IF(M401=M399,IF(L399="Stroke",B399+1,IF(M401=M398,IF(L398="Stroke",B398+1,""))),1))),"")</f>
        <v>6</v>
      </c>
      <c r="C401" s="60">
        <f t="shared" si="12"/>
        <v>50912</v>
      </c>
      <c r="D401" s="60" t="str">
        <f t="shared" si="13"/>
        <v>20171112</v>
      </c>
      <c r="E401" s="60">
        <v>2017</v>
      </c>
      <c r="F401" s="60">
        <v>11</v>
      </c>
      <c r="G401" s="60">
        <v>12</v>
      </c>
      <c r="H401" s="60">
        <v>14</v>
      </c>
      <c r="I401" s="60">
        <v>8</v>
      </c>
      <c r="J401" s="60">
        <v>32</v>
      </c>
      <c r="K401" s="60">
        <v>665</v>
      </c>
      <c r="L401" s="60" t="s">
        <v>26</v>
      </c>
      <c r="M401" s="60">
        <v>1</v>
      </c>
      <c r="N401" s="60" t="s">
        <v>21</v>
      </c>
      <c r="O401" s="60" t="s">
        <v>27</v>
      </c>
      <c r="P401" s="60">
        <f>667-665</f>
        <v>2</v>
      </c>
      <c r="Q401" s="60"/>
      <c r="R401" s="60"/>
      <c r="S401" s="60"/>
      <c r="T401" s="60"/>
    </row>
    <row r="402" spans="1:601" s="85" customFormat="1">
      <c r="A402" s="83">
        <f>IF(C402=C401,A401,IF(C402=(C401+1),A401,(A401+1)))</f>
        <v>69</v>
      </c>
      <c r="B402" s="50">
        <f>IF(L402="Stroke",IF(M402=M401,IF(A402&lt;&gt;A401,1,IF(L401="Stroke",B401+1,IF(L400="Stroke",B400+1,IF(L399="Stroke",B399+1,IF(L398="Stroke",B398+1,IF(L397="Stroke",B397+1,IF(L396="Stroke",B396+1,IF(L395="Stroke",B395+1,"")))))))),IF(A402&lt;&gt;A400,1,IF(M402=M400,IF(L400="Stroke",B400+1,IF(M402=M399,IF(L399="Stroke",B399+1,""))),1))),"")</f>
        <v>1</v>
      </c>
      <c r="C402" s="83">
        <f t="shared" si="12"/>
        <v>51008</v>
      </c>
      <c r="D402" s="83" t="str">
        <f t="shared" si="13"/>
        <v>20171112</v>
      </c>
      <c r="E402" s="83">
        <v>2017</v>
      </c>
      <c r="F402" s="83">
        <v>11</v>
      </c>
      <c r="G402" s="83">
        <v>12</v>
      </c>
      <c r="H402" s="83">
        <v>14</v>
      </c>
      <c r="I402" s="83">
        <v>10</v>
      </c>
      <c r="J402" s="83">
        <v>8</v>
      </c>
      <c r="K402" s="83">
        <v>73</v>
      </c>
      <c r="L402" s="83" t="s">
        <v>26</v>
      </c>
      <c r="M402" s="83">
        <v>1</v>
      </c>
      <c r="N402" s="83" t="s">
        <v>21</v>
      </c>
      <c r="O402" s="83" t="s">
        <v>27</v>
      </c>
      <c r="P402" s="83">
        <v>8</v>
      </c>
      <c r="Q402" s="83" t="s">
        <v>174</v>
      </c>
      <c r="R402" s="60"/>
      <c r="S402" s="60"/>
      <c r="T402" s="60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G402" s="79"/>
      <c r="CH402" s="79"/>
      <c r="CI402" s="79"/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X402" s="79"/>
      <c r="DY402" s="79"/>
      <c r="DZ402" s="79"/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O402" s="79"/>
      <c r="FP402" s="79"/>
      <c r="FQ402" s="79"/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W402" s="79"/>
      <c r="IX402" s="79"/>
      <c r="IY402" s="79"/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N402" s="79"/>
      <c r="KO402" s="79"/>
      <c r="KP402" s="79"/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E402" s="79"/>
      <c r="MF402" s="79"/>
      <c r="MG402" s="79"/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V402" s="79"/>
      <c r="NW402" s="79"/>
      <c r="NX402" s="79"/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M402" s="79"/>
      <c r="PN402" s="79"/>
      <c r="PO402" s="79"/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D402" s="79"/>
      <c r="RE402" s="79"/>
      <c r="RF402" s="79"/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U402" s="79"/>
      <c r="SV402" s="79"/>
      <c r="SW402" s="79"/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L402" s="79"/>
      <c r="UM402" s="79"/>
      <c r="UN402" s="79"/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C402" s="79"/>
    </row>
    <row r="403" spans="1:601" s="79" customFormat="1">
      <c r="A403" s="60">
        <f>IF(C403=C402,A402,IF(C403=(C402+1),A402,(A402+1)))</f>
        <v>69</v>
      </c>
      <c r="B403" s="50" t="str">
        <f>IF(L403="Stroke",IF(M403=M402,IF(A403&lt;&gt;A402,1,IF(L402="Stroke",B402+1,IF(L401="Stroke",B401+1,IF(L400="Stroke",B400+1,IF(L399="Stroke",B399+1,IF(L398="Stroke",B398+1,IF(L397="Stroke",B397+1,IF(L396="Stroke",B396+1,"")))))))),IF(A403&lt;&gt;A401,1,IF(M403=M401,IF(L401="Stroke",B401+1,IF(M403=M400,IF(L400="Stroke",B400+1,""))),1))),"")</f>
        <v/>
      </c>
      <c r="C403" s="60">
        <f t="shared" si="12"/>
        <v>51008</v>
      </c>
      <c r="D403" s="60" t="str">
        <f t="shared" si="13"/>
        <v>20171112</v>
      </c>
      <c r="E403" s="60">
        <v>2017</v>
      </c>
      <c r="F403" s="60">
        <v>11</v>
      </c>
      <c r="G403" s="60">
        <v>12</v>
      </c>
      <c r="H403" s="60">
        <v>14</v>
      </c>
      <c r="I403" s="60">
        <v>10</v>
      </c>
      <c r="J403" s="60">
        <v>8</v>
      </c>
      <c r="K403" s="60">
        <v>94</v>
      </c>
      <c r="L403" s="60" t="s">
        <v>182</v>
      </c>
      <c r="M403" s="60">
        <v>1</v>
      </c>
      <c r="N403" s="60" t="s">
        <v>21</v>
      </c>
      <c r="O403" s="60" t="s">
        <v>27</v>
      </c>
      <c r="P403" s="60">
        <v>0</v>
      </c>
      <c r="Q403" s="60"/>
      <c r="R403" s="60"/>
      <c r="S403" s="60"/>
      <c r="T403" s="60"/>
    </row>
    <row r="404" spans="1:601">
      <c r="A404" s="51">
        <f>IF(C404=C403,A403,IF(C404=(C403+1),A403,(A403+1)))</f>
        <v>70</v>
      </c>
      <c r="B404" s="50">
        <f>IF(L404="Stroke",IF(M404=M403,IF(A404&lt;&gt;A403,1,IF(L403="Stroke",B403+1,IF(L402="Stroke",B402+1,IF(L401="Stroke",B401+1,IF(L400="Stroke",B400+1,IF(L399="Stroke",B399+1,IF(L398="Stroke",B398+1,IF(L397="Stroke",B397+1,"")))))))),IF(A404&lt;&gt;A402,1,IF(M404=M402,IF(L402="Stroke",B402+1,IF(M404=M401,IF(L401="Stroke",B401+1,""))),1))),"")</f>
        <v>1</v>
      </c>
      <c r="C404" s="51">
        <f t="shared" si="12"/>
        <v>51049</v>
      </c>
      <c r="D404" s="51" t="str">
        <f t="shared" si="13"/>
        <v>20171112</v>
      </c>
      <c r="E404" s="51">
        <v>2017</v>
      </c>
      <c r="F404" s="51">
        <v>11</v>
      </c>
      <c r="G404" s="51">
        <v>12</v>
      </c>
      <c r="H404" s="51">
        <v>14</v>
      </c>
      <c r="I404" s="51">
        <v>10</v>
      </c>
      <c r="J404" s="51">
        <v>49</v>
      </c>
      <c r="K404" s="51">
        <v>392</v>
      </c>
      <c r="L404" s="53" t="s">
        <v>26</v>
      </c>
      <c r="M404" s="53">
        <v>1</v>
      </c>
      <c r="N404" s="51" t="s">
        <v>21</v>
      </c>
      <c r="O404" s="51" t="s">
        <v>27</v>
      </c>
      <c r="P404" s="51">
        <v>6</v>
      </c>
      <c r="Q404" s="51"/>
      <c r="R404" s="60"/>
      <c r="S404" s="60"/>
      <c r="T404" s="60"/>
    </row>
    <row r="405" spans="1:601">
      <c r="A405" s="49">
        <f>IF(C405=C404,A404,IF(C405=(C404+1),A404,(A404+1)))</f>
        <v>70</v>
      </c>
      <c r="B405" s="50" t="str">
        <f>IF(L405="Stroke",IF(M405=M404,IF(A405&lt;&gt;A404,1,IF(L404="Stroke",B404+1,IF(L403="Stroke",B403+1,IF(L402="Stroke",B402+1,IF(L401="Stroke",B401+1,IF(L400="Stroke",B400+1,IF(L399="Stroke",B399+1,IF(L398="Stroke",B398+1,"")))))))),IF(A405&lt;&gt;A403,1,IF(M405=M403,IF(L403="Stroke",B403+1,IF(M405=M402,IF(L402="Stroke",B402+1,""))),1))),"")</f>
        <v/>
      </c>
      <c r="C405" s="49">
        <f t="shared" si="12"/>
        <v>51049</v>
      </c>
      <c r="D405" s="49" t="str">
        <f t="shared" si="13"/>
        <v>20171112</v>
      </c>
      <c r="E405" s="49">
        <v>2017</v>
      </c>
      <c r="F405" s="49">
        <v>11</v>
      </c>
      <c r="G405" s="49">
        <v>12</v>
      </c>
      <c r="H405" s="49">
        <v>14</v>
      </c>
      <c r="I405" s="49">
        <v>10</v>
      </c>
      <c r="J405" s="49">
        <v>49</v>
      </c>
      <c r="K405" s="49">
        <v>453</v>
      </c>
      <c r="L405" s="54" t="s">
        <v>40</v>
      </c>
      <c r="M405" s="49"/>
      <c r="N405" s="49" t="s">
        <v>21</v>
      </c>
      <c r="O405" s="49" t="s">
        <v>43</v>
      </c>
      <c r="P405" s="49">
        <v>0</v>
      </c>
      <c r="Q405" s="49"/>
      <c r="R405" s="60"/>
      <c r="S405" s="60"/>
      <c r="T405" s="60"/>
    </row>
    <row r="406" spans="1:601">
      <c r="A406" s="51">
        <f>IF(C406=C405,A405,IF(C406=(C405+1),A405,(A405+1)))</f>
        <v>71</v>
      </c>
      <c r="B406" s="50">
        <f>IF(L406="Stroke",IF(M406=M405,IF(A406&lt;&gt;A405,1,IF(L405="Stroke",B405+1,IF(L404="Stroke",B404+1,IF(L403="Stroke",B403+1,IF(L402="Stroke",B402+1,IF(L401="Stroke",B401+1,IF(L400="Stroke",B400+1,IF(L399="Stroke",B399+1,"")))))))),IF(A406&lt;&gt;A404,1,IF(M406=M404,IF(L404="Stroke",B404+1,IF(M406=M403,IF(L403="Stroke",B403+1,""))),1))),"")</f>
        <v>1</v>
      </c>
      <c r="C406" s="51">
        <f t="shared" si="12"/>
        <v>51067</v>
      </c>
      <c r="D406" s="51" t="str">
        <f t="shared" si="13"/>
        <v>20171112</v>
      </c>
      <c r="E406" s="51">
        <v>2017</v>
      </c>
      <c r="F406" s="51">
        <v>11</v>
      </c>
      <c r="G406" s="51">
        <v>12</v>
      </c>
      <c r="H406" s="51">
        <v>14</v>
      </c>
      <c r="I406" s="51">
        <v>11</v>
      </c>
      <c r="J406" s="51">
        <v>7</v>
      </c>
      <c r="K406" s="51">
        <v>134</v>
      </c>
      <c r="L406" s="53" t="s">
        <v>26</v>
      </c>
      <c r="M406" s="53">
        <v>1</v>
      </c>
      <c r="N406" s="51" t="s">
        <v>21</v>
      </c>
      <c r="O406" s="51" t="s">
        <v>27</v>
      </c>
      <c r="P406" s="51">
        <v>5</v>
      </c>
      <c r="Q406" s="51" t="s">
        <v>41</v>
      </c>
      <c r="R406" s="60"/>
      <c r="S406" s="60"/>
      <c r="T406" s="60"/>
    </row>
    <row r="407" spans="1:601">
      <c r="A407" s="49">
        <f>IF(C407=C406,A406,IF(C407=(C406+1),A406,(A406+1)))</f>
        <v>71</v>
      </c>
      <c r="B407" s="50" t="str">
        <f>IF(L407="Stroke",IF(M407=M406,IF(A407&lt;&gt;A406,1,IF(L406="Stroke",B406+1,IF(L405="Stroke",B405+1,IF(L404="Stroke",B404+1,IF(L403="Stroke",B403+1,IF(L402="Stroke",B402+1,IF(L401="Stroke",B401+1,IF(L400="Stroke",B400+1,"")))))))),IF(A407&lt;&gt;A405,1,IF(M407=M405,IF(L405="Stroke",B405+1,IF(M407=M404,IF(L404="Stroke",B404+1,""))),1))),"")</f>
        <v/>
      </c>
      <c r="C407" s="49">
        <f t="shared" si="12"/>
        <v>51067</v>
      </c>
      <c r="D407" s="49" t="str">
        <f t="shared" si="13"/>
        <v>20171112</v>
      </c>
      <c r="E407" s="49">
        <v>2017</v>
      </c>
      <c r="F407" s="49">
        <v>11</v>
      </c>
      <c r="G407" s="49">
        <v>12</v>
      </c>
      <c r="H407" s="49">
        <v>14</v>
      </c>
      <c r="I407" s="49">
        <v>11</v>
      </c>
      <c r="J407" s="49">
        <v>7</v>
      </c>
      <c r="K407" s="49">
        <v>154</v>
      </c>
      <c r="L407" s="54" t="s">
        <v>40</v>
      </c>
      <c r="M407" s="54"/>
      <c r="N407" s="49" t="s">
        <v>21</v>
      </c>
      <c r="O407" s="49" t="s">
        <v>27</v>
      </c>
      <c r="P407" s="49">
        <v>0</v>
      </c>
      <c r="Q407" s="49"/>
      <c r="R407" s="60"/>
      <c r="S407" s="60"/>
      <c r="T407" s="60"/>
    </row>
    <row r="408" spans="1:601">
      <c r="A408" s="49">
        <f>IF(C408=C407,A407,IF(C408=(C407+1),A407,(A407+1)))</f>
        <v>71</v>
      </c>
      <c r="B408" s="50" t="str">
        <f>IF(L408="Stroke",IF(M408=M407,IF(A408&lt;&gt;A407,1,IF(L407="Stroke",B407+1,IF(L406="Stroke",B406+1,IF(L405="Stroke",B405+1,IF(L404="Stroke",B404+1,IF(L403="Stroke",B403+1,IF(L402="Stroke",B402+1,IF(L401="Stroke",B401+1,"")))))))),IF(A408&lt;&gt;A406,1,IF(M408=M406,IF(L406="Stroke",B406+1,IF(M408=M405,IF(L405="Stroke",B405+1,""))),1))),"")</f>
        <v/>
      </c>
      <c r="C408" s="49">
        <f t="shared" si="12"/>
        <v>51067</v>
      </c>
      <c r="D408" s="49" t="str">
        <f t="shared" si="13"/>
        <v>20171112</v>
      </c>
      <c r="E408" s="49">
        <v>2017</v>
      </c>
      <c r="F408" s="49">
        <v>11</v>
      </c>
      <c r="G408" s="49">
        <v>12</v>
      </c>
      <c r="H408" s="49">
        <v>14</v>
      </c>
      <c r="I408" s="49">
        <v>11</v>
      </c>
      <c r="J408" s="49">
        <v>7</v>
      </c>
      <c r="K408" s="49">
        <v>170</v>
      </c>
      <c r="L408" s="54" t="s">
        <v>40</v>
      </c>
      <c r="M408" s="54"/>
      <c r="N408" s="49" t="s">
        <v>21</v>
      </c>
      <c r="O408" s="49" t="s">
        <v>27</v>
      </c>
      <c r="P408" s="49">
        <v>0</v>
      </c>
      <c r="Q408" s="49"/>
      <c r="R408" s="60"/>
      <c r="S408" s="60"/>
      <c r="T408" s="60"/>
    </row>
    <row r="409" spans="1:601">
      <c r="A409" s="49">
        <f>IF(C409=C408,A408,IF(C409=(C408+1),A408,(A408+1)))</f>
        <v>71</v>
      </c>
      <c r="B409" s="50" t="str">
        <f>IF(L409="Stroke",IF(M409=M408,IF(A409&lt;&gt;A408,1,IF(L408="Stroke",B408+1,IF(L407="Stroke",B407+1,IF(L406="Stroke",B406+1,IF(L405="Stroke",B405+1,IF(L404="Stroke",B404+1,IF(L403="Stroke",B403+1,IF(L402="Stroke",B402+1,"")))))))),IF(A409&lt;&gt;A407,1,IF(M409=M407,IF(L407="Stroke",B407+1,IF(M409=M406,IF(L406="Stroke",B406+1,""))),1))),"")</f>
        <v/>
      </c>
      <c r="C409" s="49">
        <f t="shared" si="12"/>
        <v>51067</v>
      </c>
      <c r="D409" s="49" t="str">
        <f t="shared" si="13"/>
        <v>20171112</v>
      </c>
      <c r="E409" s="49">
        <v>2017</v>
      </c>
      <c r="F409" s="49">
        <v>11</v>
      </c>
      <c r="G409" s="49">
        <v>12</v>
      </c>
      <c r="H409" s="49">
        <v>14</v>
      </c>
      <c r="I409" s="49">
        <v>11</v>
      </c>
      <c r="J409" s="49">
        <v>7</v>
      </c>
      <c r="K409" s="49">
        <v>229</v>
      </c>
      <c r="L409" s="54" t="s">
        <v>40</v>
      </c>
      <c r="M409" s="54"/>
      <c r="N409" s="49" t="s">
        <v>21</v>
      </c>
      <c r="O409" s="49" t="s">
        <v>27</v>
      </c>
      <c r="P409" s="49">
        <v>0</v>
      </c>
      <c r="Q409" s="49"/>
      <c r="R409" s="60"/>
      <c r="S409" s="60"/>
      <c r="T409" s="60"/>
    </row>
    <row r="410" spans="1:601" s="85" customFormat="1">
      <c r="A410" s="83">
        <f>IF(C410=C409,A409,IF(C410=(C409+1),A409,(A409+1)))</f>
        <v>72</v>
      </c>
      <c r="B410" s="50">
        <f>IF(L410="Stroke",IF(M410=M409,IF(A410&lt;&gt;A409,1,IF(L409="Stroke",B409+1,IF(L408="Stroke",B408+1,IF(L407="Stroke",B407+1,IF(L406="Stroke",B406+1,IF(L405="Stroke",B405+1,IF(L404="Stroke",B404+1,IF(L403="Stroke",B403+1,"")))))))),IF(A410&lt;&gt;A408,1,IF(M410=M408,IF(L408="Stroke",B408+1,IF(M410=M407,IF(L407="Stroke",B407+1,""))),1))),"")</f>
        <v>1</v>
      </c>
      <c r="C410" s="83">
        <f t="shared" si="12"/>
        <v>51075</v>
      </c>
      <c r="D410" s="83" t="str">
        <f t="shared" si="13"/>
        <v>20171112</v>
      </c>
      <c r="E410" s="83">
        <v>2017</v>
      </c>
      <c r="F410" s="83">
        <v>11</v>
      </c>
      <c r="G410" s="83">
        <v>12</v>
      </c>
      <c r="H410" s="83">
        <v>14</v>
      </c>
      <c r="I410" s="83">
        <v>11</v>
      </c>
      <c r="J410" s="83">
        <v>15</v>
      </c>
      <c r="K410" s="83">
        <v>734</v>
      </c>
      <c r="L410" s="83" t="s">
        <v>26</v>
      </c>
      <c r="M410" s="83">
        <v>1</v>
      </c>
      <c r="N410" s="83" t="s">
        <v>21</v>
      </c>
      <c r="O410" s="83" t="s">
        <v>27</v>
      </c>
      <c r="P410" s="83">
        <v>6</v>
      </c>
      <c r="Q410" s="83"/>
      <c r="R410" s="60"/>
      <c r="S410" s="60"/>
      <c r="T410" s="60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G410" s="79"/>
      <c r="CH410" s="79"/>
      <c r="CI410" s="79"/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X410" s="79"/>
      <c r="DY410" s="79"/>
      <c r="DZ410" s="79"/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O410" s="79"/>
      <c r="FP410" s="79"/>
      <c r="FQ410" s="79"/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W410" s="79"/>
      <c r="IX410" s="79"/>
      <c r="IY410" s="79"/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N410" s="79"/>
      <c r="KO410" s="79"/>
      <c r="KP410" s="79"/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E410" s="79"/>
      <c r="MF410" s="79"/>
      <c r="MG410" s="79"/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V410" s="79"/>
      <c r="NW410" s="79"/>
      <c r="NX410" s="79"/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M410" s="79"/>
      <c r="PN410" s="79"/>
      <c r="PO410" s="79"/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D410" s="79"/>
      <c r="RE410" s="79"/>
      <c r="RF410" s="79"/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U410" s="79"/>
      <c r="SV410" s="79"/>
      <c r="SW410" s="79"/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L410" s="79"/>
      <c r="UM410" s="79"/>
      <c r="UN410" s="79"/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C410" s="79"/>
    </row>
    <row r="411" spans="1:601" s="79" customFormat="1">
      <c r="A411" s="60">
        <f>IF(C411=C410,A410,IF(C411=(C410+1),A410,(A410+1)))</f>
        <v>72</v>
      </c>
      <c r="B411" s="50" t="str">
        <f>IF(L411="Stroke",IF(M411=M410,IF(A411&lt;&gt;A410,1,IF(L410="Stroke",B410+1,IF(L409="Stroke",B409+1,IF(L408="Stroke",B408+1,IF(L407="Stroke",B407+1,IF(L406="Stroke",B406+1,IF(L405="Stroke",B405+1,IF(L404="Stroke",B404+1,"")))))))),IF(A411&lt;&gt;A409,1,IF(M411=M409,IF(L409="Stroke",B409+1,IF(M411=M408,IF(L408="Stroke",B408+1,""))),1))),"")</f>
        <v/>
      </c>
      <c r="C411" s="60">
        <f t="shared" si="12"/>
        <v>51075</v>
      </c>
      <c r="D411" s="60" t="str">
        <f t="shared" si="13"/>
        <v>20171112</v>
      </c>
      <c r="E411" s="60">
        <v>2017</v>
      </c>
      <c r="F411" s="60">
        <v>11</v>
      </c>
      <c r="G411" s="60">
        <v>12</v>
      </c>
      <c r="H411" s="60">
        <v>14</v>
      </c>
      <c r="I411" s="60">
        <v>11</v>
      </c>
      <c r="J411" s="60">
        <v>15</v>
      </c>
      <c r="K411" s="60">
        <v>769</v>
      </c>
      <c r="L411" s="60" t="s">
        <v>182</v>
      </c>
      <c r="M411" s="60">
        <v>1</v>
      </c>
      <c r="N411" s="60" t="s">
        <v>21</v>
      </c>
      <c r="O411" s="60" t="s">
        <v>27</v>
      </c>
      <c r="P411" s="60">
        <v>0</v>
      </c>
      <c r="Q411" s="60"/>
      <c r="R411" s="60"/>
      <c r="S411" s="60"/>
      <c r="T411" s="60"/>
    </row>
    <row r="412" spans="1:601">
      <c r="A412" s="51">
        <f>IF(C412=C411,A411,IF(C412=(C411+1),A411,(A411+1)))</f>
        <v>73</v>
      </c>
      <c r="B412" s="50">
        <f>IF(L412="Stroke",IF(M412=M411,IF(A412&lt;&gt;A411,1,IF(L411="Stroke",B411+1,IF(L410="Stroke",B410+1,IF(L409="Stroke",B409+1,IF(L408="Stroke",B408+1,IF(L407="Stroke",B407+1,IF(L406="Stroke",B406+1,IF(L405="Stroke",B405+1,"")))))))),IF(A412&lt;&gt;A410,1,IF(M412=M410,IF(L410="Stroke",B410+1,IF(M412=M409,IF(L409="Stroke",B409+1,""))),1))),"")</f>
        <v>1</v>
      </c>
      <c r="C412" s="51">
        <f t="shared" si="12"/>
        <v>51090</v>
      </c>
      <c r="D412" s="51" t="str">
        <f t="shared" si="13"/>
        <v>20171112</v>
      </c>
      <c r="E412" s="51">
        <v>2017</v>
      </c>
      <c r="F412" s="51">
        <v>11</v>
      </c>
      <c r="G412" s="51">
        <v>12</v>
      </c>
      <c r="H412" s="51">
        <v>14</v>
      </c>
      <c r="I412" s="51">
        <v>11</v>
      </c>
      <c r="J412" s="51">
        <v>30</v>
      </c>
      <c r="K412" s="51">
        <v>778</v>
      </c>
      <c r="L412" s="53" t="s">
        <v>26</v>
      </c>
      <c r="M412" s="53">
        <v>1</v>
      </c>
      <c r="N412" s="51" t="s">
        <v>21</v>
      </c>
      <c r="O412" s="51" t="s">
        <v>27</v>
      </c>
      <c r="P412" s="51">
        <v>8</v>
      </c>
      <c r="Q412" s="51" t="s">
        <v>42</v>
      </c>
      <c r="R412" s="60"/>
      <c r="S412" s="60"/>
      <c r="T412" s="60"/>
    </row>
    <row r="413" spans="1:601">
      <c r="A413" s="49">
        <f>IF(C413=C412,A412,IF(C413=(C412+1),A412,(A412+1)))</f>
        <v>73</v>
      </c>
      <c r="B413" s="50">
        <f>IF(L413="Stroke",IF(M413=M412,IF(A413&lt;&gt;A412,1,IF(L412="Stroke",B412+1,IF(L411="Stroke",B411+1,IF(L410="Stroke",B410+1,IF(L409="Stroke",B409+1,IF(L408="Stroke",B408+1,IF(L407="Stroke",B407+1,IF(L406="Stroke",B406+1,"")))))))),IF(A413&lt;&gt;A411,1,IF(M413=M411,IF(L411="Stroke",B411+1,IF(M413=M410,IF(L410="Stroke",B410+1,""))),1))),"")</f>
        <v>2</v>
      </c>
      <c r="C413" s="49">
        <f t="shared" si="12"/>
        <v>51090</v>
      </c>
      <c r="D413" s="49" t="str">
        <f t="shared" si="13"/>
        <v>20171112</v>
      </c>
      <c r="E413" s="49">
        <v>2017</v>
      </c>
      <c r="F413" s="49">
        <v>11</v>
      </c>
      <c r="G413" s="49">
        <v>12</v>
      </c>
      <c r="H413" s="49">
        <v>14</v>
      </c>
      <c r="I413" s="49">
        <v>11</v>
      </c>
      <c r="J413" s="49">
        <v>30</v>
      </c>
      <c r="K413" s="49">
        <v>829</v>
      </c>
      <c r="L413" s="54" t="s">
        <v>26</v>
      </c>
      <c r="M413" s="54">
        <v>1</v>
      </c>
      <c r="N413" s="49" t="s">
        <v>21</v>
      </c>
      <c r="O413" s="49" t="s">
        <v>27</v>
      </c>
      <c r="P413" s="49">
        <v>8</v>
      </c>
      <c r="Q413" s="49" t="s">
        <v>39</v>
      </c>
      <c r="R413" s="60"/>
      <c r="S413" s="60"/>
      <c r="T413" s="60"/>
    </row>
    <row r="414" spans="1:601">
      <c r="A414" s="49">
        <f>IF(C414=C413,A413,IF(C414=(C413+1),A413,(A413+1)))</f>
        <v>73</v>
      </c>
      <c r="B414" s="50">
        <f>IF(L414="Stroke",IF(M414=M413,IF(A414&lt;&gt;A413,1,IF(L413="Stroke",B413+1,IF(L412="Stroke",B412+1,IF(L411="Stroke",B411+1,IF(L410="Stroke",B410+1,IF(L409="Stroke",B409+1,IF(L408="Stroke",B408+1,IF(L407="Stroke",B407+1,"")))))))),IF(A414&lt;&gt;A412,1,IF(M414=M412,IF(L412="Stroke",B412+1,IF(M414=M411,IF(L411="Stroke",B411+1,""))),1))),"")</f>
        <v>3</v>
      </c>
      <c r="C414" s="49">
        <f t="shared" si="12"/>
        <v>51090</v>
      </c>
      <c r="D414" s="49" t="str">
        <f t="shared" si="13"/>
        <v>20171112</v>
      </c>
      <c r="E414" s="49">
        <v>2017</v>
      </c>
      <c r="F414" s="49">
        <v>11</v>
      </c>
      <c r="G414" s="49">
        <v>12</v>
      </c>
      <c r="H414" s="49">
        <v>14</v>
      </c>
      <c r="I414" s="49">
        <v>11</v>
      </c>
      <c r="J414" s="49">
        <v>30</v>
      </c>
      <c r="K414" s="49">
        <v>845</v>
      </c>
      <c r="L414" s="54" t="s">
        <v>26</v>
      </c>
      <c r="M414" s="54">
        <v>1</v>
      </c>
      <c r="N414" s="49" t="s">
        <v>21</v>
      </c>
      <c r="O414" s="49" t="s">
        <v>27</v>
      </c>
      <c r="P414" s="49">
        <v>8</v>
      </c>
      <c r="Q414" s="49"/>
      <c r="R414" s="60"/>
      <c r="S414" s="60"/>
      <c r="T414" s="60"/>
    </row>
    <row r="415" spans="1:601">
      <c r="A415" s="49">
        <f>IF(C415=C414,A414,IF(C415=(C414+1),A414,(A414+1)))</f>
        <v>73</v>
      </c>
      <c r="B415" s="50">
        <f>IF(L415="Stroke",IF(M415=M414,IF(A415&lt;&gt;A414,1,IF(L414="Stroke",B414+1,IF(L413="Stroke",B413+1,IF(L412="Stroke",B412+1,IF(L411="Stroke",B411+1,IF(L410="Stroke",B410+1,IF(L409="Stroke",B409+1,IF(L408="Stroke",B408+1,"")))))))),IF(A415&lt;&gt;A413,1,IF(M415=M413,IF(L413="Stroke",B413+1,IF(M415=M412,IF(L412="Stroke",B412+1,""))),1))),"")</f>
        <v>4</v>
      </c>
      <c r="C415" s="49">
        <f t="shared" si="12"/>
        <v>51090</v>
      </c>
      <c r="D415" s="49" t="str">
        <f t="shared" si="13"/>
        <v>20171112</v>
      </c>
      <c r="E415" s="49">
        <v>2017</v>
      </c>
      <c r="F415" s="49">
        <v>11</v>
      </c>
      <c r="G415" s="49">
        <v>12</v>
      </c>
      <c r="H415" s="49">
        <v>14</v>
      </c>
      <c r="I415" s="49">
        <v>11</v>
      </c>
      <c r="J415" s="49">
        <v>30</v>
      </c>
      <c r="K415" s="49">
        <v>889</v>
      </c>
      <c r="L415" s="54" t="s">
        <v>26</v>
      </c>
      <c r="M415" s="54">
        <v>1</v>
      </c>
      <c r="N415" s="49" t="s">
        <v>21</v>
      </c>
      <c r="O415" s="49" t="s">
        <v>27</v>
      </c>
      <c r="P415" s="49">
        <v>5</v>
      </c>
      <c r="Q415" s="55"/>
      <c r="R415" s="60"/>
      <c r="S415" s="60"/>
      <c r="T415" s="60"/>
    </row>
    <row r="416" spans="1:601" s="85" customFormat="1">
      <c r="A416" s="83">
        <f>IF(C416=C415,A415,IF(C416=(C415+1),A415,(A415+1)))</f>
        <v>74</v>
      </c>
      <c r="B416" s="50">
        <f>IF(L416="Stroke",IF(M416=M415,IF(A416&lt;&gt;A415,1,IF(L415="Stroke",B415+1,IF(L414="Stroke",B414+1,IF(L413="Stroke",B413+1,IF(L412="Stroke",B412+1,IF(L411="Stroke",B411+1,IF(L410="Stroke",B410+1,IF(L409="Stroke",B409+1,"")))))))),IF(A416&lt;&gt;A414,1,IF(M416=M414,IF(L414="Stroke",B414+1,IF(M416=M413,IF(L413="Stroke",B413+1,""))),1))),"")</f>
        <v>1</v>
      </c>
      <c r="C416" s="83">
        <f t="shared" si="12"/>
        <v>51132</v>
      </c>
      <c r="D416" s="83" t="str">
        <f t="shared" si="13"/>
        <v>20171112</v>
      </c>
      <c r="E416" s="83">
        <v>2017</v>
      </c>
      <c r="F416" s="83">
        <v>11</v>
      </c>
      <c r="G416" s="83">
        <v>12</v>
      </c>
      <c r="H416" s="83">
        <v>14</v>
      </c>
      <c r="I416" s="83">
        <v>12</v>
      </c>
      <c r="J416" s="83">
        <v>12</v>
      </c>
      <c r="K416" s="83">
        <v>235</v>
      </c>
      <c r="L416" s="83" t="s">
        <v>26</v>
      </c>
      <c r="M416" s="83">
        <v>1</v>
      </c>
      <c r="N416" s="83" t="s">
        <v>21</v>
      </c>
      <c r="O416" s="83" t="s">
        <v>27</v>
      </c>
      <c r="P416" s="83">
        <f>239-235</f>
        <v>4</v>
      </c>
      <c r="Q416" s="83"/>
      <c r="R416" s="60"/>
      <c r="S416" s="60"/>
      <c r="T416" s="60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79"/>
      <c r="BC416" s="79"/>
      <c r="BD416" s="79"/>
      <c r="BE416" s="79"/>
      <c r="BF416" s="79"/>
      <c r="BG416" s="79"/>
      <c r="BH416" s="79"/>
      <c r="BI416" s="79"/>
      <c r="BJ416" s="79"/>
      <c r="BK416" s="79"/>
      <c r="BL416" s="79"/>
      <c r="BM416" s="79"/>
      <c r="BN416" s="79"/>
      <c r="BO416" s="79"/>
      <c r="BP416" s="79"/>
      <c r="BQ416" s="79"/>
      <c r="BR416" s="79"/>
      <c r="BS416" s="79"/>
      <c r="BT416" s="79"/>
      <c r="BU416" s="79"/>
      <c r="BV416" s="79"/>
      <c r="BW416" s="79"/>
      <c r="BX416" s="79"/>
      <c r="BY416" s="79"/>
      <c r="BZ416" s="79"/>
      <c r="CA416" s="79"/>
      <c r="CB416" s="79"/>
      <c r="CC416" s="79"/>
      <c r="CD416" s="79"/>
      <c r="CE416" s="79"/>
      <c r="CF416" s="79"/>
      <c r="CG416" s="79"/>
      <c r="CH416" s="79"/>
      <c r="CI416" s="79"/>
      <c r="CJ416" s="79"/>
      <c r="CK416" s="79"/>
      <c r="CL416" s="79"/>
      <c r="CM416" s="79"/>
      <c r="CN416" s="79"/>
      <c r="CO416" s="79"/>
      <c r="CP416" s="79"/>
      <c r="CQ416" s="79"/>
      <c r="CR416" s="79"/>
      <c r="CS416" s="79"/>
      <c r="CT416" s="79"/>
      <c r="CU416" s="79"/>
      <c r="CV416" s="79"/>
      <c r="CW416" s="79"/>
      <c r="CX416" s="79"/>
      <c r="CY416" s="79"/>
      <c r="CZ416" s="79"/>
      <c r="DA416" s="79"/>
      <c r="DB416" s="79"/>
      <c r="DC416" s="79"/>
      <c r="DD416" s="79"/>
      <c r="DE416" s="79"/>
      <c r="DF416" s="79"/>
      <c r="DG416" s="79"/>
      <c r="DH416" s="79"/>
      <c r="DI416" s="79"/>
      <c r="DJ416" s="79"/>
      <c r="DK416" s="79"/>
      <c r="DL416" s="79"/>
      <c r="DM416" s="79"/>
      <c r="DN416" s="79"/>
      <c r="DO416" s="79"/>
      <c r="DP416" s="79"/>
      <c r="DQ416" s="79"/>
      <c r="DR416" s="79"/>
      <c r="DS416" s="79"/>
      <c r="DT416" s="79"/>
      <c r="DU416" s="79"/>
      <c r="DV416" s="79"/>
      <c r="DW416" s="79"/>
      <c r="DX416" s="79"/>
      <c r="DY416" s="79"/>
      <c r="DZ416" s="79"/>
      <c r="EA416" s="79"/>
      <c r="EB416" s="79"/>
      <c r="EC416" s="79"/>
      <c r="ED416" s="79"/>
      <c r="EE416" s="79"/>
      <c r="EF416" s="79"/>
      <c r="EG416" s="79"/>
      <c r="EH416" s="79"/>
      <c r="EI416" s="79"/>
      <c r="EJ416" s="79"/>
      <c r="EK416" s="79"/>
      <c r="EL416" s="79"/>
      <c r="EM416" s="79"/>
      <c r="EN416" s="79"/>
      <c r="EO416" s="79"/>
      <c r="EP416" s="79"/>
      <c r="EQ416" s="79"/>
      <c r="ER416" s="79"/>
      <c r="ES416" s="79"/>
      <c r="ET416" s="79"/>
      <c r="EU416" s="79"/>
      <c r="EV416" s="79"/>
      <c r="EW416" s="79"/>
      <c r="EX416" s="79"/>
      <c r="EY416" s="79"/>
      <c r="EZ416" s="79"/>
      <c r="FA416" s="79"/>
      <c r="FB416" s="79"/>
      <c r="FC416" s="79"/>
      <c r="FD416" s="79"/>
      <c r="FE416" s="79"/>
      <c r="FF416" s="79"/>
      <c r="FG416" s="79"/>
      <c r="FH416" s="79"/>
      <c r="FI416" s="79"/>
      <c r="FJ416" s="79"/>
      <c r="FK416" s="79"/>
      <c r="FL416" s="79"/>
      <c r="FM416" s="79"/>
      <c r="FN416" s="79"/>
      <c r="FO416" s="79"/>
      <c r="FP416" s="79"/>
      <c r="FQ416" s="79"/>
      <c r="FR416" s="79"/>
      <c r="FS416" s="79"/>
      <c r="FT416" s="79"/>
      <c r="FU416" s="79"/>
      <c r="FV416" s="79"/>
      <c r="FW416" s="79"/>
      <c r="FX416" s="79"/>
      <c r="FY416" s="79"/>
      <c r="FZ416" s="79"/>
      <c r="GA416" s="79"/>
      <c r="GB416" s="79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79"/>
      <c r="HP416" s="79"/>
      <c r="HQ416" s="79"/>
      <c r="HR416" s="79"/>
      <c r="HS416" s="79"/>
      <c r="HT416" s="79"/>
      <c r="HU416" s="79"/>
      <c r="HV416" s="79"/>
      <c r="HW416" s="79"/>
      <c r="HX416" s="79"/>
      <c r="HY416" s="79"/>
      <c r="HZ416" s="79"/>
      <c r="IA416" s="79"/>
      <c r="IB416" s="79"/>
      <c r="IC416" s="79"/>
      <c r="ID416" s="79"/>
      <c r="IE416" s="79"/>
      <c r="IF416" s="79"/>
      <c r="IG416" s="79"/>
      <c r="IH416" s="79"/>
      <c r="II416" s="79"/>
      <c r="IJ416" s="79"/>
      <c r="IK416" s="79"/>
      <c r="IL416" s="79"/>
      <c r="IM416" s="79"/>
      <c r="IN416" s="79"/>
      <c r="IO416" s="79"/>
      <c r="IP416" s="79"/>
      <c r="IQ416" s="79"/>
      <c r="IR416" s="79"/>
      <c r="IS416" s="79"/>
      <c r="IT416" s="79"/>
      <c r="IU416" s="79"/>
      <c r="IV416" s="79"/>
      <c r="IW416" s="79"/>
      <c r="IX416" s="79"/>
      <c r="IY416" s="79"/>
      <c r="IZ416" s="79"/>
      <c r="JA416" s="79"/>
      <c r="JB416" s="79"/>
      <c r="JC416" s="79"/>
      <c r="JD416" s="79"/>
      <c r="JE416" s="79"/>
      <c r="JF416" s="79"/>
      <c r="JG416" s="79"/>
      <c r="JH416" s="79"/>
      <c r="JI416" s="79"/>
      <c r="JJ416" s="79"/>
      <c r="JK416" s="79"/>
      <c r="JL416" s="79"/>
      <c r="JM416" s="79"/>
      <c r="JN416" s="79"/>
      <c r="JO416" s="79"/>
      <c r="JP416" s="79"/>
      <c r="JQ416" s="79"/>
      <c r="JR416" s="79"/>
      <c r="JS416" s="79"/>
      <c r="JT416" s="79"/>
      <c r="JU416" s="79"/>
      <c r="JV416" s="79"/>
      <c r="JW416" s="79"/>
      <c r="JX416" s="79"/>
      <c r="JY416" s="79"/>
      <c r="JZ416" s="79"/>
      <c r="KA416" s="79"/>
      <c r="KB416" s="79"/>
      <c r="KC416" s="79"/>
      <c r="KD416" s="79"/>
      <c r="KE416" s="79"/>
      <c r="KF416" s="79"/>
      <c r="KG416" s="79"/>
      <c r="KH416" s="79"/>
      <c r="KI416" s="79"/>
      <c r="KJ416" s="79"/>
      <c r="KK416" s="79"/>
      <c r="KL416" s="79"/>
      <c r="KM416" s="79"/>
      <c r="KN416" s="79"/>
      <c r="KO416" s="79"/>
      <c r="KP416" s="79"/>
      <c r="KQ416" s="79"/>
      <c r="KR416" s="79"/>
      <c r="KS416" s="79"/>
      <c r="KT416" s="79"/>
      <c r="KU416" s="79"/>
      <c r="KV416" s="79"/>
      <c r="KW416" s="79"/>
      <c r="KX416" s="79"/>
      <c r="KY416" s="79"/>
      <c r="KZ416" s="79"/>
      <c r="LA416" s="79"/>
      <c r="LB416" s="79"/>
      <c r="LC416" s="79"/>
      <c r="LD416" s="79"/>
      <c r="LE416" s="79"/>
      <c r="LF416" s="79"/>
      <c r="LG416" s="79"/>
      <c r="LH416" s="79"/>
      <c r="LI416" s="79"/>
      <c r="LJ416" s="79"/>
      <c r="LK416" s="79"/>
      <c r="LL416" s="79"/>
      <c r="LM416" s="79"/>
      <c r="LN416" s="79"/>
      <c r="LO416" s="79"/>
      <c r="LP416" s="79"/>
      <c r="LQ416" s="79"/>
      <c r="LR416" s="79"/>
      <c r="LS416" s="79"/>
      <c r="LT416" s="79"/>
      <c r="LU416" s="79"/>
      <c r="LV416" s="79"/>
      <c r="LW416" s="79"/>
      <c r="LX416" s="79"/>
      <c r="LY416" s="79"/>
      <c r="LZ416" s="79"/>
      <c r="MA416" s="79"/>
      <c r="MB416" s="79"/>
      <c r="MC416" s="79"/>
      <c r="MD416" s="79"/>
      <c r="ME416" s="79"/>
      <c r="MF416" s="79"/>
      <c r="MG416" s="79"/>
      <c r="MH416" s="79"/>
      <c r="MI416" s="79"/>
      <c r="MJ416" s="79"/>
      <c r="MK416" s="79"/>
      <c r="ML416" s="79"/>
      <c r="MM416" s="79"/>
      <c r="MN416" s="79"/>
      <c r="MO416" s="79"/>
      <c r="MP416" s="79"/>
      <c r="MQ416" s="79"/>
      <c r="MR416" s="79"/>
      <c r="MS416" s="79"/>
      <c r="MT416" s="79"/>
      <c r="MU416" s="79"/>
      <c r="MV416" s="79"/>
      <c r="MW416" s="79"/>
      <c r="MX416" s="79"/>
      <c r="MY416" s="79"/>
      <c r="MZ416" s="79"/>
      <c r="NA416" s="79"/>
      <c r="NB416" s="79"/>
      <c r="NC416" s="79"/>
      <c r="ND416" s="79"/>
      <c r="NE416" s="79"/>
      <c r="NF416" s="79"/>
      <c r="NG416" s="79"/>
      <c r="NH416" s="79"/>
      <c r="NI416" s="79"/>
      <c r="NJ416" s="79"/>
      <c r="NK416" s="79"/>
      <c r="NL416" s="79"/>
      <c r="NM416" s="79"/>
      <c r="NN416" s="79"/>
      <c r="NO416" s="79"/>
      <c r="NP416" s="79"/>
      <c r="NQ416" s="79"/>
      <c r="NR416" s="79"/>
      <c r="NS416" s="79"/>
      <c r="NT416" s="79"/>
      <c r="NU416" s="79"/>
      <c r="NV416" s="79"/>
      <c r="NW416" s="79"/>
      <c r="NX416" s="79"/>
      <c r="NY416" s="79"/>
      <c r="NZ416" s="79"/>
      <c r="OA416" s="79"/>
      <c r="OB416" s="79"/>
      <c r="OC416" s="79"/>
      <c r="OD416" s="79"/>
      <c r="OE416" s="79"/>
      <c r="OF416" s="79"/>
      <c r="OG416" s="79"/>
      <c r="OH416" s="79"/>
      <c r="OI416" s="79"/>
      <c r="OJ416" s="79"/>
      <c r="OK416" s="79"/>
      <c r="OL416" s="79"/>
      <c r="OM416" s="79"/>
      <c r="ON416" s="79"/>
      <c r="OO416" s="79"/>
      <c r="OP416" s="79"/>
      <c r="OQ416" s="79"/>
      <c r="OR416" s="79"/>
      <c r="OS416" s="79"/>
      <c r="OT416" s="79"/>
      <c r="OU416" s="79"/>
      <c r="OV416" s="79"/>
      <c r="OW416" s="79"/>
      <c r="OX416" s="79"/>
      <c r="OY416" s="79"/>
      <c r="OZ416" s="79"/>
      <c r="PA416" s="79"/>
      <c r="PB416" s="79"/>
      <c r="PC416" s="79"/>
      <c r="PD416" s="79"/>
      <c r="PE416" s="79"/>
      <c r="PF416" s="79"/>
      <c r="PG416" s="79"/>
      <c r="PH416" s="79"/>
      <c r="PI416" s="79"/>
      <c r="PJ416" s="79"/>
      <c r="PK416" s="79"/>
      <c r="PL416" s="79"/>
      <c r="PM416" s="79"/>
      <c r="PN416" s="79"/>
      <c r="PO416" s="79"/>
      <c r="PP416" s="79"/>
      <c r="PQ416" s="79"/>
      <c r="PR416" s="79"/>
      <c r="PS416" s="79"/>
      <c r="PT416" s="79"/>
      <c r="PU416" s="79"/>
      <c r="PV416" s="79"/>
      <c r="PW416" s="79"/>
      <c r="PX416" s="79"/>
      <c r="PY416" s="79"/>
      <c r="PZ416" s="79"/>
      <c r="QA416" s="79"/>
      <c r="QB416" s="79"/>
      <c r="QC416" s="79"/>
      <c r="QD416" s="79"/>
      <c r="QE416" s="79"/>
      <c r="QF416" s="79"/>
      <c r="QG416" s="79"/>
      <c r="QH416" s="79"/>
      <c r="QI416" s="79"/>
      <c r="QJ416" s="79"/>
      <c r="QK416" s="79"/>
      <c r="QL416" s="79"/>
      <c r="QM416" s="79"/>
      <c r="QN416" s="79"/>
      <c r="QO416" s="79"/>
      <c r="QP416" s="79"/>
      <c r="QQ416" s="79"/>
      <c r="QR416" s="79"/>
      <c r="QS416" s="79"/>
      <c r="QT416" s="79"/>
      <c r="QU416" s="79"/>
      <c r="QV416" s="79"/>
      <c r="QW416" s="79"/>
      <c r="QX416" s="79"/>
      <c r="QY416" s="79"/>
      <c r="QZ416" s="79"/>
      <c r="RA416" s="79"/>
      <c r="RB416" s="79"/>
      <c r="RC416" s="79"/>
      <c r="RD416" s="79"/>
      <c r="RE416" s="79"/>
      <c r="RF416" s="79"/>
      <c r="RG416" s="79"/>
      <c r="RH416" s="79"/>
      <c r="RI416" s="79"/>
      <c r="RJ416" s="79"/>
      <c r="RK416" s="79"/>
      <c r="RL416" s="79"/>
      <c r="RM416" s="79"/>
      <c r="RN416" s="79"/>
      <c r="RO416" s="79"/>
      <c r="RP416" s="79"/>
      <c r="RQ416" s="79"/>
      <c r="RR416" s="79"/>
      <c r="RS416" s="79"/>
      <c r="RT416" s="79"/>
      <c r="RU416" s="79"/>
      <c r="RV416" s="79"/>
      <c r="RW416" s="79"/>
      <c r="RX416" s="79"/>
      <c r="RY416" s="79"/>
      <c r="RZ416" s="79"/>
      <c r="SA416" s="79"/>
      <c r="SB416" s="79"/>
      <c r="SC416" s="79"/>
      <c r="SD416" s="79"/>
      <c r="SE416" s="79"/>
      <c r="SF416" s="79"/>
      <c r="SG416" s="79"/>
      <c r="SH416" s="79"/>
      <c r="SI416" s="79"/>
      <c r="SJ416" s="79"/>
      <c r="SK416" s="79"/>
      <c r="SL416" s="79"/>
      <c r="SM416" s="79"/>
      <c r="SN416" s="79"/>
      <c r="SO416" s="79"/>
      <c r="SP416" s="79"/>
      <c r="SQ416" s="79"/>
      <c r="SR416" s="79"/>
      <c r="SS416" s="79"/>
      <c r="ST416" s="79"/>
      <c r="SU416" s="79"/>
      <c r="SV416" s="79"/>
      <c r="SW416" s="79"/>
      <c r="SX416" s="79"/>
      <c r="SY416" s="79"/>
      <c r="SZ416" s="79"/>
      <c r="TA416" s="79"/>
      <c r="TB416" s="79"/>
      <c r="TC416" s="79"/>
      <c r="TD416" s="79"/>
      <c r="TE416" s="79"/>
      <c r="TF416" s="79"/>
      <c r="TG416" s="79"/>
      <c r="TH416" s="79"/>
      <c r="TI416" s="79"/>
      <c r="TJ416" s="79"/>
      <c r="TK416" s="79"/>
      <c r="TL416" s="79"/>
      <c r="TM416" s="79"/>
      <c r="TN416" s="79"/>
      <c r="TO416" s="79"/>
      <c r="TP416" s="79"/>
      <c r="TQ416" s="79"/>
      <c r="TR416" s="79"/>
      <c r="TS416" s="79"/>
      <c r="TT416" s="79"/>
      <c r="TU416" s="79"/>
      <c r="TV416" s="79"/>
      <c r="TW416" s="79"/>
      <c r="TX416" s="79"/>
      <c r="TY416" s="79"/>
      <c r="TZ416" s="79"/>
      <c r="UA416" s="79"/>
      <c r="UB416" s="79"/>
      <c r="UC416" s="79"/>
      <c r="UD416" s="79"/>
      <c r="UE416" s="79"/>
      <c r="UF416" s="79"/>
      <c r="UG416" s="79"/>
      <c r="UH416" s="79"/>
      <c r="UI416" s="79"/>
      <c r="UJ416" s="79"/>
      <c r="UK416" s="79"/>
      <c r="UL416" s="79"/>
      <c r="UM416" s="79"/>
      <c r="UN416" s="79"/>
      <c r="UO416" s="79"/>
      <c r="UP416" s="79"/>
      <c r="UQ416" s="79"/>
      <c r="UR416" s="79"/>
      <c r="US416" s="79"/>
      <c r="UT416" s="79"/>
      <c r="UU416" s="79"/>
      <c r="UV416" s="79"/>
      <c r="UW416" s="79"/>
      <c r="UX416" s="79"/>
      <c r="UY416" s="79"/>
      <c r="UZ416" s="79"/>
      <c r="VA416" s="79"/>
      <c r="VB416" s="79"/>
      <c r="VC416" s="79"/>
      <c r="VD416" s="79"/>
      <c r="VE416" s="79"/>
      <c r="VF416" s="79"/>
      <c r="VG416" s="79"/>
      <c r="VH416" s="79"/>
      <c r="VI416" s="79"/>
      <c r="VJ416" s="79"/>
      <c r="VK416" s="79"/>
      <c r="VL416" s="79"/>
      <c r="VM416" s="79"/>
      <c r="VN416" s="79"/>
      <c r="VO416" s="79"/>
      <c r="VP416" s="79"/>
      <c r="VQ416" s="79"/>
      <c r="VR416" s="79"/>
      <c r="VS416" s="79"/>
      <c r="VT416" s="79"/>
      <c r="VU416" s="79"/>
      <c r="VV416" s="79"/>
      <c r="VW416" s="79"/>
      <c r="VX416" s="79"/>
      <c r="VY416" s="79"/>
      <c r="VZ416" s="79"/>
      <c r="WA416" s="79"/>
      <c r="WB416" s="79"/>
      <c r="WC416" s="79"/>
    </row>
    <row r="417" spans="1:601" s="79" customFormat="1">
      <c r="A417" s="60">
        <f>IF(C417=C416,A416,IF(C417=(C416+1),A416,(A416+1)))</f>
        <v>74</v>
      </c>
      <c r="B417" s="50" t="str">
        <f>IF(L417="Stroke",IF(M417=M416,IF(A417&lt;&gt;A416,1,IF(L416="Stroke",B416+1,IF(L415="Stroke",B415+1,IF(L414="Stroke",B414+1,IF(L413="Stroke",B413+1,IF(L412="Stroke",B412+1,IF(L411="Stroke",B411+1,IF(L410="Stroke",B410+1,"")))))))),IF(A417&lt;&gt;A415,1,IF(M417=M415,IF(L415="Stroke",B415+1,IF(M417=M414,IF(L414="Stroke",B414+1,""))),1))),"")</f>
        <v/>
      </c>
      <c r="C417" s="60">
        <f t="shared" si="12"/>
        <v>51132</v>
      </c>
      <c r="D417" s="60" t="str">
        <f t="shared" si="13"/>
        <v>20171112</v>
      </c>
      <c r="E417" s="60">
        <v>2017</v>
      </c>
      <c r="F417" s="60">
        <v>11</v>
      </c>
      <c r="G417" s="60">
        <v>12</v>
      </c>
      <c r="H417" s="60">
        <v>14</v>
      </c>
      <c r="I417" s="60">
        <v>12</v>
      </c>
      <c r="J417" s="60">
        <v>12</v>
      </c>
      <c r="K417" s="60">
        <v>286</v>
      </c>
      <c r="L417" s="60" t="s">
        <v>182</v>
      </c>
      <c r="M417" s="60">
        <v>1</v>
      </c>
      <c r="N417" s="60" t="s">
        <v>21</v>
      </c>
      <c r="O417" s="60" t="s">
        <v>27</v>
      </c>
      <c r="P417" s="60">
        <v>0</v>
      </c>
      <c r="Q417" s="60"/>
      <c r="R417" s="60"/>
      <c r="S417" s="60"/>
      <c r="T417" s="60"/>
    </row>
    <row r="418" spans="1:601" s="79" customFormat="1">
      <c r="A418" s="60">
        <f>IF(C418=C417,A417,IF(C418=(C417+1),A417,(A417+1)))</f>
        <v>74</v>
      </c>
      <c r="B418" s="50" t="str">
        <f>IF(L418="Stroke",IF(M418=M417,IF(A418&lt;&gt;A417,1,IF(L417="Stroke",B417+1,IF(L416="Stroke",B416+1,IF(L415="Stroke",B415+1,IF(L414="Stroke",B414+1,IF(L413="Stroke",B413+1,IF(L412="Stroke",B412+1,IF(L411="Stroke",B411+1,"")))))))),IF(A418&lt;&gt;A416,1,IF(M418=M416,IF(L416="Stroke",B416+1,IF(M418=M415,IF(L415="Stroke",B415+1,""))),1))),"")</f>
        <v/>
      </c>
      <c r="C418" s="60">
        <f t="shared" si="12"/>
        <v>51132</v>
      </c>
      <c r="D418" s="60" t="str">
        <f t="shared" si="13"/>
        <v>20171112</v>
      </c>
      <c r="E418" s="60">
        <v>2017</v>
      </c>
      <c r="F418" s="60">
        <v>11</v>
      </c>
      <c r="G418" s="60">
        <v>12</v>
      </c>
      <c r="H418" s="60">
        <v>14</v>
      </c>
      <c r="I418" s="60">
        <v>12</v>
      </c>
      <c r="J418" s="60">
        <v>12</v>
      </c>
      <c r="K418" s="60">
        <v>309</v>
      </c>
      <c r="L418" s="60" t="s">
        <v>182</v>
      </c>
      <c r="M418" s="60">
        <v>1</v>
      </c>
      <c r="N418" s="60" t="s">
        <v>21</v>
      </c>
      <c r="O418" s="60" t="s">
        <v>27</v>
      </c>
      <c r="P418" s="60">
        <v>0</v>
      </c>
      <c r="Q418" s="60"/>
      <c r="R418" s="60"/>
      <c r="S418" s="60"/>
      <c r="T418" s="60"/>
    </row>
    <row r="419" spans="1:601" s="85" customFormat="1">
      <c r="A419" s="83">
        <f>IF(C419=C418,A418,IF(C419=(C418+1),A418,(A418+1)))</f>
        <v>75</v>
      </c>
      <c r="B419" s="50">
        <f>IF(L419="Stroke",IF(M419=M418,IF(A419&lt;&gt;A418,1,IF(L418="Stroke",B418+1,IF(L417="Stroke",B417+1,IF(L416="Stroke",B416+1,IF(L415="Stroke",B415+1,IF(L414="Stroke",B414+1,IF(L413="Stroke",B413+1,IF(L412="Stroke",B412+1,"")))))))),IF(A419&lt;&gt;A417,1,IF(M419=M417,IF(L417="Stroke",B417+1,IF(M419=M416,IF(L416="Stroke",B416+1,""))),1))),"")</f>
        <v>1</v>
      </c>
      <c r="C419" s="83">
        <f t="shared" si="12"/>
        <v>51222</v>
      </c>
      <c r="D419" s="83" t="str">
        <f t="shared" si="13"/>
        <v>20171112</v>
      </c>
      <c r="E419" s="83">
        <v>2017</v>
      </c>
      <c r="F419" s="83">
        <v>11</v>
      </c>
      <c r="G419" s="83">
        <v>12</v>
      </c>
      <c r="H419" s="83">
        <v>14</v>
      </c>
      <c r="I419" s="83">
        <v>13</v>
      </c>
      <c r="J419" s="83">
        <v>42</v>
      </c>
      <c r="K419" s="83">
        <v>688</v>
      </c>
      <c r="L419" s="83" t="s">
        <v>26</v>
      </c>
      <c r="M419" s="83">
        <v>1</v>
      </c>
      <c r="N419" s="83" t="s">
        <v>21</v>
      </c>
      <c r="O419" s="83" t="s">
        <v>27</v>
      </c>
      <c r="P419" s="83">
        <v>8</v>
      </c>
      <c r="Q419" s="83"/>
      <c r="R419" s="60"/>
      <c r="S419" s="60"/>
      <c r="T419" s="60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79"/>
      <c r="BC419" s="79"/>
      <c r="BD419" s="79"/>
      <c r="BE419" s="79"/>
      <c r="BF419" s="79"/>
      <c r="BG419" s="79"/>
      <c r="BH419" s="79"/>
      <c r="BI419" s="79"/>
      <c r="BJ419" s="79"/>
      <c r="BK419" s="79"/>
      <c r="BL419" s="79"/>
      <c r="BM419" s="79"/>
      <c r="BN419" s="79"/>
      <c r="BO419" s="79"/>
      <c r="BP419" s="79"/>
      <c r="BQ419" s="79"/>
      <c r="BR419" s="79"/>
      <c r="BS419" s="79"/>
      <c r="BT419" s="79"/>
      <c r="BU419" s="79"/>
      <c r="BV419" s="79"/>
      <c r="BW419" s="79"/>
      <c r="BX419" s="79"/>
      <c r="BY419" s="79"/>
      <c r="BZ419" s="79"/>
      <c r="CA419" s="79"/>
      <c r="CB419" s="79"/>
      <c r="CC419" s="79"/>
      <c r="CD419" s="79"/>
      <c r="CE419" s="79"/>
      <c r="CF419" s="79"/>
      <c r="CG419" s="79"/>
      <c r="CH419" s="79"/>
      <c r="CI419" s="79"/>
      <c r="CJ419" s="79"/>
      <c r="CK419" s="79"/>
      <c r="CL419" s="79"/>
      <c r="CM419" s="79"/>
      <c r="CN419" s="79"/>
      <c r="CO419" s="79"/>
      <c r="CP419" s="79"/>
      <c r="CQ419" s="79"/>
      <c r="CR419" s="79"/>
      <c r="CS419" s="79"/>
      <c r="CT419" s="79"/>
      <c r="CU419" s="79"/>
      <c r="CV419" s="79"/>
      <c r="CW419" s="79"/>
      <c r="CX419" s="79"/>
      <c r="CY419" s="79"/>
      <c r="CZ419" s="79"/>
      <c r="DA419" s="79"/>
      <c r="DB419" s="79"/>
      <c r="DC419" s="79"/>
      <c r="DD419" s="79"/>
      <c r="DE419" s="79"/>
      <c r="DF419" s="79"/>
      <c r="DG419" s="79"/>
      <c r="DH419" s="79"/>
      <c r="DI419" s="79"/>
      <c r="DJ419" s="79"/>
      <c r="DK419" s="79"/>
      <c r="DL419" s="79"/>
      <c r="DM419" s="79"/>
      <c r="DN419" s="79"/>
      <c r="DO419" s="79"/>
      <c r="DP419" s="79"/>
      <c r="DQ419" s="79"/>
      <c r="DR419" s="79"/>
      <c r="DS419" s="79"/>
      <c r="DT419" s="79"/>
      <c r="DU419" s="79"/>
      <c r="DV419" s="79"/>
      <c r="DW419" s="79"/>
      <c r="DX419" s="79"/>
      <c r="DY419" s="79"/>
      <c r="DZ419" s="79"/>
      <c r="EA419" s="79"/>
      <c r="EB419" s="79"/>
      <c r="EC419" s="79"/>
      <c r="ED419" s="79"/>
      <c r="EE419" s="79"/>
      <c r="EF419" s="79"/>
      <c r="EG419" s="79"/>
      <c r="EH419" s="79"/>
      <c r="EI419" s="79"/>
      <c r="EJ419" s="79"/>
      <c r="EK419" s="79"/>
      <c r="EL419" s="79"/>
      <c r="EM419" s="79"/>
      <c r="EN419" s="79"/>
      <c r="EO419" s="79"/>
      <c r="EP419" s="79"/>
      <c r="EQ419" s="79"/>
      <c r="ER419" s="79"/>
      <c r="ES419" s="79"/>
      <c r="ET419" s="79"/>
      <c r="EU419" s="79"/>
      <c r="EV419" s="79"/>
      <c r="EW419" s="79"/>
      <c r="EX419" s="79"/>
      <c r="EY419" s="79"/>
      <c r="EZ419" s="79"/>
      <c r="FA419" s="79"/>
      <c r="FB419" s="79"/>
      <c r="FC419" s="79"/>
      <c r="FD419" s="79"/>
      <c r="FE419" s="79"/>
      <c r="FF419" s="79"/>
      <c r="FG419" s="79"/>
      <c r="FH419" s="79"/>
      <c r="FI419" s="79"/>
      <c r="FJ419" s="79"/>
      <c r="FK419" s="79"/>
      <c r="FL419" s="79"/>
      <c r="FM419" s="79"/>
      <c r="FN419" s="79"/>
      <c r="FO419" s="79"/>
      <c r="FP419" s="79"/>
      <c r="FQ419" s="79"/>
      <c r="FR419" s="79"/>
      <c r="FS419" s="79"/>
      <c r="FT419" s="79"/>
      <c r="FU419" s="79"/>
      <c r="FV419" s="79"/>
      <c r="FW419" s="79"/>
      <c r="FX419" s="79"/>
      <c r="FY419" s="79"/>
      <c r="FZ419" s="79"/>
      <c r="GA419" s="79"/>
      <c r="GB419" s="79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79"/>
      <c r="HP419" s="79"/>
      <c r="HQ419" s="79"/>
      <c r="HR419" s="79"/>
      <c r="HS419" s="79"/>
      <c r="HT419" s="79"/>
      <c r="HU419" s="79"/>
      <c r="HV419" s="79"/>
      <c r="HW419" s="79"/>
      <c r="HX419" s="79"/>
      <c r="HY419" s="79"/>
      <c r="HZ419" s="79"/>
      <c r="IA419" s="79"/>
      <c r="IB419" s="79"/>
      <c r="IC419" s="79"/>
      <c r="ID419" s="79"/>
      <c r="IE419" s="79"/>
      <c r="IF419" s="79"/>
      <c r="IG419" s="79"/>
      <c r="IH419" s="79"/>
      <c r="II419" s="79"/>
      <c r="IJ419" s="79"/>
      <c r="IK419" s="79"/>
      <c r="IL419" s="79"/>
      <c r="IM419" s="79"/>
      <c r="IN419" s="79"/>
      <c r="IO419" s="79"/>
      <c r="IP419" s="79"/>
      <c r="IQ419" s="79"/>
      <c r="IR419" s="79"/>
      <c r="IS419" s="79"/>
      <c r="IT419" s="79"/>
      <c r="IU419" s="79"/>
      <c r="IV419" s="79"/>
      <c r="IW419" s="79"/>
      <c r="IX419" s="79"/>
      <c r="IY419" s="79"/>
      <c r="IZ419" s="79"/>
      <c r="JA419" s="79"/>
      <c r="JB419" s="79"/>
      <c r="JC419" s="79"/>
      <c r="JD419" s="79"/>
      <c r="JE419" s="79"/>
      <c r="JF419" s="79"/>
      <c r="JG419" s="79"/>
      <c r="JH419" s="79"/>
      <c r="JI419" s="79"/>
      <c r="JJ419" s="79"/>
      <c r="JK419" s="79"/>
      <c r="JL419" s="79"/>
      <c r="JM419" s="79"/>
      <c r="JN419" s="79"/>
      <c r="JO419" s="79"/>
      <c r="JP419" s="79"/>
      <c r="JQ419" s="79"/>
      <c r="JR419" s="79"/>
      <c r="JS419" s="79"/>
      <c r="JT419" s="79"/>
      <c r="JU419" s="79"/>
      <c r="JV419" s="79"/>
      <c r="JW419" s="79"/>
      <c r="JX419" s="79"/>
      <c r="JY419" s="79"/>
      <c r="JZ419" s="79"/>
      <c r="KA419" s="79"/>
      <c r="KB419" s="79"/>
      <c r="KC419" s="79"/>
      <c r="KD419" s="79"/>
      <c r="KE419" s="79"/>
      <c r="KF419" s="79"/>
      <c r="KG419" s="79"/>
      <c r="KH419" s="79"/>
      <c r="KI419" s="79"/>
      <c r="KJ419" s="79"/>
      <c r="KK419" s="79"/>
      <c r="KL419" s="79"/>
      <c r="KM419" s="79"/>
      <c r="KN419" s="79"/>
      <c r="KO419" s="79"/>
      <c r="KP419" s="79"/>
      <c r="KQ419" s="79"/>
      <c r="KR419" s="79"/>
      <c r="KS419" s="79"/>
      <c r="KT419" s="79"/>
      <c r="KU419" s="79"/>
      <c r="KV419" s="79"/>
      <c r="KW419" s="79"/>
      <c r="KX419" s="79"/>
      <c r="KY419" s="79"/>
      <c r="KZ419" s="79"/>
      <c r="LA419" s="79"/>
      <c r="LB419" s="79"/>
      <c r="LC419" s="79"/>
      <c r="LD419" s="79"/>
      <c r="LE419" s="79"/>
      <c r="LF419" s="79"/>
      <c r="LG419" s="79"/>
      <c r="LH419" s="79"/>
      <c r="LI419" s="79"/>
      <c r="LJ419" s="79"/>
      <c r="LK419" s="79"/>
      <c r="LL419" s="79"/>
      <c r="LM419" s="79"/>
      <c r="LN419" s="79"/>
      <c r="LO419" s="79"/>
      <c r="LP419" s="79"/>
      <c r="LQ419" s="79"/>
      <c r="LR419" s="79"/>
      <c r="LS419" s="79"/>
      <c r="LT419" s="79"/>
      <c r="LU419" s="79"/>
      <c r="LV419" s="79"/>
      <c r="LW419" s="79"/>
      <c r="LX419" s="79"/>
      <c r="LY419" s="79"/>
      <c r="LZ419" s="79"/>
      <c r="MA419" s="79"/>
      <c r="MB419" s="79"/>
      <c r="MC419" s="79"/>
      <c r="MD419" s="79"/>
      <c r="ME419" s="79"/>
      <c r="MF419" s="79"/>
      <c r="MG419" s="79"/>
      <c r="MH419" s="79"/>
      <c r="MI419" s="79"/>
      <c r="MJ419" s="79"/>
      <c r="MK419" s="79"/>
      <c r="ML419" s="79"/>
      <c r="MM419" s="79"/>
      <c r="MN419" s="79"/>
      <c r="MO419" s="79"/>
      <c r="MP419" s="79"/>
      <c r="MQ419" s="79"/>
      <c r="MR419" s="79"/>
      <c r="MS419" s="79"/>
      <c r="MT419" s="79"/>
      <c r="MU419" s="79"/>
      <c r="MV419" s="79"/>
      <c r="MW419" s="79"/>
      <c r="MX419" s="79"/>
      <c r="MY419" s="79"/>
      <c r="MZ419" s="79"/>
      <c r="NA419" s="79"/>
      <c r="NB419" s="79"/>
      <c r="NC419" s="79"/>
      <c r="ND419" s="79"/>
      <c r="NE419" s="79"/>
      <c r="NF419" s="79"/>
      <c r="NG419" s="79"/>
      <c r="NH419" s="79"/>
      <c r="NI419" s="79"/>
      <c r="NJ419" s="79"/>
      <c r="NK419" s="79"/>
      <c r="NL419" s="79"/>
      <c r="NM419" s="79"/>
      <c r="NN419" s="79"/>
      <c r="NO419" s="79"/>
      <c r="NP419" s="79"/>
      <c r="NQ419" s="79"/>
      <c r="NR419" s="79"/>
      <c r="NS419" s="79"/>
      <c r="NT419" s="79"/>
      <c r="NU419" s="79"/>
      <c r="NV419" s="79"/>
      <c r="NW419" s="79"/>
      <c r="NX419" s="79"/>
      <c r="NY419" s="79"/>
      <c r="NZ419" s="79"/>
      <c r="OA419" s="79"/>
      <c r="OB419" s="79"/>
      <c r="OC419" s="79"/>
      <c r="OD419" s="79"/>
      <c r="OE419" s="79"/>
      <c r="OF419" s="79"/>
      <c r="OG419" s="79"/>
      <c r="OH419" s="79"/>
      <c r="OI419" s="79"/>
      <c r="OJ419" s="79"/>
      <c r="OK419" s="79"/>
      <c r="OL419" s="79"/>
      <c r="OM419" s="79"/>
      <c r="ON419" s="79"/>
      <c r="OO419" s="79"/>
      <c r="OP419" s="79"/>
      <c r="OQ419" s="79"/>
      <c r="OR419" s="79"/>
      <c r="OS419" s="79"/>
      <c r="OT419" s="79"/>
      <c r="OU419" s="79"/>
      <c r="OV419" s="79"/>
      <c r="OW419" s="79"/>
      <c r="OX419" s="79"/>
      <c r="OY419" s="79"/>
      <c r="OZ419" s="79"/>
      <c r="PA419" s="79"/>
      <c r="PB419" s="79"/>
      <c r="PC419" s="79"/>
      <c r="PD419" s="79"/>
      <c r="PE419" s="79"/>
      <c r="PF419" s="79"/>
      <c r="PG419" s="79"/>
      <c r="PH419" s="79"/>
      <c r="PI419" s="79"/>
      <c r="PJ419" s="79"/>
      <c r="PK419" s="79"/>
      <c r="PL419" s="79"/>
      <c r="PM419" s="79"/>
      <c r="PN419" s="79"/>
      <c r="PO419" s="79"/>
      <c r="PP419" s="79"/>
      <c r="PQ419" s="79"/>
      <c r="PR419" s="79"/>
      <c r="PS419" s="79"/>
      <c r="PT419" s="79"/>
      <c r="PU419" s="79"/>
      <c r="PV419" s="79"/>
      <c r="PW419" s="79"/>
      <c r="PX419" s="79"/>
      <c r="PY419" s="79"/>
      <c r="PZ419" s="79"/>
      <c r="QA419" s="79"/>
      <c r="QB419" s="79"/>
      <c r="QC419" s="79"/>
      <c r="QD419" s="79"/>
      <c r="QE419" s="79"/>
      <c r="QF419" s="79"/>
      <c r="QG419" s="79"/>
      <c r="QH419" s="79"/>
      <c r="QI419" s="79"/>
      <c r="QJ419" s="79"/>
      <c r="QK419" s="79"/>
      <c r="QL419" s="79"/>
      <c r="QM419" s="79"/>
      <c r="QN419" s="79"/>
      <c r="QO419" s="79"/>
      <c r="QP419" s="79"/>
      <c r="QQ419" s="79"/>
      <c r="QR419" s="79"/>
      <c r="QS419" s="79"/>
      <c r="QT419" s="79"/>
      <c r="QU419" s="79"/>
      <c r="QV419" s="79"/>
      <c r="QW419" s="79"/>
      <c r="QX419" s="79"/>
      <c r="QY419" s="79"/>
      <c r="QZ419" s="79"/>
      <c r="RA419" s="79"/>
      <c r="RB419" s="79"/>
      <c r="RC419" s="79"/>
      <c r="RD419" s="79"/>
      <c r="RE419" s="79"/>
      <c r="RF419" s="79"/>
      <c r="RG419" s="79"/>
      <c r="RH419" s="79"/>
      <c r="RI419" s="79"/>
      <c r="RJ419" s="79"/>
      <c r="RK419" s="79"/>
      <c r="RL419" s="79"/>
      <c r="RM419" s="79"/>
      <c r="RN419" s="79"/>
      <c r="RO419" s="79"/>
      <c r="RP419" s="79"/>
      <c r="RQ419" s="79"/>
      <c r="RR419" s="79"/>
      <c r="RS419" s="79"/>
      <c r="RT419" s="79"/>
      <c r="RU419" s="79"/>
      <c r="RV419" s="79"/>
      <c r="RW419" s="79"/>
      <c r="RX419" s="79"/>
      <c r="RY419" s="79"/>
      <c r="RZ419" s="79"/>
      <c r="SA419" s="79"/>
      <c r="SB419" s="79"/>
      <c r="SC419" s="79"/>
      <c r="SD419" s="79"/>
      <c r="SE419" s="79"/>
      <c r="SF419" s="79"/>
      <c r="SG419" s="79"/>
      <c r="SH419" s="79"/>
      <c r="SI419" s="79"/>
      <c r="SJ419" s="79"/>
      <c r="SK419" s="79"/>
      <c r="SL419" s="79"/>
      <c r="SM419" s="79"/>
      <c r="SN419" s="79"/>
      <c r="SO419" s="79"/>
      <c r="SP419" s="79"/>
      <c r="SQ419" s="79"/>
      <c r="SR419" s="79"/>
      <c r="SS419" s="79"/>
      <c r="ST419" s="79"/>
      <c r="SU419" s="79"/>
      <c r="SV419" s="79"/>
      <c r="SW419" s="79"/>
      <c r="SX419" s="79"/>
      <c r="SY419" s="79"/>
      <c r="SZ419" s="79"/>
      <c r="TA419" s="79"/>
      <c r="TB419" s="79"/>
      <c r="TC419" s="79"/>
      <c r="TD419" s="79"/>
      <c r="TE419" s="79"/>
      <c r="TF419" s="79"/>
      <c r="TG419" s="79"/>
      <c r="TH419" s="79"/>
      <c r="TI419" s="79"/>
      <c r="TJ419" s="79"/>
      <c r="TK419" s="79"/>
      <c r="TL419" s="79"/>
      <c r="TM419" s="79"/>
      <c r="TN419" s="79"/>
      <c r="TO419" s="79"/>
      <c r="TP419" s="79"/>
      <c r="TQ419" s="79"/>
      <c r="TR419" s="79"/>
      <c r="TS419" s="79"/>
      <c r="TT419" s="79"/>
      <c r="TU419" s="79"/>
      <c r="TV419" s="79"/>
      <c r="TW419" s="79"/>
      <c r="TX419" s="79"/>
      <c r="TY419" s="79"/>
      <c r="TZ419" s="79"/>
      <c r="UA419" s="79"/>
      <c r="UB419" s="79"/>
      <c r="UC419" s="79"/>
      <c r="UD419" s="79"/>
      <c r="UE419" s="79"/>
      <c r="UF419" s="79"/>
      <c r="UG419" s="79"/>
      <c r="UH419" s="79"/>
      <c r="UI419" s="79"/>
      <c r="UJ419" s="79"/>
      <c r="UK419" s="79"/>
      <c r="UL419" s="79"/>
      <c r="UM419" s="79"/>
      <c r="UN419" s="79"/>
      <c r="UO419" s="79"/>
      <c r="UP419" s="79"/>
      <c r="UQ419" s="79"/>
      <c r="UR419" s="79"/>
      <c r="US419" s="79"/>
      <c r="UT419" s="79"/>
      <c r="UU419" s="79"/>
      <c r="UV419" s="79"/>
      <c r="UW419" s="79"/>
      <c r="UX419" s="79"/>
      <c r="UY419" s="79"/>
      <c r="UZ419" s="79"/>
      <c r="VA419" s="79"/>
      <c r="VB419" s="79"/>
      <c r="VC419" s="79"/>
      <c r="VD419" s="79"/>
      <c r="VE419" s="79"/>
      <c r="VF419" s="79"/>
      <c r="VG419" s="79"/>
      <c r="VH419" s="79"/>
      <c r="VI419" s="79"/>
      <c r="VJ419" s="79"/>
      <c r="VK419" s="79"/>
      <c r="VL419" s="79"/>
      <c r="VM419" s="79"/>
      <c r="VN419" s="79"/>
      <c r="VO419" s="79"/>
      <c r="VP419" s="79"/>
      <c r="VQ419" s="79"/>
      <c r="VR419" s="79"/>
      <c r="VS419" s="79"/>
      <c r="VT419" s="79"/>
      <c r="VU419" s="79"/>
      <c r="VV419" s="79"/>
      <c r="VW419" s="79"/>
      <c r="VX419" s="79"/>
      <c r="VY419" s="79"/>
      <c r="VZ419" s="79"/>
      <c r="WA419" s="79"/>
      <c r="WB419" s="79"/>
      <c r="WC419" s="79"/>
    </row>
    <row r="420" spans="1:601" s="79" customFormat="1">
      <c r="A420" s="60">
        <f>IF(C420=C419,A419,IF(C420=(C419+1),A419,(A419+1)))</f>
        <v>75</v>
      </c>
      <c r="B420" s="50">
        <f>IF(L420="Stroke",IF(M420=M419,IF(A420&lt;&gt;A419,1,IF(L419="Stroke",B419+1,IF(L418="Stroke",B418+1,IF(L417="Stroke",B417+1,IF(L416="Stroke",B416+1,IF(L415="Stroke",B415+1,IF(L414="Stroke",B414+1,IF(L413="Stroke",B413+1,"")))))))),IF(A420&lt;&gt;A418,1,IF(M420=M418,IF(L418="Stroke",B418+1,IF(M420=M417,IF(L417="Stroke",B417+1,""))),1))),"")</f>
        <v>2</v>
      </c>
      <c r="C420" s="60">
        <f t="shared" si="12"/>
        <v>51222</v>
      </c>
      <c r="D420" s="60" t="str">
        <f t="shared" si="13"/>
        <v>20171112</v>
      </c>
      <c r="E420" s="60">
        <v>2017</v>
      </c>
      <c r="F420" s="60">
        <v>11</v>
      </c>
      <c r="G420" s="60">
        <v>12</v>
      </c>
      <c r="H420" s="60">
        <v>14</v>
      </c>
      <c r="I420" s="60">
        <v>13</v>
      </c>
      <c r="J420" s="60">
        <v>42</v>
      </c>
      <c r="K420" s="60">
        <v>704</v>
      </c>
      <c r="L420" s="60" t="s">
        <v>26</v>
      </c>
      <c r="M420" s="60">
        <v>1</v>
      </c>
      <c r="N420" s="60" t="s">
        <v>21</v>
      </c>
      <c r="O420" s="60" t="s">
        <v>27</v>
      </c>
      <c r="P420" s="60">
        <v>6</v>
      </c>
      <c r="Q420" s="60"/>
      <c r="R420" s="60"/>
      <c r="S420" s="60"/>
      <c r="T420" s="60"/>
    </row>
    <row r="421" spans="1:601" s="79" customFormat="1">
      <c r="A421" s="60">
        <f>IF(C421=C420,A420,IF(C421=(C420+1),A420,(A420+1)))</f>
        <v>75</v>
      </c>
      <c r="B421" s="50">
        <f>IF(L421="Stroke",IF(M421=M420,IF(A421&lt;&gt;A420,1,IF(L420="Stroke",B420+1,IF(L419="Stroke",B419+1,IF(L418="Stroke",B418+1,IF(L417="Stroke",B417+1,IF(L416="Stroke",B416+1,IF(L415="Stroke",B415+1,IF(L414="Stroke",B414+1,"")))))))),IF(A421&lt;&gt;A419,1,IF(M421=M419,IF(L419="Stroke",B419+1,IF(M421=M418,IF(L418="Stroke",B418+1,""))),1))),"")</f>
        <v>3</v>
      </c>
      <c r="C421" s="60">
        <f t="shared" si="12"/>
        <v>51222</v>
      </c>
      <c r="D421" s="60" t="str">
        <f t="shared" si="13"/>
        <v>20171112</v>
      </c>
      <c r="E421" s="60">
        <v>2017</v>
      </c>
      <c r="F421" s="60">
        <v>11</v>
      </c>
      <c r="G421" s="60">
        <v>12</v>
      </c>
      <c r="H421" s="60">
        <v>14</v>
      </c>
      <c r="I421" s="60">
        <v>13</v>
      </c>
      <c r="J421" s="60">
        <v>42</v>
      </c>
      <c r="K421" s="60">
        <v>730</v>
      </c>
      <c r="L421" s="60" t="s">
        <v>26</v>
      </c>
      <c r="M421" s="60">
        <v>1</v>
      </c>
      <c r="N421" s="60" t="s">
        <v>21</v>
      </c>
      <c r="O421" s="60" t="s">
        <v>27</v>
      </c>
      <c r="P421" s="60">
        <f>738-730</f>
        <v>8</v>
      </c>
      <c r="Q421" s="60"/>
      <c r="R421" s="60"/>
      <c r="S421" s="60"/>
      <c r="T421" s="60"/>
    </row>
    <row r="422" spans="1:601" s="79" customFormat="1">
      <c r="A422" s="60">
        <f>IF(C422=C421,A421,IF(C422=(C421+1),A421,(A421+1)))</f>
        <v>75</v>
      </c>
      <c r="B422" s="50">
        <f>IF(L422="Stroke",IF(M422=M421,IF(A422&lt;&gt;A421,1,IF(L421="Stroke",B421+1,IF(L420="Stroke",B420+1,IF(L419="Stroke",B419+1,IF(L418="Stroke",B418+1,IF(L417="Stroke",B417+1,IF(L416="Stroke",B416+1,IF(L415="Stroke",B415+1,"")))))))),IF(A422&lt;&gt;A420,1,IF(M422=M420,IF(L420="Stroke",B420+1,IF(M422=M419,IF(L419="Stroke",B419+1,""))),1))),"")</f>
        <v>4</v>
      </c>
      <c r="C422" s="60">
        <f t="shared" si="12"/>
        <v>51222</v>
      </c>
      <c r="D422" s="60" t="str">
        <f t="shared" si="13"/>
        <v>20171112</v>
      </c>
      <c r="E422" s="60">
        <v>2017</v>
      </c>
      <c r="F422" s="60">
        <v>11</v>
      </c>
      <c r="G422" s="60">
        <v>12</v>
      </c>
      <c r="H422" s="60">
        <v>14</v>
      </c>
      <c r="I422" s="60">
        <v>13</v>
      </c>
      <c r="J422" s="60">
        <v>42</v>
      </c>
      <c r="K422" s="60">
        <v>766</v>
      </c>
      <c r="L422" s="60" t="s">
        <v>26</v>
      </c>
      <c r="M422" s="60">
        <v>1</v>
      </c>
      <c r="N422" s="60" t="s">
        <v>21</v>
      </c>
      <c r="O422" s="60" t="s">
        <v>27</v>
      </c>
      <c r="P422" s="60">
        <f>773-766</f>
        <v>7</v>
      </c>
      <c r="Q422" s="60"/>
      <c r="R422" s="60"/>
      <c r="S422" s="60"/>
      <c r="T422" s="60"/>
    </row>
    <row r="423" spans="1:601" s="79" customFormat="1">
      <c r="A423" s="60">
        <f>IF(C423=C422,A422,IF(C423=(C422+1),A422,(A422+1)))</f>
        <v>75</v>
      </c>
      <c r="B423" s="50">
        <f>IF(L423="Stroke",IF(M423=M422,IF(A423&lt;&gt;A422,1,IF(L422="Stroke",B422+1,IF(L421="Stroke",B421+1,IF(L420="Stroke",B420+1,IF(L419="Stroke",B419+1,IF(L418="Stroke",B418+1,IF(L417="Stroke",B417+1,IF(L416="Stroke",B416+1,"")))))))),IF(A423&lt;&gt;A421,1,IF(M423=M421,IF(L421="Stroke",B421+1,IF(M423=M420,IF(L420="Stroke",B420+1,""))),1))),"")</f>
        <v>5</v>
      </c>
      <c r="C423" s="60">
        <f t="shared" si="12"/>
        <v>51222</v>
      </c>
      <c r="D423" s="60" t="str">
        <f t="shared" si="13"/>
        <v>20171112</v>
      </c>
      <c r="E423" s="60">
        <v>2017</v>
      </c>
      <c r="F423" s="60">
        <v>11</v>
      </c>
      <c r="G423" s="60">
        <v>12</v>
      </c>
      <c r="H423" s="60">
        <v>14</v>
      </c>
      <c r="I423" s="60">
        <v>13</v>
      </c>
      <c r="J423" s="60">
        <v>42</v>
      </c>
      <c r="K423" s="60">
        <v>806</v>
      </c>
      <c r="L423" s="60" t="s">
        <v>26</v>
      </c>
      <c r="M423" s="60">
        <v>1</v>
      </c>
      <c r="N423" s="60" t="s">
        <v>21</v>
      </c>
      <c r="O423" s="60" t="s">
        <v>27</v>
      </c>
      <c r="P423" s="60">
        <f>811-806</f>
        <v>5</v>
      </c>
      <c r="Q423" s="60"/>
      <c r="R423" s="60"/>
      <c r="S423" s="60"/>
      <c r="T423" s="60"/>
    </row>
    <row r="424" spans="1:601" s="79" customFormat="1">
      <c r="A424" s="60">
        <f>IF(C424=C423,A423,IF(C424=(C423+1),A423,(A423+1)))</f>
        <v>75</v>
      </c>
      <c r="B424" s="50">
        <f>IF(L424="Stroke",IF(M424=M423,IF(A424&lt;&gt;A423,1,IF(L423="Stroke",B423+1,IF(L422="Stroke",B422+1,IF(L421="Stroke",B421+1,IF(L420="Stroke",B420+1,IF(L419="Stroke",B419+1,IF(L418="Stroke",B418+1,IF(L417="Stroke",B417+1,"")))))))),IF(A424&lt;&gt;A422,1,IF(M424=M422,IF(L422="Stroke",B422+1,IF(M424=M421,IF(L421="Stroke",B421+1,""))),1))),"")</f>
        <v>6</v>
      </c>
      <c r="C424" s="60">
        <f t="shared" si="12"/>
        <v>51222</v>
      </c>
      <c r="D424" s="60" t="str">
        <f t="shared" si="13"/>
        <v>20171112</v>
      </c>
      <c r="E424" s="60">
        <v>2017</v>
      </c>
      <c r="F424" s="60">
        <v>11</v>
      </c>
      <c r="G424" s="60">
        <v>12</v>
      </c>
      <c r="H424" s="60">
        <v>14</v>
      </c>
      <c r="I424" s="60">
        <v>13</v>
      </c>
      <c r="J424" s="60">
        <v>42</v>
      </c>
      <c r="K424" s="60">
        <v>830</v>
      </c>
      <c r="L424" s="60" t="s">
        <v>26</v>
      </c>
      <c r="M424" s="60">
        <v>1</v>
      </c>
      <c r="N424" s="60" t="s">
        <v>21</v>
      </c>
      <c r="O424" s="60" t="s">
        <v>27</v>
      </c>
      <c r="P424" s="60">
        <f>832-830</f>
        <v>2</v>
      </c>
      <c r="Q424" s="60"/>
      <c r="R424" s="60"/>
      <c r="S424" s="60"/>
      <c r="T424" s="60"/>
    </row>
    <row r="425" spans="1:601" s="85" customFormat="1">
      <c r="A425" s="83">
        <f>IF(C425=C424,A424,IF(C425=(C424+1),A424,(A424+1)))</f>
        <v>76</v>
      </c>
      <c r="B425" s="50">
        <f>IF(L425="Stroke",IF(M425=M424,IF(A425&lt;&gt;A424,1,IF(L424="Stroke",B424+1,IF(L423="Stroke",B423+1,IF(L422="Stroke",B422+1,IF(L421="Stroke",B421+1,IF(L420="Stroke",B420+1,IF(L419="Stroke",B419+1,IF(L418="Stroke",B418+1,"")))))))),IF(A425&lt;&gt;A423,1,IF(M425=M423,IF(L423="Stroke",B423+1,IF(M425=M422,IF(L422="Stroke",B422+1,""))),1))),"")</f>
        <v>1</v>
      </c>
      <c r="C425" s="83">
        <f t="shared" si="12"/>
        <v>51233</v>
      </c>
      <c r="D425" s="83" t="str">
        <f t="shared" si="13"/>
        <v>20171112</v>
      </c>
      <c r="E425" s="83">
        <v>2017</v>
      </c>
      <c r="F425" s="83">
        <v>11</v>
      </c>
      <c r="G425" s="83">
        <v>12</v>
      </c>
      <c r="H425" s="83">
        <v>14</v>
      </c>
      <c r="I425" s="83">
        <v>13</v>
      </c>
      <c r="J425" s="83">
        <v>53</v>
      </c>
      <c r="K425" s="83">
        <v>152</v>
      </c>
      <c r="L425" s="83" t="s">
        <v>26</v>
      </c>
      <c r="M425" s="83">
        <v>1</v>
      </c>
      <c r="N425" s="83" t="s">
        <v>21</v>
      </c>
      <c r="O425" s="83" t="s">
        <v>27</v>
      </c>
      <c r="P425" s="83">
        <f>161-152</f>
        <v>9</v>
      </c>
      <c r="Q425" s="83"/>
      <c r="R425" s="60"/>
      <c r="S425" s="60"/>
      <c r="T425" s="60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G425" s="79"/>
      <c r="CH425" s="79"/>
      <c r="CI425" s="79"/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X425" s="79"/>
      <c r="DY425" s="79"/>
      <c r="DZ425" s="79"/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O425" s="79"/>
      <c r="FP425" s="79"/>
      <c r="FQ425" s="79"/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W425" s="79"/>
      <c r="IX425" s="79"/>
      <c r="IY425" s="79"/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N425" s="79"/>
      <c r="KO425" s="79"/>
      <c r="KP425" s="79"/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E425" s="79"/>
      <c r="MF425" s="79"/>
      <c r="MG425" s="79"/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V425" s="79"/>
      <c r="NW425" s="79"/>
      <c r="NX425" s="79"/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M425" s="79"/>
      <c r="PN425" s="79"/>
      <c r="PO425" s="79"/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D425" s="79"/>
      <c r="RE425" s="79"/>
      <c r="RF425" s="79"/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U425" s="79"/>
      <c r="SV425" s="79"/>
      <c r="SW425" s="79"/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L425" s="79"/>
      <c r="UM425" s="79"/>
      <c r="UN425" s="79"/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C425" s="79"/>
    </row>
    <row r="426" spans="1:601" s="85" customFormat="1">
      <c r="A426" s="83">
        <f>IF(C426=C425,A425,IF(C426=(C425+1),A425,(A425+1)))</f>
        <v>77</v>
      </c>
      <c r="B426" s="50" t="str">
        <f>IF(L426="Stroke",IF(M426=M425,IF(A426&lt;&gt;A425,1,IF(L425="Stroke",B425+1,IF(L424="Stroke",B424+1,IF(L423="Stroke",B423+1,IF(L422="Stroke",B422+1,IF(L421="Stroke",B421+1,IF(L420="Stroke",B420+1,IF(L419="Stroke",B419+1,"")))))))),IF(A426&lt;&gt;A424,1,IF(M426=M424,IF(L424="Stroke",B424+1,IF(M426=M423,IF(L423="Stroke",B423+1,""))),1))),"")</f>
        <v/>
      </c>
      <c r="C426" s="83">
        <f t="shared" si="12"/>
        <v>51359</v>
      </c>
      <c r="D426" s="83" t="str">
        <f t="shared" si="13"/>
        <v>20171112</v>
      </c>
      <c r="E426" s="83">
        <v>2017</v>
      </c>
      <c r="F426" s="83">
        <v>11</v>
      </c>
      <c r="G426" s="83">
        <v>12</v>
      </c>
      <c r="H426" s="83">
        <v>14</v>
      </c>
      <c r="I426" s="83">
        <v>15</v>
      </c>
      <c r="J426" s="83">
        <v>59</v>
      </c>
      <c r="K426" s="83">
        <v>92</v>
      </c>
      <c r="L426" s="83" t="s">
        <v>182</v>
      </c>
      <c r="M426" s="83">
        <v>1</v>
      </c>
      <c r="N426" s="83" t="s">
        <v>21</v>
      </c>
      <c r="O426" s="83" t="s">
        <v>27</v>
      </c>
      <c r="P426" s="83">
        <v>0</v>
      </c>
      <c r="Q426" s="83"/>
      <c r="R426" s="60"/>
      <c r="S426" s="60"/>
      <c r="T426" s="60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G426" s="79"/>
      <c r="CH426" s="79"/>
      <c r="CI426" s="79"/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X426" s="79"/>
      <c r="DY426" s="79"/>
      <c r="DZ426" s="79"/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O426" s="79"/>
      <c r="FP426" s="79"/>
      <c r="FQ426" s="79"/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W426" s="79"/>
      <c r="IX426" s="79"/>
      <c r="IY426" s="79"/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N426" s="79"/>
      <c r="KO426" s="79"/>
      <c r="KP426" s="79"/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E426" s="79"/>
      <c r="MF426" s="79"/>
      <c r="MG426" s="79"/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V426" s="79"/>
      <c r="NW426" s="79"/>
      <c r="NX426" s="79"/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M426" s="79"/>
      <c r="PN426" s="79"/>
      <c r="PO426" s="79"/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D426" s="79"/>
      <c r="RE426" s="79"/>
      <c r="RF426" s="79"/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U426" s="79"/>
      <c r="SV426" s="79"/>
      <c r="SW426" s="79"/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L426" s="79"/>
      <c r="UM426" s="79"/>
      <c r="UN426" s="79"/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C426" s="79"/>
    </row>
    <row r="427" spans="1:601" s="79" customFormat="1">
      <c r="A427" s="60">
        <f>IF(C427=C426,A426,IF(C427=(C426+1),A426,(A426+1)))</f>
        <v>77</v>
      </c>
      <c r="B427" s="50">
        <f>IF(L427="Stroke",IF(M427=M426,IF(A427&lt;&gt;A426,1,IF(L426="Stroke",B426+1,IF(L425="Stroke",B425+1,IF(L424="Stroke",B424+1,IF(L423="Stroke",B423+1,IF(L422="Stroke",B422+1,IF(L421="Stroke",B421+1,IF(L420="Stroke",B420+1,"")))))))),IF(A427&lt;&gt;A425,1,IF(M427=M425,IF(L425="Stroke",B425+1,IF(M427=M424,IF(L424="Stroke",B424+1,""))),1))),"")</f>
        <v>2</v>
      </c>
      <c r="C427" s="60">
        <f t="shared" si="12"/>
        <v>51359</v>
      </c>
      <c r="D427" s="60" t="str">
        <f t="shared" si="13"/>
        <v>20171112</v>
      </c>
      <c r="E427" s="60">
        <v>2017</v>
      </c>
      <c r="F427" s="60">
        <v>11</v>
      </c>
      <c r="G427" s="60">
        <v>12</v>
      </c>
      <c r="H427" s="60">
        <v>14</v>
      </c>
      <c r="I427" s="60">
        <v>15</v>
      </c>
      <c r="J427" s="60">
        <v>59</v>
      </c>
      <c r="K427" s="60">
        <v>144</v>
      </c>
      <c r="L427" s="60" t="s">
        <v>26</v>
      </c>
      <c r="M427" s="60">
        <v>1</v>
      </c>
      <c r="N427" s="60" t="s">
        <v>21</v>
      </c>
      <c r="O427" s="60" t="s">
        <v>27</v>
      </c>
      <c r="P427" s="60">
        <f>153-144</f>
        <v>9</v>
      </c>
      <c r="Q427" s="60"/>
      <c r="R427" s="60"/>
      <c r="S427" s="60"/>
      <c r="T427" s="60"/>
    </row>
    <row r="428" spans="1:601" s="79" customFormat="1">
      <c r="A428" s="60">
        <f>IF(C428=C427,A427,IF(C428=(C427+1),A427,(A427+1)))</f>
        <v>77</v>
      </c>
      <c r="B428" s="50">
        <f>IF(L428="Stroke",IF(M428=M427,IF(A428&lt;&gt;A427,1,IF(L427="Stroke",B427+1,IF(L426="Stroke",B426+1,IF(L425="Stroke",B425+1,IF(L424="Stroke",B424+1,IF(L423="Stroke",B423+1,IF(L422="Stroke",B422+1,IF(L421="Stroke",B421+1,"")))))))),IF(A428&lt;&gt;A426,1,IF(M428=M426,IF(L426="Stroke",B426+1,IF(M428=M425,IF(L425="Stroke",B425+1,""))),1))),"")</f>
        <v>3</v>
      </c>
      <c r="C428" s="60">
        <f t="shared" si="12"/>
        <v>51359</v>
      </c>
      <c r="D428" s="60" t="str">
        <f t="shared" si="13"/>
        <v>20171112</v>
      </c>
      <c r="E428" s="60">
        <v>2017</v>
      </c>
      <c r="F428" s="60">
        <v>11</v>
      </c>
      <c r="G428" s="60">
        <v>12</v>
      </c>
      <c r="H428" s="60">
        <v>14</v>
      </c>
      <c r="I428" s="60">
        <v>15</v>
      </c>
      <c r="J428" s="60">
        <v>59</v>
      </c>
      <c r="K428" s="60">
        <v>162</v>
      </c>
      <c r="L428" s="60" t="s">
        <v>26</v>
      </c>
      <c r="M428" s="60">
        <v>1</v>
      </c>
      <c r="N428" s="60" t="s">
        <v>21</v>
      </c>
      <c r="O428" s="60" t="s">
        <v>27</v>
      </c>
      <c r="P428" s="60">
        <f>185-162</f>
        <v>23</v>
      </c>
      <c r="Q428" s="60"/>
      <c r="R428" s="60"/>
      <c r="S428" s="60"/>
      <c r="T428" s="60"/>
    </row>
    <row r="429" spans="1:601" s="79" customFormat="1">
      <c r="A429" s="60">
        <f>IF(C429=C428,A428,IF(C429=(C428+1),A428,(A428+1)))</f>
        <v>77</v>
      </c>
      <c r="B429" s="50" t="str">
        <f>IF(L429="Stroke",IF(M429=M428,IF(A429&lt;&gt;A428,1,IF(L428="Stroke",B428+1,IF(L427="Stroke",B427+1,IF(L426="Stroke",B426+1,IF(L425="Stroke",B425+1,IF(L424="Stroke",B424+1,IF(L423="Stroke",B423+1,IF(L422="Stroke",B422+1,"")))))))),IF(A429&lt;&gt;A427,1,IF(M429=M427,IF(L427="Stroke",B427+1,IF(M429=M426,IF(L426="Stroke",B426+1,""))),1))),"")</f>
        <v/>
      </c>
      <c r="C429" s="60">
        <f t="shared" si="12"/>
        <v>51359</v>
      </c>
      <c r="D429" s="60" t="str">
        <f t="shared" si="13"/>
        <v>20171112</v>
      </c>
      <c r="E429" s="60">
        <v>2017</v>
      </c>
      <c r="F429" s="60">
        <v>11</v>
      </c>
      <c r="G429" s="60">
        <v>12</v>
      </c>
      <c r="H429" s="60">
        <v>14</v>
      </c>
      <c r="I429" s="60">
        <v>15</v>
      </c>
      <c r="J429" s="60">
        <v>59</v>
      </c>
      <c r="K429" s="60">
        <v>174</v>
      </c>
      <c r="L429" s="60" t="s">
        <v>29</v>
      </c>
      <c r="M429" s="60">
        <v>1</v>
      </c>
      <c r="N429" s="60" t="s">
        <v>21</v>
      </c>
      <c r="O429" s="60" t="s">
        <v>27</v>
      </c>
      <c r="P429" s="60">
        <v>0</v>
      </c>
      <c r="Q429" s="60"/>
      <c r="R429" s="60"/>
      <c r="S429" s="60"/>
      <c r="T429" s="60"/>
    </row>
    <row r="430" spans="1:601" s="85" customFormat="1">
      <c r="A430" s="83">
        <f>IF(C430=C429,A429,IF(C430=(C429+1),A429,(A429+1)))</f>
        <v>78</v>
      </c>
      <c r="B430" s="50">
        <f>IF(L430="Stroke",IF(M430=M429,IF(A430&lt;&gt;A429,1,IF(L429="Stroke",B429+1,IF(L428="Stroke",B428+1,IF(L427="Stroke",B427+1,IF(L426="Stroke",B426+1,IF(L425="Stroke",B425+1,IF(L424="Stroke",B424+1,IF(L423="Stroke",B423+1,"")))))))),IF(A430&lt;&gt;A428,1,IF(M430=M428,IF(L428="Stroke",B428+1,IF(M430=M427,IF(L427="Stroke",B427+1,""))),1))),"")</f>
        <v>1</v>
      </c>
      <c r="C430" s="83">
        <f t="shared" si="12"/>
        <v>51444</v>
      </c>
      <c r="D430" s="83" t="str">
        <f t="shared" si="13"/>
        <v>20171112</v>
      </c>
      <c r="E430" s="83">
        <v>2017</v>
      </c>
      <c r="F430" s="83">
        <v>11</v>
      </c>
      <c r="G430" s="83">
        <v>12</v>
      </c>
      <c r="H430" s="83">
        <v>14</v>
      </c>
      <c r="I430" s="83">
        <v>17</v>
      </c>
      <c r="J430" s="83">
        <v>24</v>
      </c>
      <c r="K430" s="83">
        <v>11</v>
      </c>
      <c r="L430" s="83" t="s">
        <v>26</v>
      </c>
      <c r="M430" s="83">
        <v>1</v>
      </c>
      <c r="N430" s="83" t="s">
        <v>21</v>
      </c>
      <c r="O430" s="83" t="s">
        <v>27</v>
      </c>
      <c r="P430" s="83">
        <f>20-11</f>
        <v>9</v>
      </c>
      <c r="Q430" s="83"/>
      <c r="R430" s="60"/>
      <c r="S430" s="60"/>
      <c r="T430" s="60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G430" s="79"/>
      <c r="CH430" s="79"/>
      <c r="CI430" s="79"/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X430" s="79"/>
      <c r="DY430" s="79"/>
      <c r="DZ430" s="79"/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O430" s="79"/>
      <c r="FP430" s="79"/>
      <c r="FQ430" s="79"/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W430" s="79"/>
      <c r="IX430" s="79"/>
      <c r="IY430" s="79"/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N430" s="79"/>
      <c r="KO430" s="79"/>
      <c r="KP430" s="79"/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E430" s="79"/>
      <c r="MF430" s="79"/>
      <c r="MG430" s="79"/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V430" s="79"/>
      <c r="NW430" s="79"/>
      <c r="NX430" s="79"/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M430" s="79"/>
      <c r="PN430" s="79"/>
      <c r="PO430" s="79"/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D430" s="79"/>
      <c r="RE430" s="79"/>
      <c r="RF430" s="79"/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U430" s="79"/>
      <c r="SV430" s="79"/>
      <c r="SW430" s="79"/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L430" s="79"/>
      <c r="UM430" s="79"/>
      <c r="UN430" s="79"/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C430" s="79"/>
    </row>
    <row r="431" spans="1:601" s="79" customFormat="1">
      <c r="A431" s="60">
        <f>IF(C431=C430,A430,IF(C431=(C430+1),A430,(A430+1)))</f>
        <v>78</v>
      </c>
      <c r="B431" s="50" t="str">
        <f>IF(L431="Stroke",IF(M431=M430,IF(A431&lt;&gt;A430,1,IF(L430="Stroke",B430+1,IF(L429="Stroke",B429+1,IF(L428="Stroke",B428+1,IF(L427="Stroke",B427+1,IF(L426="Stroke",B426+1,IF(L425="Stroke",B425+1,IF(L424="Stroke",B424+1,"")))))))),IF(A431&lt;&gt;A429,1,IF(M431=M429,IF(L429="Stroke",B429+1,IF(M431=M428,IF(L428="Stroke",B428+1,""))),1))),"")</f>
        <v/>
      </c>
      <c r="C431" s="60">
        <f t="shared" si="12"/>
        <v>51444</v>
      </c>
      <c r="D431" s="60" t="str">
        <f t="shared" si="13"/>
        <v>20171112</v>
      </c>
      <c r="E431" s="60">
        <v>2017</v>
      </c>
      <c r="F431" s="60">
        <v>11</v>
      </c>
      <c r="G431" s="60">
        <v>12</v>
      </c>
      <c r="H431" s="60">
        <v>14</v>
      </c>
      <c r="I431" s="60">
        <v>17</v>
      </c>
      <c r="J431" s="60">
        <v>24</v>
      </c>
      <c r="K431" s="60">
        <v>175</v>
      </c>
      <c r="L431" s="60" t="s">
        <v>182</v>
      </c>
      <c r="M431" s="60">
        <v>1</v>
      </c>
      <c r="N431" s="60" t="s">
        <v>21</v>
      </c>
      <c r="O431" s="60" t="s">
        <v>27</v>
      </c>
      <c r="P431" s="60">
        <v>0</v>
      </c>
      <c r="Q431" s="60"/>
      <c r="R431" s="60"/>
      <c r="S431" s="60"/>
      <c r="T431" s="60"/>
    </row>
    <row r="432" spans="1:601" s="85" customFormat="1">
      <c r="A432" s="83">
        <f>IF(C432=C431,A431,IF(C432=(C431+1),A431,(A431+1)))</f>
        <v>79</v>
      </c>
      <c r="B432" s="50">
        <f>IF(L432="Stroke",IF(M432=M431,IF(A432&lt;&gt;A431,1,IF(L431="Stroke",B431+1,IF(L430="Stroke",B430+1,IF(L429="Stroke",B429+1,IF(L428="Stroke",B428+1,IF(L427="Stroke",B427+1,IF(L426="Stroke",B426+1,IF(L425="Stroke",B425+1,"")))))))),IF(A432&lt;&gt;A430,1,IF(M432=M430,IF(L430="Stroke",B430+1,IF(M432=M429,IF(L429="Stroke",B429+1,""))),1))),"")</f>
        <v>1</v>
      </c>
      <c r="C432" s="83">
        <f t="shared" si="12"/>
        <v>51462</v>
      </c>
      <c r="D432" s="83" t="str">
        <f t="shared" si="13"/>
        <v>20171112</v>
      </c>
      <c r="E432" s="83">
        <v>2017</v>
      </c>
      <c r="F432" s="83">
        <v>11</v>
      </c>
      <c r="G432" s="83">
        <v>12</v>
      </c>
      <c r="H432" s="83">
        <v>14</v>
      </c>
      <c r="I432" s="83">
        <v>17</v>
      </c>
      <c r="J432" s="83">
        <v>42</v>
      </c>
      <c r="K432" s="83">
        <v>88</v>
      </c>
      <c r="L432" s="83" t="s">
        <v>26</v>
      </c>
      <c r="M432" s="83">
        <v>1</v>
      </c>
      <c r="N432" s="83" t="s">
        <v>21</v>
      </c>
      <c r="O432" s="83" t="s">
        <v>27</v>
      </c>
      <c r="P432" s="83">
        <v>11</v>
      </c>
      <c r="Q432" s="83"/>
      <c r="R432" s="60"/>
      <c r="S432" s="60"/>
      <c r="T432" s="60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G432" s="79"/>
      <c r="CH432" s="79"/>
      <c r="CI432" s="79"/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X432" s="79"/>
      <c r="DY432" s="79"/>
      <c r="DZ432" s="79"/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O432" s="79"/>
      <c r="FP432" s="79"/>
      <c r="FQ432" s="79"/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W432" s="79"/>
      <c r="IX432" s="79"/>
      <c r="IY432" s="79"/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N432" s="79"/>
      <c r="KO432" s="79"/>
      <c r="KP432" s="79"/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E432" s="79"/>
      <c r="MF432" s="79"/>
      <c r="MG432" s="79"/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V432" s="79"/>
      <c r="NW432" s="79"/>
      <c r="NX432" s="79"/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M432" s="79"/>
      <c r="PN432" s="79"/>
      <c r="PO432" s="79"/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D432" s="79"/>
      <c r="RE432" s="79"/>
      <c r="RF432" s="79"/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U432" s="79"/>
      <c r="SV432" s="79"/>
      <c r="SW432" s="79"/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L432" s="79"/>
      <c r="UM432" s="79"/>
      <c r="UN432" s="79"/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C432" s="79"/>
    </row>
    <row r="433" spans="1:601" s="79" customFormat="1">
      <c r="A433" s="60">
        <f>IF(C433=C432,A432,IF(C433=(C432+1),A432,(A432+1)))</f>
        <v>79</v>
      </c>
      <c r="B433" s="50">
        <f>IF(L433="Stroke",IF(M433=M432,IF(A433&lt;&gt;A432,1,IF(L432="Stroke",B432+1,IF(L431="Stroke",B431+1,IF(L430="Stroke",B430+1,IF(L429="Stroke",B429+1,IF(L428="Stroke",B428+1,IF(L427="Stroke",B427+1,IF(L426="Stroke",B426+1,"")))))))),IF(A433&lt;&gt;A431,1,IF(M433=M431,IF(L431="Stroke",B431+1,IF(M433=M430,IF(L430="Stroke",B430+1,""))),1))),"")</f>
        <v>2</v>
      </c>
      <c r="C433" s="60">
        <f t="shared" si="12"/>
        <v>51462</v>
      </c>
      <c r="D433" s="60" t="str">
        <f t="shared" si="13"/>
        <v>20171112</v>
      </c>
      <c r="E433" s="60">
        <v>2017</v>
      </c>
      <c r="F433" s="60">
        <v>11</v>
      </c>
      <c r="G433" s="60">
        <v>12</v>
      </c>
      <c r="H433" s="60">
        <v>14</v>
      </c>
      <c r="I433" s="60">
        <v>17</v>
      </c>
      <c r="J433" s="60">
        <v>42</v>
      </c>
      <c r="K433" s="60">
        <v>115</v>
      </c>
      <c r="L433" s="60" t="s">
        <v>26</v>
      </c>
      <c r="M433" s="60">
        <v>1</v>
      </c>
      <c r="N433" s="60" t="s">
        <v>21</v>
      </c>
      <c r="O433" s="60" t="s">
        <v>27</v>
      </c>
      <c r="P433" s="60">
        <f>133-115</f>
        <v>18</v>
      </c>
      <c r="Q433" s="60"/>
      <c r="R433" s="60"/>
      <c r="S433" s="60"/>
      <c r="T433" s="60"/>
    </row>
    <row r="434" spans="1:601" s="79" customFormat="1">
      <c r="A434" s="60">
        <f>IF(C434=C433,A433,IF(C434=(C433+1),A433,(A433+1)))</f>
        <v>79</v>
      </c>
      <c r="B434" s="50" t="str">
        <f>IF(L434="Stroke",IF(M434=M433,IF(A434&lt;&gt;A433,1,IF(L433="Stroke",B433+1,IF(L432="Stroke",B432+1,IF(L431="Stroke",B431+1,IF(L430="Stroke",B430+1,IF(L429="Stroke",B429+1,IF(L428="Stroke",B428+1,IF(L427="Stroke",B427+1,"")))))))),IF(A434&lt;&gt;A432,1,IF(M434=M432,IF(L432="Stroke",B432+1,IF(M434=M431,IF(L431="Stroke",B431+1,""))),1))),"")</f>
        <v/>
      </c>
      <c r="C434" s="60">
        <f t="shared" si="12"/>
        <v>51462</v>
      </c>
      <c r="D434" s="60" t="str">
        <f t="shared" si="13"/>
        <v>20171112</v>
      </c>
      <c r="E434" s="60">
        <v>2017</v>
      </c>
      <c r="F434" s="60">
        <v>11</v>
      </c>
      <c r="G434" s="60">
        <v>12</v>
      </c>
      <c r="H434" s="60">
        <v>14</v>
      </c>
      <c r="I434" s="60">
        <v>17</v>
      </c>
      <c r="J434" s="60">
        <v>42</v>
      </c>
      <c r="K434" s="60">
        <v>223</v>
      </c>
      <c r="L434" s="60" t="s">
        <v>173</v>
      </c>
      <c r="M434" s="60"/>
      <c r="N434" s="60" t="s">
        <v>21</v>
      </c>
      <c r="O434" s="60" t="s">
        <v>27</v>
      </c>
      <c r="P434" s="60">
        <v>0</v>
      </c>
      <c r="Q434" s="60" t="s">
        <v>175</v>
      </c>
      <c r="R434" s="60"/>
      <c r="S434" s="60"/>
      <c r="T434" s="60"/>
    </row>
    <row r="435" spans="1:601" s="79" customFormat="1">
      <c r="A435" s="60">
        <f>IF(C435=C434,A434,IF(C435=(C434+1),A434,(A434+1)))</f>
        <v>79</v>
      </c>
      <c r="B435" s="50">
        <f>IF(L435="Stroke",IF(M435=M434,IF(A435&lt;&gt;A434,1,IF(L434="Stroke",B434+1,IF(L433="Stroke",B433+1,IF(L432="Stroke",B432+1,IF(L431="Stroke",B431+1,IF(L430="Stroke",B430+1,IF(L429="Stroke",B429+1,IF(L428="Stroke",B428+1,"")))))))),IF(A435&lt;&gt;A433,1,IF(M435=M433,IF(L433="Stroke",B433+1,IF(M435=M432,IF(L432="Stroke",B432+1,""))),1))),"")</f>
        <v>1</v>
      </c>
      <c r="C435" s="60">
        <f t="shared" si="12"/>
        <v>51462</v>
      </c>
      <c r="D435" s="60" t="str">
        <f t="shared" si="13"/>
        <v>20171112</v>
      </c>
      <c r="E435" s="60">
        <v>2017</v>
      </c>
      <c r="F435" s="60">
        <v>11</v>
      </c>
      <c r="G435" s="60">
        <v>12</v>
      </c>
      <c r="H435" s="60">
        <v>14</v>
      </c>
      <c r="I435" s="60">
        <v>17</v>
      </c>
      <c r="J435" s="60">
        <v>42</v>
      </c>
      <c r="K435" s="60">
        <v>230</v>
      </c>
      <c r="L435" s="60" t="s">
        <v>26</v>
      </c>
      <c r="M435" s="60">
        <v>2</v>
      </c>
      <c r="N435" s="60" t="s">
        <v>21</v>
      </c>
      <c r="O435" s="60" t="s">
        <v>28</v>
      </c>
      <c r="P435" s="60"/>
      <c r="Q435" s="60"/>
      <c r="R435" s="60"/>
      <c r="S435" s="60"/>
      <c r="T435" s="60"/>
    </row>
    <row r="436" spans="1:601" s="85" customFormat="1">
      <c r="A436" s="83">
        <f>IF(C436=C435,A435,IF(C436=(C435+1),A435,(A435+1)))</f>
        <v>80</v>
      </c>
      <c r="B436" s="50">
        <f>IF(L436="Stroke",IF(M436=M435,IF(A436&lt;&gt;A435,1,IF(L435="Stroke",B435+1,IF(L434="Stroke",B434+1,IF(L433="Stroke",B433+1,IF(L432="Stroke",B432+1,IF(L431="Stroke",B431+1,IF(L430="Stroke",B430+1,IF(L429="Stroke",B429+1,"")))))))),IF(A436&lt;&gt;A434,1,IF(M436=M434,IF(L434="Stroke",B434+1,IF(M436=M433,IF(L433="Stroke",B433+1,""))),1))),"")</f>
        <v>1</v>
      </c>
      <c r="C436" s="83">
        <f t="shared" si="12"/>
        <v>51997</v>
      </c>
      <c r="D436" s="83" t="str">
        <f t="shared" si="13"/>
        <v>20171112</v>
      </c>
      <c r="E436" s="83">
        <v>2017</v>
      </c>
      <c r="F436" s="83">
        <v>11</v>
      </c>
      <c r="G436" s="83">
        <v>12</v>
      </c>
      <c r="H436" s="83">
        <v>14</v>
      </c>
      <c r="I436" s="83">
        <v>26</v>
      </c>
      <c r="J436" s="83">
        <v>37</v>
      </c>
      <c r="K436" s="83">
        <v>195</v>
      </c>
      <c r="L436" s="83" t="s">
        <v>26</v>
      </c>
      <c r="M436" s="83">
        <v>1</v>
      </c>
      <c r="N436" s="83" t="s">
        <v>21</v>
      </c>
      <c r="O436" s="83" t="s">
        <v>27</v>
      </c>
      <c r="P436" s="83">
        <v>20</v>
      </c>
      <c r="Q436" s="83"/>
      <c r="R436" s="60"/>
      <c r="S436" s="60"/>
      <c r="T436" s="60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G436" s="79"/>
      <c r="CH436" s="79"/>
      <c r="CI436" s="79"/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X436" s="79"/>
      <c r="DY436" s="79"/>
      <c r="DZ436" s="79"/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O436" s="79"/>
      <c r="FP436" s="79"/>
      <c r="FQ436" s="79"/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W436" s="79"/>
      <c r="IX436" s="79"/>
      <c r="IY436" s="79"/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N436" s="79"/>
      <c r="KO436" s="79"/>
      <c r="KP436" s="79"/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E436" s="79"/>
      <c r="MF436" s="79"/>
      <c r="MG436" s="79"/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V436" s="79"/>
      <c r="NW436" s="79"/>
      <c r="NX436" s="79"/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M436" s="79"/>
      <c r="PN436" s="79"/>
      <c r="PO436" s="79"/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D436" s="79"/>
      <c r="RE436" s="79"/>
      <c r="RF436" s="79"/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U436" s="79"/>
      <c r="SV436" s="79"/>
      <c r="SW436" s="79"/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L436" s="79"/>
      <c r="UM436" s="79"/>
      <c r="UN436" s="79"/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C436" s="79"/>
    </row>
    <row r="437" spans="1:601" s="85" customFormat="1">
      <c r="A437" s="83">
        <f>IF(C437=C436,A436,IF(C437=(C436+1),A436,(A436+1)))</f>
        <v>81</v>
      </c>
      <c r="B437" s="50">
        <f>IF(L437="Stroke",IF(M437=M436,IF(A437&lt;&gt;A436,1,IF(L436="Stroke",B436+1,IF(L435="Stroke",B435+1,IF(L434="Stroke",B434+1,IF(L433="Stroke",B433+1,IF(L432="Stroke",B432+1,IF(L431="Stroke",B431+1,IF(L430="Stroke",B430+1,"")))))))),IF(A437&lt;&gt;A435,1,IF(M437=M435,IF(L435="Stroke",B435+1,IF(M437=M434,IF(L434="Stroke",B434+1,""))),1))),"")</f>
        <v>1</v>
      </c>
      <c r="C437" s="83">
        <f t="shared" si="12"/>
        <v>53131</v>
      </c>
      <c r="D437" s="83" t="str">
        <f t="shared" si="13"/>
        <v>20171112</v>
      </c>
      <c r="E437" s="83">
        <v>2017</v>
      </c>
      <c r="F437" s="83">
        <v>11</v>
      </c>
      <c r="G437" s="83">
        <v>12</v>
      </c>
      <c r="H437" s="83">
        <v>14</v>
      </c>
      <c r="I437" s="83">
        <v>45</v>
      </c>
      <c r="J437" s="83">
        <v>31</v>
      </c>
      <c r="K437" s="83">
        <v>943</v>
      </c>
      <c r="L437" s="83" t="s">
        <v>26</v>
      </c>
      <c r="M437" s="83">
        <v>1</v>
      </c>
      <c r="N437" s="83" t="s">
        <v>21</v>
      </c>
      <c r="O437" s="83" t="s">
        <v>27</v>
      </c>
      <c r="P437" s="83">
        <v>20</v>
      </c>
      <c r="Q437" s="83"/>
      <c r="R437" s="60"/>
      <c r="S437" s="60"/>
      <c r="T437" s="60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G437" s="79"/>
      <c r="CH437" s="79"/>
      <c r="CI437" s="79"/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X437" s="79"/>
      <c r="DY437" s="79"/>
      <c r="DZ437" s="79"/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O437" s="79"/>
      <c r="FP437" s="79"/>
      <c r="FQ437" s="79"/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W437" s="79"/>
      <c r="IX437" s="79"/>
      <c r="IY437" s="79"/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N437" s="79"/>
      <c r="KO437" s="79"/>
      <c r="KP437" s="79"/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E437" s="79"/>
      <c r="MF437" s="79"/>
      <c r="MG437" s="79"/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V437" s="79"/>
      <c r="NW437" s="79"/>
      <c r="NX437" s="79"/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M437" s="79"/>
      <c r="PN437" s="79"/>
      <c r="PO437" s="79"/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D437" s="79"/>
      <c r="RE437" s="79"/>
      <c r="RF437" s="79"/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U437" s="79"/>
      <c r="SV437" s="79"/>
      <c r="SW437" s="79"/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L437" s="79"/>
      <c r="UM437" s="79"/>
      <c r="UN437" s="79"/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C437" s="79"/>
    </row>
    <row r="438" spans="1:601">
      <c r="A438" s="51">
        <f>IF(C438=C437,A437,IF(C438=(C437+1),A437,(A437+1)))</f>
        <v>82</v>
      </c>
      <c r="B438" s="50">
        <f>IF(L438="Stroke",IF(M438=M437,IF(A438&lt;&gt;A437,1,IF(L437="Stroke",B437+1,IF(L436="Stroke",B436+1,IF(L435="Stroke",B435+1,IF(L434="Stroke",B434+1,IF(L433="Stroke",B433+1,IF(L432="Stroke",B432+1,IF(L431="Stroke",B431+1,"")))))))),IF(A438&lt;&gt;A436,1,IF(M438=M436,IF(L436="Stroke",B436+1,IF(M438=M435,IF(L435="Stroke",B435+1,""))),1))),"")</f>
        <v>1</v>
      </c>
      <c r="C438" s="51">
        <f t="shared" si="12"/>
        <v>53520</v>
      </c>
      <c r="D438" s="51" t="str">
        <f t="shared" si="13"/>
        <v>20171112</v>
      </c>
      <c r="E438" s="51">
        <v>2017</v>
      </c>
      <c r="F438" s="51">
        <v>11</v>
      </c>
      <c r="G438" s="51">
        <v>12</v>
      </c>
      <c r="H438" s="51">
        <v>14</v>
      </c>
      <c r="I438" s="51">
        <v>52</v>
      </c>
      <c r="J438" s="51">
        <v>0</v>
      </c>
      <c r="K438" s="51">
        <v>608</v>
      </c>
      <c r="L438" s="51" t="s">
        <v>26</v>
      </c>
      <c r="M438" s="51">
        <v>1</v>
      </c>
      <c r="N438" s="51" t="s">
        <v>21</v>
      </c>
      <c r="O438" s="51" t="s">
        <v>27</v>
      </c>
      <c r="P438" s="51">
        <v>21</v>
      </c>
      <c r="Q438" s="51"/>
      <c r="R438" s="60"/>
      <c r="S438" s="60"/>
      <c r="T438" s="60"/>
    </row>
    <row r="439" spans="1:601">
      <c r="A439" s="49">
        <f>IF(C439=C438,A438,IF(C439=(C438+1),A438,(A438+1)))</f>
        <v>82</v>
      </c>
      <c r="B439" s="50">
        <f>IF(L439="Stroke",IF(M439=M438,IF(A439&lt;&gt;A438,1,IF(L438="Stroke",B438+1,IF(L437="Stroke",B437+1,IF(L436="Stroke",B436+1,IF(L435="Stroke",B435+1,IF(L434="Stroke",B434+1,IF(L433="Stroke",B433+1,IF(L432="Stroke",B432+1,"")))))))),IF(A439&lt;&gt;A437,1,IF(M439=M437,IF(L437="Stroke",B437+1,IF(M439=M436,IF(L436="Stroke",B436+1,""))),1))),"")</f>
        <v>2</v>
      </c>
      <c r="C439" s="49">
        <f t="shared" si="12"/>
        <v>53520</v>
      </c>
      <c r="D439" s="49" t="str">
        <f t="shared" si="13"/>
        <v>20171112</v>
      </c>
      <c r="E439" s="49">
        <v>2017</v>
      </c>
      <c r="F439" s="49">
        <v>11</v>
      </c>
      <c r="G439" s="49">
        <v>12</v>
      </c>
      <c r="H439" s="49">
        <v>14</v>
      </c>
      <c r="I439" s="49">
        <v>52</v>
      </c>
      <c r="J439" s="49">
        <v>0</v>
      </c>
      <c r="K439" s="49">
        <v>727</v>
      </c>
      <c r="L439" s="49" t="s">
        <v>26</v>
      </c>
      <c r="M439" s="49">
        <v>1</v>
      </c>
      <c r="N439" s="49" t="s">
        <v>21</v>
      </c>
      <c r="O439" s="49" t="s">
        <v>27</v>
      </c>
      <c r="P439" s="49">
        <v>20</v>
      </c>
      <c r="Q439" s="49"/>
      <c r="R439" s="60"/>
      <c r="S439" s="60"/>
      <c r="T439" s="60"/>
    </row>
    <row r="440" spans="1:601">
      <c r="A440" s="49">
        <f>IF(C440=C439,A439,IF(C440=(C439+1),A439,(A439+1)))</f>
        <v>82</v>
      </c>
      <c r="B440" s="50">
        <f>IF(L440="Stroke",IF(M440=M439,IF(A440&lt;&gt;A439,1,IF(L439="Stroke",B439+1,IF(L438="Stroke",B438+1,IF(L437="Stroke",B437+1,IF(L436="Stroke",B436+1,IF(L435="Stroke",B435+1,IF(L434="Stroke",B434+1,IF(L433="Stroke",B433+1,"")))))))),IF(A440&lt;&gt;A438,1,IF(M440=M438,IF(L438="Stroke",B438+1,IF(M440=M437,IF(L437="Stroke",B437+1,""))),1))),"")</f>
        <v>3</v>
      </c>
      <c r="C440" s="49">
        <f t="shared" si="12"/>
        <v>53520</v>
      </c>
      <c r="D440" s="49" t="str">
        <f t="shared" si="13"/>
        <v>20171112</v>
      </c>
      <c r="E440" s="49">
        <v>2017</v>
      </c>
      <c r="F440" s="49">
        <v>11</v>
      </c>
      <c r="G440" s="49">
        <v>12</v>
      </c>
      <c r="H440" s="49">
        <v>14</v>
      </c>
      <c r="I440" s="49">
        <v>52</v>
      </c>
      <c r="J440" s="49">
        <v>0</v>
      </c>
      <c r="K440" s="49">
        <v>820</v>
      </c>
      <c r="L440" s="49" t="s">
        <v>26</v>
      </c>
      <c r="M440" s="49">
        <v>1</v>
      </c>
      <c r="N440" s="49" t="s">
        <v>21</v>
      </c>
      <c r="O440" s="49" t="s">
        <v>27</v>
      </c>
      <c r="P440" s="49">
        <v>37</v>
      </c>
      <c r="Q440" s="49"/>
      <c r="R440" s="60"/>
      <c r="S440" s="60"/>
      <c r="T440" s="60"/>
    </row>
    <row r="441" spans="1:601">
      <c r="A441" s="49">
        <f>IF(C441=C440,A440,IF(C441=(C440+1),A440,(A440+1)))</f>
        <v>82</v>
      </c>
      <c r="B441" s="50">
        <f>IF(L441="Stroke",IF(M441=M440,IF(A441&lt;&gt;A440,1,IF(L440="Stroke",B440+1,IF(L439="Stroke",B439+1,IF(L438="Stroke",B438+1,IF(L437="Stroke",B437+1,IF(L436="Stroke",B436+1,IF(L435="Stroke",B435+1,IF(L434="Stroke",B434+1,"")))))))),IF(A441&lt;&gt;A439,1,IF(M441=M439,IF(L439="Stroke",B439+1,IF(M441=M438,IF(L438="Stroke",B438+1,""))),1))),"")</f>
        <v>4</v>
      </c>
      <c r="C441" s="49">
        <f t="shared" si="12"/>
        <v>53520</v>
      </c>
      <c r="D441" s="49" t="str">
        <f t="shared" si="13"/>
        <v>20171112</v>
      </c>
      <c r="E441" s="49">
        <v>2017</v>
      </c>
      <c r="F441" s="49">
        <v>11</v>
      </c>
      <c r="G441" s="49">
        <v>12</v>
      </c>
      <c r="H441" s="49">
        <v>14</v>
      </c>
      <c r="I441" s="49">
        <v>52</v>
      </c>
      <c r="J441" s="49">
        <v>0</v>
      </c>
      <c r="K441" s="49">
        <v>989</v>
      </c>
      <c r="L441" s="49" t="s">
        <v>26</v>
      </c>
      <c r="M441" s="49">
        <v>1</v>
      </c>
      <c r="N441" s="49" t="s">
        <v>21</v>
      </c>
      <c r="O441" s="49" t="s">
        <v>27</v>
      </c>
      <c r="P441" s="49">
        <v>45</v>
      </c>
      <c r="Q441" s="49"/>
      <c r="R441" s="60"/>
      <c r="S441" s="60"/>
      <c r="T441" s="60"/>
    </row>
    <row r="442" spans="1:601">
      <c r="A442" s="51">
        <f>IF(C442=C441,A441,IF(C442=(C441+1),A441,(A441+1)))</f>
        <v>83</v>
      </c>
      <c r="B442" s="50">
        <f>IF(L442="Stroke",IF(M442=M441,IF(A442&lt;&gt;A441,1,IF(L441="Stroke",B441+1,IF(L440="Stroke",B440+1,IF(L439="Stroke",B439+1,IF(L438="Stroke",B438+1,IF(L437="Stroke",B437+1,IF(L436="Stroke",B436+1,IF(L435="Stroke",B435+1,"")))))))),IF(A442&lt;&gt;A440,1,IF(M442=M440,IF(L440="Stroke",B440+1,IF(M442=M439,IF(L439="Stroke",B439+1,""))),1))),"")</f>
        <v>1</v>
      </c>
      <c r="C442" s="51">
        <f t="shared" si="12"/>
        <v>53615</v>
      </c>
      <c r="D442" s="51" t="str">
        <f t="shared" si="13"/>
        <v>20171112</v>
      </c>
      <c r="E442" s="51">
        <v>2017</v>
      </c>
      <c r="F442" s="51">
        <v>11</v>
      </c>
      <c r="G442" s="51">
        <v>12</v>
      </c>
      <c r="H442" s="51">
        <v>14</v>
      </c>
      <c r="I442" s="51">
        <v>53</v>
      </c>
      <c r="J442" s="51">
        <v>35</v>
      </c>
      <c r="K442" s="51">
        <v>469</v>
      </c>
      <c r="L442" s="51" t="s">
        <v>26</v>
      </c>
      <c r="M442" s="51">
        <v>1</v>
      </c>
      <c r="N442" s="51" t="s">
        <v>21</v>
      </c>
      <c r="O442" s="51" t="s">
        <v>28</v>
      </c>
      <c r="P442" s="51">
        <v>17</v>
      </c>
      <c r="Q442" s="51"/>
      <c r="R442" s="60"/>
      <c r="S442" s="60"/>
      <c r="T442" s="60"/>
    </row>
    <row r="443" spans="1:601">
      <c r="A443" s="55">
        <f>IF(C443=C442,A442,IF(C443=(C442+1),A442,(A442+1)))</f>
        <v>83</v>
      </c>
      <c r="B443" s="50">
        <f>IF(L443="Stroke",IF(M443=M442,IF(A443&lt;&gt;A442,1,IF(L442="Stroke",B442+1,IF(L441="Stroke",B441+1,IF(L440="Stroke",B440+1,IF(L439="Stroke",B439+1,IF(L438="Stroke",B438+1,IF(L437="Stroke",B437+1,IF(L436="Stroke",B436+1,"")))))))),IF(A443&lt;&gt;A441,1,IF(M443=M441,IF(L441="Stroke",B441+1,IF(M443=M440,IF(L440="Stroke",B440+1,""))),1))),"")</f>
        <v>1</v>
      </c>
      <c r="C443" s="55">
        <f t="shared" si="12"/>
        <v>53615</v>
      </c>
      <c r="D443" s="49" t="str">
        <f t="shared" si="13"/>
        <v>20171112</v>
      </c>
      <c r="E443" s="49">
        <v>2017</v>
      </c>
      <c r="F443" s="49">
        <v>11</v>
      </c>
      <c r="G443" s="49">
        <v>12</v>
      </c>
      <c r="H443" s="49">
        <v>14</v>
      </c>
      <c r="I443" s="49">
        <v>53</v>
      </c>
      <c r="J443" s="55">
        <v>35</v>
      </c>
      <c r="K443" s="55">
        <v>575</v>
      </c>
      <c r="L443" s="55" t="s">
        <v>26</v>
      </c>
      <c r="M443" s="55">
        <v>2</v>
      </c>
      <c r="N443" s="55" t="s">
        <v>21</v>
      </c>
      <c r="O443" s="55" t="s">
        <v>27</v>
      </c>
      <c r="P443" s="55">
        <v>651</v>
      </c>
      <c r="Q443" s="55"/>
      <c r="R443" s="60"/>
      <c r="S443" s="60"/>
      <c r="T443" s="60"/>
    </row>
    <row r="444" spans="1:601">
      <c r="A444" s="49">
        <f>IF(C444=C443,A443,IF(C444=(C443+1),A443,(A443+1)))</f>
        <v>83</v>
      </c>
      <c r="B444" s="50" t="str">
        <f>IF(L444="Stroke",IF(M444=M443,IF(A444&lt;&gt;A443,1,IF(L443="Stroke",B443+1,IF(L442="Stroke",B442+1,IF(L441="Stroke",B441+1,IF(L440="Stroke",B440+1,IF(L439="Stroke",B439+1,IF(L438="Stroke",B438+1,IF(L437="Stroke",B437+1,"")))))))),IF(A444&lt;&gt;A442,1,IF(M444=M442,IF(L442="Stroke",B442+1,IF(M444=M441,IF(L441="Stroke",B441+1,""))),1))),"")</f>
        <v/>
      </c>
      <c r="C444" s="49">
        <f t="shared" si="12"/>
        <v>53615</v>
      </c>
      <c r="D444" s="49" t="str">
        <f t="shared" si="13"/>
        <v>20171112</v>
      </c>
      <c r="E444" s="49">
        <v>2017</v>
      </c>
      <c r="F444" s="49">
        <v>11</v>
      </c>
      <c r="G444" s="49">
        <v>12</v>
      </c>
      <c r="H444" s="49">
        <v>14</v>
      </c>
      <c r="I444" s="49">
        <v>53</v>
      </c>
      <c r="J444" s="49">
        <v>35</v>
      </c>
      <c r="K444" s="49">
        <v>855</v>
      </c>
      <c r="L444" s="49" t="s">
        <v>29</v>
      </c>
      <c r="M444" s="49">
        <v>2</v>
      </c>
      <c r="N444" s="49" t="s">
        <v>21</v>
      </c>
      <c r="O444" s="49" t="s">
        <v>27</v>
      </c>
      <c r="P444" s="49">
        <v>0</v>
      </c>
      <c r="Q444" s="49"/>
      <c r="R444" s="60"/>
      <c r="S444" s="60"/>
      <c r="T444" s="60"/>
    </row>
    <row r="445" spans="1:601">
      <c r="A445" s="49">
        <f>IF(C445=C444,A444,IF(C445=(C444+1),A444,(A444+1)))</f>
        <v>83</v>
      </c>
      <c r="B445" s="50" t="str">
        <f>IF(L445="Stroke",IF(M445=M444,IF(A445&lt;&gt;A444,1,IF(L444="Stroke",B444+1,IF(L443="Stroke",B443+1,IF(L442="Stroke",B442+1,IF(L441="Stroke",B441+1,IF(L440="Stroke",B440+1,IF(L439="Stroke",B439+1,IF(L438="Stroke",B438+1,"")))))))),IF(A445&lt;&gt;A443,1,IF(M445=M443,IF(L443="Stroke",B443+1,IF(M445=M442,IF(L442="Stroke",B442+1,""))),1))),"")</f>
        <v/>
      </c>
      <c r="C445" s="49">
        <f t="shared" si="12"/>
        <v>53615</v>
      </c>
      <c r="D445" s="49" t="str">
        <f t="shared" si="13"/>
        <v>20171112</v>
      </c>
      <c r="E445" s="49">
        <v>2017</v>
      </c>
      <c r="F445" s="49">
        <v>11</v>
      </c>
      <c r="G445" s="49">
        <v>12</v>
      </c>
      <c r="H445" s="49">
        <v>14</v>
      </c>
      <c r="I445" s="49">
        <v>53</v>
      </c>
      <c r="J445" s="49">
        <v>35</v>
      </c>
      <c r="K445" s="49">
        <v>986</v>
      </c>
      <c r="L445" s="49" t="s">
        <v>29</v>
      </c>
      <c r="M445" s="49">
        <v>2</v>
      </c>
      <c r="N445" s="49" t="s">
        <v>21</v>
      </c>
      <c r="O445" s="49" t="s">
        <v>27</v>
      </c>
      <c r="P445" s="49">
        <v>0</v>
      </c>
      <c r="Q445" s="49"/>
      <c r="R445" s="60"/>
      <c r="S445" s="60"/>
      <c r="T445" s="60"/>
    </row>
    <row r="446" spans="1:601">
      <c r="A446" s="49">
        <f>IF(C446=C445,A445,IF(C446=(C445+1),A445,(A445+1)))</f>
        <v>83</v>
      </c>
      <c r="B446" s="50" t="str">
        <f>IF(L446="Stroke",IF(M446=M445,IF(A446&lt;&gt;A445,1,IF(L445="Stroke",B445+1,IF(L444="Stroke",B444+1,IF(L443="Stroke",B443+1,IF(L442="Stroke",B442+1,IF(L441="Stroke",B441+1,IF(L440="Stroke",B440+1,IF(L439="Stroke",B439+1,"")))))))),IF(A446&lt;&gt;A444,1,IF(M446=M444,IF(L444="Stroke",B444+1,IF(M446=M443,IF(L443="Stroke",B443+1,""))),1))),"")</f>
        <v/>
      </c>
      <c r="C446" s="49">
        <f t="shared" si="12"/>
        <v>53616</v>
      </c>
      <c r="D446" s="49" t="str">
        <f t="shared" si="13"/>
        <v>20171112</v>
      </c>
      <c r="E446" s="49">
        <v>2017</v>
      </c>
      <c r="F446" s="49">
        <v>11</v>
      </c>
      <c r="G446" s="49">
        <v>12</v>
      </c>
      <c r="H446" s="49">
        <v>14</v>
      </c>
      <c r="I446" s="49">
        <v>53</v>
      </c>
      <c r="J446" s="49">
        <v>36</v>
      </c>
      <c r="K446" s="49">
        <v>31</v>
      </c>
      <c r="L446" s="49" t="s">
        <v>29</v>
      </c>
      <c r="M446" s="49">
        <v>2</v>
      </c>
      <c r="N446" s="49" t="s">
        <v>21</v>
      </c>
      <c r="O446" s="49" t="s">
        <v>27</v>
      </c>
      <c r="P446" s="49">
        <v>0</v>
      </c>
      <c r="Q446" s="49"/>
      <c r="R446" s="60"/>
      <c r="S446" s="60"/>
      <c r="T446" s="60"/>
    </row>
    <row r="447" spans="1:601">
      <c r="A447" s="51">
        <f>IF(C447=C446,A446,IF(C447=(C446+1),A446,(A446+1)))</f>
        <v>84</v>
      </c>
      <c r="B447" s="50">
        <f>IF(L447="Stroke",IF(M447=M446,IF(A447&lt;&gt;A446,1,IF(L446="Stroke",B446+1,IF(L445="Stroke",B445+1,IF(L444="Stroke",B444+1,IF(L443="Stroke",B443+1,IF(L442="Stroke",B442+1,IF(L441="Stroke",B441+1,IF(L440="Stroke",B440+1,"")))))))),IF(A447&lt;&gt;A445,1,IF(M447=M445,IF(L445="Stroke",B445+1,IF(M447=M444,IF(L444="Stroke",B444+1,""))),1))),"")</f>
        <v>1</v>
      </c>
      <c r="C447" s="51">
        <f t="shared" si="12"/>
        <v>47447</v>
      </c>
      <c r="D447" s="51" t="str">
        <f t="shared" si="13"/>
        <v>20171113</v>
      </c>
      <c r="E447" s="51">
        <v>2017</v>
      </c>
      <c r="F447" s="51">
        <v>11</v>
      </c>
      <c r="G447" s="51">
        <v>13</v>
      </c>
      <c r="H447" s="51">
        <v>13</v>
      </c>
      <c r="I447" s="51">
        <v>10</v>
      </c>
      <c r="J447" s="51">
        <v>47</v>
      </c>
      <c r="K447" s="51">
        <v>769</v>
      </c>
      <c r="L447" s="51" t="s">
        <v>26</v>
      </c>
      <c r="M447" s="51">
        <v>1</v>
      </c>
      <c r="N447" s="51" t="s">
        <v>21</v>
      </c>
      <c r="O447" s="51" t="s">
        <v>27</v>
      </c>
      <c r="P447" s="51">
        <v>6</v>
      </c>
      <c r="Q447" s="51" t="s">
        <v>65</v>
      </c>
      <c r="R447" s="60"/>
      <c r="S447" s="60"/>
      <c r="T447" s="60"/>
    </row>
    <row r="448" spans="1:601">
      <c r="A448" s="49">
        <f>IF(C448=C447,A447,IF(C448=(C447+1),A447,(A447+1)))</f>
        <v>84</v>
      </c>
      <c r="B448" s="50">
        <f>IF(L448="Stroke",IF(M448=M447,IF(A448&lt;&gt;A447,1,IF(L447="Stroke",B447+1,IF(L446="Stroke",B446+1,IF(L445="Stroke",B445+1,IF(L444="Stroke",B444+1,IF(L443="Stroke",B443+1,IF(L442="Stroke",B442+1,IF(L441="Stroke",B441+1,"")))))))),IF(A448&lt;&gt;A446,1,IF(M448=M446,IF(L446="Stroke",B446+1,IF(M448=M445,IF(L445="Stroke",B445+1,""))),1))),"")</f>
        <v>2</v>
      </c>
      <c r="C448" s="49">
        <f t="shared" si="12"/>
        <v>47447</v>
      </c>
      <c r="D448" s="49" t="str">
        <f t="shared" si="13"/>
        <v>20171113</v>
      </c>
      <c r="E448" s="49">
        <v>2017</v>
      </c>
      <c r="F448" s="49">
        <v>11</v>
      </c>
      <c r="G448" s="49">
        <v>13</v>
      </c>
      <c r="H448" s="49">
        <v>13</v>
      </c>
      <c r="I448" s="49">
        <v>10</v>
      </c>
      <c r="J448" s="49">
        <v>47</v>
      </c>
      <c r="K448" s="49">
        <v>917</v>
      </c>
      <c r="L448" s="49" t="s">
        <v>26</v>
      </c>
      <c r="M448" s="49">
        <v>1</v>
      </c>
      <c r="N448" s="49" t="s">
        <v>21</v>
      </c>
      <c r="O448" s="49" t="s">
        <v>27</v>
      </c>
      <c r="P448" s="49">
        <v>5</v>
      </c>
      <c r="Q448" s="49"/>
      <c r="R448" s="60"/>
      <c r="S448" s="60"/>
      <c r="T448" s="60"/>
    </row>
    <row r="449" spans="1:20">
      <c r="A449" s="49">
        <f>IF(C449=C448,A448,IF(C449=(C448+1),A448,(A448+1)))</f>
        <v>84</v>
      </c>
      <c r="B449" s="50">
        <f>IF(L449="Stroke",IF(M449=M448,IF(A449&lt;&gt;A448,1,IF(L448="Stroke",B448+1,IF(L447="Stroke",B447+1,IF(L446="Stroke",B446+1,IF(L445="Stroke",B445+1,IF(L444="Stroke",B444+1,IF(L443="Stroke",B443+1,IF(L442="Stroke",B442+1,"")))))))),IF(A449&lt;&gt;A447,1,IF(M449=M447,IF(L447="Stroke",B447+1,IF(M449=M446,IF(L446="Stroke",B446+1,""))),1))),"")</f>
        <v>3</v>
      </c>
      <c r="C449" s="49">
        <f t="shared" si="12"/>
        <v>47447</v>
      </c>
      <c r="D449" s="49" t="str">
        <f t="shared" si="13"/>
        <v>20171113</v>
      </c>
      <c r="E449" s="49">
        <v>2017</v>
      </c>
      <c r="F449" s="49">
        <v>11</v>
      </c>
      <c r="G449" s="49">
        <v>13</v>
      </c>
      <c r="H449" s="49">
        <v>13</v>
      </c>
      <c r="I449" s="49">
        <v>10</v>
      </c>
      <c r="J449" s="49">
        <v>47</v>
      </c>
      <c r="K449" s="49">
        <v>967</v>
      </c>
      <c r="L449" s="49" t="s">
        <v>26</v>
      </c>
      <c r="M449" s="49">
        <v>1</v>
      </c>
      <c r="N449" s="49" t="s">
        <v>21</v>
      </c>
      <c r="O449" s="49" t="s">
        <v>27</v>
      </c>
      <c r="P449" s="49">
        <v>128</v>
      </c>
      <c r="Q449" s="49"/>
      <c r="R449" s="60"/>
      <c r="S449" s="60"/>
      <c r="T449" s="60"/>
    </row>
    <row r="450" spans="1:20">
      <c r="A450" s="51">
        <f>IF(C450=C449,A449,IF(C450=(C449+1),A449,(A449+1)))</f>
        <v>85</v>
      </c>
      <c r="B450" s="50">
        <f>IF(L450="Stroke",IF(M450=M449,IF(A450&lt;&gt;A449,1,IF(L449="Stroke",B449+1,IF(L448="Stroke",B448+1,IF(L447="Stroke",B447+1,IF(L446="Stroke",B446+1,IF(L445="Stroke",B445+1,IF(L444="Stroke",B444+1,IF(L443="Stroke",B443+1,"")))))))),IF(A450&lt;&gt;A448,1,IF(M450=M448,IF(L448="Stroke",B448+1,IF(M450=M447,IF(L447="Stroke",B447+1,""))),1))),"")</f>
        <v>1</v>
      </c>
      <c r="C450" s="51">
        <f t="shared" ref="C450:C513" si="14">J450+(I450*60)+(H450*3600)</f>
        <v>48708</v>
      </c>
      <c r="D450" s="51" t="str">
        <f t="shared" ref="D450:D513" si="15">CONCATENATE(E450,F450,G450)</f>
        <v>20171113</v>
      </c>
      <c r="E450" s="51">
        <v>2017</v>
      </c>
      <c r="F450" s="51">
        <v>11</v>
      </c>
      <c r="G450" s="51">
        <v>13</v>
      </c>
      <c r="H450" s="51">
        <v>13</v>
      </c>
      <c r="I450" s="51">
        <v>31</v>
      </c>
      <c r="J450" s="51">
        <v>48</v>
      </c>
      <c r="K450" s="51">
        <v>654</v>
      </c>
      <c r="L450" s="51" t="s">
        <v>26</v>
      </c>
      <c r="M450" s="51">
        <v>1</v>
      </c>
      <c r="N450" s="51" t="s">
        <v>21</v>
      </c>
      <c r="O450" s="51" t="s">
        <v>27</v>
      </c>
      <c r="P450" s="51">
        <v>307</v>
      </c>
      <c r="Q450" s="51"/>
      <c r="R450" s="60"/>
      <c r="S450" s="60"/>
      <c r="T450" s="60"/>
    </row>
    <row r="451" spans="1:20">
      <c r="A451" s="60">
        <f>IF(C451=C450,A450,IF(C451=(C450+1),A450,(A450+1)))</f>
        <v>85</v>
      </c>
      <c r="B451" s="50" t="str">
        <f>IF(L451="Stroke",IF(M451=M450,IF(A451&lt;&gt;A450,1,IF(L450="Stroke",B450+1,IF(L449="Stroke",B449+1,IF(L448="Stroke",B448+1,IF(L447="Stroke",B447+1,IF(L446="Stroke",B446+1,IF(L445="Stroke",B445+1,IF(L444="Stroke",B444+1,"")))))))),IF(A451&lt;&gt;A449,1,IF(M451=M449,IF(L449="Stroke",B449+1,IF(M451=M448,IF(L448="Stroke",B448+1,""))),1))),"")</f>
        <v/>
      </c>
      <c r="C451" s="60">
        <f t="shared" si="14"/>
        <v>48708</v>
      </c>
      <c r="D451" s="60" t="str">
        <f t="shared" si="15"/>
        <v>20171113</v>
      </c>
      <c r="E451" s="60">
        <v>2017</v>
      </c>
      <c r="F451" s="60">
        <v>11</v>
      </c>
      <c r="G451" s="60">
        <v>13</v>
      </c>
      <c r="H451" s="60">
        <v>13</v>
      </c>
      <c r="I451" s="60">
        <v>31</v>
      </c>
      <c r="J451" s="60">
        <v>48</v>
      </c>
      <c r="K451" s="60">
        <v>659</v>
      </c>
      <c r="L451" s="60" t="s">
        <v>29</v>
      </c>
      <c r="M451" s="60">
        <v>1</v>
      </c>
      <c r="N451" s="60" t="s">
        <v>21</v>
      </c>
      <c r="O451" s="60" t="s">
        <v>66</v>
      </c>
      <c r="P451" s="60">
        <v>0</v>
      </c>
      <c r="Q451" s="60"/>
      <c r="R451" s="60"/>
      <c r="S451" s="60"/>
      <c r="T451" s="60"/>
    </row>
    <row r="452" spans="1:20">
      <c r="A452" s="60">
        <f>IF(C452=C451,A451,IF(C452=(C451+1),A451,(A451+1)))</f>
        <v>85</v>
      </c>
      <c r="B452" s="50" t="str">
        <f>IF(L452="Stroke",IF(M452=M451,IF(A452&lt;&gt;A451,1,IF(L451="Stroke",B451+1,IF(L450="Stroke",B450+1,IF(L449="Stroke",B449+1,IF(L448="Stroke",B448+1,IF(L447="Stroke",B447+1,IF(L446="Stroke",B446+1,IF(L445="Stroke",B445+1,"")))))))),IF(A452&lt;&gt;A450,1,IF(M452=M450,IF(L450="Stroke",B450+1,IF(M452=M449,IF(L449="Stroke",B449+1,""))),1))),"")</f>
        <v/>
      </c>
      <c r="C452" s="60">
        <f t="shared" si="14"/>
        <v>48708</v>
      </c>
      <c r="D452" s="60" t="str">
        <f t="shared" si="15"/>
        <v>20171113</v>
      </c>
      <c r="E452" s="60">
        <v>2017</v>
      </c>
      <c r="F452" s="60">
        <v>11</v>
      </c>
      <c r="G452" s="60">
        <v>13</v>
      </c>
      <c r="H452" s="60">
        <v>13</v>
      </c>
      <c r="I452" s="60">
        <v>31</v>
      </c>
      <c r="J452" s="60">
        <v>48</v>
      </c>
      <c r="K452" s="60">
        <v>664</v>
      </c>
      <c r="L452" s="60" t="s">
        <v>29</v>
      </c>
      <c r="M452" s="60">
        <v>1</v>
      </c>
      <c r="N452" s="60" t="s">
        <v>21</v>
      </c>
      <c r="O452" s="60" t="s">
        <v>66</v>
      </c>
      <c r="P452" s="60">
        <v>0</v>
      </c>
      <c r="Q452" s="60"/>
      <c r="R452" s="60"/>
      <c r="S452" s="60"/>
      <c r="T452" s="60"/>
    </row>
    <row r="453" spans="1:20">
      <c r="A453" s="60">
        <f>IF(C453=C452,A452,IF(C453=(C452+1),A452,(A452+1)))</f>
        <v>85</v>
      </c>
      <c r="B453" s="50" t="str">
        <f>IF(L453="Stroke",IF(M453=M452,IF(A453&lt;&gt;A452,1,IF(L452="Stroke",B452+1,IF(L451="Stroke",B451+1,IF(L450="Stroke",B450+1,IF(L449="Stroke",B449+1,IF(L448="Stroke",B448+1,IF(L447="Stroke",B447+1,IF(L446="Stroke",B446+1,"")))))))),IF(A453&lt;&gt;A451,1,IF(M453=M451,IF(L451="Stroke",B451+1,IF(M453=M450,IF(L450="Stroke",B450+1,""))),1))),"")</f>
        <v/>
      </c>
      <c r="C453" s="60">
        <f t="shared" si="14"/>
        <v>48708</v>
      </c>
      <c r="D453" s="60" t="str">
        <f t="shared" si="15"/>
        <v>20171113</v>
      </c>
      <c r="E453" s="60">
        <v>2017</v>
      </c>
      <c r="F453" s="60">
        <v>11</v>
      </c>
      <c r="G453" s="60">
        <v>13</v>
      </c>
      <c r="H453" s="60">
        <v>13</v>
      </c>
      <c r="I453" s="60">
        <v>31</v>
      </c>
      <c r="J453" s="60">
        <v>48</v>
      </c>
      <c r="K453" s="60">
        <v>721</v>
      </c>
      <c r="L453" s="60" t="s">
        <v>29</v>
      </c>
      <c r="M453" s="60">
        <v>1</v>
      </c>
      <c r="N453" s="60" t="s">
        <v>21</v>
      </c>
      <c r="O453" s="60" t="s">
        <v>66</v>
      </c>
      <c r="P453" s="60">
        <v>0</v>
      </c>
      <c r="Q453" s="60"/>
      <c r="R453" s="60"/>
      <c r="S453" s="60"/>
      <c r="T453" s="60"/>
    </row>
    <row r="454" spans="1:20">
      <c r="A454" s="49">
        <f>IF(C454=C453,A453,IF(C454=(C453+1),A453,(A453+1)))</f>
        <v>85</v>
      </c>
      <c r="B454" s="50">
        <f>IF(L454="Stroke",IF(M454=M453,IF(A454&lt;&gt;A453,1,IF(L453="Stroke",B453+1,IF(L452="Stroke",B452+1,IF(L451="Stroke",B451+1,IF(L450="Stroke",B450+1,IF(L449="Stroke",B449+1,IF(L448="Stroke",B448+1,IF(L447="Stroke",B447+1,"")))))))),IF(A454&lt;&gt;A452,1,IF(M454=M452,IF(L452="Stroke",B452+1,IF(M454=M451,IF(L451="Stroke",B451+1,""))),1))),"")</f>
        <v>2</v>
      </c>
      <c r="C454" s="49">
        <f t="shared" si="14"/>
        <v>48708</v>
      </c>
      <c r="D454" s="55" t="str">
        <f t="shared" si="15"/>
        <v>20171113</v>
      </c>
      <c r="E454" s="49">
        <v>2017</v>
      </c>
      <c r="F454" s="49">
        <v>11</v>
      </c>
      <c r="G454" s="49">
        <v>13</v>
      </c>
      <c r="H454" s="49">
        <v>13</v>
      </c>
      <c r="I454" s="49">
        <v>31</v>
      </c>
      <c r="J454" s="49">
        <v>48</v>
      </c>
      <c r="K454" s="49">
        <v>999</v>
      </c>
      <c r="L454" s="49" t="s">
        <v>26</v>
      </c>
      <c r="M454" s="49">
        <v>1</v>
      </c>
      <c r="N454" s="49" t="s">
        <v>21</v>
      </c>
      <c r="O454" s="49" t="s">
        <v>66</v>
      </c>
      <c r="P454" s="49">
        <v>22</v>
      </c>
      <c r="Q454" s="49"/>
      <c r="R454" s="60"/>
      <c r="S454" s="60"/>
      <c r="T454" s="60"/>
    </row>
    <row r="455" spans="1:20">
      <c r="A455" s="51">
        <f>IF(C455=C454,A454,IF(C455=(C454+1),A454,(A454+1)))</f>
        <v>86</v>
      </c>
      <c r="B455" s="50">
        <f>IF(L455="Stroke",IF(M455=M454,IF(A455&lt;&gt;A454,1,IF(L454="Stroke",B454+1,IF(L453="Stroke",B453+1,IF(L452="Stroke",B452+1,IF(L451="Stroke",B451+1,IF(L450="Stroke",B450+1,IF(L449="Stroke",B449+1,IF(L448="Stroke",B448+1,"")))))))),IF(A455&lt;&gt;A453,1,IF(M455=M453,IF(L453="Stroke",B453+1,IF(M455=M452,IF(L452="Stroke",B452+1,""))),1))),"")</f>
        <v>1</v>
      </c>
      <c r="C455" s="51">
        <f t="shared" si="14"/>
        <v>71452</v>
      </c>
      <c r="D455" s="51" t="str">
        <f t="shared" si="15"/>
        <v>20171114</v>
      </c>
      <c r="E455" s="51">
        <v>2017</v>
      </c>
      <c r="F455" s="51">
        <v>11</v>
      </c>
      <c r="G455" s="51">
        <v>14</v>
      </c>
      <c r="H455" s="51">
        <v>19</v>
      </c>
      <c r="I455" s="51">
        <v>50</v>
      </c>
      <c r="J455" s="51">
        <v>52</v>
      </c>
      <c r="K455" s="51">
        <v>973</v>
      </c>
      <c r="L455" s="51" t="s">
        <v>26</v>
      </c>
      <c r="M455" s="51">
        <v>1</v>
      </c>
      <c r="N455" s="51" t="s">
        <v>21</v>
      </c>
      <c r="O455" s="51" t="s">
        <v>27</v>
      </c>
      <c r="P455" s="51">
        <v>13</v>
      </c>
      <c r="Q455" s="51" t="s">
        <v>68</v>
      </c>
      <c r="R455" s="60"/>
      <c r="S455" s="60"/>
      <c r="T455" s="60"/>
    </row>
    <row r="456" spans="1:20">
      <c r="A456" s="51">
        <f>IF(C456=C455,A455,IF(C456=(C455+1),A455,(A455+1)))</f>
        <v>87</v>
      </c>
      <c r="B456" s="50">
        <f>IF(L456="Stroke",IF(M456=M455,IF(A456&lt;&gt;A455,1,IF(L455="Stroke",B455+1,IF(L454="Stroke",B454+1,IF(L453="Stroke",B453+1,IF(L452="Stroke",B452+1,IF(L451="Stroke",B451+1,IF(L450="Stroke",B450+1,IF(L449="Stroke",B449+1,"")))))))),IF(A456&lt;&gt;A454,1,IF(M456=M454,IF(L454="Stroke",B454+1,IF(M456=M453,IF(L453="Stroke",B453+1,""))),1))),"")</f>
        <v>1</v>
      </c>
      <c r="C456" s="51">
        <f t="shared" si="14"/>
        <v>71669</v>
      </c>
      <c r="D456" s="51" t="str">
        <f t="shared" si="15"/>
        <v>20171114</v>
      </c>
      <c r="E456" s="51">
        <v>2017</v>
      </c>
      <c r="F456" s="51">
        <v>11</v>
      </c>
      <c r="G456" s="51">
        <v>14</v>
      </c>
      <c r="H456" s="51">
        <v>19</v>
      </c>
      <c r="I456" s="51">
        <v>54</v>
      </c>
      <c r="J456" s="51">
        <v>29</v>
      </c>
      <c r="K456" s="51">
        <v>303</v>
      </c>
      <c r="L456" s="51" t="s">
        <v>26</v>
      </c>
      <c r="M456" s="51">
        <v>1</v>
      </c>
      <c r="N456" s="51" t="s">
        <v>21</v>
      </c>
      <c r="O456" s="51" t="s">
        <v>28</v>
      </c>
      <c r="P456" s="51">
        <v>9</v>
      </c>
      <c r="Q456" s="51" t="s">
        <v>69</v>
      </c>
      <c r="R456" s="60"/>
      <c r="S456" s="60"/>
      <c r="T456" s="60"/>
    </row>
    <row r="457" spans="1:20">
      <c r="A457" s="51">
        <f>IF(C457=C456,A456,IF(C457=(C456+1),A456,(A456+1)))</f>
        <v>88</v>
      </c>
      <c r="B457" s="50">
        <f>IF(L457="Stroke",IF(M457=M456,IF(A457&lt;&gt;A456,1,IF(L456="Stroke",B456+1,IF(L455="Stroke",B455+1,IF(L454="Stroke",B454+1,IF(L453="Stroke",B453+1,IF(L452="Stroke",B452+1,IF(L451="Stroke",B451+1,IF(L450="Stroke",B450+1,"")))))))),IF(A457&lt;&gt;A455,1,IF(M457=M455,IF(L455="Stroke",B455+1,IF(M457=M454,IF(L454="Stroke",B454+1,""))),1))),"")</f>
        <v>1</v>
      </c>
      <c r="C457" s="51">
        <f t="shared" si="14"/>
        <v>72083</v>
      </c>
      <c r="D457" s="51" t="str">
        <f t="shared" si="15"/>
        <v>20171114</v>
      </c>
      <c r="E457" s="51">
        <v>2017</v>
      </c>
      <c r="F457" s="51">
        <v>11</v>
      </c>
      <c r="G457" s="51">
        <v>14</v>
      </c>
      <c r="H457" s="51">
        <v>20</v>
      </c>
      <c r="I457" s="51">
        <v>1</v>
      </c>
      <c r="J457" s="51">
        <v>23</v>
      </c>
      <c r="K457" s="51">
        <v>621</v>
      </c>
      <c r="L457" s="51" t="s">
        <v>26</v>
      </c>
      <c r="M457" s="51">
        <v>1</v>
      </c>
      <c r="N457" s="51" t="s">
        <v>21</v>
      </c>
      <c r="O457" s="51" t="s">
        <v>66</v>
      </c>
      <c r="P457" s="51">
        <v>1</v>
      </c>
      <c r="Q457" s="51" t="s">
        <v>70</v>
      </c>
      <c r="R457" s="60"/>
      <c r="S457" s="60"/>
      <c r="T457" s="60"/>
    </row>
    <row r="458" spans="1:20">
      <c r="A458" s="49">
        <f>IF(C458=C457,A457,IF(C458=(C457+1),A457,(A457+1)))</f>
        <v>88</v>
      </c>
      <c r="B458" s="50">
        <f>IF(L458="Stroke",IF(M458=M457,IF(A458&lt;&gt;A457,1,IF(L457="Stroke",B457+1,IF(L456="Stroke",B456+1,IF(L455="Stroke",B455+1,IF(L454="Stroke",B454+1,IF(L453="Stroke",B453+1,IF(L452="Stroke",B452+1,IF(L451="Stroke",B451+1,"")))))))),IF(A458&lt;&gt;A456,1,IF(M458=M456,IF(L456="Stroke",B456+1,IF(M458=M455,IF(L455="Stroke",B455+1,""))),1))),"")</f>
        <v>2</v>
      </c>
      <c r="C458" s="49">
        <f t="shared" si="14"/>
        <v>72083</v>
      </c>
      <c r="D458" s="49" t="str">
        <f t="shared" si="15"/>
        <v>20171114</v>
      </c>
      <c r="E458" s="49">
        <v>2017</v>
      </c>
      <c r="F458" s="49">
        <v>11</v>
      </c>
      <c r="G458" s="49">
        <v>14</v>
      </c>
      <c r="H458" s="49">
        <v>20</v>
      </c>
      <c r="I458" s="49">
        <v>1</v>
      </c>
      <c r="J458" s="49">
        <v>23</v>
      </c>
      <c r="K458" s="49">
        <v>638</v>
      </c>
      <c r="L458" s="49" t="s">
        <v>26</v>
      </c>
      <c r="M458" s="49">
        <v>1</v>
      </c>
      <c r="N458" s="49" t="s">
        <v>21</v>
      </c>
      <c r="O458" s="49" t="s">
        <v>27</v>
      </c>
      <c r="P458" s="49">
        <v>1</v>
      </c>
      <c r="Q458" s="49"/>
      <c r="R458" s="60"/>
      <c r="S458" s="60"/>
      <c r="T458" s="60"/>
    </row>
    <row r="459" spans="1:20">
      <c r="A459" s="49">
        <f>IF(C459=C458,A458,IF(C459=(C458+1),A458,(A458+1)))</f>
        <v>88</v>
      </c>
      <c r="B459" s="50">
        <f>IF(L459="Stroke",IF(M459=M458,IF(A459&lt;&gt;A458,1,IF(L458="Stroke",B458+1,IF(L457="Stroke",B457+1,IF(L456="Stroke",B456+1,IF(L455="Stroke",B455+1,IF(L454="Stroke",B454+1,IF(L453="Stroke",B453+1,IF(L452="Stroke",B452+1,"")))))))),IF(A459&lt;&gt;A457,1,IF(M459=M457,IF(L457="Stroke",B457+1,IF(M459=M456,IF(L456="Stroke",B456+1,""))),1))),"")</f>
        <v>3</v>
      </c>
      <c r="C459" s="49">
        <f t="shared" si="14"/>
        <v>72083</v>
      </c>
      <c r="D459" s="49" t="str">
        <f t="shared" si="15"/>
        <v>20171114</v>
      </c>
      <c r="E459" s="49">
        <v>2017</v>
      </c>
      <c r="F459" s="49">
        <v>11</v>
      </c>
      <c r="G459" s="49">
        <v>14</v>
      </c>
      <c r="H459" s="49">
        <v>20</v>
      </c>
      <c r="I459" s="49">
        <v>1</v>
      </c>
      <c r="J459" s="49">
        <v>23</v>
      </c>
      <c r="K459" s="49">
        <v>664</v>
      </c>
      <c r="L459" s="49" t="s">
        <v>26</v>
      </c>
      <c r="M459" s="49">
        <v>1</v>
      </c>
      <c r="N459" s="49" t="s">
        <v>21</v>
      </c>
      <c r="O459" s="49" t="s">
        <v>66</v>
      </c>
      <c r="P459" s="49">
        <v>1</v>
      </c>
      <c r="Q459" t="s">
        <v>278</v>
      </c>
      <c r="R459" s="60"/>
      <c r="S459" s="60"/>
      <c r="T459" s="60"/>
    </row>
    <row r="460" spans="1:20">
      <c r="A460" s="49">
        <f>IF(C460=C459,A459,IF(C460=(C459+1),A459,(A459+1)))</f>
        <v>88</v>
      </c>
      <c r="B460" s="50">
        <f>IF(L460="Stroke",IF(M460=M459,IF(A460&lt;&gt;A459,1,IF(L459="Stroke",B459+1,IF(L458="Stroke",B458+1,IF(L457="Stroke",B457+1,IF(L456="Stroke",B456+1,IF(L455="Stroke",B455+1,IF(L454="Stroke",B454+1,IF(L453="Stroke",B453+1,"")))))))),IF(A460&lt;&gt;A458,1,IF(M460=M458,IF(L458="Stroke",B458+1,IF(M460=M457,IF(L457="Stroke",B457+1,""))),1))),"")</f>
        <v>4</v>
      </c>
      <c r="C460" s="49">
        <f t="shared" si="14"/>
        <v>72083</v>
      </c>
      <c r="D460" s="49" t="str">
        <f t="shared" si="15"/>
        <v>20171114</v>
      </c>
      <c r="E460" s="49">
        <v>2017</v>
      </c>
      <c r="F460" s="49">
        <v>11</v>
      </c>
      <c r="G460" s="49">
        <v>14</v>
      </c>
      <c r="H460" s="49">
        <v>20</v>
      </c>
      <c r="I460" s="49">
        <v>1</v>
      </c>
      <c r="J460" s="49">
        <v>23</v>
      </c>
      <c r="K460" s="49">
        <v>712</v>
      </c>
      <c r="L460" s="49" t="s">
        <v>26</v>
      </c>
      <c r="M460" s="49">
        <v>1</v>
      </c>
      <c r="N460" s="49" t="s">
        <v>21</v>
      </c>
      <c r="O460" s="49" t="s">
        <v>66</v>
      </c>
      <c r="P460" s="49">
        <v>1</v>
      </c>
      <c r="Q460" s="49"/>
      <c r="R460" s="60"/>
      <c r="S460" s="60"/>
      <c r="T460" s="60"/>
    </row>
    <row r="461" spans="1:20">
      <c r="A461" s="49">
        <f>IF(C461=C460,A460,IF(C461=(C460+1),A460,(A460+1)))</f>
        <v>88</v>
      </c>
      <c r="B461" s="50">
        <f>IF(L461="Stroke",IF(M461=M460,IF(A461&lt;&gt;A460,1,IF(L460="Stroke",B460+1,IF(L459="Stroke",B459+1,IF(L458="Stroke",B458+1,IF(L457="Stroke",B457+1,IF(L456="Stroke",B456+1,IF(L455="Stroke",B455+1,IF(L454="Stroke",B454+1,"")))))))),IF(A461&lt;&gt;A459,1,IF(M461=M459,IF(L459="Stroke",B459+1,IF(M461=M458,IF(L458="Stroke",B458+1,""))),1))),"")</f>
        <v>5</v>
      </c>
      <c r="C461" s="49">
        <f t="shared" si="14"/>
        <v>72083</v>
      </c>
      <c r="D461" s="49" t="str">
        <f t="shared" si="15"/>
        <v>20171114</v>
      </c>
      <c r="E461" s="49">
        <v>2017</v>
      </c>
      <c r="F461" s="49">
        <v>11</v>
      </c>
      <c r="G461" s="49">
        <v>14</v>
      </c>
      <c r="H461" s="49">
        <v>20</v>
      </c>
      <c r="I461" s="49">
        <v>1</v>
      </c>
      <c r="J461" s="49">
        <v>23</v>
      </c>
      <c r="K461" s="49">
        <v>760</v>
      </c>
      <c r="L461" s="49" t="s">
        <v>26</v>
      </c>
      <c r="M461" s="49">
        <v>1</v>
      </c>
      <c r="N461" s="49" t="s">
        <v>21</v>
      </c>
      <c r="O461" s="49" t="s">
        <v>66</v>
      </c>
      <c r="P461" s="49">
        <v>1</v>
      </c>
      <c r="Q461" s="49"/>
      <c r="R461" s="60"/>
      <c r="S461" s="60"/>
      <c r="T461" s="60"/>
    </row>
    <row r="462" spans="1:20">
      <c r="A462" s="49">
        <f>IF(C462=C461,A461,IF(C462=(C461+1),A461,(A461+1)))</f>
        <v>88</v>
      </c>
      <c r="B462" s="50">
        <f>IF(L462="Stroke",IF(M462=M461,IF(A462&lt;&gt;A461,1,IF(L461="Stroke",B461+1,IF(L460="Stroke",B460+1,IF(L459="Stroke",B459+1,IF(L458="Stroke",B458+1,IF(L457="Stroke",B457+1,IF(L456="Stroke",B456+1,IF(L455="Stroke",B455+1,"")))))))),IF(A462&lt;&gt;A460,1,IF(M462=M460,IF(L460="Stroke",B460+1,IF(M462=M459,IF(L459="Stroke",B459+1,""))),1))),"")</f>
        <v>6</v>
      </c>
      <c r="C462" s="49">
        <f t="shared" si="14"/>
        <v>72083</v>
      </c>
      <c r="D462" s="49" t="str">
        <f t="shared" si="15"/>
        <v>20171114</v>
      </c>
      <c r="E462" s="49">
        <v>2017</v>
      </c>
      <c r="F462" s="49">
        <v>11</v>
      </c>
      <c r="G462" s="49">
        <v>14</v>
      </c>
      <c r="H462" s="49">
        <v>20</v>
      </c>
      <c r="I462" s="49">
        <v>1</v>
      </c>
      <c r="J462" s="49">
        <v>23</v>
      </c>
      <c r="K462" s="49">
        <v>800</v>
      </c>
      <c r="L462" s="49" t="s">
        <v>26</v>
      </c>
      <c r="M462" s="49">
        <v>1</v>
      </c>
      <c r="N462" s="49" t="s">
        <v>21</v>
      </c>
      <c r="O462" s="49" t="s">
        <v>27</v>
      </c>
      <c r="P462" s="49">
        <v>1</v>
      </c>
      <c r="Q462" s="49"/>
      <c r="R462" s="60"/>
      <c r="S462" s="60"/>
      <c r="T462" s="60"/>
    </row>
    <row r="463" spans="1:20">
      <c r="A463" s="49">
        <f>IF(C463=C462,A462,IF(C463=(C462+1),A462,(A462+1)))</f>
        <v>88</v>
      </c>
      <c r="B463" s="50">
        <f>IF(L463="Stroke",IF(M463=M462,IF(A463&lt;&gt;A462,1,IF(L462="Stroke",B462+1,IF(L461="Stroke",B461+1,IF(L460="Stroke",B460+1,IF(L459="Stroke",B459+1,IF(L458="Stroke",B458+1,IF(L457="Stroke",B457+1,IF(L456="Stroke",B456+1,"")))))))),IF(A463&lt;&gt;A461,1,IF(M463=M461,IF(L461="Stroke",B461+1,IF(M463=M460,IF(L460="Stroke",B460+1,""))),1))),"")</f>
        <v>7</v>
      </c>
      <c r="C463" s="49">
        <f t="shared" si="14"/>
        <v>72083</v>
      </c>
      <c r="D463" s="49" t="str">
        <f t="shared" si="15"/>
        <v>20171114</v>
      </c>
      <c r="E463" s="49">
        <v>2017</v>
      </c>
      <c r="F463" s="49">
        <v>11</v>
      </c>
      <c r="G463" s="49">
        <v>14</v>
      </c>
      <c r="H463" s="49">
        <v>20</v>
      </c>
      <c r="I463" s="49">
        <v>1</v>
      </c>
      <c r="J463" s="49">
        <v>23</v>
      </c>
      <c r="K463" s="49">
        <v>813</v>
      </c>
      <c r="L463" s="49" t="s">
        <v>26</v>
      </c>
      <c r="M463" s="49">
        <v>1</v>
      </c>
      <c r="N463" s="49" t="s">
        <v>21</v>
      </c>
      <c r="O463" s="49" t="s">
        <v>27</v>
      </c>
      <c r="P463" s="49">
        <v>1</v>
      </c>
      <c r="Q463" s="49"/>
      <c r="R463" s="60"/>
      <c r="S463" s="60"/>
      <c r="T463" s="60"/>
    </row>
    <row r="464" spans="1:20">
      <c r="A464" s="49">
        <f>IF(C464=C463,A463,IF(C464=(C463+1),A463,(A463+1)))</f>
        <v>88</v>
      </c>
      <c r="B464" s="50">
        <f>IF(L464="Stroke",IF(M464=M463,IF(A464&lt;&gt;A463,1,IF(L463="Stroke",B463+1,IF(L462="Stroke",B462+1,IF(L461="Stroke",B461+1,IF(L460="Stroke",B460+1,IF(L459="Stroke",B459+1,IF(L458="Stroke",B458+1,IF(L457="Stroke",B457+1,"")))))))),IF(A464&lt;&gt;A462,1,IF(M464=M462,IF(L462="Stroke",B462+1,IF(M464=M461,IF(L461="Stroke",B461+1,""))),1))),"")</f>
        <v>8</v>
      </c>
      <c r="C464" s="49">
        <f t="shared" si="14"/>
        <v>72083</v>
      </c>
      <c r="D464" s="49" t="str">
        <f t="shared" si="15"/>
        <v>20171114</v>
      </c>
      <c r="E464" s="49">
        <v>2017</v>
      </c>
      <c r="F464" s="49">
        <v>11</v>
      </c>
      <c r="G464" s="49">
        <v>14</v>
      </c>
      <c r="H464" s="49">
        <v>20</v>
      </c>
      <c r="I464" s="49">
        <v>1</v>
      </c>
      <c r="J464" s="49">
        <v>23</v>
      </c>
      <c r="K464" s="49">
        <v>827</v>
      </c>
      <c r="L464" s="49" t="s">
        <v>26</v>
      </c>
      <c r="M464" s="49">
        <v>1</v>
      </c>
      <c r="N464" s="49" t="s">
        <v>21</v>
      </c>
      <c r="O464" s="49" t="s">
        <v>27</v>
      </c>
      <c r="P464" s="49">
        <v>1</v>
      </c>
      <c r="Q464" s="49"/>
      <c r="R464" s="60"/>
      <c r="S464" s="60"/>
      <c r="T464" s="60"/>
    </row>
    <row r="465" spans="1:21">
      <c r="A465" s="49">
        <f>IF(C465=C464,A464,IF(C465=(C464+1),A464,(A464+1)))</f>
        <v>88</v>
      </c>
      <c r="B465" s="50">
        <f>IF(L465="Stroke",IF(M465=M464,IF(A465&lt;&gt;A464,1,IF(L464="Stroke",B464+1,IF(L463="Stroke",B463+1,IF(L462="Stroke",B462+1,IF(L461="Stroke",B461+1,IF(L460="Stroke",B460+1,IF(L459="Stroke",B459+1,IF(L458="Stroke",B458+1,"")))))))),IF(A465&lt;&gt;A463,1,IF(M465=M463,IF(L463="Stroke",B463+1,IF(M465=M462,IF(L462="Stroke",B462+1,""))),1))),"")</f>
        <v>9</v>
      </c>
      <c r="C465" s="49">
        <f t="shared" si="14"/>
        <v>72083</v>
      </c>
      <c r="D465" s="49" t="str">
        <f t="shared" si="15"/>
        <v>20171114</v>
      </c>
      <c r="E465" s="49">
        <v>2017</v>
      </c>
      <c r="F465" s="49">
        <v>11</v>
      </c>
      <c r="G465" s="49">
        <v>14</v>
      </c>
      <c r="H465" s="49">
        <v>20</v>
      </c>
      <c r="I465" s="49">
        <v>1</v>
      </c>
      <c r="J465" s="49">
        <v>23</v>
      </c>
      <c r="K465" s="49">
        <v>848</v>
      </c>
      <c r="L465" s="49" t="s">
        <v>26</v>
      </c>
      <c r="M465" s="49">
        <v>1</v>
      </c>
      <c r="N465" s="49" t="s">
        <v>21</v>
      </c>
      <c r="O465" s="49" t="s">
        <v>27</v>
      </c>
      <c r="P465" s="49">
        <v>1</v>
      </c>
      <c r="Q465" s="49"/>
      <c r="R465" s="60"/>
      <c r="S465" s="60"/>
      <c r="T465" s="60"/>
    </row>
    <row r="466" spans="1:21">
      <c r="A466" s="49">
        <f>IF(C466=C465,A465,IF(C466=(C465+1),A465,(A465+1)))</f>
        <v>88</v>
      </c>
      <c r="B466" s="50">
        <f>IF(L466="Stroke",IF(M466=M465,IF(A466&lt;&gt;A465,1,IF(L465="Stroke",B465+1,IF(L464="Stroke",B464+1,IF(L463="Stroke",B463+1,IF(L462="Stroke",B462+1,IF(L461="Stroke",B461+1,IF(L460="Stroke",B460+1,IF(L459="Stroke",B459+1,"")))))))),IF(A466&lt;&gt;A464,1,IF(M466=M464,IF(L464="Stroke",B464+1,IF(M466=M463,IF(L463="Stroke",B463+1,""))),1))),"")</f>
        <v>10</v>
      </c>
      <c r="C466" s="49">
        <f t="shared" si="14"/>
        <v>72083</v>
      </c>
      <c r="D466" s="49" t="str">
        <f t="shared" si="15"/>
        <v>20171114</v>
      </c>
      <c r="E466" s="49">
        <v>2017</v>
      </c>
      <c r="F466" s="49">
        <v>11</v>
      </c>
      <c r="G466" s="49">
        <v>14</v>
      </c>
      <c r="H466" s="49">
        <v>20</v>
      </c>
      <c r="I466" s="49">
        <v>1</v>
      </c>
      <c r="J466" s="49">
        <v>23</v>
      </c>
      <c r="K466" s="49">
        <v>873</v>
      </c>
      <c r="L466" s="49" t="s">
        <v>26</v>
      </c>
      <c r="M466" s="49">
        <v>1</v>
      </c>
      <c r="N466" s="49" t="s">
        <v>21</v>
      </c>
      <c r="O466" s="49" t="s">
        <v>27</v>
      </c>
      <c r="P466" s="49">
        <v>3</v>
      </c>
      <c r="Q466" s="49"/>
      <c r="R466" s="60"/>
      <c r="S466" s="60"/>
      <c r="T466" s="60"/>
    </row>
    <row r="467" spans="1:21">
      <c r="A467" s="49">
        <f>IF(C467=C466,A466,IF(C467=(C466+1),A466,(A466+1)))</f>
        <v>88</v>
      </c>
      <c r="B467" s="50">
        <f>IF(L467="Stroke",IF(M467=M466,IF(A467&lt;&gt;A466,1,IF(L466="Stroke",B466+1,IF(L465="Stroke",B465+1,IF(L464="Stroke",B464+1,IF(L463="Stroke",B463+1,IF(L462="Stroke",B462+1,IF(L461="Stroke",B461+1,IF(L460="Stroke",B460+1,"")))))))),IF(A467&lt;&gt;A465,1,IF(M467=M465,IF(L465="Stroke",B465+1,IF(M467=M464,IF(L464="Stroke",B464+1,""))),1))),"")</f>
        <v>11</v>
      </c>
      <c r="C467" s="49">
        <f t="shared" si="14"/>
        <v>72084</v>
      </c>
      <c r="D467" s="49" t="str">
        <f t="shared" si="15"/>
        <v>20171114</v>
      </c>
      <c r="E467" s="49">
        <v>2017</v>
      </c>
      <c r="F467" s="49">
        <v>11</v>
      </c>
      <c r="G467" s="49">
        <v>14</v>
      </c>
      <c r="H467" s="49">
        <v>20</v>
      </c>
      <c r="I467" s="49">
        <v>1</v>
      </c>
      <c r="J467" s="49">
        <v>24</v>
      </c>
      <c r="K467" s="49">
        <v>105</v>
      </c>
      <c r="L467" s="49" t="s">
        <v>26</v>
      </c>
      <c r="M467" s="49">
        <v>1</v>
      </c>
      <c r="N467" s="49" t="s">
        <v>21</v>
      </c>
      <c r="O467" s="49" t="s">
        <v>27</v>
      </c>
      <c r="P467" s="49">
        <v>1</v>
      </c>
      <c r="Q467" s="49"/>
      <c r="R467" s="60"/>
      <c r="S467" s="60"/>
      <c r="T467" s="60"/>
    </row>
    <row r="468" spans="1:21">
      <c r="A468" s="49">
        <f>IF(C468=C467,A467,IF(C468=(C467+1),A467,(A467+1)))</f>
        <v>88</v>
      </c>
      <c r="B468" s="50">
        <f>IF(L468="Stroke",IF(M468=M467,IF(A468&lt;&gt;A467,1,IF(L467="Stroke",B467+1,IF(L466="Stroke",B466+1,IF(L465="Stroke",B465+1,IF(L464="Stroke",B464+1,IF(L463="Stroke",B463+1,IF(L462="Stroke",B462+1,IF(L461="Stroke",B461+1,"")))))))),IF(A468&lt;&gt;A466,1,IF(M468=M466,IF(L466="Stroke",B466+1,IF(M468=M465,IF(L465="Stroke",B465+1,""))),1))),"")</f>
        <v>12</v>
      </c>
      <c r="C468" s="49">
        <f t="shared" si="14"/>
        <v>72084</v>
      </c>
      <c r="D468" s="49" t="str">
        <f t="shared" si="15"/>
        <v>20171114</v>
      </c>
      <c r="E468" s="49">
        <v>2017</v>
      </c>
      <c r="F468" s="49">
        <v>11</v>
      </c>
      <c r="G468" s="49">
        <v>14</v>
      </c>
      <c r="H468" s="49">
        <v>20</v>
      </c>
      <c r="I468" s="49">
        <v>1</v>
      </c>
      <c r="J468" s="49">
        <v>24</v>
      </c>
      <c r="K468" s="49">
        <v>169</v>
      </c>
      <c r="L468" s="49" t="s">
        <v>26</v>
      </c>
      <c r="M468" s="49">
        <v>1</v>
      </c>
      <c r="N468" s="49" t="s">
        <v>21</v>
      </c>
      <c r="O468" s="49" t="s">
        <v>27</v>
      </c>
      <c r="P468" s="49">
        <v>2</v>
      </c>
      <c r="Q468" s="49"/>
      <c r="R468" s="60"/>
      <c r="S468" s="60"/>
      <c r="T468" s="60"/>
    </row>
    <row r="469" spans="1:21">
      <c r="A469" s="49">
        <f>IF(C469=C468,A468,IF(C469=(C468+1),A468,(A468+1)))</f>
        <v>88</v>
      </c>
      <c r="B469" s="50">
        <f>IF(L469="Stroke",IF(M469=M468,IF(A469&lt;&gt;A468,1,IF(L468="Stroke",B468+1,IF(L467="Stroke",B467+1,IF(L466="Stroke",B466+1,IF(L465="Stroke",B465+1,IF(L464="Stroke",B464+1,IF(L463="Stroke",B463+1,IF(L462="Stroke",B462+1,"")))))))),IF(A469&lt;&gt;A467,1,IF(M469=M467,IF(L467="Stroke",B467+1,IF(M469=M466,IF(L466="Stroke",B466+1,""))),1))),"")</f>
        <v>13</v>
      </c>
      <c r="C469" s="49">
        <f t="shared" si="14"/>
        <v>72084</v>
      </c>
      <c r="D469" s="49" t="str">
        <f t="shared" si="15"/>
        <v>20171114</v>
      </c>
      <c r="E469" s="49">
        <v>2017</v>
      </c>
      <c r="F469" s="49">
        <v>11</v>
      </c>
      <c r="G469" s="49">
        <v>14</v>
      </c>
      <c r="H469" s="49">
        <v>20</v>
      </c>
      <c r="I469" s="49">
        <v>1</v>
      </c>
      <c r="J469" s="49">
        <v>24</v>
      </c>
      <c r="K469" s="49">
        <v>202</v>
      </c>
      <c r="L469" s="49" t="s">
        <v>26</v>
      </c>
      <c r="M469" s="49">
        <v>1</v>
      </c>
      <c r="N469" s="49" t="s">
        <v>21</v>
      </c>
      <c r="O469" s="49" t="s">
        <v>27</v>
      </c>
      <c r="P469" s="49">
        <v>1</v>
      </c>
      <c r="Q469" s="49"/>
      <c r="R469" s="60"/>
      <c r="S469" s="60"/>
      <c r="T469" s="60"/>
    </row>
    <row r="470" spans="1:21">
      <c r="A470" s="49">
        <f>IF(C470=C469,A469,IF(C470=(C469+1),A469,(A469+1)))</f>
        <v>88</v>
      </c>
      <c r="B470" s="50">
        <f>IF(L470="Stroke",IF(M470=M469,IF(A470&lt;&gt;A469,1,IF(L469="Stroke",B469+1,IF(L468="Stroke",B468+1,IF(L467="Stroke",B467+1,IF(L466="Stroke",B466+1,IF(L465="Stroke",B465+1,IF(L464="Stroke",B464+1,IF(L463="Stroke",B463+1,"")))))))),IF(A470&lt;&gt;A468,1,IF(M470=M468,IF(L468="Stroke",B468+1,IF(M470=M467,IF(L467="Stroke",B467+1,""))),1))),"")</f>
        <v>14</v>
      </c>
      <c r="C470" s="49">
        <f t="shared" si="14"/>
        <v>72084</v>
      </c>
      <c r="D470" s="49" t="str">
        <f t="shared" si="15"/>
        <v>20171114</v>
      </c>
      <c r="E470" s="49">
        <v>2017</v>
      </c>
      <c r="F470" s="49">
        <v>11</v>
      </c>
      <c r="G470" s="49">
        <v>14</v>
      </c>
      <c r="H470" s="49">
        <v>20</v>
      </c>
      <c r="I470" s="49">
        <v>1</v>
      </c>
      <c r="J470" s="49">
        <v>24</v>
      </c>
      <c r="K470" s="49">
        <v>210</v>
      </c>
      <c r="L470" s="49" t="s">
        <v>26</v>
      </c>
      <c r="M470" s="49">
        <v>1</v>
      </c>
      <c r="N470" s="49" t="s">
        <v>21</v>
      </c>
      <c r="O470" s="49" t="s">
        <v>27</v>
      </c>
      <c r="P470" s="49">
        <v>1</v>
      </c>
      <c r="Q470" s="49"/>
      <c r="R470" s="60"/>
      <c r="S470" s="60"/>
      <c r="T470" s="60"/>
    </row>
    <row r="471" spans="1:21">
      <c r="A471" s="49">
        <f>IF(C471=C470,A470,IF(C471=(C470+1),A470,(A470+1)))</f>
        <v>88</v>
      </c>
      <c r="B471" s="50">
        <f>IF(L471="Stroke",IF(M471=M470,IF(A471&lt;&gt;A470,1,IF(L470="Stroke",B470+1,IF(L469="Stroke",B469+1,IF(L468="Stroke",B468+1,IF(L467="Stroke",B467+1,IF(L466="Stroke",B466+1,IF(L465="Stroke",B465+1,IF(L464="Stroke",B464+1,"")))))))),IF(A471&lt;&gt;A469,1,IF(M471=M469,IF(L469="Stroke",B469+1,IF(M471=M468,IF(L468="Stroke",B468+1,""))),1))),"")</f>
        <v>15</v>
      </c>
      <c r="C471" s="49">
        <f t="shared" si="14"/>
        <v>72084</v>
      </c>
      <c r="D471" s="49" t="str">
        <f t="shared" si="15"/>
        <v>20171114</v>
      </c>
      <c r="E471" s="49">
        <v>2017</v>
      </c>
      <c r="F471" s="49">
        <v>11</v>
      </c>
      <c r="G471" s="49">
        <v>14</v>
      </c>
      <c r="H471" s="49">
        <v>20</v>
      </c>
      <c r="I471" s="49">
        <v>1</v>
      </c>
      <c r="J471" s="49">
        <v>24</v>
      </c>
      <c r="K471" s="49">
        <v>279</v>
      </c>
      <c r="L471" s="49" t="s">
        <v>26</v>
      </c>
      <c r="M471" s="49">
        <v>1</v>
      </c>
      <c r="N471" s="49" t="s">
        <v>21</v>
      </c>
      <c r="O471" s="49" t="s">
        <v>27</v>
      </c>
      <c r="P471" s="49">
        <v>3</v>
      </c>
      <c r="Q471" s="49"/>
      <c r="R471" s="60"/>
      <c r="S471" s="60"/>
      <c r="T471" s="60"/>
    </row>
    <row r="472" spans="1:21">
      <c r="A472" s="51">
        <f>IF(C472=C471,A471,IF(C472=(C471+1),A471,(A471+1)))</f>
        <v>89</v>
      </c>
      <c r="B472" s="50">
        <f>IF(L472="Stroke",IF(M472=M471,IF(A472&lt;&gt;A471,1,IF(L471="Stroke",B471+1,IF(L470="Stroke",B470+1,IF(L469="Stroke",B469+1,IF(L468="Stroke",B468+1,IF(L467="Stroke",B467+1,IF(L466="Stroke",B466+1,IF(L465="Stroke",B465+1,"")))))))),IF(A472&lt;&gt;A470,1,IF(M472=M470,IF(L470="Stroke",B470+1,IF(M472=M469,IF(L469="Stroke",B469+1,""))),1))),"")</f>
        <v>1</v>
      </c>
      <c r="C472" s="51">
        <f t="shared" si="14"/>
        <v>72170</v>
      </c>
      <c r="D472" s="51" t="str">
        <f t="shared" si="15"/>
        <v>20171114</v>
      </c>
      <c r="E472" s="51">
        <v>2017</v>
      </c>
      <c r="F472" s="51">
        <v>11</v>
      </c>
      <c r="G472" s="51">
        <v>14</v>
      </c>
      <c r="H472" s="51">
        <v>20</v>
      </c>
      <c r="I472" s="51">
        <v>2</v>
      </c>
      <c r="J472" s="51">
        <v>50</v>
      </c>
      <c r="K472" s="51">
        <v>47</v>
      </c>
      <c r="L472" s="51" t="s">
        <v>26</v>
      </c>
      <c r="M472" s="51">
        <v>1</v>
      </c>
      <c r="N472" s="51" t="s">
        <v>21</v>
      </c>
      <c r="O472" s="51" t="s">
        <v>27</v>
      </c>
      <c r="P472" s="51">
        <v>3</v>
      </c>
      <c r="Q472" s="51"/>
      <c r="R472" s="60"/>
      <c r="S472" s="60"/>
      <c r="T472" s="60"/>
    </row>
    <row r="473" spans="1:21">
      <c r="A473" s="51">
        <f>IF(C473=C472,A472,IF(C473=(C472+1),A472,(A472+1)))</f>
        <v>90</v>
      </c>
      <c r="B473" s="50">
        <f>IF(L473="Stroke",IF(M473=M472,IF(A473&lt;&gt;A472,1,IF(L472="Stroke",B472+1,IF(L471="Stroke",B471+1,IF(L470="Stroke",B470+1,IF(L469="Stroke",B469+1,IF(L468="Stroke",B468+1,IF(L467="Stroke",B467+1,IF(L466="Stroke",B466+1,"")))))))),IF(A473&lt;&gt;A471,1,IF(M473=M471,IF(L471="Stroke",B471+1,IF(M473=M470,IF(L470="Stroke",B470+1,""))),1))),"")</f>
        <v>1</v>
      </c>
      <c r="C473" s="51">
        <f t="shared" si="14"/>
        <v>72188</v>
      </c>
      <c r="D473" s="51" t="str">
        <f t="shared" si="15"/>
        <v>20171114</v>
      </c>
      <c r="E473" s="51">
        <v>2017</v>
      </c>
      <c r="F473" s="51">
        <v>11</v>
      </c>
      <c r="G473" s="51">
        <v>14</v>
      </c>
      <c r="H473" s="51">
        <v>20</v>
      </c>
      <c r="I473" s="51">
        <v>3</v>
      </c>
      <c r="J473" s="51">
        <v>8</v>
      </c>
      <c r="K473" s="51">
        <v>743</v>
      </c>
      <c r="L473" s="51" t="s">
        <v>26</v>
      </c>
      <c r="M473" s="51">
        <v>1</v>
      </c>
      <c r="N473" s="51" t="s">
        <v>21</v>
      </c>
      <c r="O473" s="51" t="s">
        <v>27</v>
      </c>
      <c r="P473" s="51">
        <v>7</v>
      </c>
      <c r="Q473" s="121"/>
      <c r="R473" s="60"/>
      <c r="S473" s="60"/>
      <c r="T473" s="60"/>
    </row>
    <row r="474" spans="1:21">
      <c r="A474" s="49">
        <f>IF(C474=C473,A473,IF(C474=(C473+1),A473,(A473+1)))</f>
        <v>90</v>
      </c>
      <c r="B474" s="50">
        <f>IF(L474="Stroke",IF(M474=M473,IF(A474&lt;&gt;A473,1,IF(L473="Stroke",B473+1,IF(L472="Stroke",B472+1,IF(L471="Stroke",B471+1,IF(L470="Stroke",B470+1,IF(L469="Stroke",B469+1,IF(L468="Stroke",B468+1,IF(L467="Stroke",B467+1,"")))))))),IF(A474&lt;&gt;A472,1,IF(M474=M472,IF(L472="Stroke",B472+1,IF(M474=M471,IF(L471="Stroke",B471+1,""))),1))),"")</f>
        <v>2</v>
      </c>
      <c r="C474" s="49">
        <f t="shared" si="14"/>
        <v>72188</v>
      </c>
      <c r="D474" s="49" t="str">
        <f t="shared" si="15"/>
        <v>20171114</v>
      </c>
      <c r="E474" s="49">
        <v>2017</v>
      </c>
      <c r="F474" s="49">
        <v>11</v>
      </c>
      <c r="G474" s="49">
        <v>14</v>
      </c>
      <c r="H474" s="49">
        <v>20</v>
      </c>
      <c r="I474" s="49">
        <v>3</v>
      </c>
      <c r="J474" s="49">
        <v>8</v>
      </c>
      <c r="K474" s="49">
        <v>795</v>
      </c>
      <c r="L474" s="49" t="s">
        <v>26</v>
      </c>
      <c r="M474" s="49">
        <v>1</v>
      </c>
      <c r="N474" s="49" t="s">
        <v>21</v>
      </c>
      <c r="O474" s="49" t="s">
        <v>27</v>
      </c>
      <c r="P474" s="49">
        <v>8</v>
      </c>
      <c r="Q474" s="49"/>
      <c r="R474" s="60"/>
      <c r="S474" s="60"/>
      <c r="T474" s="60"/>
    </row>
    <row r="475" spans="1:21">
      <c r="A475" s="49">
        <f>IF(C475=C474,A474,IF(C475=(C474+1),A474,(A474+1)))</f>
        <v>90</v>
      </c>
      <c r="B475" s="50">
        <f>IF(L475="Stroke",IF(M475=M474,IF(A475&lt;&gt;A474,1,IF(L474="Stroke",B474+1,IF(L473="Stroke",B473+1,IF(L472="Stroke",B472+1,IF(L471="Stroke",B471+1,IF(L470="Stroke",B470+1,IF(L469="Stroke",B469+1,IF(L468="Stroke",B468+1,"")))))))),IF(A475&lt;&gt;A473,1,IF(M475=M473,IF(L473="Stroke",B473+1,IF(M475=M472,IF(L472="Stroke",B472+1,""))),1))),"")</f>
        <v>3</v>
      </c>
      <c r="C475" s="49">
        <f t="shared" si="14"/>
        <v>72188</v>
      </c>
      <c r="D475" s="49" t="str">
        <f t="shared" si="15"/>
        <v>20171114</v>
      </c>
      <c r="E475" s="49">
        <v>2017</v>
      </c>
      <c r="F475" s="49">
        <v>11</v>
      </c>
      <c r="G475" s="49">
        <v>14</v>
      </c>
      <c r="H475" s="49">
        <v>20</v>
      </c>
      <c r="I475" s="49">
        <v>3</v>
      </c>
      <c r="J475" s="49">
        <v>8</v>
      </c>
      <c r="K475" s="49">
        <v>927</v>
      </c>
      <c r="L475" s="49" t="s">
        <v>26</v>
      </c>
      <c r="M475" s="49">
        <v>1</v>
      </c>
      <c r="N475" s="49" t="s">
        <v>21</v>
      </c>
      <c r="O475" s="49" t="s">
        <v>27</v>
      </c>
      <c r="P475" s="49">
        <v>7</v>
      </c>
      <c r="Q475" s="49"/>
      <c r="R475" s="60"/>
      <c r="S475" s="60"/>
      <c r="T475" s="60"/>
    </row>
    <row r="476" spans="1:21">
      <c r="A476" s="49">
        <f>IF(C476=C475,A475,IF(C476=(C475+1),A475,(A475+1)))</f>
        <v>90</v>
      </c>
      <c r="B476" s="50">
        <f>IF(L476="Stroke",IF(M476=M475,IF(A476&lt;&gt;A475,1,IF(L475="Stroke",B475+1,IF(L474="Stroke",B474+1,IF(L473="Stroke",B473+1,IF(L472="Stroke",B472+1,IF(L471="Stroke",B471+1,IF(L470="Stroke",B470+1,IF(L469="Stroke",B469+1,"")))))))),IF(A476&lt;&gt;A474,1,IF(M476=M474,IF(L474="Stroke",B474+1,IF(M476=M473,IF(L473="Stroke",B473+1,""))),1))),"")</f>
        <v>4</v>
      </c>
      <c r="C476" s="49">
        <f t="shared" si="14"/>
        <v>72189</v>
      </c>
      <c r="D476" s="49" t="str">
        <f t="shared" si="15"/>
        <v>20171114</v>
      </c>
      <c r="E476" s="49">
        <v>2017</v>
      </c>
      <c r="F476" s="49">
        <v>11</v>
      </c>
      <c r="G476" s="49">
        <v>14</v>
      </c>
      <c r="H476" s="49">
        <v>20</v>
      </c>
      <c r="I476" s="49">
        <v>3</v>
      </c>
      <c r="J476" s="49">
        <v>9</v>
      </c>
      <c r="K476" s="49">
        <v>25</v>
      </c>
      <c r="L476" s="49" t="s">
        <v>26</v>
      </c>
      <c r="M476" s="49">
        <v>1</v>
      </c>
      <c r="N476" s="49" t="s">
        <v>21</v>
      </c>
      <c r="O476" s="49" t="s">
        <v>27</v>
      </c>
      <c r="P476" s="49">
        <v>91</v>
      </c>
      <c r="Q476" s="49"/>
      <c r="R476" s="60"/>
      <c r="S476" s="60"/>
      <c r="T476" s="60"/>
    </row>
    <row r="477" spans="1:21">
      <c r="A477" s="51">
        <f>IF(C477=C476,A476,IF(C477=(C476+1),A476,(A476+1)))</f>
        <v>91</v>
      </c>
      <c r="B477" s="50">
        <f>IF(L477="Stroke",IF(M477=M476,IF(A477&lt;&gt;A476,1,IF(L476="Stroke",B476+1,IF(L475="Stroke",B475+1,IF(L474="Stroke",B474+1,IF(L473="Stroke",B473+1,IF(L472="Stroke",B472+1,IF(L471="Stroke",B471+1,IF(L470="Stroke",B470+1,"")))))))),IF(A477&lt;&gt;A475,1,IF(M477=M475,IF(L475="Stroke",B475+1,IF(M477=M474,IF(L474="Stroke",B474+1,""))),1))),"")</f>
        <v>1</v>
      </c>
      <c r="C477" s="51">
        <f t="shared" si="14"/>
        <v>72211</v>
      </c>
      <c r="D477" s="51" t="str">
        <f t="shared" si="15"/>
        <v>20171114</v>
      </c>
      <c r="E477" s="51">
        <v>2017</v>
      </c>
      <c r="F477" s="51">
        <v>11</v>
      </c>
      <c r="G477" s="51">
        <v>14</v>
      </c>
      <c r="H477" s="51">
        <v>20</v>
      </c>
      <c r="I477" s="51">
        <v>3</v>
      </c>
      <c r="J477" s="51">
        <v>31</v>
      </c>
      <c r="K477" s="51">
        <v>811</v>
      </c>
      <c r="L477" s="51" t="s">
        <v>26</v>
      </c>
      <c r="M477" s="51">
        <v>1</v>
      </c>
      <c r="N477" s="51" t="s">
        <v>21</v>
      </c>
      <c r="O477" s="51" t="s">
        <v>27</v>
      </c>
      <c r="P477" s="51">
        <v>439</v>
      </c>
      <c r="Q477" s="51" t="s">
        <v>71</v>
      </c>
      <c r="R477" s="60"/>
      <c r="S477" s="60"/>
      <c r="T477" s="60"/>
    </row>
    <row r="478" spans="1:21">
      <c r="A478" s="51">
        <f>IF(C478=C477,A477,IF(C478=(C477+1),A477,(A477+1)))</f>
        <v>92</v>
      </c>
      <c r="B478" s="50">
        <f>IF(L478="Stroke",IF(M478=M477,IF(A478&lt;&gt;A477,1,IF(L477="Stroke",B477+1,IF(L476="Stroke",B476+1,IF(L475="Stroke",B475+1,IF(L474="Stroke",B474+1,IF(L473="Stroke",B473+1,IF(L472="Stroke",B472+1,IF(L471="Stroke",B471+1,"")))))))),IF(A478&lt;&gt;A476,1,IF(M478=M476,IF(L476="Stroke",B476+1,IF(M478=M475,IF(L475="Stroke",B475+1,""))),1))),"")</f>
        <v>1</v>
      </c>
      <c r="C478" s="51">
        <f t="shared" si="14"/>
        <v>72313</v>
      </c>
      <c r="D478" s="51" t="str">
        <f t="shared" si="15"/>
        <v>20171114</v>
      </c>
      <c r="E478" s="51">
        <v>2017</v>
      </c>
      <c r="F478" s="51">
        <v>11</v>
      </c>
      <c r="G478" s="51">
        <v>14</v>
      </c>
      <c r="H478" s="51">
        <v>20</v>
      </c>
      <c r="I478" s="51">
        <v>5</v>
      </c>
      <c r="J478" s="51">
        <v>13</v>
      </c>
      <c r="K478" s="51">
        <v>543</v>
      </c>
      <c r="L478" s="51" t="s">
        <v>26</v>
      </c>
      <c r="M478" s="51">
        <v>1</v>
      </c>
      <c r="N478" s="51" t="s">
        <v>21</v>
      </c>
      <c r="O478" s="51" t="s">
        <v>27</v>
      </c>
      <c r="P478" s="51">
        <v>4</v>
      </c>
      <c r="Q478" s="51"/>
      <c r="R478" s="60"/>
      <c r="S478" s="60"/>
      <c r="T478" s="60"/>
    </row>
    <row r="479" spans="1:21" s="79" customFormat="1">
      <c r="A479" s="60">
        <f>IF(C479=C478,A478,IF(C479=(C478+1),A478,(A478+1)))</f>
        <v>92</v>
      </c>
      <c r="B479" s="50">
        <f>IF(L479="Stroke",IF(M479=M478,IF(A479&lt;&gt;A478,1,IF(L478="Stroke",B478+1,IF(L477="Stroke",B477+1,IF(L476="Stroke",B476+1,IF(L475="Stroke",B475+1,IF(L474="Stroke",B474+1,IF(L473="Stroke",B473+1,IF(L472="Stroke",B472+1,"")))))))),IF(A479&lt;&gt;A477,1,IF(M479=M477,IF(L477="Stroke",B477+1,IF(M479=M476,IF(L476="Stroke",B476+1,""))),1))),"")</f>
        <v>2</v>
      </c>
      <c r="C479" s="60">
        <f t="shared" si="14"/>
        <v>72313</v>
      </c>
      <c r="D479" s="60" t="str">
        <f t="shared" si="15"/>
        <v>20171114</v>
      </c>
      <c r="E479" s="60">
        <v>2017</v>
      </c>
      <c r="F479" s="60">
        <v>11</v>
      </c>
      <c r="G479" s="60">
        <v>14</v>
      </c>
      <c r="H479" s="60">
        <v>20</v>
      </c>
      <c r="I479" s="60">
        <v>5</v>
      </c>
      <c r="J479" s="60">
        <v>13</v>
      </c>
      <c r="K479" s="60">
        <v>562</v>
      </c>
      <c r="L479" s="60" t="s">
        <v>26</v>
      </c>
      <c r="M479" s="60">
        <v>1</v>
      </c>
      <c r="N479" s="60" t="s">
        <v>21</v>
      </c>
      <c r="O479" s="60" t="s">
        <v>27</v>
      </c>
      <c r="P479" s="60">
        <v>1</v>
      </c>
      <c r="Q479" s="60"/>
      <c r="R479" s="60"/>
      <c r="S479" s="60"/>
      <c r="T479" s="60"/>
    </row>
    <row r="480" spans="1:21" s="79" customFormat="1">
      <c r="A480" s="61">
        <f>IF(C480=C479,A479,IF(C480=(C479+1),A479,(A479+1)))</f>
        <v>92</v>
      </c>
      <c r="B480" s="50">
        <f>IF(L480="Stroke",IF(M480=M479,IF(A480&lt;&gt;A479,1,IF(L479="Stroke",B479+1,IF(L478="Stroke",B478+1,IF(L477="Stroke",B477+1,IF(L476="Stroke",B476+1,IF(L475="Stroke",B475+1,IF(L474="Stroke",B474+1,IF(L473="Stroke",B473+1,"")))))))),IF(A480&lt;&gt;A478,1,IF(M480=M478,IF(L478="Stroke",B478+1,IF(M480=M477,IF(L477="Stroke",B477+1,""))),1))),"")</f>
        <v>3</v>
      </c>
      <c r="C480" s="61">
        <f t="shared" si="14"/>
        <v>72313</v>
      </c>
      <c r="D480" s="62" t="str">
        <f t="shared" si="15"/>
        <v>20171114</v>
      </c>
      <c r="E480" s="62">
        <v>2017</v>
      </c>
      <c r="F480" s="62">
        <v>11</v>
      </c>
      <c r="G480" s="62">
        <v>14</v>
      </c>
      <c r="H480" s="62">
        <v>20</v>
      </c>
      <c r="I480" s="62">
        <v>5</v>
      </c>
      <c r="J480" s="62">
        <v>13</v>
      </c>
      <c r="K480" s="62">
        <v>575</v>
      </c>
      <c r="L480" s="62" t="s">
        <v>26</v>
      </c>
      <c r="M480" s="62">
        <v>1</v>
      </c>
      <c r="N480" s="62" t="s">
        <v>21</v>
      </c>
      <c r="O480" s="62" t="s">
        <v>27</v>
      </c>
      <c r="P480" s="62">
        <v>1</v>
      </c>
      <c r="Q480" s="92" t="s">
        <v>205</v>
      </c>
      <c r="R480" s="93" t="s">
        <v>204</v>
      </c>
      <c r="S480" s="94">
        <v>-26.2073</v>
      </c>
      <c r="T480" s="94">
        <v>28.08</v>
      </c>
      <c r="U480" s="93">
        <v>-16</v>
      </c>
    </row>
    <row r="481" spans="1:20">
      <c r="A481" s="49">
        <f>IF(C481=C480,A480,IF(C481=(C480+1),A480,(A480+1)))</f>
        <v>92</v>
      </c>
      <c r="B481" s="50">
        <f>IF(L481="Stroke",IF(M481=M480,IF(A481&lt;&gt;A480,1,IF(L480="Stroke",B480+1,IF(L479="Stroke",B479+1,IF(L478="Stroke",B478+1,IF(L477="Stroke",B477+1,IF(L476="Stroke",B476+1,IF(L475="Stroke",B475+1,IF(L474="Stroke",B474+1,"")))))))),IF(A481&lt;&gt;A479,1,IF(M481=M479,IF(L479="Stroke",B479+1,IF(M481=M478,IF(L478="Stroke",B478+1,""))),1))),"")</f>
        <v>4</v>
      </c>
      <c r="C481" s="49">
        <f t="shared" si="14"/>
        <v>72313</v>
      </c>
      <c r="D481" s="49" t="str">
        <f t="shared" si="15"/>
        <v>20171114</v>
      </c>
      <c r="E481" s="49">
        <v>2017</v>
      </c>
      <c r="F481" s="49">
        <v>11</v>
      </c>
      <c r="G481" s="49">
        <v>14</v>
      </c>
      <c r="H481" s="49">
        <v>20</v>
      </c>
      <c r="I481" s="49">
        <v>5</v>
      </c>
      <c r="J481" s="49">
        <v>13</v>
      </c>
      <c r="K481" s="49">
        <v>586</v>
      </c>
      <c r="L481" s="49" t="s">
        <v>26</v>
      </c>
      <c r="M481" s="49">
        <v>1</v>
      </c>
      <c r="N481" s="49" t="s">
        <v>21</v>
      </c>
      <c r="O481" s="49" t="s">
        <v>27</v>
      </c>
      <c r="P481" s="49">
        <v>2</v>
      </c>
      <c r="Q481" s="123" t="s">
        <v>286</v>
      </c>
      <c r="R481" s="60"/>
      <c r="S481" s="60"/>
      <c r="T481" s="60"/>
    </row>
    <row r="482" spans="1:20">
      <c r="A482" s="49">
        <f>IF(C482=C481,A481,IF(C482=(C481+1),A481,(A481+1)))</f>
        <v>92</v>
      </c>
      <c r="B482" s="50">
        <f>IF(L482="Stroke",IF(M482=M481,IF(A482&lt;&gt;A481,1,IF(L481="Stroke",B481+1,IF(L480="Stroke",B480+1,IF(L479="Stroke",B479+1,IF(L478="Stroke",B478+1,IF(L477="Stroke",B477+1,IF(L476="Stroke",B476+1,IF(L475="Stroke",B475+1,"")))))))),IF(A482&lt;&gt;A480,1,IF(M482=M480,IF(L480="Stroke",B480+1,IF(M482=M479,IF(L479="Stroke",B479+1,""))),1))),"")</f>
        <v>5</v>
      </c>
      <c r="C482" s="49">
        <f t="shared" si="14"/>
        <v>72313</v>
      </c>
      <c r="D482" s="49" t="str">
        <f t="shared" si="15"/>
        <v>20171114</v>
      </c>
      <c r="E482" s="49">
        <v>2017</v>
      </c>
      <c r="F482" s="49">
        <v>11</v>
      </c>
      <c r="G482" s="49">
        <v>14</v>
      </c>
      <c r="H482" s="49">
        <v>20</v>
      </c>
      <c r="I482" s="49">
        <v>5</v>
      </c>
      <c r="J482" s="49">
        <v>13</v>
      </c>
      <c r="K482" s="49">
        <v>603</v>
      </c>
      <c r="L482" s="49" t="s">
        <v>26</v>
      </c>
      <c r="M482" s="49">
        <v>1</v>
      </c>
      <c r="N482" s="49" t="s">
        <v>21</v>
      </c>
      <c r="O482" s="49" t="s">
        <v>27</v>
      </c>
      <c r="P482" s="49">
        <v>1</v>
      </c>
      <c r="Q482" s="49"/>
      <c r="R482" s="60"/>
      <c r="S482" s="60"/>
      <c r="T482" s="60"/>
    </row>
    <row r="483" spans="1:20">
      <c r="A483" s="55">
        <f>IF(C483=C482,A482,IF(C483=(C482+1),A482,(A482+1)))</f>
        <v>92</v>
      </c>
      <c r="B483" s="50">
        <f>IF(L483="Stroke",IF(M483=M482,IF(A483&lt;&gt;A482,1,IF(L482="Stroke",B482+1,IF(L481="Stroke",B481+1,IF(L480="Stroke",B480+1,IF(L479="Stroke",B479+1,IF(L478="Stroke",B478+1,IF(L477="Stroke",B477+1,IF(L476="Stroke",B476+1,"")))))))),IF(A483&lt;&gt;A481,1,IF(M483=M481,IF(L481="Stroke",B481+1,IF(M483=M480,IF(L480="Stroke",B480+1,""))),1))),"")</f>
        <v>1</v>
      </c>
      <c r="C483" s="55">
        <f t="shared" si="14"/>
        <v>72313</v>
      </c>
      <c r="D483" s="49" t="str">
        <f t="shared" si="15"/>
        <v>20171114</v>
      </c>
      <c r="E483" s="49">
        <v>2017</v>
      </c>
      <c r="F483" s="49">
        <v>11</v>
      </c>
      <c r="G483" s="49">
        <v>14</v>
      </c>
      <c r="H483" s="49">
        <v>20</v>
      </c>
      <c r="I483" s="49">
        <v>5</v>
      </c>
      <c r="J483" s="49">
        <v>13</v>
      </c>
      <c r="K483" s="49">
        <v>643</v>
      </c>
      <c r="L483" s="49" t="s">
        <v>26</v>
      </c>
      <c r="M483" s="49">
        <v>2</v>
      </c>
      <c r="N483" s="49" t="s">
        <v>21</v>
      </c>
      <c r="O483" s="49" t="s">
        <v>27</v>
      </c>
      <c r="P483" s="49">
        <v>11</v>
      </c>
      <c r="Q483" s="120" t="s">
        <v>280</v>
      </c>
      <c r="R483" s="60"/>
      <c r="S483" s="60"/>
      <c r="T483" s="60"/>
    </row>
    <row r="484" spans="1:20">
      <c r="A484" s="49">
        <f>IF(C484=C483,A483,IF(C484=(C483+1),A483,(A483+1)))</f>
        <v>92</v>
      </c>
      <c r="B484" s="50">
        <f>IF(L484="Stroke",IF(M484=M483,IF(A484&lt;&gt;A483,1,IF(L483="Stroke",B483+1,IF(L482="Stroke",B482+1,IF(L481="Stroke",B481+1,IF(L480="Stroke",B480+1,IF(L479="Stroke",B479+1,IF(L478="Stroke",B478+1,IF(L477="Stroke",B477+1,"")))))))),IF(A484&lt;&gt;A482,1,IF(M484=M482,IF(L482="Stroke",B482+1,IF(M484=M481,IF(L481="Stroke",B481+1,""))),1))),"")</f>
        <v>2</v>
      </c>
      <c r="C484" s="49">
        <f t="shared" si="14"/>
        <v>72313</v>
      </c>
      <c r="D484" s="49" t="str">
        <f t="shared" si="15"/>
        <v>20171114</v>
      </c>
      <c r="E484" s="49">
        <v>2017</v>
      </c>
      <c r="F484" s="49">
        <v>11</v>
      </c>
      <c r="G484" s="49">
        <v>14</v>
      </c>
      <c r="H484" s="49">
        <v>20</v>
      </c>
      <c r="I484" s="49">
        <v>5</v>
      </c>
      <c r="J484" s="49">
        <v>13</v>
      </c>
      <c r="K484" s="49">
        <v>669</v>
      </c>
      <c r="L484" s="49" t="s">
        <v>26</v>
      </c>
      <c r="M484" s="49">
        <v>2</v>
      </c>
      <c r="N484" s="49" t="s">
        <v>21</v>
      </c>
      <c r="O484" s="49" t="s">
        <v>27</v>
      </c>
      <c r="P484" s="49">
        <v>5</v>
      </c>
      <c r="Q484" s="49" t="s">
        <v>280</v>
      </c>
      <c r="R484" s="60"/>
      <c r="S484" s="60"/>
      <c r="T484" s="60"/>
    </row>
    <row r="485" spans="1:20">
      <c r="A485" s="49">
        <f>IF(C485=C484,A484,IF(C485=(C484+1),A484,(A484+1)))</f>
        <v>92</v>
      </c>
      <c r="B485" s="50">
        <f>IF(L485="Stroke",IF(M485=M484,IF(A485&lt;&gt;A484,1,IF(L484="Stroke",B484+1,IF(L483="Stroke",B483+1,IF(L482="Stroke",B482+1,IF(L481="Stroke",B481+1,IF(L480="Stroke",B480+1,IF(L479="Stroke",B479+1,IF(L478="Stroke",B478+1,"")))))))),IF(A485&lt;&gt;A483,1,IF(M485=M483,IF(L483="Stroke",B483+1,IF(M485=M482,IF(L482="Stroke",B482+1,""))),1))),"")</f>
        <v>1</v>
      </c>
      <c r="C485" s="49">
        <f t="shared" si="14"/>
        <v>72313</v>
      </c>
      <c r="D485" s="49" t="str">
        <f t="shared" si="15"/>
        <v>20171114</v>
      </c>
      <c r="E485" s="49">
        <v>2017</v>
      </c>
      <c r="F485" s="49">
        <v>11</v>
      </c>
      <c r="G485" s="49">
        <v>14</v>
      </c>
      <c r="H485" s="49">
        <v>20</v>
      </c>
      <c r="I485" s="49">
        <v>5</v>
      </c>
      <c r="J485" s="49">
        <v>13</v>
      </c>
      <c r="K485" s="49">
        <v>680</v>
      </c>
      <c r="L485" s="49" t="s">
        <v>26</v>
      </c>
      <c r="M485" s="49">
        <v>1</v>
      </c>
      <c r="N485" s="49" t="s">
        <v>21</v>
      </c>
      <c r="O485" s="49" t="s">
        <v>27</v>
      </c>
      <c r="P485" s="49">
        <v>2</v>
      </c>
      <c r="Q485" s="49"/>
      <c r="R485" s="60"/>
      <c r="S485" s="60"/>
      <c r="T485" s="60"/>
    </row>
    <row r="486" spans="1:20">
      <c r="A486" s="49">
        <f>IF(C486=C485,A485,IF(C486=(C485+1),A485,(A485+1)))</f>
        <v>92</v>
      </c>
      <c r="B486" s="50">
        <f>IF(L486="Stroke",IF(M486=M485,IF(A486&lt;&gt;A485,1,IF(L485="Stroke",B485+1,IF(L484="Stroke",B484+1,IF(L483="Stroke",B483+1,IF(L482="Stroke",B482+1,IF(L481="Stroke",B481+1,IF(L480="Stroke",B480+1,IF(L479="Stroke",B479+1,"")))))))),IF(A486&lt;&gt;A484,1,IF(M486=M484,IF(L484="Stroke",B484+1,IF(M486=M483,IF(L483="Stroke",B483+1,""))),1))),"")</f>
        <v>2</v>
      </c>
      <c r="C486" s="49">
        <f t="shared" si="14"/>
        <v>72313</v>
      </c>
      <c r="D486" s="49" t="str">
        <f t="shared" si="15"/>
        <v>20171114</v>
      </c>
      <c r="E486" s="49">
        <v>2017</v>
      </c>
      <c r="F486" s="49">
        <v>11</v>
      </c>
      <c r="G486" s="49">
        <v>14</v>
      </c>
      <c r="H486" s="49">
        <v>20</v>
      </c>
      <c r="I486" s="49">
        <v>5</v>
      </c>
      <c r="J486" s="49">
        <v>13</v>
      </c>
      <c r="K486" s="49">
        <v>735</v>
      </c>
      <c r="L486" s="49" t="s">
        <v>26</v>
      </c>
      <c r="M486" s="49">
        <v>1</v>
      </c>
      <c r="N486" s="49" t="s">
        <v>21</v>
      </c>
      <c r="O486" s="49" t="s">
        <v>27</v>
      </c>
      <c r="P486" s="49">
        <v>3</v>
      </c>
      <c r="Q486" s="49"/>
      <c r="R486" s="60"/>
      <c r="S486" s="60"/>
      <c r="T486" s="60"/>
    </row>
    <row r="487" spans="1:20">
      <c r="A487" s="49">
        <f>IF(C487=C486,A486,IF(C487=(C486+1),A486,(A486+1)))</f>
        <v>92</v>
      </c>
      <c r="B487" s="50">
        <f>IF(L487="Stroke",IF(M487=M486,IF(A487&lt;&gt;A486,1,IF(L486="Stroke",B486+1,IF(L485="Stroke",B485+1,IF(L484="Stroke",B484+1,IF(L483="Stroke",B483+1,IF(L482="Stroke",B482+1,IF(L481="Stroke",B481+1,IF(L480="Stroke",B480+1,"")))))))),IF(A487&lt;&gt;A485,1,IF(M487=M485,IF(L485="Stroke",B485+1,IF(M487=M484,IF(L484="Stroke",B484+1,""))),1))),"")</f>
        <v>1</v>
      </c>
      <c r="C487" s="49">
        <f t="shared" si="14"/>
        <v>72313</v>
      </c>
      <c r="D487" s="49" t="str">
        <f t="shared" si="15"/>
        <v>20171114</v>
      </c>
      <c r="E487" s="49">
        <v>2017</v>
      </c>
      <c r="F487" s="49">
        <v>11</v>
      </c>
      <c r="G487" s="49">
        <v>14</v>
      </c>
      <c r="H487" s="49">
        <v>20</v>
      </c>
      <c r="I487" s="49">
        <v>5</v>
      </c>
      <c r="J487" s="49">
        <v>13</v>
      </c>
      <c r="K487" s="49">
        <v>760</v>
      </c>
      <c r="L487" s="49" t="s">
        <v>26</v>
      </c>
      <c r="M487" s="49">
        <v>2</v>
      </c>
      <c r="N487" s="49" t="s">
        <v>21</v>
      </c>
      <c r="O487" s="49" t="s">
        <v>27</v>
      </c>
      <c r="P487" s="49">
        <v>1</v>
      </c>
      <c r="Q487" s="49" t="s">
        <v>280</v>
      </c>
      <c r="R487" s="60"/>
      <c r="S487" s="60"/>
      <c r="T487" s="60"/>
    </row>
    <row r="488" spans="1:20">
      <c r="A488" s="49">
        <f>IF(C488=C487,A487,IF(C488=(C487+1),A487,(A487+1)))</f>
        <v>92</v>
      </c>
      <c r="B488" s="50">
        <f>IF(L488="Stroke",IF(M488=M487,IF(A488&lt;&gt;A487,1,IF(L487="Stroke",B487+1,IF(L486="Stroke",B486+1,IF(L485="Stroke",B485+1,IF(L484="Stroke",B484+1,IF(L483="Stroke",B483+1,IF(L482="Stroke",B482+1,IF(L481="Stroke",B481+1,"")))))))),IF(A488&lt;&gt;A486,1,IF(M488=M486,IF(L486="Stroke",B486+1,IF(M488=M485,IF(L485="Stroke",B485+1,""))),1))),"")</f>
        <v>2</v>
      </c>
      <c r="C488" s="49">
        <f t="shared" si="14"/>
        <v>72313</v>
      </c>
      <c r="D488" s="49" t="str">
        <f t="shared" si="15"/>
        <v>20171114</v>
      </c>
      <c r="E488" s="49">
        <v>2017</v>
      </c>
      <c r="F488" s="49">
        <v>11</v>
      </c>
      <c r="G488" s="49">
        <v>14</v>
      </c>
      <c r="H488" s="49">
        <v>20</v>
      </c>
      <c r="I488" s="49">
        <v>5</v>
      </c>
      <c r="J488" s="49">
        <v>13</v>
      </c>
      <c r="K488" s="49">
        <v>815</v>
      </c>
      <c r="L488" s="49" t="s">
        <v>26</v>
      </c>
      <c r="M488" s="49">
        <v>2</v>
      </c>
      <c r="N488" s="49" t="s">
        <v>21</v>
      </c>
      <c r="O488" s="49" t="s">
        <v>27</v>
      </c>
      <c r="P488" s="49">
        <v>2</v>
      </c>
      <c r="Q488" s="49" t="s">
        <v>280</v>
      </c>
      <c r="R488" s="60"/>
      <c r="S488" s="60"/>
      <c r="T488" s="60"/>
    </row>
    <row r="489" spans="1:20">
      <c r="A489" s="49">
        <f>IF(C489=C488,A488,IF(C489=(C488+1),A488,(A488+1)))</f>
        <v>92</v>
      </c>
      <c r="B489" s="50">
        <f>IF(L489="Stroke",IF(M489=M488,IF(A489&lt;&gt;A488,1,IF(L488="Stroke",B488+1,IF(L487="Stroke",B487+1,IF(L486="Stroke",B486+1,IF(L485="Stroke",B485+1,IF(L484="Stroke",B484+1,IF(L483="Stroke",B483+1,IF(L482="Stroke",B482+1,"")))))))),IF(A489&lt;&gt;A487,1,IF(M489=M487,IF(L487="Stroke",B487+1,IF(M489=M486,IF(L486="Stroke",B486+1,""))),1))),"")</f>
        <v>1</v>
      </c>
      <c r="C489" s="49">
        <f t="shared" si="14"/>
        <v>72313</v>
      </c>
      <c r="D489" s="49" t="str">
        <f t="shared" si="15"/>
        <v>20171114</v>
      </c>
      <c r="E489" s="49">
        <v>2017</v>
      </c>
      <c r="F489" s="49">
        <v>11</v>
      </c>
      <c r="G489" s="49">
        <v>14</v>
      </c>
      <c r="H489" s="49">
        <v>20</v>
      </c>
      <c r="I489" s="49">
        <v>5</v>
      </c>
      <c r="J489" s="49">
        <v>13</v>
      </c>
      <c r="K489" s="49">
        <v>856</v>
      </c>
      <c r="L489" s="49" t="s">
        <v>26</v>
      </c>
      <c r="M489" s="49">
        <v>1</v>
      </c>
      <c r="N489" s="49" t="s">
        <v>21</v>
      </c>
      <c r="O489" s="49" t="s">
        <v>27</v>
      </c>
      <c r="P489" s="49">
        <v>4</v>
      </c>
      <c r="Q489" s="49"/>
      <c r="R489" s="60"/>
      <c r="S489" s="60"/>
      <c r="T489" s="60"/>
    </row>
    <row r="490" spans="1:20">
      <c r="A490" s="49">
        <f>IF(C490=C489,A489,IF(C490=(C489+1),A489,(A489+1)))</f>
        <v>92</v>
      </c>
      <c r="B490" s="50">
        <f>IF(L490="Stroke",IF(M490=M489,IF(A490&lt;&gt;A489,1,IF(L489="Stroke",B489+1,IF(L488="Stroke",B488+1,IF(L487="Stroke",B487+1,IF(L486="Stroke",B486+1,IF(L485="Stroke",B485+1,IF(L484="Stroke",B484+1,IF(L483="Stroke",B483+1,"")))))))),IF(A490&lt;&gt;A488,1,IF(M490=M488,IF(L488="Stroke",B488+1,IF(M490=M487,IF(L487="Stroke",B487+1,""))),1))),"")</f>
        <v>2</v>
      </c>
      <c r="C490" s="49">
        <f t="shared" si="14"/>
        <v>72313</v>
      </c>
      <c r="D490" s="49" t="str">
        <f t="shared" si="15"/>
        <v>20171114</v>
      </c>
      <c r="E490" s="49">
        <v>2017</v>
      </c>
      <c r="F490" s="49">
        <v>11</v>
      </c>
      <c r="G490" s="49">
        <v>14</v>
      </c>
      <c r="H490" s="49">
        <v>20</v>
      </c>
      <c r="I490" s="49">
        <v>5</v>
      </c>
      <c r="J490" s="49">
        <v>13</v>
      </c>
      <c r="K490" s="49">
        <v>891</v>
      </c>
      <c r="L490" s="49" t="s">
        <v>26</v>
      </c>
      <c r="M490" s="49">
        <v>1</v>
      </c>
      <c r="N490" s="49" t="s">
        <v>21</v>
      </c>
      <c r="O490" s="49" t="s">
        <v>27</v>
      </c>
      <c r="P490" s="49">
        <v>1</v>
      </c>
      <c r="Q490" s="49"/>
      <c r="R490" s="60"/>
      <c r="S490" s="60"/>
      <c r="T490" s="60"/>
    </row>
    <row r="491" spans="1:20">
      <c r="A491" s="49">
        <f>IF(C491=C490,A490,IF(C491=(C490+1),A490,(A490+1)))</f>
        <v>92</v>
      </c>
      <c r="B491" s="50">
        <f>IF(L491="Stroke",IF(M491=M490,IF(A491&lt;&gt;A490,1,IF(L490="Stroke",B490+1,IF(L489="Stroke",B489+1,IF(L488="Stroke",B488+1,IF(L487="Stroke",B487+1,IF(L486="Stroke",B486+1,IF(L485="Stroke",B485+1,IF(L484="Stroke",B484+1,"")))))))),IF(A491&lt;&gt;A489,1,IF(M491=M489,IF(L489="Stroke",B489+1,IF(M491=M488,IF(L488="Stroke",B488+1,""))),1))),"")</f>
        <v>3</v>
      </c>
      <c r="C491" s="49">
        <f t="shared" si="14"/>
        <v>72313</v>
      </c>
      <c r="D491" s="49" t="str">
        <f t="shared" si="15"/>
        <v>20171114</v>
      </c>
      <c r="E491" s="49">
        <v>2017</v>
      </c>
      <c r="F491" s="49">
        <v>11</v>
      </c>
      <c r="G491" s="49">
        <v>14</v>
      </c>
      <c r="H491" s="49">
        <v>20</v>
      </c>
      <c r="I491" s="49">
        <v>5</v>
      </c>
      <c r="J491" s="49">
        <v>13</v>
      </c>
      <c r="K491" s="49">
        <v>917</v>
      </c>
      <c r="L491" s="49" t="s">
        <v>26</v>
      </c>
      <c r="M491" s="49">
        <v>1</v>
      </c>
      <c r="N491" s="49" t="s">
        <v>21</v>
      </c>
      <c r="O491" s="49" t="s">
        <v>27</v>
      </c>
      <c r="P491" s="49">
        <v>5</v>
      </c>
      <c r="Q491" s="49"/>
      <c r="R491" s="60"/>
      <c r="S491" s="60"/>
      <c r="T491" s="60"/>
    </row>
    <row r="492" spans="1:20">
      <c r="A492" s="49">
        <f>IF(C492=C491,A491,IF(C492=(C491+1),A491,(A491+1)))</f>
        <v>92</v>
      </c>
      <c r="B492" s="50">
        <f>IF(L492="Stroke",IF(M492=M491,IF(A492&lt;&gt;A491,1,IF(L491="Stroke",B491+1,IF(L490="Stroke",B490+1,IF(L489="Stroke",B489+1,IF(L488="Stroke",B488+1,IF(L487="Stroke",B487+1,IF(L486="Stroke",B486+1,IF(L485="Stroke",B485+1,"")))))))),IF(A492&lt;&gt;A490,1,IF(M492=M490,IF(L490="Stroke",B490+1,IF(M492=M489,IF(L489="Stroke",B489+1,""))),1))),"")</f>
        <v>4</v>
      </c>
      <c r="C492" s="49">
        <f t="shared" si="14"/>
        <v>72313</v>
      </c>
      <c r="D492" s="49" t="str">
        <f t="shared" si="15"/>
        <v>20171114</v>
      </c>
      <c r="E492" s="49">
        <v>2017</v>
      </c>
      <c r="F492" s="49">
        <v>11</v>
      </c>
      <c r="G492" s="49">
        <v>14</v>
      </c>
      <c r="H492" s="49">
        <v>20</v>
      </c>
      <c r="I492" s="49">
        <v>5</v>
      </c>
      <c r="J492" s="49">
        <v>13</v>
      </c>
      <c r="K492" s="49">
        <v>954</v>
      </c>
      <c r="L492" s="49" t="s">
        <v>26</v>
      </c>
      <c r="M492" s="49">
        <v>1</v>
      </c>
      <c r="N492" s="49" t="s">
        <v>21</v>
      </c>
      <c r="O492" s="49" t="s">
        <v>27</v>
      </c>
      <c r="P492" s="49">
        <v>78</v>
      </c>
      <c r="Q492" s="49"/>
      <c r="R492" s="60"/>
      <c r="S492" s="60"/>
      <c r="T492" s="60"/>
    </row>
    <row r="493" spans="1:20">
      <c r="A493" s="49">
        <f>IF(C493=C492,A492,IF(C493=(C492+1),A492,(A492+1)))</f>
        <v>92</v>
      </c>
      <c r="B493" s="50">
        <f>IF(L493="Stroke",IF(M493=M492,IF(A493&lt;&gt;A492,1,IF(L492="Stroke",B492+1,IF(L491="Stroke",B491+1,IF(L490="Stroke",B490+1,IF(L489="Stroke",B489+1,IF(L488="Stroke",B488+1,IF(L487="Stroke",B487+1,IF(L486="Stroke",B486+1,"")))))))),IF(A493&lt;&gt;A491,1,IF(M493=M491,IF(L491="Stroke",B491+1,IF(M493=M490,IF(L490="Stroke",B490+1,""))),1))),"")</f>
        <v>5</v>
      </c>
      <c r="C493" s="49">
        <f t="shared" si="14"/>
        <v>72314</v>
      </c>
      <c r="D493" s="49" t="str">
        <f t="shared" si="15"/>
        <v>20171114</v>
      </c>
      <c r="E493" s="49">
        <v>2017</v>
      </c>
      <c r="F493" s="49">
        <v>11</v>
      </c>
      <c r="G493" s="49">
        <v>14</v>
      </c>
      <c r="H493" s="49">
        <v>20</v>
      </c>
      <c r="I493" s="49">
        <v>5</v>
      </c>
      <c r="J493" s="49">
        <v>14</v>
      </c>
      <c r="K493" s="49">
        <v>84</v>
      </c>
      <c r="L493" s="49" t="s">
        <v>26</v>
      </c>
      <c r="M493" s="49">
        <v>1</v>
      </c>
      <c r="N493" s="49" t="s">
        <v>21</v>
      </c>
      <c r="O493" s="49" t="s">
        <v>27</v>
      </c>
      <c r="P493" s="49">
        <v>2</v>
      </c>
      <c r="Q493" s="49"/>
      <c r="R493" s="60"/>
      <c r="S493" s="60"/>
      <c r="T493" s="60"/>
    </row>
    <row r="494" spans="1:20">
      <c r="A494" s="49">
        <f>IF(C494=C493,A493,IF(C494=(C493+1),A493,(A493+1)))</f>
        <v>92</v>
      </c>
      <c r="B494" s="50">
        <f>IF(L494="Stroke",IF(M494=M493,IF(A494&lt;&gt;A493,1,IF(L493="Stroke",B493+1,IF(L492="Stroke",B492+1,IF(L491="Stroke",B491+1,IF(L490="Stroke",B490+1,IF(L489="Stroke",B489+1,IF(L488="Stroke",B488+1,IF(L487="Stroke",B487+1,"")))))))),IF(A494&lt;&gt;A492,1,IF(M494=M492,IF(L492="Stroke",B492+1,IF(M494=M491,IF(L491="Stroke",B491+1,""))),1))),"")</f>
        <v>6</v>
      </c>
      <c r="C494" s="49">
        <f t="shared" si="14"/>
        <v>72314</v>
      </c>
      <c r="D494" s="49" t="str">
        <f t="shared" si="15"/>
        <v>20171114</v>
      </c>
      <c r="E494" s="49">
        <v>2017</v>
      </c>
      <c r="F494" s="49">
        <v>11</v>
      </c>
      <c r="G494" s="49">
        <v>14</v>
      </c>
      <c r="H494" s="49">
        <v>20</v>
      </c>
      <c r="I494" s="49">
        <v>5</v>
      </c>
      <c r="J494" s="49">
        <v>14</v>
      </c>
      <c r="K494" s="49">
        <v>155</v>
      </c>
      <c r="L494" s="49" t="s">
        <v>26</v>
      </c>
      <c r="M494" s="49">
        <v>1</v>
      </c>
      <c r="N494" s="49" t="s">
        <v>21</v>
      </c>
      <c r="O494" s="49" t="s">
        <v>27</v>
      </c>
      <c r="P494" s="49">
        <v>1</v>
      </c>
      <c r="Q494" s="49"/>
      <c r="R494" s="60"/>
      <c r="S494" s="60"/>
      <c r="T494" s="60"/>
    </row>
    <row r="495" spans="1:20">
      <c r="A495" s="51">
        <f>IF(C495=C494,A494,IF(C495=(C494+1),A494,(A494+1)))</f>
        <v>93</v>
      </c>
      <c r="B495" s="50">
        <f>IF(L495="Stroke",IF(M495=M494,IF(A495&lt;&gt;A494,1,IF(L494="Stroke",B494+1,IF(L493="Stroke",B493+1,IF(L492="Stroke",B492+1,IF(L491="Stroke",B491+1,IF(L490="Stroke",B490+1,IF(L489="Stroke",B489+1,IF(L488="Stroke",B488+1,"")))))))),IF(A495&lt;&gt;A493,1,IF(M495=M493,IF(L493="Stroke",B493+1,IF(M495=M492,IF(L492="Stroke",B492+1,""))),1))),"")</f>
        <v>1</v>
      </c>
      <c r="C495" s="51">
        <f t="shared" si="14"/>
        <v>72386</v>
      </c>
      <c r="D495" s="51" t="str">
        <f t="shared" si="15"/>
        <v>20171114</v>
      </c>
      <c r="E495" s="51">
        <v>2017</v>
      </c>
      <c r="F495" s="51">
        <v>11</v>
      </c>
      <c r="G495" s="51">
        <v>14</v>
      </c>
      <c r="H495" s="51">
        <v>20</v>
      </c>
      <c r="I495" s="51">
        <v>6</v>
      </c>
      <c r="J495" s="51">
        <v>26</v>
      </c>
      <c r="K495" s="52">
        <v>119</v>
      </c>
      <c r="L495" s="51" t="s">
        <v>26</v>
      </c>
      <c r="M495" s="51">
        <v>1</v>
      </c>
      <c r="N495" s="51" t="s">
        <v>21</v>
      </c>
      <c r="O495" s="51" t="s">
        <v>27</v>
      </c>
      <c r="P495" s="51">
        <v>6</v>
      </c>
      <c r="Q495" s="51" t="s">
        <v>72</v>
      </c>
      <c r="R495" s="60"/>
      <c r="S495" s="60"/>
      <c r="T495" s="60"/>
    </row>
    <row r="496" spans="1:20">
      <c r="A496" s="49">
        <f>IF(C496=C495,A495,IF(C496=(C495+1),A495,(A495+1)))</f>
        <v>93</v>
      </c>
      <c r="B496" s="50">
        <f>IF(L496="Stroke",IF(M496=M495,IF(A496&lt;&gt;A495,1,IF(L495="Stroke",B495+1,IF(L494="Stroke",B494+1,IF(L493="Stroke",B493+1,IF(L492="Stroke",B492+1,IF(L491="Stroke",B491+1,IF(L490="Stroke",B490+1,IF(L489="Stroke",B489+1,"")))))))),IF(A496&lt;&gt;A494,1,IF(M496=M494,IF(L494="Stroke",B494+1,IF(M496=M493,IF(L493="Stroke",B493+1,""))),1))),"")</f>
        <v>2</v>
      </c>
      <c r="C496" s="49">
        <f t="shared" si="14"/>
        <v>72386</v>
      </c>
      <c r="D496" s="49" t="str">
        <f t="shared" si="15"/>
        <v>20171114</v>
      </c>
      <c r="E496" s="49">
        <v>2017</v>
      </c>
      <c r="F496" s="49">
        <v>11</v>
      </c>
      <c r="G496" s="49">
        <v>14</v>
      </c>
      <c r="H496" s="49">
        <v>20</v>
      </c>
      <c r="I496" s="49">
        <v>6</v>
      </c>
      <c r="J496" s="49">
        <v>26</v>
      </c>
      <c r="K496" s="49">
        <v>144</v>
      </c>
      <c r="L496" s="49" t="s">
        <v>26</v>
      </c>
      <c r="M496" s="49">
        <v>1</v>
      </c>
      <c r="N496" s="49" t="s">
        <v>21</v>
      </c>
      <c r="O496" s="49" t="s">
        <v>27</v>
      </c>
      <c r="P496" s="49">
        <v>1</v>
      </c>
      <c r="Q496" s="49"/>
      <c r="R496" s="60"/>
      <c r="S496" s="60"/>
      <c r="T496" s="60"/>
    </row>
    <row r="497" spans="1:20">
      <c r="A497" s="49">
        <f>IF(C497=C496,A496,IF(C497=(C496+1),A496,(A496+1)))</f>
        <v>93</v>
      </c>
      <c r="B497" s="50">
        <f>IF(L497="Stroke",IF(M497=M496,IF(A497&lt;&gt;A496,1,IF(L496="Stroke",B496+1,IF(L495="Stroke",B495+1,IF(L494="Stroke",B494+1,IF(L493="Stroke",B493+1,IF(L492="Stroke",B492+1,IF(L491="Stroke",B491+1,IF(L490="Stroke",B490+1,"")))))))),IF(A497&lt;&gt;A495,1,IF(M497=M495,IF(L495="Stroke",B495+1,IF(M497=M494,IF(L494="Stroke",B494+1,""))),1))),"")</f>
        <v>3</v>
      </c>
      <c r="C497" s="49">
        <f t="shared" si="14"/>
        <v>72386</v>
      </c>
      <c r="D497" s="49" t="str">
        <f t="shared" si="15"/>
        <v>20171114</v>
      </c>
      <c r="E497" s="49">
        <v>2017</v>
      </c>
      <c r="F497" s="49">
        <v>11</v>
      </c>
      <c r="G497" s="49">
        <v>14</v>
      </c>
      <c r="H497" s="49">
        <v>20</v>
      </c>
      <c r="I497" s="49">
        <v>6</v>
      </c>
      <c r="J497" s="49">
        <v>26</v>
      </c>
      <c r="K497" s="49">
        <v>160</v>
      </c>
      <c r="L497" s="49" t="s">
        <v>26</v>
      </c>
      <c r="M497" s="49">
        <v>1</v>
      </c>
      <c r="N497" s="49" t="s">
        <v>21</v>
      </c>
      <c r="O497" s="49" t="s">
        <v>27</v>
      </c>
      <c r="P497" s="49">
        <v>1</v>
      </c>
      <c r="Q497" s="49"/>
      <c r="R497" s="60"/>
      <c r="S497" s="60"/>
      <c r="T497" s="60"/>
    </row>
    <row r="498" spans="1:20">
      <c r="A498" s="49">
        <f>IF(C498=C497,A497,IF(C498=(C497+1),A497,(A497+1)))</f>
        <v>93</v>
      </c>
      <c r="B498" s="50">
        <f>IF(L498="Stroke",IF(M498=M497,IF(A498&lt;&gt;A497,1,IF(L497="Stroke",B497+1,IF(L496="Stroke",B496+1,IF(L495="Stroke",B495+1,IF(L494="Stroke",B494+1,IF(L493="Stroke",B493+1,IF(L492="Stroke",B492+1,IF(L491="Stroke",B491+1,"")))))))),IF(A498&lt;&gt;A496,1,IF(M498=M496,IF(L496="Stroke",B496+1,IF(M498=M495,IF(L495="Stroke",B495+1,""))),1))),"")</f>
        <v>4</v>
      </c>
      <c r="C498" s="49">
        <f t="shared" si="14"/>
        <v>72386</v>
      </c>
      <c r="D498" s="49" t="str">
        <f t="shared" si="15"/>
        <v>20171114</v>
      </c>
      <c r="E498" s="49">
        <v>2017</v>
      </c>
      <c r="F498" s="49">
        <v>11</v>
      </c>
      <c r="G498" s="49">
        <v>14</v>
      </c>
      <c r="H498" s="49">
        <v>20</v>
      </c>
      <c r="I498" s="49">
        <v>6</v>
      </c>
      <c r="J498" s="49">
        <v>26</v>
      </c>
      <c r="K498" s="49">
        <v>185</v>
      </c>
      <c r="L498" s="49" t="s">
        <v>26</v>
      </c>
      <c r="M498" s="49">
        <v>1</v>
      </c>
      <c r="N498" s="49" t="s">
        <v>21</v>
      </c>
      <c r="O498" s="49" t="s">
        <v>27</v>
      </c>
      <c r="P498" s="49">
        <v>2</v>
      </c>
      <c r="Q498" s="49"/>
      <c r="R498" s="60"/>
      <c r="S498" s="60"/>
      <c r="T498" s="60"/>
    </row>
    <row r="499" spans="1:20">
      <c r="A499" s="49">
        <f>IF(C499=C498,A498,IF(C499=(C498+1),A498,(A498+1)))</f>
        <v>93</v>
      </c>
      <c r="B499" s="50">
        <f>IF(L499="Stroke",IF(M499=M498,IF(A499&lt;&gt;A498,1,IF(L498="Stroke",B498+1,IF(L497="Stroke",B497+1,IF(L496="Stroke",B496+1,IF(L495="Stroke",B495+1,IF(L494="Stroke",B494+1,IF(L493="Stroke",B493+1,IF(L492="Stroke",B492+1,"")))))))),IF(A499&lt;&gt;A497,1,IF(M499=M497,IF(L497="Stroke",B497+1,IF(M499=M496,IF(L496="Stroke",B496+1,""))),1))),"")</f>
        <v>5</v>
      </c>
      <c r="C499" s="49">
        <f t="shared" si="14"/>
        <v>72386</v>
      </c>
      <c r="D499" s="49" t="str">
        <f t="shared" si="15"/>
        <v>20171114</v>
      </c>
      <c r="E499" s="49">
        <v>2017</v>
      </c>
      <c r="F499" s="49">
        <v>11</v>
      </c>
      <c r="G499" s="49">
        <v>14</v>
      </c>
      <c r="H499" s="49">
        <v>20</v>
      </c>
      <c r="I499" s="49">
        <v>6</v>
      </c>
      <c r="J499" s="49">
        <v>26</v>
      </c>
      <c r="K499" s="49">
        <v>211</v>
      </c>
      <c r="L499" s="49" t="s">
        <v>26</v>
      </c>
      <c r="M499" s="49">
        <v>1</v>
      </c>
      <c r="N499" s="49" t="s">
        <v>21</v>
      </c>
      <c r="O499" s="49" t="s">
        <v>27</v>
      </c>
      <c r="P499" s="49">
        <v>2</v>
      </c>
      <c r="Q499" s="49"/>
      <c r="R499" s="60"/>
      <c r="S499" s="60"/>
      <c r="T499" s="60"/>
    </row>
    <row r="500" spans="1:20">
      <c r="A500" s="49">
        <f>IF(C500=C499,A499,IF(C500=(C499+1),A499,(A499+1)))</f>
        <v>93</v>
      </c>
      <c r="B500" s="50">
        <f>IF(L500="Stroke",IF(M500=M499,IF(A500&lt;&gt;A499,1,IF(L499="Stroke",B499+1,IF(L498="Stroke",B498+1,IF(L497="Stroke",B497+1,IF(L496="Stroke",B496+1,IF(L495="Stroke",B495+1,IF(L494="Stroke",B494+1,IF(L493="Stroke",B493+1,"")))))))),IF(A500&lt;&gt;A498,1,IF(M500=M498,IF(L498="Stroke",B498+1,IF(M500=M497,IF(L497="Stroke",B497+1,""))),1))),"")</f>
        <v>6</v>
      </c>
      <c r="C500" s="49">
        <f t="shared" si="14"/>
        <v>72386</v>
      </c>
      <c r="D500" s="49" t="str">
        <f t="shared" si="15"/>
        <v>20171114</v>
      </c>
      <c r="E500" s="49">
        <v>2017</v>
      </c>
      <c r="F500" s="49">
        <v>11</v>
      </c>
      <c r="G500" s="49">
        <v>14</v>
      </c>
      <c r="H500" s="49">
        <v>20</v>
      </c>
      <c r="I500" s="49">
        <v>6</v>
      </c>
      <c r="J500" s="49">
        <v>26</v>
      </c>
      <c r="K500" s="49">
        <v>253</v>
      </c>
      <c r="L500" s="49" t="s">
        <v>26</v>
      </c>
      <c r="M500" s="49">
        <v>1</v>
      </c>
      <c r="N500" s="49" t="s">
        <v>21</v>
      </c>
      <c r="O500" s="49" t="s">
        <v>27</v>
      </c>
      <c r="P500" s="49">
        <v>6</v>
      </c>
      <c r="Q500" s="49"/>
      <c r="R500" s="60"/>
      <c r="S500" s="60"/>
      <c r="T500" s="60"/>
    </row>
    <row r="501" spans="1:20">
      <c r="A501" s="49">
        <f>IF(C501=C500,A500,IF(C501=(C500+1),A500,(A500+1)))</f>
        <v>93</v>
      </c>
      <c r="B501" s="50" t="str">
        <f>IF(L501="Stroke",IF(M501=M500,IF(A501&lt;&gt;A500,1,IF(L500="Stroke",B500+1,IF(L499="Stroke",B499+1,IF(L498="Stroke",B498+1,IF(L497="Stroke",B497+1,IF(L496="Stroke",B496+1,IF(L495="Stroke",B495+1,IF(L494="Stroke",B494+1,"")))))))),IF(A501&lt;&gt;A499,1,IF(M501=M499,IF(L499="Stroke",B499+1,IF(M501=M498,IF(L498="Stroke",B498+1,""))),1))),"")</f>
        <v/>
      </c>
      <c r="C501" s="49">
        <f t="shared" si="14"/>
        <v>72386</v>
      </c>
      <c r="D501" s="49" t="str">
        <f t="shared" si="15"/>
        <v>20171114</v>
      </c>
      <c r="E501" s="49">
        <v>2017</v>
      </c>
      <c r="F501" s="49">
        <v>11</v>
      </c>
      <c r="G501" s="49">
        <v>14</v>
      </c>
      <c r="H501" s="49">
        <v>20</v>
      </c>
      <c r="I501" s="49">
        <v>6</v>
      </c>
      <c r="J501" s="49">
        <v>26</v>
      </c>
      <c r="K501" s="49">
        <v>255</v>
      </c>
      <c r="L501" s="49" t="s">
        <v>29</v>
      </c>
      <c r="M501" s="49">
        <v>1</v>
      </c>
      <c r="N501" s="49" t="s">
        <v>21</v>
      </c>
      <c r="O501" s="49" t="s">
        <v>27</v>
      </c>
      <c r="P501" s="49">
        <v>0</v>
      </c>
      <c r="Q501" s="49"/>
      <c r="R501" s="60"/>
      <c r="S501" s="60"/>
      <c r="T501" s="60"/>
    </row>
    <row r="502" spans="1:20">
      <c r="A502" s="49">
        <f>IF(C502=C501,A501,IF(C502=(C501+1),A501,(A501+1)))</f>
        <v>93</v>
      </c>
      <c r="B502" s="50">
        <f>IF(L502="Stroke",IF(M502=M501,IF(A502&lt;&gt;A501,1,IF(L501="Stroke",B501+1,IF(L500="Stroke",B500+1,IF(L499="Stroke",B499+1,IF(L498="Stroke",B498+1,IF(L497="Stroke",B497+1,IF(L496="Stroke",B496+1,IF(L495="Stroke",B495+1,"")))))))),IF(A502&lt;&gt;A500,1,IF(M502=M500,IF(L500="Stroke",B500+1,IF(M502=M499,IF(L499="Stroke",B499+1,""))),1))),"")</f>
        <v>7</v>
      </c>
      <c r="C502" s="49">
        <f t="shared" si="14"/>
        <v>72386</v>
      </c>
      <c r="D502" s="49" t="str">
        <f t="shared" si="15"/>
        <v>20171114</v>
      </c>
      <c r="E502" s="49">
        <v>2017</v>
      </c>
      <c r="F502" s="49">
        <v>11</v>
      </c>
      <c r="G502" s="49">
        <v>14</v>
      </c>
      <c r="H502" s="49">
        <v>20</v>
      </c>
      <c r="I502" s="49">
        <v>6</v>
      </c>
      <c r="J502" s="49">
        <v>26</v>
      </c>
      <c r="K502" s="49">
        <v>266</v>
      </c>
      <c r="L502" s="49" t="s">
        <v>26</v>
      </c>
      <c r="M502" s="49">
        <v>1</v>
      </c>
      <c r="N502" s="49" t="s">
        <v>21</v>
      </c>
      <c r="O502" s="49" t="s">
        <v>27</v>
      </c>
      <c r="P502" s="49">
        <v>3</v>
      </c>
      <c r="Q502" s="49"/>
      <c r="R502" s="60"/>
      <c r="S502" s="60"/>
      <c r="T502" s="60"/>
    </row>
    <row r="503" spans="1:20">
      <c r="A503" s="49">
        <f>IF(C503=C502,A502,IF(C503=(C502+1),A502,(A502+1)))</f>
        <v>93</v>
      </c>
      <c r="B503" s="50">
        <f>IF(L503="Stroke",IF(M503=M502,IF(A503&lt;&gt;A502,1,IF(L502="Stroke",B502+1,IF(L501="Stroke",B501+1,IF(L500="Stroke",B500+1,IF(L499="Stroke",B499+1,IF(L498="Stroke",B498+1,IF(L497="Stroke",B497+1,IF(L496="Stroke",B496+1,"")))))))),IF(A503&lt;&gt;A501,1,IF(M503=M501,IF(L501="Stroke",B501+1,IF(M503=M500,IF(L500="Stroke",B500+1,""))),1))),"")</f>
        <v>8</v>
      </c>
      <c r="C503" s="49">
        <f t="shared" si="14"/>
        <v>72386</v>
      </c>
      <c r="D503" s="49" t="str">
        <f t="shared" si="15"/>
        <v>20171114</v>
      </c>
      <c r="E503" s="49">
        <v>2017</v>
      </c>
      <c r="F503" s="49">
        <v>11</v>
      </c>
      <c r="G503" s="49">
        <v>14</v>
      </c>
      <c r="H503" s="49">
        <v>20</v>
      </c>
      <c r="I503" s="49">
        <v>6</v>
      </c>
      <c r="J503" s="49">
        <v>26</v>
      </c>
      <c r="K503" s="49">
        <v>279</v>
      </c>
      <c r="L503" s="49" t="s">
        <v>26</v>
      </c>
      <c r="M503" s="49">
        <v>1</v>
      </c>
      <c r="N503" s="49" t="s">
        <v>21</v>
      </c>
      <c r="O503" s="49" t="s">
        <v>27</v>
      </c>
      <c r="P503" s="49">
        <v>79</v>
      </c>
      <c r="Q503" s="49"/>
      <c r="R503" s="60"/>
      <c r="S503" s="60"/>
      <c r="T503" s="60"/>
    </row>
    <row r="504" spans="1:20">
      <c r="A504" s="49">
        <f>IF(C504=C503,A503,IF(C504=(C503+1),A503,(A503+1)))</f>
        <v>93</v>
      </c>
      <c r="B504" s="50" t="str">
        <f>IF(L504="Stroke",IF(M504=M503,IF(A504&lt;&gt;A503,1,IF(L503="Stroke",B503+1,IF(L502="Stroke",B502+1,IF(L501="Stroke",B501+1,IF(L500="Stroke",B500+1,IF(L499="Stroke",B499+1,IF(L498="Stroke",B498+1,IF(L497="Stroke",B497+1,"")))))))),IF(A504&lt;&gt;A502,1,IF(M504=M502,IF(L502="Stroke",B502+1,IF(M504=M501,IF(L501="Stroke",B501+1,""))),1))),"")</f>
        <v/>
      </c>
      <c r="C504" s="49">
        <f t="shared" si="14"/>
        <v>72386</v>
      </c>
      <c r="D504" s="49" t="str">
        <f t="shared" si="15"/>
        <v>20171114</v>
      </c>
      <c r="E504" s="49">
        <v>2017</v>
      </c>
      <c r="F504" s="49">
        <v>11</v>
      </c>
      <c r="G504" s="49">
        <v>14</v>
      </c>
      <c r="H504" s="49">
        <v>20</v>
      </c>
      <c r="I504" s="49">
        <v>6</v>
      </c>
      <c r="J504" s="49">
        <v>26</v>
      </c>
      <c r="K504" s="49">
        <v>293</v>
      </c>
      <c r="L504" s="49" t="s">
        <v>29</v>
      </c>
      <c r="M504" s="49">
        <v>1</v>
      </c>
      <c r="N504" s="49" t="s">
        <v>21</v>
      </c>
      <c r="O504" s="49" t="s">
        <v>27</v>
      </c>
      <c r="P504" s="49">
        <v>0</v>
      </c>
      <c r="Q504" s="49"/>
      <c r="R504" s="60"/>
      <c r="S504" s="60"/>
      <c r="T504" s="60"/>
    </row>
    <row r="505" spans="1:20">
      <c r="A505" s="51">
        <f>IF(C505=C504,A504,IF(C505=(C504+1),A504,(A504+1)))</f>
        <v>94</v>
      </c>
      <c r="B505" s="50">
        <f>IF(L505="Stroke",IF(M505=M504,IF(A505&lt;&gt;A504,1,IF(L504="Stroke",B504+1,IF(L503="Stroke",B503+1,IF(L502="Stroke",B502+1,IF(L501="Stroke",B501+1,IF(L500="Stroke",B500+1,IF(L499="Stroke",B499+1,IF(L498="Stroke",B498+1,"")))))))),IF(A505&lt;&gt;A503,1,IF(M505=M503,IF(L503="Stroke",B503+1,IF(M505=M502,IF(L502="Stroke",B502+1,""))),1))),"")</f>
        <v>1</v>
      </c>
      <c r="C505" s="51">
        <f t="shared" si="14"/>
        <v>72543</v>
      </c>
      <c r="D505" s="51" t="str">
        <f t="shared" si="15"/>
        <v>20171114</v>
      </c>
      <c r="E505" s="51">
        <v>2017</v>
      </c>
      <c r="F505" s="51">
        <v>11</v>
      </c>
      <c r="G505" s="51">
        <v>14</v>
      </c>
      <c r="H505" s="51">
        <v>20</v>
      </c>
      <c r="I505" s="51">
        <v>9</v>
      </c>
      <c r="J505" s="51">
        <v>3</v>
      </c>
      <c r="K505" s="51">
        <v>757</v>
      </c>
      <c r="L505" s="51" t="s">
        <v>26</v>
      </c>
      <c r="M505" s="51">
        <v>1</v>
      </c>
      <c r="N505" s="51" t="s">
        <v>21</v>
      </c>
      <c r="O505" s="51" t="s">
        <v>27</v>
      </c>
      <c r="P505" s="51">
        <v>271</v>
      </c>
      <c r="Q505" s="51"/>
      <c r="R505" s="60"/>
      <c r="S505" s="60"/>
      <c r="T505" s="60"/>
    </row>
    <row r="506" spans="1:20">
      <c r="A506" s="51">
        <f>IF(C506=C505,A505,IF(C506=(C505+1),A505,(A505+1)))</f>
        <v>95</v>
      </c>
      <c r="B506" s="50">
        <f>IF(L506="Stroke",IF(M506=M505,IF(A506&lt;&gt;A505,1,IF(L505="Stroke",B505+1,IF(L504="Stroke",B504+1,IF(L503="Stroke",B503+1,IF(L502="Stroke",B502+1,IF(L501="Stroke",B501+1,IF(L500="Stroke",B500+1,IF(L499="Stroke",B499+1,"")))))))),IF(A506&lt;&gt;A504,1,IF(M506=M504,IF(L504="Stroke",B504+1,IF(M506=M503,IF(L503="Stroke",B503+1,""))),1))),"")</f>
        <v>1</v>
      </c>
      <c r="C506" s="51">
        <f t="shared" si="14"/>
        <v>72829</v>
      </c>
      <c r="D506" s="51" t="str">
        <f t="shared" si="15"/>
        <v>20171114</v>
      </c>
      <c r="E506" s="51">
        <v>2017</v>
      </c>
      <c r="F506" s="51">
        <v>11</v>
      </c>
      <c r="G506" s="51">
        <v>14</v>
      </c>
      <c r="H506" s="51">
        <v>20</v>
      </c>
      <c r="I506" s="51">
        <v>13</v>
      </c>
      <c r="J506" s="51">
        <v>49</v>
      </c>
      <c r="K506" s="51">
        <v>490</v>
      </c>
      <c r="L506" s="51" t="s">
        <v>26</v>
      </c>
      <c r="M506" s="51">
        <v>1</v>
      </c>
      <c r="N506" s="51" t="s">
        <v>21</v>
      </c>
      <c r="O506" s="51" t="s">
        <v>27</v>
      </c>
      <c r="P506" s="51">
        <v>9</v>
      </c>
      <c r="Q506" s="51"/>
      <c r="R506" s="60"/>
      <c r="S506" s="60"/>
      <c r="T506" s="60"/>
    </row>
    <row r="507" spans="1:20">
      <c r="A507" s="49">
        <f>IF(C507=C506,A506,IF(C507=(C506+1),A506,(A506+1)))</f>
        <v>95</v>
      </c>
      <c r="B507" s="50">
        <f>IF(L507="Stroke",IF(M507=M506,IF(A507&lt;&gt;A506,1,IF(L506="Stroke",B506+1,IF(L505="Stroke",B505+1,IF(L504="Stroke",B504+1,IF(L503="Stroke",B503+1,IF(L502="Stroke",B502+1,IF(L501="Stroke",B501+1,IF(L500="Stroke",B500+1,"")))))))),IF(A507&lt;&gt;A505,1,IF(M507=M505,IF(L505="Stroke",B505+1,IF(M507=M504,IF(L504="Stroke",B504+1,""))),1))),"")</f>
        <v>2</v>
      </c>
      <c r="C507" s="49">
        <f t="shared" si="14"/>
        <v>72829</v>
      </c>
      <c r="D507" s="49" t="str">
        <f t="shared" si="15"/>
        <v>20171114</v>
      </c>
      <c r="E507" s="49">
        <v>2017</v>
      </c>
      <c r="F507" s="49">
        <v>11</v>
      </c>
      <c r="G507" s="49">
        <v>14</v>
      </c>
      <c r="H507" s="49">
        <v>20</v>
      </c>
      <c r="I507" s="49">
        <v>13</v>
      </c>
      <c r="J507" s="49">
        <v>49</v>
      </c>
      <c r="K507" s="49">
        <v>535</v>
      </c>
      <c r="L507" s="49" t="s">
        <v>26</v>
      </c>
      <c r="M507" s="49">
        <v>1</v>
      </c>
      <c r="N507" s="49" t="s">
        <v>21</v>
      </c>
      <c r="O507" s="49" t="s">
        <v>27</v>
      </c>
      <c r="P507" s="49">
        <v>7</v>
      </c>
      <c r="Q507" s="49"/>
      <c r="R507" s="60"/>
      <c r="S507" s="60"/>
      <c r="T507" s="60"/>
    </row>
    <row r="508" spans="1:20">
      <c r="A508" s="49">
        <f>IF(C508=C507,A507,IF(C508=(C507+1),A507,(A507+1)))</f>
        <v>95</v>
      </c>
      <c r="B508" s="50">
        <f>IF(L508="Stroke",IF(M508=M507,IF(A508&lt;&gt;A507,1,IF(L507="Stroke",B507+1,IF(L506="Stroke",B506+1,IF(L505="Stroke",B505+1,IF(L504="Stroke",B504+1,IF(L503="Stroke",B503+1,IF(L502="Stroke",B502+1,IF(L501="Stroke",B501+1,"")))))))),IF(A508&lt;&gt;A506,1,IF(M508=M506,IF(L506="Stroke",B506+1,IF(M508=M505,IF(L505="Stroke",B505+1,""))),1))),"")</f>
        <v>3</v>
      </c>
      <c r="C508" s="49">
        <f t="shared" si="14"/>
        <v>72829</v>
      </c>
      <c r="D508" s="49" t="str">
        <f t="shared" si="15"/>
        <v>20171114</v>
      </c>
      <c r="E508" s="49">
        <v>2017</v>
      </c>
      <c r="F508" s="49">
        <v>11</v>
      </c>
      <c r="G508" s="49">
        <v>14</v>
      </c>
      <c r="H508" s="49">
        <v>20</v>
      </c>
      <c r="I508" s="49">
        <v>13</v>
      </c>
      <c r="J508" s="49">
        <v>49</v>
      </c>
      <c r="K508" s="49">
        <v>568</v>
      </c>
      <c r="L508" s="49" t="s">
        <v>26</v>
      </c>
      <c r="M508" s="49">
        <v>1</v>
      </c>
      <c r="N508" s="49" t="s">
        <v>21</v>
      </c>
      <c r="O508" s="49" t="s">
        <v>27</v>
      </c>
      <c r="P508" s="49">
        <v>6</v>
      </c>
      <c r="Q508" s="49"/>
      <c r="R508" s="60"/>
      <c r="S508" s="60"/>
      <c r="T508" s="60"/>
    </row>
    <row r="509" spans="1:20">
      <c r="A509" s="49">
        <f>IF(C509=C508,A508,IF(C509=(C508+1),A508,(A508+1)))</f>
        <v>95</v>
      </c>
      <c r="B509" s="50">
        <f>IF(L509="Stroke",IF(M509=M508,IF(A509&lt;&gt;A508,1,IF(L508="Stroke",B508+1,IF(L507="Stroke",B507+1,IF(L506="Stroke",B506+1,IF(L505="Stroke",B505+1,IF(L504="Stroke",B504+1,IF(L503="Stroke",B503+1,IF(L502="Stroke",B502+1,"")))))))),IF(A509&lt;&gt;A507,1,IF(M509=M507,IF(L507="Stroke",B507+1,IF(M509=M506,IF(L506="Stroke",B506+1,""))),1))),"")</f>
        <v>4</v>
      </c>
      <c r="C509" s="49">
        <f t="shared" si="14"/>
        <v>72829</v>
      </c>
      <c r="D509" s="49" t="str">
        <f t="shared" si="15"/>
        <v>20171114</v>
      </c>
      <c r="E509" s="49">
        <v>2017</v>
      </c>
      <c r="F509" s="49">
        <v>11</v>
      </c>
      <c r="G509" s="49">
        <v>14</v>
      </c>
      <c r="H509" s="49">
        <v>20</v>
      </c>
      <c r="I509" s="49">
        <v>13</v>
      </c>
      <c r="J509" s="49">
        <v>49</v>
      </c>
      <c r="K509" s="49">
        <v>590</v>
      </c>
      <c r="L509" s="49" t="s">
        <v>26</v>
      </c>
      <c r="M509" s="49">
        <v>1</v>
      </c>
      <c r="N509" s="49" t="s">
        <v>21</v>
      </c>
      <c r="O509" s="49" t="s">
        <v>27</v>
      </c>
      <c r="P509" s="49">
        <v>3</v>
      </c>
      <c r="Q509" s="49"/>
      <c r="R509" s="60"/>
      <c r="S509" s="60"/>
      <c r="T509" s="60"/>
    </row>
    <row r="510" spans="1:20">
      <c r="A510" s="49">
        <f>IF(C510=C509,A509,IF(C510=(C509+1),A509,(A509+1)))</f>
        <v>95</v>
      </c>
      <c r="B510" s="50">
        <f>IF(L510="Stroke",IF(M510=M509,IF(A510&lt;&gt;A509,1,IF(L509="Stroke",B509+1,IF(L508="Stroke",B508+1,IF(L507="Stroke",B507+1,IF(L506="Stroke",B506+1,IF(L505="Stroke",B505+1,IF(L504="Stroke",B504+1,IF(L503="Stroke",B503+1,"")))))))),IF(A510&lt;&gt;A508,1,IF(M510=M508,IF(L508="Stroke",B508+1,IF(M510=M507,IF(L507="Stroke",B507+1,""))),1))),"")</f>
        <v>5</v>
      </c>
      <c r="C510" s="49">
        <f t="shared" si="14"/>
        <v>72829</v>
      </c>
      <c r="D510" s="49" t="str">
        <f t="shared" si="15"/>
        <v>20171114</v>
      </c>
      <c r="E510" s="49">
        <v>2017</v>
      </c>
      <c r="F510" s="49">
        <v>11</v>
      </c>
      <c r="G510" s="49">
        <v>14</v>
      </c>
      <c r="H510" s="49">
        <v>20</v>
      </c>
      <c r="I510" s="49">
        <v>13</v>
      </c>
      <c r="J510" s="49">
        <v>49</v>
      </c>
      <c r="K510" s="49">
        <v>596</v>
      </c>
      <c r="L510" s="49" t="s">
        <v>26</v>
      </c>
      <c r="M510" s="49">
        <v>1</v>
      </c>
      <c r="N510" s="49" t="s">
        <v>21</v>
      </c>
      <c r="O510" s="49" t="s">
        <v>27</v>
      </c>
      <c r="P510" s="49">
        <v>3</v>
      </c>
      <c r="Q510" s="49"/>
      <c r="R510" s="60"/>
      <c r="S510" s="60"/>
      <c r="T510" s="60"/>
    </row>
    <row r="511" spans="1:20">
      <c r="A511" s="49">
        <f>IF(C511=C510,A510,IF(C511=(C510+1),A510,(A510+1)))</f>
        <v>95</v>
      </c>
      <c r="B511" s="50">
        <f>IF(L511="Stroke",IF(M511=M510,IF(A511&lt;&gt;A510,1,IF(L510="Stroke",B510+1,IF(L509="Stroke",B509+1,IF(L508="Stroke",B508+1,IF(L507="Stroke",B507+1,IF(L506="Stroke",B506+1,IF(L505="Stroke",B505+1,IF(L504="Stroke",B504+1,"")))))))),IF(A511&lt;&gt;A509,1,IF(M511=M509,IF(L509="Stroke",B509+1,IF(M511=M508,IF(L508="Stroke",B508+1,""))),1))),"")</f>
        <v>6</v>
      </c>
      <c r="C511" s="49">
        <f t="shared" si="14"/>
        <v>72829</v>
      </c>
      <c r="D511" s="49" t="str">
        <f t="shared" si="15"/>
        <v>20171114</v>
      </c>
      <c r="E511" s="49">
        <v>2017</v>
      </c>
      <c r="F511" s="49">
        <v>11</v>
      </c>
      <c r="G511" s="49">
        <v>14</v>
      </c>
      <c r="H511" s="49">
        <v>20</v>
      </c>
      <c r="I511" s="49">
        <v>13</v>
      </c>
      <c r="J511" s="49">
        <v>49</v>
      </c>
      <c r="K511" s="49">
        <v>649</v>
      </c>
      <c r="L511" s="49" t="s">
        <v>26</v>
      </c>
      <c r="M511" s="49">
        <v>1</v>
      </c>
      <c r="N511" s="49" t="s">
        <v>21</v>
      </c>
      <c r="O511" s="49" t="s">
        <v>27</v>
      </c>
      <c r="P511" s="49">
        <v>6</v>
      </c>
      <c r="Q511" s="49"/>
      <c r="R511" s="60"/>
      <c r="S511" s="60"/>
      <c r="T511" s="60"/>
    </row>
    <row r="512" spans="1:20" s="79" customFormat="1">
      <c r="A512" s="49">
        <f>IF(C512=C511,A511,IF(C512=(C511+1),A511,(A511+1)))</f>
        <v>95</v>
      </c>
      <c r="B512" s="50">
        <f>IF(L512="Stroke",IF(M512=M511,IF(A512&lt;&gt;A511,1,IF(L511="Stroke",B511+1,IF(L510="Stroke",B510+1,IF(L509="Stroke",B509+1,IF(L508="Stroke",B508+1,IF(L507="Stroke",B507+1,IF(L506="Stroke",B506+1,IF(L505="Stroke",B505+1,"")))))))),IF(A512&lt;&gt;A510,1,IF(M512=M510,IF(L510="Stroke",B510+1,IF(M512=M509,IF(L509="Stroke",B509+1,""))),1))),"")</f>
        <v>7</v>
      </c>
      <c r="C512" s="49">
        <f t="shared" si="14"/>
        <v>72829</v>
      </c>
      <c r="D512" s="49" t="str">
        <f t="shared" si="15"/>
        <v>20171114</v>
      </c>
      <c r="E512" s="49">
        <v>2017</v>
      </c>
      <c r="F512" s="49">
        <v>11</v>
      </c>
      <c r="G512" s="49">
        <v>14</v>
      </c>
      <c r="H512" s="49">
        <v>20</v>
      </c>
      <c r="I512" s="49">
        <v>13</v>
      </c>
      <c r="J512" s="49">
        <v>49</v>
      </c>
      <c r="K512" s="49">
        <v>693</v>
      </c>
      <c r="L512" s="49" t="s">
        <v>26</v>
      </c>
      <c r="M512" s="49">
        <v>1</v>
      </c>
      <c r="N512" s="49" t="s">
        <v>21</v>
      </c>
      <c r="O512" s="49" t="s">
        <v>27</v>
      </c>
      <c r="P512" s="49">
        <v>8</v>
      </c>
      <c r="Q512" s="49"/>
      <c r="R512" s="60"/>
      <c r="S512" s="60"/>
      <c r="T512" s="60"/>
    </row>
    <row r="513" spans="1:20" s="79" customFormat="1">
      <c r="A513" s="49">
        <f>IF(C513=C512,A512,IF(C513=(C512+1),A512,(A512+1)))</f>
        <v>95</v>
      </c>
      <c r="B513" s="50">
        <f>IF(L513="Stroke",IF(M513=M512,IF(A513&lt;&gt;A512,1,IF(L512="Stroke",B512+1,IF(L511="Stroke",B511+1,IF(L510="Stroke",B510+1,IF(L509="Stroke",B509+1,IF(L508="Stroke",B508+1,IF(L507="Stroke",B507+1,IF(L506="Stroke",B506+1,"")))))))),IF(A513&lt;&gt;A511,1,IF(M513=M511,IF(L511="Stroke",B511+1,IF(M513=M510,IF(L510="Stroke",B510+1,""))),1))),"")</f>
        <v>8</v>
      </c>
      <c r="C513" s="49">
        <f t="shared" si="14"/>
        <v>72829</v>
      </c>
      <c r="D513" s="49" t="str">
        <f t="shared" si="15"/>
        <v>20171114</v>
      </c>
      <c r="E513" s="49">
        <v>2017</v>
      </c>
      <c r="F513" s="49">
        <v>11</v>
      </c>
      <c r="G513" s="49">
        <v>14</v>
      </c>
      <c r="H513" s="49">
        <v>20</v>
      </c>
      <c r="I513" s="49">
        <v>13</v>
      </c>
      <c r="J513" s="49">
        <v>49</v>
      </c>
      <c r="K513" s="49">
        <v>723</v>
      </c>
      <c r="L513" s="49" t="s">
        <v>26</v>
      </c>
      <c r="M513" s="49">
        <v>1</v>
      </c>
      <c r="N513" s="49" t="s">
        <v>21</v>
      </c>
      <c r="O513" s="49" t="s">
        <v>27</v>
      </c>
      <c r="P513" s="49">
        <v>4</v>
      </c>
      <c r="Q513" s="49"/>
      <c r="R513" s="60"/>
      <c r="S513" s="60"/>
      <c r="T513" s="60"/>
    </row>
    <row r="514" spans="1:20" s="79" customFormat="1">
      <c r="A514" s="49">
        <f>IF(C514=C513,A513,IF(C514=(C513+1),A513,(A513+1)))</f>
        <v>95</v>
      </c>
      <c r="B514" s="50">
        <f>IF(L514="Stroke",IF(M514=M513,IF(A514&lt;&gt;A513,1,IF(L513="Stroke",B513+1,IF(L512="Stroke",B512+1,IF(L511="Stroke",B511+1,IF(L510="Stroke",B510+1,IF(L509="Stroke",B509+1,IF(L508="Stroke",B508+1,IF(L507="Stroke",B507+1,"")))))))),IF(A514&lt;&gt;A512,1,IF(M514=M512,IF(L512="Stroke",B512+1,IF(M514=M511,IF(L511="Stroke",B511+1,""))),1))),"")</f>
        <v>9</v>
      </c>
      <c r="C514" s="49">
        <f t="shared" ref="C514:C577" si="16">J514+(I514*60)+(H514*3600)</f>
        <v>72829</v>
      </c>
      <c r="D514" s="49" t="str">
        <f t="shared" ref="D514:D577" si="17">CONCATENATE(E514,F514,G514)</f>
        <v>20171114</v>
      </c>
      <c r="E514" s="49">
        <v>2017</v>
      </c>
      <c r="F514" s="49">
        <v>11</v>
      </c>
      <c r="G514" s="49">
        <v>14</v>
      </c>
      <c r="H514" s="49">
        <v>20</v>
      </c>
      <c r="I514" s="49">
        <v>13</v>
      </c>
      <c r="J514" s="49">
        <v>49</v>
      </c>
      <c r="K514" s="49">
        <v>808</v>
      </c>
      <c r="L514" s="49" t="s">
        <v>26</v>
      </c>
      <c r="M514" s="49">
        <v>1</v>
      </c>
      <c r="N514" s="49" t="s">
        <v>21</v>
      </c>
      <c r="O514" s="49" t="s">
        <v>27</v>
      </c>
      <c r="P514" s="49">
        <v>16</v>
      </c>
      <c r="Q514" s="49"/>
      <c r="R514" s="60"/>
      <c r="S514" s="60"/>
      <c r="T514" s="60"/>
    </row>
    <row r="515" spans="1:20" s="79" customFormat="1">
      <c r="A515" s="49">
        <f>IF(C515=C514,A514,IF(C515=(C514+1),A514,(A514+1)))</f>
        <v>95</v>
      </c>
      <c r="B515" s="50" t="str">
        <f>IF(L515="Stroke",IF(M515=M514,IF(A515&lt;&gt;A514,1,IF(L514="Stroke",B514+1,IF(L513="Stroke",B513+1,IF(L512="Stroke",B512+1,IF(L511="Stroke",B511+1,IF(L510="Stroke",B510+1,IF(L509="Stroke",B509+1,IF(L508="Stroke",B508+1,"")))))))),IF(A515&lt;&gt;A513,1,IF(M515=M513,IF(L513="Stroke",B513+1,IF(M515=M512,IF(L512="Stroke",B512+1,""))),1))),"")</f>
        <v/>
      </c>
      <c r="C515" s="49">
        <f t="shared" si="16"/>
        <v>72829</v>
      </c>
      <c r="D515" s="49" t="str">
        <f t="shared" si="17"/>
        <v>20171114</v>
      </c>
      <c r="E515" s="49">
        <v>2017</v>
      </c>
      <c r="F515" s="49">
        <v>11</v>
      </c>
      <c r="G515" s="49">
        <v>14</v>
      </c>
      <c r="H515" s="49">
        <v>20</v>
      </c>
      <c r="I515" s="49">
        <v>13</v>
      </c>
      <c r="J515" s="49">
        <v>49</v>
      </c>
      <c r="K515" s="49">
        <v>810</v>
      </c>
      <c r="L515" s="49" t="s">
        <v>29</v>
      </c>
      <c r="M515" s="49">
        <v>1</v>
      </c>
      <c r="N515" s="49" t="s">
        <v>21</v>
      </c>
      <c r="O515" s="49" t="s">
        <v>27</v>
      </c>
      <c r="P515" s="49">
        <v>0</v>
      </c>
      <c r="Q515" s="49"/>
      <c r="R515" s="60"/>
      <c r="S515" s="60"/>
      <c r="T515" s="60"/>
    </row>
    <row r="516" spans="1:20" s="79" customFormat="1">
      <c r="A516" s="49">
        <f>IF(C516=C515,A515,IF(C516=(C515+1),A515,(A515+1)))</f>
        <v>95</v>
      </c>
      <c r="B516" s="50">
        <f>IF(L516="Stroke",IF(M516=M515,IF(A516&lt;&gt;A515,1,IF(L515="Stroke",B515+1,IF(L514="Stroke",B514+1,IF(L513="Stroke",B513+1,IF(L512="Stroke",B512+1,IF(L511="Stroke",B511+1,IF(L510="Stroke",B510+1,IF(L509="Stroke",B509+1,"")))))))),IF(A516&lt;&gt;A514,1,IF(M516=M514,IF(L514="Stroke",B514+1,IF(M516=M513,IF(L513="Stroke",B513+1,""))),1))),"")</f>
        <v>10</v>
      </c>
      <c r="C516" s="49">
        <f t="shared" si="16"/>
        <v>72829</v>
      </c>
      <c r="D516" s="49" t="str">
        <f t="shared" si="17"/>
        <v>20171114</v>
      </c>
      <c r="E516" s="49">
        <v>2017</v>
      </c>
      <c r="F516" s="49">
        <v>11</v>
      </c>
      <c r="G516" s="49">
        <v>14</v>
      </c>
      <c r="H516" s="49">
        <v>20</v>
      </c>
      <c r="I516" s="49">
        <v>13</v>
      </c>
      <c r="J516" s="49">
        <v>49</v>
      </c>
      <c r="K516" s="49">
        <v>839</v>
      </c>
      <c r="L516" s="49" t="s">
        <v>26</v>
      </c>
      <c r="M516" s="49">
        <v>1</v>
      </c>
      <c r="N516" s="49" t="s">
        <v>21</v>
      </c>
      <c r="O516" s="49" t="s">
        <v>27</v>
      </c>
      <c r="P516" s="49">
        <v>3</v>
      </c>
      <c r="Q516" s="49"/>
      <c r="R516" s="60"/>
      <c r="S516" s="60"/>
      <c r="T516" s="60"/>
    </row>
    <row r="517" spans="1:20" s="79" customFormat="1">
      <c r="A517" s="49">
        <f>IF(C517=C516,A516,IF(C517=(C516+1),A516,(A516+1)))</f>
        <v>95</v>
      </c>
      <c r="B517" s="50">
        <f>IF(L517="Stroke",IF(M517=M516,IF(A517&lt;&gt;A516,1,IF(L516="Stroke",B516+1,IF(L515="Stroke",B515+1,IF(L514="Stroke",B514+1,IF(L513="Stroke",B513+1,IF(L512="Stroke",B512+1,IF(L511="Stroke",B511+1,IF(L510="Stroke",B510+1,"")))))))),IF(A517&lt;&gt;A515,1,IF(M517=M515,IF(L515="Stroke",B515+1,IF(M517=M514,IF(L514="Stroke",B514+1,""))),1))),"")</f>
        <v>11</v>
      </c>
      <c r="C517" s="49">
        <f t="shared" si="16"/>
        <v>72829</v>
      </c>
      <c r="D517" s="49" t="str">
        <f t="shared" si="17"/>
        <v>20171114</v>
      </c>
      <c r="E517" s="49">
        <v>2017</v>
      </c>
      <c r="F517" s="49">
        <v>11</v>
      </c>
      <c r="G517" s="49">
        <v>14</v>
      </c>
      <c r="H517" s="49">
        <v>20</v>
      </c>
      <c r="I517" s="49">
        <v>13</v>
      </c>
      <c r="J517" s="49">
        <v>49</v>
      </c>
      <c r="K517" s="49">
        <v>876</v>
      </c>
      <c r="L517" s="49" t="s">
        <v>26</v>
      </c>
      <c r="M517" s="49">
        <v>1</v>
      </c>
      <c r="N517" s="49" t="s">
        <v>21</v>
      </c>
      <c r="O517" s="49" t="s">
        <v>27</v>
      </c>
      <c r="P517" s="49">
        <v>4</v>
      </c>
      <c r="Q517" s="49"/>
      <c r="R517" s="60"/>
      <c r="S517" s="60"/>
      <c r="T517" s="60"/>
    </row>
    <row r="518" spans="1:20" s="79" customFormat="1">
      <c r="A518" s="49">
        <f>IF(C518=C517,A517,IF(C518=(C517+1),A517,(A517+1)))</f>
        <v>95</v>
      </c>
      <c r="B518" s="50">
        <f>IF(L518="Stroke",IF(M518=M517,IF(A518&lt;&gt;A517,1,IF(L517="Stroke",B517+1,IF(L516="Stroke",B516+1,IF(L515="Stroke",B515+1,IF(L514="Stroke",B514+1,IF(L513="Stroke",B513+1,IF(L512="Stroke",B512+1,IF(L511="Stroke",B511+1,"")))))))),IF(A518&lt;&gt;A516,1,IF(M518=M516,IF(L516="Stroke",B516+1,IF(M518=M515,IF(L515="Stroke",B515+1,""))),1))),"")</f>
        <v>12</v>
      </c>
      <c r="C518" s="49">
        <f t="shared" si="16"/>
        <v>72829</v>
      </c>
      <c r="D518" s="49" t="str">
        <f t="shared" si="17"/>
        <v>20171114</v>
      </c>
      <c r="E518" s="49">
        <v>2017</v>
      </c>
      <c r="F518" s="49">
        <v>11</v>
      </c>
      <c r="G518" s="49">
        <v>14</v>
      </c>
      <c r="H518" s="49">
        <v>20</v>
      </c>
      <c r="I518" s="49">
        <v>13</v>
      </c>
      <c r="J518" s="49">
        <v>49</v>
      </c>
      <c r="K518" s="49">
        <v>882</v>
      </c>
      <c r="L518" s="49" t="s">
        <v>26</v>
      </c>
      <c r="M518" s="49">
        <v>1</v>
      </c>
      <c r="N518" s="49" t="s">
        <v>21</v>
      </c>
      <c r="O518" s="49" t="s">
        <v>27</v>
      </c>
      <c r="P518" s="49">
        <v>3</v>
      </c>
      <c r="Q518" s="49"/>
      <c r="R518" s="60"/>
      <c r="S518" s="60"/>
      <c r="T518" s="60"/>
    </row>
    <row r="519" spans="1:20">
      <c r="A519" s="49">
        <f>IF(C519=C518,A518,IF(C519=(C518+1),A518,(A518+1)))</f>
        <v>95</v>
      </c>
      <c r="B519" s="50">
        <f>IF(L519="Stroke",IF(M519=M518,IF(A519&lt;&gt;A518,1,IF(L518="Stroke",B518+1,IF(L517="Stroke",B517+1,IF(L516="Stroke",B516+1,IF(L515="Stroke",B515+1,IF(L514="Stroke",B514+1,IF(L513="Stroke",B513+1,IF(L512="Stroke",B512+1,"")))))))),IF(A519&lt;&gt;A517,1,IF(M519=M517,IF(L517="Stroke",B517+1,IF(M519=M516,IF(L516="Stroke",B516+1,""))),1))),"")</f>
        <v>13</v>
      </c>
      <c r="C519" s="49">
        <f t="shared" si="16"/>
        <v>72829</v>
      </c>
      <c r="D519" s="49" t="str">
        <f t="shared" si="17"/>
        <v>20171114</v>
      </c>
      <c r="E519" s="49">
        <v>2017</v>
      </c>
      <c r="F519" s="49">
        <v>11</v>
      </c>
      <c r="G519" s="49">
        <v>14</v>
      </c>
      <c r="H519" s="49">
        <v>20</v>
      </c>
      <c r="I519" s="49">
        <v>13</v>
      </c>
      <c r="J519" s="49">
        <v>49</v>
      </c>
      <c r="K519" s="49">
        <v>906</v>
      </c>
      <c r="L519" s="49" t="s">
        <v>26</v>
      </c>
      <c r="M519" s="49">
        <v>1</v>
      </c>
      <c r="N519" s="49" t="s">
        <v>21</v>
      </c>
      <c r="O519" s="49" t="s">
        <v>27</v>
      </c>
      <c r="P519" s="49">
        <v>34</v>
      </c>
      <c r="Q519" s="49"/>
      <c r="R519" s="60"/>
      <c r="S519" s="60"/>
      <c r="T519" s="60"/>
    </row>
    <row r="520" spans="1:20" s="79" customFormat="1">
      <c r="A520" s="49">
        <f>IF(C520=C519,A519,IF(C520=(C519+1),A519,(A519+1)))</f>
        <v>95</v>
      </c>
      <c r="B520" s="50" t="str">
        <f>IF(L520="Stroke",IF(M520=M519,IF(A520&lt;&gt;A519,1,IF(L519="Stroke",B519+1,IF(L518="Stroke",B518+1,IF(L517="Stroke",B517+1,IF(L516="Stroke",B516+1,IF(L515="Stroke",B515+1,IF(L514="Stroke",B514+1,IF(L513="Stroke",B513+1,"")))))))),IF(A520&lt;&gt;A518,1,IF(M520=M518,IF(L518="Stroke",B518+1,IF(M520=M517,IF(L517="Stroke",B517+1,""))),1))),"")</f>
        <v/>
      </c>
      <c r="C520" s="49">
        <f t="shared" si="16"/>
        <v>72829</v>
      </c>
      <c r="D520" s="49" t="str">
        <f t="shared" si="17"/>
        <v>20171114</v>
      </c>
      <c r="E520" s="49">
        <v>2017</v>
      </c>
      <c r="F520" s="49">
        <v>11</v>
      </c>
      <c r="G520" s="49">
        <v>14</v>
      </c>
      <c r="H520" s="49">
        <v>20</v>
      </c>
      <c r="I520" s="49">
        <v>13</v>
      </c>
      <c r="J520" s="49">
        <v>49</v>
      </c>
      <c r="K520" s="49">
        <v>908</v>
      </c>
      <c r="L520" s="49" t="s">
        <v>29</v>
      </c>
      <c r="M520" s="49">
        <v>1</v>
      </c>
      <c r="N520" s="49" t="s">
        <v>21</v>
      </c>
      <c r="O520" s="49" t="s">
        <v>27</v>
      </c>
      <c r="P520" s="49">
        <v>0</v>
      </c>
      <c r="Q520" s="49"/>
      <c r="R520" s="60"/>
      <c r="S520" s="60"/>
      <c r="T520" s="60"/>
    </row>
    <row r="521" spans="1:20" s="79" customFormat="1">
      <c r="A521" s="49">
        <f>IF(C521=C520,A520,IF(C521=(C520+1),A520,(A520+1)))</f>
        <v>95</v>
      </c>
      <c r="B521" s="50" t="str">
        <f>IF(L521="Stroke",IF(M521=M520,IF(A521&lt;&gt;A520,1,IF(L520="Stroke",B520+1,IF(L519="Stroke",B519+1,IF(L518="Stroke",B518+1,IF(L517="Stroke",B517+1,IF(L516="Stroke",B516+1,IF(L515="Stroke",B515+1,IF(L514="Stroke",B514+1,"")))))))),IF(A521&lt;&gt;A519,1,IF(M521=M519,IF(L519="Stroke",B519+1,IF(M521=M518,IF(L518="Stroke",B518+1,""))),1))),"")</f>
        <v/>
      </c>
      <c r="C521" s="49">
        <f t="shared" si="16"/>
        <v>72829</v>
      </c>
      <c r="D521" s="49" t="str">
        <f t="shared" si="17"/>
        <v>20171114</v>
      </c>
      <c r="E521" s="49">
        <v>2017</v>
      </c>
      <c r="F521" s="49">
        <v>11</v>
      </c>
      <c r="G521" s="49">
        <v>14</v>
      </c>
      <c r="H521" s="49">
        <v>20</v>
      </c>
      <c r="I521" s="49">
        <v>13</v>
      </c>
      <c r="J521" s="49">
        <v>49</v>
      </c>
      <c r="K521" s="49">
        <v>925</v>
      </c>
      <c r="L521" s="49" t="s">
        <v>29</v>
      </c>
      <c r="M521" s="49">
        <v>1</v>
      </c>
      <c r="N521" s="49" t="s">
        <v>21</v>
      </c>
      <c r="O521" s="49" t="s">
        <v>27</v>
      </c>
      <c r="P521" s="49">
        <v>0</v>
      </c>
      <c r="Q521" s="49"/>
      <c r="R521" s="60"/>
      <c r="S521" s="60"/>
      <c r="T521" s="60"/>
    </row>
    <row r="522" spans="1:20" s="79" customFormat="1">
      <c r="A522" s="49">
        <f>IF(C522=C521,A521,IF(C522=(C521+1),A521,(A521+1)))</f>
        <v>95</v>
      </c>
      <c r="B522" s="50">
        <f>IF(L522="Stroke",IF(M522=M521,IF(A522&lt;&gt;A521,1,IF(L521="Stroke",B521+1,IF(L520="Stroke",B520+1,IF(L519="Stroke",B519+1,IF(L518="Stroke",B518+1,IF(L517="Stroke",B517+1,IF(L516="Stroke",B516+1,IF(L515="Stroke",B515+1,"")))))))),IF(A522&lt;&gt;A520,1,IF(M522=M520,IF(L520="Stroke",B520+1,IF(M522=M519,IF(L519="Stroke",B519+1,""))),1))),"")</f>
        <v>14</v>
      </c>
      <c r="C522" s="49">
        <f t="shared" si="16"/>
        <v>72829</v>
      </c>
      <c r="D522" s="49" t="str">
        <f t="shared" si="17"/>
        <v>20171114</v>
      </c>
      <c r="E522" s="49">
        <v>2017</v>
      </c>
      <c r="F522" s="49">
        <v>11</v>
      </c>
      <c r="G522" s="49">
        <v>14</v>
      </c>
      <c r="H522" s="49">
        <v>20</v>
      </c>
      <c r="I522" s="49">
        <v>13</v>
      </c>
      <c r="J522" s="49">
        <v>49</v>
      </c>
      <c r="K522" s="49">
        <v>991</v>
      </c>
      <c r="L522" s="49" t="s">
        <v>26</v>
      </c>
      <c r="M522" s="49">
        <v>1</v>
      </c>
      <c r="N522" s="49" t="s">
        <v>21</v>
      </c>
      <c r="O522" s="49" t="s">
        <v>27</v>
      </c>
      <c r="P522" s="49">
        <v>9</v>
      </c>
      <c r="Q522" s="49"/>
      <c r="R522" s="60"/>
      <c r="S522" s="60"/>
      <c r="T522" s="60"/>
    </row>
    <row r="523" spans="1:20" s="79" customFormat="1">
      <c r="A523" s="49">
        <f>IF(C523=C522,A522,IF(C523=(C522+1),A522,(A522+1)))</f>
        <v>95</v>
      </c>
      <c r="B523" s="50">
        <f>IF(L523="Stroke",IF(M523=M522,IF(A523&lt;&gt;A522,1,IF(L522="Stroke",B522+1,IF(L521="Stroke",B521+1,IF(L520="Stroke",B520+1,IF(L519="Stroke",B519+1,IF(L518="Stroke",B518+1,IF(L517="Stroke",B517+1,IF(L516="Stroke",B516+1,"")))))))),IF(A523&lt;&gt;A521,1,IF(M523=M521,IF(L521="Stroke",B521+1,IF(M523=M520,IF(L520="Stroke",B520+1,""))),1))),"")</f>
        <v>15</v>
      </c>
      <c r="C523" s="49">
        <f t="shared" si="16"/>
        <v>72830</v>
      </c>
      <c r="D523" s="49" t="str">
        <f t="shared" si="17"/>
        <v>20171114</v>
      </c>
      <c r="E523" s="49">
        <v>2017</v>
      </c>
      <c r="F523" s="49">
        <v>11</v>
      </c>
      <c r="G523" s="49">
        <v>14</v>
      </c>
      <c r="H523" s="49">
        <v>20</v>
      </c>
      <c r="I523" s="49">
        <v>13</v>
      </c>
      <c r="J523" s="49">
        <v>50</v>
      </c>
      <c r="K523" s="49">
        <v>37</v>
      </c>
      <c r="L523" s="49" t="s">
        <v>26</v>
      </c>
      <c r="M523" s="49">
        <v>1</v>
      </c>
      <c r="N523" s="49" t="s">
        <v>21</v>
      </c>
      <c r="O523" s="49" t="s">
        <v>27</v>
      </c>
      <c r="P523" s="49">
        <v>137</v>
      </c>
      <c r="Q523" s="49"/>
      <c r="R523" s="60"/>
      <c r="S523" s="60"/>
      <c r="T523" s="60"/>
    </row>
    <row r="524" spans="1:20" s="79" customFormat="1">
      <c r="A524" s="49">
        <f>IF(C524=C523,A523,IF(C524=(C523+1),A523,(A523+1)))</f>
        <v>95</v>
      </c>
      <c r="B524" s="50" t="str">
        <f>IF(L524="Stroke",IF(M524=M523,IF(A524&lt;&gt;A523,1,IF(L523="Stroke",B523+1,IF(L522="Stroke",B522+1,IF(L521="Stroke",B521+1,IF(L520="Stroke",B520+1,IF(L519="Stroke",B519+1,IF(L518="Stroke",B518+1,IF(L517="Stroke",B517+1,"")))))))),IF(A524&lt;&gt;A522,1,IF(M524=M522,IF(L522="Stroke",B522+1,IF(M524=M521,IF(L521="Stroke",B521+1,""))),1))),"")</f>
        <v/>
      </c>
      <c r="C524" s="49">
        <f t="shared" si="16"/>
        <v>72830</v>
      </c>
      <c r="D524" s="49" t="str">
        <f t="shared" si="17"/>
        <v>20171114</v>
      </c>
      <c r="E524" s="49">
        <v>2017</v>
      </c>
      <c r="F524" s="49">
        <v>11</v>
      </c>
      <c r="G524" s="49">
        <v>14</v>
      </c>
      <c r="H524" s="49">
        <v>20</v>
      </c>
      <c r="I524" s="49">
        <v>13</v>
      </c>
      <c r="J524" s="49">
        <v>50</v>
      </c>
      <c r="K524" s="49">
        <v>45</v>
      </c>
      <c r="L524" s="49" t="s">
        <v>29</v>
      </c>
      <c r="M524" s="49">
        <v>1</v>
      </c>
      <c r="N524" s="49" t="s">
        <v>21</v>
      </c>
      <c r="O524" s="49" t="s">
        <v>27</v>
      </c>
      <c r="P524" s="49">
        <v>0</v>
      </c>
      <c r="Q524" s="49"/>
      <c r="R524" s="60"/>
      <c r="S524" s="60"/>
      <c r="T524" s="60"/>
    </row>
    <row r="525" spans="1:20" s="79" customFormat="1">
      <c r="A525" s="49">
        <f>IF(C525=C524,A524,IF(C525=(C524+1),A524,(A524+1)))</f>
        <v>95</v>
      </c>
      <c r="B525" s="50">
        <f>IF(L525="Stroke",IF(M525=M524,IF(A525&lt;&gt;A524,1,IF(L524="Stroke",B524+1,IF(L523="Stroke",B523+1,IF(L522="Stroke",B522+1,IF(L521="Stroke",B521+1,IF(L520="Stroke",B520+1,IF(L519="Stroke",B519+1,IF(L518="Stroke",B518+1,"")))))))),IF(A525&lt;&gt;A523,1,IF(M525=M523,IF(L523="Stroke",B523+1,IF(M525=M522,IF(L522="Stroke",B522+1,""))),1))),"")</f>
        <v>16</v>
      </c>
      <c r="C525" s="49">
        <f t="shared" si="16"/>
        <v>72830</v>
      </c>
      <c r="D525" s="49" t="str">
        <f t="shared" si="17"/>
        <v>20171114</v>
      </c>
      <c r="E525" s="49">
        <v>2017</v>
      </c>
      <c r="F525" s="49">
        <v>11</v>
      </c>
      <c r="G525" s="49">
        <v>14</v>
      </c>
      <c r="H525" s="49">
        <v>20</v>
      </c>
      <c r="I525" s="49">
        <v>13</v>
      </c>
      <c r="J525" s="49">
        <v>50</v>
      </c>
      <c r="K525" s="49">
        <v>184</v>
      </c>
      <c r="L525" s="49" t="s">
        <v>26</v>
      </c>
      <c r="M525" s="49">
        <v>1</v>
      </c>
      <c r="N525" s="49" t="s">
        <v>21</v>
      </c>
      <c r="O525" s="49" t="s">
        <v>27</v>
      </c>
      <c r="P525" s="49">
        <v>132</v>
      </c>
      <c r="Q525" s="49"/>
      <c r="R525" s="60"/>
      <c r="S525" s="60"/>
      <c r="T525" s="60"/>
    </row>
    <row r="526" spans="1:20" s="79" customFormat="1">
      <c r="A526" s="49">
        <f>IF(C526=C525,A525,IF(C526=(C525+1),A525,(A525+1)))</f>
        <v>95</v>
      </c>
      <c r="B526" s="50" t="str">
        <f>IF(L526="Stroke",IF(M526=M525,IF(A526&lt;&gt;A525,1,IF(L525="Stroke",B525+1,IF(L524="Stroke",B524+1,IF(L523="Stroke",B523+1,IF(L522="Stroke",B522+1,IF(L521="Stroke",B521+1,IF(L520="Stroke",B520+1,IF(L519="Stroke",B519+1,"")))))))),IF(A526&lt;&gt;A524,1,IF(M526=M524,IF(L524="Stroke",B524+1,IF(M526=M523,IF(L523="Stroke",B523+1,""))),1))),"")</f>
        <v/>
      </c>
      <c r="C526" s="49">
        <f t="shared" si="16"/>
        <v>72830</v>
      </c>
      <c r="D526" s="49" t="str">
        <f t="shared" si="17"/>
        <v>20171114</v>
      </c>
      <c r="E526" s="49">
        <v>2017</v>
      </c>
      <c r="F526" s="49">
        <v>11</v>
      </c>
      <c r="G526" s="49">
        <v>14</v>
      </c>
      <c r="H526" s="49">
        <v>20</v>
      </c>
      <c r="I526" s="49">
        <v>13</v>
      </c>
      <c r="J526" s="49">
        <v>50</v>
      </c>
      <c r="K526" s="49">
        <v>186</v>
      </c>
      <c r="L526" s="49" t="s">
        <v>29</v>
      </c>
      <c r="M526" s="49">
        <v>1</v>
      </c>
      <c r="N526" s="49" t="s">
        <v>21</v>
      </c>
      <c r="O526" s="49" t="s">
        <v>27</v>
      </c>
      <c r="P526" s="49">
        <v>0</v>
      </c>
      <c r="Q526" s="49"/>
      <c r="R526" s="60"/>
      <c r="S526" s="60"/>
      <c r="T526" s="60"/>
    </row>
    <row r="527" spans="1:20" s="79" customFormat="1">
      <c r="A527" s="49">
        <f>IF(C527=C526,A526,IF(C527=(C526+1),A526,(A526+1)))</f>
        <v>95</v>
      </c>
      <c r="B527" s="50" t="str">
        <f>IF(L527="Stroke",IF(M527=M526,IF(A527&lt;&gt;A526,1,IF(L526="Stroke",B526+1,IF(L525="Stroke",B525+1,IF(L524="Stroke",B524+1,IF(L523="Stroke",B523+1,IF(L522="Stroke",B522+1,IF(L521="Stroke",B521+1,IF(L520="Stroke",B520+1,"")))))))),IF(A527&lt;&gt;A525,1,IF(M527=M525,IF(L525="Stroke",B525+1,IF(M527=M524,IF(L524="Stroke",B524+1,""))),1))),"")</f>
        <v/>
      </c>
      <c r="C527" s="49">
        <f t="shared" si="16"/>
        <v>72830</v>
      </c>
      <c r="D527" s="49" t="str">
        <f t="shared" si="17"/>
        <v>20171114</v>
      </c>
      <c r="E527" s="49">
        <v>2017</v>
      </c>
      <c r="F527" s="49">
        <v>11</v>
      </c>
      <c r="G527" s="49">
        <v>14</v>
      </c>
      <c r="H527" s="49">
        <v>20</v>
      </c>
      <c r="I527" s="49">
        <v>13</v>
      </c>
      <c r="J527" s="49">
        <v>50</v>
      </c>
      <c r="K527" s="49">
        <v>188</v>
      </c>
      <c r="L527" s="49" t="s">
        <v>29</v>
      </c>
      <c r="M527" s="49">
        <v>1</v>
      </c>
      <c r="N527" s="49" t="s">
        <v>21</v>
      </c>
      <c r="O527" s="49" t="s">
        <v>27</v>
      </c>
      <c r="P527" s="49">
        <v>0</v>
      </c>
      <c r="Q527" s="49"/>
      <c r="R527" s="60"/>
      <c r="S527" s="60"/>
      <c r="T527" s="60"/>
    </row>
    <row r="528" spans="1:20" s="79" customFormat="1">
      <c r="A528" s="49">
        <f>IF(C528=C527,A527,IF(C528=(C527+1),A527,(A527+1)))</f>
        <v>95</v>
      </c>
      <c r="B528" s="50" t="str">
        <f>IF(L528="Stroke",IF(M528=M527,IF(A528&lt;&gt;A527,1,IF(L527="Stroke",B527+1,IF(L526="Stroke",B526+1,IF(L525="Stroke",B525+1,IF(L524="Stroke",B524+1,IF(L523="Stroke",B523+1,IF(L522="Stroke",B522+1,IF(L521="Stroke",B521+1,"")))))))),IF(A528&lt;&gt;A526,1,IF(M528=M526,IF(L526="Stroke",B526+1,IF(M528=M525,IF(L525="Stroke",B525+1,""))),1))),"")</f>
        <v/>
      </c>
      <c r="C528" s="49">
        <f t="shared" si="16"/>
        <v>72830</v>
      </c>
      <c r="D528" s="49" t="str">
        <f t="shared" si="17"/>
        <v>20171114</v>
      </c>
      <c r="E528" s="49">
        <v>2017</v>
      </c>
      <c r="F528" s="49">
        <v>11</v>
      </c>
      <c r="G528" s="49">
        <v>14</v>
      </c>
      <c r="H528" s="49">
        <v>20</v>
      </c>
      <c r="I528" s="49">
        <v>13</v>
      </c>
      <c r="J528" s="49">
        <v>50</v>
      </c>
      <c r="K528" s="49">
        <v>192</v>
      </c>
      <c r="L528" s="49" t="s">
        <v>29</v>
      </c>
      <c r="M528" s="49">
        <v>1</v>
      </c>
      <c r="N528" s="49" t="s">
        <v>21</v>
      </c>
      <c r="O528" s="49" t="s">
        <v>27</v>
      </c>
      <c r="P528" s="49">
        <v>0</v>
      </c>
      <c r="Q528" s="49"/>
      <c r="R528" s="60"/>
      <c r="S528" s="60"/>
      <c r="T528" s="60"/>
    </row>
    <row r="529" spans="1:20" s="79" customFormat="1">
      <c r="A529" s="49">
        <f>IF(C529=C528,A528,IF(C529=(C528+1),A528,(A528+1)))</f>
        <v>95</v>
      </c>
      <c r="B529" s="50">
        <f>IF(L529="Stroke",IF(M529=M528,IF(A529&lt;&gt;A528,1,IF(L528="Stroke",B528+1,IF(L527="Stroke",B527+1,IF(L526="Stroke",B526+1,IF(L525="Stroke",B525+1,IF(L524="Stroke",B524+1,IF(L523="Stroke",B523+1,IF(L522="Stroke",B522+1,"")))))))),IF(A529&lt;&gt;A527,1,IF(M529=M527,IF(L527="Stroke",B527+1,IF(M529=M526,IF(L526="Stroke",B526+1,""))),1))),"")</f>
        <v>17</v>
      </c>
      <c r="C529" s="49">
        <f t="shared" si="16"/>
        <v>72830</v>
      </c>
      <c r="D529" s="49" t="str">
        <f t="shared" si="17"/>
        <v>20171114</v>
      </c>
      <c r="E529" s="49">
        <v>2017</v>
      </c>
      <c r="F529" s="49">
        <v>11</v>
      </c>
      <c r="G529" s="49">
        <v>14</v>
      </c>
      <c r="H529" s="49">
        <v>20</v>
      </c>
      <c r="I529" s="49">
        <v>13</v>
      </c>
      <c r="J529" s="49">
        <v>50</v>
      </c>
      <c r="K529" s="49">
        <v>343</v>
      </c>
      <c r="L529" s="49" t="s">
        <v>26</v>
      </c>
      <c r="M529" s="49">
        <v>1</v>
      </c>
      <c r="N529" s="49" t="s">
        <v>21</v>
      </c>
      <c r="O529" s="49" t="s">
        <v>27</v>
      </c>
      <c r="P529" s="49">
        <v>40</v>
      </c>
      <c r="Q529" s="49"/>
      <c r="R529" s="60"/>
      <c r="S529" s="60"/>
      <c r="T529" s="60"/>
    </row>
    <row r="530" spans="1:20" s="79" customFormat="1">
      <c r="A530" s="49">
        <f>IF(C530=C529,A529,IF(C530=(C529+1),A529,(A529+1)))</f>
        <v>95</v>
      </c>
      <c r="B530" s="50">
        <f>IF(L530="Stroke",IF(M530=M529,IF(A530&lt;&gt;A529,1,IF(L529="Stroke",B529+1,IF(L528="Stroke",B528+1,IF(L527="Stroke",B527+1,IF(L526="Stroke",B526+1,IF(L525="Stroke",B525+1,IF(L524="Stroke",B524+1,IF(L523="Stroke",B523+1,"")))))))),IF(A530&lt;&gt;A528,1,IF(M530=M528,IF(L528="Stroke",B528+1,IF(M530=M527,IF(L527="Stroke",B527+1,""))),1))),"")</f>
        <v>18</v>
      </c>
      <c r="C530" s="49">
        <f t="shared" si="16"/>
        <v>72830</v>
      </c>
      <c r="D530" s="49" t="str">
        <f t="shared" si="17"/>
        <v>20171114</v>
      </c>
      <c r="E530" s="49">
        <v>2017</v>
      </c>
      <c r="F530" s="49">
        <v>11</v>
      </c>
      <c r="G530" s="49">
        <v>14</v>
      </c>
      <c r="H530" s="49">
        <v>20</v>
      </c>
      <c r="I530" s="49">
        <v>13</v>
      </c>
      <c r="J530" s="49">
        <v>50</v>
      </c>
      <c r="K530" s="49">
        <v>478</v>
      </c>
      <c r="L530" s="49" t="s">
        <v>26</v>
      </c>
      <c r="M530" s="49">
        <v>1</v>
      </c>
      <c r="N530" s="49" t="s">
        <v>21</v>
      </c>
      <c r="O530" s="49" t="s">
        <v>27</v>
      </c>
      <c r="P530" s="49">
        <v>59</v>
      </c>
      <c r="Q530" s="49"/>
      <c r="R530" s="60"/>
      <c r="S530" s="60"/>
      <c r="T530" s="60"/>
    </row>
    <row r="531" spans="1:20" s="79" customFormat="1">
      <c r="A531" s="51">
        <f>IF(C531=C530,A530,IF(C531=(C530+1),A530,(A530+1)))</f>
        <v>96</v>
      </c>
      <c r="B531" s="50" t="str">
        <f>IF(L531="Stroke",IF(M531=M530,IF(A531&lt;&gt;A530,1,IF(L530="Stroke",B530+1,IF(L529="Stroke",B529+1,IF(L528="Stroke",B528+1,IF(L527="Stroke",B527+1,IF(L526="Stroke",B526+1,IF(L525="Stroke",B525+1,IF(L524="Stroke",B524+1,"")))))))),IF(A531&lt;&gt;A529,1,IF(M531=M529,IF(L529="Stroke",B529+1,IF(M531=M528,IF(L528="Stroke",B528+1,""))),1))),"")</f>
        <v/>
      </c>
      <c r="C531" s="51">
        <f t="shared" si="16"/>
        <v>72920</v>
      </c>
      <c r="D531" s="51" t="str">
        <f t="shared" si="17"/>
        <v>20171114</v>
      </c>
      <c r="E531" s="51">
        <v>2017</v>
      </c>
      <c r="F531" s="51">
        <v>11</v>
      </c>
      <c r="G531" s="51">
        <v>14</v>
      </c>
      <c r="H531" s="51">
        <v>20</v>
      </c>
      <c r="I531" s="51">
        <v>15</v>
      </c>
      <c r="J531" s="51">
        <v>20</v>
      </c>
      <c r="K531" s="51">
        <v>271</v>
      </c>
      <c r="L531" s="51" t="s">
        <v>40</v>
      </c>
      <c r="M531" s="51"/>
      <c r="N531" s="51" t="s">
        <v>21</v>
      </c>
      <c r="O531" s="51" t="s">
        <v>27</v>
      </c>
      <c r="P531" s="51">
        <v>0</v>
      </c>
      <c r="Q531" s="51" t="s">
        <v>73</v>
      </c>
      <c r="R531" s="60"/>
      <c r="S531" s="60"/>
      <c r="T531" s="60"/>
    </row>
    <row r="532" spans="1:20" s="79" customFormat="1">
      <c r="A532" s="49">
        <f>IF(C532=C531,A531,IF(C532=(C531+1),A531,(A531+1)))</f>
        <v>96</v>
      </c>
      <c r="B532" s="50">
        <f>IF(L532="Stroke",IF(M532=M531,IF(A532&lt;&gt;A531,1,IF(L531="Stroke",B531+1,IF(L530="Stroke",B530+1,IF(L529="Stroke",B529+1,IF(L528="Stroke",B528+1,IF(L527="Stroke",B527+1,IF(L526="Stroke",B526+1,IF(L525="Stroke",B525+1,"")))))))),IF(A532&lt;&gt;A530,1,IF(M532=M530,IF(L530="Stroke",B530+1,IF(M532=M529,IF(L529="Stroke",B529+1,""))),1))),"")</f>
        <v>1</v>
      </c>
      <c r="C532" s="49">
        <f t="shared" si="16"/>
        <v>72920</v>
      </c>
      <c r="D532" s="49" t="str">
        <f t="shared" si="17"/>
        <v>20171114</v>
      </c>
      <c r="E532" s="49">
        <v>2017</v>
      </c>
      <c r="F532" s="49">
        <v>11</v>
      </c>
      <c r="G532" s="49">
        <v>14</v>
      </c>
      <c r="H532" s="49">
        <v>20</v>
      </c>
      <c r="I532" s="49">
        <v>15</v>
      </c>
      <c r="J532" s="49">
        <v>20</v>
      </c>
      <c r="K532" s="49">
        <v>418</v>
      </c>
      <c r="L532" s="49" t="s">
        <v>26</v>
      </c>
      <c r="M532" s="49">
        <v>1</v>
      </c>
      <c r="N532" s="49" t="s">
        <v>21</v>
      </c>
      <c r="O532" s="49" t="s">
        <v>27</v>
      </c>
      <c r="P532" s="49">
        <v>10</v>
      </c>
      <c r="Q532" s="60"/>
      <c r="R532" s="60"/>
      <c r="S532" s="60"/>
      <c r="T532" s="60"/>
    </row>
    <row r="533" spans="1:20" s="79" customFormat="1">
      <c r="A533" s="49">
        <f>IF(C533=C532,A532,IF(C533=(C532+1),A532,(A532+1)))</f>
        <v>96</v>
      </c>
      <c r="B533" s="50">
        <f>IF(L533="Stroke",IF(M533=M532,IF(A533&lt;&gt;A532,1,IF(L532="Stroke",B532+1,IF(L531="Stroke",B531+1,IF(L530="Stroke",B530+1,IF(L529="Stroke",B529+1,IF(L528="Stroke",B528+1,IF(L527="Stroke",B527+1,IF(L526="Stroke",B526+1,"")))))))),IF(A533&lt;&gt;A531,1,IF(M533=M531,IF(L531="Stroke",B531+1,IF(M533=M530,IF(L530="Stroke",B530+1,""))),1))),"")</f>
        <v>1</v>
      </c>
      <c r="C533" s="49">
        <f t="shared" si="16"/>
        <v>72920</v>
      </c>
      <c r="D533" s="49" t="str">
        <f t="shared" si="17"/>
        <v>20171114</v>
      </c>
      <c r="E533" s="49">
        <v>2017</v>
      </c>
      <c r="F533" s="49">
        <v>11</v>
      </c>
      <c r="G533" s="49">
        <v>14</v>
      </c>
      <c r="H533" s="49">
        <v>20</v>
      </c>
      <c r="I533" s="49">
        <v>15</v>
      </c>
      <c r="J533" s="49">
        <v>20</v>
      </c>
      <c r="K533" s="49">
        <v>494</v>
      </c>
      <c r="L533" s="49" t="s">
        <v>26</v>
      </c>
      <c r="M533" s="49">
        <v>2</v>
      </c>
      <c r="N533" s="49" t="s">
        <v>21</v>
      </c>
      <c r="O533" s="49" t="s">
        <v>27</v>
      </c>
      <c r="P533" s="49">
        <v>356</v>
      </c>
      <c r="Q533" s="49"/>
      <c r="R533" s="60"/>
      <c r="S533" s="60"/>
      <c r="T533" s="60"/>
    </row>
    <row r="534" spans="1:20" s="79" customFormat="1">
      <c r="A534" s="49">
        <f>IF(C534=C533,A533,IF(C534=(C533+1),A533,(A533+1)))</f>
        <v>96</v>
      </c>
      <c r="B534" s="50" t="str">
        <f>IF(L534="Stroke",IF(M534=M533,IF(A534&lt;&gt;A533,1,IF(L533="Stroke",B533+1,IF(L532="Stroke",B532+1,IF(L531="Stroke",B531+1,IF(L530="Stroke",B530+1,IF(L529="Stroke",B529+1,IF(L528="Stroke",B528+1,IF(L527="Stroke",B527+1,"")))))))),IF(A534&lt;&gt;A532,1,IF(M534=M532,IF(L532="Stroke",B532+1,IF(M534=M531,IF(L531="Stroke",B531+1,""))),1))),"")</f>
        <v/>
      </c>
      <c r="C534" s="49">
        <f t="shared" si="16"/>
        <v>72920</v>
      </c>
      <c r="D534" s="49" t="str">
        <f t="shared" si="17"/>
        <v>20171114</v>
      </c>
      <c r="E534" s="49">
        <v>2017</v>
      </c>
      <c r="F534" s="49">
        <v>11</v>
      </c>
      <c r="G534" s="49">
        <v>14</v>
      </c>
      <c r="H534" s="49">
        <v>20</v>
      </c>
      <c r="I534" s="49">
        <v>15</v>
      </c>
      <c r="J534" s="49">
        <v>20</v>
      </c>
      <c r="K534" s="49">
        <v>511</v>
      </c>
      <c r="L534" s="49" t="s">
        <v>29</v>
      </c>
      <c r="M534" s="49">
        <v>2</v>
      </c>
      <c r="N534" s="49" t="s">
        <v>21</v>
      </c>
      <c r="O534" s="49" t="s">
        <v>27</v>
      </c>
      <c r="P534" s="49">
        <v>0</v>
      </c>
      <c r="Q534" s="49"/>
      <c r="R534" s="60"/>
      <c r="S534" s="60"/>
      <c r="T534" s="60"/>
    </row>
    <row r="535" spans="1:20" s="79" customFormat="1">
      <c r="A535" s="49">
        <f>IF(C535=C534,A534,IF(C535=(C534+1),A534,(A534+1)))</f>
        <v>96</v>
      </c>
      <c r="B535" s="50" t="str">
        <f>IF(L535="Stroke",IF(M535=M534,IF(A535&lt;&gt;A534,1,IF(L534="Stroke",B534+1,IF(L533="Stroke",B533+1,IF(L532="Stroke",B532+1,IF(L531="Stroke",B531+1,IF(L530="Stroke",B530+1,IF(L529="Stroke",B529+1,IF(L528="Stroke",B528+1,"")))))))),IF(A535&lt;&gt;A533,1,IF(M535=M533,IF(L533="Stroke",B533+1,IF(M535=M532,IF(L532="Stroke",B532+1,""))),1))),"")</f>
        <v/>
      </c>
      <c r="C535" s="49">
        <f t="shared" si="16"/>
        <v>72920</v>
      </c>
      <c r="D535" s="49" t="str">
        <f t="shared" si="17"/>
        <v>20171114</v>
      </c>
      <c r="E535" s="49">
        <v>2017</v>
      </c>
      <c r="F535" s="49">
        <v>11</v>
      </c>
      <c r="G535" s="49">
        <v>14</v>
      </c>
      <c r="H535" s="49">
        <v>20</v>
      </c>
      <c r="I535" s="49">
        <v>15</v>
      </c>
      <c r="J535" s="49">
        <v>20</v>
      </c>
      <c r="K535" s="49">
        <v>829</v>
      </c>
      <c r="L535" s="49" t="s">
        <v>29</v>
      </c>
      <c r="M535" s="49">
        <v>2</v>
      </c>
      <c r="N535" s="49" t="s">
        <v>21</v>
      </c>
      <c r="O535" s="49" t="s">
        <v>27</v>
      </c>
      <c r="P535" s="49">
        <v>0</v>
      </c>
      <c r="Q535" s="49"/>
      <c r="R535" s="60"/>
      <c r="S535" s="60"/>
      <c r="T535" s="60"/>
    </row>
    <row r="536" spans="1:20" s="79" customFormat="1">
      <c r="A536" s="51">
        <f>IF(C536=C535,A535,IF(C536=(C535+1),A535,(A535+1)))</f>
        <v>97</v>
      </c>
      <c r="B536" s="50">
        <f>IF(L536="Stroke",IF(M536=M535,IF(A536&lt;&gt;A535,1,IF(L535="Stroke",B535+1,IF(L534="Stroke",B534+1,IF(L533="Stroke",B533+1,IF(L532="Stroke",B532+1,IF(L531="Stroke",B531+1,IF(L530="Stroke",B530+1,IF(L529="Stroke",B529+1,"")))))))),IF(A536&lt;&gt;A534,1,IF(M536=M534,IF(L534="Stroke",B534+1,IF(M536=M533,IF(L533="Stroke",B533+1,""))),1))),"")</f>
        <v>1</v>
      </c>
      <c r="C536" s="51">
        <f t="shared" si="16"/>
        <v>72949</v>
      </c>
      <c r="D536" s="51" t="str">
        <f t="shared" si="17"/>
        <v>20171114</v>
      </c>
      <c r="E536" s="51">
        <v>2017</v>
      </c>
      <c r="F536" s="51">
        <v>11</v>
      </c>
      <c r="G536" s="51">
        <v>14</v>
      </c>
      <c r="H536" s="51">
        <v>20</v>
      </c>
      <c r="I536" s="51">
        <v>15</v>
      </c>
      <c r="J536" s="51">
        <v>49</v>
      </c>
      <c r="K536" s="51">
        <v>604</v>
      </c>
      <c r="L536" s="51" t="s">
        <v>26</v>
      </c>
      <c r="M536" s="51">
        <v>1</v>
      </c>
      <c r="N536" s="51" t="s">
        <v>21</v>
      </c>
      <c r="O536" s="51" t="s">
        <v>27</v>
      </c>
      <c r="P536" s="51">
        <v>11</v>
      </c>
      <c r="Q536" s="51"/>
      <c r="R536" s="60"/>
      <c r="S536" s="60"/>
      <c r="T536" s="60"/>
    </row>
    <row r="537" spans="1:20" s="79" customFormat="1">
      <c r="A537" s="49">
        <f>IF(C537=C536,A536,IF(C537=(C536+1),A536,(A536+1)))</f>
        <v>97</v>
      </c>
      <c r="B537" s="50">
        <f>IF(L537="Stroke",IF(M537=M536,IF(A537&lt;&gt;A536,1,IF(L536="Stroke",B536+1,IF(L535="Stroke",B535+1,IF(L534="Stroke",B534+1,IF(L533="Stroke",B533+1,IF(L532="Stroke",B532+1,IF(L531="Stroke",B531+1,IF(L530="Stroke",B530+1,"")))))))),IF(A537&lt;&gt;A535,1,IF(M537=M535,IF(L535="Stroke",B535+1,IF(M537=M534,IF(L534="Stroke",B534+1,""))),1))),"")</f>
        <v>2</v>
      </c>
      <c r="C537" s="49">
        <f t="shared" si="16"/>
        <v>72949</v>
      </c>
      <c r="D537" s="49" t="str">
        <f t="shared" si="17"/>
        <v>20171114</v>
      </c>
      <c r="E537" s="49">
        <v>2017</v>
      </c>
      <c r="F537" s="49">
        <v>11</v>
      </c>
      <c r="G537" s="49">
        <v>14</v>
      </c>
      <c r="H537" s="49">
        <v>20</v>
      </c>
      <c r="I537" s="49">
        <v>15</v>
      </c>
      <c r="J537" s="49">
        <v>49</v>
      </c>
      <c r="K537" s="49">
        <v>656</v>
      </c>
      <c r="L537" s="49" t="s">
        <v>26</v>
      </c>
      <c r="M537" s="49">
        <v>1</v>
      </c>
      <c r="N537" s="49" t="s">
        <v>21</v>
      </c>
      <c r="O537" s="49" t="s">
        <v>27</v>
      </c>
      <c r="P537" s="49">
        <v>10</v>
      </c>
      <c r="Q537" s="49"/>
      <c r="R537" s="60"/>
      <c r="S537" s="60"/>
      <c r="T537" s="60"/>
    </row>
    <row r="538" spans="1:20" s="79" customFormat="1">
      <c r="A538" s="49">
        <f>IF(C538=C537,A537,IF(C538=(C537+1),A537,(A537+1)))</f>
        <v>97</v>
      </c>
      <c r="B538" s="50">
        <f>IF(L538="Stroke",IF(M538=M537,IF(A538&lt;&gt;A537,1,IF(L537="Stroke",B537+1,IF(L536="Stroke",B536+1,IF(L535="Stroke",B535+1,IF(L534="Stroke",B534+1,IF(L533="Stroke",B533+1,IF(L532="Stroke",B532+1,IF(L531="Stroke",B531+1,"")))))))),IF(A538&lt;&gt;A536,1,IF(M538=M536,IF(L536="Stroke",B536+1,IF(M538=M535,IF(L535="Stroke",B535+1,""))),1))),"")</f>
        <v>3</v>
      </c>
      <c r="C538" s="49">
        <f t="shared" si="16"/>
        <v>72949</v>
      </c>
      <c r="D538" s="49" t="str">
        <f t="shared" si="17"/>
        <v>20171114</v>
      </c>
      <c r="E538" s="49">
        <v>2017</v>
      </c>
      <c r="F538" s="49">
        <v>11</v>
      </c>
      <c r="G538" s="49">
        <v>14</v>
      </c>
      <c r="H538" s="49">
        <v>20</v>
      </c>
      <c r="I538" s="49">
        <v>15</v>
      </c>
      <c r="J538" s="49">
        <v>49</v>
      </c>
      <c r="K538" s="49">
        <v>717</v>
      </c>
      <c r="L538" s="49" t="s">
        <v>26</v>
      </c>
      <c r="M538" s="49">
        <v>1</v>
      </c>
      <c r="N538" s="49" t="s">
        <v>21</v>
      </c>
      <c r="O538" s="49" t="s">
        <v>27</v>
      </c>
      <c r="P538" s="49">
        <v>16</v>
      </c>
      <c r="Q538" s="49"/>
      <c r="R538" s="60"/>
      <c r="S538" s="60"/>
      <c r="T538" s="60"/>
    </row>
    <row r="539" spans="1:20" s="79" customFormat="1">
      <c r="A539" s="49">
        <f>IF(C539=C538,A538,IF(C539=(C538+1),A538,(A538+1)))</f>
        <v>97</v>
      </c>
      <c r="B539" s="50">
        <f>IF(L539="Stroke",IF(M539=M538,IF(A539&lt;&gt;A538,1,IF(L538="Stroke",B538+1,IF(L537="Stroke",B537+1,IF(L536="Stroke",B536+1,IF(L535="Stroke",B535+1,IF(L534="Stroke",B534+1,IF(L533="Stroke",B533+1,IF(L532="Stroke",B532+1,"")))))))),IF(A539&lt;&gt;A537,1,IF(M539=M537,IF(L537="Stroke",B537+1,IF(M539=M536,IF(L536="Stroke",B536+1,""))),1))),"")</f>
        <v>4</v>
      </c>
      <c r="C539" s="49">
        <f t="shared" si="16"/>
        <v>72949</v>
      </c>
      <c r="D539" s="49" t="str">
        <f t="shared" si="17"/>
        <v>20171114</v>
      </c>
      <c r="E539" s="49">
        <v>2017</v>
      </c>
      <c r="F539" s="49">
        <v>11</v>
      </c>
      <c r="G539" s="49">
        <v>14</v>
      </c>
      <c r="H539" s="49">
        <v>20</v>
      </c>
      <c r="I539" s="49">
        <v>15</v>
      </c>
      <c r="J539" s="49">
        <v>49</v>
      </c>
      <c r="K539" s="49">
        <v>784</v>
      </c>
      <c r="L539" s="49" t="s">
        <v>26</v>
      </c>
      <c r="M539" s="49">
        <v>1</v>
      </c>
      <c r="N539" s="49" t="s">
        <v>21</v>
      </c>
      <c r="O539" s="49" t="s">
        <v>27</v>
      </c>
      <c r="P539" s="49">
        <v>198</v>
      </c>
      <c r="Q539" s="49"/>
      <c r="R539" s="60"/>
      <c r="S539" s="60"/>
      <c r="T539" s="60"/>
    </row>
    <row r="540" spans="1:20" s="79" customFormat="1">
      <c r="A540" s="49">
        <f>IF(C540=C539,A539,IF(C540=(C539+1),A539,(A539+1)))</f>
        <v>97</v>
      </c>
      <c r="B540" s="50" t="str">
        <f>IF(L540="Stroke",IF(M540=M539,IF(A540&lt;&gt;A539,1,IF(L539="Stroke",B539+1,IF(L538="Stroke",B538+1,IF(L537="Stroke",B537+1,IF(L536="Stroke",B536+1,IF(L535="Stroke",B535+1,IF(L534="Stroke",B534+1,IF(L533="Stroke",B533+1,"")))))))),IF(A540&lt;&gt;A538,1,IF(M540=M538,IF(L538="Stroke",B538+1,IF(M540=M537,IF(L537="Stroke",B537+1,""))),1))),"")</f>
        <v/>
      </c>
      <c r="C540" s="49">
        <f t="shared" si="16"/>
        <v>72949</v>
      </c>
      <c r="D540" s="49" t="str">
        <f t="shared" si="17"/>
        <v>20171114</v>
      </c>
      <c r="E540" s="49">
        <v>2017</v>
      </c>
      <c r="F540" s="49">
        <v>11</v>
      </c>
      <c r="G540" s="49">
        <v>14</v>
      </c>
      <c r="H540" s="49">
        <v>20</v>
      </c>
      <c r="I540" s="49">
        <v>15</v>
      </c>
      <c r="J540" s="49">
        <v>49</v>
      </c>
      <c r="K540" s="49">
        <v>789</v>
      </c>
      <c r="L540" s="49" t="s">
        <v>29</v>
      </c>
      <c r="M540" s="49">
        <v>1</v>
      </c>
      <c r="N540" s="49" t="s">
        <v>21</v>
      </c>
      <c r="O540" s="49" t="s">
        <v>27</v>
      </c>
      <c r="P540" s="49"/>
      <c r="Q540" s="49" t="s">
        <v>29</v>
      </c>
      <c r="R540" s="60"/>
      <c r="S540" s="60"/>
      <c r="T540" s="60"/>
    </row>
    <row r="541" spans="1:20" s="79" customFormat="1">
      <c r="A541" s="49">
        <f>IF(C541=C540,A540,IF(C541=(C540+1),A540,(A540+1)))</f>
        <v>97</v>
      </c>
      <c r="B541" s="50">
        <f>IF(L541="Stroke",IF(M541=M540,IF(A541&lt;&gt;A540,1,IF(L540="Stroke",B540+1,IF(L539="Stroke",B539+1,IF(L538="Stroke",B538+1,IF(L537="Stroke",B537+1,IF(L536="Stroke",B536+1,IF(L535="Stroke",B535+1,IF(L534="Stroke",B534+1,"")))))))),IF(A541&lt;&gt;A539,1,IF(M541=M539,IF(L539="Stroke",B539+1,IF(M541=M538,IF(L538="Stroke",B538+1,""))),1))),"")</f>
        <v>5</v>
      </c>
      <c r="C541" s="49">
        <f t="shared" si="16"/>
        <v>72949</v>
      </c>
      <c r="D541" s="49" t="str">
        <f t="shared" si="17"/>
        <v>20171114</v>
      </c>
      <c r="E541" s="49">
        <v>2017</v>
      </c>
      <c r="F541" s="49">
        <v>11</v>
      </c>
      <c r="G541" s="49">
        <v>14</v>
      </c>
      <c r="H541" s="49">
        <v>20</v>
      </c>
      <c r="I541" s="49">
        <v>15</v>
      </c>
      <c r="J541" s="49">
        <v>49</v>
      </c>
      <c r="K541" s="49">
        <v>998</v>
      </c>
      <c r="L541" s="49" t="s">
        <v>26</v>
      </c>
      <c r="M541" s="49">
        <v>1</v>
      </c>
      <c r="N541" s="49" t="s">
        <v>21</v>
      </c>
      <c r="O541" s="49" t="s">
        <v>27</v>
      </c>
      <c r="P541" s="49">
        <v>13</v>
      </c>
      <c r="Q541" s="49"/>
      <c r="R541" s="60"/>
      <c r="S541" s="60"/>
      <c r="T541" s="60"/>
    </row>
    <row r="542" spans="1:20" s="79" customFormat="1">
      <c r="A542" s="49">
        <f>IF(C542=C541,A541,IF(C542=(C541+1),A541,(A541+1)))</f>
        <v>97</v>
      </c>
      <c r="B542" s="50">
        <f>IF(L542="Stroke",IF(M542=M541,IF(A542&lt;&gt;A541,1,IF(L541="Stroke",B541+1,IF(L540="Stroke",B540+1,IF(L539="Stroke",B539+1,IF(L538="Stroke",B538+1,IF(L537="Stroke",B537+1,IF(L536="Stroke",B536+1,IF(L535="Stroke",B535+1,"")))))))),IF(A542&lt;&gt;A540,1,IF(M542=M540,IF(L540="Stroke",B540+1,IF(M542=M539,IF(L539="Stroke",B539+1,""))),1))),"")</f>
        <v>6</v>
      </c>
      <c r="C542" s="49">
        <f t="shared" si="16"/>
        <v>72950</v>
      </c>
      <c r="D542" s="49" t="str">
        <f t="shared" si="17"/>
        <v>20171114</v>
      </c>
      <c r="E542" s="49">
        <v>2017</v>
      </c>
      <c r="F542" s="49">
        <v>11</v>
      </c>
      <c r="G542" s="49">
        <v>14</v>
      </c>
      <c r="H542" s="49">
        <v>20</v>
      </c>
      <c r="I542" s="49">
        <v>15</v>
      </c>
      <c r="J542" s="49">
        <v>50</v>
      </c>
      <c r="K542" s="49">
        <v>91</v>
      </c>
      <c r="L542" s="49" t="s">
        <v>26</v>
      </c>
      <c r="M542" s="49">
        <v>1</v>
      </c>
      <c r="N542" s="49" t="s">
        <v>21</v>
      </c>
      <c r="O542" s="49" t="s">
        <v>27</v>
      </c>
      <c r="P542" s="49">
        <v>24</v>
      </c>
      <c r="Q542" s="49"/>
      <c r="R542" s="60"/>
      <c r="S542" s="60"/>
      <c r="T542" s="60"/>
    </row>
    <row r="543" spans="1:20">
      <c r="A543" s="51">
        <f>IF(C543=C542,A542,IF(C543=(C542+1),A542,(A542+1)))</f>
        <v>98</v>
      </c>
      <c r="B543" s="50">
        <f>IF(L543="Stroke",IF(M543=M542,IF(A543&lt;&gt;A542,1,IF(L542="Stroke",B542+1,IF(L541="Stroke",B541+1,IF(L540="Stroke",B540+1,IF(L539="Stroke",B539+1,IF(L538="Stroke",B538+1,IF(L537="Stroke",B537+1,IF(L536="Stroke",B536+1,"")))))))),IF(A543&lt;&gt;A541,1,IF(M543=M541,IF(L541="Stroke",B541+1,IF(M543=M540,IF(L540="Stroke",B540+1,""))),1))),"")</f>
        <v>1</v>
      </c>
      <c r="C543" s="51">
        <f t="shared" si="16"/>
        <v>73066</v>
      </c>
      <c r="D543" s="51" t="str">
        <f t="shared" si="17"/>
        <v>20171114</v>
      </c>
      <c r="E543" s="51">
        <v>2017</v>
      </c>
      <c r="F543" s="51">
        <v>11</v>
      </c>
      <c r="G543" s="51">
        <v>14</v>
      </c>
      <c r="H543" s="51">
        <v>20</v>
      </c>
      <c r="I543" s="51">
        <v>17</v>
      </c>
      <c r="J543" s="51">
        <v>46</v>
      </c>
      <c r="K543" s="51">
        <v>232</v>
      </c>
      <c r="L543" s="51" t="s">
        <v>26</v>
      </c>
      <c r="M543" s="51">
        <v>1</v>
      </c>
      <c r="N543" s="51" t="s">
        <v>21</v>
      </c>
      <c r="O543" s="51" t="s">
        <v>27</v>
      </c>
      <c r="P543" s="51">
        <v>6</v>
      </c>
      <c r="Q543" s="51"/>
      <c r="R543" s="60"/>
      <c r="S543" s="60"/>
      <c r="T543" s="60"/>
    </row>
    <row r="544" spans="1:20" s="79" customFormat="1">
      <c r="A544" s="49">
        <f>IF(C544=C543,A543,IF(C544=(C543+1),A543,(A543+1)))</f>
        <v>98</v>
      </c>
      <c r="B544" s="50">
        <f>IF(L544="Stroke",IF(M544=M543,IF(A544&lt;&gt;A543,1,IF(L543="Stroke",B543+1,IF(L542="Stroke",B542+1,IF(L541="Stroke",B541+1,IF(L540="Stroke",B540+1,IF(L539="Stroke",B539+1,IF(L538="Stroke",B538+1,IF(L537="Stroke",B537+1,"")))))))),IF(A544&lt;&gt;A542,1,IF(M544=M542,IF(L542="Stroke",B542+1,IF(M544=M541,IF(L541="Stroke",B541+1,""))),1))),"")</f>
        <v>2</v>
      </c>
      <c r="C544" s="49">
        <f t="shared" si="16"/>
        <v>73066</v>
      </c>
      <c r="D544" s="49" t="str">
        <f t="shared" si="17"/>
        <v>20171114</v>
      </c>
      <c r="E544" s="49">
        <v>2017</v>
      </c>
      <c r="F544" s="49">
        <v>11</v>
      </c>
      <c r="G544" s="49">
        <v>14</v>
      </c>
      <c r="H544" s="49">
        <v>20</v>
      </c>
      <c r="I544" s="49">
        <v>17</v>
      </c>
      <c r="J544" s="49">
        <v>46</v>
      </c>
      <c r="K544" s="49">
        <v>287</v>
      </c>
      <c r="L544" s="49" t="s">
        <v>26</v>
      </c>
      <c r="M544" s="49">
        <v>1</v>
      </c>
      <c r="N544" s="49" t="s">
        <v>21</v>
      </c>
      <c r="O544" s="49" t="s">
        <v>27</v>
      </c>
      <c r="P544" s="49">
        <v>8</v>
      </c>
      <c r="Q544" s="49"/>
      <c r="R544" s="60"/>
      <c r="S544" s="60"/>
      <c r="T544" s="60"/>
    </row>
    <row r="545" spans="1:20" s="79" customFormat="1">
      <c r="A545" s="49">
        <f>IF(C545=C544,A544,IF(C545=(C544+1),A544,(A544+1)))</f>
        <v>98</v>
      </c>
      <c r="B545" s="50">
        <f>IF(L545="Stroke",IF(M545=M544,IF(A545&lt;&gt;A544,1,IF(L544="Stroke",B544+1,IF(L543="Stroke",B543+1,IF(L542="Stroke",B542+1,IF(L541="Stroke",B541+1,IF(L540="Stroke",B540+1,IF(L539="Stroke",B539+1,IF(L538="Stroke",B538+1,"")))))))),IF(A545&lt;&gt;A543,1,IF(M545=M543,IF(L543="Stroke",B543+1,IF(M545=M542,IF(L542="Stroke",B542+1,""))),1))),"")</f>
        <v>3</v>
      </c>
      <c r="C545" s="49">
        <f t="shared" si="16"/>
        <v>73066</v>
      </c>
      <c r="D545" s="49" t="str">
        <f t="shared" si="17"/>
        <v>20171114</v>
      </c>
      <c r="E545" s="49">
        <v>2017</v>
      </c>
      <c r="F545" s="49">
        <v>11</v>
      </c>
      <c r="G545" s="49">
        <v>14</v>
      </c>
      <c r="H545" s="49">
        <v>20</v>
      </c>
      <c r="I545" s="49">
        <v>17</v>
      </c>
      <c r="J545" s="49">
        <v>46</v>
      </c>
      <c r="K545" s="49">
        <v>393</v>
      </c>
      <c r="L545" s="49" t="s">
        <v>26</v>
      </c>
      <c r="M545" s="49">
        <v>1</v>
      </c>
      <c r="N545" s="49" t="s">
        <v>21</v>
      </c>
      <c r="O545" s="49" t="s">
        <v>27</v>
      </c>
      <c r="P545" s="49">
        <v>7</v>
      </c>
      <c r="Q545" s="49"/>
      <c r="R545" s="60"/>
      <c r="S545" s="60"/>
      <c r="T545" s="60"/>
    </row>
    <row r="546" spans="1:20">
      <c r="A546" s="49">
        <f>IF(C546=C545,A545,IF(C546=(C545+1),A545,(A545+1)))</f>
        <v>98</v>
      </c>
      <c r="B546" s="50">
        <f>IF(L546="Stroke",IF(M546=M545,IF(A546&lt;&gt;A545,1,IF(L545="Stroke",B545+1,IF(L544="Stroke",B544+1,IF(L543="Stroke",B543+1,IF(L542="Stroke",B542+1,IF(L541="Stroke",B541+1,IF(L540="Stroke",B540+1,IF(L539="Stroke",B539+1,"")))))))),IF(A546&lt;&gt;A544,1,IF(M546=M544,IF(L544="Stroke",B544+1,IF(M546=M543,IF(L543="Stroke",B543+1,""))),1))),"")</f>
        <v>4</v>
      </c>
      <c r="C546" s="49">
        <f t="shared" si="16"/>
        <v>73066</v>
      </c>
      <c r="D546" s="49" t="str">
        <f t="shared" si="17"/>
        <v>20171114</v>
      </c>
      <c r="E546" s="49">
        <v>2017</v>
      </c>
      <c r="F546" s="49">
        <v>11</v>
      </c>
      <c r="G546" s="49">
        <v>14</v>
      </c>
      <c r="H546" s="49">
        <v>20</v>
      </c>
      <c r="I546" s="49">
        <v>17</v>
      </c>
      <c r="J546" s="49">
        <v>46</v>
      </c>
      <c r="K546" s="49">
        <v>435</v>
      </c>
      <c r="L546" s="49" t="s">
        <v>26</v>
      </c>
      <c r="M546" s="49">
        <v>1</v>
      </c>
      <c r="N546" s="49" t="s">
        <v>21</v>
      </c>
      <c r="O546" s="49" t="s">
        <v>27</v>
      </c>
      <c r="P546" s="49">
        <v>1</v>
      </c>
      <c r="Q546" s="49"/>
      <c r="R546" s="60"/>
      <c r="S546" s="60"/>
      <c r="T546" s="60"/>
    </row>
    <row r="547" spans="1:20" s="79" customFormat="1">
      <c r="A547" s="49">
        <f>IF(C547=C546,A546,IF(C547=(C546+1),A546,(A546+1)))</f>
        <v>98</v>
      </c>
      <c r="B547" s="50">
        <f>IF(L547="Stroke",IF(M547=M546,IF(A547&lt;&gt;A546,1,IF(L546="Stroke",B546+1,IF(L545="Stroke",B545+1,IF(L544="Stroke",B544+1,IF(L543="Stroke",B543+1,IF(L542="Stroke",B542+1,IF(L541="Stroke",B541+1,IF(L540="Stroke",B540+1,"")))))))),IF(A547&lt;&gt;A545,1,IF(M547=M545,IF(L545="Stroke",B545+1,IF(M547=M544,IF(L544="Stroke",B544+1,""))),1))),"")</f>
        <v>5</v>
      </c>
      <c r="C547" s="49">
        <f t="shared" si="16"/>
        <v>73066</v>
      </c>
      <c r="D547" s="49" t="str">
        <f t="shared" si="17"/>
        <v>20171114</v>
      </c>
      <c r="E547" s="49">
        <v>2017</v>
      </c>
      <c r="F547" s="49">
        <v>11</v>
      </c>
      <c r="G547" s="49">
        <v>14</v>
      </c>
      <c r="H547" s="49">
        <v>20</v>
      </c>
      <c r="I547" s="49">
        <v>17</v>
      </c>
      <c r="J547" s="49">
        <v>46</v>
      </c>
      <c r="K547" s="49">
        <v>452</v>
      </c>
      <c r="L547" s="49" t="s">
        <v>26</v>
      </c>
      <c r="M547" s="49">
        <v>1</v>
      </c>
      <c r="N547" s="49" t="s">
        <v>21</v>
      </c>
      <c r="O547" s="49" t="s">
        <v>66</v>
      </c>
      <c r="P547" s="49">
        <v>1</v>
      </c>
      <c r="Q547" s="49"/>
      <c r="R547" s="60"/>
      <c r="S547" s="60"/>
      <c r="T547" s="60"/>
    </row>
    <row r="548" spans="1:20" s="79" customFormat="1">
      <c r="A548" s="51">
        <f>IF(C548=C547,A547,IF(C548=(C547+1),A547,(A547+1)))</f>
        <v>99</v>
      </c>
      <c r="B548" s="50">
        <f>IF(L548="Stroke",IF(M548=M547,IF(A548&lt;&gt;A547,1,IF(L547="Stroke",B547+1,IF(L546="Stroke",B546+1,IF(L545="Stroke",B545+1,IF(L544="Stroke",B544+1,IF(L543="Stroke",B543+1,IF(L542="Stroke",B542+1,IF(L541="Stroke",B541+1,"")))))))),IF(A548&lt;&gt;A546,1,IF(M548=M546,IF(L546="Stroke",B546+1,IF(M548=M545,IF(L545="Stroke",B545+1,""))),1))),"")</f>
        <v>1</v>
      </c>
      <c r="C548" s="51">
        <f t="shared" si="16"/>
        <v>73123</v>
      </c>
      <c r="D548" s="51" t="str">
        <f t="shared" si="17"/>
        <v>20171114</v>
      </c>
      <c r="E548" s="51">
        <v>2017</v>
      </c>
      <c r="F548" s="51">
        <v>11</v>
      </c>
      <c r="G548" s="51">
        <v>14</v>
      </c>
      <c r="H548" s="51">
        <v>20</v>
      </c>
      <c r="I548" s="51">
        <v>18</v>
      </c>
      <c r="J548" s="51">
        <v>43</v>
      </c>
      <c r="K548" s="51">
        <v>642</v>
      </c>
      <c r="L548" s="51" t="s">
        <v>26</v>
      </c>
      <c r="M548" s="51">
        <v>1</v>
      </c>
      <c r="N548" s="51" t="s">
        <v>21</v>
      </c>
      <c r="O548" s="51" t="s">
        <v>27</v>
      </c>
      <c r="P548" s="51">
        <v>8</v>
      </c>
      <c r="Q548" s="51"/>
      <c r="R548" s="60"/>
      <c r="S548" s="60"/>
      <c r="T548" s="60"/>
    </row>
    <row r="549" spans="1:20" s="79" customFormat="1">
      <c r="A549" s="49">
        <f>IF(C549=C548,A548,IF(C549=(C548+1),A548,(A548+1)))</f>
        <v>99</v>
      </c>
      <c r="B549" s="50" t="str">
        <f>IF(L549="Stroke",IF(M549=M548,IF(A549&lt;&gt;A548,1,IF(L548="Stroke",B548+1,IF(L547="Stroke",B547+1,IF(L546="Stroke",B546+1,IF(L545="Stroke",B545+1,IF(L544="Stroke",B544+1,IF(L543="Stroke",B543+1,IF(L542="Stroke",B542+1,"")))))))),IF(A549&lt;&gt;A547,1,IF(M549=M547,IF(L547="Stroke",B547+1,IF(M549=M546,IF(L546="Stroke",B546+1,""))),1))),"")</f>
        <v/>
      </c>
      <c r="C549" s="49">
        <f t="shared" si="16"/>
        <v>73123</v>
      </c>
      <c r="D549" s="49" t="str">
        <f t="shared" si="17"/>
        <v>20171114</v>
      </c>
      <c r="E549" s="49">
        <v>2017</v>
      </c>
      <c r="F549" s="49">
        <v>11</v>
      </c>
      <c r="G549" s="49">
        <v>14</v>
      </c>
      <c r="H549" s="49">
        <v>20</v>
      </c>
      <c r="I549" s="49">
        <v>18</v>
      </c>
      <c r="J549" s="49">
        <v>43</v>
      </c>
      <c r="K549" s="49">
        <v>670</v>
      </c>
      <c r="L549" s="49" t="s">
        <v>40</v>
      </c>
      <c r="M549" s="120">
        <v>1</v>
      </c>
      <c r="N549" s="49" t="s">
        <v>21</v>
      </c>
      <c r="O549" s="49" t="s">
        <v>27</v>
      </c>
      <c r="P549" s="49">
        <v>0</v>
      </c>
      <c r="Q549" s="49"/>
      <c r="R549" s="60"/>
      <c r="S549" s="60"/>
      <c r="T549" s="60"/>
    </row>
    <row r="550" spans="1:20" s="79" customFormat="1">
      <c r="A550" s="49">
        <f>IF(C550=C549,A549,IF(C550=(C549+1),A549,(A549+1)))</f>
        <v>99</v>
      </c>
      <c r="B550" s="50" t="str">
        <f>IF(L550="Stroke",IF(M550=M549,IF(A550&lt;&gt;A549,1,IF(L549="Stroke",B549+1,IF(L548="Stroke",B548+1,IF(L547="Stroke",B547+1,IF(L546="Stroke",B546+1,IF(L545="Stroke",B545+1,IF(L544="Stroke",B544+1,IF(L543="Stroke",B543+1,"")))))))),IF(A550&lt;&gt;A548,1,IF(M550=M548,IF(L548="Stroke",B548+1,IF(M550=M547,IF(L547="Stroke",B547+1,""))),1))),"")</f>
        <v/>
      </c>
      <c r="C550" s="49">
        <f t="shared" si="16"/>
        <v>73123</v>
      </c>
      <c r="D550" s="49" t="str">
        <f t="shared" si="17"/>
        <v>20171114</v>
      </c>
      <c r="E550" s="49">
        <v>2017</v>
      </c>
      <c r="F550" s="49">
        <v>11</v>
      </c>
      <c r="G550" s="49">
        <v>14</v>
      </c>
      <c r="H550" s="49">
        <v>20</v>
      </c>
      <c r="I550" s="49">
        <v>18</v>
      </c>
      <c r="J550" s="49">
        <v>43</v>
      </c>
      <c r="K550" s="49">
        <v>703</v>
      </c>
      <c r="L550" s="49" t="s">
        <v>40</v>
      </c>
      <c r="M550" s="120">
        <v>1</v>
      </c>
      <c r="N550" s="49" t="s">
        <v>21</v>
      </c>
      <c r="O550" s="49" t="s">
        <v>27</v>
      </c>
      <c r="P550" s="49">
        <v>0</v>
      </c>
      <c r="Q550" s="49"/>
      <c r="R550" s="60"/>
      <c r="S550" s="60"/>
      <c r="T550" s="60"/>
    </row>
    <row r="551" spans="1:20" s="79" customFormat="1">
      <c r="A551" s="49">
        <f>IF(C551=C550,A550,IF(C551=(C550+1),A550,(A550+1)))</f>
        <v>99</v>
      </c>
      <c r="B551" s="50">
        <f>IF(L551="Stroke",IF(M551=M550,IF(A551&lt;&gt;A550,1,IF(L550="Stroke",B550+1,IF(L549="Stroke",B549+1,IF(L548="Stroke",B548+1,IF(L547="Stroke",B547+1,IF(L546="Stroke",B546+1,IF(L545="Stroke",B545+1,IF(L544="Stroke",B544+1,"")))))))),IF(A551&lt;&gt;A549,1,IF(M551=M549,IF(L549="Stroke",B549+1,IF(M551=M548,IF(L548="Stroke",B548+1,""))),1))),"")</f>
        <v>2</v>
      </c>
      <c r="C551" s="49">
        <f t="shared" si="16"/>
        <v>73123</v>
      </c>
      <c r="D551" s="49" t="str">
        <f t="shared" si="17"/>
        <v>20171114</v>
      </c>
      <c r="E551" s="49">
        <v>2017</v>
      </c>
      <c r="F551" s="49">
        <v>11</v>
      </c>
      <c r="G551" s="49">
        <v>14</v>
      </c>
      <c r="H551" s="49">
        <v>20</v>
      </c>
      <c r="I551" s="49">
        <v>18</v>
      </c>
      <c r="J551" s="49">
        <v>43</v>
      </c>
      <c r="K551" s="49">
        <v>741</v>
      </c>
      <c r="L551" s="49" t="s">
        <v>26</v>
      </c>
      <c r="M551" s="49">
        <v>1</v>
      </c>
      <c r="N551" s="49" t="s">
        <v>21</v>
      </c>
      <c r="O551" s="49" t="s">
        <v>27</v>
      </c>
      <c r="P551" s="49">
        <v>9</v>
      </c>
      <c r="Q551" s="49"/>
      <c r="R551" s="60"/>
      <c r="S551" s="60"/>
      <c r="T551" s="60"/>
    </row>
    <row r="552" spans="1:20" s="79" customFormat="1">
      <c r="A552" s="61">
        <f>IF(C552=C551,A551,IF(C552=(C551+1),A551,(A551+1)))</f>
        <v>99</v>
      </c>
      <c r="B552" s="50">
        <f>IF(L552="Stroke",IF(M552=M551,IF(A552&lt;&gt;A551,1,IF(L551="Stroke",B551+1,IF(L550="Stroke",B550+1,IF(L549="Stroke",B549+1,IF(L548="Stroke",B548+1,IF(L547="Stroke",B547+1,IF(L546="Stroke",B546+1,IF(L545="Stroke",B545+1,"")))))))),IF(A552&lt;&gt;A550,1,IF(M552=M550,IF(L550="Stroke",B550+1,IF(M552=M549,IF(L549="Stroke",B549+1,""))),1))),"")</f>
        <v>3</v>
      </c>
      <c r="C552" s="61">
        <f t="shared" si="16"/>
        <v>73123</v>
      </c>
      <c r="D552" s="62" t="str">
        <f t="shared" si="17"/>
        <v>20171114</v>
      </c>
      <c r="E552" s="62">
        <v>2017</v>
      </c>
      <c r="F552" s="62">
        <v>11</v>
      </c>
      <c r="G552" s="62">
        <v>14</v>
      </c>
      <c r="H552" s="62">
        <v>20</v>
      </c>
      <c r="I552" s="62">
        <v>18</v>
      </c>
      <c r="J552" s="62">
        <v>43</v>
      </c>
      <c r="K552" s="62">
        <v>770</v>
      </c>
      <c r="L552" s="62" t="s">
        <v>26</v>
      </c>
      <c r="M552" s="62">
        <v>1</v>
      </c>
      <c r="N552" s="62" t="s">
        <v>21</v>
      </c>
      <c r="O552" s="62" t="s">
        <v>27</v>
      </c>
      <c r="P552" s="62">
        <v>4</v>
      </c>
      <c r="Q552" s="60"/>
      <c r="R552" s="60"/>
      <c r="S552" s="60"/>
      <c r="T552" s="60"/>
    </row>
    <row r="553" spans="1:20" s="79" customFormat="1">
      <c r="A553" s="49">
        <f>IF(C553=C552,A552,IF(C553=(C552+1),A552,(A552+1)))</f>
        <v>99</v>
      </c>
      <c r="B553" s="50">
        <f>IF(L553="Stroke",IF(M553=M552,IF(A553&lt;&gt;A552,1,IF(L552="Stroke",B552+1,IF(L551="Stroke",B551+1,IF(L550="Stroke",B550+1,IF(L549="Stroke",B549+1,IF(L548="Stroke",B548+1,IF(L547="Stroke",B547+1,IF(L546="Stroke",B546+1,"")))))))),IF(A553&lt;&gt;A551,1,IF(M553=M551,IF(L551="Stroke",B551+1,IF(M553=M550,IF(L550="Stroke",B550+1,""))),1))),"")</f>
        <v>4</v>
      </c>
      <c r="C553" s="49">
        <f t="shared" si="16"/>
        <v>73123</v>
      </c>
      <c r="D553" s="49" t="str">
        <f t="shared" si="17"/>
        <v>20171114</v>
      </c>
      <c r="E553" s="49">
        <v>2017</v>
      </c>
      <c r="F553" s="49">
        <v>11</v>
      </c>
      <c r="G553" s="49">
        <v>14</v>
      </c>
      <c r="H553" s="49">
        <v>20</v>
      </c>
      <c r="I553" s="49">
        <v>18</v>
      </c>
      <c r="J553" s="49">
        <v>43</v>
      </c>
      <c r="K553" s="49">
        <v>788</v>
      </c>
      <c r="L553" s="49" t="s">
        <v>26</v>
      </c>
      <c r="M553" s="49">
        <v>1</v>
      </c>
      <c r="N553" s="49" t="s">
        <v>21</v>
      </c>
      <c r="O553" s="49" t="s">
        <v>27</v>
      </c>
      <c r="P553" s="49">
        <v>12</v>
      </c>
      <c r="Q553" s="49"/>
      <c r="R553" s="60"/>
      <c r="S553" s="60"/>
      <c r="T553" s="60"/>
    </row>
    <row r="554" spans="1:20" s="79" customFormat="1">
      <c r="A554" s="49">
        <f>IF(C554=C553,A553,IF(C554=(C553+1),A553,(A553+1)))</f>
        <v>99</v>
      </c>
      <c r="B554" s="50" t="str">
        <f>IF(L554="Stroke",IF(M554=M553,IF(A554&lt;&gt;A553,1,IF(L553="Stroke",B553+1,IF(L552="Stroke",B552+1,IF(L551="Stroke",B551+1,IF(L550="Stroke",B550+1,IF(L549="Stroke",B549+1,IF(L548="Stroke",B548+1,IF(L547="Stroke",B547+1,"")))))))),IF(A554&lt;&gt;A552,1,IF(M554=M552,IF(L552="Stroke",B552+1,IF(M554=M551,IF(L551="Stroke",B551+1,""))),1))),"")</f>
        <v/>
      </c>
      <c r="C554" s="49">
        <f t="shared" si="16"/>
        <v>73123</v>
      </c>
      <c r="D554" s="49" t="str">
        <f t="shared" si="17"/>
        <v>20171114</v>
      </c>
      <c r="E554" s="49">
        <v>2017</v>
      </c>
      <c r="F554" s="49">
        <v>11</v>
      </c>
      <c r="G554" s="49">
        <v>14</v>
      </c>
      <c r="H554" s="49">
        <v>20</v>
      </c>
      <c r="I554" s="49">
        <v>18</v>
      </c>
      <c r="J554" s="49">
        <v>43</v>
      </c>
      <c r="K554" s="49">
        <v>791</v>
      </c>
      <c r="L554" s="49" t="s">
        <v>29</v>
      </c>
      <c r="M554" s="49">
        <v>1</v>
      </c>
      <c r="N554" s="49" t="s">
        <v>21</v>
      </c>
      <c r="O554" s="49" t="s">
        <v>27</v>
      </c>
      <c r="P554" s="49">
        <v>0</v>
      </c>
      <c r="Q554" s="49"/>
      <c r="R554" s="60"/>
      <c r="S554" s="60"/>
      <c r="T554" s="60"/>
    </row>
    <row r="555" spans="1:20" s="79" customFormat="1">
      <c r="A555" s="49">
        <f>IF(C555=C554,A554,IF(C555=(C554+1),A554,(A554+1)))</f>
        <v>99</v>
      </c>
      <c r="B555" s="50" t="str">
        <f>IF(L555="Stroke",IF(M555=M554,IF(A555&lt;&gt;A554,1,IF(L554="Stroke",B554+1,IF(L553="Stroke",B553+1,IF(L552="Stroke",B552+1,IF(L551="Stroke",B551+1,IF(L550="Stroke",B550+1,IF(L549="Stroke",B549+1,IF(L548="Stroke",B548+1,"")))))))),IF(A555&lt;&gt;A553,1,IF(M555=M553,IF(L553="Stroke",B553+1,IF(M555=M552,IF(L552="Stroke",B552+1,""))),1))),"")</f>
        <v/>
      </c>
      <c r="C555" s="49">
        <f t="shared" si="16"/>
        <v>73123</v>
      </c>
      <c r="D555" s="49" t="str">
        <f t="shared" si="17"/>
        <v>20171114</v>
      </c>
      <c r="E555" s="49">
        <v>2017</v>
      </c>
      <c r="F555" s="49">
        <v>11</v>
      </c>
      <c r="G555" s="49">
        <v>14</v>
      </c>
      <c r="H555" s="49">
        <v>20</v>
      </c>
      <c r="I555" s="49">
        <v>18</v>
      </c>
      <c r="J555" s="49">
        <v>43</v>
      </c>
      <c r="K555" s="49">
        <v>801</v>
      </c>
      <c r="L555" s="49" t="s">
        <v>40</v>
      </c>
      <c r="M555" s="49"/>
      <c r="N555" s="49" t="s">
        <v>21</v>
      </c>
      <c r="O555" s="49" t="s">
        <v>27</v>
      </c>
      <c r="P555" s="49">
        <v>0</v>
      </c>
      <c r="Q555" s="49"/>
      <c r="R555" s="60"/>
      <c r="S555" s="60"/>
      <c r="T555" s="60"/>
    </row>
    <row r="556" spans="1:20" s="79" customFormat="1">
      <c r="A556" s="49">
        <f>IF(C556=C555,A555,IF(C556=(C555+1),A555,(A555+1)))</f>
        <v>99</v>
      </c>
      <c r="B556" s="50">
        <f>IF(L556="Stroke",IF(M556=M555,IF(A556&lt;&gt;A555,1,IF(L555="Stroke",B555+1,IF(L554="Stroke",B554+1,IF(L553="Stroke",B553+1,IF(L552="Stroke",B552+1,IF(L551="Stroke",B551+1,IF(L550="Stroke",B550+1,IF(L549="Stroke",B549+1,"")))))))),IF(A556&lt;&gt;A554,1,IF(M556=M554,IF(L554="Stroke",B554+1,IF(M556=M553,IF(L553="Stroke",B553+1,""))),1))),"")</f>
        <v>5</v>
      </c>
      <c r="C556" s="49">
        <f t="shared" si="16"/>
        <v>73123</v>
      </c>
      <c r="D556" s="49" t="str">
        <f t="shared" si="17"/>
        <v>20171114</v>
      </c>
      <c r="E556" s="49">
        <v>2017</v>
      </c>
      <c r="F556" s="49">
        <v>11</v>
      </c>
      <c r="G556" s="49">
        <v>14</v>
      </c>
      <c r="H556" s="49">
        <v>20</v>
      </c>
      <c r="I556" s="49">
        <v>18</v>
      </c>
      <c r="J556" s="49">
        <v>43</v>
      </c>
      <c r="K556" s="49">
        <v>840</v>
      </c>
      <c r="L556" s="49" t="s">
        <v>26</v>
      </c>
      <c r="M556" s="49">
        <v>1</v>
      </c>
      <c r="N556" s="49" t="s">
        <v>21</v>
      </c>
      <c r="O556" s="49" t="s">
        <v>27</v>
      </c>
      <c r="P556" s="49">
        <v>6</v>
      </c>
      <c r="Q556" s="49"/>
      <c r="R556" s="60"/>
      <c r="S556" s="60"/>
      <c r="T556" s="60"/>
    </row>
    <row r="557" spans="1:20" s="79" customFormat="1">
      <c r="A557" s="49">
        <f>IF(C557=C556,A556,IF(C557=(C556+1),A556,(A556+1)))</f>
        <v>99</v>
      </c>
      <c r="B557" s="50">
        <f>IF(L557="Stroke",IF(M557=M556,IF(A557&lt;&gt;A556,1,IF(L556="Stroke",B556+1,IF(L555="Stroke",B555+1,IF(L554="Stroke",B554+1,IF(L553="Stroke",B553+1,IF(L552="Stroke",B552+1,IF(L551="Stroke",B551+1,IF(L550="Stroke",B550+1,"")))))))),IF(A557&lt;&gt;A555,1,IF(M557=M555,IF(L555="Stroke",B555+1,IF(M557=M554,IF(L554="Stroke",B554+1,""))),1))),"")</f>
        <v>6</v>
      </c>
      <c r="C557" s="49">
        <f t="shared" si="16"/>
        <v>73123</v>
      </c>
      <c r="D557" s="49" t="str">
        <f t="shared" si="17"/>
        <v>20171114</v>
      </c>
      <c r="E557" s="49">
        <v>2017</v>
      </c>
      <c r="F557" s="49">
        <v>11</v>
      </c>
      <c r="G557" s="49">
        <v>14</v>
      </c>
      <c r="H557" s="49">
        <v>20</v>
      </c>
      <c r="I557" s="49">
        <v>18</v>
      </c>
      <c r="J557" s="49">
        <v>43</v>
      </c>
      <c r="K557" s="49">
        <v>895</v>
      </c>
      <c r="L557" s="49" t="s">
        <v>26</v>
      </c>
      <c r="M557" s="49">
        <v>1</v>
      </c>
      <c r="N557" s="49" t="s">
        <v>21</v>
      </c>
      <c r="O557" s="49" t="s">
        <v>27</v>
      </c>
      <c r="P557" s="49">
        <v>5</v>
      </c>
      <c r="Q557" s="49"/>
      <c r="R557" s="60"/>
      <c r="S557" s="60"/>
      <c r="T557" s="60"/>
    </row>
    <row r="558" spans="1:20" s="79" customFormat="1">
      <c r="A558" s="49">
        <f>IF(C558=C557,A557,IF(C558=(C557+1),A557,(A557+1)))</f>
        <v>99</v>
      </c>
      <c r="B558" s="50">
        <f>IF(L558="Stroke",IF(M558=M557,IF(A558&lt;&gt;A557,1,IF(L557="Stroke",B557+1,IF(L556="Stroke",B556+1,IF(L555="Stroke",B555+1,IF(L554="Stroke",B554+1,IF(L553="Stroke",B553+1,IF(L552="Stroke",B552+1,IF(L551="Stroke",B551+1,"")))))))),IF(A558&lt;&gt;A556,1,IF(M558=M556,IF(L556="Stroke",B556+1,IF(M558=M555,IF(L555="Stroke",B555+1,""))),1))),"")</f>
        <v>7</v>
      </c>
      <c r="C558" s="49">
        <f t="shared" si="16"/>
        <v>73123</v>
      </c>
      <c r="D558" s="49" t="str">
        <f t="shared" si="17"/>
        <v>20171114</v>
      </c>
      <c r="E558" s="49">
        <v>2017</v>
      </c>
      <c r="F558" s="49">
        <v>11</v>
      </c>
      <c r="G558" s="49">
        <v>14</v>
      </c>
      <c r="H558" s="49">
        <v>20</v>
      </c>
      <c r="I558" s="49">
        <v>18</v>
      </c>
      <c r="J558" s="49">
        <v>43</v>
      </c>
      <c r="K558" s="49">
        <v>924</v>
      </c>
      <c r="L558" s="49" t="s">
        <v>26</v>
      </c>
      <c r="M558" s="49">
        <v>1</v>
      </c>
      <c r="N558" s="49" t="s">
        <v>21</v>
      </c>
      <c r="O558" s="49" t="s">
        <v>27</v>
      </c>
      <c r="P558" s="49">
        <v>266</v>
      </c>
      <c r="Q558" s="49"/>
      <c r="R558" s="60"/>
      <c r="S558" s="60"/>
      <c r="T558" s="60"/>
    </row>
    <row r="559" spans="1:20" s="79" customFormat="1">
      <c r="A559" s="51">
        <f>IF(C559=C558,A558,IF(C559=(C558+1),A558,(A558+1)))</f>
        <v>100</v>
      </c>
      <c r="B559" s="50">
        <f>IF(L559="Stroke",IF(M559=M558,IF(A559&lt;&gt;A558,1,IF(L558="Stroke",B558+1,IF(L557="Stroke",B557+1,IF(L556="Stroke",B556+1,IF(L555="Stroke",B555+1,IF(L554="Stroke",B554+1,IF(L553="Stroke",B553+1,IF(L552="Stroke",B552+1,"")))))))),IF(A559&lt;&gt;A557,1,IF(M559=M557,IF(L557="Stroke",B557+1,IF(M559=M556,IF(L556="Stroke",B556+1,""))),1))),"")</f>
        <v>1</v>
      </c>
      <c r="C559" s="51">
        <f t="shared" si="16"/>
        <v>73147</v>
      </c>
      <c r="D559" s="51" t="str">
        <f t="shared" si="17"/>
        <v>20171114</v>
      </c>
      <c r="E559" s="51">
        <v>2017</v>
      </c>
      <c r="F559" s="51">
        <v>11</v>
      </c>
      <c r="G559" s="51">
        <v>14</v>
      </c>
      <c r="H559" s="51">
        <v>20</v>
      </c>
      <c r="I559" s="51">
        <v>19</v>
      </c>
      <c r="J559" s="51">
        <v>7</v>
      </c>
      <c r="K559" s="51">
        <v>203</v>
      </c>
      <c r="L559" s="51" t="s">
        <v>26</v>
      </c>
      <c r="M559" s="51">
        <v>1</v>
      </c>
      <c r="N559" s="51" t="s">
        <v>21</v>
      </c>
      <c r="O559" s="51" t="s">
        <v>27</v>
      </c>
      <c r="P559" s="51">
        <v>5</v>
      </c>
      <c r="Q559" s="51"/>
      <c r="R559" s="60"/>
      <c r="S559" s="60"/>
      <c r="T559" s="60"/>
    </row>
    <row r="560" spans="1:20" s="79" customFormat="1">
      <c r="A560" s="49">
        <f>IF(C560=C559,A559,IF(C560=(C559+1),A559,(A559+1)))</f>
        <v>100</v>
      </c>
      <c r="B560" s="50" t="str">
        <f>IF(L560="Stroke",IF(M560=M559,IF(A560&lt;&gt;A559,1,IF(L559="Stroke",B559+1,IF(L558="Stroke",B558+1,IF(L557="Stroke",B557+1,IF(L556="Stroke",B556+1,IF(L555="Stroke",B555+1,IF(L554="Stroke",B554+1,IF(L553="Stroke",B553+1,"")))))))),IF(A560&lt;&gt;A558,1,IF(M560=M558,IF(L558="Stroke",B558+1,IF(M560=M557,IF(L557="Stroke",B557+1,""))),1))),"")</f>
        <v/>
      </c>
      <c r="C560" s="49">
        <f t="shared" si="16"/>
        <v>73147</v>
      </c>
      <c r="D560" s="49" t="str">
        <f t="shared" si="17"/>
        <v>20171114</v>
      </c>
      <c r="E560" s="49">
        <v>2017</v>
      </c>
      <c r="F560" s="49">
        <v>11</v>
      </c>
      <c r="G560" s="49">
        <v>14</v>
      </c>
      <c r="H560" s="49">
        <v>20</v>
      </c>
      <c r="I560" s="49">
        <v>19</v>
      </c>
      <c r="J560" s="49">
        <v>7</v>
      </c>
      <c r="K560" s="49">
        <v>220</v>
      </c>
      <c r="L560" s="49" t="s">
        <v>40</v>
      </c>
      <c r="M560" s="49"/>
      <c r="N560" s="49" t="s">
        <v>21</v>
      </c>
      <c r="O560" s="49" t="s">
        <v>27</v>
      </c>
      <c r="P560" s="49">
        <v>0</v>
      </c>
      <c r="Q560" s="49"/>
      <c r="R560" s="60"/>
      <c r="S560" s="60"/>
      <c r="T560" s="60"/>
    </row>
    <row r="561" spans="1:601" s="79" customFormat="1">
      <c r="A561" s="49">
        <f>IF(C561=C560,A560,IF(C561=(C560+1),A560,(A560+1)))</f>
        <v>100</v>
      </c>
      <c r="B561" s="50">
        <f>IF(L561="Stroke",IF(M561=M560,IF(A561&lt;&gt;A560,1,IF(L560="Stroke",B560+1,IF(L559="Stroke",B559+1,IF(L558="Stroke",B558+1,IF(L557="Stroke",B557+1,IF(L556="Stroke",B556+1,IF(L555="Stroke",B555+1,IF(L554="Stroke",B554+1,"")))))))),IF(A561&lt;&gt;A559,1,IF(M561=M559,IF(L559="Stroke",B559+1,IF(M561=M558,IF(L558="Stroke",B558+1,""))),1))),"")</f>
        <v>2</v>
      </c>
      <c r="C561" s="49">
        <f t="shared" si="16"/>
        <v>73147</v>
      </c>
      <c r="D561" s="49" t="str">
        <f t="shared" si="17"/>
        <v>20171114</v>
      </c>
      <c r="E561" s="49">
        <v>2017</v>
      </c>
      <c r="F561" s="49">
        <v>11</v>
      </c>
      <c r="G561" s="49">
        <v>14</v>
      </c>
      <c r="H561" s="49">
        <v>20</v>
      </c>
      <c r="I561" s="49">
        <v>19</v>
      </c>
      <c r="J561" s="49">
        <v>7</v>
      </c>
      <c r="K561" s="49">
        <v>225</v>
      </c>
      <c r="L561" s="49" t="s">
        <v>26</v>
      </c>
      <c r="M561" s="49">
        <v>1</v>
      </c>
      <c r="N561" s="49" t="s">
        <v>21</v>
      </c>
      <c r="O561" s="49" t="s">
        <v>27</v>
      </c>
      <c r="P561" s="49">
        <v>2</v>
      </c>
      <c r="Q561" s="49"/>
      <c r="R561" s="60"/>
      <c r="S561" s="60"/>
      <c r="T561" s="60"/>
    </row>
    <row r="562" spans="1:601" s="79" customFormat="1">
      <c r="A562" s="49">
        <f>IF(C562=C561,A561,IF(C562=(C561+1),A561,(A561+1)))</f>
        <v>100</v>
      </c>
      <c r="B562" s="50" t="str">
        <f>IF(L562="Stroke",IF(M562=M561,IF(A562&lt;&gt;A561,1,IF(L561="Stroke",B561+1,IF(L560="Stroke",B560+1,IF(L559="Stroke",B559+1,IF(L558="Stroke",B558+1,IF(L557="Stroke",B557+1,IF(L556="Stroke",B556+1,IF(L555="Stroke",B555+1,"")))))))),IF(A562&lt;&gt;A560,1,IF(M562=M560,IF(L560="Stroke",B560+1,IF(M562=M559,IF(L559="Stroke",B559+1,""))),1))),"")</f>
        <v/>
      </c>
      <c r="C562" s="49">
        <f t="shared" si="16"/>
        <v>73147</v>
      </c>
      <c r="D562" s="49" t="str">
        <f t="shared" si="17"/>
        <v>20171114</v>
      </c>
      <c r="E562" s="49">
        <v>2017</v>
      </c>
      <c r="F562" s="49">
        <v>11</v>
      </c>
      <c r="G562" s="49">
        <v>14</v>
      </c>
      <c r="H562" s="49">
        <v>20</v>
      </c>
      <c r="I562" s="49">
        <v>19</v>
      </c>
      <c r="J562" s="49">
        <v>7</v>
      </c>
      <c r="K562" s="49">
        <v>228</v>
      </c>
      <c r="L562" s="49" t="s">
        <v>40</v>
      </c>
      <c r="M562" s="49"/>
      <c r="N562" s="49" t="s">
        <v>21</v>
      </c>
      <c r="O562" s="49" t="s">
        <v>27</v>
      </c>
      <c r="P562" s="49">
        <v>0</v>
      </c>
      <c r="Q562" s="49"/>
      <c r="R562" s="60"/>
      <c r="S562" s="60"/>
      <c r="T562" s="60"/>
    </row>
    <row r="563" spans="1:601">
      <c r="A563" s="49">
        <f>IF(C563=C562,A562,IF(C563=(C562+1),A562,(A562+1)))</f>
        <v>100</v>
      </c>
      <c r="B563" s="50">
        <f>IF(L563="Stroke",IF(M563=M562,IF(A563&lt;&gt;A562,1,IF(L562="Stroke",B562+1,IF(L561="Stroke",B561+1,IF(L560="Stroke",B560+1,IF(L559="Stroke",B559+1,IF(L558="Stroke",B558+1,IF(L557="Stroke",B557+1,IF(L556="Stroke",B556+1,"")))))))),IF(A563&lt;&gt;A561,1,IF(M563=M561,IF(L561="Stroke",B561+1,IF(M563=M560,IF(L560="Stroke",B560+1,""))),1))),"")</f>
        <v>3</v>
      </c>
      <c r="C563" s="49">
        <f t="shared" si="16"/>
        <v>73147</v>
      </c>
      <c r="D563" s="49" t="str">
        <f t="shared" si="17"/>
        <v>20171114</v>
      </c>
      <c r="E563" s="49">
        <v>2017</v>
      </c>
      <c r="F563" s="49">
        <v>11</v>
      </c>
      <c r="G563" s="49">
        <v>14</v>
      </c>
      <c r="H563" s="49">
        <v>20</v>
      </c>
      <c r="I563" s="49">
        <v>19</v>
      </c>
      <c r="J563" s="49">
        <v>7</v>
      </c>
      <c r="K563" s="49">
        <v>303</v>
      </c>
      <c r="L563" s="49" t="s">
        <v>26</v>
      </c>
      <c r="M563" s="49">
        <v>1</v>
      </c>
      <c r="N563" s="49" t="s">
        <v>21</v>
      </c>
      <c r="O563" s="49" t="s">
        <v>27</v>
      </c>
      <c r="P563" s="49">
        <v>4</v>
      </c>
      <c r="Q563" s="49"/>
      <c r="R563" s="60"/>
      <c r="S563" s="60"/>
      <c r="T563" s="60"/>
    </row>
    <row r="564" spans="1:601" s="79" customFormat="1">
      <c r="A564" s="49">
        <f>IF(C564=C563,A563,IF(C564=(C563+1),A563,(A563+1)))</f>
        <v>100</v>
      </c>
      <c r="B564" s="50">
        <f>IF(L564="Stroke",IF(M564=M563,IF(A564&lt;&gt;A563,1,IF(L563="Stroke",B563+1,IF(L562="Stroke",B562+1,IF(L561="Stroke",B561+1,IF(L560="Stroke",B560+1,IF(L559="Stroke",B559+1,IF(L558="Stroke",B558+1,IF(L557="Stroke",B557+1,"")))))))),IF(A564&lt;&gt;A562,1,IF(M564=M562,IF(L562="Stroke",B562+1,IF(M564=M561,IF(L561="Stroke",B561+1,""))),1))),"")</f>
        <v>4</v>
      </c>
      <c r="C564" s="49">
        <f t="shared" si="16"/>
        <v>73147</v>
      </c>
      <c r="D564" s="49" t="str">
        <f t="shared" si="17"/>
        <v>20171114</v>
      </c>
      <c r="E564" s="49">
        <v>2017</v>
      </c>
      <c r="F564" s="49">
        <v>11</v>
      </c>
      <c r="G564" s="49">
        <v>14</v>
      </c>
      <c r="H564" s="49">
        <v>20</v>
      </c>
      <c r="I564" s="49">
        <v>19</v>
      </c>
      <c r="J564" s="49">
        <v>7</v>
      </c>
      <c r="K564" s="49">
        <v>321</v>
      </c>
      <c r="L564" s="49" t="s">
        <v>26</v>
      </c>
      <c r="M564" s="49">
        <v>1</v>
      </c>
      <c r="N564" s="49" t="s">
        <v>21</v>
      </c>
      <c r="O564" s="49" t="s">
        <v>27</v>
      </c>
      <c r="P564" s="49">
        <v>6</v>
      </c>
      <c r="Q564" s="49"/>
      <c r="R564" s="60"/>
      <c r="S564" s="60"/>
      <c r="T564" s="60"/>
    </row>
    <row r="565" spans="1:601" s="79" customFormat="1">
      <c r="A565" s="49">
        <f>IF(C565=C564,A564,IF(C565=(C564+1),A564,(A564+1)))</f>
        <v>100</v>
      </c>
      <c r="B565" s="50" t="str">
        <f>IF(L565="Stroke",IF(M565=M564,IF(A565&lt;&gt;A564,1,IF(L564="Stroke",B564+1,IF(L563="Stroke",B563+1,IF(L562="Stroke",B562+1,IF(L561="Stroke",B561+1,IF(L560="Stroke",B560+1,IF(L559="Stroke",B559+1,IF(L558="Stroke",B558+1,"")))))))),IF(A565&lt;&gt;A563,1,IF(M565=M563,IF(L563="Stroke",B563+1,IF(M565=M562,IF(L562="Stroke",B562+1,""))),1))),"")</f>
        <v/>
      </c>
      <c r="C565" s="49">
        <f t="shared" si="16"/>
        <v>73147</v>
      </c>
      <c r="D565" s="49" t="str">
        <f t="shared" si="17"/>
        <v>20171114</v>
      </c>
      <c r="E565" s="49">
        <v>2017</v>
      </c>
      <c r="F565" s="49">
        <v>11</v>
      </c>
      <c r="G565" s="49">
        <v>14</v>
      </c>
      <c r="H565" s="49">
        <v>20</v>
      </c>
      <c r="I565" s="49">
        <v>19</v>
      </c>
      <c r="J565" s="49">
        <v>7</v>
      </c>
      <c r="K565" s="49">
        <v>324</v>
      </c>
      <c r="L565" s="49" t="s">
        <v>29</v>
      </c>
      <c r="M565" s="49">
        <v>1</v>
      </c>
      <c r="N565" s="49" t="s">
        <v>21</v>
      </c>
      <c r="O565" s="49" t="s">
        <v>27</v>
      </c>
      <c r="P565" s="49">
        <v>0</v>
      </c>
      <c r="Q565" s="49"/>
      <c r="R565" s="60"/>
      <c r="S565" s="60"/>
      <c r="T565" s="60"/>
    </row>
    <row r="566" spans="1:601" s="79" customFormat="1">
      <c r="A566" s="49">
        <f>IF(C566=C565,A565,IF(C566=(C565+1),A565,(A565+1)))</f>
        <v>100</v>
      </c>
      <c r="B566" s="50">
        <f>IF(L566="Stroke",IF(M566=M565,IF(A566&lt;&gt;A565,1,IF(L565="Stroke",B565+1,IF(L564="Stroke",B564+1,IF(L563="Stroke",B563+1,IF(L562="Stroke",B562+1,IF(L561="Stroke",B561+1,IF(L560="Stroke",B560+1,IF(L559="Stroke",B559+1,"")))))))),IF(A566&lt;&gt;A564,1,IF(M566=M564,IF(L564="Stroke",B564+1,IF(M566=M563,IF(L563="Stroke",B563+1,""))),1))),"")</f>
        <v>5</v>
      </c>
      <c r="C566" s="49">
        <f t="shared" si="16"/>
        <v>73147</v>
      </c>
      <c r="D566" s="49" t="str">
        <f t="shared" si="17"/>
        <v>20171114</v>
      </c>
      <c r="E566" s="49">
        <v>2017</v>
      </c>
      <c r="F566" s="49">
        <v>11</v>
      </c>
      <c r="G566" s="49">
        <v>14</v>
      </c>
      <c r="H566" s="49">
        <v>20</v>
      </c>
      <c r="I566" s="49">
        <v>19</v>
      </c>
      <c r="J566" s="49">
        <v>7</v>
      </c>
      <c r="K566" s="49">
        <v>361</v>
      </c>
      <c r="L566" s="49" t="s">
        <v>26</v>
      </c>
      <c r="M566" s="49">
        <v>1</v>
      </c>
      <c r="N566" s="49" t="s">
        <v>21</v>
      </c>
      <c r="O566" s="49" t="s">
        <v>27</v>
      </c>
      <c r="P566" s="49">
        <v>5</v>
      </c>
      <c r="Q566" s="49"/>
      <c r="R566" s="60"/>
      <c r="S566" s="60"/>
      <c r="T566" s="60"/>
    </row>
    <row r="567" spans="1:601" s="79" customFormat="1">
      <c r="A567" s="49">
        <f>IF(C567=C566,A566,IF(C567=(C566+1),A566,(A566+1)))</f>
        <v>100</v>
      </c>
      <c r="B567" s="50">
        <f>IF(L567="Stroke",IF(M567=M566,IF(A567&lt;&gt;A566,1,IF(L566="Stroke",B566+1,IF(L565="Stroke",B565+1,IF(L564="Stroke",B564+1,IF(L563="Stroke",B563+1,IF(L562="Stroke",B562+1,IF(L561="Stroke",B561+1,IF(L560="Stroke",B560+1,"")))))))),IF(A567&lt;&gt;A565,1,IF(M567=M565,IF(L565="Stroke",B565+1,IF(M567=M564,IF(L564="Stroke",B564+1,""))),1))),"")</f>
        <v>6</v>
      </c>
      <c r="C567" s="49">
        <f t="shared" si="16"/>
        <v>73147</v>
      </c>
      <c r="D567" s="49" t="str">
        <f t="shared" si="17"/>
        <v>20171114</v>
      </c>
      <c r="E567" s="49">
        <v>2017</v>
      </c>
      <c r="F567" s="49">
        <v>11</v>
      </c>
      <c r="G567" s="49">
        <v>14</v>
      </c>
      <c r="H567" s="49">
        <v>20</v>
      </c>
      <c r="I567" s="49">
        <v>19</v>
      </c>
      <c r="J567" s="49">
        <v>7</v>
      </c>
      <c r="K567" s="49">
        <v>462</v>
      </c>
      <c r="L567" s="49" t="s">
        <v>26</v>
      </c>
      <c r="M567" s="49">
        <v>1</v>
      </c>
      <c r="N567" s="49" t="s">
        <v>21</v>
      </c>
      <c r="O567" s="49" t="s">
        <v>27</v>
      </c>
      <c r="P567" s="49">
        <v>5</v>
      </c>
      <c r="Q567" s="49"/>
      <c r="R567" s="60"/>
      <c r="S567" s="60"/>
      <c r="T567" s="60"/>
    </row>
    <row r="568" spans="1:601" s="79" customFormat="1">
      <c r="A568" s="49">
        <f>IF(C568=C567,A567,IF(C568=(C567+1),A567,(A567+1)))</f>
        <v>100</v>
      </c>
      <c r="B568" s="50">
        <f>IF(L568="Stroke",IF(M568=M567,IF(A568&lt;&gt;A567,1,IF(L567="Stroke",B567+1,IF(L566="Stroke",B566+1,IF(L565="Stroke",B565+1,IF(L564="Stroke",B564+1,IF(L563="Stroke",B563+1,IF(L562="Stroke",B562+1,IF(L561="Stroke",B561+1,"")))))))),IF(A568&lt;&gt;A566,1,IF(M568=M566,IF(L566="Stroke",B566+1,IF(M568=M565,IF(L565="Stroke",B565+1,""))),1))),"")</f>
        <v>7</v>
      </c>
      <c r="C568" s="49">
        <f t="shared" si="16"/>
        <v>73147</v>
      </c>
      <c r="D568" s="49" t="str">
        <f t="shared" si="17"/>
        <v>20171114</v>
      </c>
      <c r="E568" s="49">
        <v>2017</v>
      </c>
      <c r="F568" s="49">
        <v>11</v>
      </c>
      <c r="G568" s="49">
        <v>14</v>
      </c>
      <c r="H568" s="49">
        <v>20</v>
      </c>
      <c r="I568" s="49">
        <v>19</v>
      </c>
      <c r="J568" s="49">
        <v>7</v>
      </c>
      <c r="K568" s="49">
        <v>483</v>
      </c>
      <c r="L568" s="49" t="s">
        <v>26</v>
      </c>
      <c r="M568" s="49">
        <v>1</v>
      </c>
      <c r="N568" s="49" t="s">
        <v>21</v>
      </c>
      <c r="O568" s="49" t="s">
        <v>27</v>
      </c>
      <c r="P568" s="49">
        <v>2</v>
      </c>
      <c r="Q568" s="49"/>
      <c r="R568" s="60"/>
      <c r="S568" s="60"/>
      <c r="T568" s="60"/>
    </row>
    <row r="569" spans="1:601" s="79" customFormat="1">
      <c r="A569" s="49">
        <f>IF(C569=C568,A568,IF(C569=(C568+1),A568,(A568+1)))</f>
        <v>100</v>
      </c>
      <c r="B569" s="50">
        <f>IF(L569="Stroke",IF(M569=M568,IF(A569&lt;&gt;A568,1,IF(L568="Stroke",B568+1,IF(L567="Stroke",B567+1,IF(L566="Stroke",B566+1,IF(L565="Stroke",B565+1,IF(L564="Stroke",B564+1,IF(L563="Stroke",B563+1,IF(L562="Stroke",B562+1,"")))))))),IF(A569&lt;&gt;A567,1,IF(M569=M567,IF(L567="Stroke",B567+1,IF(M569=M566,IF(L566="Stroke",B566+1,""))),1))),"")</f>
        <v>8</v>
      </c>
      <c r="C569" s="49">
        <f t="shared" si="16"/>
        <v>73147</v>
      </c>
      <c r="D569" s="49" t="str">
        <f t="shared" si="17"/>
        <v>20171114</v>
      </c>
      <c r="E569" s="49">
        <v>2017</v>
      </c>
      <c r="F569" s="49">
        <v>11</v>
      </c>
      <c r="G569" s="49">
        <v>14</v>
      </c>
      <c r="H569" s="49">
        <v>20</v>
      </c>
      <c r="I569" s="49">
        <v>19</v>
      </c>
      <c r="J569" s="49">
        <v>7</v>
      </c>
      <c r="K569" s="49">
        <v>509</v>
      </c>
      <c r="L569" s="49" t="s">
        <v>26</v>
      </c>
      <c r="M569" s="49">
        <v>1</v>
      </c>
      <c r="N569" s="49" t="s">
        <v>21</v>
      </c>
      <c r="O569" s="49" t="s">
        <v>27</v>
      </c>
      <c r="P569" s="49">
        <v>5</v>
      </c>
      <c r="Q569" s="49"/>
      <c r="R569" s="60"/>
      <c r="S569" s="60"/>
      <c r="T569" s="60"/>
    </row>
    <row r="570" spans="1:601" s="79" customFormat="1">
      <c r="A570" s="49">
        <f>IF(C570=C569,A569,IF(C570=(C569+1),A569,(A569+1)))</f>
        <v>100</v>
      </c>
      <c r="B570" s="50">
        <f>IF(L570="Stroke",IF(M570=M569,IF(A570&lt;&gt;A569,1,IF(L569="Stroke",B569+1,IF(L568="Stroke",B568+1,IF(L567="Stroke",B567+1,IF(L566="Stroke",B566+1,IF(L565="Stroke",B565+1,IF(L564="Stroke",B564+1,IF(L563="Stroke",B563+1,"")))))))),IF(A570&lt;&gt;A568,1,IF(M570=M568,IF(L568="Stroke",B568+1,IF(M570=M567,IF(L567="Stroke",B567+1,""))),1))),"")</f>
        <v>9</v>
      </c>
      <c r="C570" s="49">
        <f t="shared" si="16"/>
        <v>73147</v>
      </c>
      <c r="D570" s="49" t="str">
        <f t="shared" si="17"/>
        <v>20171114</v>
      </c>
      <c r="E570" s="49">
        <v>2017</v>
      </c>
      <c r="F570" s="49">
        <v>11</v>
      </c>
      <c r="G570" s="49">
        <v>14</v>
      </c>
      <c r="H570" s="49">
        <v>20</v>
      </c>
      <c r="I570" s="49">
        <v>19</v>
      </c>
      <c r="J570" s="49">
        <v>7</v>
      </c>
      <c r="K570" s="49">
        <v>544</v>
      </c>
      <c r="L570" s="49" t="s">
        <v>26</v>
      </c>
      <c r="M570" s="49">
        <v>1</v>
      </c>
      <c r="N570" s="49" t="s">
        <v>21</v>
      </c>
      <c r="O570" s="49" t="s">
        <v>27</v>
      </c>
      <c r="P570" s="49">
        <v>4</v>
      </c>
      <c r="Q570" s="49"/>
      <c r="R570" s="60"/>
      <c r="S570" s="60"/>
      <c r="T570" s="60"/>
    </row>
    <row r="571" spans="1:601" s="79" customFormat="1">
      <c r="A571" s="49">
        <f>IF(C571=C570,A570,IF(C571=(C570+1),A570,(A570+1)))</f>
        <v>100</v>
      </c>
      <c r="B571" s="50">
        <f>IF(L571="Stroke",IF(M571=M570,IF(A571&lt;&gt;A570,1,IF(L570="Stroke",B570+1,IF(L569="Stroke",B569+1,IF(L568="Stroke",B568+1,IF(L567="Stroke",B567+1,IF(L566="Stroke",B566+1,IF(L565="Stroke",B565+1,IF(L564="Stroke",B564+1,"")))))))),IF(A571&lt;&gt;A569,1,IF(M571=M569,IF(L569="Stroke",B569+1,IF(M571=M568,IF(L568="Stroke",B568+1,""))),1))),"")</f>
        <v>10</v>
      </c>
      <c r="C571" s="49">
        <f t="shared" si="16"/>
        <v>73147</v>
      </c>
      <c r="D571" s="49" t="str">
        <f t="shared" si="17"/>
        <v>20171114</v>
      </c>
      <c r="E571" s="49">
        <v>2017</v>
      </c>
      <c r="F571" s="49">
        <v>11</v>
      </c>
      <c r="G571" s="49">
        <v>14</v>
      </c>
      <c r="H571" s="49">
        <v>20</v>
      </c>
      <c r="I571" s="49">
        <v>19</v>
      </c>
      <c r="J571" s="49">
        <v>7</v>
      </c>
      <c r="K571" s="49">
        <v>637</v>
      </c>
      <c r="L571" s="49" t="s">
        <v>26</v>
      </c>
      <c r="M571" s="49">
        <v>1</v>
      </c>
      <c r="N571" s="49" t="s">
        <v>21</v>
      </c>
      <c r="O571" s="49" t="s">
        <v>27</v>
      </c>
      <c r="P571" s="49">
        <v>16</v>
      </c>
      <c r="Q571" s="49"/>
      <c r="R571" s="60"/>
      <c r="S571" s="60"/>
      <c r="T571" s="60"/>
    </row>
    <row r="572" spans="1:601" s="79" customFormat="1">
      <c r="A572" s="49">
        <f>IF(C572=C571,A571,IF(C572=(C571+1),A571,(A571+1)))</f>
        <v>100</v>
      </c>
      <c r="B572" s="50">
        <f>IF(L572="Stroke",IF(M572=M571,IF(A572&lt;&gt;A571,1,IF(L571="Stroke",B571+1,IF(L570="Stroke",B570+1,IF(L569="Stroke",B569+1,IF(L568="Stroke",B568+1,IF(L567="Stroke",B567+1,IF(L566="Stroke",B566+1,IF(L565="Stroke",B565+1,"")))))))),IF(A572&lt;&gt;A570,1,IF(M572=M570,IF(L570="Stroke",B570+1,IF(M572=M569,IF(L569="Stroke",B569+1,""))),1))),"")</f>
        <v>11</v>
      </c>
      <c r="C572" s="49">
        <f t="shared" si="16"/>
        <v>73147</v>
      </c>
      <c r="D572" s="49" t="str">
        <f t="shared" si="17"/>
        <v>20171114</v>
      </c>
      <c r="E572" s="49">
        <v>2017</v>
      </c>
      <c r="F572" s="49">
        <v>11</v>
      </c>
      <c r="G572" s="49">
        <v>14</v>
      </c>
      <c r="H572" s="49">
        <v>20</v>
      </c>
      <c r="I572" s="49">
        <v>19</v>
      </c>
      <c r="J572" s="49">
        <v>7</v>
      </c>
      <c r="K572" s="49">
        <v>703</v>
      </c>
      <c r="L572" s="49" t="s">
        <v>26</v>
      </c>
      <c r="M572" s="49">
        <v>1</v>
      </c>
      <c r="N572" s="49" t="s">
        <v>21</v>
      </c>
      <c r="O572" s="49" t="s">
        <v>27</v>
      </c>
      <c r="P572" s="49">
        <v>3</v>
      </c>
      <c r="Q572" s="49"/>
      <c r="R572" s="60"/>
      <c r="S572" s="60"/>
      <c r="T572" s="60"/>
    </row>
    <row r="573" spans="1:601" s="79" customFormat="1">
      <c r="A573" s="49">
        <f>IF(C573=C572,A572,IF(C573=(C572+1),A572,(A572+1)))</f>
        <v>100</v>
      </c>
      <c r="B573" s="50">
        <f>IF(L573="Stroke",IF(M573=M572,IF(A573&lt;&gt;A572,1,IF(L572="Stroke",B572+1,IF(L571="Stroke",B571+1,IF(L570="Stroke",B570+1,IF(L569="Stroke",B569+1,IF(L568="Stroke",B568+1,IF(L567="Stroke",B567+1,IF(L566="Stroke",B566+1,"")))))))),IF(A573&lt;&gt;A571,1,IF(M573=M571,IF(L571="Stroke",B571+1,IF(M573=M570,IF(L570="Stroke",B570+1,""))),1))),"")</f>
        <v>12</v>
      </c>
      <c r="C573" s="49">
        <f t="shared" si="16"/>
        <v>73147</v>
      </c>
      <c r="D573" s="49" t="str">
        <f t="shared" si="17"/>
        <v>20171114</v>
      </c>
      <c r="E573" s="49">
        <v>2017</v>
      </c>
      <c r="F573" s="49">
        <v>11</v>
      </c>
      <c r="G573" s="49">
        <v>14</v>
      </c>
      <c r="H573" s="49">
        <v>20</v>
      </c>
      <c r="I573" s="49">
        <v>19</v>
      </c>
      <c r="J573" s="49">
        <v>7</v>
      </c>
      <c r="K573" s="49">
        <v>724</v>
      </c>
      <c r="L573" s="49" t="s">
        <v>26</v>
      </c>
      <c r="M573" s="49">
        <v>1</v>
      </c>
      <c r="N573" s="49" t="s">
        <v>21</v>
      </c>
      <c r="O573" s="49" t="s">
        <v>27</v>
      </c>
      <c r="P573" s="49">
        <v>2</v>
      </c>
      <c r="Q573" s="49"/>
      <c r="R573" s="60"/>
      <c r="S573" s="60"/>
      <c r="T573" s="60"/>
    </row>
    <row r="574" spans="1:601" s="79" customFormat="1">
      <c r="A574" s="49">
        <f>IF(C574=C573,A573,IF(C574=(C573+1),A573,(A573+1)))</f>
        <v>100</v>
      </c>
      <c r="B574" s="50">
        <f>IF(L574="Stroke",IF(M574=M573,IF(A574&lt;&gt;A573,1,IF(L573="Stroke",B573+1,IF(L572="Stroke",B572+1,IF(L571="Stroke",B571+1,IF(L570="Stroke",B570+1,IF(L569="Stroke",B569+1,IF(L568="Stroke",B568+1,IF(L567="Stroke",B567+1,"")))))))),IF(A574&lt;&gt;A572,1,IF(M574=M572,IF(L572="Stroke",B572+1,IF(M574=M571,IF(L571="Stroke",B571+1,""))),1))),"")</f>
        <v>13</v>
      </c>
      <c r="C574" s="49">
        <f t="shared" si="16"/>
        <v>73147</v>
      </c>
      <c r="D574" s="49" t="str">
        <f t="shared" si="17"/>
        <v>20171114</v>
      </c>
      <c r="E574" s="49">
        <v>2017</v>
      </c>
      <c r="F574" s="49">
        <v>11</v>
      </c>
      <c r="G574" s="49">
        <v>14</v>
      </c>
      <c r="H574" s="49">
        <v>20</v>
      </c>
      <c r="I574" s="49">
        <v>19</v>
      </c>
      <c r="J574" s="49">
        <v>7</v>
      </c>
      <c r="K574" s="49">
        <v>789</v>
      </c>
      <c r="L574" s="49" t="s">
        <v>26</v>
      </c>
      <c r="M574" s="49">
        <v>1</v>
      </c>
      <c r="N574" s="49" t="s">
        <v>21</v>
      </c>
      <c r="O574" s="49" t="s">
        <v>27</v>
      </c>
      <c r="P574" s="49">
        <v>7</v>
      </c>
      <c r="Q574" s="49"/>
      <c r="R574" s="60"/>
      <c r="S574" s="60"/>
      <c r="T574" s="60"/>
    </row>
    <row r="575" spans="1:601" s="77" customFormat="1">
      <c r="A575" s="68">
        <f>IF(C575=C574,A574,IF(C575=(C574+1),A574,(A574+1)))</f>
        <v>101</v>
      </c>
      <c r="B575" s="50">
        <f>IF(L575="Stroke",IF(M575=M574,IF(A575&lt;&gt;A574,1,IF(L574="Stroke",B574+1,IF(L573="Stroke",B573+1,IF(L572="Stroke",B572+1,IF(L571="Stroke",B571+1,IF(L570="Stroke",B570+1,IF(L569="Stroke",B569+1,IF(L568="Stroke",B568+1,"")))))))),IF(A575&lt;&gt;A573,1,IF(M575=M573,IF(L573="Stroke",B573+1,IF(M575=M572,IF(L572="Stroke",B572+1,""))),1))),"")</f>
        <v>1</v>
      </c>
      <c r="C575" s="68">
        <f t="shared" si="16"/>
        <v>73179</v>
      </c>
      <c r="D575" s="68" t="str">
        <f t="shared" si="17"/>
        <v>20171114</v>
      </c>
      <c r="E575" s="68">
        <v>2017</v>
      </c>
      <c r="F575" s="68">
        <v>11</v>
      </c>
      <c r="G575" s="68">
        <v>14</v>
      </c>
      <c r="H575" s="68">
        <v>20</v>
      </c>
      <c r="I575" s="68">
        <v>19</v>
      </c>
      <c r="J575" s="68">
        <v>39</v>
      </c>
      <c r="K575" s="68">
        <v>411</v>
      </c>
      <c r="L575" s="68" t="s">
        <v>26</v>
      </c>
      <c r="M575" s="68">
        <v>1</v>
      </c>
      <c r="N575" s="68" t="s">
        <v>21</v>
      </c>
      <c r="O575" s="68" t="s">
        <v>27</v>
      </c>
      <c r="P575" s="68">
        <v>7</v>
      </c>
      <c r="Q575" s="68"/>
      <c r="R575" s="60"/>
      <c r="S575" s="60"/>
      <c r="T575" s="60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  <c r="AL575" s="79"/>
      <c r="AM575" s="79"/>
      <c r="AN575" s="79"/>
      <c r="AO575" s="79"/>
      <c r="AP575" s="79"/>
      <c r="AQ575" s="79"/>
      <c r="AR575" s="79"/>
      <c r="AS575" s="79"/>
      <c r="AT575" s="79"/>
      <c r="AU575" s="79"/>
      <c r="AV575" s="79"/>
      <c r="AW575" s="79"/>
      <c r="AX575" s="79"/>
      <c r="AY575" s="79"/>
      <c r="AZ575" s="79"/>
      <c r="BA575" s="79"/>
      <c r="BB575" s="79"/>
      <c r="BC575" s="79"/>
      <c r="BD575" s="79"/>
      <c r="BE575" s="79"/>
      <c r="BF575" s="79"/>
      <c r="BG575" s="79"/>
      <c r="BH575" s="79"/>
      <c r="BI575" s="79"/>
      <c r="BJ575" s="79"/>
      <c r="BK575" s="79"/>
      <c r="BL575" s="79"/>
      <c r="BM575" s="79"/>
      <c r="BN575" s="79"/>
      <c r="BO575" s="79"/>
      <c r="BP575" s="79"/>
      <c r="BQ575" s="79"/>
      <c r="BR575" s="79"/>
      <c r="BS575" s="79"/>
      <c r="BT575" s="79"/>
      <c r="BU575" s="79"/>
      <c r="BV575" s="79"/>
      <c r="BW575" s="79"/>
      <c r="BX575" s="79"/>
      <c r="BY575" s="79"/>
      <c r="BZ575" s="79"/>
      <c r="CA575" s="79"/>
      <c r="CB575" s="79"/>
      <c r="CC575" s="79"/>
      <c r="CD575" s="79"/>
      <c r="CE575" s="79"/>
      <c r="CF575" s="79"/>
      <c r="CG575" s="79"/>
      <c r="CH575" s="79"/>
      <c r="CI575" s="79"/>
      <c r="CJ575" s="79"/>
      <c r="CK575" s="79"/>
      <c r="CL575" s="79"/>
      <c r="CM575" s="79"/>
      <c r="CN575" s="79"/>
      <c r="CO575" s="79"/>
      <c r="CP575" s="79"/>
      <c r="CQ575" s="79"/>
      <c r="CR575" s="79"/>
      <c r="CS575" s="79"/>
      <c r="CT575" s="79"/>
      <c r="CU575" s="79"/>
      <c r="CV575" s="79"/>
      <c r="CW575" s="79"/>
      <c r="CX575" s="79"/>
      <c r="CY575" s="79"/>
      <c r="CZ575" s="79"/>
      <c r="DA575" s="79"/>
      <c r="DB575" s="79"/>
      <c r="DC575" s="79"/>
      <c r="DD575" s="79"/>
      <c r="DE575" s="79"/>
      <c r="DF575" s="79"/>
      <c r="DG575" s="79"/>
      <c r="DH575" s="79"/>
      <c r="DI575" s="79"/>
      <c r="DJ575" s="79"/>
      <c r="DK575" s="79"/>
      <c r="DL575" s="79"/>
      <c r="DM575" s="79"/>
      <c r="DN575" s="79"/>
      <c r="DO575" s="79"/>
      <c r="DP575" s="79"/>
      <c r="DQ575" s="79"/>
      <c r="DR575" s="79"/>
      <c r="DS575" s="79"/>
      <c r="DT575" s="79"/>
      <c r="DU575" s="79"/>
      <c r="DV575" s="79"/>
      <c r="DW575" s="79"/>
      <c r="DX575" s="79"/>
      <c r="DY575" s="79"/>
      <c r="DZ575" s="79"/>
      <c r="EA575" s="79"/>
      <c r="EB575" s="79"/>
      <c r="EC575" s="79"/>
      <c r="ED575" s="79"/>
      <c r="EE575" s="79"/>
      <c r="EF575" s="79"/>
      <c r="EG575" s="79"/>
      <c r="EH575" s="79"/>
      <c r="EI575" s="79"/>
      <c r="EJ575" s="79"/>
      <c r="EK575" s="79"/>
      <c r="EL575" s="79"/>
      <c r="EM575" s="79"/>
      <c r="EN575" s="79"/>
      <c r="EO575" s="79"/>
      <c r="EP575" s="79"/>
      <c r="EQ575" s="79"/>
      <c r="ER575" s="79"/>
      <c r="ES575" s="79"/>
      <c r="ET575" s="79"/>
      <c r="EU575" s="79"/>
      <c r="EV575" s="79"/>
      <c r="EW575" s="79"/>
      <c r="EX575" s="79"/>
      <c r="EY575" s="79"/>
      <c r="EZ575" s="79"/>
      <c r="FA575" s="79"/>
      <c r="FB575" s="79"/>
      <c r="FC575" s="79"/>
      <c r="FD575" s="79"/>
      <c r="FE575" s="79"/>
      <c r="FF575" s="79"/>
      <c r="FG575" s="79"/>
      <c r="FH575" s="79"/>
      <c r="FI575" s="79"/>
      <c r="FJ575" s="79"/>
      <c r="FK575" s="79"/>
      <c r="FL575" s="79"/>
      <c r="FM575" s="79"/>
      <c r="FN575" s="79"/>
      <c r="FO575" s="79"/>
      <c r="FP575" s="79"/>
      <c r="FQ575" s="79"/>
      <c r="FR575" s="79"/>
      <c r="FS575" s="79"/>
      <c r="FT575" s="79"/>
      <c r="FU575" s="79"/>
      <c r="FV575" s="79"/>
      <c r="FW575" s="79"/>
      <c r="FX575" s="79"/>
      <c r="FY575" s="79"/>
      <c r="FZ575" s="79"/>
      <c r="GA575" s="79"/>
      <c r="GB575" s="79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79"/>
      <c r="HP575" s="79"/>
      <c r="HQ575" s="79"/>
      <c r="HR575" s="79"/>
      <c r="HS575" s="79"/>
      <c r="HT575" s="79"/>
      <c r="HU575" s="79"/>
      <c r="HV575" s="79"/>
      <c r="HW575" s="79"/>
      <c r="HX575" s="79"/>
      <c r="HY575" s="79"/>
      <c r="HZ575" s="79"/>
      <c r="IA575" s="79"/>
      <c r="IB575" s="79"/>
      <c r="IC575" s="79"/>
      <c r="ID575" s="79"/>
      <c r="IE575" s="79"/>
      <c r="IF575" s="79"/>
      <c r="IG575" s="79"/>
      <c r="IH575" s="79"/>
      <c r="II575" s="79"/>
      <c r="IJ575" s="79"/>
      <c r="IK575" s="79"/>
      <c r="IL575" s="79"/>
      <c r="IM575" s="79"/>
      <c r="IN575" s="79"/>
      <c r="IO575" s="79"/>
      <c r="IP575" s="79"/>
      <c r="IQ575" s="79"/>
      <c r="IR575" s="79"/>
      <c r="IS575" s="79"/>
      <c r="IT575" s="79"/>
      <c r="IU575" s="79"/>
      <c r="IV575" s="79"/>
      <c r="IW575" s="79"/>
      <c r="IX575" s="79"/>
      <c r="IY575" s="79"/>
      <c r="IZ575" s="79"/>
      <c r="JA575" s="79"/>
      <c r="JB575" s="79"/>
      <c r="JC575" s="79"/>
      <c r="JD575" s="79"/>
      <c r="JE575" s="79"/>
      <c r="JF575" s="79"/>
      <c r="JG575" s="79"/>
      <c r="JH575" s="79"/>
      <c r="JI575" s="79"/>
      <c r="JJ575" s="79"/>
      <c r="JK575" s="79"/>
      <c r="JL575" s="79"/>
      <c r="JM575" s="79"/>
      <c r="JN575" s="79"/>
      <c r="JO575" s="79"/>
      <c r="JP575" s="79"/>
      <c r="JQ575" s="79"/>
      <c r="JR575" s="79"/>
      <c r="JS575" s="79"/>
      <c r="JT575" s="79"/>
      <c r="JU575" s="79"/>
      <c r="JV575" s="79"/>
      <c r="JW575" s="79"/>
      <c r="JX575" s="79"/>
      <c r="JY575" s="79"/>
      <c r="JZ575" s="79"/>
      <c r="KA575" s="79"/>
      <c r="KB575" s="79"/>
      <c r="KC575" s="79"/>
      <c r="KD575" s="79"/>
      <c r="KE575" s="79"/>
      <c r="KF575" s="79"/>
      <c r="KG575" s="79"/>
      <c r="KH575" s="79"/>
      <c r="KI575" s="79"/>
      <c r="KJ575" s="79"/>
      <c r="KK575" s="79"/>
      <c r="KL575" s="79"/>
      <c r="KM575" s="79"/>
      <c r="KN575" s="79"/>
      <c r="KO575" s="79"/>
      <c r="KP575" s="79"/>
      <c r="KQ575" s="79"/>
      <c r="KR575" s="79"/>
      <c r="KS575" s="79"/>
      <c r="KT575" s="79"/>
      <c r="KU575" s="79"/>
      <c r="KV575" s="79"/>
      <c r="KW575" s="79"/>
      <c r="KX575" s="79"/>
      <c r="KY575" s="79"/>
      <c r="KZ575" s="79"/>
      <c r="LA575" s="79"/>
      <c r="LB575" s="79"/>
      <c r="LC575" s="79"/>
      <c r="LD575" s="79"/>
      <c r="LE575" s="79"/>
      <c r="LF575" s="79"/>
      <c r="LG575" s="79"/>
      <c r="LH575" s="79"/>
      <c r="LI575" s="79"/>
      <c r="LJ575" s="79"/>
      <c r="LK575" s="79"/>
      <c r="LL575" s="79"/>
      <c r="LM575" s="79"/>
      <c r="LN575" s="79"/>
      <c r="LO575" s="79"/>
      <c r="LP575" s="79"/>
      <c r="LQ575" s="79"/>
      <c r="LR575" s="79"/>
      <c r="LS575" s="79"/>
      <c r="LT575" s="79"/>
      <c r="LU575" s="79"/>
      <c r="LV575" s="79"/>
      <c r="LW575" s="79"/>
      <c r="LX575" s="79"/>
      <c r="LY575" s="79"/>
      <c r="LZ575" s="79"/>
      <c r="MA575" s="79"/>
      <c r="MB575" s="79"/>
      <c r="MC575" s="79"/>
      <c r="MD575" s="79"/>
      <c r="ME575" s="79"/>
      <c r="MF575" s="79"/>
      <c r="MG575" s="79"/>
      <c r="MH575" s="79"/>
      <c r="MI575" s="79"/>
      <c r="MJ575" s="79"/>
      <c r="MK575" s="79"/>
      <c r="ML575" s="79"/>
      <c r="MM575" s="79"/>
      <c r="MN575" s="79"/>
      <c r="MO575" s="79"/>
      <c r="MP575" s="79"/>
      <c r="MQ575" s="79"/>
      <c r="MR575" s="79"/>
      <c r="MS575" s="79"/>
      <c r="MT575" s="79"/>
      <c r="MU575" s="79"/>
      <c r="MV575" s="79"/>
      <c r="MW575" s="79"/>
      <c r="MX575" s="79"/>
      <c r="MY575" s="79"/>
      <c r="MZ575" s="79"/>
      <c r="NA575" s="79"/>
      <c r="NB575" s="79"/>
      <c r="NC575" s="79"/>
      <c r="ND575" s="79"/>
      <c r="NE575" s="79"/>
      <c r="NF575" s="79"/>
      <c r="NG575" s="79"/>
      <c r="NH575" s="79"/>
      <c r="NI575" s="79"/>
      <c r="NJ575" s="79"/>
      <c r="NK575" s="79"/>
      <c r="NL575" s="79"/>
      <c r="NM575" s="79"/>
      <c r="NN575" s="79"/>
      <c r="NO575" s="79"/>
      <c r="NP575" s="79"/>
      <c r="NQ575" s="79"/>
      <c r="NR575" s="79"/>
      <c r="NS575" s="79"/>
      <c r="NT575" s="79"/>
      <c r="NU575" s="79"/>
      <c r="NV575" s="79"/>
      <c r="NW575" s="79"/>
      <c r="NX575" s="79"/>
      <c r="NY575" s="79"/>
      <c r="NZ575" s="79"/>
      <c r="OA575" s="79"/>
      <c r="OB575" s="79"/>
      <c r="OC575" s="79"/>
      <c r="OD575" s="79"/>
      <c r="OE575" s="79"/>
      <c r="OF575" s="79"/>
      <c r="OG575" s="79"/>
      <c r="OH575" s="79"/>
      <c r="OI575" s="79"/>
      <c r="OJ575" s="79"/>
      <c r="OK575" s="79"/>
      <c r="OL575" s="79"/>
      <c r="OM575" s="79"/>
      <c r="ON575" s="79"/>
      <c r="OO575" s="79"/>
      <c r="OP575" s="79"/>
      <c r="OQ575" s="79"/>
      <c r="OR575" s="79"/>
      <c r="OS575" s="79"/>
      <c r="OT575" s="79"/>
      <c r="OU575" s="79"/>
      <c r="OV575" s="79"/>
      <c r="OW575" s="79"/>
      <c r="OX575" s="79"/>
      <c r="OY575" s="79"/>
      <c r="OZ575" s="79"/>
      <c r="PA575" s="79"/>
      <c r="PB575" s="79"/>
      <c r="PC575" s="79"/>
      <c r="PD575" s="79"/>
      <c r="PE575" s="79"/>
      <c r="PF575" s="79"/>
      <c r="PG575" s="79"/>
      <c r="PH575" s="79"/>
      <c r="PI575" s="79"/>
      <c r="PJ575" s="79"/>
      <c r="PK575" s="79"/>
      <c r="PL575" s="79"/>
      <c r="PM575" s="79"/>
      <c r="PN575" s="79"/>
      <c r="PO575" s="79"/>
      <c r="PP575" s="79"/>
      <c r="PQ575" s="79"/>
      <c r="PR575" s="79"/>
      <c r="PS575" s="79"/>
      <c r="PT575" s="79"/>
      <c r="PU575" s="79"/>
      <c r="PV575" s="79"/>
      <c r="PW575" s="79"/>
      <c r="PX575" s="79"/>
      <c r="PY575" s="79"/>
      <c r="PZ575" s="79"/>
      <c r="QA575" s="79"/>
      <c r="QB575" s="79"/>
      <c r="QC575" s="79"/>
      <c r="QD575" s="79"/>
      <c r="QE575" s="79"/>
      <c r="QF575" s="79"/>
      <c r="QG575" s="79"/>
      <c r="QH575" s="79"/>
      <c r="QI575" s="79"/>
      <c r="QJ575" s="79"/>
      <c r="QK575" s="79"/>
      <c r="QL575" s="79"/>
      <c r="QM575" s="79"/>
      <c r="QN575" s="79"/>
      <c r="QO575" s="79"/>
      <c r="QP575" s="79"/>
      <c r="QQ575" s="79"/>
      <c r="QR575" s="79"/>
      <c r="QS575" s="79"/>
      <c r="QT575" s="79"/>
      <c r="QU575" s="79"/>
      <c r="QV575" s="79"/>
      <c r="QW575" s="79"/>
      <c r="QX575" s="79"/>
      <c r="QY575" s="79"/>
      <c r="QZ575" s="79"/>
      <c r="RA575" s="79"/>
      <c r="RB575" s="79"/>
      <c r="RC575" s="79"/>
      <c r="RD575" s="79"/>
      <c r="RE575" s="79"/>
      <c r="RF575" s="79"/>
      <c r="RG575" s="79"/>
      <c r="RH575" s="79"/>
      <c r="RI575" s="79"/>
      <c r="RJ575" s="79"/>
      <c r="RK575" s="79"/>
      <c r="RL575" s="79"/>
      <c r="RM575" s="79"/>
      <c r="RN575" s="79"/>
      <c r="RO575" s="79"/>
      <c r="RP575" s="79"/>
      <c r="RQ575" s="79"/>
      <c r="RR575" s="79"/>
      <c r="RS575" s="79"/>
      <c r="RT575" s="79"/>
      <c r="RU575" s="79"/>
      <c r="RV575" s="79"/>
      <c r="RW575" s="79"/>
      <c r="RX575" s="79"/>
      <c r="RY575" s="79"/>
      <c r="RZ575" s="79"/>
      <c r="SA575" s="79"/>
      <c r="SB575" s="79"/>
      <c r="SC575" s="79"/>
      <c r="SD575" s="79"/>
      <c r="SE575" s="79"/>
      <c r="SF575" s="79"/>
      <c r="SG575" s="79"/>
      <c r="SH575" s="79"/>
      <c r="SI575" s="79"/>
      <c r="SJ575" s="79"/>
      <c r="SK575" s="79"/>
      <c r="SL575" s="79"/>
      <c r="SM575" s="79"/>
      <c r="SN575" s="79"/>
      <c r="SO575" s="79"/>
      <c r="SP575" s="79"/>
      <c r="SQ575" s="79"/>
      <c r="SR575" s="79"/>
      <c r="SS575" s="79"/>
      <c r="ST575" s="79"/>
      <c r="SU575" s="79"/>
      <c r="SV575" s="79"/>
      <c r="SW575" s="79"/>
      <c r="SX575" s="79"/>
      <c r="SY575" s="79"/>
      <c r="SZ575" s="79"/>
      <c r="TA575" s="79"/>
      <c r="TB575" s="79"/>
      <c r="TC575" s="79"/>
      <c r="TD575" s="79"/>
      <c r="TE575" s="79"/>
      <c r="TF575" s="79"/>
      <c r="TG575" s="79"/>
      <c r="TH575" s="79"/>
      <c r="TI575" s="79"/>
      <c r="TJ575" s="79"/>
      <c r="TK575" s="79"/>
      <c r="TL575" s="79"/>
      <c r="TM575" s="79"/>
      <c r="TN575" s="79"/>
      <c r="TO575" s="79"/>
      <c r="TP575" s="79"/>
      <c r="TQ575" s="79"/>
      <c r="TR575" s="79"/>
      <c r="TS575" s="79"/>
      <c r="TT575" s="79"/>
      <c r="TU575" s="79"/>
      <c r="TV575" s="79"/>
      <c r="TW575" s="79"/>
      <c r="TX575" s="79"/>
      <c r="TY575" s="79"/>
      <c r="TZ575" s="79"/>
      <c r="UA575" s="79"/>
      <c r="UB575" s="79"/>
      <c r="UC575" s="79"/>
      <c r="UD575" s="79"/>
      <c r="UE575" s="79"/>
      <c r="UF575" s="79"/>
      <c r="UG575" s="79"/>
      <c r="UH575" s="79"/>
      <c r="UI575" s="79"/>
      <c r="UJ575" s="79"/>
      <c r="UK575" s="79"/>
      <c r="UL575" s="79"/>
      <c r="UM575" s="79"/>
      <c r="UN575" s="79"/>
      <c r="UO575" s="79"/>
      <c r="UP575" s="79"/>
      <c r="UQ575" s="79"/>
      <c r="UR575" s="79"/>
      <c r="US575" s="79"/>
      <c r="UT575" s="79"/>
      <c r="UU575" s="79"/>
      <c r="UV575" s="79"/>
      <c r="UW575" s="79"/>
      <c r="UX575" s="79"/>
      <c r="UY575" s="79"/>
      <c r="UZ575" s="79"/>
      <c r="VA575" s="79"/>
      <c r="VB575" s="79"/>
      <c r="VC575" s="79"/>
      <c r="VD575" s="79"/>
      <c r="VE575" s="79"/>
      <c r="VF575" s="79"/>
      <c r="VG575" s="79"/>
      <c r="VH575" s="79"/>
      <c r="VI575" s="79"/>
      <c r="VJ575" s="79"/>
      <c r="VK575" s="79"/>
      <c r="VL575" s="79"/>
      <c r="VM575" s="79"/>
      <c r="VN575" s="79"/>
      <c r="VO575" s="79"/>
      <c r="VP575" s="79"/>
      <c r="VQ575" s="79"/>
      <c r="VR575" s="79"/>
      <c r="VS575" s="79"/>
      <c r="VT575" s="79"/>
      <c r="VU575" s="79"/>
      <c r="VV575" s="79"/>
      <c r="VW575" s="79"/>
      <c r="VX575" s="79"/>
      <c r="VY575" s="79"/>
      <c r="VZ575" s="79"/>
      <c r="WA575" s="79"/>
      <c r="WB575" s="79"/>
      <c r="WC575" s="79"/>
    </row>
    <row r="576" spans="1:601">
      <c r="A576" s="49">
        <f>IF(C576=C575,A575,IF(C576=(C575+1),A575,(A575+1)))</f>
        <v>101</v>
      </c>
      <c r="B576" s="50">
        <f>IF(L576="Stroke",IF(M576=M575,IF(A576&lt;&gt;A575,1,IF(L575="Stroke",B575+1,IF(L574="Stroke",B574+1,IF(L573="Stroke",B573+1,IF(L572="Stroke",B572+1,IF(L571="Stroke",B571+1,IF(L570="Stroke",B570+1,IF(L569="Stroke",B569+1,"")))))))),IF(A576&lt;&gt;A574,1,IF(M576=M574,IF(L574="Stroke",B574+1,IF(M576=M573,IF(L573="Stroke",B573+1,""))),1))),"")</f>
        <v>2</v>
      </c>
      <c r="C576" s="49">
        <f t="shared" si="16"/>
        <v>73179</v>
      </c>
      <c r="D576" s="49" t="str">
        <f t="shared" si="17"/>
        <v>20171114</v>
      </c>
      <c r="E576" s="49">
        <v>2017</v>
      </c>
      <c r="F576" s="49">
        <v>11</v>
      </c>
      <c r="G576" s="49">
        <v>14</v>
      </c>
      <c r="H576" s="49">
        <v>20</v>
      </c>
      <c r="I576" s="49">
        <v>19</v>
      </c>
      <c r="J576" s="49">
        <v>39</v>
      </c>
      <c r="K576" s="49">
        <v>455</v>
      </c>
      <c r="L576" s="49" t="s">
        <v>26</v>
      </c>
      <c r="M576" s="49">
        <v>1</v>
      </c>
      <c r="N576" s="49" t="s">
        <v>21</v>
      </c>
      <c r="O576" s="49" t="s">
        <v>27</v>
      </c>
      <c r="P576" s="49">
        <v>186</v>
      </c>
      <c r="Q576" s="49"/>
      <c r="R576" s="60"/>
      <c r="S576" s="60"/>
      <c r="T576" s="60"/>
    </row>
    <row r="577" spans="1:20">
      <c r="A577" s="49">
        <f>IF(C577=C576,A576,IF(C577=(C576+1),A576,(A576+1)))</f>
        <v>101</v>
      </c>
      <c r="B577" s="50">
        <f>IF(L577="Stroke",IF(M577=M576,IF(A577&lt;&gt;A576,1,IF(L576="Stroke",B576+1,IF(L575="Stroke",B575+1,IF(L574="Stroke",B574+1,IF(L573="Stroke",B573+1,IF(L572="Stroke",B572+1,IF(L571="Stroke",B571+1,IF(L570="Stroke",B570+1,"")))))))),IF(A577&lt;&gt;A575,1,IF(M577=M575,IF(L575="Stroke",B575+1,IF(M577=M574,IF(L574="Stroke",B574+1,""))),1))),"")</f>
        <v>3</v>
      </c>
      <c r="C577" s="49">
        <f t="shared" si="16"/>
        <v>73180</v>
      </c>
      <c r="D577" s="49" t="str">
        <f t="shared" si="17"/>
        <v>20171114</v>
      </c>
      <c r="E577" s="49">
        <v>2017</v>
      </c>
      <c r="F577" s="49">
        <v>11</v>
      </c>
      <c r="G577" s="49">
        <v>14</v>
      </c>
      <c r="H577" s="49">
        <v>20</v>
      </c>
      <c r="I577" s="49">
        <v>19</v>
      </c>
      <c r="J577" s="49">
        <v>40</v>
      </c>
      <c r="K577" s="49">
        <v>1</v>
      </c>
      <c r="L577" s="49" t="s">
        <v>26</v>
      </c>
      <c r="M577" s="49">
        <v>1</v>
      </c>
      <c r="N577" s="49" t="s">
        <v>21</v>
      </c>
      <c r="O577" s="49" t="s">
        <v>27</v>
      </c>
      <c r="P577" s="49">
        <v>190</v>
      </c>
      <c r="Q577" s="49"/>
      <c r="R577" s="60"/>
      <c r="S577" s="60"/>
      <c r="T577" s="60"/>
    </row>
    <row r="578" spans="1:20">
      <c r="A578" s="51">
        <f>IF(C578=C577,A577,IF(C578=(C577+1),A577,(A577+1)))</f>
        <v>102</v>
      </c>
      <c r="B578" s="50">
        <f>IF(L578="Stroke",IF(M578=M577,IF(A578&lt;&gt;A577,1,IF(L577="Stroke",B577+1,IF(L576="Stroke",B576+1,IF(L575="Stroke",B575+1,IF(L574="Stroke",B574+1,IF(L573="Stroke",B573+1,IF(L572="Stroke",B572+1,IF(L571="Stroke",B571+1,"")))))))),IF(A578&lt;&gt;A576,1,IF(M578=M576,IF(L576="Stroke",B576+1,IF(M578=M575,IF(L575="Stroke",B575+1,""))),1))),"")</f>
        <v>1</v>
      </c>
      <c r="C578" s="51">
        <f t="shared" ref="C578:C641" si="18">J578+(I578*60)+(H578*3600)</f>
        <v>73193</v>
      </c>
      <c r="D578" s="51" t="str">
        <f t="shared" ref="D578:D641" si="19">CONCATENATE(E578,F578,G578)</f>
        <v>20171114</v>
      </c>
      <c r="E578" s="51">
        <v>2017</v>
      </c>
      <c r="F578" s="51">
        <v>11</v>
      </c>
      <c r="G578" s="51">
        <v>14</v>
      </c>
      <c r="H578" s="51">
        <v>20</v>
      </c>
      <c r="I578" s="51">
        <v>19</v>
      </c>
      <c r="J578" s="51">
        <v>53</v>
      </c>
      <c r="K578" s="51">
        <v>334</v>
      </c>
      <c r="L578" s="51" t="s">
        <v>26</v>
      </c>
      <c r="M578" s="51">
        <v>1</v>
      </c>
      <c r="N578" s="51" t="s">
        <v>21</v>
      </c>
      <c r="O578" s="51" t="s">
        <v>27</v>
      </c>
      <c r="P578" s="51">
        <v>6</v>
      </c>
      <c r="Q578" s="51"/>
      <c r="R578" s="60"/>
      <c r="S578" s="60"/>
      <c r="T578" s="60"/>
    </row>
    <row r="579" spans="1:20">
      <c r="A579" s="49">
        <f>IF(C579=C578,A578,IF(C579=(C578+1),A578,(A578+1)))</f>
        <v>102</v>
      </c>
      <c r="B579" s="50">
        <f>IF(L579="Stroke",IF(M579=M578,IF(A579&lt;&gt;A578,1,IF(L578="Stroke",B578+1,IF(L577="Stroke",B577+1,IF(L576="Stroke",B576+1,IF(L575="Stroke",B575+1,IF(L574="Stroke",B574+1,IF(L573="Stroke",B573+1,IF(L572="Stroke",B572+1,"")))))))),IF(A579&lt;&gt;A577,1,IF(M579=M577,IF(L577="Stroke",B577+1,IF(M579=M576,IF(L576="Stroke",B576+1,""))),1))),"")</f>
        <v>2</v>
      </c>
      <c r="C579" s="49">
        <f t="shared" si="18"/>
        <v>73193</v>
      </c>
      <c r="D579" s="49" t="str">
        <f t="shared" si="19"/>
        <v>20171114</v>
      </c>
      <c r="E579" s="49">
        <v>2017</v>
      </c>
      <c r="F579" s="49">
        <v>11</v>
      </c>
      <c r="G579" s="49">
        <v>14</v>
      </c>
      <c r="H579" s="49">
        <v>20</v>
      </c>
      <c r="I579" s="49">
        <v>19</v>
      </c>
      <c r="J579" s="49">
        <v>53</v>
      </c>
      <c r="K579" s="49">
        <v>354</v>
      </c>
      <c r="L579" s="49" t="s">
        <v>26</v>
      </c>
      <c r="M579" s="49">
        <v>1</v>
      </c>
      <c r="N579" s="49" t="s">
        <v>21</v>
      </c>
      <c r="O579" s="49" t="s">
        <v>27</v>
      </c>
      <c r="P579" s="49">
        <v>2</v>
      </c>
      <c r="Q579" s="49"/>
      <c r="R579" s="60"/>
      <c r="S579" s="60"/>
      <c r="T579" s="60"/>
    </row>
    <row r="580" spans="1:20">
      <c r="A580" s="49">
        <f>IF(C580=C579,A579,IF(C580=(C579+1),A579,(A579+1)))</f>
        <v>102</v>
      </c>
      <c r="B580" s="50">
        <f>IF(L580="Stroke",IF(M580=M579,IF(A580&lt;&gt;A579,1,IF(L579="Stroke",B579+1,IF(L578="Stroke",B578+1,IF(L577="Stroke",B577+1,IF(L576="Stroke",B576+1,IF(L575="Stroke",B575+1,IF(L574="Stroke",B574+1,IF(L573="Stroke",B573+1,"")))))))),IF(A580&lt;&gt;A578,1,IF(M580=M578,IF(L578="Stroke",B578+1,IF(M580=M577,IF(L577="Stroke",B577+1,""))),1))),"")</f>
        <v>3</v>
      </c>
      <c r="C580" s="49">
        <f t="shared" si="18"/>
        <v>73193</v>
      </c>
      <c r="D580" s="49" t="str">
        <f t="shared" si="19"/>
        <v>20171114</v>
      </c>
      <c r="E580" s="49">
        <v>2017</v>
      </c>
      <c r="F580" s="49">
        <v>11</v>
      </c>
      <c r="G580" s="49">
        <v>14</v>
      </c>
      <c r="H580" s="49">
        <v>20</v>
      </c>
      <c r="I580" s="49">
        <v>19</v>
      </c>
      <c r="J580" s="49">
        <v>53</v>
      </c>
      <c r="K580" s="49">
        <v>386</v>
      </c>
      <c r="L580" s="49" t="s">
        <v>26</v>
      </c>
      <c r="M580" s="49">
        <v>1</v>
      </c>
      <c r="N580" s="49" t="s">
        <v>21</v>
      </c>
      <c r="O580" s="49" t="s">
        <v>27</v>
      </c>
      <c r="P580" s="49">
        <v>4</v>
      </c>
      <c r="Q580" s="49"/>
      <c r="R580" s="60"/>
      <c r="S580" s="60"/>
      <c r="T580" s="60"/>
    </row>
    <row r="581" spans="1:20">
      <c r="A581" s="49">
        <f>IF(C581=C580,A580,IF(C581=(C580+1),A580,(A580+1)))</f>
        <v>102</v>
      </c>
      <c r="B581" s="50">
        <f>IF(L581="Stroke",IF(M581=M580,IF(A581&lt;&gt;A580,1,IF(L580="Stroke",B580+1,IF(L579="Stroke",B579+1,IF(L578="Stroke",B578+1,IF(L577="Stroke",B577+1,IF(L576="Stroke",B576+1,IF(L575="Stroke",B575+1,IF(L574="Stroke",B574+1,"")))))))),IF(A581&lt;&gt;A579,1,IF(M581=M579,IF(L579="Stroke",B579+1,IF(M581=M578,IF(L578="Stroke",B578+1,""))),1))),"")</f>
        <v>4</v>
      </c>
      <c r="C581" s="49">
        <f t="shared" si="18"/>
        <v>73193</v>
      </c>
      <c r="D581" s="49" t="str">
        <f t="shared" si="19"/>
        <v>20171114</v>
      </c>
      <c r="E581" s="49">
        <v>2017</v>
      </c>
      <c r="F581" s="49">
        <v>11</v>
      </c>
      <c r="G581" s="49">
        <v>14</v>
      </c>
      <c r="H581" s="49">
        <v>20</v>
      </c>
      <c r="I581" s="49">
        <v>19</v>
      </c>
      <c r="J581" s="49">
        <v>53</v>
      </c>
      <c r="K581" s="49">
        <v>410</v>
      </c>
      <c r="L581" s="49" t="s">
        <v>26</v>
      </c>
      <c r="M581" s="49">
        <v>1</v>
      </c>
      <c r="N581" s="49" t="s">
        <v>21</v>
      </c>
      <c r="O581" s="49" t="s">
        <v>27</v>
      </c>
      <c r="P581" s="49">
        <v>2</v>
      </c>
      <c r="Q581" s="49"/>
      <c r="R581" s="60"/>
      <c r="S581" s="60"/>
      <c r="T581" s="60"/>
    </row>
    <row r="582" spans="1:20" s="79" customFormat="1">
      <c r="A582" s="49">
        <f>IF(C582=C581,A581,IF(C582=(C581+1),A581,(A581+1)))</f>
        <v>102</v>
      </c>
      <c r="B582" s="50">
        <f>IF(L582="Stroke",IF(M582=M581,IF(A582&lt;&gt;A581,1,IF(L581="Stroke",B581+1,IF(L580="Stroke",B580+1,IF(L579="Stroke",B579+1,IF(L578="Stroke",B578+1,IF(L577="Stroke",B577+1,IF(L576="Stroke",B576+1,IF(L575="Stroke",B575+1,"")))))))),IF(A582&lt;&gt;A580,1,IF(M582=M580,IF(L580="Stroke",B580+1,IF(M582=M579,IF(L579="Stroke",B579+1,""))),1))),"")</f>
        <v>5</v>
      </c>
      <c r="C582" s="49">
        <f t="shared" si="18"/>
        <v>73193</v>
      </c>
      <c r="D582" s="49" t="str">
        <f t="shared" si="19"/>
        <v>20171114</v>
      </c>
      <c r="E582" s="49">
        <v>2017</v>
      </c>
      <c r="F582" s="49">
        <v>11</v>
      </c>
      <c r="G582" s="49">
        <v>14</v>
      </c>
      <c r="H582" s="49">
        <v>20</v>
      </c>
      <c r="I582" s="49">
        <v>19</v>
      </c>
      <c r="J582" s="49">
        <v>53</v>
      </c>
      <c r="K582" s="49">
        <v>421</v>
      </c>
      <c r="L582" s="49" t="s">
        <v>26</v>
      </c>
      <c r="M582" s="49">
        <v>1</v>
      </c>
      <c r="N582" s="49" t="s">
        <v>21</v>
      </c>
      <c r="O582" s="49" t="s">
        <v>27</v>
      </c>
      <c r="P582" s="49">
        <v>1</v>
      </c>
      <c r="Q582" s="49"/>
      <c r="R582" s="60"/>
      <c r="S582" s="60"/>
      <c r="T582" s="60"/>
    </row>
    <row r="583" spans="1:20">
      <c r="A583" s="49">
        <f>IF(C583=C582,A582,IF(C583=(C582+1),A582,(A582+1)))</f>
        <v>102</v>
      </c>
      <c r="B583" s="50">
        <f>IF(L583="Stroke",IF(M583=M582,IF(A583&lt;&gt;A582,1,IF(L582="Stroke",B582+1,IF(L581="Stroke",B581+1,IF(L580="Stroke",B580+1,IF(L579="Stroke",B579+1,IF(L578="Stroke",B578+1,IF(L577="Stroke",B577+1,IF(L576="Stroke",B576+1,"")))))))),IF(A583&lt;&gt;A581,1,IF(M583=M581,IF(L581="Stroke",B581+1,IF(M583=M580,IF(L580="Stroke",B580+1,""))),1))),"")</f>
        <v>6</v>
      </c>
      <c r="C583" s="49">
        <f t="shared" si="18"/>
        <v>73193</v>
      </c>
      <c r="D583" s="49" t="str">
        <f t="shared" si="19"/>
        <v>20171114</v>
      </c>
      <c r="E583" s="49">
        <v>2017</v>
      </c>
      <c r="F583" s="49">
        <v>11</v>
      </c>
      <c r="G583" s="49">
        <v>14</v>
      </c>
      <c r="H583" s="49">
        <v>20</v>
      </c>
      <c r="I583" s="49">
        <v>19</v>
      </c>
      <c r="J583" s="49">
        <v>53</v>
      </c>
      <c r="K583" s="49">
        <v>468</v>
      </c>
      <c r="L583" s="49" t="s">
        <v>26</v>
      </c>
      <c r="M583" s="49">
        <v>1</v>
      </c>
      <c r="N583" s="49" t="s">
        <v>21</v>
      </c>
      <c r="O583" s="49" t="s">
        <v>27</v>
      </c>
      <c r="P583" s="49">
        <v>4</v>
      </c>
      <c r="Q583" s="49"/>
      <c r="R583" s="60"/>
      <c r="S583" s="60"/>
      <c r="T583" s="60"/>
    </row>
    <row r="584" spans="1:20">
      <c r="A584" s="49">
        <f>IF(C584=C583,A583,IF(C584=(C583+1),A583,(A583+1)))</f>
        <v>102</v>
      </c>
      <c r="B584" s="50">
        <f>IF(L584="Stroke",IF(M584=M583,IF(A584&lt;&gt;A583,1,IF(L583="Stroke",B583+1,IF(L582="Stroke",B582+1,IF(L581="Stroke",B581+1,IF(L580="Stroke",B580+1,IF(L579="Stroke",B579+1,IF(L578="Stroke",B578+1,IF(L577="Stroke",B577+1,"")))))))),IF(A584&lt;&gt;A582,1,IF(M584=M582,IF(L582="Stroke",B582+1,IF(M584=M581,IF(L581="Stroke",B581+1,""))),1))),"")</f>
        <v>7</v>
      </c>
      <c r="C584" s="49">
        <f t="shared" si="18"/>
        <v>73193</v>
      </c>
      <c r="D584" s="49" t="str">
        <f t="shared" si="19"/>
        <v>20171114</v>
      </c>
      <c r="E584" s="49">
        <v>2017</v>
      </c>
      <c r="F584" s="49">
        <v>11</v>
      </c>
      <c r="G584" s="49">
        <v>14</v>
      </c>
      <c r="H584" s="49">
        <v>20</v>
      </c>
      <c r="I584" s="49">
        <v>19</v>
      </c>
      <c r="J584" s="49">
        <v>53</v>
      </c>
      <c r="K584" s="49">
        <v>503</v>
      </c>
      <c r="L584" s="49" t="s">
        <v>26</v>
      </c>
      <c r="M584" s="49">
        <v>1</v>
      </c>
      <c r="N584" s="49" t="s">
        <v>21</v>
      </c>
      <c r="O584" s="49" t="s">
        <v>27</v>
      </c>
      <c r="P584" s="49">
        <v>2</v>
      </c>
      <c r="Q584" s="49"/>
      <c r="R584" s="60"/>
      <c r="S584" s="60"/>
      <c r="T584" s="60"/>
    </row>
    <row r="585" spans="1:20">
      <c r="A585" s="49">
        <f>IF(C585=C584,A584,IF(C585=(C584+1),A584,(A584+1)))</f>
        <v>102</v>
      </c>
      <c r="B585" s="50">
        <f>IF(L585="Stroke",IF(M585=M584,IF(A585&lt;&gt;A584,1,IF(L584="Stroke",B584+1,IF(L583="Stroke",B583+1,IF(L582="Stroke",B582+1,IF(L581="Stroke",B581+1,IF(L580="Stroke",B580+1,IF(L579="Stroke",B579+1,IF(L578="Stroke",B578+1,"")))))))),IF(A585&lt;&gt;A583,1,IF(M585=M583,IF(L583="Stroke",B583+1,IF(M585=M582,IF(L582="Stroke",B582+1,""))),1))),"")</f>
        <v>8</v>
      </c>
      <c r="C585" s="49">
        <f t="shared" si="18"/>
        <v>73193</v>
      </c>
      <c r="D585" s="49" t="str">
        <f t="shared" si="19"/>
        <v>20171114</v>
      </c>
      <c r="E585" s="49">
        <v>2017</v>
      </c>
      <c r="F585" s="49">
        <v>11</v>
      </c>
      <c r="G585" s="49">
        <v>14</v>
      </c>
      <c r="H585" s="49">
        <v>20</v>
      </c>
      <c r="I585" s="49">
        <v>19</v>
      </c>
      <c r="J585" s="49">
        <v>53</v>
      </c>
      <c r="K585" s="49">
        <v>532</v>
      </c>
      <c r="L585" s="49" t="s">
        <v>26</v>
      </c>
      <c r="M585" s="49">
        <v>1</v>
      </c>
      <c r="N585" s="49" t="s">
        <v>21</v>
      </c>
      <c r="O585" s="49" t="s">
        <v>27</v>
      </c>
      <c r="P585" s="49">
        <v>2</v>
      </c>
      <c r="Q585" s="49"/>
      <c r="R585" s="60"/>
      <c r="S585" s="60"/>
      <c r="T585" s="60"/>
    </row>
    <row r="586" spans="1:20">
      <c r="A586" s="49">
        <f>IF(C586=C585,A585,IF(C586=(C585+1),A585,(A585+1)))</f>
        <v>102</v>
      </c>
      <c r="B586" s="50">
        <f>IF(L586="Stroke",IF(M586=M585,IF(A586&lt;&gt;A585,1,IF(L585="Stroke",B585+1,IF(L584="Stroke",B584+1,IF(L583="Stroke",B583+1,IF(L582="Stroke",B582+1,IF(L581="Stroke",B581+1,IF(L580="Stroke",B580+1,IF(L579="Stroke",B579+1,"")))))))),IF(A586&lt;&gt;A584,1,IF(M586=M584,IF(L584="Stroke",B584+1,IF(M586=M583,IF(L583="Stroke",B583+1,""))),1))),"")</f>
        <v>9</v>
      </c>
      <c r="C586" s="49">
        <f t="shared" si="18"/>
        <v>73193</v>
      </c>
      <c r="D586" s="49" t="str">
        <f t="shared" si="19"/>
        <v>20171114</v>
      </c>
      <c r="E586" s="49">
        <v>2017</v>
      </c>
      <c r="F586" s="49">
        <v>11</v>
      </c>
      <c r="G586" s="49">
        <v>14</v>
      </c>
      <c r="H586" s="49">
        <v>20</v>
      </c>
      <c r="I586" s="49">
        <v>19</v>
      </c>
      <c r="J586" s="49">
        <v>53</v>
      </c>
      <c r="K586" s="49">
        <v>550</v>
      </c>
      <c r="L586" s="49" t="s">
        <v>26</v>
      </c>
      <c r="M586" s="49">
        <v>1</v>
      </c>
      <c r="N586" s="49" t="s">
        <v>21</v>
      </c>
      <c r="O586" s="49" t="s">
        <v>27</v>
      </c>
      <c r="P586" s="49">
        <v>753</v>
      </c>
      <c r="Q586" s="49"/>
      <c r="R586" s="60"/>
      <c r="S586" s="60"/>
      <c r="T586" s="60"/>
    </row>
    <row r="587" spans="1:20" s="79" customFormat="1">
      <c r="A587" s="49">
        <f>IF(C587=C586,A586,IF(C587=(C586+1),A586,(A586+1)))</f>
        <v>102</v>
      </c>
      <c r="B587" s="50" t="str">
        <f>IF(L587="Stroke",IF(M587=M586,IF(A587&lt;&gt;A586,1,IF(L586="Stroke",B586+1,IF(L585="Stroke",B585+1,IF(L584="Stroke",B584+1,IF(L583="Stroke",B583+1,IF(L582="Stroke",B582+1,IF(L581="Stroke",B581+1,IF(L580="Stroke",B580+1,"")))))))),IF(A587&lt;&gt;A585,1,IF(M587=M585,IF(L585="Stroke",B585+1,IF(M587=M584,IF(L584="Stroke",B584+1,""))),1))),"")</f>
        <v/>
      </c>
      <c r="C587" s="49">
        <f t="shared" si="18"/>
        <v>73193</v>
      </c>
      <c r="D587" s="49" t="str">
        <f t="shared" si="19"/>
        <v>20171114</v>
      </c>
      <c r="E587" s="49">
        <v>2017</v>
      </c>
      <c r="F587" s="49">
        <v>11</v>
      </c>
      <c r="G587" s="49">
        <v>14</v>
      </c>
      <c r="H587" s="49">
        <v>20</v>
      </c>
      <c r="I587" s="49">
        <v>19</v>
      </c>
      <c r="J587" s="49">
        <v>53</v>
      </c>
      <c r="K587" s="49">
        <v>555</v>
      </c>
      <c r="L587" s="49" t="s">
        <v>29</v>
      </c>
      <c r="M587" s="49">
        <v>1</v>
      </c>
      <c r="N587" s="49" t="s">
        <v>21</v>
      </c>
      <c r="O587" s="49" t="s">
        <v>27</v>
      </c>
      <c r="P587" s="49">
        <v>0</v>
      </c>
      <c r="Q587" s="49"/>
      <c r="R587" s="60"/>
      <c r="S587" s="60"/>
      <c r="T587" s="60"/>
    </row>
    <row r="588" spans="1:20" s="79" customFormat="1">
      <c r="A588" s="49">
        <f>IF(C588=C587,A587,IF(C588=(C587+1),A587,(A587+1)))</f>
        <v>102</v>
      </c>
      <c r="B588" s="50" t="str">
        <f>IF(L588="Stroke",IF(M588=M587,IF(A588&lt;&gt;A587,1,IF(L587="Stroke",B587+1,IF(L586="Stroke",B586+1,IF(L585="Stroke",B585+1,IF(L584="Stroke",B584+1,IF(L583="Stroke",B583+1,IF(L582="Stroke",B582+1,IF(L581="Stroke",B581+1,"")))))))),IF(A588&lt;&gt;A586,1,IF(M588=M586,IF(L586="Stroke",B586+1,IF(M588=M585,IF(L585="Stroke",B585+1,""))),1))),"")</f>
        <v/>
      </c>
      <c r="C588" s="49">
        <f t="shared" si="18"/>
        <v>73194</v>
      </c>
      <c r="D588" s="49" t="str">
        <f t="shared" si="19"/>
        <v>20171114</v>
      </c>
      <c r="E588" s="49">
        <v>2017</v>
      </c>
      <c r="F588" s="49">
        <v>11</v>
      </c>
      <c r="G588" s="49">
        <v>14</v>
      </c>
      <c r="H588" s="49">
        <v>20</v>
      </c>
      <c r="I588" s="49">
        <v>19</v>
      </c>
      <c r="J588" s="49">
        <v>54</v>
      </c>
      <c r="K588" s="49">
        <v>18</v>
      </c>
      <c r="L588" s="49" t="s">
        <v>29</v>
      </c>
      <c r="M588" s="49">
        <v>1</v>
      </c>
      <c r="N588" s="49" t="s">
        <v>21</v>
      </c>
      <c r="O588" s="49" t="s">
        <v>27</v>
      </c>
      <c r="P588" s="49">
        <v>0</v>
      </c>
      <c r="Q588" s="49"/>
      <c r="R588" s="60"/>
      <c r="S588" s="60"/>
      <c r="T588" s="60"/>
    </row>
    <row r="589" spans="1:20" s="79" customFormat="1">
      <c r="A589" s="51">
        <f>IF(C589=C588,A588,IF(C589=(C588+1),A588,(A588+1)))</f>
        <v>103</v>
      </c>
      <c r="B589" s="50">
        <f>IF(L589="Stroke",IF(M589=M588,IF(A589&lt;&gt;A588,1,IF(L588="Stroke",B588+1,IF(L587="Stroke",B587+1,IF(L586="Stroke",B586+1,IF(L585="Stroke",B585+1,IF(L584="Stroke",B584+1,IF(L583="Stroke",B583+1,IF(L582="Stroke",B582+1,"")))))))),IF(A589&lt;&gt;A587,1,IF(M589=M587,IF(L587="Stroke",B587+1,IF(M589=M586,IF(L586="Stroke",B586+1,""))),1))),"")</f>
        <v>1</v>
      </c>
      <c r="C589" s="51">
        <f t="shared" si="18"/>
        <v>73212</v>
      </c>
      <c r="D589" s="51" t="str">
        <f t="shared" si="19"/>
        <v>20171114</v>
      </c>
      <c r="E589" s="51">
        <v>2017</v>
      </c>
      <c r="F589" s="51">
        <v>11</v>
      </c>
      <c r="G589" s="51">
        <v>14</v>
      </c>
      <c r="H589" s="51">
        <v>20</v>
      </c>
      <c r="I589" s="51">
        <v>20</v>
      </c>
      <c r="J589" s="51">
        <v>12</v>
      </c>
      <c r="K589" s="51">
        <v>262</v>
      </c>
      <c r="L589" s="51" t="s">
        <v>26</v>
      </c>
      <c r="M589" s="51">
        <v>1</v>
      </c>
      <c r="N589" s="51" t="s">
        <v>21</v>
      </c>
      <c r="O589" s="51" t="s">
        <v>27</v>
      </c>
      <c r="P589" s="51">
        <v>8</v>
      </c>
      <c r="Q589" s="51"/>
      <c r="R589" s="60"/>
      <c r="S589" s="60"/>
      <c r="T589" s="60"/>
    </row>
    <row r="590" spans="1:20" s="79" customFormat="1">
      <c r="A590" s="49">
        <f>IF(C590=C589,A589,IF(C590=(C589+1),A589,(A589+1)))</f>
        <v>103</v>
      </c>
      <c r="B590" s="50">
        <f>IF(L590="Stroke",IF(M590=M589,IF(A590&lt;&gt;A589,1,IF(L589="Stroke",B589+1,IF(L588="Stroke",B588+1,IF(L587="Stroke",B587+1,IF(L586="Stroke",B586+1,IF(L585="Stroke",B585+1,IF(L584="Stroke",B584+1,IF(L583="Stroke",B583+1,"")))))))),IF(A590&lt;&gt;A588,1,IF(M590=M588,IF(L588="Stroke",B588+1,IF(M590=M587,IF(L587="Stroke",B587+1,""))),1))),"")</f>
        <v>2</v>
      </c>
      <c r="C590" s="49">
        <f t="shared" si="18"/>
        <v>73212</v>
      </c>
      <c r="D590" s="49" t="str">
        <f t="shared" si="19"/>
        <v>20171114</v>
      </c>
      <c r="E590" s="49">
        <v>2017</v>
      </c>
      <c r="F590" s="49">
        <v>11</v>
      </c>
      <c r="G590" s="49">
        <v>14</v>
      </c>
      <c r="H590" s="49">
        <v>20</v>
      </c>
      <c r="I590" s="49">
        <v>20</v>
      </c>
      <c r="J590" s="49">
        <v>12</v>
      </c>
      <c r="K590" s="49">
        <v>321</v>
      </c>
      <c r="L590" s="49" t="s">
        <v>26</v>
      </c>
      <c r="M590" s="49">
        <v>1</v>
      </c>
      <c r="N590" s="49" t="s">
        <v>21</v>
      </c>
      <c r="O590" s="49" t="s">
        <v>27</v>
      </c>
      <c r="P590" s="49">
        <v>11</v>
      </c>
      <c r="Q590" s="49"/>
      <c r="R590" s="60"/>
      <c r="S590" s="60"/>
      <c r="T590" s="60"/>
    </row>
    <row r="591" spans="1:20" s="79" customFormat="1">
      <c r="A591" s="49">
        <f>IF(C591=C590,A590,IF(C591=(C590+1),A590,(A590+1)))</f>
        <v>103</v>
      </c>
      <c r="B591" s="50">
        <f>IF(L591="Stroke",IF(M591=M590,IF(A591&lt;&gt;A590,1,IF(L590="Stroke",B590+1,IF(L589="Stroke",B589+1,IF(L588="Stroke",B588+1,IF(L587="Stroke",B587+1,IF(L586="Stroke",B586+1,IF(L585="Stroke",B585+1,IF(L584="Stroke",B584+1,"")))))))),IF(A591&lt;&gt;A589,1,IF(M591=M589,IF(L589="Stroke",B589+1,IF(M591=M588,IF(L588="Stroke",B588+1,""))),1))),"")</f>
        <v>3</v>
      </c>
      <c r="C591" s="49">
        <f t="shared" si="18"/>
        <v>73212</v>
      </c>
      <c r="D591" s="49" t="str">
        <f t="shared" si="19"/>
        <v>20171114</v>
      </c>
      <c r="E591" s="49">
        <v>2017</v>
      </c>
      <c r="F591" s="49">
        <v>11</v>
      </c>
      <c r="G591" s="49">
        <v>14</v>
      </c>
      <c r="H591" s="49">
        <v>20</v>
      </c>
      <c r="I591" s="49">
        <v>20</v>
      </c>
      <c r="J591" s="49">
        <v>12</v>
      </c>
      <c r="K591" s="49">
        <v>382</v>
      </c>
      <c r="L591" s="49" t="s">
        <v>26</v>
      </c>
      <c r="M591" s="49">
        <v>1</v>
      </c>
      <c r="N591" s="49" t="s">
        <v>21</v>
      </c>
      <c r="O591" s="49" t="s">
        <v>27</v>
      </c>
      <c r="P591" s="49">
        <v>4</v>
      </c>
      <c r="Q591" s="60"/>
      <c r="R591" s="60"/>
      <c r="S591" s="60"/>
      <c r="T591" s="60"/>
    </row>
    <row r="592" spans="1:20" s="79" customFormat="1">
      <c r="A592" s="49">
        <f>IF(C592=C591,A591,IF(C592=(C591+1),A591,(A591+1)))</f>
        <v>103</v>
      </c>
      <c r="B592" s="50">
        <f>IF(L592="Stroke",IF(M592=M591,IF(A592&lt;&gt;A591,1,IF(L591="Stroke",B591+1,IF(L590="Stroke",B590+1,IF(L589="Stroke",B589+1,IF(L588="Stroke",B588+1,IF(L587="Stroke",B587+1,IF(L586="Stroke",B586+1,IF(L585="Stroke",B585+1,"")))))))),IF(A592&lt;&gt;A590,1,IF(M592=M590,IF(L590="Stroke",B590+1,IF(M592=M589,IF(L589="Stroke",B589+1,""))),1))),"")</f>
        <v>4</v>
      </c>
      <c r="C592" s="49">
        <f t="shared" si="18"/>
        <v>73212</v>
      </c>
      <c r="D592" s="49" t="str">
        <f t="shared" si="19"/>
        <v>20171114</v>
      </c>
      <c r="E592" s="49">
        <v>2017</v>
      </c>
      <c r="F592" s="49">
        <v>11</v>
      </c>
      <c r="G592" s="49">
        <v>14</v>
      </c>
      <c r="H592" s="49">
        <v>20</v>
      </c>
      <c r="I592" s="49">
        <v>20</v>
      </c>
      <c r="J592" s="49">
        <v>12</v>
      </c>
      <c r="K592" s="49">
        <v>447</v>
      </c>
      <c r="L592" s="49" t="s">
        <v>26</v>
      </c>
      <c r="M592" s="49">
        <v>1</v>
      </c>
      <c r="N592" s="49" t="s">
        <v>21</v>
      </c>
      <c r="O592" s="49" t="s">
        <v>27</v>
      </c>
      <c r="P592" s="49">
        <v>9</v>
      </c>
      <c r="Q592" s="49"/>
      <c r="R592" s="60"/>
      <c r="S592" s="60"/>
      <c r="T592" s="60"/>
    </row>
    <row r="593" spans="1:20" s="79" customFormat="1">
      <c r="A593" s="49">
        <f>IF(C593=C592,A592,IF(C593=(C592+1),A592,(A592+1)))</f>
        <v>103</v>
      </c>
      <c r="B593" s="50">
        <f>IF(L593="Stroke",IF(M593=M592,IF(A593&lt;&gt;A592,1,IF(L592="Stroke",B592+1,IF(L591="Stroke",B591+1,IF(L590="Stroke",B590+1,IF(L589="Stroke",B589+1,IF(L588="Stroke",B588+1,IF(L587="Stroke",B587+1,IF(L586="Stroke",B586+1,"")))))))),IF(A593&lt;&gt;A591,1,IF(M593=M591,IF(L591="Stroke",B591+1,IF(M593=M590,IF(L590="Stroke",B590+1,""))),1))),"")</f>
        <v>5</v>
      </c>
      <c r="C593" s="49">
        <f t="shared" si="18"/>
        <v>73212</v>
      </c>
      <c r="D593" s="49" t="str">
        <f t="shared" si="19"/>
        <v>20171114</v>
      </c>
      <c r="E593" s="49">
        <v>2017</v>
      </c>
      <c r="F593" s="49">
        <v>11</v>
      </c>
      <c r="G593" s="49">
        <v>14</v>
      </c>
      <c r="H593" s="49">
        <v>20</v>
      </c>
      <c r="I593" s="49">
        <v>20</v>
      </c>
      <c r="J593" s="49">
        <v>12</v>
      </c>
      <c r="K593" s="49">
        <v>485</v>
      </c>
      <c r="L593" s="49" t="s">
        <v>26</v>
      </c>
      <c r="M593" s="49">
        <v>1</v>
      </c>
      <c r="N593" s="49" t="s">
        <v>21</v>
      </c>
      <c r="O593" s="49" t="s">
        <v>27</v>
      </c>
      <c r="P593" s="49">
        <v>3</v>
      </c>
      <c r="Q593" s="49"/>
      <c r="R593" s="60"/>
      <c r="S593" s="60"/>
      <c r="T593" s="60"/>
    </row>
    <row r="594" spans="1:20" s="79" customFormat="1">
      <c r="A594" s="49">
        <f>IF(C594=C593,A593,IF(C594=(C593+1),A593,(A593+1)))</f>
        <v>103</v>
      </c>
      <c r="B594" s="50">
        <f>IF(L594="Stroke",IF(M594=M593,IF(A594&lt;&gt;A593,1,IF(L593="Stroke",B593+1,IF(L592="Stroke",B592+1,IF(L591="Stroke",B591+1,IF(L590="Stroke",B590+1,IF(L589="Stroke",B589+1,IF(L588="Stroke",B588+1,IF(L587="Stroke",B587+1,"")))))))),IF(A594&lt;&gt;A592,1,IF(M594=M592,IF(L592="Stroke",B592+1,IF(M594=M591,IF(L591="Stroke",B591+1,""))),1))),"")</f>
        <v>6</v>
      </c>
      <c r="C594" s="49">
        <f t="shared" si="18"/>
        <v>73212</v>
      </c>
      <c r="D594" s="49" t="str">
        <f t="shared" si="19"/>
        <v>20171114</v>
      </c>
      <c r="E594" s="49">
        <v>2017</v>
      </c>
      <c r="F594" s="49">
        <v>11</v>
      </c>
      <c r="G594" s="49">
        <v>14</v>
      </c>
      <c r="H594" s="49">
        <v>20</v>
      </c>
      <c r="I594" s="49">
        <v>20</v>
      </c>
      <c r="J594" s="49">
        <v>12</v>
      </c>
      <c r="K594" s="49">
        <v>527</v>
      </c>
      <c r="L594" s="49" t="s">
        <v>26</v>
      </c>
      <c r="M594" s="49">
        <v>1</v>
      </c>
      <c r="N594" s="49" t="s">
        <v>21</v>
      </c>
      <c r="O594" s="49" t="s">
        <v>27</v>
      </c>
      <c r="P594" s="49">
        <v>14</v>
      </c>
      <c r="Q594" s="49"/>
      <c r="R594" s="60"/>
      <c r="S594" s="60"/>
      <c r="T594" s="60"/>
    </row>
    <row r="595" spans="1:20" s="79" customFormat="1">
      <c r="A595" s="51">
        <f>IF(C595=C594,A594,IF(C595=(C594+1),A594,(A594+1)))</f>
        <v>104</v>
      </c>
      <c r="B595" s="50">
        <f>IF(L595="Stroke",IF(M595=M594,IF(A595&lt;&gt;A594,1,IF(L594="Stroke",B594+1,IF(L593="Stroke",B593+1,IF(L592="Stroke",B592+1,IF(L591="Stroke",B591+1,IF(L590="Stroke",B590+1,IF(L589="Stroke",B589+1,IF(L588="Stroke",B588+1,"")))))))),IF(A595&lt;&gt;A593,1,IF(M595=M593,IF(L593="Stroke",B593+1,IF(M595=M592,IF(L592="Stroke",B592+1,""))),1))),"")</f>
        <v>1</v>
      </c>
      <c r="C595" s="51">
        <f t="shared" si="18"/>
        <v>73238</v>
      </c>
      <c r="D595" s="51" t="str">
        <f t="shared" si="19"/>
        <v>20171114</v>
      </c>
      <c r="E595" s="51">
        <v>2017</v>
      </c>
      <c r="F595" s="51">
        <v>11</v>
      </c>
      <c r="G595" s="51">
        <v>14</v>
      </c>
      <c r="H595" s="51">
        <v>20</v>
      </c>
      <c r="I595" s="51">
        <v>20</v>
      </c>
      <c r="J595" s="51">
        <v>38</v>
      </c>
      <c r="K595" s="51">
        <v>561</v>
      </c>
      <c r="L595" s="51" t="s">
        <v>26</v>
      </c>
      <c r="M595" s="51">
        <v>1</v>
      </c>
      <c r="N595" s="51" t="s">
        <v>21</v>
      </c>
      <c r="O595" s="51" t="s">
        <v>27</v>
      </c>
      <c r="P595" s="51">
        <v>9</v>
      </c>
      <c r="Q595" s="51"/>
      <c r="R595" s="60"/>
      <c r="S595" s="60"/>
      <c r="T595" s="60"/>
    </row>
    <row r="596" spans="1:20">
      <c r="A596" s="49">
        <f>IF(C596=C595,A595,IF(C596=(C595+1),A595,(A595+1)))</f>
        <v>104</v>
      </c>
      <c r="B596" s="50" t="str">
        <f>IF(L596="Stroke",IF(M596=M595,IF(A596&lt;&gt;A595,1,IF(L595="Stroke",B595+1,IF(L594="Stroke",B594+1,IF(L593="Stroke",B593+1,IF(L592="Stroke",B592+1,IF(L591="Stroke",B591+1,IF(L590="Stroke",B590+1,IF(L589="Stroke",B589+1,"")))))))),IF(A596&lt;&gt;A594,1,IF(M596=M594,IF(L594="Stroke",B594+1,IF(M596=M593,IF(L593="Stroke",B593+1,""))),1))),"")</f>
        <v/>
      </c>
      <c r="C596" s="49">
        <f t="shared" si="18"/>
        <v>73238</v>
      </c>
      <c r="D596" s="49" t="str">
        <f t="shared" si="19"/>
        <v>20171114</v>
      </c>
      <c r="E596" s="49">
        <v>2017</v>
      </c>
      <c r="F596" s="49">
        <v>11</v>
      </c>
      <c r="G596" s="49">
        <v>14</v>
      </c>
      <c r="H596" s="49">
        <v>20</v>
      </c>
      <c r="I596" s="49">
        <v>20</v>
      </c>
      <c r="J596" s="49">
        <v>38</v>
      </c>
      <c r="K596" s="49">
        <v>574</v>
      </c>
      <c r="L596" s="49" t="s">
        <v>40</v>
      </c>
      <c r="M596" s="49"/>
      <c r="N596" s="49" t="s">
        <v>21</v>
      </c>
      <c r="O596" s="49" t="s">
        <v>27</v>
      </c>
      <c r="P596" s="49">
        <v>0</v>
      </c>
      <c r="Q596" s="49"/>
      <c r="R596" s="60"/>
      <c r="S596" s="60"/>
      <c r="T596" s="60"/>
    </row>
    <row r="597" spans="1:20">
      <c r="A597" s="49">
        <f>IF(C597=C596,A596,IF(C597=(C596+1),A596,(A596+1)))</f>
        <v>104</v>
      </c>
      <c r="B597" s="50" t="str">
        <f>IF(L597="Stroke",IF(M597=M596,IF(A597&lt;&gt;A596,1,IF(L596="Stroke",B596+1,IF(L595="Stroke",B595+1,IF(L594="Stroke",B594+1,IF(L593="Stroke",B593+1,IF(L592="Stroke",B592+1,IF(L591="Stroke",B591+1,IF(L590="Stroke",B590+1,"")))))))),IF(A597&lt;&gt;A595,1,IF(M597=M595,IF(L595="Stroke",B595+1,IF(M597=M594,IF(L594="Stroke",B594+1,""))),1))),"")</f>
        <v/>
      </c>
      <c r="C597" s="49">
        <f t="shared" si="18"/>
        <v>73238</v>
      </c>
      <c r="D597" s="49" t="str">
        <f t="shared" si="19"/>
        <v>20171114</v>
      </c>
      <c r="E597" s="49">
        <v>2017</v>
      </c>
      <c r="F597" s="49">
        <v>11</v>
      </c>
      <c r="G597" s="49">
        <v>14</v>
      </c>
      <c r="H597" s="49">
        <v>20</v>
      </c>
      <c r="I597" s="49">
        <v>20</v>
      </c>
      <c r="J597" s="49">
        <v>38</v>
      </c>
      <c r="K597" s="49">
        <v>586</v>
      </c>
      <c r="L597" s="49" t="s">
        <v>40</v>
      </c>
      <c r="M597" s="49"/>
      <c r="N597" s="49" t="s">
        <v>21</v>
      </c>
      <c r="O597" s="49" t="s">
        <v>27</v>
      </c>
      <c r="P597" s="49">
        <v>0</v>
      </c>
      <c r="Q597" s="49"/>
      <c r="R597" s="60"/>
      <c r="S597" s="60"/>
      <c r="T597" s="60"/>
    </row>
    <row r="598" spans="1:20">
      <c r="A598" s="49">
        <f>IF(C598=C597,A597,IF(C598=(C597+1),A597,(A597+1)))</f>
        <v>104</v>
      </c>
      <c r="B598" s="50" t="str">
        <f>IF(L598="Stroke",IF(M598=M597,IF(A598&lt;&gt;A597,1,IF(L597="Stroke",B597+1,IF(L596="Stroke",B596+1,IF(L595="Stroke",B595+1,IF(L594="Stroke",B594+1,IF(L593="Stroke",B593+1,IF(L592="Stroke",B592+1,IF(L591="Stroke",B591+1,"")))))))),IF(A598&lt;&gt;A596,1,IF(M598=M596,IF(L596="Stroke",B596+1,IF(M598=M595,IF(L595="Stroke",B595+1,""))),1))),"")</f>
        <v/>
      </c>
      <c r="C598" s="49">
        <f t="shared" si="18"/>
        <v>73238</v>
      </c>
      <c r="D598" s="49" t="str">
        <f t="shared" si="19"/>
        <v>20171114</v>
      </c>
      <c r="E598" s="49">
        <v>2017</v>
      </c>
      <c r="F598" s="49">
        <v>11</v>
      </c>
      <c r="G598" s="49">
        <v>14</v>
      </c>
      <c r="H598" s="49">
        <v>20</v>
      </c>
      <c r="I598" s="49">
        <v>20</v>
      </c>
      <c r="J598" s="49">
        <v>38</v>
      </c>
      <c r="K598" s="49">
        <v>597</v>
      </c>
      <c r="L598" s="49" t="s">
        <v>40</v>
      </c>
      <c r="M598" s="49"/>
      <c r="N598" s="49" t="s">
        <v>21</v>
      </c>
      <c r="O598" s="49" t="s">
        <v>27</v>
      </c>
      <c r="P598" s="49">
        <v>0</v>
      </c>
      <c r="Q598" s="49"/>
      <c r="R598" s="60"/>
      <c r="S598" s="60"/>
      <c r="T598" s="60"/>
    </row>
    <row r="599" spans="1:20">
      <c r="A599" s="49">
        <f>IF(C599=C598,A598,IF(C599=(C598+1),A598,(A598+1)))</f>
        <v>104</v>
      </c>
      <c r="B599" s="50" t="str">
        <f>IF(L599="Stroke",IF(M599=M598,IF(A599&lt;&gt;A598,1,IF(L598="Stroke",B598+1,IF(L597="Stroke",B597+1,IF(L596="Stroke",B596+1,IF(L595="Stroke",B595+1,IF(L594="Stroke",B594+1,IF(L593="Stroke",B593+1,IF(L592="Stroke",B592+1,"")))))))),IF(A599&lt;&gt;A597,1,IF(M599=M597,IF(L597="Stroke",B597+1,IF(M599=M596,IF(L596="Stroke",B596+1,""))),1))),"")</f>
        <v/>
      </c>
      <c r="C599" s="49">
        <f t="shared" si="18"/>
        <v>73238</v>
      </c>
      <c r="D599" s="49" t="str">
        <f t="shared" si="19"/>
        <v>20171114</v>
      </c>
      <c r="E599" s="49">
        <v>2017</v>
      </c>
      <c r="F599" s="49">
        <v>11</v>
      </c>
      <c r="G599" s="49">
        <v>14</v>
      </c>
      <c r="H599" s="49">
        <v>20</v>
      </c>
      <c r="I599" s="49">
        <v>20</v>
      </c>
      <c r="J599" s="49">
        <v>38</v>
      </c>
      <c r="K599" s="49">
        <v>605</v>
      </c>
      <c r="L599" s="49" t="s">
        <v>40</v>
      </c>
      <c r="M599" s="49"/>
      <c r="N599" s="49" t="s">
        <v>21</v>
      </c>
      <c r="O599" s="49" t="s">
        <v>27</v>
      </c>
      <c r="P599" s="49">
        <v>0</v>
      </c>
      <c r="Q599" s="49"/>
      <c r="R599" s="60"/>
      <c r="S599" s="60"/>
      <c r="T599" s="60"/>
    </row>
    <row r="600" spans="1:20" s="79" customFormat="1">
      <c r="A600" s="49">
        <f>IF(C600=C599,A599,IF(C600=(C599+1),A599,(A599+1)))</f>
        <v>104</v>
      </c>
      <c r="B600" s="50" t="str">
        <f>IF(L600="Stroke",IF(M600=M599,IF(A600&lt;&gt;A599,1,IF(L599="Stroke",B599+1,IF(L598="Stroke",B598+1,IF(L597="Stroke",B597+1,IF(L596="Stroke",B596+1,IF(L595="Stroke",B595+1,IF(L594="Stroke",B594+1,IF(L593="Stroke",B593+1,"")))))))),IF(A600&lt;&gt;A598,1,IF(M600=M598,IF(L598="Stroke",B598+1,IF(M600=M597,IF(L597="Stroke",B597+1,""))),1))),"")</f>
        <v/>
      </c>
      <c r="C600" s="49">
        <f t="shared" si="18"/>
        <v>73238</v>
      </c>
      <c r="D600" s="49" t="str">
        <f t="shared" si="19"/>
        <v>20171114</v>
      </c>
      <c r="E600" s="49">
        <v>2017</v>
      </c>
      <c r="F600" s="49">
        <v>11</v>
      </c>
      <c r="G600" s="49">
        <v>14</v>
      </c>
      <c r="H600" s="49">
        <v>20</v>
      </c>
      <c r="I600" s="49">
        <v>20</v>
      </c>
      <c r="J600" s="49">
        <v>38</v>
      </c>
      <c r="K600" s="49">
        <v>627</v>
      </c>
      <c r="L600" s="49" t="s">
        <v>40</v>
      </c>
      <c r="M600" s="49"/>
      <c r="N600" s="49" t="s">
        <v>21</v>
      </c>
      <c r="O600" s="49" t="s">
        <v>27</v>
      </c>
      <c r="P600" s="49">
        <v>0</v>
      </c>
      <c r="Q600" s="49"/>
      <c r="R600" s="60"/>
      <c r="S600" s="60"/>
      <c r="T600" s="60"/>
    </row>
    <row r="601" spans="1:20" s="79" customFormat="1">
      <c r="A601" s="49">
        <f>IF(C601=C600,A600,IF(C601=(C600+1),A600,(A600+1)))</f>
        <v>104</v>
      </c>
      <c r="B601" s="50">
        <f>IF(L601="Stroke",IF(M601=M600,IF(A601&lt;&gt;A600,1,IF(L600="Stroke",B600+1,IF(L599="Stroke",B599+1,IF(L598="Stroke",B598+1,IF(L597="Stroke",B597+1,IF(L596="Stroke",B596+1,IF(L595="Stroke",B595+1,IF(L594="Stroke",B594+1,"")))))))),IF(A601&lt;&gt;A599,1,IF(M601=M599,IF(L599="Stroke",B599+1,IF(M601=M598,IF(L598="Stroke",B598+1,""))),1))),"")</f>
        <v>1</v>
      </c>
      <c r="C601" s="49">
        <f t="shared" si="18"/>
        <v>73238</v>
      </c>
      <c r="D601" s="49" t="str">
        <f t="shared" si="19"/>
        <v>20171114</v>
      </c>
      <c r="E601" s="49">
        <v>2017</v>
      </c>
      <c r="F601" s="49">
        <v>11</v>
      </c>
      <c r="G601" s="49">
        <v>14</v>
      </c>
      <c r="H601" s="49">
        <v>20</v>
      </c>
      <c r="I601" s="49">
        <v>20</v>
      </c>
      <c r="J601" s="49">
        <v>38</v>
      </c>
      <c r="K601" s="49">
        <v>654</v>
      </c>
      <c r="L601" s="49" t="s">
        <v>26</v>
      </c>
      <c r="M601" s="49">
        <v>2</v>
      </c>
      <c r="N601" s="49" t="s">
        <v>21</v>
      </c>
      <c r="O601" s="49" t="s">
        <v>27</v>
      </c>
      <c r="P601" s="49">
        <v>1</v>
      </c>
      <c r="Q601" s="49"/>
      <c r="R601" s="60"/>
      <c r="S601" s="60"/>
      <c r="T601" s="60"/>
    </row>
    <row r="602" spans="1:20" s="79" customFormat="1">
      <c r="A602" s="49">
        <f>IF(C602=C601,A601,IF(C602=(C601+1),A601,(A601+1)))</f>
        <v>104</v>
      </c>
      <c r="B602" s="50">
        <f>IF(L602="Stroke",IF(M602=M601,IF(A602&lt;&gt;A601,1,IF(L601="Stroke",B601+1,IF(L600="Stroke",B600+1,IF(L599="Stroke",B599+1,IF(L598="Stroke",B598+1,IF(L597="Stroke",B597+1,IF(L596="Stroke",B596+1,IF(L595="Stroke",B595+1,"")))))))),IF(A602&lt;&gt;A600,1,IF(M602=M600,IF(L600="Stroke",B600+1,IF(M602=M599,IF(L599="Stroke",B599+1,""))),1))),"")</f>
        <v>2</v>
      </c>
      <c r="C602" s="49">
        <f t="shared" si="18"/>
        <v>73238</v>
      </c>
      <c r="D602" s="49" t="str">
        <f t="shared" si="19"/>
        <v>20171114</v>
      </c>
      <c r="E602" s="49">
        <v>2017</v>
      </c>
      <c r="F602" s="49">
        <v>11</v>
      </c>
      <c r="G602" s="49">
        <v>14</v>
      </c>
      <c r="H602" s="49">
        <v>20</v>
      </c>
      <c r="I602" s="49">
        <v>20</v>
      </c>
      <c r="J602" s="49">
        <v>38</v>
      </c>
      <c r="K602" s="49">
        <v>674</v>
      </c>
      <c r="L602" s="49" t="s">
        <v>26</v>
      </c>
      <c r="M602" s="49">
        <v>2</v>
      </c>
      <c r="N602" s="49" t="s">
        <v>21</v>
      </c>
      <c r="O602" s="49" t="s">
        <v>27</v>
      </c>
      <c r="P602" s="49">
        <v>58</v>
      </c>
      <c r="Q602" s="49"/>
      <c r="R602" s="60"/>
      <c r="S602" s="60"/>
      <c r="T602" s="60"/>
    </row>
    <row r="603" spans="1:20" s="79" customFormat="1">
      <c r="A603" s="49">
        <f>IF(C603=C602,A602,IF(C603=(C602+1),A602,(A602+1)))</f>
        <v>104</v>
      </c>
      <c r="B603" s="50">
        <f>IF(L603="Stroke",IF(M603=M602,IF(A603&lt;&gt;A602,1,IF(L602="Stroke",B602+1,IF(L601="Stroke",B601+1,IF(L600="Stroke",B600+1,IF(L599="Stroke",B599+1,IF(L598="Stroke",B598+1,IF(L597="Stroke",B597+1,IF(L596="Stroke",B596+1,"")))))))),IF(A603&lt;&gt;A601,1,IF(M603=M601,IF(L601="Stroke",B601+1,IF(M603=M600,IF(L600="Stroke",B600+1,""))),1))),"")</f>
        <v>3</v>
      </c>
      <c r="C603" s="49">
        <f t="shared" si="18"/>
        <v>73238</v>
      </c>
      <c r="D603" s="49" t="str">
        <f t="shared" si="19"/>
        <v>20171114</v>
      </c>
      <c r="E603" s="49">
        <v>2017</v>
      </c>
      <c r="F603" s="49">
        <v>11</v>
      </c>
      <c r="G603" s="49">
        <v>14</v>
      </c>
      <c r="H603" s="49">
        <v>20</v>
      </c>
      <c r="I603" s="49">
        <v>20</v>
      </c>
      <c r="J603" s="49">
        <v>38</v>
      </c>
      <c r="K603" s="49">
        <v>744</v>
      </c>
      <c r="L603" s="49" t="s">
        <v>26</v>
      </c>
      <c r="M603" s="49">
        <v>2</v>
      </c>
      <c r="N603" s="49" t="s">
        <v>21</v>
      </c>
      <c r="O603" s="49" t="s">
        <v>27</v>
      </c>
      <c r="P603" s="49">
        <v>6</v>
      </c>
      <c r="Q603" s="49"/>
      <c r="R603" s="60"/>
      <c r="S603" s="60"/>
      <c r="T603" s="60"/>
    </row>
    <row r="604" spans="1:20" s="79" customFormat="1">
      <c r="A604" s="49">
        <f>IF(C604=C603,A603,IF(C604=(C603+1),A603,(A603+1)))</f>
        <v>104</v>
      </c>
      <c r="B604" s="50">
        <f>IF(L604="Stroke",IF(M604=M603,IF(A604&lt;&gt;A603,1,IF(L603="Stroke",B603+1,IF(L602="Stroke",B602+1,IF(L601="Stroke",B601+1,IF(L600="Stroke",B600+1,IF(L599="Stroke",B599+1,IF(L598="Stroke",B598+1,IF(L597="Stroke",B597+1,"")))))))),IF(A604&lt;&gt;A602,1,IF(M604=M602,IF(L602="Stroke",B602+1,IF(M604=M601,IF(L601="Stroke",B601+1,""))),1))),"")</f>
        <v>4</v>
      </c>
      <c r="C604" s="49">
        <f t="shared" si="18"/>
        <v>73238</v>
      </c>
      <c r="D604" s="49" t="str">
        <f t="shared" si="19"/>
        <v>20171114</v>
      </c>
      <c r="E604" s="49">
        <v>2017</v>
      </c>
      <c r="F604" s="49">
        <v>11</v>
      </c>
      <c r="G604" s="49">
        <v>14</v>
      </c>
      <c r="H604" s="49">
        <v>20</v>
      </c>
      <c r="I604" s="49">
        <v>20</v>
      </c>
      <c r="J604" s="49">
        <v>38</v>
      </c>
      <c r="K604" s="49">
        <v>789</v>
      </c>
      <c r="L604" s="49" t="s">
        <v>26</v>
      </c>
      <c r="M604" s="49">
        <v>2</v>
      </c>
      <c r="N604" s="49" t="s">
        <v>21</v>
      </c>
      <c r="O604" s="49" t="s">
        <v>27</v>
      </c>
      <c r="P604" s="49">
        <v>8</v>
      </c>
      <c r="Q604" s="49"/>
      <c r="R604" s="60"/>
      <c r="S604" s="60"/>
      <c r="T604" s="60"/>
    </row>
    <row r="605" spans="1:20" s="79" customFormat="1">
      <c r="A605" s="49">
        <f>IF(C605=C604,A604,IF(C605=(C604+1),A604,(A604+1)))</f>
        <v>104</v>
      </c>
      <c r="B605" s="50">
        <f>IF(L605="Stroke",IF(M605=M604,IF(A605&lt;&gt;A604,1,IF(L604="Stroke",B604+1,IF(L603="Stroke",B603+1,IF(L602="Stroke",B602+1,IF(L601="Stroke",B601+1,IF(L600="Stroke",B600+1,IF(L599="Stroke",B599+1,IF(L598="Stroke",B598+1,"")))))))),IF(A605&lt;&gt;A603,1,IF(M605=M603,IF(L603="Stroke",B603+1,IF(M605=M602,IF(L602="Stroke",B602+1,""))),1))),"")</f>
        <v>5</v>
      </c>
      <c r="C605" s="49">
        <f t="shared" si="18"/>
        <v>73238</v>
      </c>
      <c r="D605" s="49" t="str">
        <f t="shared" si="19"/>
        <v>20171114</v>
      </c>
      <c r="E605" s="49">
        <v>2017</v>
      </c>
      <c r="F605" s="49">
        <v>11</v>
      </c>
      <c r="G605" s="49">
        <v>14</v>
      </c>
      <c r="H605" s="49">
        <v>20</v>
      </c>
      <c r="I605" s="49">
        <v>20</v>
      </c>
      <c r="J605" s="49">
        <v>38</v>
      </c>
      <c r="K605" s="49">
        <v>818</v>
      </c>
      <c r="L605" s="49" t="s">
        <v>26</v>
      </c>
      <c r="M605" s="49">
        <v>2</v>
      </c>
      <c r="N605" s="49" t="s">
        <v>21</v>
      </c>
      <c r="O605" s="49" t="s">
        <v>27</v>
      </c>
      <c r="P605" s="49">
        <v>3</v>
      </c>
      <c r="Q605" s="49"/>
      <c r="R605" s="60"/>
      <c r="S605" s="60"/>
      <c r="T605" s="60"/>
    </row>
    <row r="606" spans="1:20" s="79" customFormat="1">
      <c r="A606" s="49">
        <f>IF(C606=C605,A605,IF(C606=(C605+1),A605,(A605+1)))</f>
        <v>104</v>
      </c>
      <c r="B606" s="50">
        <f>IF(L606="Stroke",IF(M606=M605,IF(A606&lt;&gt;A605,1,IF(L605="Stroke",B605+1,IF(L604="Stroke",B604+1,IF(L603="Stroke",B603+1,IF(L602="Stroke",B602+1,IF(L601="Stroke",B601+1,IF(L600="Stroke",B600+1,IF(L599="Stroke",B599+1,"")))))))),IF(A606&lt;&gt;A604,1,IF(M606=M604,IF(L604="Stroke",B604+1,IF(M606=M603,IF(L603="Stroke",B603+1,""))),1))),"")</f>
        <v>6</v>
      </c>
      <c r="C606" s="49">
        <f t="shared" si="18"/>
        <v>73238</v>
      </c>
      <c r="D606" s="49" t="str">
        <f t="shared" si="19"/>
        <v>20171114</v>
      </c>
      <c r="E606" s="49">
        <v>2017</v>
      </c>
      <c r="F606" s="49">
        <v>11</v>
      </c>
      <c r="G606" s="49">
        <v>14</v>
      </c>
      <c r="H606" s="49">
        <v>20</v>
      </c>
      <c r="I606" s="49">
        <v>20</v>
      </c>
      <c r="J606" s="49">
        <v>38</v>
      </c>
      <c r="K606" s="49">
        <v>848</v>
      </c>
      <c r="L606" s="49" t="s">
        <v>26</v>
      </c>
      <c r="M606" s="49">
        <v>2</v>
      </c>
      <c r="N606" s="49" t="s">
        <v>21</v>
      </c>
      <c r="O606" s="49" t="s">
        <v>27</v>
      </c>
      <c r="P606" s="49">
        <v>12</v>
      </c>
      <c r="Q606" s="49"/>
      <c r="R606" s="60"/>
      <c r="S606" s="60"/>
      <c r="T606" s="60"/>
    </row>
    <row r="607" spans="1:20" s="79" customFormat="1">
      <c r="A607" s="49">
        <f>IF(C607=C606,A606,IF(C607=(C606+1),A606,(A606+1)))</f>
        <v>104</v>
      </c>
      <c r="B607" s="50">
        <f>IF(L607="Stroke",IF(M607=M606,IF(A607&lt;&gt;A606,1,IF(L606="Stroke",B606+1,IF(L605="Stroke",B605+1,IF(L604="Stroke",B604+1,IF(L603="Stroke",B603+1,IF(L602="Stroke",B602+1,IF(L601="Stroke",B601+1,IF(L600="Stroke",B600+1,"")))))))),IF(A607&lt;&gt;A605,1,IF(M607=M605,IF(L605="Stroke",B605+1,IF(M607=M604,IF(L604="Stroke",B604+1,""))),1))),"")</f>
        <v>7</v>
      </c>
      <c r="C607" s="49">
        <f t="shared" si="18"/>
        <v>73238</v>
      </c>
      <c r="D607" s="49" t="str">
        <f t="shared" si="19"/>
        <v>20171114</v>
      </c>
      <c r="E607" s="49">
        <v>2017</v>
      </c>
      <c r="F607" s="49">
        <v>11</v>
      </c>
      <c r="G607" s="49">
        <v>14</v>
      </c>
      <c r="H607" s="49">
        <v>20</v>
      </c>
      <c r="I607" s="49">
        <v>20</v>
      </c>
      <c r="J607" s="49">
        <v>38</v>
      </c>
      <c r="K607" s="49">
        <v>928</v>
      </c>
      <c r="L607" s="49" t="s">
        <v>26</v>
      </c>
      <c r="M607" s="49">
        <v>2</v>
      </c>
      <c r="N607" s="49" t="s">
        <v>21</v>
      </c>
      <c r="O607" s="49" t="s">
        <v>27</v>
      </c>
      <c r="P607" s="49">
        <v>5</v>
      </c>
      <c r="Q607" s="49"/>
      <c r="R607" s="60"/>
      <c r="S607" s="60"/>
      <c r="T607" s="60"/>
    </row>
    <row r="608" spans="1:20" s="79" customFormat="1">
      <c r="A608" s="57">
        <f>IF(C608=C607,A607,IF(C608=(C607+1),A607,(A607+1)))</f>
        <v>105</v>
      </c>
      <c r="B608" s="50">
        <f>IF(L608="Stroke",IF(M608=M607,IF(A608&lt;&gt;A607,1,IF(L607="Stroke",B607+1,IF(L606="Stroke",B606+1,IF(L605="Stroke",B605+1,IF(L604="Stroke",B604+1,IF(L603="Stroke",B603+1,IF(L602="Stroke",B602+1,IF(L601="Stroke",B601+1,"")))))))),IF(A608&lt;&gt;A606,1,IF(M608=M606,IF(L606="Stroke",B606+1,IF(M608=M605,IF(L605="Stroke",B605+1,""))),1))),"")</f>
        <v>1</v>
      </c>
      <c r="C608" s="57">
        <f t="shared" si="18"/>
        <v>73351</v>
      </c>
      <c r="D608" s="51" t="str">
        <f t="shared" si="19"/>
        <v>20171114</v>
      </c>
      <c r="E608" s="51">
        <v>2017</v>
      </c>
      <c r="F608" s="51">
        <v>11</v>
      </c>
      <c r="G608" s="51">
        <v>14</v>
      </c>
      <c r="H608" s="51">
        <v>20</v>
      </c>
      <c r="I608" s="51">
        <v>22</v>
      </c>
      <c r="J608" s="51">
        <v>31</v>
      </c>
      <c r="K608" s="51">
        <v>637</v>
      </c>
      <c r="L608" s="51" t="s">
        <v>26</v>
      </c>
      <c r="M608" s="51">
        <v>1</v>
      </c>
      <c r="N608" s="51" t="s">
        <v>21</v>
      </c>
      <c r="O608" s="51" t="s">
        <v>27</v>
      </c>
      <c r="P608" s="51">
        <v>14</v>
      </c>
      <c r="Q608" s="51"/>
      <c r="R608" s="60"/>
      <c r="S608" s="60"/>
      <c r="T608" s="60"/>
    </row>
    <row r="609" spans="1:22" s="79" customFormat="1">
      <c r="A609" s="49">
        <f>IF(C609=C608,A608,IF(C609=(C608+1),A608,(A608+1)))</f>
        <v>105</v>
      </c>
      <c r="B609" s="50">
        <f>IF(L609="Stroke",IF(M609=M608,IF(A609&lt;&gt;A608,1,IF(L608="Stroke",B608+1,IF(L607="Stroke",B607+1,IF(L606="Stroke",B606+1,IF(L605="Stroke",B605+1,IF(L604="Stroke",B604+1,IF(L603="Stroke",B603+1,IF(L602="Stroke",B602+1,"")))))))),IF(A609&lt;&gt;A607,1,IF(M609=M607,IF(L607="Stroke",B607+1,IF(M609=M606,IF(L606="Stroke",B606+1,""))),1))),"")</f>
        <v>2</v>
      </c>
      <c r="C609" s="49">
        <f t="shared" si="18"/>
        <v>73351</v>
      </c>
      <c r="D609" s="49" t="str">
        <f t="shared" si="19"/>
        <v>20171114</v>
      </c>
      <c r="E609" s="49">
        <v>2017</v>
      </c>
      <c r="F609" s="49">
        <v>11</v>
      </c>
      <c r="G609" s="49">
        <v>14</v>
      </c>
      <c r="H609" s="49">
        <v>20</v>
      </c>
      <c r="I609" s="49">
        <v>22</v>
      </c>
      <c r="J609" s="49">
        <v>31</v>
      </c>
      <c r="K609" s="49">
        <v>657</v>
      </c>
      <c r="L609" s="49" t="s">
        <v>26</v>
      </c>
      <c r="M609" s="49">
        <v>1</v>
      </c>
      <c r="N609" s="49" t="s">
        <v>21</v>
      </c>
      <c r="O609" s="49" t="s">
        <v>27</v>
      </c>
      <c r="P609" s="49">
        <v>17</v>
      </c>
      <c r="Q609" s="49"/>
      <c r="R609" s="60"/>
      <c r="S609" s="60"/>
      <c r="T609" s="60"/>
    </row>
    <row r="610" spans="1:22" s="79" customFormat="1">
      <c r="A610" s="49">
        <f>IF(C610=C609,A609,IF(C610=(C609+1),A609,(A609+1)))</f>
        <v>105</v>
      </c>
      <c r="B610" s="50" t="str">
        <f>IF(L610="Stroke",IF(M610=M609,IF(A610&lt;&gt;A609,1,IF(L609="Stroke",B609+1,IF(L608="Stroke",B608+1,IF(L607="Stroke",B607+1,IF(L606="Stroke",B606+1,IF(L605="Stroke",B605+1,IF(L604="Stroke",B604+1,IF(L603="Stroke",B603+1,"")))))))),IF(A610&lt;&gt;A608,1,IF(M610=M608,IF(L608="Stroke",B608+1,IF(M610=M607,IF(L607="Stroke",B607+1,""))),1))),"")</f>
        <v/>
      </c>
      <c r="C610" s="49">
        <f t="shared" si="18"/>
        <v>73351</v>
      </c>
      <c r="D610" s="49" t="str">
        <f t="shared" si="19"/>
        <v>20171114</v>
      </c>
      <c r="E610" s="49">
        <v>2017</v>
      </c>
      <c r="F610" s="49">
        <v>11</v>
      </c>
      <c r="G610" s="49">
        <v>14</v>
      </c>
      <c r="H610" s="49">
        <v>20</v>
      </c>
      <c r="I610" s="49">
        <v>22</v>
      </c>
      <c r="J610" s="49">
        <v>31</v>
      </c>
      <c r="K610" s="49">
        <v>662</v>
      </c>
      <c r="L610" s="49" t="s">
        <v>29</v>
      </c>
      <c r="M610" s="49">
        <v>1</v>
      </c>
      <c r="N610" s="49" t="s">
        <v>21</v>
      </c>
      <c r="O610" s="49" t="s">
        <v>27</v>
      </c>
      <c r="P610" s="49">
        <v>0</v>
      </c>
      <c r="Q610" s="49"/>
      <c r="R610" s="60"/>
      <c r="S610" s="60"/>
      <c r="T610" s="60"/>
    </row>
    <row r="611" spans="1:22" s="79" customFormat="1">
      <c r="A611" s="49">
        <f>IF(C611=C610,A610,IF(C611=(C610+1),A610,(A610+1)))</f>
        <v>105</v>
      </c>
      <c r="B611" s="50">
        <f>IF(L611="Stroke",IF(M611=M610,IF(A611&lt;&gt;A610,1,IF(L610="Stroke",B610+1,IF(L609="Stroke",B609+1,IF(L608="Stroke",B608+1,IF(L607="Stroke",B607+1,IF(L606="Stroke",B606+1,IF(L605="Stroke",B605+1,IF(L604="Stroke",B604+1,"")))))))),IF(A611&lt;&gt;A609,1,IF(M611=M609,IF(L609="Stroke",B609+1,IF(M611=M608,IF(L608="Stroke",B608+1,""))),1))),"")</f>
        <v>3</v>
      </c>
      <c r="C611" s="49">
        <f t="shared" si="18"/>
        <v>73351</v>
      </c>
      <c r="D611" s="49" t="str">
        <f t="shared" si="19"/>
        <v>20171114</v>
      </c>
      <c r="E611" s="49">
        <v>2017</v>
      </c>
      <c r="F611" s="49">
        <v>11</v>
      </c>
      <c r="G611" s="49">
        <v>14</v>
      </c>
      <c r="H611" s="49">
        <v>20</v>
      </c>
      <c r="I611" s="49">
        <v>22</v>
      </c>
      <c r="J611" s="49">
        <v>31</v>
      </c>
      <c r="K611" s="49">
        <v>741</v>
      </c>
      <c r="L611" s="49" t="s">
        <v>26</v>
      </c>
      <c r="M611" s="49">
        <v>1</v>
      </c>
      <c r="N611" s="49" t="s">
        <v>21</v>
      </c>
      <c r="O611" s="49" t="s">
        <v>27</v>
      </c>
      <c r="P611" s="49">
        <v>14</v>
      </c>
      <c r="Q611" s="49"/>
      <c r="R611" s="60"/>
      <c r="S611" s="60"/>
      <c r="T611" s="60"/>
    </row>
    <row r="612" spans="1:22" s="79" customFormat="1">
      <c r="A612" s="49">
        <f>IF(C612=C611,A611,IF(C612=(C611+1),A611,(A611+1)))</f>
        <v>105</v>
      </c>
      <c r="B612" s="50">
        <f>IF(L612="Stroke",IF(M612=M611,IF(A612&lt;&gt;A611,1,IF(L611="Stroke",B611+1,IF(L610="Stroke",B610+1,IF(L609="Stroke",B609+1,IF(L608="Stroke",B608+1,IF(L607="Stroke",B607+1,IF(L606="Stroke",B606+1,IF(L605="Stroke",B605+1,"")))))))),IF(A612&lt;&gt;A610,1,IF(M612=M610,IF(L610="Stroke",B610+1,IF(M612=M609,IF(L609="Stroke",B609+1,""))),1))),"")</f>
        <v>4</v>
      </c>
      <c r="C612" s="49">
        <f t="shared" si="18"/>
        <v>73351</v>
      </c>
      <c r="D612" s="49" t="str">
        <f t="shared" si="19"/>
        <v>20171114</v>
      </c>
      <c r="E612" s="49">
        <v>2017</v>
      </c>
      <c r="F612" s="49">
        <v>11</v>
      </c>
      <c r="G612" s="49">
        <v>14</v>
      </c>
      <c r="H612" s="49">
        <v>20</v>
      </c>
      <c r="I612" s="49">
        <v>22</v>
      </c>
      <c r="J612" s="49">
        <v>31</v>
      </c>
      <c r="K612" s="49">
        <v>760</v>
      </c>
      <c r="L612" s="49" t="s">
        <v>26</v>
      </c>
      <c r="M612" s="49">
        <v>1</v>
      </c>
      <c r="N612" s="49" t="s">
        <v>21</v>
      </c>
      <c r="O612" s="49" t="s">
        <v>27</v>
      </c>
      <c r="P612" s="49">
        <v>12</v>
      </c>
      <c r="Q612" s="49"/>
      <c r="R612" s="60"/>
      <c r="S612" s="60"/>
      <c r="T612" s="60"/>
    </row>
    <row r="613" spans="1:22" s="79" customFormat="1">
      <c r="A613" s="49">
        <f>IF(C613=C612,A612,IF(C613=(C612+1),A612,(A612+1)))</f>
        <v>105</v>
      </c>
      <c r="B613" s="50">
        <f>IF(L613="Stroke",IF(M613=M612,IF(A613&lt;&gt;A612,1,IF(L612="Stroke",B612+1,IF(L611="Stroke",B611+1,IF(L610="Stroke",B610+1,IF(L609="Stroke",B609+1,IF(L608="Stroke",B608+1,IF(L607="Stroke",B607+1,IF(L606="Stroke",B606+1,"")))))))),IF(A613&lt;&gt;A611,1,IF(M613=M611,IF(L611="Stroke",B611+1,IF(M613=M610,IF(L610="Stroke",B610+1,""))),1))),"")</f>
        <v>5</v>
      </c>
      <c r="C613" s="49">
        <f t="shared" si="18"/>
        <v>73351</v>
      </c>
      <c r="D613" s="49" t="str">
        <f t="shared" si="19"/>
        <v>20171114</v>
      </c>
      <c r="E613" s="49">
        <v>2017</v>
      </c>
      <c r="F613" s="49">
        <v>11</v>
      </c>
      <c r="G613" s="49">
        <v>14</v>
      </c>
      <c r="H613" s="49">
        <v>20</v>
      </c>
      <c r="I613" s="49">
        <v>22</v>
      </c>
      <c r="J613" s="49">
        <v>31</v>
      </c>
      <c r="K613" s="49">
        <v>783</v>
      </c>
      <c r="L613" s="49" t="s">
        <v>26</v>
      </c>
      <c r="M613" s="49">
        <v>1</v>
      </c>
      <c r="N613" s="49" t="s">
        <v>21</v>
      </c>
      <c r="O613" s="49" t="s">
        <v>27</v>
      </c>
      <c r="P613" s="49">
        <v>134</v>
      </c>
      <c r="Q613" s="60" t="s">
        <v>283</v>
      </c>
      <c r="R613" s="49">
        <v>1</v>
      </c>
      <c r="S613" s="78">
        <v>-26.050899999999999</v>
      </c>
      <c r="T613" s="78">
        <v>28.227399999999999</v>
      </c>
      <c r="U613" s="79">
        <v>-19</v>
      </c>
      <c r="V613" s="75">
        <f>IF(S613 &lt;&gt; "",111.3*DEGREES(ACOS(SIN(RADIANS(S613))*SIN(RADIANS(-26.191612))+(COS(RADIANS(S613))*COS(RADIANS(-26.191612))*COS(RADIANS(T613-28.027021))))),"")</f>
        <v>25.421410818927612</v>
      </c>
    </row>
    <row r="614" spans="1:22" s="79" customFormat="1">
      <c r="A614" s="49">
        <f>IF(C614=C613,A613,IF(C614=(C613+1),A613,(A613+1)))</f>
        <v>105</v>
      </c>
      <c r="B614" s="50" t="str">
        <f>IF(L614="Stroke",IF(M614=M613,IF(A614&lt;&gt;A613,1,IF(L613="Stroke",B613+1,IF(L612="Stroke",B612+1,IF(L611="Stroke",B611+1,IF(L610="Stroke",B610+1,IF(L609="Stroke",B609+1,IF(L608="Stroke",B608+1,IF(L607="Stroke",B607+1,"")))))))),IF(A614&lt;&gt;A612,1,IF(M614=M612,IF(L612="Stroke",B612+1,IF(M614=M611,IF(L611="Stroke",B611+1,""))),1))),"")</f>
        <v/>
      </c>
      <c r="C614" s="49">
        <f t="shared" si="18"/>
        <v>73351</v>
      </c>
      <c r="D614" s="49" t="str">
        <f t="shared" si="19"/>
        <v>20171114</v>
      </c>
      <c r="E614" s="49">
        <v>2017</v>
      </c>
      <c r="F614" s="49">
        <v>11</v>
      </c>
      <c r="G614" s="49">
        <v>14</v>
      </c>
      <c r="H614" s="49">
        <v>20</v>
      </c>
      <c r="I614" s="49">
        <v>22</v>
      </c>
      <c r="J614" s="49">
        <v>31</v>
      </c>
      <c r="K614" s="49">
        <v>796</v>
      </c>
      <c r="L614" s="49" t="s">
        <v>29</v>
      </c>
      <c r="M614" s="49">
        <v>1</v>
      </c>
      <c r="N614" s="49" t="s">
        <v>21</v>
      </c>
      <c r="O614" s="49" t="s">
        <v>27</v>
      </c>
      <c r="P614" s="49">
        <v>0</v>
      </c>
      <c r="Q614" s="49"/>
      <c r="R614" s="60"/>
      <c r="S614" s="60"/>
      <c r="T614" s="60"/>
    </row>
    <row r="615" spans="1:22" s="79" customFormat="1">
      <c r="A615" s="49">
        <f>IF(C615=C614,A614,IF(C615=(C614+1),A614,(A614+1)))</f>
        <v>105</v>
      </c>
      <c r="B615" s="50" t="str">
        <f>IF(L615="Stroke",IF(M615=M614,IF(A615&lt;&gt;A614,1,IF(L614="Stroke",B614+1,IF(L613="Stroke",B613+1,IF(L612="Stroke",B612+1,IF(L611="Stroke",B611+1,IF(L610="Stroke",B610+1,IF(L609="Stroke",B609+1,IF(L608="Stroke",B608+1,"")))))))),IF(A615&lt;&gt;A613,1,IF(M615=M613,IF(L613="Stroke",B613+1,IF(M615=M612,IF(L612="Stroke",B612+1,""))),1))),"")</f>
        <v/>
      </c>
      <c r="C615" s="49">
        <f t="shared" si="18"/>
        <v>73351</v>
      </c>
      <c r="D615" s="49" t="str">
        <f t="shared" si="19"/>
        <v>20171114</v>
      </c>
      <c r="E615" s="49">
        <v>2017</v>
      </c>
      <c r="F615" s="49">
        <v>11</v>
      </c>
      <c r="G615" s="49">
        <v>14</v>
      </c>
      <c r="H615" s="49">
        <v>20</v>
      </c>
      <c r="I615" s="49">
        <v>22</v>
      </c>
      <c r="J615" s="49">
        <v>31</v>
      </c>
      <c r="K615" s="49">
        <v>805</v>
      </c>
      <c r="L615" s="49" t="s">
        <v>29</v>
      </c>
      <c r="M615" s="49">
        <v>1</v>
      </c>
      <c r="N615" s="49" t="s">
        <v>21</v>
      </c>
      <c r="O615" s="49" t="s">
        <v>27</v>
      </c>
      <c r="P615" s="49">
        <v>0</v>
      </c>
      <c r="Q615" s="49"/>
      <c r="R615" s="60"/>
      <c r="S615" s="60"/>
      <c r="T615" s="60"/>
    </row>
    <row r="616" spans="1:22" s="79" customFormat="1">
      <c r="A616" s="49">
        <f>IF(C616=C615,A615,IF(C616=(C615+1),A615,(A615+1)))</f>
        <v>105</v>
      </c>
      <c r="B616" s="50">
        <f>IF(L616="Stroke",IF(M616=M615,IF(A616&lt;&gt;A615,1,IF(L615="Stroke",B615+1,IF(L614="Stroke",B614+1,IF(L613="Stroke",B613+1,IF(L612="Stroke",B612+1,IF(L611="Stroke",B611+1,IF(L610="Stroke",B610+1,IF(L609="Stroke",B609+1,"")))))))),IF(A616&lt;&gt;A614,1,IF(M616=M614,IF(L614="Stroke",B614+1,IF(M616=M613,IF(L613="Stroke",B613+1,""))),1))),"")</f>
        <v>6</v>
      </c>
      <c r="C616" s="49">
        <f t="shared" si="18"/>
        <v>73351</v>
      </c>
      <c r="D616" s="49" t="str">
        <f t="shared" si="19"/>
        <v>20171114</v>
      </c>
      <c r="E616" s="49">
        <v>2017</v>
      </c>
      <c r="F616" s="49">
        <v>11</v>
      </c>
      <c r="G616" s="49">
        <v>14</v>
      </c>
      <c r="H616" s="49">
        <v>20</v>
      </c>
      <c r="I616" s="49">
        <v>22</v>
      </c>
      <c r="J616" s="49">
        <v>31</v>
      </c>
      <c r="K616" s="49">
        <v>922</v>
      </c>
      <c r="L616" s="49" t="s">
        <v>26</v>
      </c>
      <c r="M616" s="49">
        <v>1</v>
      </c>
      <c r="N616" s="49" t="s">
        <v>21</v>
      </c>
      <c r="O616" s="49" t="s">
        <v>27</v>
      </c>
      <c r="P616" s="49">
        <v>27</v>
      </c>
      <c r="Q616" s="49"/>
      <c r="R616" s="60"/>
      <c r="S616" s="60"/>
      <c r="T616" s="60"/>
    </row>
    <row r="617" spans="1:22" s="79" customFormat="1">
      <c r="A617" s="49">
        <f>IF(C617=C616,A616,IF(C617=(C616+1),A616,(A616+1)))</f>
        <v>105</v>
      </c>
      <c r="B617" s="50" t="str">
        <f>IF(L617="Stroke",IF(M617=M616,IF(A617&lt;&gt;A616,1,IF(L616="Stroke",B616+1,IF(L615="Stroke",B615+1,IF(L614="Stroke",B614+1,IF(L613="Stroke",B613+1,IF(L612="Stroke",B612+1,IF(L611="Stroke",B611+1,IF(L610="Stroke",B610+1,"")))))))),IF(A617&lt;&gt;A615,1,IF(M617=M615,IF(L615="Stroke",B615+1,IF(M617=M614,IF(L614="Stroke",B614+1,""))),1))),"")</f>
        <v/>
      </c>
      <c r="C617" s="49">
        <f t="shared" si="18"/>
        <v>73351</v>
      </c>
      <c r="D617" s="49" t="str">
        <f t="shared" si="19"/>
        <v>20171114</v>
      </c>
      <c r="E617" s="49">
        <v>2017</v>
      </c>
      <c r="F617" s="49">
        <v>11</v>
      </c>
      <c r="G617" s="49">
        <v>14</v>
      </c>
      <c r="H617" s="49">
        <v>20</v>
      </c>
      <c r="I617" s="49">
        <v>22</v>
      </c>
      <c r="J617" s="49">
        <v>31</v>
      </c>
      <c r="K617" s="49">
        <v>938</v>
      </c>
      <c r="L617" s="49" t="s">
        <v>29</v>
      </c>
      <c r="M617" s="49">
        <v>1</v>
      </c>
      <c r="N617" s="49" t="s">
        <v>21</v>
      </c>
      <c r="O617" s="49" t="s">
        <v>27</v>
      </c>
      <c r="P617" s="49">
        <v>0</v>
      </c>
      <c r="Q617" s="49"/>
      <c r="R617" s="60"/>
      <c r="S617" s="60"/>
      <c r="T617" s="60"/>
    </row>
    <row r="618" spans="1:22" s="79" customFormat="1">
      <c r="A618" s="51">
        <f>IF(C618=C617,A617,IF(C618=(C617+1),A617,(A617+1)))</f>
        <v>106</v>
      </c>
      <c r="B618" s="50">
        <f>IF(L618="Stroke",IF(M618=M617,IF(A618&lt;&gt;A617,1,IF(L617="Stroke",B617+1,IF(L616="Stroke",B616+1,IF(L615="Stroke",B615+1,IF(L614="Stroke",B614+1,IF(L613="Stroke",B613+1,IF(L612="Stroke",B612+1,IF(L611="Stroke",B611+1,"")))))))),IF(A618&lt;&gt;A616,1,IF(M618=M616,IF(L616="Stroke",B616+1,IF(M618=M615,IF(L615="Stroke",B615+1,""))),1))),"")</f>
        <v>1</v>
      </c>
      <c r="C618" s="51">
        <f t="shared" si="18"/>
        <v>73448</v>
      </c>
      <c r="D618" s="51" t="str">
        <f t="shared" si="19"/>
        <v>20171114</v>
      </c>
      <c r="E618" s="51">
        <v>2017</v>
      </c>
      <c r="F618" s="51">
        <v>11</v>
      </c>
      <c r="G618" s="51">
        <v>14</v>
      </c>
      <c r="H618" s="51">
        <v>20</v>
      </c>
      <c r="I618" s="51">
        <v>24</v>
      </c>
      <c r="J618" s="51">
        <v>8</v>
      </c>
      <c r="K618" s="51">
        <v>175</v>
      </c>
      <c r="L618" s="51" t="s">
        <v>26</v>
      </c>
      <c r="M618" s="51">
        <v>1</v>
      </c>
      <c r="N618" s="51" t="s">
        <v>21</v>
      </c>
      <c r="O618" s="51" t="s">
        <v>27</v>
      </c>
      <c r="P618" s="51">
        <v>17</v>
      </c>
      <c r="Q618" s="51"/>
      <c r="R618" s="60"/>
      <c r="S618" s="60"/>
      <c r="T618" s="60"/>
    </row>
    <row r="619" spans="1:22" s="79" customFormat="1">
      <c r="A619" s="49">
        <f>IF(C619=C618,A618,IF(C619=(C618+1),A618,(A618+1)))</f>
        <v>106</v>
      </c>
      <c r="B619" s="50">
        <f>IF(L619="Stroke",IF(M619=M618,IF(A619&lt;&gt;A618,1,IF(L618="Stroke",B618+1,IF(L617="Stroke",B617+1,IF(L616="Stroke",B616+1,IF(L615="Stroke",B615+1,IF(L614="Stroke",B614+1,IF(L613="Stroke",B613+1,IF(L612="Stroke",B612+1,"")))))))),IF(A619&lt;&gt;A617,1,IF(M619=M617,IF(L617="Stroke",B617+1,IF(M619=M616,IF(L616="Stroke",B616+1,""))),1))),"")</f>
        <v>2</v>
      </c>
      <c r="C619" s="49">
        <f t="shared" si="18"/>
        <v>73448</v>
      </c>
      <c r="D619" s="49" t="str">
        <f t="shared" si="19"/>
        <v>20171114</v>
      </c>
      <c r="E619" s="49">
        <v>2017</v>
      </c>
      <c r="F619" s="49">
        <v>11</v>
      </c>
      <c r="G619" s="49">
        <v>14</v>
      </c>
      <c r="H619" s="49">
        <v>20</v>
      </c>
      <c r="I619" s="49">
        <v>24</v>
      </c>
      <c r="J619" s="49">
        <v>8</v>
      </c>
      <c r="K619" s="49">
        <v>262</v>
      </c>
      <c r="L619" s="49" t="s">
        <v>26</v>
      </c>
      <c r="M619" s="49">
        <v>1</v>
      </c>
      <c r="N619" s="49" t="s">
        <v>21</v>
      </c>
      <c r="O619" s="49" t="s">
        <v>27</v>
      </c>
      <c r="P619" s="49">
        <v>33</v>
      </c>
      <c r="Q619" s="49"/>
      <c r="R619" s="60"/>
      <c r="S619" s="60"/>
      <c r="T619" s="60"/>
    </row>
    <row r="620" spans="1:22" s="79" customFormat="1">
      <c r="A620" s="49">
        <f>IF(C620=C619,A619,IF(C620=(C619+1),A619,(A619+1)))</f>
        <v>106</v>
      </c>
      <c r="B620" s="50">
        <f>IF(L620="Stroke",IF(M620=M619,IF(A620&lt;&gt;A619,1,IF(L619="Stroke",B619+1,IF(L618="Stroke",B618+1,IF(L617="Stroke",B617+1,IF(L616="Stroke",B616+1,IF(L615="Stroke",B615+1,IF(L614="Stroke",B614+1,IF(L613="Stroke",B613+1,"")))))))),IF(A620&lt;&gt;A618,1,IF(M620=M618,IF(L618="Stroke",B618+1,IF(M620=M617,IF(L617="Stroke",B617+1,""))),1))),"")</f>
        <v>3</v>
      </c>
      <c r="C620" s="49">
        <f t="shared" si="18"/>
        <v>73448</v>
      </c>
      <c r="D620" s="49" t="str">
        <f t="shared" si="19"/>
        <v>20171114</v>
      </c>
      <c r="E620" s="49">
        <v>2017</v>
      </c>
      <c r="F620" s="49">
        <v>11</v>
      </c>
      <c r="G620" s="49">
        <v>14</v>
      </c>
      <c r="H620" s="49">
        <v>20</v>
      </c>
      <c r="I620" s="49">
        <v>24</v>
      </c>
      <c r="J620" s="49">
        <v>8</v>
      </c>
      <c r="K620" s="49">
        <v>305</v>
      </c>
      <c r="L620" s="49" t="s">
        <v>26</v>
      </c>
      <c r="M620" s="49">
        <v>1</v>
      </c>
      <c r="N620" s="49" t="s">
        <v>21</v>
      </c>
      <c r="O620" s="49" t="s">
        <v>27</v>
      </c>
      <c r="P620" s="49">
        <v>222</v>
      </c>
      <c r="Q620" s="49" t="s">
        <v>39</v>
      </c>
      <c r="R620" s="60"/>
      <c r="S620" s="60"/>
      <c r="T620" s="60"/>
    </row>
    <row r="621" spans="1:22" s="79" customFormat="1">
      <c r="A621" s="49">
        <f>IF(C621=C620,A620,IF(C621=(C620+1),A620,(A620+1)))</f>
        <v>106</v>
      </c>
      <c r="B621" s="50" t="str">
        <f>IF(L621="Stroke",IF(M621=M620,IF(A621&lt;&gt;A620,1,IF(L620="Stroke",B620+1,IF(L619="Stroke",B619+1,IF(L618="Stroke",B618+1,IF(L617="Stroke",B617+1,IF(L616="Stroke",B616+1,IF(L615="Stroke",B615+1,IF(L614="Stroke",B614+1,"")))))))),IF(A621&lt;&gt;A619,1,IF(M621=M619,IF(L619="Stroke",B619+1,IF(M621=M618,IF(L618="Stroke",B618+1,""))),1))),"")</f>
        <v/>
      </c>
      <c r="C621" s="49">
        <f t="shared" si="18"/>
        <v>73448</v>
      </c>
      <c r="D621" s="49" t="str">
        <f t="shared" si="19"/>
        <v>20171114</v>
      </c>
      <c r="E621" s="49">
        <v>2017</v>
      </c>
      <c r="F621" s="49">
        <v>11</v>
      </c>
      <c r="G621" s="49">
        <v>14</v>
      </c>
      <c r="H621" s="49">
        <v>20</v>
      </c>
      <c r="I621" s="49">
        <v>24</v>
      </c>
      <c r="J621" s="49">
        <v>8</v>
      </c>
      <c r="K621" s="49">
        <v>502</v>
      </c>
      <c r="L621" s="49" t="s">
        <v>29</v>
      </c>
      <c r="M621" s="49">
        <v>1</v>
      </c>
      <c r="N621" s="49" t="s">
        <v>21</v>
      </c>
      <c r="O621" s="49" t="s">
        <v>27</v>
      </c>
      <c r="P621" s="49">
        <v>0</v>
      </c>
      <c r="Q621" s="49" t="s">
        <v>29</v>
      </c>
      <c r="R621" s="60"/>
      <c r="S621" s="60"/>
      <c r="T621" s="60"/>
    </row>
    <row r="622" spans="1:22" s="79" customFormat="1">
      <c r="A622" s="49">
        <f>IF(C622=C621,A621,IF(C622=(C621+1),A621,(A621+1)))</f>
        <v>106</v>
      </c>
      <c r="B622" s="50">
        <f>IF(L622="Stroke",IF(M622=M621,IF(A622&lt;&gt;A621,1,IF(L621="Stroke",B621+1,IF(L620="Stroke",B620+1,IF(L619="Stroke",B619+1,IF(L618="Stroke",B618+1,IF(L617="Stroke",B617+1,IF(L616="Stroke",B616+1,IF(L615="Stroke",B615+1,"")))))))),IF(A622&lt;&gt;A620,1,IF(M622=M620,IF(L620="Stroke",B620+1,IF(M622=M619,IF(L619="Stroke",B619+1,""))),1))),"")</f>
        <v>4</v>
      </c>
      <c r="C622" s="49">
        <f t="shared" si="18"/>
        <v>73448</v>
      </c>
      <c r="D622" s="49" t="str">
        <f t="shared" si="19"/>
        <v>20171114</v>
      </c>
      <c r="E622" s="49">
        <v>2017</v>
      </c>
      <c r="F622" s="49">
        <v>11</v>
      </c>
      <c r="G622" s="49">
        <v>14</v>
      </c>
      <c r="H622" s="49">
        <v>20</v>
      </c>
      <c r="I622" s="49">
        <v>24</v>
      </c>
      <c r="J622" s="49">
        <v>8</v>
      </c>
      <c r="K622" s="49">
        <v>564</v>
      </c>
      <c r="L622" s="49" t="s">
        <v>26</v>
      </c>
      <c r="M622" s="49">
        <v>1</v>
      </c>
      <c r="N622" s="49" t="s">
        <v>21</v>
      </c>
      <c r="O622" s="49" t="s">
        <v>27</v>
      </c>
      <c r="P622" s="49">
        <v>28</v>
      </c>
      <c r="Q622" s="49"/>
      <c r="R622" s="60"/>
      <c r="S622" s="60"/>
      <c r="T622" s="60"/>
    </row>
    <row r="623" spans="1:22">
      <c r="A623" s="49">
        <f>IF(C623=C622,A622,IF(C623=(C622+1),A622,(A622+1)))</f>
        <v>106</v>
      </c>
      <c r="B623" s="50" t="str">
        <f>IF(L623="Stroke",IF(M623=M622,IF(A623&lt;&gt;A622,1,IF(L622="Stroke",B622+1,IF(L621="Stroke",B621+1,IF(L620="Stroke",B620+1,IF(L619="Stroke",B619+1,IF(L618="Stroke",B618+1,IF(L617="Stroke",B617+1,IF(L616="Stroke",B616+1,"")))))))),IF(A623&lt;&gt;A621,1,IF(M623=M621,IF(L621="Stroke",B621+1,IF(M623=M620,IF(L620="Stroke",B620+1,""))),1))),"")</f>
        <v/>
      </c>
      <c r="C623" s="49">
        <f t="shared" si="18"/>
        <v>73448</v>
      </c>
      <c r="D623" s="49" t="str">
        <f t="shared" si="19"/>
        <v>20171114</v>
      </c>
      <c r="E623" s="49">
        <v>2017</v>
      </c>
      <c r="F623" s="49">
        <v>11</v>
      </c>
      <c r="G623" s="49">
        <v>14</v>
      </c>
      <c r="H623" s="49">
        <v>20</v>
      </c>
      <c r="I623" s="49">
        <v>24</v>
      </c>
      <c r="J623" s="49">
        <v>8</v>
      </c>
      <c r="K623" s="49">
        <v>575</v>
      </c>
      <c r="L623" s="49" t="s">
        <v>29</v>
      </c>
      <c r="M623" s="49">
        <v>1</v>
      </c>
      <c r="N623" s="49" t="s">
        <v>21</v>
      </c>
      <c r="O623" s="49" t="s">
        <v>27</v>
      </c>
      <c r="P623" s="49">
        <v>0</v>
      </c>
      <c r="Q623" s="49" t="s">
        <v>29</v>
      </c>
      <c r="R623" s="60"/>
      <c r="S623" s="60"/>
      <c r="T623" s="60"/>
    </row>
    <row r="624" spans="1:22">
      <c r="A624" s="49">
        <f>IF(C624=C623,A623,IF(C624=(C623+1),A623,(A623+1)))</f>
        <v>106</v>
      </c>
      <c r="B624" s="50">
        <f>IF(L624="Stroke",IF(M624=M623,IF(A624&lt;&gt;A623,1,IF(L623="Stroke",B623+1,IF(L622="Stroke",B622+1,IF(L621="Stroke",B621+1,IF(L620="Stroke",B620+1,IF(L619="Stroke",B619+1,IF(L618="Stroke",B618+1,IF(L617="Stroke",B617+1,"")))))))),IF(A624&lt;&gt;A622,1,IF(M624=M622,IF(L622="Stroke",B622+1,IF(M624=M621,IF(L621="Stroke",B621+1,""))),1))),"")</f>
        <v>5</v>
      </c>
      <c r="C624" s="49">
        <f t="shared" si="18"/>
        <v>73448</v>
      </c>
      <c r="D624" s="49" t="str">
        <f t="shared" si="19"/>
        <v>20171114</v>
      </c>
      <c r="E624" s="49">
        <v>2017</v>
      </c>
      <c r="F624" s="49">
        <v>11</v>
      </c>
      <c r="G624" s="49">
        <v>14</v>
      </c>
      <c r="H624" s="49">
        <v>20</v>
      </c>
      <c r="I624" s="49">
        <v>24</v>
      </c>
      <c r="J624" s="49">
        <v>8</v>
      </c>
      <c r="K624" s="49">
        <v>637</v>
      </c>
      <c r="L624" s="49" t="s">
        <v>26</v>
      </c>
      <c r="M624" s="49">
        <v>1</v>
      </c>
      <c r="N624" s="49" t="s">
        <v>21</v>
      </c>
      <c r="O624" s="49" t="s">
        <v>27</v>
      </c>
      <c r="P624" s="49">
        <v>98</v>
      </c>
      <c r="Q624" s="49"/>
      <c r="R624" s="60"/>
      <c r="S624" s="60"/>
      <c r="T624" s="60"/>
    </row>
    <row r="625" spans="1:21">
      <c r="A625" s="49">
        <f>IF(C625=C624,A624,IF(C625=(C624+1),A624,(A624+1)))</f>
        <v>106</v>
      </c>
      <c r="B625" s="50">
        <f>IF(L625="Stroke",IF(M625=M624,IF(A625&lt;&gt;A624,1,IF(L624="Stroke",B624+1,IF(L623="Stroke",B623+1,IF(L622="Stroke",B622+1,IF(L621="Stroke",B621+1,IF(L620="Stroke",B620+1,IF(L619="Stroke",B619+1,IF(L618="Stroke",B618+1,"")))))))),IF(A625&lt;&gt;A623,1,IF(M625=M623,IF(L623="Stroke",B623+1,IF(M625=M622,IF(L622="Stroke",B622+1,""))),1))),"")</f>
        <v>6</v>
      </c>
      <c r="C625" s="49">
        <f t="shared" si="18"/>
        <v>73448</v>
      </c>
      <c r="D625" s="49" t="str">
        <f t="shared" si="19"/>
        <v>20171114</v>
      </c>
      <c r="E625" s="49">
        <v>2017</v>
      </c>
      <c r="F625" s="49">
        <v>11</v>
      </c>
      <c r="G625" s="49">
        <v>14</v>
      </c>
      <c r="H625" s="49">
        <v>20</v>
      </c>
      <c r="I625" s="49">
        <v>24</v>
      </c>
      <c r="J625" s="49">
        <v>8</v>
      </c>
      <c r="K625" s="49">
        <v>751</v>
      </c>
      <c r="L625" s="49" t="s">
        <v>26</v>
      </c>
      <c r="M625" s="49">
        <v>1</v>
      </c>
      <c r="N625" s="49" t="s">
        <v>21</v>
      </c>
      <c r="O625" s="49" t="s">
        <v>27</v>
      </c>
      <c r="P625" s="49">
        <v>12</v>
      </c>
      <c r="Q625" s="49"/>
      <c r="R625" s="60"/>
      <c r="S625" s="60"/>
      <c r="T625" s="60"/>
    </row>
    <row r="626" spans="1:21">
      <c r="A626" s="49">
        <f>IF(C626=C625,A625,IF(C626=(C625+1),A625,(A625+1)))</f>
        <v>106</v>
      </c>
      <c r="B626" s="50">
        <f>IF(L626="Stroke",IF(M626=M625,IF(A626&lt;&gt;A625,1,IF(L625="Stroke",B625+1,IF(L624="Stroke",B624+1,IF(L623="Stroke",B623+1,IF(L622="Stroke",B622+1,IF(L621="Stroke",B621+1,IF(L620="Stroke",B620+1,IF(L619="Stroke",B619+1,"")))))))),IF(A626&lt;&gt;A624,1,IF(M626=M624,IF(L624="Stroke",B624+1,IF(M626=M623,IF(L623="Stroke",B623+1,""))),1))),"")</f>
        <v>7</v>
      </c>
      <c r="C626" s="49">
        <f t="shared" si="18"/>
        <v>73448</v>
      </c>
      <c r="D626" s="49" t="str">
        <f t="shared" si="19"/>
        <v>20171114</v>
      </c>
      <c r="E626" s="49">
        <v>2017</v>
      </c>
      <c r="F626" s="49">
        <v>11</v>
      </c>
      <c r="G626" s="49">
        <v>14</v>
      </c>
      <c r="H626" s="49">
        <v>20</v>
      </c>
      <c r="I626" s="49">
        <v>24</v>
      </c>
      <c r="J626" s="49">
        <v>8</v>
      </c>
      <c r="K626" s="49">
        <v>810</v>
      </c>
      <c r="L626" s="49" t="s">
        <v>26</v>
      </c>
      <c r="M626" s="49">
        <v>1</v>
      </c>
      <c r="N626" s="49" t="s">
        <v>21</v>
      </c>
      <c r="O626" s="49" t="s">
        <v>27</v>
      </c>
      <c r="P626" s="49">
        <v>6</v>
      </c>
      <c r="Q626" s="49"/>
      <c r="R626" s="60"/>
      <c r="S626" s="60"/>
      <c r="T626" s="60"/>
    </row>
    <row r="627" spans="1:21">
      <c r="A627" s="49">
        <f>IF(C627=C626,A626,IF(C627=(C626+1),A626,(A626+1)))</f>
        <v>106</v>
      </c>
      <c r="B627" s="50">
        <f>IF(L627="Stroke",IF(M627=M626,IF(A627&lt;&gt;A626,1,IF(L626="Stroke",B626+1,IF(L625="Stroke",B625+1,IF(L624="Stroke",B624+1,IF(L623="Stroke",B623+1,IF(L622="Stroke",B622+1,IF(L621="Stroke",B621+1,IF(L620="Stroke",B620+1,"")))))))),IF(A627&lt;&gt;A625,1,IF(M627=M625,IF(L625="Stroke",B625+1,IF(M627=M624,IF(L624="Stroke",B624+1,""))),1))),"")</f>
        <v>8</v>
      </c>
      <c r="C627" s="49">
        <f t="shared" si="18"/>
        <v>73448</v>
      </c>
      <c r="D627" s="49" t="str">
        <f t="shared" si="19"/>
        <v>20171114</v>
      </c>
      <c r="E627" s="49">
        <v>2017</v>
      </c>
      <c r="F627" s="49">
        <v>11</v>
      </c>
      <c r="G627" s="49">
        <v>14</v>
      </c>
      <c r="H627" s="49">
        <v>20</v>
      </c>
      <c r="I627" s="49">
        <v>24</v>
      </c>
      <c r="J627" s="49">
        <v>8</v>
      </c>
      <c r="K627" s="49">
        <v>822</v>
      </c>
      <c r="L627" s="49" t="s">
        <v>26</v>
      </c>
      <c r="M627" s="49">
        <v>1</v>
      </c>
      <c r="N627" s="49" t="s">
        <v>21</v>
      </c>
      <c r="O627" s="49" t="s">
        <v>27</v>
      </c>
      <c r="P627" s="49">
        <v>4</v>
      </c>
      <c r="Q627" s="49"/>
      <c r="R627" s="60"/>
      <c r="S627" s="60"/>
      <c r="T627" s="60"/>
    </row>
    <row r="628" spans="1:21">
      <c r="A628" s="51">
        <f>IF(C628=C627,A627,IF(C628=(C627+1),A627,(A627+1)))</f>
        <v>107</v>
      </c>
      <c r="B628" s="50">
        <f>IF(L628="Stroke",IF(M628=M627,IF(A628&lt;&gt;A627,1,IF(L627="Stroke",B627+1,IF(L626="Stroke",B626+1,IF(L625="Stroke",B625+1,IF(L624="Stroke",B624+1,IF(L623="Stroke",B623+1,IF(L622="Stroke",B622+1,IF(L621="Stroke",B621+1,"")))))))),IF(A628&lt;&gt;A626,1,IF(M628=M626,IF(L626="Stroke",B626+1,IF(M628=M625,IF(L625="Stroke",B625+1,""))),1))),"")</f>
        <v>1</v>
      </c>
      <c r="C628" s="51">
        <f t="shared" si="18"/>
        <v>73487</v>
      </c>
      <c r="D628" s="51" t="str">
        <f t="shared" si="19"/>
        <v>20171114</v>
      </c>
      <c r="E628" s="51">
        <v>2017</v>
      </c>
      <c r="F628" s="51">
        <v>11</v>
      </c>
      <c r="G628" s="51">
        <v>14</v>
      </c>
      <c r="H628" s="51">
        <v>20</v>
      </c>
      <c r="I628" s="51">
        <v>24</v>
      </c>
      <c r="J628" s="51">
        <v>47</v>
      </c>
      <c r="K628" s="51">
        <v>39</v>
      </c>
      <c r="L628" s="51" t="s">
        <v>26</v>
      </c>
      <c r="M628" s="51">
        <v>1</v>
      </c>
      <c r="N628" s="51" t="s">
        <v>21</v>
      </c>
      <c r="O628" s="51" t="s">
        <v>27</v>
      </c>
      <c r="P628" s="51">
        <v>7</v>
      </c>
      <c r="Q628" s="51"/>
      <c r="R628" s="60"/>
      <c r="S628" s="60"/>
      <c r="T628" s="60"/>
    </row>
    <row r="629" spans="1:21">
      <c r="A629" s="49">
        <f>IF(C629=C628,A628,IF(C629=(C628+1),A628,(A628+1)))</f>
        <v>107</v>
      </c>
      <c r="B629" s="50" t="str">
        <f>IF(L629="Stroke",IF(M629=M628,IF(A629&lt;&gt;A628,1,IF(L628="Stroke",B628+1,IF(L627="Stroke",B627+1,IF(L626="Stroke",B626+1,IF(L625="Stroke",B625+1,IF(L624="Stroke",B624+1,IF(L623="Stroke",B623+1,IF(L622="Stroke",B622+1,"")))))))),IF(A629&lt;&gt;A627,1,IF(M629=M627,IF(L627="Stroke",B627+1,IF(M629=M626,IF(L626="Stroke",B626+1,""))),1))),"")</f>
        <v/>
      </c>
      <c r="C629" s="49">
        <f t="shared" si="18"/>
        <v>73487</v>
      </c>
      <c r="D629" s="49" t="str">
        <f t="shared" si="19"/>
        <v>20171114</v>
      </c>
      <c r="E629" s="49">
        <v>2017</v>
      </c>
      <c r="F629" s="49">
        <v>11</v>
      </c>
      <c r="G629" s="49">
        <v>14</v>
      </c>
      <c r="H629" s="49">
        <v>20</v>
      </c>
      <c r="I629" s="49">
        <v>24</v>
      </c>
      <c r="J629" s="49">
        <v>47</v>
      </c>
      <c r="K629" s="49">
        <v>54</v>
      </c>
      <c r="L629" s="49" t="s">
        <v>40</v>
      </c>
      <c r="M629" s="49"/>
      <c r="N629" s="49" t="s">
        <v>21</v>
      </c>
      <c r="O629" s="49" t="s">
        <v>27</v>
      </c>
      <c r="P629" s="49">
        <v>0</v>
      </c>
      <c r="Q629" s="49"/>
      <c r="R629" s="60"/>
      <c r="S629" s="60"/>
      <c r="T629" s="60"/>
    </row>
    <row r="630" spans="1:21">
      <c r="A630" s="49">
        <f>IF(C630=C629,A629,IF(C630=(C629+1),A629,(A629+1)))</f>
        <v>107</v>
      </c>
      <c r="B630" s="50">
        <f>IF(L630="Stroke",IF(M630=M629,IF(A630&lt;&gt;A629,1,IF(L629="Stroke",B629+1,IF(L628="Stroke",B628+1,IF(L627="Stroke",B627+1,IF(L626="Stroke",B626+1,IF(L625="Stroke",B625+1,IF(L624="Stroke",B624+1,IF(L623="Stroke",B623+1,"")))))))),IF(A630&lt;&gt;A628,1,IF(M630=M628,IF(L628="Stroke",B628+1,IF(M630=M627,IF(L627="Stroke",B627+1,""))),1))),"")</f>
        <v>2</v>
      </c>
      <c r="C630" s="49">
        <f t="shared" si="18"/>
        <v>73487</v>
      </c>
      <c r="D630" s="49" t="str">
        <f t="shared" si="19"/>
        <v>20171114</v>
      </c>
      <c r="E630" s="49">
        <v>2017</v>
      </c>
      <c r="F630" s="49">
        <v>11</v>
      </c>
      <c r="G630" s="49">
        <v>14</v>
      </c>
      <c r="H630" s="49">
        <v>20</v>
      </c>
      <c r="I630" s="49">
        <v>24</v>
      </c>
      <c r="J630" s="49">
        <v>47</v>
      </c>
      <c r="K630" s="49">
        <v>68</v>
      </c>
      <c r="L630" s="49" t="s">
        <v>26</v>
      </c>
      <c r="M630" s="49">
        <v>1</v>
      </c>
      <c r="N630" s="49" t="s">
        <v>21</v>
      </c>
      <c r="O630" s="49" t="s">
        <v>27</v>
      </c>
      <c r="P630" s="49">
        <v>12</v>
      </c>
      <c r="Q630" s="49"/>
      <c r="R630" s="60"/>
      <c r="S630" s="60"/>
      <c r="T630" s="60"/>
    </row>
    <row r="631" spans="1:21">
      <c r="A631" s="49">
        <f>IF(C631=C630,A630,IF(C631=(C630+1),A630,(A630+1)))</f>
        <v>107</v>
      </c>
      <c r="B631" s="50">
        <f>IF(L631="Stroke",IF(M631=M630,IF(A631&lt;&gt;A630,1,IF(L630="Stroke",B630+1,IF(L629="Stroke",B629+1,IF(L628="Stroke",B628+1,IF(L627="Stroke",B627+1,IF(L626="Stroke",B626+1,IF(L625="Stroke",B625+1,IF(L624="Stroke",B624+1,"")))))))),IF(A631&lt;&gt;A629,1,IF(M631=M629,IF(L629="Stroke",B629+1,IF(M631=M628,IF(L628="Stroke",B628+1,""))),1))),"")</f>
        <v>3</v>
      </c>
      <c r="C631" s="49">
        <f t="shared" si="18"/>
        <v>73487</v>
      </c>
      <c r="D631" s="49" t="str">
        <f t="shared" si="19"/>
        <v>20171114</v>
      </c>
      <c r="E631" s="49">
        <v>2017</v>
      </c>
      <c r="F631" s="49">
        <v>11</v>
      </c>
      <c r="G631" s="49">
        <v>14</v>
      </c>
      <c r="H631" s="49">
        <v>20</v>
      </c>
      <c r="I631" s="49">
        <v>24</v>
      </c>
      <c r="J631" s="49">
        <v>47</v>
      </c>
      <c r="K631" s="49">
        <v>100</v>
      </c>
      <c r="L631" s="49" t="s">
        <v>26</v>
      </c>
      <c r="M631" s="49">
        <v>1</v>
      </c>
      <c r="N631" s="49" t="s">
        <v>21</v>
      </c>
      <c r="O631" s="49" t="s">
        <v>27</v>
      </c>
      <c r="P631" s="49">
        <v>10</v>
      </c>
      <c r="Q631" s="95" t="s">
        <v>205</v>
      </c>
      <c r="R631" s="93" t="s">
        <v>206</v>
      </c>
      <c r="S631" s="94">
        <v>-26.251999999999999</v>
      </c>
      <c r="T631" s="94">
        <v>28.209599999999998</v>
      </c>
      <c r="U631" s="93">
        <v>-13</v>
      </c>
    </row>
    <row r="632" spans="1:21">
      <c r="A632" s="49">
        <f>IF(C632=C631,A631,IF(C632=(C631+1),A631,(A631+1)))</f>
        <v>107</v>
      </c>
      <c r="B632" s="50" t="str">
        <f>IF(L632="Stroke",IF(M632=M631,IF(A632&lt;&gt;A631,1,IF(L631="Stroke",B631+1,IF(L630="Stroke",B630+1,IF(L629="Stroke",B629+1,IF(L628="Stroke",B628+1,IF(L627="Stroke",B627+1,IF(L626="Stroke",B626+1,IF(L625="Stroke",B625+1,"")))))))),IF(A632&lt;&gt;A630,1,IF(M632=M630,IF(L630="Stroke",B630+1,IF(M632=M629,IF(L629="Stroke",B629+1,""))),1))),"")</f>
        <v/>
      </c>
      <c r="C632" s="49">
        <f t="shared" si="18"/>
        <v>73487</v>
      </c>
      <c r="D632" s="49" t="str">
        <f t="shared" si="19"/>
        <v>20171114</v>
      </c>
      <c r="E632" s="49">
        <v>2017</v>
      </c>
      <c r="F632" s="49">
        <v>11</v>
      </c>
      <c r="G632" s="49">
        <v>14</v>
      </c>
      <c r="H632" s="49">
        <v>20</v>
      </c>
      <c r="I632" s="49">
        <v>24</v>
      </c>
      <c r="J632" s="49">
        <v>47</v>
      </c>
      <c r="K632" s="49">
        <v>123</v>
      </c>
      <c r="L632" s="49" t="s">
        <v>40</v>
      </c>
      <c r="M632" s="49"/>
      <c r="N632" s="49" t="s">
        <v>21</v>
      </c>
      <c r="O632" s="49" t="s">
        <v>27</v>
      </c>
      <c r="P632" s="49">
        <v>0</v>
      </c>
      <c r="Q632" s="49"/>
      <c r="R632" s="60"/>
      <c r="S632" s="60"/>
      <c r="T632" s="60"/>
    </row>
    <row r="633" spans="1:21">
      <c r="A633" s="49">
        <f>IF(C633=C632,A632,IF(C633=(C632+1),A632,(A632+1)))</f>
        <v>107</v>
      </c>
      <c r="B633" s="50">
        <f>IF(L633="Stroke",IF(M633=M632,IF(A633&lt;&gt;A632,1,IF(L632="Stroke",B632+1,IF(L631="Stroke",B631+1,IF(L630="Stroke",B630+1,IF(L629="Stroke",B629+1,IF(L628="Stroke",B628+1,IF(L627="Stroke",B627+1,IF(L626="Stroke",B626+1,"")))))))),IF(A633&lt;&gt;A631,1,IF(M633=M631,IF(L631="Stroke",B631+1,IF(M633=M630,IF(L630="Stroke",B630+1,""))),1))),"")</f>
        <v>4</v>
      </c>
      <c r="C633" s="49">
        <f t="shared" si="18"/>
        <v>73487</v>
      </c>
      <c r="D633" s="49" t="str">
        <f t="shared" si="19"/>
        <v>20171114</v>
      </c>
      <c r="E633" s="49">
        <v>2017</v>
      </c>
      <c r="F633" s="49">
        <v>11</v>
      </c>
      <c r="G633" s="49">
        <v>14</v>
      </c>
      <c r="H633" s="49">
        <v>20</v>
      </c>
      <c r="I633" s="49">
        <v>24</v>
      </c>
      <c r="J633" s="49">
        <v>47</v>
      </c>
      <c r="K633" s="49">
        <v>137</v>
      </c>
      <c r="L633" s="49" t="s">
        <v>26</v>
      </c>
      <c r="M633" s="49">
        <v>1</v>
      </c>
      <c r="N633" s="49" t="s">
        <v>21</v>
      </c>
      <c r="O633" s="49" t="s">
        <v>27</v>
      </c>
      <c r="P633" s="49">
        <v>9</v>
      </c>
      <c r="Q633" s="49"/>
      <c r="R633" s="60"/>
      <c r="S633" s="60"/>
      <c r="T633" s="60"/>
    </row>
    <row r="634" spans="1:21">
      <c r="A634" s="49">
        <f>IF(C634=C633,A633,IF(C634=(C633+1),A633,(A633+1)))</f>
        <v>107</v>
      </c>
      <c r="B634" s="50" t="str">
        <f>IF(L634="Stroke",IF(M634=M633,IF(A634&lt;&gt;A633,1,IF(L633="Stroke",B633+1,IF(L632="Stroke",B632+1,IF(L631="Stroke",B631+1,IF(L630="Stroke",B630+1,IF(L629="Stroke",B629+1,IF(L628="Stroke",B628+1,IF(L627="Stroke",B627+1,"")))))))),IF(A634&lt;&gt;A632,1,IF(M634=M632,IF(L632="Stroke",B632+1,IF(M634=M631,IF(L631="Stroke",B631+1,""))),1))),"")</f>
        <v/>
      </c>
      <c r="C634" s="49">
        <f t="shared" si="18"/>
        <v>73487</v>
      </c>
      <c r="D634" s="49" t="str">
        <f t="shared" si="19"/>
        <v>20171114</v>
      </c>
      <c r="E634" s="49">
        <v>2017</v>
      </c>
      <c r="F634" s="49">
        <v>11</v>
      </c>
      <c r="G634" s="49">
        <v>14</v>
      </c>
      <c r="H634" s="49">
        <v>20</v>
      </c>
      <c r="I634" s="49">
        <v>24</v>
      </c>
      <c r="J634" s="49">
        <v>47</v>
      </c>
      <c r="K634" s="49">
        <v>153</v>
      </c>
      <c r="L634" s="49" t="s">
        <v>40</v>
      </c>
      <c r="M634" s="49"/>
      <c r="N634" s="49" t="s">
        <v>21</v>
      </c>
      <c r="O634" s="49" t="s">
        <v>27</v>
      </c>
      <c r="P634" s="49">
        <v>0</v>
      </c>
      <c r="Q634" s="80" t="s">
        <v>74</v>
      </c>
      <c r="R634" s="60"/>
      <c r="S634" s="60"/>
      <c r="T634" s="60"/>
    </row>
    <row r="635" spans="1:21">
      <c r="A635" s="49">
        <f>IF(C635=C634,A634,IF(C635=(C634+1),A634,(A634+1)))</f>
        <v>107</v>
      </c>
      <c r="B635" s="50">
        <f>IF(L635="Stroke",IF(M635=M634,IF(A635&lt;&gt;A634,1,IF(L634="Stroke",B634+1,IF(L633="Stroke",B633+1,IF(L632="Stroke",B632+1,IF(L631="Stroke",B631+1,IF(L630="Stroke",B630+1,IF(L629="Stroke",B629+1,IF(L628="Stroke",B628+1,"")))))))),IF(A635&lt;&gt;A633,1,IF(M635=M633,IF(L633="Stroke",B633+1,IF(M635=M632,IF(L632="Stroke",B632+1,""))),1))),"")</f>
        <v>5</v>
      </c>
      <c r="C635" s="49">
        <f t="shared" si="18"/>
        <v>73487</v>
      </c>
      <c r="D635" s="49" t="str">
        <f t="shared" si="19"/>
        <v>20171114</v>
      </c>
      <c r="E635" s="49">
        <v>2017</v>
      </c>
      <c r="F635" s="49">
        <v>11</v>
      </c>
      <c r="G635" s="49">
        <v>14</v>
      </c>
      <c r="H635" s="49">
        <v>20</v>
      </c>
      <c r="I635" s="49">
        <v>24</v>
      </c>
      <c r="J635" s="49">
        <v>47</v>
      </c>
      <c r="K635" s="49">
        <v>320</v>
      </c>
      <c r="L635" s="49" t="s">
        <v>26</v>
      </c>
      <c r="M635" s="49">
        <v>1</v>
      </c>
      <c r="N635" s="49" t="s">
        <v>21</v>
      </c>
      <c r="O635" s="49" t="s">
        <v>27</v>
      </c>
      <c r="P635" s="49">
        <v>28</v>
      </c>
      <c r="Q635" s="49" t="s">
        <v>75</v>
      </c>
      <c r="R635" s="60"/>
      <c r="S635" s="60"/>
      <c r="T635" s="60"/>
    </row>
    <row r="636" spans="1:21">
      <c r="A636" s="49">
        <f>IF(C636=C635,A635,IF(C636=(C635+1),A635,(A635+1)))</f>
        <v>107</v>
      </c>
      <c r="B636" s="50">
        <f>IF(L636="Stroke",IF(M636=M635,IF(A636&lt;&gt;A635,1,IF(L635="Stroke",B635+1,IF(L634="Stroke",B634+1,IF(L633="Stroke",B633+1,IF(L632="Stroke",B632+1,IF(L631="Stroke",B631+1,IF(L630="Stroke",B630+1,IF(L629="Stroke",B629+1,"")))))))),IF(A636&lt;&gt;A634,1,IF(M636=M634,IF(L634="Stroke",B634+1,IF(M636=M633,IF(L633="Stroke",B633+1,""))),1))),"")</f>
        <v>6</v>
      </c>
      <c r="C636" s="49">
        <f t="shared" si="18"/>
        <v>73487</v>
      </c>
      <c r="D636" s="49" t="str">
        <f t="shared" si="19"/>
        <v>20171114</v>
      </c>
      <c r="E636" s="49">
        <v>2017</v>
      </c>
      <c r="F636" s="49">
        <v>11</v>
      </c>
      <c r="G636" s="49">
        <v>14</v>
      </c>
      <c r="H636" s="49">
        <v>20</v>
      </c>
      <c r="I636" s="49">
        <v>24</v>
      </c>
      <c r="J636" s="49">
        <v>47</v>
      </c>
      <c r="K636" s="49">
        <v>361</v>
      </c>
      <c r="L636" s="49" t="s">
        <v>26</v>
      </c>
      <c r="M636" s="49">
        <v>1</v>
      </c>
      <c r="N636" s="49" t="s">
        <v>21</v>
      </c>
      <c r="O636" s="49" t="s">
        <v>27</v>
      </c>
      <c r="P636" s="49">
        <v>324</v>
      </c>
      <c r="Q636" s="49"/>
      <c r="R636" s="60"/>
      <c r="S636" s="60"/>
      <c r="T636" s="60"/>
    </row>
    <row r="637" spans="1:21">
      <c r="A637" s="49">
        <f>IF(C637=C636,A636,IF(C637=(C636+1),A636,(A636+1)))</f>
        <v>107</v>
      </c>
      <c r="B637" s="50" t="str">
        <f>IF(L637="Stroke",IF(M637=M636,IF(A637&lt;&gt;A636,1,IF(L636="Stroke",B636+1,IF(L635="Stroke",B635+1,IF(L634="Stroke",B634+1,IF(L633="Stroke",B633+1,IF(L632="Stroke",B632+1,IF(L631="Stroke",B631+1,IF(L630="Stroke",B630+1,"")))))))),IF(A637&lt;&gt;A635,1,IF(M637=M635,IF(L635="Stroke",B635+1,IF(M637=M634,IF(L634="Stroke",B634+1,""))),1))),"")</f>
        <v/>
      </c>
      <c r="C637" s="49">
        <f t="shared" si="18"/>
        <v>73487</v>
      </c>
      <c r="D637" s="49" t="str">
        <f t="shared" si="19"/>
        <v>20171114</v>
      </c>
      <c r="E637" s="49">
        <v>2017</v>
      </c>
      <c r="F637" s="49">
        <v>11</v>
      </c>
      <c r="G637" s="49">
        <v>14</v>
      </c>
      <c r="H637" s="49">
        <v>20</v>
      </c>
      <c r="I637" s="49">
        <v>24</v>
      </c>
      <c r="J637" s="49">
        <v>47</v>
      </c>
      <c r="K637" s="49">
        <v>365</v>
      </c>
      <c r="L637" s="49" t="s">
        <v>29</v>
      </c>
      <c r="M637" s="49">
        <v>1</v>
      </c>
      <c r="N637" s="49" t="s">
        <v>21</v>
      </c>
      <c r="O637" s="49" t="s">
        <v>27</v>
      </c>
      <c r="P637" s="49">
        <v>0</v>
      </c>
      <c r="Q637" s="49"/>
      <c r="R637" s="60"/>
      <c r="S637" s="60"/>
      <c r="T637" s="60"/>
    </row>
    <row r="638" spans="1:21">
      <c r="A638" s="49">
        <f>IF(C638=C637,A637,IF(C638=(C637+1),A637,(A637+1)))</f>
        <v>107</v>
      </c>
      <c r="B638" s="50" t="str">
        <f>IF(L638="Stroke",IF(M638=M637,IF(A638&lt;&gt;A637,1,IF(L637="Stroke",B637+1,IF(L636="Stroke",B636+1,IF(L635="Stroke",B635+1,IF(L634="Stroke",B634+1,IF(L633="Stroke",B633+1,IF(L632="Stroke",B632+1,IF(L631="Stroke",B631+1,"")))))))),IF(A638&lt;&gt;A636,1,IF(M638=M636,IF(L636="Stroke",B636+1,IF(M638=M635,IF(L635="Stroke",B635+1,""))),1))),"")</f>
        <v/>
      </c>
      <c r="C638" s="49">
        <f t="shared" si="18"/>
        <v>73487</v>
      </c>
      <c r="D638" s="49" t="str">
        <f t="shared" si="19"/>
        <v>20171114</v>
      </c>
      <c r="E638" s="49">
        <v>2017</v>
      </c>
      <c r="F638" s="49">
        <v>11</v>
      </c>
      <c r="G638" s="49">
        <v>14</v>
      </c>
      <c r="H638" s="49">
        <v>20</v>
      </c>
      <c r="I638" s="49">
        <v>24</v>
      </c>
      <c r="J638" s="49">
        <v>47</v>
      </c>
      <c r="K638" s="49">
        <v>372</v>
      </c>
      <c r="L638" s="49" t="s">
        <v>29</v>
      </c>
      <c r="M638" s="49">
        <v>1</v>
      </c>
      <c r="N638" s="49" t="s">
        <v>21</v>
      </c>
      <c r="O638" s="49" t="s">
        <v>27</v>
      </c>
      <c r="P638" s="49">
        <v>0</v>
      </c>
      <c r="Q638" s="49"/>
      <c r="R638" s="60"/>
      <c r="S638" s="60"/>
      <c r="T638" s="60"/>
    </row>
    <row r="639" spans="1:21">
      <c r="A639" s="49">
        <f>IF(C639=C638,A638,IF(C639=(C638+1),A638,(A638+1)))</f>
        <v>107</v>
      </c>
      <c r="B639" s="50" t="str">
        <f>IF(L639="Stroke",IF(M639=M638,IF(A639&lt;&gt;A638,1,IF(L638="Stroke",B638+1,IF(L637="Stroke",B637+1,IF(L636="Stroke",B636+1,IF(L635="Stroke",B635+1,IF(L634="Stroke",B634+1,IF(L633="Stroke",B633+1,IF(L632="Stroke",B632+1,"")))))))),IF(A639&lt;&gt;A637,1,IF(M639=M637,IF(L637="Stroke",B637+1,IF(M639=M636,IF(L636="Stroke",B636+1,""))),1))),"")</f>
        <v/>
      </c>
      <c r="C639" s="49">
        <f t="shared" si="18"/>
        <v>73487</v>
      </c>
      <c r="D639" s="49" t="str">
        <f t="shared" si="19"/>
        <v>20171114</v>
      </c>
      <c r="E639" s="49">
        <v>2017</v>
      </c>
      <c r="F639" s="49">
        <v>11</v>
      </c>
      <c r="G639" s="49">
        <v>14</v>
      </c>
      <c r="H639" s="49">
        <v>20</v>
      </c>
      <c r="I639" s="49">
        <v>24</v>
      </c>
      <c r="J639" s="49">
        <v>47</v>
      </c>
      <c r="K639" s="49">
        <v>378</v>
      </c>
      <c r="L639" s="49" t="s">
        <v>29</v>
      </c>
      <c r="M639" s="49">
        <v>1</v>
      </c>
      <c r="N639" s="49" t="s">
        <v>21</v>
      </c>
      <c r="O639" s="49" t="s">
        <v>27</v>
      </c>
      <c r="P639" s="49">
        <v>0</v>
      </c>
      <c r="Q639" s="49"/>
      <c r="R639" s="60"/>
      <c r="S639" s="60"/>
      <c r="T639" s="60"/>
    </row>
    <row r="640" spans="1:21">
      <c r="A640" s="49">
        <f>IF(C640=C639,A639,IF(C640=(C639+1),A639,(A639+1)))</f>
        <v>107</v>
      </c>
      <c r="B640" s="50" t="str">
        <f>IF(L640="Stroke",IF(M640=M639,IF(A640&lt;&gt;A639,1,IF(L639="Stroke",B639+1,IF(L638="Stroke",B638+1,IF(L637="Stroke",B637+1,IF(L636="Stroke",B636+1,IF(L635="Stroke",B635+1,IF(L634="Stroke",B634+1,IF(L633="Stroke",B633+1,"")))))))),IF(A640&lt;&gt;A638,1,IF(M640=M638,IF(L638="Stroke",B638+1,IF(M640=M637,IF(L637="Stroke",B637+1,""))),1))),"")</f>
        <v/>
      </c>
      <c r="C640" s="49">
        <f t="shared" si="18"/>
        <v>73487</v>
      </c>
      <c r="D640" s="49" t="str">
        <f t="shared" si="19"/>
        <v>20171114</v>
      </c>
      <c r="E640" s="49">
        <v>2017</v>
      </c>
      <c r="F640" s="49">
        <v>11</v>
      </c>
      <c r="G640" s="49">
        <v>14</v>
      </c>
      <c r="H640" s="49">
        <v>20</v>
      </c>
      <c r="I640" s="49">
        <v>24</v>
      </c>
      <c r="J640" s="49">
        <v>47</v>
      </c>
      <c r="K640" s="49">
        <v>388</v>
      </c>
      <c r="L640" s="49" t="s">
        <v>29</v>
      </c>
      <c r="M640" s="49">
        <v>1</v>
      </c>
      <c r="N640" s="49" t="s">
        <v>21</v>
      </c>
      <c r="O640" s="49" t="s">
        <v>27</v>
      </c>
      <c r="P640" s="49">
        <v>0</v>
      </c>
      <c r="Q640" s="49"/>
      <c r="R640" s="60"/>
      <c r="S640" s="60"/>
      <c r="T640" s="60"/>
    </row>
    <row r="641" spans="1:601">
      <c r="A641" s="49">
        <f>IF(C641=C640,A640,IF(C641=(C640+1),A640,(A640+1)))</f>
        <v>107</v>
      </c>
      <c r="B641" s="50">
        <f>IF(L641="Stroke",IF(M641=M640,IF(A641&lt;&gt;A640,1,IF(L640="Stroke",B640+1,IF(L639="Stroke",B639+1,IF(L638="Stroke",B638+1,IF(L637="Stroke",B637+1,IF(L636="Stroke",B636+1,IF(L635="Stroke",B635+1,IF(L634="Stroke",B634+1,"")))))))),IF(A641&lt;&gt;A639,1,IF(M641=M639,IF(L639="Stroke",B639+1,IF(M641=M638,IF(L638="Stroke",B638+1,""))),1))),"")</f>
        <v>7</v>
      </c>
      <c r="C641" s="49">
        <f t="shared" si="18"/>
        <v>73487</v>
      </c>
      <c r="D641" s="49" t="str">
        <f t="shared" si="19"/>
        <v>20171114</v>
      </c>
      <c r="E641" s="49">
        <v>2017</v>
      </c>
      <c r="F641" s="49">
        <v>11</v>
      </c>
      <c r="G641" s="49">
        <v>14</v>
      </c>
      <c r="H641" s="49">
        <v>20</v>
      </c>
      <c r="I641" s="49">
        <v>24</v>
      </c>
      <c r="J641" s="49">
        <v>47</v>
      </c>
      <c r="K641" s="49">
        <v>704</v>
      </c>
      <c r="L641" s="49" t="s">
        <v>26</v>
      </c>
      <c r="M641" s="49">
        <v>1</v>
      </c>
      <c r="N641" s="49" t="s">
        <v>21</v>
      </c>
      <c r="O641" s="49" t="s">
        <v>27</v>
      </c>
      <c r="P641" s="49">
        <v>64</v>
      </c>
      <c r="Q641" s="49" t="s">
        <v>285</v>
      </c>
      <c r="R641" s="49">
        <v>1</v>
      </c>
      <c r="S641" s="78">
        <v>-26.186399999999999</v>
      </c>
      <c r="T641" s="78">
        <v>28.241700000000002</v>
      </c>
      <c r="U641" s="79">
        <v>-13</v>
      </c>
      <c r="V641" s="76">
        <f>ABS(U641)</f>
        <v>13</v>
      </c>
      <c r="W641" s="75">
        <f>IF(S641 &lt;&gt; "",111.3*DEGREES(ACOS(SIN(RADIANS(S641))*SIN(RADIANS(-26.191612))+(COS(RADIANS(S641))*COS(RADIANS(-26.191612))*COS(RADIANS(T641-28.027021))))),"")</f>
        <v>21.448754859515354</v>
      </c>
      <c r="X641" s="119" t="e">
        <f>IF(S641 &lt;&gt; "",111.3*DEGREES(ACOS(SIN(RADIANS(S641))*SIN(RADIANS(#REF!))+(COS(RADIANS(S641))*COS(RADIANS(#REF!))*COS(RADIANS(T641-#REF!))))),"")</f>
        <v>#REF!</v>
      </c>
    </row>
    <row r="642" spans="1:601">
      <c r="A642" s="51">
        <f>IF(C642=C641,A641,IF(C642=(C641+1),A641,(A641+1)))</f>
        <v>108</v>
      </c>
      <c r="B642" s="50">
        <f>IF(L642="Stroke",IF(M642=M641,IF(A642&lt;&gt;A641,1,IF(L641="Stroke",B641+1,IF(L640="Stroke",B640+1,IF(L639="Stroke",B639+1,IF(L638="Stroke",B638+1,IF(L637="Stroke",B637+1,IF(L636="Stroke",B636+1,IF(L635="Stroke",B635+1,"")))))))),IF(A642&lt;&gt;A640,1,IF(M642=M640,IF(L640="Stroke",B640+1,IF(M642=M639,IF(L639="Stroke",B639+1,""))),1))),"")</f>
        <v>1</v>
      </c>
      <c r="C642" s="51">
        <f t="shared" ref="C642:C705" si="20">J642+(I642*60)+(H642*3600)</f>
        <v>73523</v>
      </c>
      <c r="D642" s="51" t="str">
        <f t="shared" ref="D642:D705" si="21">CONCATENATE(E642,F642,G642)</f>
        <v>20171114</v>
      </c>
      <c r="E642" s="51">
        <v>2017</v>
      </c>
      <c r="F642" s="51">
        <v>11</v>
      </c>
      <c r="G642" s="51">
        <v>14</v>
      </c>
      <c r="H642" s="51">
        <v>20</v>
      </c>
      <c r="I642" s="51">
        <v>25</v>
      </c>
      <c r="J642" s="51">
        <v>23</v>
      </c>
      <c r="K642" s="51">
        <v>283</v>
      </c>
      <c r="L642" s="51" t="s">
        <v>26</v>
      </c>
      <c r="M642" s="51">
        <v>1</v>
      </c>
      <c r="N642" s="51" t="s">
        <v>21</v>
      </c>
      <c r="O642" s="51" t="s">
        <v>27</v>
      </c>
      <c r="P642" s="51">
        <v>16</v>
      </c>
      <c r="Q642" s="51"/>
      <c r="R642" s="60"/>
      <c r="S642" s="60"/>
      <c r="T642" s="60"/>
    </row>
    <row r="643" spans="1:601">
      <c r="A643" s="49">
        <f>IF(C643=C642,A642,IF(C643=(C642+1),A642,(A642+1)))</f>
        <v>108</v>
      </c>
      <c r="B643" s="50" t="str">
        <f>IF(L643="Stroke",IF(M643=M642,IF(A643&lt;&gt;A642,1,IF(L642="Stroke",B642+1,IF(L641="Stroke",B641+1,IF(L640="Stroke",B640+1,IF(L639="Stroke",B639+1,IF(L638="Stroke",B638+1,IF(L637="Stroke",B637+1,IF(L636="Stroke",B636+1,"")))))))),IF(A643&lt;&gt;A641,1,IF(M643=M641,IF(L641="Stroke",B641+1,IF(M643=M640,IF(L640="Stroke",B640+1,""))),1))),"")</f>
        <v/>
      </c>
      <c r="C643" s="49">
        <f t="shared" si="20"/>
        <v>73523</v>
      </c>
      <c r="D643" s="49" t="str">
        <f t="shared" si="21"/>
        <v>20171114</v>
      </c>
      <c r="E643" s="49">
        <v>2017</v>
      </c>
      <c r="F643" s="49">
        <v>11</v>
      </c>
      <c r="G643" s="49">
        <v>14</v>
      </c>
      <c r="H643" s="49">
        <v>20</v>
      </c>
      <c r="I643" s="49">
        <v>25</v>
      </c>
      <c r="J643" s="49">
        <v>23</v>
      </c>
      <c r="K643" s="49">
        <v>370</v>
      </c>
      <c r="L643" s="49" t="s">
        <v>40</v>
      </c>
      <c r="M643" s="49"/>
      <c r="N643" s="49" t="s">
        <v>21</v>
      </c>
      <c r="O643" s="49" t="s">
        <v>27</v>
      </c>
      <c r="P643" s="49">
        <v>0</v>
      </c>
      <c r="Q643" s="49"/>
      <c r="R643" s="60"/>
      <c r="S643" s="60"/>
      <c r="T643" s="60"/>
    </row>
    <row r="644" spans="1:601" s="77" customFormat="1">
      <c r="A644" s="68">
        <f>IF(C644=C643,A643,IF(C644=(C643+1),A643,(A643+1)))</f>
        <v>109</v>
      </c>
      <c r="B644" s="50">
        <f>IF(L644="Stroke",IF(M644=M643,IF(A644&lt;&gt;A643,1,IF(L643="Stroke",B643+1,IF(L642="Stroke",B642+1,IF(L641="Stroke",B641+1,IF(L640="Stroke",B640+1,IF(L639="Stroke",B639+1,IF(L638="Stroke",B638+1,IF(L637="Stroke",B637+1,"")))))))),IF(A644&lt;&gt;A642,1,IF(M644=M642,IF(L642="Stroke",B642+1,IF(M644=M641,IF(L641="Stroke",B641+1,""))),1))),"")</f>
        <v>1</v>
      </c>
      <c r="C644" s="68">
        <f t="shared" si="20"/>
        <v>73549</v>
      </c>
      <c r="D644" s="68" t="str">
        <f t="shared" si="21"/>
        <v>20171114</v>
      </c>
      <c r="E644" s="68">
        <v>2017</v>
      </c>
      <c r="F644" s="68">
        <v>11</v>
      </c>
      <c r="G644" s="68">
        <v>14</v>
      </c>
      <c r="H644" s="68">
        <v>20</v>
      </c>
      <c r="I644" s="68">
        <v>25</v>
      </c>
      <c r="J644" s="68">
        <v>49</v>
      </c>
      <c r="K644" s="68">
        <v>995</v>
      </c>
      <c r="L644" s="68" t="s">
        <v>26</v>
      </c>
      <c r="M644" s="68">
        <v>1</v>
      </c>
      <c r="N644" s="68" t="s">
        <v>21</v>
      </c>
      <c r="O644" s="68" t="s">
        <v>27</v>
      </c>
      <c r="P644" s="68">
        <v>5</v>
      </c>
      <c r="Q644" s="68"/>
      <c r="R644" s="60"/>
      <c r="S644" s="60"/>
      <c r="T644" s="60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  <c r="AH644" s="79"/>
      <c r="AI644" s="79"/>
      <c r="AJ644" s="79"/>
      <c r="AK644" s="79"/>
      <c r="AL644" s="79"/>
      <c r="AM644" s="79"/>
      <c r="AN644" s="79"/>
      <c r="AO644" s="79"/>
      <c r="AP644" s="79"/>
      <c r="AQ644" s="79"/>
      <c r="AR644" s="79"/>
      <c r="AS644" s="79"/>
      <c r="AT644" s="79"/>
      <c r="AU644" s="79"/>
      <c r="AV644" s="79"/>
      <c r="AW644" s="79"/>
      <c r="AX644" s="79"/>
      <c r="AY644" s="79"/>
      <c r="AZ644" s="79"/>
      <c r="BA644" s="79"/>
      <c r="BB644" s="79"/>
      <c r="BC644" s="79"/>
      <c r="BD644" s="79"/>
      <c r="BE644" s="79"/>
      <c r="BF644" s="79"/>
      <c r="BG644" s="79"/>
      <c r="BH644" s="79"/>
      <c r="BI644" s="79"/>
      <c r="BJ644" s="79"/>
      <c r="BK644" s="79"/>
      <c r="BL644" s="79"/>
      <c r="BM644" s="79"/>
      <c r="BN644" s="79"/>
      <c r="BO644" s="79"/>
      <c r="BP644" s="79"/>
      <c r="BQ644" s="79"/>
      <c r="BR644" s="79"/>
      <c r="BS644" s="79"/>
      <c r="BT644" s="79"/>
      <c r="BU644" s="79"/>
      <c r="BV644" s="79"/>
      <c r="BW644" s="79"/>
      <c r="BX644" s="79"/>
      <c r="BY644" s="79"/>
      <c r="BZ644" s="79"/>
      <c r="CA644" s="79"/>
      <c r="CB644" s="79"/>
      <c r="CC644" s="79"/>
      <c r="CD644" s="79"/>
      <c r="CE644" s="79"/>
      <c r="CF644" s="79"/>
      <c r="CG644" s="79"/>
      <c r="CH644" s="79"/>
      <c r="CI644" s="79"/>
      <c r="CJ644" s="79"/>
      <c r="CK644" s="79"/>
      <c r="CL644" s="79"/>
      <c r="CM644" s="79"/>
      <c r="CN644" s="79"/>
      <c r="CO644" s="79"/>
      <c r="CP644" s="79"/>
      <c r="CQ644" s="79"/>
      <c r="CR644" s="79"/>
      <c r="CS644" s="79"/>
      <c r="CT644" s="79"/>
      <c r="CU644" s="79"/>
      <c r="CV644" s="79"/>
      <c r="CW644" s="79"/>
      <c r="CX644" s="79"/>
      <c r="CY644" s="79"/>
      <c r="CZ644" s="79"/>
      <c r="DA644" s="79"/>
      <c r="DB644" s="79"/>
      <c r="DC644" s="79"/>
      <c r="DD644" s="79"/>
      <c r="DE644" s="79"/>
      <c r="DF644" s="79"/>
      <c r="DG644" s="79"/>
      <c r="DH644" s="79"/>
      <c r="DI644" s="79"/>
      <c r="DJ644" s="79"/>
      <c r="DK644" s="79"/>
      <c r="DL644" s="79"/>
      <c r="DM644" s="79"/>
      <c r="DN644" s="79"/>
      <c r="DO644" s="79"/>
      <c r="DP644" s="79"/>
      <c r="DQ644" s="79"/>
      <c r="DR644" s="79"/>
      <c r="DS644" s="79"/>
      <c r="DT644" s="79"/>
      <c r="DU644" s="79"/>
      <c r="DV644" s="79"/>
      <c r="DW644" s="79"/>
      <c r="DX644" s="79"/>
      <c r="DY644" s="79"/>
      <c r="DZ644" s="79"/>
      <c r="EA644" s="79"/>
      <c r="EB644" s="79"/>
      <c r="EC644" s="79"/>
      <c r="ED644" s="79"/>
      <c r="EE644" s="79"/>
      <c r="EF644" s="79"/>
      <c r="EG644" s="79"/>
      <c r="EH644" s="79"/>
      <c r="EI644" s="79"/>
      <c r="EJ644" s="79"/>
      <c r="EK644" s="79"/>
      <c r="EL644" s="79"/>
      <c r="EM644" s="79"/>
      <c r="EN644" s="79"/>
      <c r="EO644" s="79"/>
      <c r="EP644" s="79"/>
      <c r="EQ644" s="79"/>
      <c r="ER644" s="79"/>
      <c r="ES644" s="79"/>
      <c r="ET644" s="79"/>
      <c r="EU644" s="79"/>
      <c r="EV644" s="79"/>
      <c r="EW644" s="79"/>
      <c r="EX644" s="79"/>
      <c r="EY644" s="79"/>
      <c r="EZ644" s="79"/>
      <c r="FA644" s="79"/>
      <c r="FB644" s="79"/>
      <c r="FC644" s="79"/>
      <c r="FD644" s="79"/>
      <c r="FE644" s="79"/>
      <c r="FF644" s="79"/>
      <c r="FG644" s="79"/>
      <c r="FH644" s="79"/>
      <c r="FI644" s="79"/>
      <c r="FJ644" s="79"/>
      <c r="FK644" s="79"/>
      <c r="FL644" s="79"/>
      <c r="FM644" s="79"/>
      <c r="FN644" s="79"/>
      <c r="FO644" s="79"/>
      <c r="FP644" s="79"/>
      <c r="FQ644" s="79"/>
      <c r="FR644" s="79"/>
      <c r="FS644" s="79"/>
      <c r="FT644" s="79"/>
      <c r="FU644" s="79"/>
      <c r="FV644" s="79"/>
      <c r="FW644" s="79"/>
      <c r="FX644" s="79"/>
      <c r="FY644" s="79"/>
      <c r="FZ644" s="79"/>
      <c r="GA644" s="79"/>
      <c r="GB644" s="79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79"/>
      <c r="HP644" s="79"/>
      <c r="HQ644" s="79"/>
      <c r="HR644" s="79"/>
      <c r="HS644" s="79"/>
      <c r="HT644" s="79"/>
      <c r="HU644" s="79"/>
      <c r="HV644" s="79"/>
      <c r="HW644" s="79"/>
      <c r="HX644" s="79"/>
      <c r="HY644" s="79"/>
      <c r="HZ644" s="79"/>
      <c r="IA644" s="79"/>
      <c r="IB644" s="79"/>
      <c r="IC644" s="79"/>
      <c r="ID644" s="79"/>
      <c r="IE644" s="79"/>
      <c r="IF644" s="79"/>
      <c r="IG644" s="79"/>
      <c r="IH644" s="79"/>
      <c r="II644" s="79"/>
      <c r="IJ644" s="79"/>
      <c r="IK644" s="79"/>
      <c r="IL644" s="79"/>
      <c r="IM644" s="79"/>
      <c r="IN644" s="79"/>
      <c r="IO644" s="79"/>
      <c r="IP644" s="79"/>
      <c r="IQ644" s="79"/>
      <c r="IR644" s="79"/>
      <c r="IS644" s="79"/>
      <c r="IT644" s="79"/>
      <c r="IU644" s="79"/>
      <c r="IV644" s="79"/>
      <c r="IW644" s="79"/>
      <c r="IX644" s="79"/>
      <c r="IY644" s="79"/>
      <c r="IZ644" s="79"/>
      <c r="JA644" s="79"/>
      <c r="JB644" s="79"/>
      <c r="JC644" s="79"/>
      <c r="JD644" s="79"/>
      <c r="JE644" s="79"/>
      <c r="JF644" s="79"/>
      <c r="JG644" s="79"/>
      <c r="JH644" s="79"/>
      <c r="JI644" s="79"/>
      <c r="JJ644" s="79"/>
      <c r="JK644" s="79"/>
      <c r="JL644" s="79"/>
      <c r="JM644" s="79"/>
      <c r="JN644" s="79"/>
      <c r="JO644" s="79"/>
      <c r="JP644" s="79"/>
      <c r="JQ644" s="79"/>
      <c r="JR644" s="79"/>
      <c r="JS644" s="79"/>
      <c r="JT644" s="79"/>
      <c r="JU644" s="79"/>
      <c r="JV644" s="79"/>
      <c r="JW644" s="79"/>
      <c r="JX644" s="79"/>
      <c r="JY644" s="79"/>
      <c r="JZ644" s="79"/>
      <c r="KA644" s="79"/>
      <c r="KB644" s="79"/>
      <c r="KC644" s="79"/>
      <c r="KD644" s="79"/>
      <c r="KE644" s="79"/>
      <c r="KF644" s="79"/>
      <c r="KG644" s="79"/>
      <c r="KH644" s="79"/>
      <c r="KI644" s="79"/>
      <c r="KJ644" s="79"/>
      <c r="KK644" s="79"/>
      <c r="KL644" s="79"/>
      <c r="KM644" s="79"/>
      <c r="KN644" s="79"/>
      <c r="KO644" s="79"/>
      <c r="KP644" s="79"/>
      <c r="KQ644" s="79"/>
      <c r="KR644" s="79"/>
      <c r="KS644" s="79"/>
      <c r="KT644" s="79"/>
      <c r="KU644" s="79"/>
      <c r="KV644" s="79"/>
      <c r="KW644" s="79"/>
      <c r="KX644" s="79"/>
      <c r="KY644" s="79"/>
      <c r="KZ644" s="79"/>
      <c r="LA644" s="79"/>
      <c r="LB644" s="79"/>
      <c r="LC644" s="79"/>
      <c r="LD644" s="79"/>
      <c r="LE644" s="79"/>
      <c r="LF644" s="79"/>
      <c r="LG644" s="79"/>
      <c r="LH644" s="79"/>
      <c r="LI644" s="79"/>
      <c r="LJ644" s="79"/>
      <c r="LK644" s="79"/>
      <c r="LL644" s="79"/>
      <c r="LM644" s="79"/>
      <c r="LN644" s="79"/>
      <c r="LO644" s="79"/>
      <c r="LP644" s="79"/>
      <c r="LQ644" s="79"/>
      <c r="LR644" s="79"/>
      <c r="LS644" s="79"/>
      <c r="LT644" s="79"/>
      <c r="LU644" s="79"/>
      <c r="LV644" s="79"/>
      <c r="LW644" s="79"/>
      <c r="LX644" s="79"/>
      <c r="LY644" s="79"/>
      <c r="LZ644" s="79"/>
      <c r="MA644" s="79"/>
      <c r="MB644" s="79"/>
      <c r="MC644" s="79"/>
      <c r="MD644" s="79"/>
      <c r="ME644" s="79"/>
      <c r="MF644" s="79"/>
      <c r="MG644" s="79"/>
      <c r="MH644" s="79"/>
      <c r="MI644" s="79"/>
      <c r="MJ644" s="79"/>
      <c r="MK644" s="79"/>
      <c r="ML644" s="79"/>
      <c r="MM644" s="79"/>
      <c r="MN644" s="79"/>
      <c r="MO644" s="79"/>
      <c r="MP644" s="79"/>
      <c r="MQ644" s="79"/>
      <c r="MR644" s="79"/>
      <c r="MS644" s="79"/>
      <c r="MT644" s="79"/>
      <c r="MU644" s="79"/>
      <c r="MV644" s="79"/>
      <c r="MW644" s="79"/>
      <c r="MX644" s="79"/>
      <c r="MY644" s="79"/>
      <c r="MZ644" s="79"/>
      <c r="NA644" s="79"/>
      <c r="NB644" s="79"/>
      <c r="NC644" s="79"/>
      <c r="ND644" s="79"/>
      <c r="NE644" s="79"/>
      <c r="NF644" s="79"/>
      <c r="NG644" s="79"/>
      <c r="NH644" s="79"/>
      <c r="NI644" s="79"/>
      <c r="NJ644" s="79"/>
      <c r="NK644" s="79"/>
      <c r="NL644" s="79"/>
      <c r="NM644" s="79"/>
      <c r="NN644" s="79"/>
      <c r="NO644" s="79"/>
      <c r="NP644" s="79"/>
      <c r="NQ644" s="79"/>
      <c r="NR644" s="79"/>
      <c r="NS644" s="79"/>
      <c r="NT644" s="79"/>
      <c r="NU644" s="79"/>
      <c r="NV644" s="79"/>
      <c r="NW644" s="79"/>
      <c r="NX644" s="79"/>
      <c r="NY644" s="79"/>
      <c r="NZ644" s="79"/>
      <c r="OA644" s="79"/>
      <c r="OB644" s="79"/>
      <c r="OC644" s="79"/>
      <c r="OD644" s="79"/>
      <c r="OE644" s="79"/>
      <c r="OF644" s="79"/>
      <c r="OG644" s="79"/>
      <c r="OH644" s="79"/>
      <c r="OI644" s="79"/>
      <c r="OJ644" s="79"/>
      <c r="OK644" s="79"/>
      <c r="OL644" s="79"/>
      <c r="OM644" s="79"/>
      <c r="ON644" s="79"/>
      <c r="OO644" s="79"/>
      <c r="OP644" s="79"/>
      <c r="OQ644" s="79"/>
      <c r="OR644" s="79"/>
      <c r="OS644" s="79"/>
      <c r="OT644" s="79"/>
      <c r="OU644" s="79"/>
      <c r="OV644" s="79"/>
      <c r="OW644" s="79"/>
      <c r="OX644" s="79"/>
      <c r="OY644" s="79"/>
      <c r="OZ644" s="79"/>
      <c r="PA644" s="79"/>
      <c r="PB644" s="79"/>
      <c r="PC644" s="79"/>
      <c r="PD644" s="79"/>
      <c r="PE644" s="79"/>
      <c r="PF644" s="79"/>
      <c r="PG644" s="79"/>
      <c r="PH644" s="79"/>
      <c r="PI644" s="79"/>
      <c r="PJ644" s="79"/>
      <c r="PK644" s="79"/>
      <c r="PL644" s="79"/>
      <c r="PM644" s="79"/>
      <c r="PN644" s="79"/>
      <c r="PO644" s="79"/>
      <c r="PP644" s="79"/>
      <c r="PQ644" s="79"/>
      <c r="PR644" s="79"/>
      <c r="PS644" s="79"/>
      <c r="PT644" s="79"/>
      <c r="PU644" s="79"/>
      <c r="PV644" s="79"/>
      <c r="PW644" s="79"/>
      <c r="PX644" s="79"/>
      <c r="PY644" s="79"/>
      <c r="PZ644" s="79"/>
      <c r="QA644" s="79"/>
      <c r="QB644" s="79"/>
      <c r="QC644" s="79"/>
      <c r="QD644" s="79"/>
      <c r="QE644" s="79"/>
      <c r="QF644" s="79"/>
      <c r="QG644" s="79"/>
      <c r="QH644" s="79"/>
      <c r="QI644" s="79"/>
      <c r="QJ644" s="79"/>
      <c r="QK644" s="79"/>
      <c r="QL644" s="79"/>
      <c r="QM644" s="79"/>
      <c r="QN644" s="79"/>
      <c r="QO644" s="79"/>
      <c r="QP644" s="79"/>
      <c r="QQ644" s="79"/>
      <c r="QR644" s="79"/>
      <c r="QS644" s="79"/>
      <c r="QT644" s="79"/>
      <c r="QU644" s="79"/>
      <c r="QV644" s="79"/>
      <c r="QW644" s="79"/>
      <c r="QX644" s="79"/>
      <c r="QY644" s="79"/>
      <c r="QZ644" s="79"/>
      <c r="RA644" s="79"/>
      <c r="RB644" s="79"/>
      <c r="RC644" s="79"/>
      <c r="RD644" s="79"/>
      <c r="RE644" s="79"/>
      <c r="RF644" s="79"/>
      <c r="RG644" s="79"/>
      <c r="RH644" s="79"/>
      <c r="RI644" s="79"/>
      <c r="RJ644" s="79"/>
      <c r="RK644" s="79"/>
      <c r="RL644" s="79"/>
      <c r="RM644" s="79"/>
      <c r="RN644" s="79"/>
      <c r="RO644" s="79"/>
      <c r="RP644" s="79"/>
      <c r="RQ644" s="79"/>
      <c r="RR644" s="79"/>
      <c r="RS644" s="79"/>
      <c r="RT644" s="79"/>
      <c r="RU644" s="79"/>
      <c r="RV644" s="79"/>
      <c r="RW644" s="79"/>
      <c r="RX644" s="79"/>
      <c r="RY644" s="79"/>
      <c r="RZ644" s="79"/>
      <c r="SA644" s="79"/>
      <c r="SB644" s="79"/>
      <c r="SC644" s="79"/>
      <c r="SD644" s="79"/>
      <c r="SE644" s="79"/>
      <c r="SF644" s="79"/>
      <c r="SG644" s="79"/>
      <c r="SH644" s="79"/>
      <c r="SI644" s="79"/>
      <c r="SJ644" s="79"/>
      <c r="SK644" s="79"/>
      <c r="SL644" s="79"/>
      <c r="SM644" s="79"/>
      <c r="SN644" s="79"/>
      <c r="SO644" s="79"/>
      <c r="SP644" s="79"/>
      <c r="SQ644" s="79"/>
      <c r="SR644" s="79"/>
      <c r="SS644" s="79"/>
      <c r="ST644" s="79"/>
      <c r="SU644" s="79"/>
      <c r="SV644" s="79"/>
      <c r="SW644" s="79"/>
      <c r="SX644" s="79"/>
      <c r="SY644" s="79"/>
      <c r="SZ644" s="79"/>
      <c r="TA644" s="79"/>
      <c r="TB644" s="79"/>
      <c r="TC644" s="79"/>
      <c r="TD644" s="79"/>
      <c r="TE644" s="79"/>
      <c r="TF644" s="79"/>
      <c r="TG644" s="79"/>
      <c r="TH644" s="79"/>
      <c r="TI644" s="79"/>
      <c r="TJ644" s="79"/>
      <c r="TK644" s="79"/>
      <c r="TL644" s="79"/>
      <c r="TM644" s="79"/>
      <c r="TN644" s="79"/>
      <c r="TO644" s="79"/>
      <c r="TP644" s="79"/>
      <c r="TQ644" s="79"/>
      <c r="TR644" s="79"/>
      <c r="TS644" s="79"/>
      <c r="TT644" s="79"/>
      <c r="TU644" s="79"/>
      <c r="TV644" s="79"/>
      <c r="TW644" s="79"/>
      <c r="TX644" s="79"/>
      <c r="TY644" s="79"/>
      <c r="TZ644" s="79"/>
      <c r="UA644" s="79"/>
      <c r="UB644" s="79"/>
      <c r="UC644" s="79"/>
      <c r="UD644" s="79"/>
      <c r="UE644" s="79"/>
      <c r="UF644" s="79"/>
      <c r="UG644" s="79"/>
      <c r="UH644" s="79"/>
      <c r="UI644" s="79"/>
      <c r="UJ644" s="79"/>
      <c r="UK644" s="79"/>
      <c r="UL644" s="79"/>
      <c r="UM644" s="79"/>
      <c r="UN644" s="79"/>
      <c r="UO644" s="79"/>
      <c r="UP644" s="79"/>
      <c r="UQ644" s="79"/>
      <c r="UR644" s="79"/>
      <c r="US644" s="79"/>
      <c r="UT644" s="79"/>
      <c r="UU644" s="79"/>
      <c r="UV644" s="79"/>
      <c r="UW644" s="79"/>
      <c r="UX644" s="79"/>
      <c r="UY644" s="79"/>
      <c r="UZ644" s="79"/>
      <c r="VA644" s="79"/>
      <c r="VB644" s="79"/>
      <c r="VC644" s="79"/>
      <c r="VD644" s="79"/>
      <c r="VE644" s="79"/>
      <c r="VF644" s="79"/>
      <c r="VG644" s="79"/>
      <c r="VH644" s="79"/>
      <c r="VI644" s="79"/>
      <c r="VJ644" s="79"/>
      <c r="VK644" s="79"/>
      <c r="VL644" s="79"/>
      <c r="VM644" s="79"/>
      <c r="VN644" s="79"/>
      <c r="VO644" s="79"/>
      <c r="VP644" s="79"/>
      <c r="VQ644" s="79"/>
      <c r="VR644" s="79"/>
      <c r="VS644" s="79"/>
      <c r="VT644" s="79"/>
      <c r="VU644" s="79"/>
      <c r="VV644" s="79"/>
      <c r="VW644" s="79"/>
      <c r="VX644" s="79"/>
      <c r="VY644" s="79"/>
      <c r="VZ644" s="79"/>
      <c r="WA644" s="79"/>
      <c r="WB644" s="79"/>
      <c r="WC644" s="79"/>
    </row>
    <row r="645" spans="1:601">
      <c r="A645" s="49">
        <f>IF(C645=C644,A644,IF(C645=(C644+1),A644,(A644+1)))</f>
        <v>109</v>
      </c>
      <c r="B645" s="50">
        <f>IF(L645="Stroke",IF(M645=M644,IF(A645&lt;&gt;A644,1,IF(L644="Stroke",B644+1,IF(L643="Stroke",B643+1,IF(L642="Stroke",B642+1,IF(L641="Stroke",B641+1,IF(L640="Stroke",B640+1,IF(L639="Stroke",B639+1,IF(L638="Stroke",B638+1,"")))))))),IF(A645&lt;&gt;A643,1,IF(M645=M643,IF(L643="Stroke",B643+1,IF(M645=M642,IF(L642="Stroke",B642+1,""))),1))),"")</f>
        <v>2</v>
      </c>
      <c r="C645" s="49">
        <f t="shared" si="20"/>
        <v>73550</v>
      </c>
      <c r="D645" s="49" t="str">
        <f t="shared" si="21"/>
        <v>20171114</v>
      </c>
      <c r="E645" s="49">
        <v>2017</v>
      </c>
      <c r="F645" s="49">
        <v>11</v>
      </c>
      <c r="G645" s="49">
        <v>14</v>
      </c>
      <c r="H645" s="49">
        <v>20</v>
      </c>
      <c r="I645" s="49">
        <v>25</v>
      </c>
      <c r="J645" s="49">
        <v>50</v>
      </c>
      <c r="K645" s="49">
        <v>41</v>
      </c>
      <c r="L645" s="49" t="s">
        <v>26</v>
      </c>
      <c r="M645" s="49">
        <v>1</v>
      </c>
      <c r="N645" s="49" t="s">
        <v>21</v>
      </c>
      <c r="O645" s="49" t="s">
        <v>27</v>
      </c>
      <c r="P645" s="49">
        <v>6</v>
      </c>
      <c r="Q645" s="49"/>
      <c r="R645" s="60"/>
      <c r="S645" s="60"/>
      <c r="T645" s="60"/>
    </row>
    <row r="646" spans="1:601">
      <c r="A646" s="49">
        <f>IF(C646=C645,A645,IF(C646=(C645+1),A645,(A645+1)))</f>
        <v>109</v>
      </c>
      <c r="B646" s="50">
        <f>IF(L646="Stroke",IF(M646=M645,IF(A646&lt;&gt;A645,1,IF(L645="Stroke",B645+1,IF(L644="Stroke",B644+1,IF(L643="Stroke",B643+1,IF(L642="Stroke",B642+1,IF(L641="Stroke",B641+1,IF(L640="Stroke",B640+1,IF(L639="Stroke",B639+1,"")))))))),IF(A646&lt;&gt;A644,1,IF(M646=M644,IF(L644="Stroke",B644+1,IF(M646=M643,IF(L643="Stroke",B643+1,""))),1))),"")</f>
        <v>3</v>
      </c>
      <c r="C646" s="49">
        <f t="shared" si="20"/>
        <v>73550</v>
      </c>
      <c r="D646" s="49" t="str">
        <f t="shared" si="21"/>
        <v>20171114</v>
      </c>
      <c r="E646" s="49">
        <v>2017</v>
      </c>
      <c r="F646" s="49">
        <v>11</v>
      </c>
      <c r="G646" s="49">
        <v>14</v>
      </c>
      <c r="H646" s="49">
        <v>20</v>
      </c>
      <c r="I646" s="49">
        <v>25</v>
      </c>
      <c r="J646" s="49">
        <v>50</v>
      </c>
      <c r="K646" s="49">
        <v>70</v>
      </c>
      <c r="L646" s="49" t="s">
        <v>26</v>
      </c>
      <c r="M646" s="49">
        <v>1</v>
      </c>
      <c r="N646" s="49" t="s">
        <v>21</v>
      </c>
      <c r="O646" s="49" t="s">
        <v>27</v>
      </c>
      <c r="P646" s="49">
        <v>7</v>
      </c>
      <c r="Q646" s="49"/>
      <c r="R646" s="60"/>
      <c r="S646" s="60"/>
      <c r="T646" s="60"/>
    </row>
    <row r="647" spans="1:601">
      <c r="A647" s="49">
        <f>IF(C647=C646,A646,IF(C647=(C646+1),A646,(A646+1)))</f>
        <v>109</v>
      </c>
      <c r="B647" s="50">
        <f>IF(L647="Stroke",IF(M647=M646,IF(A647&lt;&gt;A646,1,IF(L646="Stroke",B646+1,IF(L645="Stroke",B645+1,IF(L644="Stroke",B644+1,IF(L643="Stroke",B643+1,IF(L642="Stroke",B642+1,IF(L641="Stroke",B641+1,IF(L640="Stroke",B640+1,"")))))))),IF(A647&lt;&gt;A645,1,IF(M647=M645,IF(L645="Stroke",B645+1,IF(M647=M644,IF(L644="Stroke",B644+1,""))),1))),"")</f>
        <v>4</v>
      </c>
      <c r="C647" s="49">
        <f t="shared" si="20"/>
        <v>73550</v>
      </c>
      <c r="D647" s="49" t="str">
        <f t="shared" si="21"/>
        <v>20171114</v>
      </c>
      <c r="E647" s="49">
        <v>2017</v>
      </c>
      <c r="F647" s="49">
        <v>11</v>
      </c>
      <c r="G647" s="49">
        <v>14</v>
      </c>
      <c r="H647" s="49">
        <v>20</v>
      </c>
      <c r="I647" s="49">
        <v>25</v>
      </c>
      <c r="J647" s="49">
        <v>50</v>
      </c>
      <c r="K647" s="49">
        <v>157</v>
      </c>
      <c r="L647" s="49" t="s">
        <v>26</v>
      </c>
      <c r="M647" s="49">
        <v>1</v>
      </c>
      <c r="N647" s="49" t="s">
        <v>21</v>
      </c>
      <c r="O647" s="49" t="s">
        <v>27</v>
      </c>
      <c r="P647" s="49">
        <v>9</v>
      </c>
      <c r="Q647" s="60" t="s">
        <v>232</v>
      </c>
      <c r="R647" s="60"/>
      <c r="S647" s="60"/>
      <c r="T647" s="60"/>
    </row>
    <row r="648" spans="1:601">
      <c r="A648" s="49">
        <f>IF(C648=C647,A647,IF(C648=(C647+1),A647,(A647+1)))</f>
        <v>109</v>
      </c>
      <c r="B648" s="50">
        <f>IF(L648="Stroke",IF(M648=M647,IF(A648&lt;&gt;A647,1,IF(L647="Stroke",B647+1,IF(L646="Stroke",B646+1,IF(L645="Stroke",B645+1,IF(L644="Stroke",B644+1,IF(L643="Stroke",B643+1,IF(L642="Stroke",B642+1,IF(L641="Stroke",B641+1,"")))))))),IF(A648&lt;&gt;A646,1,IF(M648=M646,IF(L646="Stroke",B646+1,IF(M648=M645,IF(L645="Stroke",B645+1,""))),1))),"")</f>
        <v>5</v>
      </c>
      <c r="C648" s="49">
        <f t="shared" si="20"/>
        <v>73550</v>
      </c>
      <c r="D648" s="49" t="str">
        <f t="shared" si="21"/>
        <v>20171114</v>
      </c>
      <c r="E648" s="49">
        <v>2017</v>
      </c>
      <c r="F648" s="49">
        <v>11</v>
      </c>
      <c r="G648" s="49">
        <v>14</v>
      </c>
      <c r="H648" s="49">
        <v>20</v>
      </c>
      <c r="I648" s="49">
        <v>25</v>
      </c>
      <c r="J648" s="49">
        <v>50</v>
      </c>
      <c r="K648" s="49">
        <v>223</v>
      </c>
      <c r="L648" s="49" t="s">
        <v>26</v>
      </c>
      <c r="M648" s="49">
        <v>1</v>
      </c>
      <c r="N648" s="49" t="s">
        <v>21</v>
      </c>
      <c r="O648" s="49" t="s">
        <v>66</v>
      </c>
      <c r="P648" s="49">
        <v>929</v>
      </c>
      <c r="Q648" s="49"/>
      <c r="R648" s="60"/>
      <c r="S648" s="60"/>
      <c r="T648" s="60"/>
    </row>
    <row r="649" spans="1:601">
      <c r="A649" s="49">
        <f>IF(C649=C648,A648,IF(C649=(C648+1),A648,(A648+1)))</f>
        <v>109</v>
      </c>
      <c r="B649" s="50" t="str">
        <f>IF(L649="Stroke",IF(M649=M648,IF(A649&lt;&gt;A648,1,IF(L648="Stroke",B648+1,IF(L647="Stroke",B647+1,IF(L646="Stroke",B646+1,IF(L645="Stroke",B645+1,IF(L644="Stroke",B644+1,IF(L643="Stroke",B643+1,IF(L642="Stroke",B642+1,"")))))))),IF(A649&lt;&gt;A647,1,IF(M649=M647,IF(L647="Stroke",B647+1,IF(M649=M646,IF(L646="Stroke",B646+1,""))),1))),"")</f>
        <v/>
      </c>
      <c r="C649" s="49">
        <f t="shared" si="20"/>
        <v>73550</v>
      </c>
      <c r="D649" s="49" t="str">
        <f t="shared" si="21"/>
        <v>20171114</v>
      </c>
      <c r="E649" s="49">
        <v>2017</v>
      </c>
      <c r="F649" s="49">
        <v>11</v>
      </c>
      <c r="G649" s="49">
        <v>14</v>
      </c>
      <c r="H649" s="49">
        <v>20</v>
      </c>
      <c r="I649" s="49">
        <v>25</v>
      </c>
      <c r="J649" s="49">
        <v>50</v>
      </c>
      <c r="K649" s="49">
        <v>226</v>
      </c>
      <c r="L649" s="49" t="s">
        <v>29</v>
      </c>
      <c r="M649" s="49">
        <v>1</v>
      </c>
      <c r="N649" s="49" t="s">
        <v>21</v>
      </c>
      <c r="O649" s="49" t="s">
        <v>66</v>
      </c>
      <c r="P649" s="49">
        <v>0</v>
      </c>
      <c r="Q649" s="49" t="s">
        <v>76</v>
      </c>
      <c r="R649" s="60"/>
      <c r="S649" s="60"/>
      <c r="T649" s="60"/>
    </row>
    <row r="650" spans="1:601">
      <c r="A650" s="49">
        <f>IF(C650=C649,A649,IF(C650=(C649+1),A649,(A649+1)))</f>
        <v>109</v>
      </c>
      <c r="B650" s="50" t="str">
        <f>IF(L650="Stroke",IF(M650=M649,IF(A650&lt;&gt;A649,1,IF(L649="Stroke",B649+1,IF(L648="Stroke",B648+1,IF(L647="Stroke",B647+1,IF(L646="Stroke",B646+1,IF(L645="Stroke",B645+1,IF(L644="Stroke",B644+1,IF(L643="Stroke",B643+1,"")))))))),IF(A650&lt;&gt;A648,1,IF(M650=M648,IF(L648="Stroke",B648+1,IF(M650=M647,IF(L647="Stroke",B647+1,""))),1))),"")</f>
        <v/>
      </c>
      <c r="C650" s="49">
        <f t="shared" si="20"/>
        <v>73551</v>
      </c>
      <c r="D650" s="49" t="str">
        <f t="shared" si="21"/>
        <v>20171114</v>
      </c>
      <c r="E650" s="49">
        <v>2017</v>
      </c>
      <c r="F650" s="49">
        <v>11</v>
      </c>
      <c r="G650" s="49">
        <v>14</v>
      </c>
      <c r="H650" s="49">
        <v>20</v>
      </c>
      <c r="I650" s="49">
        <v>25</v>
      </c>
      <c r="J650" s="49">
        <v>51</v>
      </c>
      <c r="K650" s="49">
        <v>18</v>
      </c>
      <c r="L650" s="49" t="s">
        <v>29</v>
      </c>
      <c r="M650" s="49">
        <v>1</v>
      </c>
      <c r="N650" s="49" t="s">
        <v>21</v>
      </c>
      <c r="O650" s="49" t="s">
        <v>66</v>
      </c>
      <c r="P650" s="49">
        <v>0</v>
      </c>
      <c r="Q650" s="49"/>
      <c r="R650" s="60"/>
      <c r="S650" s="60"/>
      <c r="T650" s="60"/>
    </row>
    <row r="651" spans="1:601">
      <c r="A651" s="49">
        <f>IF(C651=C650,A650,IF(C651=(C650+1),A650,(A650+1)))</f>
        <v>109</v>
      </c>
      <c r="B651" s="50" t="str">
        <f>IF(L651="Stroke",IF(M651=M650,IF(A651&lt;&gt;A650,1,IF(L650="Stroke",B650+1,IF(L649="Stroke",B649+1,IF(L648="Stroke",B648+1,IF(L647="Stroke",B647+1,IF(L646="Stroke",B646+1,IF(L645="Stroke",B645+1,IF(L644="Stroke",B644+1,"")))))))),IF(A651&lt;&gt;A649,1,IF(M651=M649,IF(L649="Stroke",B649+1,IF(M651=M648,IF(L648="Stroke",B648+1,""))),1))),"")</f>
        <v/>
      </c>
      <c r="C651" s="49">
        <f t="shared" si="20"/>
        <v>73551</v>
      </c>
      <c r="D651" s="49" t="str">
        <f t="shared" si="21"/>
        <v>20171114</v>
      </c>
      <c r="E651" s="49">
        <v>2017</v>
      </c>
      <c r="F651" s="49">
        <v>11</v>
      </c>
      <c r="G651" s="49">
        <v>14</v>
      </c>
      <c r="H651" s="49">
        <v>20</v>
      </c>
      <c r="I651" s="49">
        <v>25</v>
      </c>
      <c r="J651" s="49">
        <v>51</v>
      </c>
      <c r="K651" s="49">
        <v>31</v>
      </c>
      <c r="L651" s="49" t="s">
        <v>29</v>
      </c>
      <c r="M651" s="49">
        <v>1</v>
      </c>
      <c r="N651" s="49" t="s">
        <v>21</v>
      </c>
      <c r="O651" s="49" t="s">
        <v>66</v>
      </c>
      <c r="P651" s="49">
        <v>0</v>
      </c>
      <c r="Q651" s="49"/>
      <c r="R651" s="60"/>
      <c r="S651" s="60"/>
      <c r="T651" s="60"/>
    </row>
    <row r="652" spans="1:601">
      <c r="A652" s="49">
        <f>IF(C652=C651,A651,IF(C652=(C651+1),A651,(A651+1)))</f>
        <v>109</v>
      </c>
      <c r="B652" s="50" t="str">
        <f>IF(L652="Stroke",IF(M652=M651,IF(A652&lt;&gt;A651,1,IF(L651="Stroke",B651+1,IF(L650="Stroke",B650+1,IF(L649="Stroke",B649+1,IF(L648="Stroke",B648+1,IF(L647="Stroke",B647+1,IF(L646="Stroke",B646+1,IF(L645="Stroke",B645+1,"")))))))),IF(A652&lt;&gt;A650,1,IF(M652=M650,IF(L650="Stroke",B650+1,IF(M652=M649,IF(L649="Stroke",B649+1,""))),1))),"")</f>
        <v/>
      </c>
      <c r="C652" s="49">
        <f t="shared" si="20"/>
        <v>73551</v>
      </c>
      <c r="D652" s="49" t="str">
        <f t="shared" si="21"/>
        <v>20171114</v>
      </c>
      <c r="E652" s="49">
        <v>2017</v>
      </c>
      <c r="F652" s="49">
        <v>11</v>
      </c>
      <c r="G652" s="49">
        <v>14</v>
      </c>
      <c r="H652" s="49">
        <v>20</v>
      </c>
      <c r="I652" s="49">
        <v>25</v>
      </c>
      <c r="J652" s="49">
        <v>51</v>
      </c>
      <c r="K652" s="49">
        <v>37</v>
      </c>
      <c r="L652" s="49" t="s">
        <v>29</v>
      </c>
      <c r="M652" s="49">
        <v>1</v>
      </c>
      <c r="N652" s="49" t="s">
        <v>21</v>
      </c>
      <c r="O652" s="49" t="s">
        <v>66</v>
      </c>
      <c r="P652" s="49">
        <v>0</v>
      </c>
      <c r="Q652" s="49" t="s">
        <v>77</v>
      </c>
      <c r="R652" s="60"/>
      <c r="S652" s="60"/>
      <c r="T652" s="60"/>
    </row>
    <row r="653" spans="1:601">
      <c r="A653" s="51">
        <f>IF(C653=C652,A652,IF(C653=(C652+1),A652,(A652+1)))</f>
        <v>110</v>
      </c>
      <c r="B653" s="50">
        <f>IF(L653="Stroke",IF(M653=M652,IF(A653&lt;&gt;A652,1,IF(L652="Stroke",B652+1,IF(L651="Stroke",B651+1,IF(L650="Stroke",B650+1,IF(L649="Stroke",B649+1,IF(L648="Stroke",B648+1,IF(L647="Stroke",B647+1,IF(L646="Stroke",B646+1,"")))))))),IF(A653&lt;&gt;A651,1,IF(M653=M651,IF(L651="Stroke",B651+1,IF(M653=M650,IF(L650="Stroke",B650+1,""))),1))),"")</f>
        <v>1</v>
      </c>
      <c r="C653" s="51">
        <f t="shared" si="20"/>
        <v>73655</v>
      </c>
      <c r="D653" s="51" t="str">
        <f t="shared" si="21"/>
        <v>20171114</v>
      </c>
      <c r="E653" s="51">
        <v>2017</v>
      </c>
      <c r="F653" s="51">
        <v>11</v>
      </c>
      <c r="G653" s="51">
        <v>14</v>
      </c>
      <c r="H653" s="51">
        <v>20</v>
      </c>
      <c r="I653" s="51">
        <v>27</v>
      </c>
      <c r="J653" s="51">
        <v>35</v>
      </c>
      <c r="K653" s="51">
        <v>868</v>
      </c>
      <c r="L653" s="51" t="s">
        <v>26</v>
      </c>
      <c r="M653" s="51">
        <v>1</v>
      </c>
      <c r="N653" s="51" t="s">
        <v>21</v>
      </c>
      <c r="O653" s="51" t="s">
        <v>27</v>
      </c>
      <c r="P653" s="51">
        <v>9</v>
      </c>
      <c r="Q653" s="51"/>
      <c r="R653" s="60"/>
      <c r="S653" s="60"/>
      <c r="T653" s="60"/>
    </row>
    <row r="654" spans="1:601">
      <c r="A654" s="49">
        <f>IF(C654=C653,A653,IF(C654=(C653+1),A653,(A653+1)))</f>
        <v>110</v>
      </c>
      <c r="B654" s="50" t="str">
        <f>IF(L654="Stroke",IF(M654=M653,IF(A654&lt;&gt;A653,1,IF(L653="Stroke",B653+1,IF(L652="Stroke",B652+1,IF(L651="Stroke",B651+1,IF(L650="Stroke",B650+1,IF(L649="Stroke",B649+1,IF(L648="Stroke",B648+1,IF(L647="Stroke",B647+1,"")))))))),IF(A654&lt;&gt;A652,1,IF(M654=M652,IF(L652="Stroke",B652+1,IF(M654=M651,IF(L651="Stroke",B651+1,""))),1))),"")</f>
        <v/>
      </c>
      <c r="C654" s="49">
        <f t="shared" si="20"/>
        <v>73655</v>
      </c>
      <c r="D654" s="49" t="str">
        <f t="shared" si="21"/>
        <v>20171114</v>
      </c>
      <c r="E654" s="49">
        <v>2017</v>
      </c>
      <c r="F654" s="49">
        <v>11</v>
      </c>
      <c r="G654" s="49">
        <v>14</v>
      </c>
      <c r="H654" s="49">
        <v>20</v>
      </c>
      <c r="I654" s="49">
        <v>27</v>
      </c>
      <c r="J654" s="49">
        <v>35</v>
      </c>
      <c r="K654" s="49">
        <v>884</v>
      </c>
      <c r="L654" s="49" t="s">
        <v>40</v>
      </c>
      <c r="M654" s="49"/>
      <c r="N654" s="49" t="s">
        <v>21</v>
      </c>
      <c r="O654" s="49" t="s">
        <v>27</v>
      </c>
      <c r="P654" s="49">
        <v>0</v>
      </c>
      <c r="Q654" s="49"/>
      <c r="R654" s="60"/>
      <c r="S654" s="60"/>
      <c r="T654" s="60"/>
    </row>
    <row r="655" spans="1:601">
      <c r="A655" s="49">
        <f>IF(C655=C654,A654,IF(C655=(C654+1),A654,(A654+1)))</f>
        <v>110</v>
      </c>
      <c r="B655" s="50">
        <f>IF(L655="Stroke",IF(M655=M654,IF(A655&lt;&gt;A654,1,IF(L654="Stroke",B654+1,IF(L653="Stroke",B653+1,IF(L652="Stroke",B652+1,IF(L651="Stroke",B651+1,IF(L650="Stroke",B650+1,IF(L649="Stroke",B649+1,IF(L648="Stroke",B648+1,"")))))))),IF(A655&lt;&gt;A653,1,IF(M655=M653,IF(L653="Stroke",B653+1,IF(M655=M652,IF(L652="Stroke",B652+1,""))),1))),"")</f>
        <v>2</v>
      </c>
      <c r="C655" s="49">
        <f t="shared" si="20"/>
        <v>73655</v>
      </c>
      <c r="D655" s="49" t="str">
        <f t="shared" si="21"/>
        <v>20171114</v>
      </c>
      <c r="E655" s="49">
        <v>2017</v>
      </c>
      <c r="F655" s="49">
        <v>11</v>
      </c>
      <c r="G655" s="49">
        <v>14</v>
      </c>
      <c r="H655" s="49">
        <v>20</v>
      </c>
      <c r="I655" s="49">
        <v>27</v>
      </c>
      <c r="J655" s="49">
        <v>35</v>
      </c>
      <c r="K655" s="49">
        <v>923</v>
      </c>
      <c r="L655" s="49" t="s">
        <v>26</v>
      </c>
      <c r="M655" s="49">
        <v>1</v>
      </c>
      <c r="N655" s="49" t="s">
        <v>21</v>
      </c>
      <c r="O655" s="49" t="s">
        <v>27</v>
      </c>
      <c r="P655" s="49">
        <v>6</v>
      </c>
      <c r="Q655" s="49"/>
      <c r="R655" s="60"/>
      <c r="S655" s="60"/>
      <c r="T655" s="60"/>
    </row>
    <row r="656" spans="1:601">
      <c r="A656" s="49">
        <f>IF(C656=C655,A655,IF(C656=(C655+1),A655,(A655+1)))</f>
        <v>110</v>
      </c>
      <c r="B656" s="50">
        <f>IF(L656="Stroke",IF(M656=M655,IF(A656&lt;&gt;A655,1,IF(L655="Stroke",B655+1,IF(L654="Stroke",B654+1,IF(L653="Stroke",B653+1,IF(L652="Stroke",B652+1,IF(L651="Stroke",B651+1,IF(L650="Stroke",B650+1,IF(L649="Stroke",B649+1,"")))))))),IF(A656&lt;&gt;A654,1,IF(M656=M654,IF(L654="Stroke",B654+1,IF(M656=M653,IF(L653="Stroke",B653+1,""))),1))),"")</f>
        <v>3</v>
      </c>
      <c r="C656" s="49">
        <f t="shared" si="20"/>
        <v>73655</v>
      </c>
      <c r="D656" s="49" t="str">
        <f t="shared" si="21"/>
        <v>20171114</v>
      </c>
      <c r="E656" s="49">
        <v>2017</v>
      </c>
      <c r="F656" s="49">
        <v>11</v>
      </c>
      <c r="G656" s="49">
        <v>14</v>
      </c>
      <c r="H656" s="49">
        <v>20</v>
      </c>
      <c r="I656" s="49">
        <v>27</v>
      </c>
      <c r="J656" s="49">
        <v>35</v>
      </c>
      <c r="K656" s="49">
        <v>952</v>
      </c>
      <c r="L656" s="49" t="s">
        <v>26</v>
      </c>
      <c r="M656" s="49">
        <v>1</v>
      </c>
      <c r="N656" s="49" t="s">
        <v>21</v>
      </c>
      <c r="O656" s="49" t="s">
        <v>27</v>
      </c>
      <c r="P656" s="49">
        <v>5</v>
      </c>
      <c r="Q656" s="49"/>
      <c r="R656" s="60"/>
      <c r="S656" s="60"/>
      <c r="T656" s="60"/>
    </row>
    <row r="657" spans="1:20">
      <c r="A657" s="49">
        <f>IF(C657=C656,A656,IF(C657=(C656+1),A656,(A656+1)))</f>
        <v>110</v>
      </c>
      <c r="B657" s="50">
        <f>IF(L657="Stroke",IF(M657=M656,IF(A657&lt;&gt;A656,1,IF(L656="Stroke",B656+1,IF(L655="Stroke",B655+1,IF(L654="Stroke",B654+1,IF(L653="Stroke",B653+1,IF(L652="Stroke",B652+1,IF(L651="Stroke",B651+1,IF(L650="Stroke",B650+1,"")))))))),IF(A657&lt;&gt;A655,1,IF(M657=M655,IF(L655="Stroke",B655+1,IF(M657=M654,IF(L654="Stroke",B654+1,""))),1))),"")</f>
        <v>4</v>
      </c>
      <c r="C657" s="49">
        <f t="shared" si="20"/>
        <v>73655</v>
      </c>
      <c r="D657" s="49" t="str">
        <f t="shared" si="21"/>
        <v>20171114</v>
      </c>
      <c r="E657" s="49">
        <v>2017</v>
      </c>
      <c r="F657" s="49">
        <v>11</v>
      </c>
      <c r="G657" s="49">
        <v>14</v>
      </c>
      <c r="H657" s="49">
        <v>20</v>
      </c>
      <c r="I657" s="49">
        <v>27</v>
      </c>
      <c r="J657" s="49">
        <v>35</v>
      </c>
      <c r="K657" s="49">
        <v>978</v>
      </c>
      <c r="L657" s="49" t="s">
        <v>26</v>
      </c>
      <c r="M657" s="49">
        <v>1</v>
      </c>
      <c r="N657" s="49" t="s">
        <v>21</v>
      </c>
      <c r="O657" s="49" t="s">
        <v>27</v>
      </c>
      <c r="P657" s="49">
        <v>6</v>
      </c>
      <c r="Q657" s="49"/>
      <c r="R657" s="60"/>
      <c r="S657" s="60"/>
      <c r="T657" s="60"/>
    </row>
    <row r="658" spans="1:20">
      <c r="A658" s="49">
        <f>IF(C658=C657,A657,IF(C658=(C657+1),A657,(A657+1)))</f>
        <v>110</v>
      </c>
      <c r="B658" s="50">
        <f>IF(L658="Stroke",IF(M658=M657,IF(A658&lt;&gt;A657,1,IF(L657="Stroke",B657+1,IF(L656="Stroke",B656+1,IF(L655="Stroke",B655+1,IF(L654="Stroke",B654+1,IF(L653="Stroke",B653+1,IF(L652="Stroke",B652+1,IF(L651="Stroke",B651+1,"")))))))),IF(A658&lt;&gt;A656,1,IF(M658=M656,IF(L656="Stroke",B656+1,IF(M658=M655,IF(L655="Stroke",B655+1,""))),1))),"")</f>
        <v>5</v>
      </c>
      <c r="C658" s="49">
        <f t="shared" si="20"/>
        <v>73656</v>
      </c>
      <c r="D658" s="49" t="str">
        <f t="shared" si="21"/>
        <v>20171114</v>
      </c>
      <c r="E658" s="49">
        <v>2017</v>
      </c>
      <c r="F658" s="49">
        <v>11</v>
      </c>
      <c r="G658" s="49">
        <v>14</v>
      </c>
      <c r="H658" s="49">
        <v>20</v>
      </c>
      <c r="I658" s="49">
        <v>27</v>
      </c>
      <c r="J658" s="49">
        <v>36</v>
      </c>
      <c r="K658" s="49">
        <v>1</v>
      </c>
      <c r="L658" s="49" t="s">
        <v>26</v>
      </c>
      <c r="M658" s="49">
        <v>1</v>
      </c>
      <c r="N658" s="49" t="s">
        <v>21</v>
      </c>
      <c r="O658" s="49" t="s">
        <v>27</v>
      </c>
      <c r="P658" s="49">
        <v>6</v>
      </c>
      <c r="Q658" s="49"/>
      <c r="R658" s="60"/>
      <c r="S658" s="60"/>
      <c r="T658" s="60"/>
    </row>
    <row r="659" spans="1:20">
      <c r="A659" s="49">
        <f>IF(C659=C658,A658,IF(C659=(C658+1),A658,(A658+1)))</f>
        <v>110</v>
      </c>
      <c r="B659" s="50">
        <f>IF(L659="Stroke",IF(M659=M658,IF(A659&lt;&gt;A658,1,IF(L658="Stroke",B658+1,IF(L657="Stroke",B657+1,IF(L656="Stroke",B656+1,IF(L655="Stroke",B655+1,IF(L654="Stroke",B654+1,IF(L653="Stroke",B653+1,IF(L652="Stroke",B652+1,"")))))))),IF(A659&lt;&gt;A657,1,IF(M659=M657,IF(L657="Stroke",B657+1,IF(M659=M656,IF(L656="Stroke",B656+1,""))),1))),"")</f>
        <v>6</v>
      </c>
      <c r="C659" s="49">
        <f t="shared" si="20"/>
        <v>73656</v>
      </c>
      <c r="D659" s="49" t="str">
        <f t="shared" si="21"/>
        <v>20171114</v>
      </c>
      <c r="E659" s="49">
        <v>2017</v>
      </c>
      <c r="F659" s="49">
        <v>11</v>
      </c>
      <c r="G659" s="49">
        <v>14</v>
      </c>
      <c r="H659" s="49">
        <v>20</v>
      </c>
      <c r="I659" s="49">
        <v>27</v>
      </c>
      <c r="J659" s="49">
        <v>36</v>
      </c>
      <c r="K659" s="49">
        <v>21</v>
      </c>
      <c r="L659" s="49" t="s">
        <v>26</v>
      </c>
      <c r="M659" s="49">
        <v>1</v>
      </c>
      <c r="N659" s="49" t="s">
        <v>21</v>
      </c>
      <c r="O659" s="49" t="s">
        <v>27</v>
      </c>
      <c r="P659" s="49">
        <v>236</v>
      </c>
      <c r="Q659" s="49"/>
      <c r="R659" s="60"/>
      <c r="S659" s="60"/>
      <c r="T659" s="60"/>
    </row>
    <row r="660" spans="1:20">
      <c r="A660" s="49">
        <f>IF(C660=C659,A659,IF(C660=(C659+1),A659,(A659+1)))</f>
        <v>110</v>
      </c>
      <c r="B660" s="50">
        <f>IF(L660="Stroke",IF(M660=M659,IF(A660&lt;&gt;A659,1,IF(L659="Stroke",B659+1,IF(L658="Stroke",B658+1,IF(L657="Stroke",B657+1,IF(L656="Stroke",B656+1,IF(L655="Stroke",B655+1,IF(L654="Stroke",B654+1,IF(L653="Stroke",B653+1,"")))))))),IF(A660&lt;&gt;A658,1,IF(M660=M658,IF(L658="Stroke",B658+1,IF(M660=M657,IF(L657="Stroke",B657+1,""))),1))),"")</f>
        <v>7</v>
      </c>
      <c r="C660" s="49">
        <f t="shared" si="20"/>
        <v>73656</v>
      </c>
      <c r="D660" s="49" t="str">
        <f t="shared" si="21"/>
        <v>20171114</v>
      </c>
      <c r="E660" s="49">
        <v>2017</v>
      </c>
      <c r="F660" s="49">
        <v>11</v>
      </c>
      <c r="G660" s="49">
        <v>14</v>
      </c>
      <c r="H660" s="49">
        <v>20</v>
      </c>
      <c r="I660" s="49">
        <v>27</v>
      </c>
      <c r="J660" s="49">
        <v>36</v>
      </c>
      <c r="K660" s="49">
        <v>279</v>
      </c>
      <c r="L660" s="49" t="s">
        <v>26</v>
      </c>
      <c r="M660" s="49">
        <v>1</v>
      </c>
      <c r="N660" s="49" t="s">
        <v>21</v>
      </c>
      <c r="O660" s="49" t="s">
        <v>27</v>
      </c>
      <c r="P660" s="49">
        <v>26</v>
      </c>
      <c r="Q660" s="49"/>
      <c r="R660" s="60"/>
      <c r="S660" s="60"/>
      <c r="T660" s="60"/>
    </row>
    <row r="661" spans="1:20">
      <c r="A661" s="49">
        <f>IF(C661=C660,A660,IF(C661=(C660+1),A660,(A660+1)))</f>
        <v>110</v>
      </c>
      <c r="B661" s="50">
        <f>IF(L661="Stroke",IF(M661=M660,IF(A661&lt;&gt;A660,1,IF(L660="Stroke",B660+1,IF(L659="Stroke",B659+1,IF(L658="Stroke",B658+1,IF(L657="Stroke",B657+1,IF(L656="Stroke",B656+1,IF(L655="Stroke",B655+1,IF(L654="Stroke",B654+1,"")))))))),IF(A661&lt;&gt;A659,1,IF(M661=M659,IF(L659="Stroke",B659+1,IF(M661=M658,IF(L658="Stroke",B658+1,""))),1))),"")</f>
        <v>8</v>
      </c>
      <c r="C661" s="49">
        <f t="shared" si="20"/>
        <v>73656</v>
      </c>
      <c r="D661" s="49" t="str">
        <f t="shared" si="21"/>
        <v>20171114</v>
      </c>
      <c r="E661" s="49">
        <v>2017</v>
      </c>
      <c r="F661" s="49">
        <v>11</v>
      </c>
      <c r="G661" s="49">
        <v>14</v>
      </c>
      <c r="H661" s="49">
        <v>20</v>
      </c>
      <c r="I661" s="49">
        <v>27</v>
      </c>
      <c r="J661" s="49">
        <v>36</v>
      </c>
      <c r="K661" s="49">
        <v>328</v>
      </c>
      <c r="L661" s="49" t="s">
        <v>26</v>
      </c>
      <c r="M661" s="49">
        <v>1</v>
      </c>
      <c r="N661" s="49" t="s">
        <v>21</v>
      </c>
      <c r="O661" s="49" t="s">
        <v>27</v>
      </c>
      <c r="P661" s="49">
        <v>165</v>
      </c>
      <c r="Q661" s="49" t="s">
        <v>39</v>
      </c>
      <c r="R661" s="60"/>
      <c r="S661" s="60"/>
      <c r="T661" s="60"/>
    </row>
    <row r="662" spans="1:20">
      <c r="A662" s="49">
        <f>IF(C662=C661,A661,IF(C662=(C661+1),A661,(A661+1)))</f>
        <v>110</v>
      </c>
      <c r="B662" s="50" t="str">
        <f>IF(L662="Stroke",IF(M662=M661,IF(A662&lt;&gt;A661,1,IF(L661="Stroke",B661+1,IF(L660="Stroke",B660+1,IF(L659="Stroke",B659+1,IF(L658="Stroke",B658+1,IF(L657="Stroke",B657+1,IF(L656="Stroke",B656+1,IF(L655="Stroke",B655+1,"")))))))),IF(A662&lt;&gt;A660,1,IF(M662=M660,IF(L660="Stroke",B660+1,IF(M662=M659,IF(L659="Stroke",B659+1,""))),1))),"")</f>
        <v/>
      </c>
      <c r="C662" s="49">
        <f t="shared" si="20"/>
        <v>73656</v>
      </c>
      <c r="D662" s="49" t="str">
        <f t="shared" si="21"/>
        <v>20171114</v>
      </c>
      <c r="E662" s="49">
        <v>2017</v>
      </c>
      <c r="F662" s="49">
        <v>11</v>
      </c>
      <c r="G662" s="49">
        <v>14</v>
      </c>
      <c r="H662" s="49">
        <v>20</v>
      </c>
      <c r="I662" s="49">
        <v>27</v>
      </c>
      <c r="J662" s="49">
        <v>36</v>
      </c>
      <c r="K662" s="49">
        <v>331</v>
      </c>
      <c r="L662" s="49" t="s">
        <v>29</v>
      </c>
      <c r="M662" s="49">
        <v>1</v>
      </c>
      <c r="N662" s="49" t="s">
        <v>21</v>
      </c>
      <c r="O662" s="49" t="s">
        <v>27</v>
      </c>
      <c r="P662" s="49">
        <v>0</v>
      </c>
      <c r="Q662" s="49"/>
      <c r="R662" s="60"/>
      <c r="S662" s="60"/>
      <c r="T662" s="60"/>
    </row>
    <row r="663" spans="1:20">
      <c r="A663" s="49">
        <f>IF(C663=C662,A662,IF(C663=(C662+1),A662,(A662+1)))</f>
        <v>110</v>
      </c>
      <c r="B663" s="50" t="str">
        <f>IF(L663="Stroke",IF(M663=M662,IF(A663&lt;&gt;A662,1,IF(L662="Stroke",B662+1,IF(L661="Stroke",B661+1,IF(L660="Stroke",B660+1,IF(L659="Stroke",B659+1,IF(L658="Stroke",B658+1,IF(L657="Stroke",B657+1,IF(L656="Stroke",B656+1,"")))))))),IF(A663&lt;&gt;A661,1,IF(M663=M661,IF(L661="Stroke",B661+1,IF(M663=M660,IF(L660="Stroke",B660+1,""))),1))),"")</f>
        <v/>
      </c>
      <c r="C663" s="49">
        <f t="shared" si="20"/>
        <v>73656</v>
      </c>
      <c r="D663" s="49" t="str">
        <f t="shared" si="21"/>
        <v>20171114</v>
      </c>
      <c r="E663" s="49">
        <v>2017</v>
      </c>
      <c r="F663" s="49">
        <v>11</v>
      </c>
      <c r="G663" s="49">
        <v>14</v>
      </c>
      <c r="H663" s="49">
        <v>20</v>
      </c>
      <c r="I663" s="49">
        <v>27</v>
      </c>
      <c r="J663" s="49">
        <v>36</v>
      </c>
      <c r="K663" s="49">
        <v>466</v>
      </c>
      <c r="L663" s="49" t="s">
        <v>29</v>
      </c>
      <c r="M663" s="49">
        <v>1</v>
      </c>
      <c r="N663" s="49" t="s">
        <v>21</v>
      </c>
      <c r="O663" s="49" t="s">
        <v>27</v>
      </c>
      <c r="P663" s="49">
        <v>0</v>
      </c>
      <c r="Q663" s="49"/>
      <c r="R663" s="60"/>
      <c r="S663" s="60"/>
      <c r="T663" s="60"/>
    </row>
    <row r="664" spans="1:20">
      <c r="A664" s="49">
        <f>IF(C664=C663,A663,IF(C664=(C663+1),A663,(A663+1)))</f>
        <v>110</v>
      </c>
      <c r="B664" s="50" t="str">
        <f>IF(L664="Stroke",IF(M664=M663,IF(A664&lt;&gt;A663,1,IF(L663="Stroke",B663+1,IF(L662="Stroke",B662+1,IF(L661="Stroke",B661+1,IF(L660="Stroke",B660+1,IF(L659="Stroke",B659+1,IF(L658="Stroke",B658+1,IF(L657="Stroke",B657+1,"")))))))),IF(A664&lt;&gt;A662,1,IF(M664=M662,IF(L662="Stroke",B662+1,IF(M664=M661,IF(L661="Stroke",B661+1,""))),1))),"")</f>
        <v/>
      </c>
      <c r="C664" s="49">
        <f t="shared" si="20"/>
        <v>73656</v>
      </c>
      <c r="D664" s="49" t="str">
        <f t="shared" si="21"/>
        <v>20171114</v>
      </c>
      <c r="E664" s="49">
        <v>2017</v>
      </c>
      <c r="F664" s="49">
        <v>11</v>
      </c>
      <c r="G664" s="49">
        <v>14</v>
      </c>
      <c r="H664" s="49">
        <v>20</v>
      </c>
      <c r="I664" s="49">
        <v>27</v>
      </c>
      <c r="J664" s="49">
        <v>36</v>
      </c>
      <c r="K664" s="49">
        <v>473</v>
      </c>
      <c r="L664" s="49" t="s">
        <v>29</v>
      </c>
      <c r="M664" s="49">
        <v>1</v>
      </c>
      <c r="N664" s="49" t="s">
        <v>21</v>
      </c>
      <c r="O664" s="49" t="s">
        <v>27</v>
      </c>
      <c r="P664" s="49">
        <v>0</v>
      </c>
      <c r="Q664" s="49"/>
      <c r="R664" s="60"/>
      <c r="S664" s="60"/>
      <c r="T664" s="60"/>
    </row>
    <row r="665" spans="1:20">
      <c r="A665" s="49">
        <f>IF(C665=C664,A664,IF(C665=(C664+1),A664,(A664+1)))</f>
        <v>110</v>
      </c>
      <c r="B665" s="50">
        <f>IF(L665="Stroke",IF(M665=M664,IF(A665&lt;&gt;A664,1,IF(L664="Stroke",B664+1,IF(L663="Stroke",B663+1,IF(L662="Stroke",B662+1,IF(L661="Stroke",B661+1,IF(L660="Stroke",B660+1,IF(L659="Stroke",B659+1,IF(L658="Stroke",B658+1,"")))))))),IF(A665&lt;&gt;A663,1,IF(M665=M663,IF(L663="Stroke",B663+1,IF(M665=M662,IF(L662="Stroke",B662+1,""))),1))),"")</f>
        <v>9</v>
      </c>
      <c r="C665" s="49">
        <f t="shared" si="20"/>
        <v>73656</v>
      </c>
      <c r="D665" s="49" t="str">
        <f t="shared" si="21"/>
        <v>20171114</v>
      </c>
      <c r="E665" s="49">
        <v>2017</v>
      </c>
      <c r="F665" s="49">
        <v>11</v>
      </c>
      <c r="G665" s="49">
        <v>14</v>
      </c>
      <c r="H665" s="49">
        <v>20</v>
      </c>
      <c r="I665" s="49">
        <v>27</v>
      </c>
      <c r="J665" s="49">
        <v>36</v>
      </c>
      <c r="K665" s="49">
        <v>521</v>
      </c>
      <c r="L665" s="49" t="s">
        <v>26</v>
      </c>
      <c r="M665" s="49">
        <v>1</v>
      </c>
      <c r="N665" s="49" t="s">
        <v>21</v>
      </c>
      <c r="O665" s="49" t="s">
        <v>27</v>
      </c>
      <c r="P665" s="49">
        <v>205</v>
      </c>
      <c r="Q665" s="49"/>
      <c r="R665" s="60"/>
      <c r="S665" s="60"/>
      <c r="T665" s="60"/>
    </row>
    <row r="666" spans="1:20">
      <c r="A666" s="49">
        <f>IF(C666=C665,A665,IF(C666=(C665+1),A665,(A665+1)))</f>
        <v>110</v>
      </c>
      <c r="B666" s="50" t="str">
        <f>IF(L666="Stroke",IF(M666=M665,IF(A666&lt;&gt;A665,1,IF(L665="Stroke",B665+1,IF(L664="Stroke",B664+1,IF(L663="Stroke",B663+1,IF(L662="Stroke",B662+1,IF(L661="Stroke",B661+1,IF(L660="Stroke",B660+1,IF(L659="Stroke",B659+1,"")))))))),IF(A666&lt;&gt;A664,1,IF(M666=M664,IF(L664="Stroke",B664+1,IF(M666=M663,IF(L663="Stroke",B663+1,""))),1))),"")</f>
        <v/>
      </c>
      <c r="C666" s="49">
        <f t="shared" si="20"/>
        <v>73656</v>
      </c>
      <c r="D666" s="49" t="str">
        <f t="shared" si="21"/>
        <v>20171114</v>
      </c>
      <c r="E666" s="49">
        <v>2017</v>
      </c>
      <c r="F666" s="49">
        <v>11</v>
      </c>
      <c r="G666" s="49">
        <v>14</v>
      </c>
      <c r="H666" s="49">
        <v>20</v>
      </c>
      <c r="I666" s="49">
        <v>27</v>
      </c>
      <c r="J666" s="49">
        <v>36</v>
      </c>
      <c r="K666" s="49">
        <v>558</v>
      </c>
      <c r="L666" s="49" t="s">
        <v>29</v>
      </c>
      <c r="M666" s="49">
        <v>1</v>
      </c>
      <c r="N666" s="49" t="s">
        <v>21</v>
      </c>
      <c r="O666" s="49" t="s">
        <v>27</v>
      </c>
      <c r="P666" s="49">
        <v>0</v>
      </c>
      <c r="Q666" s="49"/>
      <c r="R666" s="60"/>
      <c r="S666" s="60"/>
      <c r="T666" s="60"/>
    </row>
    <row r="667" spans="1:20">
      <c r="A667" s="49">
        <f>IF(C667=C666,A666,IF(C667=(C666+1),A666,(A666+1)))</f>
        <v>110</v>
      </c>
      <c r="B667" s="50" t="str">
        <f>IF(L667="Stroke",IF(M667=M666,IF(A667&lt;&gt;A666,1,IF(L666="Stroke",B666+1,IF(L665="Stroke",B665+1,IF(L664="Stroke",B664+1,IF(L663="Stroke",B663+1,IF(L662="Stroke",B662+1,IF(L661="Stroke",B661+1,IF(L660="Stroke",B660+1,"")))))))),IF(A667&lt;&gt;A665,1,IF(M667=M665,IF(L665="Stroke",B665+1,IF(M667=M664,IF(L664="Stroke",B664+1,""))),1))),"")</f>
        <v/>
      </c>
      <c r="C667" s="49">
        <f t="shared" si="20"/>
        <v>73656</v>
      </c>
      <c r="D667" s="49" t="str">
        <f t="shared" si="21"/>
        <v>20171114</v>
      </c>
      <c r="E667" s="49">
        <v>2017</v>
      </c>
      <c r="F667" s="49">
        <v>11</v>
      </c>
      <c r="G667" s="49">
        <v>14</v>
      </c>
      <c r="H667" s="49">
        <v>20</v>
      </c>
      <c r="I667" s="49">
        <v>27</v>
      </c>
      <c r="J667" s="49">
        <v>36</v>
      </c>
      <c r="K667" s="49">
        <v>562</v>
      </c>
      <c r="L667" s="49" t="s">
        <v>29</v>
      </c>
      <c r="M667" s="49">
        <v>1</v>
      </c>
      <c r="N667" s="49" t="s">
        <v>21</v>
      </c>
      <c r="O667" s="49" t="s">
        <v>27</v>
      </c>
      <c r="P667" s="49">
        <v>0</v>
      </c>
      <c r="Q667" s="49"/>
      <c r="R667" s="60"/>
      <c r="S667" s="60"/>
      <c r="T667" s="60"/>
    </row>
    <row r="668" spans="1:20">
      <c r="A668" s="49">
        <f>IF(C668=C667,A667,IF(C668=(C667+1),A667,(A667+1)))</f>
        <v>110</v>
      </c>
      <c r="B668" s="50" t="str">
        <f>IF(L668="Stroke",IF(M668=M667,IF(A668&lt;&gt;A667,1,IF(L667="Stroke",B667+1,IF(L666="Stroke",B666+1,IF(L665="Stroke",B665+1,IF(L664="Stroke",B664+1,IF(L663="Stroke",B663+1,IF(L662="Stroke",B662+1,IF(L661="Stroke",B661+1,"")))))))),IF(A668&lt;&gt;A666,1,IF(M668=M666,IF(L666="Stroke",B666+1,IF(M668=M665,IF(L665="Stroke",B665+1,""))),1))),"")</f>
        <v/>
      </c>
      <c r="C668" s="49">
        <f t="shared" si="20"/>
        <v>73656</v>
      </c>
      <c r="D668" s="49" t="str">
        <f t="shared" si="21"/>
        <v>20171114</v>
      </c>
      <c r="E668" s="49">
        <v>2017</v>
      </c>
      <c r="F668" s="49">
        <v>11</v>
      </c>
      <c r="G668" s="49">
        <v>14</v>
      </c>
      <c r="H668" s="49">
        <v>20</v>
      </c>
      <c r="I668" s="49">
        <v>27</v>
      </c>
      <c r="J668" s="49">
        <v>36</v>
      </c>
      <c r="K668" s="49">
        <v>566</v>
      </c>
      <c r="L668" s="49" t="s">
        <v>29</v>
      </c>
      <c r="M668" s="49">
        <v>1</v>
      </c>
      <c r="N668" s="49" t="s">
        <v>21</v>
      </c>
      <c r="O668" s="49" t="s">
        <v>27</v>
      </c>
      <c r="P668" s="49">
        <v>0</v>
      </c>
      <c r="Q668" s="49"/>
      <c r="R668" s="60"/>
      <c r="S668" s="60"/>
      <c r="T668" s="60"/>
    </row>
    <row r="669" spans="1:20" s="79" customFormat="1">
      <c r="A669" s="49">
        <f>IF(C669=C668,A668,IF(C669=(C668+1),A668,(A668+1)))</f>
        <v>110</v>
      </c>
      <c r="B669" s="50" t="str">
        <f>IF(L669="Stroke",IF(M669=M668,IF(A669&lt;&gt;A668,1,IF(L668="Stroke",B668+1,IF(L667="Stroke",B667+1,IF(L666="Stroke",B666+1,IF(L665="Stroke",B665+1,IF(L664="Stroke",B664+1,IF(L663="Stroke",B663+1,IF(L662="Stroke",B662+1,"")))))))),IF(A669&lt;&gt;A667,1,IF(M669=M667,IF(L667="Stroke",B667+1,IF(M669=M666,IF(L666="Stroke",B666+1,""))),1))),"")</f>
        <v/>
      </c>
      <c r="C669" s="49">
        <f t="shared" si="20"/>
        <v>73656</v>
      </c>
      <c r="D669" s="49" t="str">
        <f t="shared" si="21"/>
        <v>20171114</v>
      </c>
      <c r="E669" s="49">
        <v>2017</v>
      </c>
      <c r="F669" s="49">
        <v>11</v>
      </c>
      <c r="G669" s="49">
        <v>14</v>
      </c>
      <c r="H669" s="49">
        <v>20</v>
      </c>
      <c r="I669" s="49">
        <v>27</v>
      </c>
      <c r="J669" s="49">
        <v>36</v>
      </c>
      <c r="K669" s="49">
        <v>572</v>
      </c>
      <c r="L669" s="49" t="s">
        <v>29</v>
      </c>
      <c r="M669" s="49">
        <v>1</v>
      </c>
      <c r="N669" s="49" t="s">
        <v>21</v>
      </c>
      <c r="O669" s="49" t="s">
        <v>27</v>
      </c>
      <c r="P669" s="49">
        <v>0</v>
      </c>
      <c r="Q669" s="49"/>
      <c r="R669" s="60"/>
      <c r="S669" s="60"/>
      <c r="T669" s="60"/>
    </row>
    <row r="670" spans="1:20">
      <c r="A670" s="49">
        <f>IF(C670=C669,A669,IF(C670=(C669+1),A669,(A669+1)))</f>
        <v>110</v>
      </c>
      <c r="B670" s="50">
        <f>IF(L670="Stroke",IF(M670=M669,IF(A670&lt;&gt;A669,1,IF(L669="Stroke",B669+1,IF(L668="Stroke",B668+1,IF(L667="Stroke",B667+1,IF(L666="Stroke",B666+1,IF(L665="Stroke",B665+1,IF(L664="Stroke",B664+1,IF(L663="Stroke",B663+1,"")))))))),IF(A670&lt;&gt;A668,1,IF(M670=M668,IF(L668="Stroke",B668+1,IF(M670=M667,IF(L667="Stroke",B667+1,""))),1))),"")</f>
        <v>10</v>
      </c>
      <c r="C670" s="49">
        <f t="shared" si="20"/>
        <v>73656</v>
      </c>
      <c r="D670" s="49" t="str">
        <f t="shared" si="21"/>
        <v>20171114</v>
      </c>
      <c r="E670" s="49">
        <v>2017</v>
      </c>
      <c r="F670" s="49">
        <v>11</v>
      </c>
      <c r="G670" s="49">
        <v>14</v>
      </c>
      <c r="H670" s="49">
        <v>20</v>
      </c>
      <c r="I670" s="49">
        <v>27</v>
      </c>
      <c r="J670" s="49">
        <v>36</v>
      </c>
      <c r="K670" s="49">
        <v>762</v>
      </c>
      <c r="L670" s="49" t="s">
        <v>26</v>
      </c>
      <c r="M670" s="49">
        <v>1</v>
      </c>
      <c r="N670" s="49" t="s">
        <v>21</v>
      </c>
      <c r="O670" s="49" t="s">
        <v>27</v>
      </c>
      <c r="P670" s="49">
        <v>101</v>
      </c>
      <c r="Q670" s="49"/>
      <c r="R670" s="60"/>
      <c r="S670" s="60"/>
      <c r="T670" s="60"/>
    </row>
    <row r="671" spans="1:20">
      <c r="A671" s="49">
        <f>IF(C671=C670,A670,IF(C671=(C670+1),A670,(A670+1)))</f>
        <v>110</v>
      </c>
      <c r="B671" s="50" t="str">
        <f>IF(L671="Stroke",IF(M671=M670,IF(A671&lt;&gt;A670,1,IF(L670="Stroke",B670+1,IF(L669="Stroke",B669+1,IF(L668="Stroke",B668+1,IF(L667="Stroke",B667+1,IF(L666="Stroke",B666+1,IF(L665="Stroke",B665+1,IF(L664="Stroke",B664+1,"")))))))),IF(A671&lt;&gt;A669,1,IF(M671=M669,IF(L669="Stroke",B669+1,IF(M671=M668,IF(L668="Stroke",B668+1,""))),1))),"")</f>
        <v/>
      </c>
      <c r="C671" s="49">
        <f t="shared" si="20"/>
        <v>73656</v>
      </c>
      <c r="D671" s="49" t="str">
        <f t="shared" si="21"/>
        <v>20171114</v>
      </c>
      <c r="E671" s="49">
        <v>2017</v>
      </c>
      <c r="F671" s="49">
        <v>11</v>
      </c>
      <c r="G671" s="49">
        <v>14</v>
      </c>
      <c r="H671" s="49">
        <v>20</v>
      </c>
      <c r="I671" s="49">
        <v>27</v>
      </c>
      <c r="J671" s="49">
        <v>36</v>
      </c>
      <c r="K671" s="49">
        <v>768</v>
      </c>
      <c r="L671" s="49" t="s">
        <v>29</v>
      </c>
      <c r="M671" s="49">
        <v>1</v>
      </c>
      <c r="N671" s="49" t="s">
        <v>21</v>
      </c>
      <c r="O671" s="49" t="s">
        <v>27</v>
      </c>
      <c r="P671" s="49">
        <v>0</v>
      </c>
      <c r="Q671" s="49"/>
      <c r="R671" s="60"/>
      <c r="S671" s="60"/>
      <c r="T671" s="60"/>
    </row>
    <row r="672" spans="1:20">
      <c r="A672" s="51">
        <f>IF(C672=C671,A671,IF(C672=(C671+1),A671,(A671+1)))</f>
        <v>111</v>
      </c>
      <c r="B672" s="50">
        <f>IF(L672="Stroke",IF(M672=M671,IF(A672&lt;&gt;A671,1,IF(L671="Stroke",B671+1,IF(L670="Stroke",B670+1,IF(L669="Stroke",B669+1,IF(L668="Stroke",B668+1,IF(L667="Stroke",B667+1,IF(L666="Stroke",B666+1,IF(L665="Stroke",B665+1,"")))))))),IF(A672&lt;&gt;A670,1,IF(M672=M670,IF(L670="Stroke",B670+1,IF(M672=M669,IF(L669="Stroke",B669+1,""))),1))),"")</f>
        <v>1</v>
      </c>
      <c r="C672" s="51">
        <f t="shared" si="20"/>
        <v>73715</v>
      </c>
      <c r="D672" s="51" t="str">
        <f t="shared" si="21"/>
        <v>20171114</v>
      </c>
      <c r="E672" s="51">
        <v>2017</v>
      </c>
      <c r="F672" s="51">
        <v>11</v>
      </c>
      <c r="G672" s="51">
        <v>14</v>
      </c>
      <c r="H672" s="51">
        <v>20</v>
      </c>
      <c r="I672" s="51">
        <v>28</v>
      </c>
      <c r="J672" s="51">
        <v>35</v>
      </c>
      <c r="K672" s="51">
        <v>39</v>
      </c>
      <c r="L672" s="51" t="s">
        <v>26</v>
      </c>
      <c r="M672" s="51">
        <v>1</v>
      </c>
      <c r="N672" s="51" t="s">
        <v>21</v>
      </c>
      <c r="O672" s="51" t="s">
        <v>27</v>
      </c>
      <c r="P672" s="51">
        <v>8</v>
      </c>
      <c r="Q672" s="51"/>
      <c r="R672" s="60"/>
      <c r="S672" s="60"/>
      <c r="T672" s="60"/>
    </row>
    <row r="673" spans="1:21">
      <c r="A673" s="49">
        <f>IF(C673=C672,A672,IF(C673=(C672+1),A672,(A672+1)))</f>
        <v>111</v>
      </c>
      <c r="B673" s="50">
        <f>IF(L673="Stroke",IF(M673=M672,IF(A673&lt;&gt;A672,1,IF(L672="Stroke",B672+1,IF(L671="Stroke",B671+1,IF(L670="Stroke",B670+1,IF(L669="Stroke",B669+1,IF(L668="Stroke",B668+1,IF(L667="Stroke",B667+1,IF(L666="Stroke",B666+1,"")))))))),IF(A673&lt;&gt;A671,1,IF(M673=M671,IF(L671="Stroke",B671+1,IF(M673=M670,IF(L670="Stroke",B670+1,""))),1))),"")</f>
        <v>2</v>
      </c>
      <c r="C673" s="49">
        <f t="shared" si="20"/>
        <v>73715</v>
      </c>
      <c r="D673" s="49" t="str">
        <f t="shared" si="21"/>
        <v>20171114</v>
      </c>
      <c r="E673" s="49">
        <v>2017</v>
      </c>
      <c r="F673" s="49">
        <v>11</v>
      </c>
      <c r="G673" s="49">
        <v>14</v>
      </c>
      <c r="H673" s="49">
        <v>20</v>
      </c>
      <c r="I673" s="49">
        <v>28</v>
      </c>
      <c r="J673" s="49">
        <v>35</v>
      </c>
      <c r="K673" s="49">
        <v>67</v>
      </c>
      <c r="L673" s="49" t="s">
        <v>26</v>
      </c>
      <c r="M673" s="49">
        <v>1</v>
      </c>
      <c r="N673" s="49" t="s">
        <v>21</v>
      </c>
      <c r="O673" s="49" t="s">
        <v>27</v>
      </c>
      <c r="P673" s="49">
        <v>351</v>
      </c>
      <c r="Q673" s="49"/>
      <c r="R673" s="60"/>
      <c r="S673" s="60"/>
      <c r="T673" s="60"/>
    </row>
    <row r="674" spans="1:21">
      <c r="A674" s="49">
        <f>IF(C674=C673,A673,IF(C674=(C673+1),A673,(A673+1)))</f>
        <v>111</v>
      </c>
      <c r="B674" s="50">
        <f>IF(L674="Stroke",IF(M674=M673,IF(A674&lt;&gt;A673,1,IF(L673="Stroke",B673+1,IF(L672="Stroke",B672+1,IF(L671="Stroke",B671+1,IF(L670="Stroke",B670+1,IF(L669="Stroke",B669+1,IF(L668="Stroke",B668+1,IF(L667="Stroke",B667+1,"")))))))),IF(A674&lt;&gt;A672,1,IF(M674=M672,IF(L672="Stroke",B672+1,IF(M674=M671,IF(L671="Stroke",B671+1,""))),1))),"")</f>
        <v>3</v>
      </c>
      <c r="C674" s="49">
        <f t="shared" si="20"/>
        <v>73715</v>
      </c>
      <c r="D674" s="49" t="str">
        <f t="shared" si="21"/>
        <v>20171114</v>
      </c>
      <c r="E674" s="49">
        <v>2017</v>
      </c>
      <c r="F674" s="49">
        <v>11</v>
      </c>
      <c r="G674" s="49">
        <v>14</v>
      </c>
      <c r="H674" s="49">
        <v>20</v>
      </c>
      <c r="I674" s="49">
        <v>28</v>
      </c>
      <c r="J674" s="49">
        <v>35</v>
      </c>
      <c r="K674" s="49">
        <v>463</v>
      </c>
      <c r="L674" s="49" t="s">
        <v>26</v>
      </c>
      <c r="M674" s="49">
        <v>1</v>
      </c>
      <c r="N674" s="49" t="s">
        <v>21</v>
      </c>
      <c r="O674" s="49" t="s">
        <v>27</v>
      </c>
      <c r="P674" s="49">
        <v>7</v>
      </c>
      <c r="Q674" s="60"/>
      <c r="R674" s="93"/>
      <c r="S674" s="94"/>
      <c r="T674" s="94"/>
      <c r="U674" s="93"/>
    </row>
    <row r="675" spans="1:21">
      <c r="A675" s="49">
        <f>IF(C675=C674,A674,IF(C675=(C674+1),A674,(A674+1)))</f>
        <v>111</v>
      </c>
      <c r="B675" s="50">
        <f>IF(L675="Stroke",IF(M675=M674,IF(A675&lt;&gt;A674,1,IF(L674="Stroke",B674+1,IF(L673="Stroke",B673+1,IF(L672="Stroke",B672+1,IF(L671="Stroke",B671+1,IF(L670="Stroke",B670+1,IF(L669="Stroke",B669+1,IF(L668="Stroke",B668+1,"")))))))),IF(A675&lt;&gt;A673,1,IF(M675=M673,IF(L673="Stroke",B673+1,IF(M675=M672,IF(L672="Stroke",B672+1,""))),1))),"")</f>
        <v>4</v>
      </c>
      <c r="C675" s="49">
        <f t="shared" si="20"/>
        <v>73715</v>
      </c>
      <c r="D675" s="49" t="str">
        <f t="shared" si="21"/>
        <v>20171114</v>
      </c>
      <c r="E675" s="49">
        <v>2017</v>
      </c>
      <c r="F675" s="49">
        <v>11</v>
      </c>
      <c r="G675" s="49">
        <v>14</v>
      </c>
      <c r="H675" s="49">
        <v>20</v>
      </c>
      <c r="I675" s="49">
        <v>28</v>
      </c>
      <c r="J675" s="49">
        <v>35</v>
      </c>
      <c r="K675" s="49">
        <v>542</v>
      </c>
      <c r="L675" s="49" t="s">
        <v>26</v>
      </c>
      <c r="M675" s="49">
        <v>1</v>
      </c>
      <c r="N675" s="49" t="s">
        <v>21</v>
      </c>
      <c r="O675" s="49" t="s">
        <v>27</v>
      </c>
      <c r="P675" s="49">
        <v>39</v>
      </c>
      <c r="Q675" s="49"/>
      <c r="R675" s="60"/>
      <c r="S675" s="60"/>
      <c r="T675" s="60"/>
    </row>
    <row r="676" spans="1:21">
      <c r="A676" s="49">
        <f>IF(C676=C675,A675,IF(C676=(C675+1),A675,(A675+1)))</f>
        <v>111</v>
      </c>
      <c r="B676" s="50" t="str">
        <f>IF(L676="Stroke",IF(M676=M675,IF(A676&lt;&gt;A675,1,IF(L675="Stroke",B675+1,IF(L674="Stroke",B674+1,IF(L673="Stroke",B673+1,IF(L672="Stroke",B672+1,IF(L671="Stroke",B671+1,IF(L670="Stroke",B670+1,IF(L669="Stroke",B669+1,"")))))))),IF(A676&lt;&gt;A674,1,IF(M676=M674,IF(L674="Stroke",B674+1,IF(M676=M673,IF(L673="Stroke",B673+1,""))),1))),"")</f>
        <v/>
      </c>
      <c r="C676" s="49">
        <f t="shared" si="20"/>
        <v>73715</v>
      </c>
      <c r="D676" s="49" t="str">
        <f t="shared" si="21"/>
        <v>20171114</v>
      </c>
      <c r="E676" s="49">
        <v>2017</v>
      </c>
      <c r="F676" s="49">
        <v>11</v>
      </c>
      <c r="G676" s="49">
        <v>14</v>
      </c>
      <c r="H676" s="49">
        <v>20</v>
      </c>
      <c r="I676" s="49">
        <v>28</v>
      </c>
      <c r="J676" s="49">
        <v>35</v>
      </c>
      <c r="K676" s="49">
        <v>609</v>
      </c>
      <c r="L676" s="49" t="s">
        <v>40</v>
      </c>
      <c r="M676" s="49"/>
      <c r="N676" s="49" t="s">
        <v>21</v>
      </c>
      <c r="O676" s="49" t="s">
        <v>27</v>
      </c>
      <c r="P676" s="49">
        <v>0</v>
      </c>
      <c r="Q676" s="49"/>
      <c r="R676" s="60"/>
      <c r="S676" s="60"/>
      <c r="T676" s="60"/>
    </row>
    <row r="677" spans="1:21">
      <c r="A677" s="49">
        <f>IF(C677=C676,A676,IF(C677=(C676+1),A676,(A676+1)))</f>
        <v>111</v>
      </c>
      <c r="B677" s="50">
        <f>IF(L677="Stroke",IF(M677=M676,IF(A677&lt;&gt;A676,1,IF(L676="Stroke",B676+1,IF(L675="Stroke",B675+1,IF(L674="Stroke",B674+1,IF(L673="Stroke",B673+1,IF(L672="Stroke",B672+1,IF(L671="Stroke",B671+1,IF(L670="Stroke",B670+1,"")))))))),IF(A677&lt;&gt;A675,1,IF(M677=M675,IF(L675="Stroke",B675+1,IF(M677=M674,IF(L674="Stroke",B674+1,""))),1))),"")</f>
        <v>5</v>
      </c>
      <c r="C677" s="49">
        <f t="shared" si="20"/>
        <v>73715</v>
      </c>
      <c r="D677" s="49" t="str">
        <f t="shared" si="21"/>
        <v>20171114</v>
      </c>
      <c r="E677" s="49">
        <v>2017</v>
      </c>
      <c r="F677" s="49">
        <v>11</v>
      </c>
      <c r="G677" s="49">
        <v>14</v>
      </c>
      <c r="H677" s="49">
        <v>20</v>
      </c>
      <c r="I677" s="49">
        <v>28</v>
      </c>
      <c r="J677" s="49">
        <v>35</v>
      </c>
      <c r="K677" s="49">
        <v>709</v>
      </c>
      <c r="L677" s="49" t="s">
        <v>26</v>
      </c>
      <c r="M677" s="49">
        <v>1</v>
      </c>
      <c r="N677" s="49" t="s">
        <v>21</v>
      </c>
      <c r="O677" s="49" t="s">
        <v>27</v>
      </c>
      <c r="P677" s="49">
        <v>49</v>
      </c>
      <c r="Q677" s="92" t="s">
        <v>205</v>
      </c>
      <c r="R677" s="93" t="s">
        <v>208</v>
      </c>
      <c r="S677" s="94">
        <v>-26.233899999999998</v>
      </c>
      <c r="T677" s="94">
        <v>28.194500000000001</v>
      </c>
      <c r="U677" s="93">
        <v>-17</v>
      </c>
    </row>
    <row r="678" spans="1:21">
      <c r="A678" s="51">
        <f>IF(C678=C677,A677,IF(C678=(C677+1),A677,(A677+1)))</f>
        <v>112</v>
      </c>
      <c r="B678" s="50">
        <f>IF(L678="Stroke",IF(M678=M677,IF(A678&lt;&gt;A677,1,IF(L677="Stroke",B677+1,IF(L676="Stroke",B676+1,IF(L675="Stroke",B675+1,IF(L674="Stroke",B674+1,IF(L673="Stroke",B673+1,IF(L672="Stroke",B672+1,IF(L671="Stroke",B671+1,"")))))))),IF(A678&lt;&gt;A676,1,IF(M678=M676,IF(L676="Stroke",B676+1,IF(M678=M675,IF(L675="Stroke",B675+1,""))),1))),"")</f>
        <v>1</v>
      </c>
      <c r="C678" s="51">
        <f t="shared" si="20"/>
        <v>52876</v>
      </c>
      <c r="D678" s="51" t="str">
        <f t="shared" si="21"/>
        <v>20171122</v>
      </c>
      <c r="E678" s="51">
        <v>2017</v>
      </c>
      <c r="F678" s="51">
        <v>11</v>
      </c>
      <c r="G678" s="51">
        <v>22</v>
      </c>
      <c r="H678" s="51">
        <v>14</v>
      </c>
      <c r="I678" s="51">
        <v>41</v>
      </c>
      <c r="J678" s="51">
        <v>16</v>
      </c>
      <c r="K678" s="51">
        <v>547</v>
      </c>
      <c r="L678" s="51" t="s">
        <v>26</v>
      </c>
      <c r="M678" s="51">
        <v>1</v>
      </c>
      <c r="N678" s="51" t="s">
        <v>21</v>
      </c>
      <c r="O678" s="51" t="s">
        <v>27</v>
      </c>
      <c r="P678" s="51">
        <v>10</v>
      </c>
      <c r="Q678" s="116" t="s">
        <v>79</v>
      </c>
      <c r="R678" s="60"/>
      <c r="S678" s="60"/>
      <c r="T678" s="60"/>
    </row>
    <row r="679" spans="1:21">
      <c r="A679" s="49">
        <f>IF(C679=C678,A678,IF(C679=(C678+1),A678,(A678+1)))</f>
        <v>112</v>
      </c>
      <c r="B679" s="50">
        <f>IF(L679="Stroke",IF(M679=M678,IF(A679&lt;&gt;A678,1,IF(L678="Stroke",B678+1,IF(L677="Stroke",B677+1,IF(L676="Stroke",B676+1,IF(L675="Stroke",B675+1,IF(L674="Stroke",B674+1,IF(L673="Stroke",B673+1,IF(L672="Stroke",B672+1,"")))))))),IF(A679&lt;&gt;A677,1,IF(M679=M677,IF(L677="Stroke",B677+1,IF(M679=M676,IF(L676="Stroke",B676+1,""))),1))),"")</f>
        <v>2</v>
      </c>
      <c r="C679" s="49">
        <f t="shared" si="20"/>
        <v>52876</v>
      </c>
      <c r="D679" s="49" t="str">
        <f t="shared" si="21"/>
        <v>20171122</v>
      </c>
      <c r="E679" s="49">
        <v>2017</v>
      </c>
      <c r="F679" s="49">
        <v>11</v>
      </c>
      <c r="G679" s="49">
        <v>22</v>
      </c>
      <c r="H679" s="49">
        <v>14</v>
      </c>
      <c r="I679" s="49">
        <v>41</v>
      </c>
      <c r="J679" s="49">
        <v>16</v>
      </c>
      <c r="K679" s="49">
        <v>584</v>
      </c>
      <c r="L679" s="49" t="s">
        <v>26</v>
      </c>
      <c r="M679" s="49">
        <v>1</v>
      </c>
      <c r="N679" s="49" t="s">
        <v>21</v>
      </c>
      <c r="O679" s="49" t="s">
        <v>27</v>
      </c>
      <c r="P679" s="49">
        <v>14</v>
      </c>
      <c r="Q679" s="49"/>
      <c r="R679" s="60"/>
      <c r="S679" s="60"/>
      <c r="T679" s="60"/>
    </row>
    <row r="680" spans="1:21">
      <c r="A680" s="49">
        <f>IF(C680=C679,A679,IF(C680=(C679+1),A679,(A679+1)))</f>
        <v>112</v>
      </c>
      <c r="B680" s="50" t="str">
        <f>IF(L680="Stroke",IF(M680=M679,IF(A680&lt;&gt;A679,1,IF(L679="Stroke",B679+1,IF(L678="Stroke",B678+1,IF(L677="Stroke",B677+1,IF(L676="Stroke",B676+1,IF(L675="Stroke",B675+1,IF(L674="Stroke",B674+1,IF(L673="Stroke",B673+1,"")))))))),IF(A680&lt;&gt;A678,1,IF(M680=M678,IF(L678="Stroke",B678+1,IF(M680=M677,IF(L677="Stroke",B677+1,""))),1))),"")</f>
        <v/>
      </c>
      <c r="C680" s="49">
        <f t="shared" si="20"/>
        <v>52876</v>
      </c>
      <c r="D680" s="49" t="str">
        <f t="shared" si="21"/>
        <v>20171122</v>
      </c>
      <c r="E680" s="49">
        <v>2017</v>
      </c>
      <c r="F680" s="49">
        <v>11</v>
      </c>
      <c r="G680" s="49">
        <v>22</v>
      </c>
      <c r="H680" s="49">
        <v>14</v>
      </c>
      <c r="I680" s="49">
        <v>41</v>
      </c>
      <c r="J680" s="49">
        <v>16</v>
      </c>
      <c r="K680" s="49">
        <v>588</v>
      </c>
      <c r="L680" s="49" t="s">
        <v>40</v>
      </c>
      <c r="M680" s="49"/>
      <c r="N680" s="49" t="s">
        <v>21</v>
      </c>
      <c r="O680" s="49" t="s">
        <v>27</v>
      </c>
      <c r="P680" s="49">
        <v>0</v>
      </c>
      <c r="Q680" s="49"/>
      <c r="R680" s="60"/>
      <c r="S680" s="60"/>
      <c r="T680" s="60"/>
    </row>
    <row r="681" spans="1:21">
      <c r="A681" s="49">
        <f>IF(C681=C680,A680,IF(C681=(C680+1),A680,(A680+1)))</f>
        <v>112</v>
      </c>
      <c r="B681" s="50">
        <f>IF(L681="Stroke",IF(M681=M680,IF(A681&lt;&gt;A680,1,IF(L680="Stroke",B680+1,IF(L679="Stroke",B679+1,IF(L678="Stroke",B678+1,IF(L677="Stroke",B677+1,IF(L676="Stroke",B676+1,IF(L675="Stroke",B675+1,IF(L674="Stroke",B674+1,"")))))))),IF(A681&lt;&gt;A679,1,IF(M681=M679,IF(L679="Stroke",B679+1,IF(M681=M678,IF(L678="Stroke",B678+1,""))),1))),"")</f>
        <v>1</v>
      </c>
      <c r="C681" s="49">
        <f t="shared" si="20"/>
        <v>52876</v>
      </c>
      <c r="D681" s="49" t="str">
        <f t="shared" si="21"/>
        <v>20171122</v>
      </c>
      <c r="E681" s="49">
        <v>2017</v>
      </c>
      <c r="F681" s="49">
        <v>11</v>
      </c>
      <c r="G681" s="49">
        <v>22</v>
      </c>
      <c r="H681" s="49">
        <v>14</v>
      </c>
      <c r="I681" s="49">
        <v>41</v>
      </c>
      <c r="J681" s="49">
        <v>16</v>
      </c>
      <c r="K681" s="49">
        <v>789</v>
      </c>
      <c r="L681" s="49" t="s">
        <v>26</v>
      </c>
      <c r="M681" s="49">
        <v>2</v>
      </c>
      <c r="N681" s="49" t="s">
        <v>21</v>
      </c>
      <c r="O681" s="49" t="s">
        <v>27</v>
      </c>
      <c r="P681" s="49">
        <v>9</v>
      </c>
      <c r="Q681" s="49" t="s">
        <v>80</v>
      </c>
      <c r="R681" s="60"/>
      <c r="S681" s="60"/>
      <c r="T681" s="60"/>
    </row>
    <row r="682" spans="1:21" s="79" customFormat="1">
      <c r="A682" s="49">
        <f>IF(C682=C681,A681,IF(C682=(C681+1),A681,(A681+1)))</f>
        <v>112</v>
      </c>
      <c r="B682" s="50">
        <f>IF(L682="Stroke",IF(M682=M681,IF(A682&lt;&gt;A681,1,IF(L681="Stroke",B681+1,IF(L680="Stroke",B680+1,IF(L679="Stroke",B679+1,IF(L678="Stroke",B678+1,IF(L677="Stroke",B677+1,IF(L676="Stroke",B676+1,IF(L675="Stroke",B675+1,"")))))))),IF(A682&lt;&gt;A680,1,IF(M682=M680,IF(L680="Stroke",B680+1,IF(M682=M679,IF(L679="Stroke",B679+1,""))),1))),"")</f>
        <v>2</v>
      </c>
      <c r="C682" s="49">
        <f t="shared" si="20"/>
        <v>52876</v>
      </c>
      <c r="D682" s="49" t="str">
        <f t="shared" si="21"/>
        <v>20171122</v>
      </c>
      <c r="E682" s="49">
        <v>2017</v>
      </c>
      <c r="F682" s="49">
        <v>11</v>
      </c>
      <c r="G682" s="49">
        <v>22</v>
      </c>
      <c r="H682" s="49">
        <v>14</v>
      </c>
      <c r="I682" s="49">
        <v>41</v>
      </c>
      <c r="J682" s="49">
        <v>16</v>
      </c>
      <c r="K682" s="49">
        <v>816</v>
      </c>
      <c r="L682" s="49" t="s">
        <v>26</v>
      </c>
      <c r="M682" s="49">
        <v>2</v>
      </c>
      <c r="N682" s="49" t="s">
        <v>21</v>
      </c>
      <c r="O682" s="49" t="s">
        <v>27</v>
      </c>
      <c r="P682" s="49">
        <v>6</v>
      </c>
      <c r="Q682" s="49"/>
      <c r="R682" s="60"/>
      <c r="S682" s="60"/>
      <c r="T682" s="60"/>
    </row>
    <row r="683" spans="1:21" s="79" customFormat="1">
      <c r="A683" s="49">
        <f>IF(C683=C682,A682,IF(C683=(C682+1),A682,(A682+1)))</f>
        <v>112</v>
      </c>
      <c r="B683" s="50">
        <f>IF(L683="Stroke",IF(M683=M682,IF(A683&lt;&gt;A682,1,IF(L682="Stroke",B682+1,IF(L681="Stroke",B681+1,IF(L680="Stroke",B680+1,IF(L679="Stroke",B679+1,IF(L678="Stroke",B678+1,IF(L677="Stroke",B677+1,IF(L676="Stroke",B676+1,"")))))))),IF(A683&lt;&gt;A681,1,IF(M683=M681,IF(L681="Stroke",B681+1,IF(M683=M680,IF(L680="Stroke",B680+1,""))),1))),"")</f>
        <v>3</v>
      </c>
      <c r="C683" s="49">
        <f t="shared" si="20"/>
        <v>52876</v>
      </c>
      <c r="D683" s="49" t="str">
        <f t="shared" si="21"/>
        <v>20171122</v>
      </c>
      <c r="E683" s="49">
        <v>2017</v>
      </c>
      <c r="F683" s="49">
        <v>11</v>
      </c>
      <c r="G683" s="49">
        <v>22</v>
      </c>
      <c r="H683" s="49">
        <v>14</v>
      </c>
      <c r="I683" s="49">
        <v>41</v>
      </c>
      <c r="J683" s="49">
        <v>16</v>
      </c>
      <c r="K683" s="49">
        <v>864</v>
      </c>
      <c r="L683" s="49" t="s">
        <v>26</v>
      </c>
      <c r="M683" s="49">
        <v>2</v>
      </c>
      <c r="N683" s="49" t="s">
        <v>21</v>
      </c>
      <c r="O683" s="49" t="s">
        <v>27</v>
      </c>
      <c r="P683" s="49">
        <v>30</v>
      </c>
      <c r="Q683" s="49"/>
      <c r="R683" s="60"/>
      <c r="S683" s="60"/>
      <c r="T683" s="60"/>
    </row>
    <row r="684" spans="1:21" s="79" customFormat="1">
      <c r="A684" s="49">
        <f>IF(C684=C683,A683,IF(C684=(C683+1),A683,(A683+1)))</f>
        <v>112</v>
      </c>
      <c r="B684" s="50">
        <f>IF(L684="Stroke",IF(M684=M683,IF(A684&lt;&gt;A683,1,IF(L683="Stroke",B683+1,IF(L682="Stroke",B682+1,IF(L681="Stroke",B681+1,IF(L680="Stroke",B680+1,IF(L679="Stroke",B679+1,IF(L678="Stroke",B678+1,IF(L677="Stroke",B677+1,"")))))))),IF(A684&lt;&gt;A682,1,IF(M684=M682,IF(L682="Stroke",B682+1,IF(M684=M681,IF(L681="Stroke",B681+1,""))),1))),"")</f>
        <v>4</v>
      </c>
      <c r="C684" s="49">
        <f t="shared" si="20"/>
        <v>52876</v>
      </c>
      <c r="D684" s="49" t="str">
        <f t="shared" si="21"/>
        <v>20171122</v>
      </c>
      <c r="E684" s="49">
        <v>2017</v>
      </c>
      <c r="F684" s="49">
        <v>11</v>
      </c>
      <c r="G684" s="49">
        <v>22</v>
      </c>
      <c r="H684" s="49">
        <v>14</v>
      </c>
      <c r="I684" s="49">
        <v>41</v>
      </c>
      <c r="J684" s="49">
        <v>16</v>
      </c>
      <c r="K684" s="49">
        <v>920</v>
      </c>
      <c r="L684" s="49" t="s">
        <v>26</v>
      </c>
      <c r="M684" s="49">
        <v>2</v>
      </c>
      <c r="N684" s="49" t="s">
        <v>21</v>
      </c>
      <c r="O684" s="49" t="s">
        <v>27</v>
      </c>
      <c r="P684" s="49">
        <v>5</v>
      </c>
      <c r="Q684" s="49"/>
      <c r="R684" s="60"/>
      <c r="S684" s="60"/>
      <c r="T684" s="60"/>
    </row>
    <row r="685" spans="1:21" s="79" customFormat="1">
      <c r="A685" s="49">
        <f>IF(C685=C684,A684,IF(C685=(C684+1),A684,(A684+1)))</f>
        <v>112</v>
      </c>
      <c r="B685" s="50">
        <f>IF(L685="Stroke",IF(M685=M684,IF(A685&lt;&gt;A684,1,IF(L684="Stroke",B684+1,IF(L683="Stroke",B683+1,IF(L682="Stroke",B682+1,IF(L681="Stroke",B681+1,IF(L680="Stroke",B680+1,IF(L679="Stroke",B679+1,IF(L678="Stroke",B678+1,"")))))))),IF(A685&lt;&gt;A683,1,IF(M685=M683,IF(L683="Stroke",B683+1,IF(M685=M682,IF(L682="Stroke",B682+1,""))),1))),"")</f>
        <v>5</v>
      </c>
      <c r="C685" s="49">
        <f t="shared" si="20"/>
        <v>52876</v>
      </c>
      <c r="D685" s="49" t="str">
        <f t="shared" si="21"/>
        <v>20171122</v>
      </c>
      <c r="E685" s="49">
        <v>2017</v>
      </c>
      <c r="F685" s="49">
        <v>11</v>
      </c>
      <c r="G685" s="49">
        <v>22</v>
      </c>
      <c r="H685" s="49">
        <v>14</v>
      </c>
      <c r="I685" s="49">
        <v>41</v>
      </c>
      <c r="J685" s="49">
        <v>16</v>
      </c>
      <c r="K685" s="49">
        <v>955</v>
      </c>
      <c r="L685" s="49" t="s">
        <v>26</v>
      </c>
      <c r="M685" s="49">
        <v>2</v>
      </c>
      <c r="N685" s="49" t="s">
        <v>21</v>
      </c>
      <c r="O685" s="49" t="s">
        <v>27</v>
      </c>
      <c r="P685" s="49">
        <v>149</v>
      </c>
      <c r="Q685" s="49"/>
      <c r="R685" s="60"/>
      <c r="S685" s="60"/>
      <c r="T685" s="60"/>
    </row>
    <row r="686" spans="1:21" s="79" customFormat="1">
      <c r="A686" s="51">
        <f>IF(C686=C685,A685,IF(C686=(C685+1),A685,(A685+1)))</f>
        <v>113</v>
      </c>
      <c r="B686" s="50">
        <f>IF(L686="Stroke",IF(M686=M685,IF(A686&lt;&gt;A685,1,IF(L685="Stroke",B685+1,IF(L684="Stroke",B684+1,IF(L683="Stroke",B683+1,IF(L682="Stroke",B682+1,IF(L681="Stroke",B681+1,IF(L680="Stroke",B680+1,IF(L679="Stroke",B679+1,"")))))))),IF(A686&lt;&gt;A684,1,IF(M686=M684,IF(L684="Stroke",B684+1,IF(M686=M683,IF(L683="Stroke",B683+1,""))),1))),"")</f>
        <v>1</v>
      </c>
      <c r="C686" s="51">
        <f t="shared" si="20"/>
        <v>52915</v>
      </c>
      <c r="D686" s="51" t="str">
        <f t="shared" si="21"/>
        <v>20171122</v>
      </c>
      <c r="E686" s="51">
        <v>2017</v>
      </c>
      <c r="F686" s="51">
        <v>11</v>
      </c>
      <c r="G686" s="51">
        <v>22</v>
      </c>
      <c r="H686" s="51">
        <v>14</v>
      </c>
      <c r="I686" s="51">
        <v>41</v>
      </c>
      <c r="J686" s="51">
        <v>55</v>
      </c>
      <c r="K686" s="51">
        <v>917</v>
      </c>
      <c r="L686" s="51" t="s">
        <v>26</v>
      </c>
      <c r="M686" s="51">
        <v>1</v>
      </c>
      <c r="N686" s="51" t="s">
        <v>21</v>
      </c>
      <c r="O686" s="51" t="s">
        <v>27</v>
      </c>
      <c r="P686" s="51">
        <v>17</v>
      </c>
      <c r="Q686" s="51" t="s">
        <v>80</v>
      </c>
      <c r="R686" s="60"/>
      <c r="S686" s="60"/>
      <c r="T686" s="60"/>
    </row>
    <row r="687" spans="1:21" s="79" customFormat="1">
      <c r="A687" s="51">
        <f>IF(C687=C686,A686,IF(C687=(C686+1),A686,(A686+1)))</f>
        <v>114</v>
      </c>
      <c r="B687" s="50">
        <f>IF(L687="Stroke",IF(M687=M686,IF(A687&lt;&gt;A686,1,IF(L686="Stroke",B686+1,IF(L685="Stroke",B685+1,IF(L684="Stroke",B684+1,IF(L683="Stroke",B683+1,IF(L682="Stroke",B682+1,IF(L681="Stroke",B681+1,IF(L680="Stroke",B680+1,"")))))))),IF(A687&lt;&gt;A685,1,IF(M687=M685,IF(L685="Stroke",B685+1,IF(M687=M684,IF(L684="Stroke",B684+1,""))),1))),"")</f>
        <v>1</v>
      </c>
      <c r="C687" s="51">
        <f t="shared" si="20"/>
        <v>59101</v>
      </c>
      <c r="D687" s="51" t="str">
        <f t="shared" si="21"/>
        <v>20171124</v>
      </c>
      <c r="E687" s="51">
        <v>2017</v>
      </c>
      <c r="F687" s="51">
        <v>11</v>
      </c>
      <c r="G687" s="51">
        <v>24</v>
      </c>
      <c r="H687" s="51">
        <v>16</v>
      </c>
      <c r="I687" s="51">
        <v>25</v>
      </c>
      <c r="J687" s="51">
        <v>1</v>
      </c>
      <c r="K687" s="51">
        <v>786</v>
      </c>
      <c r="L687" s="51" t="s">
        <v>26</v>
      </c>
      <c r="M687" s="51">
        <v>1</v>
      </c>
      <c r="N687" s="51" t="s">
        <v>21</v>
      </c>
      <c r="O687" s="51" t="s">
        <v>27</v>
      </c>
      <c r="P687" s="51">
        <v>22</v>
      </c>
      <c r="Q687" s="51" t="s">
        <v>84</v>
      </c>
      <c r="R687" s="60"/>
      <c r="S687" s="60"/>
      <c r="T687" s="60"/>
    </row>
    <row r="688" spans="1:21" s="79" customFormat="1">
      <c r="A688" s="49">
        <f>IF(C688=C687,A687,IF(C688=(C687+1),A687,(A687+1)))</f>
        <v>114</v>
      </c>
      <c r="B688" s="50">
        <f>IF(L688="Stroke",IF(M688=M687,IF(A688&lt;&gt;A687,1,IF(L687="Stroke",B687+1,IF(L686="Stroke",B686+1,IF(L685="Stroke",B685+1,IF(L684="Stroke",B684+1,IF(L683="Stroke",B683+1,IF(L682="Stroke",B682+1,IF(L681="Stroke",B681+1,"")))))))),IF(A688&lt;&gt;A686,1,IF(M688=M686,IF(L686="Stroke",B686+1,IF(M688=M685,IF(L685="Stroke",B685+1,""))),1))),"")</f>
        <v>1</v>
      </c>
      <c r="C688" s="49">
        <f t="shared" si="20"/>
        <v>59101</v>
      </c>
      <c r="D688" s="49" t="str">
        <f t="shared" si="21"/>
        <v>20171124</v>
      </c>
      <c r="E688" s="49">
        <v>2017</v>
      </c>
      <c r="F688" s="49">
        <v>11</v>
      </c>
      <c r="G688" s="49">
        <v>24</v>
      </c>
      <c r="H688" s="49">
        <v>16</v>
      </c>
      <c r="I688" s="49">
        <v>25</v>
      </c>
      <c r="J688" s="49">
        <v>1</v>
      </c>
      <c r="K688" s="49">
        <v>966</v>
      </c>
      <c r="L688" s="49" t="s">
        <v>26</v>
      </c>
      <c r="M688" s="49">
        <v>2</v>
      </c>
      <c r="N688" s="49" t="s">
        <v>21</v>
      </c>
      <c r="O688" s="49" t="s">
        <v>27</v>
      </c>
      <c r="P688" s="49">
        <v>30</v>
      </c>
      <c r="Q688" s="49"/>
      <c r="R688" s="60"/>
      <c r="S688" s="60"/>
      <c r="T688" s="60"/>
    </row>
    <row r="689" spans="1:21" s="79" customFormat="1">
      <c r="A689" s="49">
        <f>IF(C689=C688,A688,IF(C689=(C688+1),A688,(A688+1)))</f>
        <v>114</v>
      </c>
      <c r="B689" s="50">
        <f>IF(L689="Stroke",IF(M689=M688,IF(A689&lt;&gt;A688,1,IF(L688="Stroke",B688+1,IF(L687="Stroke",B687+1,IF(L686="Stroke",B686+1,IF(L685="Stroke",B685+1,IF(L684="Stroke",B684+1,IF(L683="Stroke",B683+1,IF(L682="Stroke",B682+1,"")))))))),IF(A689&lt;&gt;A687,1,IF(M689=M687,IF(L687="Stroke",B687+1,IF(M689=M686,IF(L686="Stroke",B686+1,""))),1))),"")</f>
        <v>2</v>
      </c>
      <c r="C689" s="49">
        <f t="shared" si="20"/>
        <v>59102</v>
      </c>
      <c r="D689" s="49" t="str">
        <f t="shared" si="21"/>
        <v>20171124</v>
      </c>
      <c r="E689" s="49">
        <v>2017</v>
      </c>
      <c r="F689" s="49">
        <v>11</v>
      </c>
      <c r="G689" s="49">
        <v>24</v>
      </c>
      <c r="H689" s="49">
        <v>16</v>
      </c>
      <c r="I689" s="49">
        <v>25</v>
      </c>
      <c r="J689" s="49">
        <v>2</v>
      </c>
      <c r="K689" s="49">
        <v>60</v>
      </c>
      <c r="L689" s="49" t="s">
        <v>26</v>
      </c>
      <c r="M689" s="49">
        <v>2</v>
      </c>
      <c r="N689" s="49" t="s">
        <v>21</v>
      </c>
      <c r="O689" s="49" t="s">
        <v>27</v>
      </c>
      <c r="P689" s="49">
        <v>41</v>
      </c>
      <c r="Q689" s="49"/>
      <c r="R689" s="60"/>
      <c r="S689" s="60"/>
      <c r="T689" s="60"/>
    </row>
    <row r="690" spans="1:21" s="79" customFormat="1">
      <c r="A690" s="49">
        <f>IF(C690=C689,A689,IF(C690=(C689+1),A689,(A689+1)))</f>
        <v>114</v>
      </c>
      <c r="B690" s="50" t="str">
        <f>IF(L690="Stroke",IF(M690=M689,IF(A690&lt;&gt;A689,1,IF(L689="Stroke",B689+1,IF(L688="Stroke",B688+1,IF(L687="Stroke",B687+1,IF(L686="Stroke",B686+1,IF(L685="Stroke",B685+1,IF(L684="Stroke",B684+1,IF(L683="Stroke",B683+1,"")))))))),IF(A690&lt;&gt;A688,1,IF(M690=M688,IF(L688="Stroke",B688+1,IF(M690=M687,IF(L687="Stroke",B687+1,""))),1))),"")</f>
        <v/>
      </c>
      <c r="C690" s="49">
        <f t="shared" si="20"/>
        <v>59102</v>
      </c>
      <c r="D690" s="49" t="str">
        <f t="shared" si="21"/>
        <v>20171124</v>
      </c>
      <c r="E690" s="49">
        <v>2017</v>
      </c>
      <c r="F690" s="49">
        <v>11</v>
      </c>
      <c r="G690" s="49">
        <v>24</v>
      </c>
      <c r="H690" s="49">
        <v>16</v>
      </c>
      <c r="I690" s="49">
        <v>25</v>
      </c>
      <c r="J690" s="49">
        <v>2</v>
      </c>
      <c r="K690" s="49">
        <v>63</v>
      </c>
      <c r="L690" s="49" t="s">
        <v>29</v>
      </c>
      <c r="M690" s="49">
        <v>2</v>
      </c>
      <c r="N690" s="49" t="s">
        <v>21</v>
      </c>
      <c r="O690" s="49" t="s">
        <v>27</v>
      </c>
      <c r="P690" s="49">
        <v>0</v>
      </c>
      <c r="Q690" s="49"/>
      <c r="R690" s="60"/>
      <c r="S690" s="60"/>
      <c r="T690" s="60"/>
    </row>
    <row r="691" spans="1:21" s="79" customFormat="1">
      <c r="A691" s="49">
        <f>IF(C691=C690,A690,IF(C691=(C690+1),A690,(A690+1)))</f>
        <v>114</v>
      </c>
      <c r="B691" s="50">
        <f>IF(L691="Stroke",IF(M691=M690,IF(A691&lt;&gt;A690,1,IF(L690="Stroke",B690+1,IF(L689="Stroke",B689+1,IF(L688="Stroke",B688+1,IF(L687="Stroke",B687+1,IF(L686="Stroke",B686+1,IF(L685="Stroke",B685+1,IF(L684="Stroke",B684+1,"")))))))),IF(A691&lt;&gt;A689,1,IF(M691=M689,IF(L689="Stroke",B689+1,IF(M691=M688,IF(L688="Stroke",B688+1,""))),1))),"")</f>
        <v>3</v>
      </c>
      <c r="C691" s="49">
        <f t="shared" si="20"/>
        <v>59102</v>
      </c>
      <c r="D691" s="49" t="str">
        <f t="shared" si="21"/>
        <v>20171124</v>
      </c>
      <c r="E691" s="49">
        <v>2017</v>
      </c>
      <c r="F691" s="49">
        <v>11</v>
      </c>
      <c r="G691" s="49">
        <v>24</v>
      </c>
      <c r="H691" s="49">
        <v>16</v>
      </c>
      <c r="I691" s="49">
        <v>25</v>
      </c>
      <c r="J691" s="49">
        <v>2</v>
      </c>
      <c r="K691" s="49">
        <v>109</v>
      </c>
      <c r="L691" s="49" t="s">
        <v>26</v>
      </c>
      <c r="M691" s="49">
        <v>2</v>
      </c>
      <c r="N691" s="49" t="s">
        <v>21</v>
      </c>
      <c r="O691" s="49" t="s">
        <v>27</v>
      </c>
      <c r="P691" s="49">
        <v>341</v>
      </c>
      <c r="Q691" s="49"/>
      <c r="R691" s="60"/>
      <c r="S691" s="60"/>
      <c r="T691" s="60"/>
    </row>
    <row r="692" spans="1:21" s="79" customFormat="1">
      <c r="A692" s="49">
        <f>IF(C692=C691,A691,IF(C692=(C691+1),A691,(A691+1)))</f>
        <v>114</v>
      </c>
      <c r="B692" s="50" t="str">
        <f>IF(L692="Stroke",IF(M692=M691,IF(A692&lt;&gt;A691,1,IF(L691="Stroke",B691+1,IF(L690="Stroke",B690+1,IF(L689="Stroke",B689+1,IF(L688="Stroke",B688+1,IF(L687="Stroke",B687+1,IF(L686="Stroke",B686+1,IF(L685="Stroke",B685+1,"")))))))),IF(A692&lt;&gt;A690,1,IF(M692=M690,IF(L690="Stroke",B690+1,IF(M692=M689,IF(L689="Stroke",B689+1,""))),1))),"")</f>
        <v/>
      </c>
      <c r="C692" s="49">
        <f t="shared" si="20"/>
        <v>59102</v>
      </c>
      <c r="D692" s="49" t="str">
        <f t="shared" si="21"/>
        <v>20171124</v>
      </c>
      <c r="E692" s="49">
        <v>2017</v>
      </c>
      <c r="F692" s="49">
        <v>11</v>
      </c>
      <c r="G692" s="49">
        <v>24</v>
      </c>
      <c r="H692" s="49">
        <v>16</v>
      </c>
      <c r="I692" s="49">
        <v>25</v>
      </c>
      <c r="J692" s="49">
        <v>2</v>
      </c>
      <c r="K692" s="49">
        <v>126</v>
      </c>
      <c r="L692" s="49" t="s">
        <v>29</v>
      </c>
      <c r="M692" s="49">
        <v>2</v>
      </c>
      <c r="N692" s="49" t="s">
        <v>21</v>
      </c>
      <c r="O692" s="49" t="s">
        <v>27</v>
      </c>
      <c r="P692" s="49">
        <v>0</v>
      </c>
      <c r="Q692" s="49"/>
      <c r="R692" s="60"/>
      <c r="S692" s="60"/>
      <c r="T692" s="60"/>
    </row>
    <row r="693" spans="1:21" s="79" customFormat="1">
      <c r="A693" s="49">
        <f>IF(C693=C692,A692,IF(C693=(C692+1),A692,(A692+1)))</f>
        <v>114</v>
      </c>
      <c r="B693" s="50" t="str">
        <f>IF(L693="Stroke",IF(M693=M692,IF(A693&lt;&gt;A692,1,IF(L692="Stroke",B692+1,IF(L691="Stroke",B691+1,IF(L690="Stroke",B690+1,IF(L689="Stroke",B689+1,IF(L688="Stroke",B688+1,IF(L687="Stroke",B687+1,IF(L686="Stroke",B686+1,"")))))))),IF(A693&lt;&gt;A691,1,IF(M693=M691,IF(L691="Stroke",B691+1,IF(M693=M690,IF(L690="Stroke",B690+1,""))),1))),"")</f>
        <v/>
      </c>
      <c r="C693" s="49">
        <f t="shared" si="20"/>
        <v>59102</v>
      </c>
      <c r="D693" s="49" t="str">
        <f t="shared" si="21"/>
        <v>20171124</v>
      </c>
      <c r="E693" s="49">
        <v>2017</v>
      </c>
      <c r="F693" s="49">
        <v>11</v>
      </c>
      <c r="G693" s="49">
        <v>24</v>
      </c>
      <c r="H693" s="49">
        <v>16</v>
      </c>
      <c r="I693" s="49">
        <v>25</v>
      </c>
      <c r="J693" s="49">
        <v>2</v>
      </c>
      <c r="K693" s="49">
        <v>365</v>
      </c>
      <c r="L693" s="49" t="s">
        <v>29</v>
      </c>
      <c r="M693" s="49">
        <v>2</v>
      </c>
      <c r="N693" s="49" t="s">
        <v>21</v>
      </c>
      <c r="O693" s="49" t="s">
        <v>27</v>
      </c>
      <c r="P693" s="49">
        <v>0</v>
      </c>
      <c r="Q693" s="49"/>
      <c r="R693" s="60"/>
      <c r="S693" s="60"/>
      <c r="T693" s="60"/>
    </row>
    <row r="694" spans="1:21" s="79" customFormat="1">
      <c r="A694" s="49">
        <f>IF(C694=C693,A693,IF(C694=(C693+1),A693,(A693+1)))</f>
        <v>114</v>
      </c>
      <c r="B694" s="50">
        <f>IF(L694="Stroke",IF(M694=M693,IF(A694&lt;&gt;A693,1,IF(L693="Stroke",B693+1,IF(L692="Stroke",B692+1,IF(L691="Stroke",B691+1,IF(L690="Stroke",B690+1,IF(L689="Stroke",B689+1,IF(L688="Stroke",B688+1,IF(L687="Stroke",B687+1,"")))))))),IF(A694&lt;&gt;A692,1,IF(M694=M692,IF(L692="Stroke",B692+1,IF(M694=M691,IF(L691="Stroke",B691+1,""))),1))),"")</f>
        <v>4</v>
      </c>
      <c r="C694" s="49">
        <f t="shared" si="20"/>
        <v>59102</v>
      </c>
      <c r="D694" s="49" t="str">
        <f t="shared" si="21"/>
        <v>20171124</v>
      </c>
      <c r="E694" s="49">
        <v>2017</v>
      </c>
      <c r="F694" s="49">
        <v>11</v>
      </c>
      <c r="G694" s="49">
        <v>24</v>
      </c>
      <c r="H694" s="49">
        <v>16</v>
      </c>
      <c r="I694" s="49">
        <v>25</v>
      </c>
      <c r="J694" s="49">
        <v>2</v>
      </c>
      <c r="K694" s="49">
        <v>461</v>
      </c>
      <c r="L694" s="49" t="s">
        <v>26</v>
      </c>
      <c r="M694" s="49">
        <v>2</v>
      </c>
      <c r="N694" s="49" t="s">
        <v>21</v>
      </c>
      <c r="O694" s="49" t="s">
        <v>27</v>
      </c>
      <c r="P694" s="49">
        <v>152</v>
      </c>
      <c r="Q694" s="49"/>
      <c r="R694" s="60"/>
      <c r="S694" s="60"/>
      <c r="T694" s="60"/>
    </row>
    <row r="695" spans="1:21" s="79" customFormat="1">
      <c r="A695" s="49">
        <f>IF(C695=C694,A694,IF(C695=(C694+1),A694,(A694+1)))</f>
        <v>114</v>
      </c>
      <c r="B695" s="50" t="str">
        <f>IF(L695="Stroke",IF(M695=M694,IF(A695&lt;&gt;A694,1,IF(L694="Stroke",B694+1,IF(L693="Stroke",B693+1,IF(L692="Stroke",B692+1,IF(L691="Stroke",B691+1,IF(L690="Stroke",B690+1,IF(L689="Stroke",B689+1,IF(L688="Stroke",B688+1,"")))))))),IF(A695&lt;&gt;A693,1,IF(M695=M693,IF(L693="Stroke",B693+1,IF(M695=M692,IF(L692="Stroke",B692+1,""))),1))),"")</f>
        <v/>
      </c>
      <c r="C695" s="49">
        <f t="shared" si="20"/>
        <v>59102</v>
      </c>
      <c r="D695" s="49" t="str">
        <f t="shared" si="21"/>
        <v>20171124</v>
      </c>
      <c r="E695" s="49">
        <v>2017</v>
      </c>
      <c r="F695" s="49">
        <v>11</v>
      </c>
      <c r="G695" s="49">
        <v>24</v>
      </c>
      <c r="H695" s="49">
        <v>16</v>
      </c>
      <c r="I695" s="49">
        <v>25</v>
      </c>
      <c r="J695" s="49">
        <v>2</v>
      </c>
      <c r="K695" s="49">
        <v>464</v>
      </c>
      <c r="L695" s="49" t="s">
        <v>29</v>
      </c>
      <c r="M695" s="49">
        <v>2</v>
      </c>
      <c r="N695" s="49" t="s">
        <v>21</v>
      </c>
      <c r="O695" s="49" t="s">
        <v>27</v>
      </c>
      <c r="P695" s="49">
        <v>0</v>
      </c>
      <c r="Q695" s="49"/>
      <c r="R695" s="60"/>
      <c r="S695" s="60"/>
      <c r="T695" s="60"/>
    </row>
    <row r="696" spans="1:21" s="79" customFormat="1">
      <c r="A696" s="51">
        <f>IF(C696=C695,A695,IF(C696=(C695+1),A695,(A695+1)))</f>
        <v>115</v>
      </c>
      <c r="B696" s="50">
        <f>IF(L696="Stroke",IF(M696=M695,IF(A696&lt;&gt;A695,1,IF(L695="Stroke",B695+1,IF(L694="Stroke",B694+1,IF(L693="Stroke",B693+1,IF(L692="Stroke",B692+1,IF(L691="Stroke",B691+1,IF(L690="Stroke",B690+1,IF(L689="Stroke",B689+1,"")))))))),IF(A696&lt;&gt;A694,1,IF(M696=M694,IF(L694="Stroke",B694+1,IF(M696=M693,IF(L693="Stroke",B693+1,""))),1))),"")</f>
        <v>1</v>
      </c>
      <c r="C696" s="51">
        <f t="shared" si="20"/>
        <v>60080</v>
      </c>
      <c r="D696" s="51" t="str">
        <f t="shared" si="21"/>
        <v>20171124</v>
      </c>
      <c r="E696" s="51">
        <v>2017</v>
      </c>
      <c r="F696" s="51">
        <v>11</v>
      </c>
      <c r="G696" s="51">
        <v>24</v>
      </c>
      <c r="H696" s="51">
        <v>16</v>
      </c>
      <c r="I696" s="51">
        <v>41</v>
      </c>
      <c r="J696" s="51">
        <v>20</v>
      </c>
      <c r="K696" s="51">
        <v>650</v>
      </c>
      <c r="L696" s="51" t="s">
        <v>26</v>
      </c>
      <c r="M696" s="51">
        <v>1</v>
      </c>
      <c r="N696" s="51" t="s">
        <v>21</v>
      </c>
      <c r="O696" s="51" t="s">
        <v>27</v>
      </c>
      <c r="P696" s="51">
        <v>5</v>
      </c>
      <c r="Q696" s="51" t="s">
        <v>85</v>
      </c>
      <c r="R696" s="60"/>
      <c r="S696" s="60"/>
      <c r="T696" s="60"/>
    </row>
    <row r="697" spans="1:21" s="79" customFormat="1">
      <c r="A697" s="51">
        <f>IF(C697=C696,A696,IF(C697=(C696+1),A696,(A696+1)))</f>
        <v>116</v>
      </c>
      <c r="B697" s="50" t="str">
        <f>IF(L697="Stroke",IF(M697=M696,IF(A697&lt;&gt;A696,1,IF(L696="Stroke",B696+1,IF(L695="Stroke",B695+1,IF(L694="Stroke",B694+1,IF(L693="Stroke",B693+1,IF(L692="Stroke",B692+1,IF(L691="Stroke",B691+1,IF(L690="Stroke",B690+1,"")))))))),IF(A697&lt;&gt;A695,1,IF(M697=M695,IF(L695="Stroke",B695+1,IF(M697=M694,IF(L694="Stroke",B694+1,""))),1))),"")</f>
        <v/>
      </c>
      <c r="C697" s="51">
        <f t="shared" si="20"/>
        <v>61243</v>
      </c>
      <c r="D697" s="51" t="str">
        <f t="shared" si="21"/>
        <v>20171124</v>
      </c>
      <c r="E697" s="51">
        <v>2017</v>
      </c>
      <c r="F697" s="51">
        <v>11</v>
      </c>
      <c r="G697" s="51">
        <v>24</v>
      </c>
      <c r="H697" s="51">
        <v>17</v>
      </c>
      <c r="I697" s="51">
        <v>0</v>
      </c>
      <c r="J697" s="51">
        <v>43</v>
      </c>
      <c r="K697" s="51">
        <v>272</v>
      </c>
      <c r="L697" s="51" t="s">
        <v>44</v>
      </c>
      <c r="M697" s="51">
        <v>1</v>
      </c>
      <c r="N697" s="51" t="s">
        <v>21</v>
      </c>
      <c r="O697" s="51" t="s">
        <v>27</v>
      </c>
      <c r="P697" s="51">
        <v>990</v>
      </c>
      <c r="Q697" s="110" t="s">
        <v>236</v>
      </c>
      <c r="R697" s="106" t="s">
        <v>241</v>
      </c>
      <c r="S697" s="107">
        <v>-26.190100000000001</v>
      </c>
      <c r="T697" s="107">
        <v>27.855799999999999</v>
      </c>
      <c r="U697" s="106">
        <v>59</v>
      </c>
    </row>
    <row r="698" spans="1:21" s="79" customFormat="1">
      <c r="A698" s="60">
        <f>IF(C698=C697,A697,IF(C698=(C697+1),A697,(A697+1)))</f>
        <v>116</v>
      </c>
      <c r="B698" s="50" t="str">
        <f>IF(L698="Stroke",IF(M698=M697,IF(A698&lt;&gt;A697,1,IF(L697="Stroke",B697+1,IF(L696="Stroke",B696+1,IF(L695="Stroke",B695+1,IF(L694="Stroke",B694+1,IF(L693="Stroke",B693+1,IF(L692="Stroke",B692+1,IF(L691="Stroke",B691+1,"")))))))),IF(A698&lt;&gt;A696,1,IF(M698=M696,IF(L696="Stroke",B696+1,IF(M698=M695,IF(L695="Stroke",B695+1,""))),1))),"")</f>
        <v/>
      </c>
      <c r="C698" s="60">
        <f t="shared" si="20"/>
        <v>61243</v>
      </c>
      <c r="D698" s="60" t="str">
        <f t="shared" si="21"/>
        <v>20171124</v>
      </c>
      <c r="E698" s="60">
        <v>2017</v>
      </c>
      <c r="F698" s="60">
        <v>11</v>
      </c>
      <c r="G698" s="60">
        <v>24</v>
      </c>
      <c r="H698" s="60">
        <v>17</v>
      </c>
      <c r="I698" s="60">
        <v>0</v>
      </c>
      <c r="J698" s="60">
        <v>43</v>
      </c>
      <c r="K698" s="60">
        <v>461</v>
      </c>
      <c r="L698" s="60" t="s">
        <v>78</v>
      </c>
      <c r="M698" s="60"/>
      <c r="N698" s="60" t="s">
        <v>21</v>
      </c>
      <c r="O698" s="60" t="s">
        <v>27</v>
      </c>
      <c r="P698" s="60">
        <v>0</v>
      </c>
      <c r="Q698" s="60"/>
      <c r="R698" s="106" t="s">
        <v>241</v>
      </c>
      <c r="S698" s="107">
        <v>-26.194299999999998</v>
      </c>
      <c r="T698" s="107">
        <v>27.860499999999998</v>
      </c>
      <c r="U698" s="106">
        <v>64</v>
      </c>
    </row>
    <row r="699" spans="1:21" s="79" customFormat="1">
      <c r="A699" s="60">
        <f>IF(C699=C698,A698,IF(C699=(C698+1),A698,(A698+1)))</f>
        <v>116</v>
      </c>
      <c r="B699" s="50" t="str">
        <f>IF(L699="Stroke",IF(M699=M698,IF(A699&lt;&gt;A698,1,IF(L698="Stroke",B698+1,IF(L697="Stroke",B697+1,IF(L696="Stroke",B696+1,IF(L695="Stroke",B695+1,IF(L694="Stroke",B694+1,IF(L693="Stroke",B693+1,IF(L692="Stroke",B692+1,"")))))))),IF(A699&lt;&gt;A697,1,IF(M699=M697,IF(L697="Stroke",B697+1,IF(M699=M696,IF(L696="Stroke",B696+1,""))),1))),"")</f>
        <v/>
      </c>
      <c r="C699" s="60">
        <f t="shared" si="20"/>
        <v>61243</v>
      </c>
      <c r="D699" s="60" t="str">
        <f t="shared" si="21"/>
        <v>20171124</v>
      </c>
      <c r="E699" s="60">
        <v>2017</v>
      </c>
      <c r="F699" s="60">
        <v>11</v>
      </c>
      <c r="G699" s="60">
        <v>24</v>
      </c>
      <c r="H699" s="60">
        <v>17</v>
      </c>
      <c r="I699" s="60">
        <v>0</v>
      </c>
      <c r="J699" s="60">
        <v>43</v>
      </c>
      <c r="K699" s="60">
        <v>488</v>
      </c>
      <c r="L699" s="61" t="s">
        <v>47</v>
      </c>
      <c r="M699" s="60">
        <v>1</v>
      </c>
      <c r="N699" s="60" t="s">
        <v>21</v>
      </c>
      <c r="O699" s="60" t="s">
        <v>27</v>
      </c>
      <c r="P699" s="60">
        <v>0</v>
      </c>
      <c r="Q699" s="60"/>
      <c r="R699" s="60"/>
      <c r="S699" s="60"/>
      <c r="T699" s="60"/>
    </row>
    <row r="700" spans="1:21" s="79" customFormat="1">
      <c r="A700" s="60">
        <f>IF(C700=C699,A699,IF(C700=(C699+1),A699,(A699+1)))</f>
        <v>116</v>
      </c>
      <c r="B700" s="50" t="str">
        <f>IF(L700="Stroke",IF(M700=M699,IF(A700&lt;&gt;A699,1,IF(L699="Stroke",B699+1,IF(L698="Stroke",B698+1,IF(L697="Stroke",B697+1,IF(L696="Stroke",B696+1,IF(L695="Stroke",B695+1,IF(L694="Stroke",B694+1,IF(L693="Stroke",B693+1,"")))))))),IF(A700&lt;&gt;A698,1,IF(M700=M698,IF(L698="Stroke",B698+1,IF(M700=M697,IF(L697="Stroke",B697+1,""))),1))),"")</f>
        <v/>
      </c>
      <c r="C700" s="60">
        <f t="shared" si="20"/>
        <v>61243</v>
      </c>
      <c r="D700" s="60" t="str">
        <f t="shared" si="21"/>
        <v>20171124</v>
      </c>
      <c r="E700" s="60">
        <v>2017</v>
      </c>
      <c r="F700" s="60">
        <v>11</v>
      </c>
      <c r="G700" s="60">
        <v>24</v>
      </c>
      <c r="H700" s="60">
        <v>17</v>
      </c>
      <c r="I700" s="60">
        <v>0</v>
      </c>
      <c r="J700" s="60">
        <v>43</v>
      </c>
      <c r="K700" s="60">
        <v>500</v>
      </c>
      <c r="L700" s="61" t="s">
        <v>47</v>
      </c>
      <c r="M700" s="60">
        <v>1</v>
      </c>
      <c r="N700" s="60" t="s">
        <v>21</v>
      </c>
      <c r="O700" s="60" t="s">
        <v>27</v>
      </c>
      <c r="P700" s="60">
        <v>0</v>
      </c>
      <c r="Q700" s="60"/>
      <c r="R700" s="60"/>
      <c r="S700" s="60"/>
      <c r="T700" s="60"/>
    </row>
    <row r="701" spans="1:21" s="79" customFormat="1">
      <c r="A701" s="60">
        <f>IF(C701=C700,A700,IF(C701=(C700+1),A700,(A700+1)))</f>
        <v>116</v>
      </c>
      <c r="B701" s="50" t="str">
        <f>IF(L701="Stroke",IF(M701=M700,IF(A701&lt;&gt;A700,1,IF(L700="Stroke",B700+1,IF(L699="Stroke",B699+1,IF(L698="Stroke",B698+1,IF(L697="Stroke",B697+1,IF(L696="Stroke",B696+1,IF(L695="Stroke",B695+1,IF(L694="Stroke",B694+1,"")))))))),IF(A701&lt;&gt;A699,1,IF(M701=M699,IF(L699="Stroke",B699+1,IF(M701=M698,IF(L698="Stroke",B698+1,""))),1))),"")</f>
        <v/>
      </c>
      <c r="C701" s="60">
        <f t="shared" si="20"/>
        <v>61243</v>
      </c>
      <c r="D701" s="60" t="str">
        <f t="shared" si="21"/>
        <v>20171124</v>
      </c>
      <c r="E701" s="60">
        <v>2017</v>
      </c>
      <c r="F701" s="60">
        <v>11</v>
      </c>
      <c r="G701" s="60">
        <v>24</v>
      </c>
      <c r="H701" s="60">
        <v>17</v>
      </c>
      <c r="I701" s="60">
        <v>0</v>
      </c>
      <c r="J701" s="60">
        <v>43</v>
      </c>
      <c r="K701" s="60">
        <v>514</v>
      </c>
      <c r="L701" s="61" t="s">
        <v>47</v>
      </c>
      <c r="M701" s="60">
        <v>1</v>
      </c>
      <c r="N701" s="60" t="s">
        <v>21</v>
      </c>
      <c r="O701" s="60" t="s">
        <v>27</v>
      </c>
      <c r="P701" s="60">
        <v>0</v>
      </c>
      <c r="Q701" s="60"/>
      <c r="R701" s="60"/>
      <c r="S701" s="60"/>
      <c r="T701" s="60"/>
    </row>
    <row r="702" spans="1:21" s="79" customFormat="1">
      <c r="A702" s="60">
        <f>IF(C702=C701,A701,IF(C702=(C701+1),A701,(A701+1)))</f>
        <v>116</v>
      </c>
      <c r="B702" s="50" t="str">
        <f>IF(L702="Stroke",IF(M702=M701,IF(A702&lt;&gt;A701,1,IF(L701="Stroke",B701+1,IF(L700="Stroke",B700+1,IF(L699="Stroke",B699+1,IF(L698="Stroke",B698+1,IF(L697="Stroke",B697+1,IF(L696="Stroke",B696+1,IF(L695="Stroke",B695+1,"")))))))),IF(A702&lt;&gt;A700,1,IF(M702=M700,IF(L700="Stroke",B700+1,IF(M702=M699,IF(L699="Stroke",B699+1,""))),1))),"")</f>
        <v/>
      </c>
      <c r="C702" s="60">
        <f t="shared" si="20"/>
        <v>61243</v>
      </c>
      <c r="D702" s="60" t="str">
        <f t="shared" si="21"/>
        <v>20171124</v>
      </c>
      <c r="E702" s="60">
        <v>2017</v>
      </c>
      <c r="F702" s="60">
        <v>11</v>
      </c>
      <c r="G702" s="60">
        <v>24</v>
      </c>
      <c r="H702" s="60">
        <v>17</v>
      </c>
      <c r="I702" s="60">
        <v>0</v>
      </c>
      <c r="J702" s="60">
        <v>43</v>
      </c>
      <c r="K702" s="60">
        <v>545</v>
      </c>
      <c r="L702" s="61" t="s">
        <v>47</v>
      </c>
      <c r="M702" s="60">
        <v>1</v>
      </c>
      <c r="N702" s="60" t="s">
        <v>21</v>
      </c>
      <c r="O702" s="60" t="s">
        <v>27</v>
      </c>
      <c r="P702" s="60">
        <v>0</v>
      </c>
      <c r="Q702" s="60"/>
      <c r="R702" s="60"/>
      <c r="S702" s="60"/>
      <c r="T702" s="60"/>
    </row>
    <row r="703" spans="1:21" s="79" customFormat="1">
      <c r="A703" s="60">
        <f>IF(C703=C702,A702,IF(C703=(C702+1),A702,(A702+1)))</f>
        <v>116</v>
      </c>
      <c r="B703" s="50" t="str">
        <f>IF(L703="Stroke",IF(M703=M702,IF(A703&lt;&gt;A702,1,IF(L702="Stroke",B702+1,IF(L701="Stroke",B701+1,IF(L700="Stroke",B700+1,IF(L699="Stroke",B699+1,IF(L698="Stroke",B698+1,IF(L697="Stroke",B697+1,IF(L696="Stroke",B696+1,"")))))))),IF(A703&lt;&gt;A701,1,IF(M703=M701,IF(L701="Stroke",B701+1,IF(M703=M700,IF(L700="Stroke",B700+1,""))),1))),"")</f>
        <v/>
      </c>
      <c r="C703" s="60">
        <f t="shared" si="20"/>
        <v>61243</v>
      </c>
      <c r="D703" s="60" t="str">
        <f t="shared" si="21"/>
        <v>20171124</v>
      </c>
      <c r="E703" s="60">
        <v>2017</v>
      </c>
      <c r="F703" s="60">
        <v>11</v>
      </c>
      <c r="G703" s="60">
        <v>24</v>
      </c>
      <c r="H703" s="60">
        <v>17</v>
      </c>
      <c r="I703" s="60">
        <v>0</v>
      </c>
      <c r="J703" s="60">
        <v>43</v>
      </c>
      <c r="K703" s="60">
        <v>561</v>
      </c>
      <c r="L703" s="61" t="s">
        <v>47</v>
      </c>
      <c r="M703" s="60">
        <v>1</v>
      </c>
      <c r="N703" s="60" t="s">
        <v>21</v>
      </c>
      <c r="O703" s="60" t="s">
        <v>27</v>
      </c>
      <c r="P703" s="60">
        <v>0</v>
      </c>
      <c r="Q703" s="60"/>
      <c r="R703" s="60"/>
      <c r="S703" s="60"/>
      <c r="T703" s="60"/>
    </row>
    <row r="704" spans="1:21" s="79" customFormat="1">
      <c r="A704" s="60">
        <f>IF(C704=C703,A703,IF(C704=(C703+1),A703,(A703+1)))</f>
        <v>116</v>
      </c>
      <c r="B704" s="50" t="str">
        <f>IF(L704="Stroke",IF(M704=M703,IF(A704&lt;&gt;A703,1,IF(L703="Stroke",B703+1,IF(L702="Stroke",B702+1,IF(L701="Stroke",B701+1,IF(L700="Stroke",B700+1,IF(L699="Stroke",B699+1,IF(L698="Stroke",B698+1,IF(L697="Stroke",B697+1,"")))))))),IF(A704&lt;&gt;A702,1,IF(M704=M702,IF(L702="Stroke",B702+1,IF(M704=M701,IF(L701="Stroke",B701+1,""))),1))),"")</f>
        <v/>
      </c>
      <c r="C704" s="60">
        <f t="shared" si="20"/>
        <v>61243</v>
      </c>
      <c r="D704" s="60" t="str">
        <f t="shared" si="21"/>
        <v>20171124</v>
      </c>
      <c r="E704" s="60">
        <v>2017</v>
      </c>
      <c r="F704" s="60">
        <v>11</v>
      </c>
      <c r="G704" s="60">
        <v>24</v>
      </c>
      <c r="H704" s="60">
        <v>17</v>
      </c>
      <c r="I704" s="60">
        <v>0</v>
      </c>
      <c r="J704" s="60">
        <v>43</v>
      </c>
      <c r="K704" s="60">
        <v>655</v>
      </c>
      <c r="L704" s="61" t="s">
        <v>47</v>
      </c>
      <c r="M704" s="60">
        <v>1</v>
      </c>
      <c r="N704" s="60" t="s">
        <v>21</v>
      </c>
      <c r="O704" s="60" t="s">
        <v>27</v>
      </c>
      <c r="P704" s="60">
        <v>0</v>
      </c>
      <c r="Q704" s="60"/>
      <c r="R704" s="60"/>
      <c r="S704" s="60"/>
      <c r="T704" s="60"/>
    </row>
    <row r="705" spans="1:21" s="79" customFormat="1">
      <c r="A705" s="51">
        <f>IF(C705=C704,A704,IF(C705=(C704+1),A704,(A704+1)))</f>
        <v>117</v>
      </c>
      <c r="B705" s="50" t="str">
        <f>IF(L705="Stroke",IF(M705=M704,IF(A705&lt;&gt;A704,1,IF(L704="Stroke",B704+1,IF(L703="Stroke",B703+1,IF(L702="Stroke",B702+1,IF(L701="Stroke",B701+1,IF(L700="Stroke",B700+1,IF(L699="Stroke",B699+1,IF(L698="Stroke",B698+1,"")))))))),IF(A705&lt;&gt;A703,1,IF(M705=M703,IF(L703="Stroke",B703+1,IF(M705=M702,IF(L702="Stroke",B702+1,""))),1))),"")</f>
        <v/>
      </c>
      <c r="C705" s="51">
        <f t="shared" si="20"/>
        <v>61288</v>
      </c>
      <c r="D705" s="51" t="str">
        <f t="shared" si="21"/>
        <v>20171124</v>
      </c>
      <c r="E705" s="51">
        <v>2017</v>
      </c>
      <c r="F705" s="51">
        <v>11</v>
      </c>
      <c r="G705" s="51">
        <v>24</v>
      </c>
      <c r="H705" s="51">
        <v>17</v>
      </c>
      <c r="I705" s="51">
        <v>1</v>
      </c>
      <c r="J705" s="51">
        <v>28</v>
      </c>
      <c r="K705" s="51">
        <v>803</v>
      </c>
      <c r="L705" s="51" t="s">
        <v>44</v>
      </c>
      <c r="M705" s="51">
        <v>1</v>
      </c>
      <c r="N705" s="51" t="s">
        <v>21</v>
      </c>
      <c r="O705" s="51" t="s">
        <v>27</v>
      </c>
      <c r="P705" s="51">
        <v>451</v>
      </c>
      <c r="Q705" s="110" t="s">
        <v>237</v>
      </c>
      <c r="R705" s="106" t="s">
        <v>242</v>
      </c>
      <c r="S705" s="106" t="s">
        <v>243</v>
      </c>
      <c r="T705" s="106" t="s">
        <v>244</v>
      </c>
      <c r="U705" s="106">
        <v>11</v>
      </c>
    </row>
    <row r="706" spans="1:21" s="79" customFormat="1">
      <c r="A706" s="60">
        <f>IF(C706=C705,A705,IF(C706=(C705+1),A705,(A705+1)))</f>
        <v>117</v>
      </c>
      <c r="B706" s="50" t="str">
        <f>IF(L706="Stroke",IF(M706=M705,IF(A706&lt;&gt;A705,1,IF(L705="Stroke",B705+1,IF(L704="Stroke",B704+1,IF(L703="Stroke",B703+1,IF(L702="Stroke",B702+1,IF(L701="Stroke",B701+1,IF(L700="Stroke",B700+1,IF(L699="Stroke",B699+1,"")))))))),IF(A706&lt;&gt;A704,1,IF(M706=M704,IF(L704="Stroke",B704+1,IF(M706=M703,IF(L703="Stroke",B703+1,""))),1))),"")</f>
        <v/>
      </c>
      <c r="C706" s="60">
        <f t="shared" ref="C706:C769" si="22">J706+(I706*60)+(H706*3600)</f>
        <v>61288</v>
      </c>
      <c r="D706" s="60" t="str">
        <f t="shared" ref="D706:D769" si="23">CONCATENATE(E706,F706,G706)</f>
        <v>20171124</v>
      </c>
      <c r="E706" s="60">
        <v>2017</v>
      </c>
      <c r="F706" s="60">
        <v>11</v>
      </c>
      <c r="G706" s="60">
        <v>24</v>
      </c>
      <c r="H706" s="60">
        <v>17</v>
      </c>
      <c r="I706" s="60">
        <v>1</v>
      </c>
      <c r="J706" s="60">
        <v>28</v>
      </c>
      <c r="K706" s="60">
        <v>904</v>
      </c>
      <c r="L706" s="61" t="s">
        <v>47</v>
      </c>
      <c r="M706" s="60">
        <v>1</v>
      </c>
      <c r="N706" s="60" t="s">
        <v>21</v>
      </c>
      <c r="O706" s="60" t="s">
        <v>27</v>
      </c>
      <c r="P706" s="60">
        <v>0</v>
      </c>
      <c r="Q706" s="60"/>
      <c r="R706" s="60"/>
      <c r="S706" s="60"/>
      <c r="T706" s="60"/>
    </row>
    <row r="707" spans="1:21" s="79" customFormat="1">
      <c r="A707" s="60">
        <f>IF(C707=C706,A706,IF(C707=(C706+1),A706,(A706+1)))</f>
        <v>117</v>
      </c>
      <c r="B707" s="50" t="str">
        <f>IF(L707="Stroke",IF(M707=M706,IF(A707&lt;&gt;A706,1,IF(L706="Stroke",B706+1,IF(L705="Stroke",B705+1,IF(L704="Stroke",B704+1,IF(L703="Stroke",B703+1,IF(L702="Stroke",B702+1,IF(L701="Stroke",B701+1,IF(L700="Stroke",B700+1,"")))))))),IF(A707&lt;&gt;A705,1,IF(M707=M705,IF(L705="Stroke",B705+1,IF(M707=M704,IF(L704="Stroke",B704+1,""))),1))),"")</f>
        <v/>
      </c>
      <c r="C707" s="60">
        <f t="shared" si="22"/>
        <v>61288</v>
      </c>
      <c r="D707" s="60" t="str">
        <f t="shared" si="23"/>
        <v>20171124</v>
      </c>
      <c r="E707" s="60">
        <v>2017</v>
      </c>
      <c r="F707" s="60">
        <v>11</v>
      </c>
      <c r="G707" s="60">
        <v>24</v>
      </c>
      <c r="H707" s="60">
        <v>17</v>
      </c>
      <c r="I707" s="60">
        <v>1</v>
      </c>
      <c r="J707" s="60">
        <v>28</v>
      </c>
      <c r="K707" s="60">
        <v>932</v>
      </c>
      <c r="L707" s="61" t="s">
        <v>47</v>
      </c>
      <c r="M707" s="60">
        <v>1</v>
      </c>
      <c r="N707" s="60" t="s">
        <v>21</v>
      </c>
      <c r="O707" s="60" t="s">
        <v>27</v>
      </c>
      <c r="P707" s="60">
        <v>0</v>
      </c>
      <c r="Q707" s="60" t="s">
        <v>86</v>
      </c>
      <c r="R707" s="60"/>
      <c r="S707" s="60"/>
      <c r="T707" s="60"/>
    </row>
    <row r="708" spans="1:21" s="79" customFormat="1">
      <c r="A708" s="60">
        <f>IF(C708=C707,A707,IF(C708=(C707+1),A707,(A707+1)))</f>
        <v>117</v>
      </c>
      <c r="B708" s="50" t="str">
        <f>IF(L708="Stroke",IF(M708=M707,IF(A708&lt;&gt;A707,1,IF(L707="Stroke",B707+1,IF(L706="Stroke",B706+1,IF(L705="Stroke",B705+1,IF(L704="Stroke",B704+1,IF(L703="Stroke",B703+1,IF(L702="Stroke",B702+1,IF(L701="Stroke",B701+1,"")))))))),IF(A708&lt;&gt;A706,1,IF(M708=M706,IF(L706="Stroke",B706+1,IF(M708=M705,IF(L705="Stroke",B705+1,""))),1))),"")</f>
        <v/>
      </c>
      <c r="C708" s="60">
        <f t="shared" si="22"/>
        <v>61288</v>
      </c>
      <c r="D708" s="60" t="str">
        <f t="shared" si="23"/>
        <v>20171124</v>
      </c>
      <c r="E708" s="60">
        <v>2017</v>
      </c>
      <c r="F708" s="60">
        <v>11</v>
      </c>
      <c r="G708" s="60">
        <v>24</v>
      </c>
      <c r="H708" s="60">
        <v>17</v>
      </c>
      <c r="I708" s="60">
        <v>1</v>
      </c>
      <c r="J708" s="60">
        <v>28</v>
      </c>
      <c r="K708" s="60">
        <v>945</v>
      </c>
      <c r="L708" s="61" t="s">
        <v>47</v>
      </c>
      <c r="M708" s="60">
        <v>1</v>
      </c>
      <c r="N708" s="60" t="s">
        <v>21</v>
      </c>
      <c r="O708" s="60" t="s">
        <v>27</v>
      </c>
      <c r="P708" s="60">
        <v>0</v>
      </c>
      <c r="Q708" s="60" t="s">
        <v>86</v>
      </c>
      <c r="R708" s="60"/>
      <c r="S708" s="60"/>
      <c r="T708" s="60"/>
    </row>
    <row r="709" spans="1:21" s="79" customFormat="1">
      <c r="A709" s="60">
        <f>IF(C709=C708,A708,IF(C709=(C708+1),A708,(A708+1)))</f>
        <v>117</v>
      </c>
      <c r="B709" s="50" t="str">
        <f>IF(L709="Stroke",IF(M709=M708,IF(A709&lt;&gt;A708,1,IF(L708="Stroke",B708+1,IF(L707="Stroke",B707+1,IF(L706="Stroke",B706+1,IF(L705="Stroke",B705+1,IF(L704="Stroke",B704+1,IF(L703="Stroke",B703+1,IF(L702="Stroke",B702+1,"")))))))),IF(A709&lt;&gt;A707,1,IF(M709=M707,IF(L707="Stroke",B707+1,IF(M709=M706,IF(L706="Stroke",B706+1,""))),1))),"")</f>
        <v/>
      </c>
      <c r="C709" s="60">
        <f t="shared" si="22"/>
        <v>61288</v>
      </c>
      <c r="D709" s="60" t="str">
        <f t="shared" si="23"/>
        <v>20171124</v>
      </c>
      <c r="E709" s="60">
        <v>2017</v>
      </c>
      <c r="F709" s="60">
        <v>11</v>
      </c>
      <c r="G709" s="60">
        <v>24</v>
      </c>
      <c r="H709" s="60">
        <v>17</v>
      </c>
      <c r="I709" s="60">
        <v>1</v>
      </c>
      <c r="J709" s="60">
        <v>28</v>
      </c>
      <c r="K709" s="60">
        <v>965</v>
      </c>
      <c r="L709" s="61" t="s">
        <v>47</v>
      </c>
      <c r="M709" s="60">
        <v>1</v>
      </c>
      <c r="N709" s="60" t="s">
        <v>21</v>
      </c>
      <c r="O709" s="60" t="s">
        <v>27</v>
      </c>
      <c r="P709" s="60">
        <v>0</v>
      </c>
      <c r="Q709" s="60"/>
      <c r="R709" s="60"/>
      <c r="S709" s="60"/>
      <c r="T709" s="60"/>
    </row>
    <row r="710" spans="1:21">
      <c r="A710" s="60">
        <f>IF(C710=C709,A709,IF(C710=(C709+1),A709,(A709+1)))</f>
        <v>117</v>
      </c>
      <c r="B710" s="50" t="str">
        <f>IF(L710="Stroke",IF(M710=M709,IF(A710&lt;&gt;A709,1,IF(L709="Stroke",B709+1,IF(L708="Stroke",B708+1,IF(L707="Stroke",B707+1,IF(L706="Stroke",B706+1,IF(L705="Stroke",B705+1,IF(L704="Stroke",B704+1,IF(L703="Stroke",B703+1,"")))))))),IF(A710&lt;&gt;A708,1,IF(M710=M708,IF(L708="Stroke",B708+1,IF(M710=M707,IF(L707="Stroke",B707+1,""))),1))),"")</f>
        <v/>
      </c>
      <c r="C710" s="60">
        <f t="shared" si="22"/>
        <v>61288</v>
      </c>
      <c r="D710" s="60" t="str">
        <f t="shared" si="23"/>
        <v>20171124</v>
      </c>
      <c r="E710" s="60">
        <v>2017</v>
      </c>
      <c r="F710" s="60">
        <v>11</v>
      </c>
      <c r="G710" s="60">
        <v>24</v>
      </c>
      <c r="H710" s="60">
        <v>17</v>
      </c>
      <c r="I710" s="60">
        <v>1</v>
      </c>
      <c r="J710" s="60">
        <v>28</v>
      </c>
      <c r="K710" s="60">
        <v>972</v>
      </c>
      <c r="L710" s="61" t="s">
        <v>47</v>
      </c>
      <c r="M710" s="60">
        <v>1</v>
      </c>
      <c r="N710" s="60" t="s">
        <v>21</v>
      </c>
      <c r="O710" s="60" t="s">
        <v>27</v>
      </c>
      <c r="P710" s="60">
        <v>0</v>
      </c>
      <c r="Q710" s="60"/>
      <c r="R710" s="60"/>
      <c r="S710" s="60"/>
      <c r="T710" s="60"/>
    </row>
    <row r="711" spans="1:21" s="79" customFormat="1">
      <c r="A711" s="60">
        <f>IF(C711=C710,A710,IF(C711=(C710+1),A710,(A710+1)))</f>
        <v>117</v>
      </c>
      <c r="B711" s="50" t="str">
        <f>IF(L711="Stroke",IF(M711=M710,IF(A711&lt;&gt;A710,1,IF(L710="Stroke",B710+1,IF(L709="Stroke",B709+1,IF(L708="Stroke",B708+1,IF(L707="Stroke",B707+1,IF(L706="Stroke",B706+1,IF(L705="Stroke",B705+1,IF(L704="Stroke",B704+1,"")))))))),IF(A711&lt;&gt;A709,1,IF(M711=M709,IF(L709="Stroke",B709+1,IF(M711=M708,IF(L708="Stroke",B708+1,""))),1))),"")</f>
        <v/>
      </c>
      <c r="C711" s="60">
        <f t="shared" si="22"/>
        <v>61288</v>
      </c>
      <c r="D711" s="60" t="str">
        <f t="shared" si="23"/>
        <v>20171124</v>
      </c>
      <c r="E711" s="60">
        <v>2017</v>
      </c>
      <c r="F711" s="60">
        <v>11</v>
      </c>
      <c r="G711" s="60">
        <v>24</v>
      </c>
      <c r="H711" s="60">
        <v>17</v>
      </c>
      <c r="I711" s="60">
        <v>1</v>
      </c>
      <c r="J711" s="60">
        <v>28</v>
      </c>
      <c r="K711" s="60">
        <v>983</v>
      </c>
      <c r="L711" s="61" t="s">
        <v>47</v>
      </c>
      <c r="M711" s="60">
        <v>1</v>
      </c>
      <c r="N711" s="60" t="s">
        <v>21</v>
      </c>
      <c r="O711" s="60" t="s">
        <v>27</v>
      </c>
      <c r="P711" s="60">
        <v>0</v>
      </c>
      <c r="Q711" s="60" t="s">
        <v>87</v>
      </c>
      <c r="R711" s="60"/>
      <c r="S711" s="60"/>
      <c r="T711" s="60"/>
    </row>
    <row r="712" spans="1:21" s="79" customFormat="1">
      <c r="A712" s="60">
        <f>IF(C712=C711,A711,IF(C712=(C711+1),A711,(A711+1)))</f>
        <v>117</v>
      </c>
      <c r="B712" s="50" t="str">
        <f>IF(L712="Stroke",IF(M712=M711,IF(A712&lt;&gt;A711,1,IF(L711="Stroke",B711+1,IF(L710="Stroke",B710+1,IF(L709="Stroke",B709+1,IF(L708="Stroke",B708+1,IF(L707="Stroke",B707+1,IF(L706="Stroke",B706+1,IF(L705="Stroke",B705+1,"")))))))),IF(A712&lt;&gt;A710,1,IF(M712=M710,IF(L710="Stroke",B710+1,IF(M712=M709,IF(L709="Stroke",B709+1,""))),1))),"")</f>
        <v/>
      </c>
      <c r="C712" s="60">
        <f t="shared" si="22"/>
        <v>61288</v>
      </c>
      <c r="D712" s="60" t="str">
        <f t="shared" si="23"/>
        <v>20171124</v>
      </c>
      <c r="E712" s="60">
        <v>2017</v>
      </c>
      <c r="F712" s="60">
        <v>11</v>
      </c>
      <c r="G712" s="60">
        <v>24</v>
      </c>
      <c r="H712" s="60">
        <v>17</v>
      </c>
      <c r="I712" s="60">
        <v>1</v>
      </c>
      <c r="J712" s="60">
        <v>28</v>
      </c>
      <c r="K712" s="60">
        <v>998</v>
      </c>
      <c r="L712" s="61" t="s">
        <v>47</v>
      </c>
      <c r="M712" s="60">
        <v>1</v>
      </c>
      <c r="N712" s="60" t="s">
        <v>21</v>
      </c>
      <c r="O712" s="60" t="s">
        <v>27</v>
      </c>
      <c r="P712" s="60">
        <v>0</v>
      </c>
      <c r="Q712" s="60"/>
      <c r="R712" s="60"/>
      <c r="S712" s="60"/>
      <c r="T712" s="60"/>
    </row>
    <row r="713" spans="1:21" s="79" customFormat="1">
      <c r="A713" s="60">
        <f>IF(C713=C712,A712,IF(C713=(C712+1),A712,(A712+1)))</f>
        <v>117</v>
      </c>
      <c r="B713" s="50" t="str">
        <f>IF(L713="Stroke",IF(M713=M712,IF(A713&lt;&gt;A712,1,IF(L712="Stroke",B712+1,IF(L711="Stroke",B711+1,IF(L710="Stroke",B710+1,IF(L709="Stroke",B709+1,IF(L708="Stroke",B708+1,IF(L707="Stroke",B707+1,IF(L706="Stroke",B706+1,"")))))))),IF(A713&lt;&gt;A711,1,IF(M713=M711,IF(L711="Stroke",B711+1,IF(M713=M710,IF(L710="Stroke",B710+1,""))),1))),"")</f>
        <v/>
      </c>
      <c r="C713" s="60">
        <f t="shared" si="22"/>
        <v>61289</v>
      </c>
      <c r="D713" s="60" t="str">
        <f t="shared" si="23"/>
        <v>20171124</v>
      </c>
      <c r="E713" s="60">
        <v>2017</v>
      </c>
      <c r="F713" s="60">
        <v>11</v>
      </c>
      <c r="G713" s="60">
        <v>24</v>
      </c>
      <c r="H713" s="60">
        <v>17</v>
      </c>
      <c r="I713" s="60">
        <v>1</v>
      </c>
      <c r="J713" s="60">
        <v>29</v>
      </c>
      <c r="K713" s="60">
        <v>1</v>
      </c>
      <c r="L713" s="61" t="s">
        <v>47</v>
      </c>
      <c r="M713" s="60">
        <v>1</v>
      </c>
      <c r="N713" s="60" t="s">
        <v>21</v>
      </c>
      <c r="O713" s="60" t="s">
        <v>27</v>
      </c>
      <c r="P713" s="60">
        <v>0</v>
      </c>
      <c r="Q713" s="60"/>
      <c r="R713" s="60"/>
      <c r="S713" s="60"/>
      <c r="T713" s="60"/>
    </row>
    <row r="714" spans="1:21" s="79" customFormat="1">
      <c r="A714" s="60">
        <f>IF(C714=C713,A713,IF(C714=(C713+1),A713,(A713+1)))</f>
        <v>117</v>
      </c>
      <c r="B714" s="50" t="str">
        <f>IF(L714="Stroke",IF(M714=M713,IF(A714&lt;&gt;A713,1,IF(L713="Stroke",B713+1,IF(L712="Stroke",B712+1,IF(L711="Stroke",B711+1,IF(L710="Stroke",B710+1,IF(L709="Stroke",B709+1,IF(L708="Stroke",B708+1,IF(L707="Stroke",B707+1,"")))))))),IF(A714&lt;&gt;A712,1,IF(M714=M712,IF(L712="Stroke",B712+1,IF(M714=M711,IF(L711="Stroke",B711+1,""))),1))),"")</f>
        <v/>
      </c>
      <c r="C714" s="60">
        <f t="shared" si="22"/>
        <v>61289</v>
      </c>
      <c r="D714" s="60" t="str">
        <f t="shared" si="23"/>
        <v>20171124</v>
      </c>
      <c r="E714" s="60">
        <v>2017</v>
      </c>
      <c r="F714" s="60">
        <v>11</v>
      </c>
      <c r="G714" s="60">
        <v>24</v>
      </c>
      <c r="H714" s="60">
        <v>17</v>
      </c>
      <c r="I714" s="60">
        <v>1</v>
      </c>
      <c r="J714" s="60">
        <v>29</v>
      </c>
      <c r="K714" s="60">
        <v>15</v>
      </c>
      <c r="L714" s="61" t="s">
        <v>47</v>
      </c>
      <c r="M714" s="60">
        <v>1</v>
      </c>
      <c r="N714" s="60" t="s">
        <v>21</v>
      </c>
      <c r="O714" s="60" t="s">
        <v>27</v>
      </c>
      <c r="P714" s="60">
        <v>0</v>
      </c>
      <c r="Q714" s="60"/>
      <c r="R714" s="60"/>
      <c r="S714" s="60"/>
      <c r="T714" s="60"/>
    </row>
    <row r="715" spans="1:21">
      <c r="A715" s="60">
        <f>IF(C715=C714,A714,IF(C715=(C714+1),A714,(A714+1)))</f>
        <v>117</v>
      </c>
      <c r="B715" s="50" t="str">
        <f>IF(L715="Stroke",IF(M715=M714,IF(A715&lt;&gt;A714,1,IF(L714="Stroke",B714+1,IF(L713="Stroke",B713+1,IF(L712="Stroke",B712+1,IF(L711="Stroke",B711+1,IF(L710="Stroke",B710+1,IF(L709="Stroke",B709+1,IF(L708="Stroke",B708+1,"")))))))),IF(A715&lt;&gt;A713,1,IF(M715=M713,IF(L713="Stroke",B713+1,IF(M715=M712,IF(L712="Stroke",B712+1,""))),1))),"")</f>
        <v/>
      </c>
      <c r="C715" s="60">
        <f t="shared" si="22"/>
        <v>61289</v>
      </c>
      <c r="D715" s="60" t="str">
        <f t="shared" si="23"/>
        <v>20171124</v>
      </c>
      <c r="E715" s="60">
        <v>2017</v>
      </c>
      <c r="F715" s="60">
        <v>11</v>
      </c>
      <c r="G715" s="60">
        <v>24</v>
      </c>
      <c r="H715" s="60">
        <v>17</v>
      </c>
      <c r="I715" s="60">
        <v>1</v>
      </c>
      <c r="J715" s="60">
        <v>29</v>
      </c>
      <c r="K715" s="60">
        <v>33</v>
      </c>
      <c r="L715" s="61" t="s">
        <v>47</v>
      </c>
      <c r="M715" s="60">
        <v>1</v>
      </c>
      <c r="N715" s="60" t="s">
        <v>21</v>
      </c>
      <c r="O715" s="60" t="s">
        <v>27</v>
      </c>
      <c r="P715" s="60">
        <v>0</v>
      </c>
      <c r="Q715" s="60"/>
      <c r="R715" s="60"/>
      <c r="S715" s="60"/>
      <c r="T715" s="60"/>
    </row>
    <row r="716" spans="1:21">
      <c r="A716" s="60">
        <f>IF(C716=C715,A715,IF(C716=(C715+1),A715,(A715+1)))</f>
        <v>117</v>
      </c>
      <c r="B716" s="50" t="str">
        <f>IF(L716="Stroke",IF(M716=M715,IF(A716&lt;&gt;A715,1,IF(L715="Stroke",B715+1,IF(L714="Stroke",B714+1,IF(L713="Stroke",B713+1,IF(L712="Stroke",B712+1,IF(L711="Stroke",B711+1,IF(L710="Stroke",B710+1,IF(L709="Stroke",B709+1,"")))))))),IF(A716&lt;&gt;A714,1,IF(M716=M714,IF(L714="Stroke",B714+1,IF(M716=M713,IF(L713="Stroke",B713+1,""))),1))),"")</f>
        <v/>
      </c>
      <c r="C716" s="60">
        <f t="shared" si="22"/>
        <v>61289</v>
      </c>
      <c r="D716" s="60" t="str">
        <f t="shared" si="23"/>
        <v>20171124</v>
      </c>
      <c r="E716" s="60">
        <v>2017</v>
      </c>
      <c r="F716" s="60">
        <v>11</v>
      </c>
      <c r="G716" s="60">
        <v>24</v>
      </c>
      <c r="H716" s="60">
        <v>17</v>
      </c>
      <c r="I716" s="60">
        <v>1</v>
      </c>
      <c r="J716" s="60">
        <v>29</v>
      </c>
      <c r="K716" s="60">
        <v>43</v>
      </c>
      <c r="L716" s="61" t="s">
        <v>47</v>
      </c>
      <c r="M716" s="60">
        <v>1</v>
      </c>
      <c r="N716" s="60" t="s">
        <v>21</v>
      </c>
      <c r="O716" s="60" t="s">
        <v>27</v>
      </c>
      <c r="P716" s="60">
        <v>0</v>
      </c>
      <c r="Q716" s="60"/>
      <c r="R716" s="60"/>
      <c r="S716" s="60"/>
      <c r="T716" s="60"/>
    </row>
    <row r="717" spans="1:21">
      <c r="A717" s="60">
        <f>IF(C717=C716,A716,IF(C717=(C716+1),A716,(A716+1)))</f>
        <v>117</v>
      </c>
      <c r="B717" s="50" t="str">
        <f>IF(L717="Stroke",IF(M717=M716,IF(A717&lt;&gt;A716,1,IF(L716="Stroke",B716+1,IF(L715="Stroke",B715+1,IF(L714="Stroke",B714+1,IF(L713="Stroke",B713+1,IF(L712="Stroke",B712+1,IF(L711="Stroke",B711+1,IF(L710="Stroke",B710+1,"")))))))),IF(A717&lt;&gt;A715,1,IF(M717=M715,IF(L715="Stroke",B715+1,IF(M717=M714,IF(L714="Stroke",B714+1,""))),1))),"")</f>
        <v/>
      </c>
      <c r="C717" s="60">
        <f t="shared" si="22"/>
        <v>61289</v>
      </c>
      <c r="D717" s="60" t="str">
        <f t="shared" si="23"/>
        <v>20171124</v>
      </c>
      <c r="E717" s="60">
        <v>2017</v>
      </c>
      <c r="F717" s="60">
        <v>11</v>
      </c>
      <c r="G717" s="60">
        <v>24</v>
      </c>
      <c r="H717" s="60">
        <v>17</v>
      </c>
      <c r="I717" s="60">
        <v>1</v>
      </c>
      <c r="J717" s="60">
        <v>29</v>
      </c>
      <c r="K717" s="60">
        <v>46</v>
      </c>
      <c r="L717" s="61" t="s">
        <v>47</v>
      </c>
      <c r="M717" s="60">
        <v>1</v>
      </c>
      <c r="N717" s="60" t="s">
        <v>21</v>
      </c>
      <c r="O717" s="60" t="s">
        <v>27</v>
      </c>
      <c r="P717" s="60">
        <v>0</v>
      </c>
      <c r="Q717" s="60"/>
      <c r="R717" s="60"/>
      <c r="S717" s="60"/>
      <c r="T717" s="60"/>
    </row>
    <row r="718" spans="1:21">
      <c r="A718" s="60">
        <f>IF(C718=C717,A717,IF(C718=(C717+1),A717,(A717+1)))</f>
        <v>117</v>
      </c>
      <c r="B718" s="50" t="str">
        <f>IF(L718="Stroke",IF(M718=M717,IF(A718&lt;&gt;A717,1,IF(L717="Stroke",B717+1,IF(L716="Stroke",B716+1,IF(L715="Stroke",B715+1,IF(L714="Stroke",B714+1,IF(L713="Stroke",B713+1,IF(L712="Stroke",B712+1,IF(L711="Stroke",B711+1,"")))))))),IF(A718&lt;&gt;A716,1,IF(M718=M716,IF(L716="Stroke",B716+1,IF(M718=M715,IF(L715="Stroke",B715+1,""))),1))),"")</f>
        <v/>
      </c>
      <c r="C718" s="60">
        <f t="shared" si="22"/>
        <v>61289</v>
      </c>
      <c r="D718" s="60" t="str">
        <f t="shared" si="23"/>
        <v>20171124</v>
      </c>
      <c r="E718" s="60">
        <v>2017</v>
      </c>
      <c r="F718" s="60">
        <v>11</v>
      </c>
      <c r="G718" s="60">
        <v>24</v>
      </c>
      <c r="H718" s="60">
        <v>17</v>
      </c>
      <c r="I718" s="60">
        <v>1</v>
      </c>
      <c r="J718" s="60">
        <v>29</v>
      </c>
      <c r="K718" s="60">
        <v>54</v>
      </c>
      <c r="L718" s="61" t="s">
        <v>47</v>
      </c>
      <c r="M718" s="60">
        <v>1</v>
      </c>
      <c r="N718" s="60" t="s">
        <v>21</v>
      </c>
      <c r="O718" s="60" t="s">
        <v>27</v>
      </c>
      <c r="P718" s="60">
        <v>0</v>
      </c>
      <c r="Q718" s="60"/>
      <c r="R718" s="60"/>
      <c r="S718" s="60"/>
      <c r="T718" s="60"/>
    </row>
    <row r="719" spans="1:21">
      <c r="A719" s="60">
        <f>IF(C719=C718,A718,IF(C719=(C718+1),A718,(A718+1)))</f>
        <v>117</v>
      </c>
      <c r="B719" s="50" t="str">
        <f>IF(L719="Stroke",IF(M719=M718,IF(A719&lt;&gt;A718,1,IF(L718="Stroke",B718+1,IF(L717="Stroke",B717+1,IF(L716="Stroke",B716+1,IF(L715="Stroke",B715+1,IF(L714="Stroke",B714+1,IF(L713="Stroke",B713+1,IF(L712="Stroke",B712+1,"")))))))),IF(A719&lt;&gt;A717,1,IF(M719=M717,IF(L717="Stroke",B717+1,IF(M719=M716,IF(L716="Stroke",B716+1,""))),1))),"")</f>
        <v/>
      </c>
      <c r="C719" s="60">
        <f t="shared" si="22"/>
        <v>61289</v>
      </c>
      <c r="D719" s="60" t="str">
        <f t="shared" si="23"/>
        <v>20171124</v>
      </c>
      <c r="E719" s="60">
        <v>2017</v>
      </c>
      <c r="F719" s="60">
        <v>11</v>
      </c>
      <c r="G719" s="60">
        <v>24</v>
      </c>
      <c r="H719" s="60">
        <v>17</v>
      </c>
      <c r="I719" s="60">
        <v>1</v>
      </c>
      <c r="J719" s="60">
        <v>29</v>
      </c>
      <c r="K719" s="60">
        <v>63</v>
      </c>
      <c r="L719" s="61" t="s">
        <v>47</v>
      </c>
      <c r="M719" s="60">
        <v>1</v>
      </c>
      <c r="N719" s="60" t="s">
        <v>21</v>
      </c>
      <c r="O719" s="60" t="s">
        <v>27</v>
      </c>
      <c r="P719" s="60">
        <v>0</v>
      </c>
      <c r="Q719" s="60"/>
      <c r="R719" s="60"/>
      <c r="S719" s="60"/>
      <c r="T719" s="60"/>
    </row>
    <row r="720" spans="1:21">
      <c r="A720" s="60">
        <f>IF(C720=C719,A719,IF(C720=(C719+1),A719,(A719+1)))</f>
        <v>117</v>
      </c>
      <c r="B720" s="50" t="str">
        <f>IF(L720="Stroke",IF(M720=M719,IF(A720&lt;&gt;A719,1,IF(L719="Stroke",B719+1,IF(L718="Stroke",B718+1,IF(L717="Stroke",B717+1,IF(L716="Stroke",B716+1,IF(L715="Stroke",B715+1,IF(L714="Stroke",B714+1,IF(L713="Stroke",B713+1,"")))))))),IF(A720&lt;&gt;A718,1,IF(M720=M718,IF(L718="Stroke",B718+1,IF(M720=M717,IF(L717="Stroke",B717+1,""))),1))),"")</f>
        <v/>
      </c>
      <c r="C720" s="60">
        <f t="shared" si="22"/>
        <v>61289</v>
      </c>
      <c r="D720" s="60" t="str">
        <f t="shared" si="23"/>
        <v>20171124</v>
      </c>
      <c r="E720" s="60">
        <v>2017</v>
      </c>
      <c r="F720" s="60">
        <v>11</v>
      </c>
      <c r="G720" s="60">
        <v>24</v>
      </c>
      <c r="H720" s="60">
        <v>17</v>
      </c>
      <c r="I720" s="60">
        <v>1</v>
      </c>
      <c r="J720" s="60">
        <v>29</v>
      </c>
      <c r="K720" s="60">
        <v>64</v>
      </c>
      <c r="L720" s="61" t="s">
        <v>47</v>
      </c>
      <c r="M720" s="60">
        <v>1</v>
      </c>
      <c r="N720" s="60" t="s">
        <v>21</v>
      </c>
      <c r="O720" s="60" t="s">
        <v>27</v>
      </c>
      <c r="P720" s="60">
        <v>0</v>
      </c>
      <c r="Q720" s="60"/>
      <c r="R720" s="60"/>
      <c r="S720" s="60"/>
      <c r="T720" s="60"/>
    </row>
    <row r="721" spans="1:20">
      <c r="A721" s="60">
        <f>IF(C721=C720,A720,IF(C721=(C720+1),A720,(A720+1)))</f>
        <v>117</v>
      </c>
      <c r="B721" s="50" t="str">
        <f>IF(L721="Stroke",IF(M721=M720,IF(A721&lt;&gt;A720,1,IF(L720="Stroke",B720+1,IF(L719="Stroke",B719+1,IF(L718="Stroke",B718+1,IF(L717="Stroke",B717+1,IF(L716="Stroke",B716+1,IF(L715="Stroke",B715+1,IF(L714="Stroke",B714+1,"")))))))),IF(A721&lt;&gt;A719,1,IF(M721=M719,IF(L719="Stroke",B719+1,IF(M721=M718,IF(L718="Stroke",B718+1,""))),1))),"")</f>
        <v/>
      </c>
      <c r="C721" s="60">
        <f t="shared" si="22"/>
        <v>61289</v>
      </c>
      <c r="D721" s="60" t="str">
        <f t="shared" si="23"/>
        <v>20171124</v>
      </c>
      <c r="E721" s="60">
        <v>2017</v>
      </c>
      <c r="F721" s="60">
        <v>11</v>
      </c>
      <c r="G721" s="60">
        <v>24</v>
      </c>
      <c r="H721" s="60">
        <v>17</v>
      </c>
      <c r="I721" s="60">
        <v>1</v>
      </c>
      <c r="J721" s="60">
        <v>29</v>
      </c>
      <c r="K721" s="60">
        <v>84</v>
      </c>
      <c r="L721" s="61" t="s">
        <v>47</v>
      </c>
      <c r="M721" s="60">
        <v>1</v>
      </c>
      <c r="N721" s="60" t="s">
        <v>21</v>
      </c>
      <c r="O721" s="60" t="s">
        <v>27</v>
      </c>
      <c r="P721" s="60">
        <v>0</v>
      </c>
      <c r="Q721" s="60"/>
      <c r="R721" s="60"/>
      <c r="S721" s="60"/>
      <c r="T721" s="60"/>
    </row>
    <row r="722" spans="1:20">
      <c r="A722" s="60">
        <f>IF(C722=C721,A721,IF(C722=(C721+1),A721,(A721+1)))</f>
        <v>117</v>
      </c>
      <c r="B722" s="50" t="str">
        <f>IF(L722="Stroke",IF(M722=M721,IF(A722&lt;&gt;A721,1,IF(L721="Stroke",B721+1,IF(L720="Stroke",B720+1,IF(L719="Stroke",B719+1,IF(L718="Stroke",B718+1,IF(L717="Stroke",B717+1,IF(L716="Stroke",B716+1,IF(L715="Stroke",B715+1,"")))))))),IF(A722&lt;&gt;A720,1,IF(M722=M720,IF(L720="Stroke",B720+1,IF(M722=M719,IF(L719="Stroke",B719+1,""))),1))),"")</f>
        <v/>
      </c>
      <c r="C722" s="60">
        <f t="shared" si="22"/>
        <v>61289</v>
      </c>
      <c r="D722" s="60" t="str">
        <f t="shared" si="23"/>
        <v>20171124</v>
      </c>
      <c r="E722" s="60">
        <v>2017</v>
      </c>
      <c r="F722" s="60">
        <v>11</v>
      </c>
      <c r="G722" s="60">
        <v>24</v>
      </c>
      <c r="H722" s="60">
        <v>17</v>
      </c>
      <c r="I722" s="60">
        <v>1</v>
      </c>
      <c r="J722" s="60">
        <v>29</v>
      </c>
      <c r="K722" s="60">
        <v>85</v>
      </c>
      <c r="L722" s="61" t="s">
        <v>47</v>
      </c>
      <c r="M722" s="60">
        <v>1</v>
      </c>
      <c r="N722" s="60" t="s">
        <v>21</v>
      </c>
      <c r="O722" s="60" t="s">
        <v>27</v>
      </c>
      <c r="P722" s="60">
        <v>0</v>
      </c>
      <c r="Q722" s="60"/>
      <c r="R722" s="60"/>
      <c r="S722" s="60"/>
      <c r="T722" s="60"/>
    </row>
    <row r="723" spans="1:20">
      <c r="A723" s="60">
        <f>IF(C723=C722,A722,IF(C723=(C722+1),A722,(A722+1)))</f>
        <v>117</v>
      </c>
      <c r="B723" s="50" t="str">
        <f>IF(L723="Stroke",IF(M723=M722,IF(A723&lt;&gt;A722,1,IF(L722="Stroke",B722+1,IF(L721="Stroke",B721+1,IF(L720="Stroke",B720+1,IF(L719="Stroke",B719+1,IF(L718="Stroke",B718+1,IF(L717="Stroke",B717+1,IF(L716="Stroke",B716+1,"")))))))),IF(A723&lt;&gt;A721,1,IF(M723=M721,IF(L721="Stroke",B721+1,IF(M723=M720,IF(L720="Stroke",B720+1,""))),1))),"")</f>
        <v/>
      </c>
      <c r="C723" s="60">
        <f t="shared" si="22"/>
        <v>61289</v>
      </c>
      <c r="D723" s="60" t="str">
        <f t="shared" si="23"/>
        <v>20171124</v>
      </c>
      <c r="E723" s="60">
        <v>2017</v>
      </c>
      <c r="F723" s="60">
        <v>11</v>
      </c>
      <c r="G723" s="60">
        <v>24</v>
      </c>
      <c r="H723" s="60">
        <v>17</v>
      </c>
      <c r="I723" s="60">
        <v>1</v>
      </c>
      <c r="J723" s="60">
        <v>29</v>
      </c>
      <c r="K723" s="60">
        <v>88</v>
      </c>
      <c r="L723" s="61" t="s">
        <v>47</v>
      </c>
      <c r="M723" s="60">
        <v>1</v>
      </c>
      <c r="N723" s="60" t="s">
        <v>21</v>
      </c>
      <c r="O723" s="60" t="s">
        <v>27</v>
      </c>
      <c r="P723" s="60">
        <v>0</v>
      </c>
      <c r="Q723" s="60"/>
      <c r="R723" s="60"/>
      <c r="S723" s="60"/>
      <c r="T723" s="60"/>
    </row>
    <row r="724" spans="1:20">
      <c r="A724" s="60">
        <f>IF(C724=C723,A723,IF(C724=(C723+1),A723,(A723+1)))</f>
        <v>117</v>
      </c>
      <c r="B724" s="50" t="str">
        <f>IF(L724="Stroke",IF(M724=M723,IF(A724&lt;&gt;A723,1,IF(L723="Stroke",B723+1,IF(L722="Stroke",B722+1,IF(L721="Stroke",B721+1,IF(L720="Stroke",B720+1,IF(L719="Stroke",B719+1,IF(L718="Stroke",B718+1,IF(L717="Stroke",B717+1,"")))))))),IF(A724&lt;&gt;A722,1,IF(M724=M722,IF(L722="Stroke",B722+1,IF(M724=M721,IF(L721="Stroke",B721+1,""))),1))),"")</f>
        <v/>
      </c>
      <c r="C724" s="60">
        <f t="shared" si="22"/>
        <v>61289</v>
      </c>
      <c r="D724" s="60" t="str">
        <f t="shared" si="23"/>
        <v>20171124</v>
      </c>
      <c r="E724" s="60">
        <v>2017</v>
      </c>
      <c r="F724" s="60">
        <v>11</v>
      </c>
      <c r="G724" s="60">
        <v>24</v>
      </c>
      <c r="H724" s="60">
        <v>17</v>
      </c>
      <c r="I724" s="60">
        <v>1</v>
      </c>
      <c r="J724" s="60">
        <v>29</v>
      </c>
      <c r="K724" s="60">
        <v>97</v>
      </c>
      <c r="L724" s="61" t="s">
        <v>47</v>
      </c>
      <c r="M724" s="60">
        <v>1</v>
      </c>
      <c r="N724" s="60" t="s">
        <v>21</v>
      </c>
      <c r="O724" s="60" t="s">
        <v>27</v>
      </c>
      <c r="P724" s="60">
        <v>0</v>
      </c>
      <c r="Q724" s="60"/>
      <c r="R724" s="60"/>
      <c r="S724" s="60"/>
      <c r="T724" s="60"/>
    </row>
    <row r="725" spans="1:20">
      <c r="A725" s="60">
        <f>IF(C725=C724,A724,IF(C725=(C724+1),A724,(A724+1)))</f>
        <v>117</v>
      </c>
      <c r="B725" s="50" t="str">
        <f>IF(L725="Stroke",IF(M725=M724,IF(A725&lt;&gt;A724,1,IF(L724="Stroke",B724+1,IF(L723="Stroke",B723+1,IF(L722="Stroke",B722+1,IF(L721="Stroke",B721+1,IF(L720="Stroke",B720+1,IF(L719="Stroke",B719+1,IF(L718="Stroke",B718+1,"")))))))),IF(A725&lt;&gt;A723,1,IF(M725=M723,IF(L723="Stroke",B723+1,IF(M725=M722,IF(L722="Stroke",B722+1,""))),1))),"")</f>
        <v/>
      </c>
      <c r="C725" s="60">
        <f t="shared" si="22"/>
        <v>61289</v>
      </c>
      <c r="D725" s="60" t="str">
        <f t="shared" si="23"/>
        <v>20171124</v>
      </c>
      <c r="E725" s="60">
        <v>2017</v>
      </c>
      <c r="F725" s="60">
        <v>11</v>
      </c>
      <c r="G725" s="60">
        <v>24</v>
      </c>
      <c r="H725" s="60">
        <v>17</v>
      </c>
      <c r="I725" s="60">
        <v>1</v>
      </c>
      <c r="J725" s="60">
        <v>29</v>
      </c>
      <c r="K725" s="60">
        <v>99</v>
      </c>
      <c r="L725" s="61" t="s">
        <v>47</v>
      </c>
      <c r="M725" s="60">
        <v>1</v>
      </c>
      <c r="N725" s="60" t="s">
        <v>21</v>
      </c>
      <c r="O725" s="60" t="s">
        <v>27</v>
      </c>
      <c r="P725" s="60">
        <v>0</v>
      </c>
      <c r="Q725" s="60"/>
      <c r="R725" s="60"/>
      <c r="S725" s="60"/>
      <c r="T725" s="60"/>
    </row>
    <row r="726" spans="1:20">
      <c r="A726" s="60">
        <f>IF(C726=C725,A725,IF(C726=(C725+1),A725,(A725+1)))</f>
        <v>117</v>
      </c>
      <c r="B726" s="50" t="str">
        <f>IF(L726="Stroke",IF(M726=M725,IF(A726&lt;&gt;A725,1,IF(L725="Stroke",B725+1,IF(L724="Stroke",B724+1,IF(L723="Stroke",B723+1,IF(L722="Stroke",B722+1,IF(L721="Stroke",B721+1,IF(L720="Stroke",B720+1,IF(L719="Stroke",B719+1,"")))))))),IF(A726&lt;&gt;A724,1,IF(M726=M724,IF(L724="Stroke",B724+1,IF(M726=M723,IF(L723="Stroke",B723+1,""))),1))),"")</f>
        <v/>
      </c>
      <c r="C726" s="60">
        <f t="shared" si="22"/>
        <v>61289</v>
      </c>
      <c r="D726" s="60" t="str">
        <f t="shared" si="23"/>
        <v>20171124</v>
      </c>
      <c r="E726" s="60">
        <v>2017</v>
      </c>
      <c r="F726" s="60">
        <v>11</v>
      </c>
      <c r="G726" s="60">
        <v>24</v>
      </c>
      <c r="H726" s="60">
        <v>17</v>
      </c>
      <c r="I726" s="60">
        <v>1</v>
      </c>
      <c r="J726" s="60">
        <v>29</v>
      </c>
      <c r="K726" s="60">
        <v>115</v>
      </c>
      <c r="L726" s="61" t="s">
        <v>47</v>
      </c>
      <c r="M726" s="60">
        <v>1</v>
      </c>
      <c r="N726" s="60" t="s">
        <v>21</v>
      </c>
      <c r="O726" s="60" t="s">
        <v>27</v>
      </c>
      <c r="P726" s="60">
        <v>0</v>
      </c>
      <c r="Q726" s="60"/>
      <c r="R726" s="60"/>
      <c r="S726" s="60"/>
      <c r="T726" s="60"/>
    </row>
    <row r="727" spans="1:20">
      <c r="A727" s="60">
        <f>IF(C727=C726,A726,IF(C727=(C726+1),A726,(A726+1)))</f>
        <v>117</v>
      </c>
      <c r="B727" s="50" t="str">
        <f>IF(L727="Stroke",IF(M727=M726,IF(A727&lt;&gt;A726,1,IF(L726="Stroke",B726+1,IF(L725="Stroke",B725+1,IF(L724="Stroke",B724+1,IF(L723="Stroke",B723+1,IF(L722="Stroke",B722+1,IF(L721="Stroke",B721+1,IF(L720="Stroke",B720+1,"")))))))),IF(A727&lt;&gt;A725,1,IF(M727=M725,IF(L725="Stroke",B725+1,IF(M727=M724,IF(L724="Stroke",B724+1,""))),1))),"")</f>
        <v/>
      </c>
      <c r="C727" s="60">
        <f t="shared" si="22"/>
        <v>61289</v>
      </c>
      <c r="D727" s="60" t="str">
        <f t="shared" si="23"/>
        <v>20171124</v>
      </c>
      <c r="E727" s="60">
        <v>2017</v>
      </c>
      <c r="F727" s="60">
        <v>11</v>
      </c>
      <c r="G727" s="60">
        <v>24</v>
      </c>
      <c r="H727" s="60">
        <v>17</v>
      </c>
      <c r="I727" s="60">
        <v>1</v>
      </c>
      <c r="J727" s="60">
        <v>29</v>
      </c>
      <c r="K727" s="60">
        <v>120</v>
      </c>
      <c r="L727" s="61" t="s">
        <v>47</v>
      </c>
      <c r="M727" s="60">
        <v>1</v>
      </c>
      <c r="N727" s="60" t="s">
        <v>21</v>
      </c>
      <c r="O727" s="60" t="s">
        <v>27</v>
      </c>
      <c r="P727" s="60">
        <v>0</v>
      </c>
      <c r="Q727" s="60"/>
      <c r="R727" s="60"/>
      <c r="S727" s="60"/>
      <c r="T727" s="60"/>
    </row>
    <row r="728" spans="1:20">
      <c r="A728" s="60">
        <f>IF(C728=C727,A727,IF(C728=(C727+1),A727,(A727+1)))</f>
        <v>117</v>
      </c>
      <c r="B728" s="50" t="str">
        <f>IF(L728="Stroke",IF(M728=M727,IF(A728&lt;&gt;A727,1,IF(L727="Stroke",B727+1,IF(L726="Stroke",B726+1,IF(L725="Stroke",B725+1,IF(L724="Stroke",B724+1,IF(L723="Stroke",B723+1,IF(L722="Stroke",B722+1,IF(L721="Stroke",B721+1,"")))))))),IF(A728&lt;&gt;A726,1,IF(M728=M726,IF(L726="Stroke",B726+1,IF(M728=M725,IF(L725="Stroke",B725+1,""))),1))),"")</f>
        <v/>
      </c>
      <c r="C728" s="60">
        <f t="shared" si="22"/>
        <v>61289</v>
      </c>
      <c r="D728" s="60" t="str">
        <f t="shared" si="23"/>
        <v>20171124</v>
      </c>
      <c r="E728" s="60">
        <v>2017</v>
      </c>
      <c r="F728" s="60">
        <v>11</v>
      </c>
      <c r="G728" s="60">
        <v>24</v>
      </c>
      <c r="H728" s="60">
        <v>17</v>
      </c>
      <c r="I728" s="60">
        <v>1</v>
      </c>
      <c r="J728" s="60">
        <v>29</v>
      </c>
      <c r="K728" s="60">
        <v>144</v>
      </c>
      <c r="L728" s="61" t="s">
        <v>47</v>
      </c>
      <c r="M728" s="60">
        <v>1</v>
      </c>
      <c r="N728" s="60" t="s">
        <v>21</v>
      </c>
      <c r="O728" s="60" t="s">
        <v>27</v>
      </c>
      <c r="P728" s="60">
        <v>0</v>
      </c>
      <c r="Q728" s="81" t="s">
        <v>88</v>
      </c>
      <c r="R728" s="60"/>
      <c r="S728" s="60"/>
      <c r="T728" s="60"/>
    </row>
    <row r="729" spans="1:20">
      <c r="A729" s="51">
        <f>IF(C729=C728,A728,IF(C729=(C728+1),A728,(A728+1)))</f>
        <v>118</v>
      </c>
      <c r="B729" s="50">
        <f>IF(L729="Stroke",IF(M729=M728,IF(A729&lt;&gt;A728,1,IF(L728="Stroke",B728+1,IF(L727="Stroke",B727+1,IF(L726="Stroke",B726+1,IF(L725="Stroke",B725+1,IF(L724="Stroke",B724+1,IF(L723="Stroke",B723+1,IF(L722="Stroke",B722+1,"")))))))),IF(A729&lt;&gt;A727,1,IF(M729=M727,IF(L727="Stroke",B727+1,IF(M729=M726,IF(L726="Stroke",B726+1,""))),1))),"")</f>
        <v>1</v>
      </c>
      <c r="C729" s="51">
        <f t="shared" si="22"/>
        <v>61461</v>
      </c>
      <c r="D729" s="51" t="str">
        <f t="shared" si="23"/>
        <v>20171124</v>
      </c>
      <c r="E729" s="51">
        <v>2017</v>
      </c>
      <c r="F729" s="51">
        <v>11</v>
      </c>
      <c r="G729" s="51">
        <v>24</v>
      </c>
      <c r="H729" s="51">
        <v>17</v>
      </c>
      <c r="I729" s="51">
        <v>4</v>
      </c>
      <c r="J729" s="51">
        <v>21</v>
      </c>
      <c r="K729" s="51">
        <v>104</v>
      </c>
      <c r="L729" s="51" t="s">
        <v>26</v>
      </c>
      <c r="M729" s="51">
        <v>1</v>
      </c>
      <c r="N729" s="51" t="s">
        <v>89</v>
      </c>
      <c r="O729" s="51" t="s">
        <v>28</v>
      </c>
      <c r="P729" s="51"/>
      <c r="Q729" s="51"/>
      <c r="R729" s="60"/>
      <c r="S729" s="60"/>
      <c r="T729" s="60"/>
    </row>
    <row r="730" spans="1:20">
      <c r="A730" s="60">
        <f>IF(C730=C729,A729,IF(C730=(C729+1),A729,(A729+1)))</f>
        <v>118</v>
      </c>
      <c r="B730" s="50" t="str">
        <f>IF(L730="Stroke",IF(M730=M729,IF(A730&lt;&gt;A729,1,IF(L729="Stroke",B729+1,IF(L728="Stroke",B728+1,IF(L727="Stroke",B727+1,IF(L726="Stroke",B726+1,IF(L725="Stroke",B725+1,IF(L724="Stroke",B724+1,IF(L723="Stroke",B723+1,"")))))))),IF(A730&lt;&gt;A728,1,IF(M730=M728,IF(L728="Stroke",B728+1,IF(M730=M727,IF(L727="Stroke",B727+1,""))),1))),"")</f>
        <v/>
      </c>
      <c r="C730" s="60">
        <f t="shared" si="22"/>
        <v>61461</v>
      </c>
      <c r="D730" s="60" t="str">
        <f t="shared" si="23"/>
        <v>20171124</v>
      </c>
      <c r="E730" s="60">
        <v>2017</v>
      </c>
      <c r="F730" s="60">
        <v>11</v>
      </c>
      <c r="G730" s="60">
        <v>24</v>
      </c>
      <c r="H730" s="60">
        <v>17</v>
      </c>
      <c r="I730" s="60">
        <v>4</v>
      </c>
      <c r="J730" s="60">
        <v>21</v>
      </c>
      <c r="K730" s="60">
        <v>180</v>
      </c>
      <c r="L730" s="60" t="s">
        <v>44</v>
      </c>
      <c r="M730" s="60">
        <v>2</v>
      </c>
      <c r="N730" s="60" t="s">
        <v>21</v>
      </c>
      <c r="O730" s="60" t="s">
        <v>66</v>
      </c>
      <c r="P730" s="60">
        <v>424</v>
      </c>
      <c r="Q730" s="60" t="s">
        <v>259</v>
      </c>
      <c r="R730" s="60"/>
      <c r="S730" s="60"/>
      <c r="T730" s="60"/>
    </row>
    <row r="731" spans="1:20">
      <c r="A731" s="60">
        <f>IF(C731=C730,A730,IF(C731=(C730+1),A730,(A730+1)))</f>
        <v>118</v>
      </c>
      <c r="B731" s="50" t="str">
        <f>IF(L731="Stroke",IF(M731=M730,IF(A731&lt;&gt;A730,1,IF(L730="Stroke",B730+1,IF(L729="Stroke",B729+1,IF(L728="Stroke",B728+1,IF(L727="Stroke",B727+1,IF(L726="Stroke",B726+1,IF(L725="Stroke",B725+1,IF(L724="Stroke",B724+1,"")))))))),IF(A731&lt;&gt;A729,1,IF(M731=M729,IF(L729="Stroke",B729+1,IF(M731=M728,IF(L728="Stroke",B728+1,""))),1))),"")</f>
        <v/>
      </c>
      <c r="C731" s="60">
        <f t="shared" si="22"/>
        <v>61461</v>
      </c>
      <c r="D731" s="60" t="str">
        <f t="shared" si="23"/>
        <v>20171124</v>
      </c>
      <c r="E731" s="60">
        <v>2017</v>
      </c>
      <c r="F731" s="60">
        <v>11</v>
      </c>
      <c r="G731" s="60">
        <v>24</v>
      </c>
      <c r="H731" s="60">
        <v>17</v>
      </c>
      <c r="I731" s="60">
        <v>4</v>
      </c>
      <c r="J731" s="60">
        <v>21</v>
      </c>
      <c r="K731" s="60">
        <v>187</v>
      </c>
      <c r="L731" s="60" t="s">
        <v>44</v>
      </c>
      <c r="M731" s="60">
        <v>3</v>
      </c>
      <c r="N731" s="60" t="s">
        <v>21</v>
      </c>
      <c r="O731" s="60" t="s">
        <v>27</v>
      </c>
      <c r="P731" s="60">
        <v>465</v>
      </c>
      <c r="Q731" s="60" t="s">
        <v>46</v>
      </c>
      <c r="R731" s="60"/>
      <c r="S731" s="60"/>
      <c r="T731" s="60"/>
    </row>
    <row r="732" spans="1:20">
      <c r="A732" s="60">
        <f>IF(C732=C731,A731,IF(C732=(C731+1),A731,(A731+1)))</f>
        <v>118</v>
      </c>
      <c r="B732" s="50" t="str">
        <f>IF(L732="Stroke",IF(M732=M731,IF(A732&lt;&gt;A731,1,IF(L731="Stroke",B731+1,IF(L730="Stroke",B730+1,IF(L729="Stroke",B729+1,IF(L728="Stroke",B728+1,IF(L727="Stroke",B727+1,IF(L726="Stroke",B726+1,IF(L725="Stroke",B725+1,"")))))))),IF(A732&lt;&gt;A730,1,IF(M732=M730,IF(L730="Stroke",B730+1,IF(M732=M729,IF(L729="Stroke",B729+1,""))),1))),"")</f>
        <v/>
      </c>
      <c r="C732" s="60">
        <f t="shared" si="22"/>
        <v>61461</v>
      </c>
      <c r="D732" s="60" t="str">
        <f t="shared" si="23"/>
        <v>20171124</v>
      </c>
      <c r="E732" s="60">
        <v>2017</v>
      </c>
      <c r="F732" s="60">
        <v>11</v>
      </c>
      <c r="G732" s="60">
        <v>24</v>
      </c>
      <c r="H732" s="60">
        <v>17</v>
      </c>
      <c r="I732" s="60">
        <v>4</v>
      </c>
      <c r="J732" s="60">
        <v>21</v>
      </c>
      <c r="K732" s="60">
        <v>272</v>
      </c>
      <c r="L732" s="61" t="s">
        <v>47</v>
      </c>
      <c r="M732" s="60">
        <v>2</v>
      </c>
      <c r="N732" s="60" t="s">
        <v>21</v>
      </c>
      <c r="O732" s="60" t="s">
        <v>27</v>
      </c>
      <c r="P732" s="60">
        <v>0</v>
      </c>
      <c r="Q732" s="60"/>
      <c r="R732" s="60"/>
      <c r="S732" s="60"/>
      <c r="T732" s="60"/>
    </row>
    <row r="733" spans="1:20">
      <c r="A733" s="60">
        <f>IF(C733=C732,A732,IF(C733=(C732+1),A732,(A732+1)))</f>
        <v>118</v>
      </c>
      <c r="B733" s="50" t="str">
        <f>IF(L733="Stroke",IF(M733=M732,IF(A733&lt;&gt;A732,1,IF(L732="Stroke",B732+1,IF(L731="Stroke",B731+1,IF(L730="Stroke",B730+1,IF(L729="Stroke",B729+1,IF(L728="Stroke",B728+1,IF(L727="Stroke",B727+1,IF(L726="Stroke",B726+1,"")))))))),IF(A733&lt;&gt;A731,1,IF(M733=M731,IF(L731="Stroke",B731+1,IF(M733=M730,IF(L730="Stroke",B730+1,""))),1))),"")</f>
        <v/>
      </c>
      <c r="C733" s="60">
        <f t="shared" si="22"/>
        <v>61461</v>
      </c>
      <c r="D733" s="60" t="str">
        <f t="shared" si="23"/>
        <v>20171124</v>
      </c>
      <c r="E733" s="60">
        <v>2017</v>
      </c>
      <c r="F733" s="60">
        <v>11</v>
      </c>
      <c r="G733" s="60">
        <v>24</v>
      </c>
      <c r="H733" s="60">
        <v>17</v>
      </c>
      <c r="I733" s="60">
        <v>4</v>
      </c>
      <c r="J733" s="60">
        <v>21</v>
      </c>
      <c r="K733" s="60">
        <v>349</v>
      </c>
      <c r="L733" s="61" t="s">
        <v>47</v>
      </c>
      <c r="M733" s="60">
        <v>2</v>
      </c>
      <c r="N733" s="60" t="s">
        <v>21</v>
      </c>
      <c r="O733" s="60" t="s">
        <v>27</v>
      </c>
      <c r="P733" s="60">
        <v>0</v>
      </c>
      <c r="Q733" s="60"/>
      <c r="R733" s="60"/>
      <c r="S733" s="60"/>
      <c r="T733" s="60"/>
    </row>
    <row r="734" spans="1:20">
      <c r="A734" s="60">
        <f>IF(C734=C733,A733,IF(C734=(C733+1),A733,(A733+1)))</f>
        <v>118</v>
      </c>
      <c r="B734" s="50" t="str">
        <f>IF(L734="Stroke",IF(M734=M733,IF(A734&lt;&gt;A733,1,IF(L733="Stroke",B733+1,IF(L732="Stroke",B732+1,IF(L731="Stroke",B731+1,IF(L730="Stroke",B730+1,IF(L729="Stroke",B729+1,IF(L728="Stroke",B728+1,IF(L727="Stroke",B727+1,"")))))))),IF(A734&lt;&gt;A732,1,IF(M734=M732,IF(L732="Stroke",B732+1,IF(M734=M731,IF(L731="Stroke",B731+1,""))),1))),"")</f>
        <v/>
      </c>
      <c r="C734" s="60">
        <f t="shared" si="22"/>
        <v>61461</v>
      </c>
      <c r="D734" s="60" t="str">
        <f t="shared" si="23"/>
        <v>20171124</v>
      </c>
      <c r="E734" s="60">
        <v>2017</v>
      </c>
      <c r="F734" s="60">
        <v>11</v>
      </c>
      <c r="G734" s="60">
        <v>24</v>
      </c>
      <c r="H734" s="60">
        <v>17</v>
      </c>
      <c r="I734" s="60">
        <v>4</v>
      </c>
      <c r="J734" s="60">
        <v>21</v>
      </c>
      <c r="K734" s="60">
        <v>359</v>
      </c>
      <c r="L734" s="61" t="s">
        <v>47</v>
      </c>
      <c r="M734" s="60">
        <v>3</v>
      </c>
      <c r="N734" s="60" t="s">
        <v>21</v>
      </c>
      <c r="O734" s="60" t="s">
        <v>27</v>
      </c>
      <c r="P734" s="60">
        <v>0</v>
      </c>
      <c r="Q734" s="60"/>
      <c r="R734" s="60"/>
      <c r="S734" s="60"/>
      <c r="T734" s="60"/>
    </row>
    <row r="735" spans="1:20">
      <c r="A735" s="60">
        <f>IF(C735=C734,A734,IF(C735=(C734+1),A734,(A734+1)))</f>
        <v>118</v>
      </c>
      <c r="B735" s="50" t="str">
        <f>IF(L735="Stroke",IF(M735=M734,IF(A735&lt;&gt;A734,1,IF(L734="Stroke",B734+1,IF(L733="Stroke",B733+1,IF(L732="Stroke",B732+1,IF(L731="Stroke",B731+1,IF(L730="Stroke",B730+1,IF(L729="Stroke",B729+1,IF(L728="Stroke",B728+1,"")))))))),IF(A735&lt;&gt;A733,1,IF(M735=M733,IF(L733="Stroke",B733+1,IF(M735=M732,IF(L732="Stroke",B732+1,""))),1))),"")</f>
        <v/>
      </c>
      <c r="C735" s="60">
        <f t="shared" si="22"/>
        <v>61461</v>
      </c>
      <c r="D735" s="60" t="str">
        <f t="shared" si="23"/>
        <v>20171124</v>
      </c>
      <c r="E735" s="60">
        <v>2017</v>
      </c>
      <c r="F735" s="60">
        <v>11</v>
      </c>
      <c r="G735" s="60">
        <v>24</v>
      </c>
      <c r="H735" s="60">
        <v>17</v>
      </c>
      <c r="I735" s="60">
        <v>4</v>
      </c>
      <c r="J735" s="60">
        <v>21</v>
      </c>
      <c r="K735" s="60">
        <v>379</v>
      </c>
      <c r="L735" s="61" t="s">
        <v>47</v>
      </c>
      <c r="M735" s="60">
        <v>2</v>
      </c>
      <c r="N735" s="60" t="s">
        <v>21</v>
      </c>
      <c r="O735" s="60" t="s">
        <v>27</v>
      </c>
      <c r="P735" s="60">
        <v>0</v>
      </c>
      <c r="Q735" s="60"/>
      <c r="R735" s="60"/>
      <c r="S735" s="60"/>
      <c r="T735" s="60"/>
    </row>
    <row r="736" spans="1:20">
      <c r="A736" s="60">
        <f>IF(C736=C735,A735,IF(C736=(C735+1),A735,(A735+1)))</f>
        <v>118</v>
      </c>
      <c r="B736" s="50" t="str">
        <f>IF(L736="Stroke",IF(M736=M735,IF(A736&lt;&gt;A735,1,IF(L735="Stroke",B735+1,IF(L734="Stroke",B734+1,IF(L733="Stroke",B733+1,IF(L732="Stroke",B732+1,IF(L731="Stroke",B731+1,IF(L730="Stroke",B730+1,IF(L729="Stroke",B729+1,"")))))))),IF(A736&lt;&gt;A734,1,IF(M736=M734,IF(L734="Stroke",B734+1,IF(M736=M733,IF(L733="Stroke",B733+1,""))),1))),"")</f>
        <v/>
      </c>
      <c r="C736" s="60">
        <f t="shared" si="22"/>
        <v>61461</v>
      </c>
      <c r="D736" s="60" t="str">
        <f t="shared" si="23"/>
        <v>20171124</v>
      </c>
      <c r="E736" s="60">
        <v>2017</v>
      </c>
      <c r="F736" s="60">
        <v>11</v>
      </c>
      <c r="G736" s="60">
        <v>24</v>
      </c>
      <c r="H736" s="60">
        <v>17</v>
      </c>
      <c r="I736" s="60">
        <v>4</v>
      </c>
      <c r="J736" s="60">
        <v>21</v>
      </c>
      <c r="K736" s="60">
        <v>404</v>
      </c>
      <c r="L736" s="61" t="s">
        <v>47</v>
      </c>
      <c r="M736" s="60">
        <v>2</v>
      </c>
      <c r="N736" s="60" t="s">
        <v>21</v>
      </c>
      <c r="O736" s="60" t="s">
        <v>27</v>
      </c>
      <c r="P736" s="60">
        <v>0</v>
      </c>
      <c r="Q736" s="60"/>
      <c r="R736" s="60"/>
      <c r="S736" s="60"/>
      <c r="T736" s="60"/>
    </row>
    <row r="737" spans="1:21">
      <c r="A737" s="60">
        <f>IF(C737=C736,A736,IF(C737=(C736+1),A736,(A736+1)))</f>
        <v>118</v>
      </c>
      <c r="B737" s="50" t="str">
        <f>IF(L737="Stroke",IF(M737=M736,IF(A737&lt;&gt;A736,1,IF(L736="Stroke",B736+1,IF(L735="Stroke",B735+1,IF(L734="Stroke",B734+1,IF(L733="Stroke",B733+1,IF(L732="Stroke",B732+1,IF(L731="Stroke",B731+1,IF(L730="Stroke",B730+1,"")))))))),IF(A737&lt;&gt;A735,1,IF(M737=M735,IF(L735="Stroke",B735+1,IF(M737=M734,IF(L734="Stroke",B734+1,""))),1))),"")</f>
        <v/>
      </c>
      <c r="C737" s="60">
        <f t="shared" si="22"/>
        <v>61461</v>
      </c>
      <c r="D737" s="60" t="str">
        <f t="shared" si="23"/>
        <v>20171124</v>
      </c>
      <c r="E737" s="60">
        <v>2017</v>
      </c>
      <c r="F737" s="60">
        <v>11</v>
      </c>
      <c r="G737" s="60">
        <v>24</v>
      </c>
      <c r="H737" s="60">
        <v>17</v>
      </c>
      <c r="I737" s="60">
        <v>4</v>
      </c>
      <c r="J737" s="60">
        <v>21</v>
      </c>
      <c r="K737" s="60">
        <v>418</v>
      </c>
      <c r="L737" s="61" t="s">
        <v>47</v>
      </c>
      <c r="M737" s="60">
        <v>2</v>
      </c>
      <c r="N737" s="60" t="s">
        <v>21</v>
      </c>
      <c r="O737" s="60" t="s">
        <v>27</v>
      </c>
      <c r="P737" s="60">
        <v>0</v>
      </c>
      <c r="Q737" s="60"/>
      <c r="R737" s="60"/>
      <c r="S737" s="60"/>
      <c r="T737" s="60"/>
    </row>
    <row r="738" spans="1:21">
      <c r="A738" s="60">
        <f>IF(C738=C737,A737,IF(C738=(C737+1),A737,(A737+1)))</f>
        <v>118</v>
      </c>
      <c r="B738" s="50" t="str">
        <f>IF(L738="Stroke",IF(M738=M737,IF(A738&lt;&gt;A737,1,IF(L737="Stroke",B737+1,IF(L736="Stroke",B736+1,IF(L735="Stroke",B735+1,IF(L734="Stroke",B734+1,IF(L733="Stroke",B733+1,IF(L732="Stroke",B732+1,IF(L731="Stroke",B731+1,"")))))))),IF(A738&lt;&gt;A736,1,IF(M738=M736,IF(L736="Stroke",B736+1,IF(M738=M735,IF(L735="Stroke",B735+1,""))),1))),"")</f>
        <v/>
      </c>
      <c r="C738" s="60">
        <f t="shared" si="22"/>
        <v>61461</v>
      </c>
      <c r="D738" s="60" t="str">
        <f t="shared" si="23"/>
        <v>20171124</v>
      </c>
      <c r="E738" s="60">
        <v>2017</v>
      </c>
      <c r="F738" s="60">
        <v>11</v>
      </c>
      <c r="G738" s="60">
        <v>24</v>
      </c>
      <c r="H738" s="60">
        <v>17</v>
      </c>
      <c r="I738" s="60">
        <v>4</v>
      </c>
      <c r="J738" s="60">
        <v>21</v>
      </c>
      <c r="K738" s="60">
        <v>462</v>
      </c>
      <c r="L738" s="61" t="s">
        <v>47</v>
      </c>
      <c r="M738" s="60">
        <v>2</v>
      </c>
      <c r="N738" s="60" t="s">
        <v>21</v>
      </c>
      <c r="O738" s="60" t="s">
        <v>27</v>
      </c>
      <c r="P738" s="60">
        <v>0</v>
      </c>
      <c r="Q738" s="60"/>
      <c r="R738" s="60"/>
      <c r="S738" s="60"/>
      <c r="T738" s="60"/>
    </row>
    <row r="739" spans="1:21">
      <c r="A739" s="60">
        <f>IF(C739=C738,A738,IF(C739=(C738+1),A738,(A738+1)))</f>
        <v>118</v>
      </c>
      <c r="B739" s="50" t="str">
        <f>IF(L739="Stroke",IF(M739=M738,IF(A739&lt;&gt;A738,1,IF(L738="Stroke",B738+1,IF(L737="Stroke",B737+1,IF(L736="Stroke",B736+1,IF(L735="Stroke",B735+1,IF(L734="Stroke",B734+1,IF(L733="Stroke",B733+1,IF(L732="Stroke",B732+1,"")))))))),IF(A739&lt;&gt;A737,1,IF(M739=M737,IF(L737="Stroke",B737+1,IF(M739=M736,IF(L736="Stroke",B736+1,""))),1))),"")</f>
        <v/>
      </c>
      <c r="C739" s="60">
        <f t="shared" si="22"/>
        <v>61461</v>
      </c>
      <c r="D739" s="60" t="str">
        <f t="shared" si="23"/>
        <v>20171124</v>
      </c>
      <c r="E739" s="60">
        <v>2017</v>
      </c>
      <c r="F739" s="60">
        <v>11</v>
      </c>
      <c r="G739" s="60">
        <v>24</v>
      </c>
      <c r="H739" s="60">
        <v>17</v>
      </c>
      <c r="I739" s="60">
        <v>4</v>
      </c>
      <c r="J739" s="60">
        <v>21</v>
      </c>
      <c r="K739" s="60">
        <v>493</v>
      </c>
      <c r="L739" s="61" t="s">
        <v>47</v>
      </c>
      <c r="M739" s="60">
        <v>2</v>
      </c>
      <c r="N739" s="60" t="s">
        <v>21</v>
      </c>
      <c r="O739" s="60" t="s">
        <v>27</v>
      </c>
      <c r="P739" s="60">
        <v>0</v>
      </c>
      <c r="Q739" s="60"/>
      <c r="R739" s="60"/>
      <c r="S739" s="60"/>
      <c r="T739" s="60"/>
    </row>
    <row r="740" spans="1:21">
      <c r="A740" s="60">
        <f>IF(C740=C739,A739,IF(C740=(C739+1),A739,(A739+1)))</f>
        <v>118</v>
      </c>
      <c r="B740" s="50" t="str">
        <f>IF(L740="Stroke",IF(M740=M739,IF(A740&lt;&gt;A739,1,IF(L739="Stroke",B739+1,IF(L738="Stroke",B738+1,IF(L737="Stroke",B737+1,IF(L736="Stroke",B736+1,IF(L735="Stroke",B735+1,IF(L734="Stroke",B734+1,IF(L733="Stroke",B733+1,"")))))))),IF(A740&lt;&gt;A738,1,IF(M740=M738,IF(L738="Stroke",B738+1,IF(M740=M737,IF(L737="Stroke",B737+1,""))),1))),"")</f>
        <v/>
      </c>
      <c r="C740" s="60">
        <f t="shared" si="22"/>
        <v>61461</v>
      </c>
      <c r="D740" s="60" t="str">
        <f t="shared" si="23"/>
        <v>20171124</v>
      </c>
      <c r="E740" s="60">
        <v>2017</v>
      </c>
      <c r="F740" s="60">
        <v>11</v>
      </c>
      <c r="G740" s="60">
        <v>24</v>
      </c>
      <c r="H740" s="60">
        <v>17</v>
      </c>
      <c r="I740" s="60">
        <v>4</v>
      </c>
      <c r="J740" s="60">
        <v>21</v>
      </c>
      <c r="K740" s="60">
        <v>514</v>
      </c>
      <c r="L740" s="61" t="s">
        <v>47</v>
      </c>
      <c r="M740" s="60">
        <v>2</v>
      </c>
      <c r="N740" s="60" t="s">
        <v>21</v>
      </c>
      <c r="O740" s="60" t="s">
        <v>27</v>
      </c>
      <c r="P740" s="60">
        <v>0</v>
      </c>
      <c r="Q740" s="60"/>
      <c r="R740" s="60"/>
      <c r="S740" s="60"/>
      <c r="T740" s="60"/>
    </row>
    <row r="741" spans="1:21">
      <c r="A741" s="60">
        <f>IF(C741=C740,A740,IF(C741=(C740+1),A740,(A740+1)))</f>
        <v>118</v>
      </c>
      <c r="B741" s="50" t="str">
        <f>IF(L741="Stroke",IF(M741=M740,IF(A741&lt;&gt;A740,1,IF(L740="Stroke",B740+1,IF(L739="Stroke",B739+1,IF(L738="Stroke",B738+1,IF(L737="Stroke",B737+1,IF(L736="Stroke",B736+1,IF(L735="Stroke",B735+1,IF(L734="Stroke",B734+1,"")))))))),IF(A741&lt;&gt;A739,1,IF(M741=M739,IF(L739="Stroke",B739+1,IF(M741=M738,IF(L738="Stroke",B738+1,""))),1))),"")</f>
        <v/>
      </c>
      <c r="C741" s="60">
        <f t="shared" si="22"/>
        <v>61461</v>
      </c>
      <c r="D741" s="60" t="str">
        <f t="shared" si="23"/>
        <v>20171124</v>
      </c>
      <c r="E741" s="60">
        <v>2017</v>
      </c>
      <c r="F741" s="60">
        <v>11</v>
      </c>
      <c r="G741" s="60">
        <v>24</v>
      </c>
      <c r="H741" s="60">
        <v>17</v>
      </c>
      <c r="I741" s="60">
        <v>4</v>
      </c>
      <c r="J741" s="60">
        <v>21</v>
      </c>
      <c r="K741" s="60">
        <v>557</v>
      </c>
      <c r="L741" s="61" t="s">
        <v>47</v>
      </c>
      <c r="M741" s="60">
        <v>2</v>
      </c>
      <c r="N741" s="60" t="s">
        <v>21</v>
      </c>
      <c r="O741" s="60" t="s">
        <v>27</v>
      </c>
      <c r="P741" s="60">
        <v>0</v>
      </c>
      <c r="Q741" s="60"/>
      <c r="R741" s="60"/>
      <c r="S741" s="60"/>
      <c r="T741" s="60"/>
    </row>
    <row r="742" spans="1:21">
      <c r="A742" s="74">
        <f>IF(C742=C741,A741,IF(C742=(C741+1),A741,(A741+1)))</f>
        <v>119</v>
      </c>
      <c r="B742" s="50" t="str">
        <f>IF(L742="Stroke",IF(M742=M741,IF(A742&lt;&gt;A741,1,IF(L741="Stroke",B741+1,IF(L740="Stroke",B740+1,IF(L739="Stroke",B739+1,IF(L738="Stroke",B738+1,IF(L737="Stroke",B737+1,IF(L736="Stroke",B736+1,IF(L735="Stroke",B735+1,"")))))))),IF(A742&lt;&gt;A740,1,IF(M742=M740,IF(L740="Stroke",B740+1,IF(M742=M739,IF(L739="Stroke",B739+1,""))),1))),"")</f>
        <v/>
      </c>
      <c r="C742" s="68">
        <f t="shared" si="22"/>
        <v>61641</v>
      </c>
      <c r="D742" s="68" t="str">
        <f t="shared" si="23"/>
        <v>20171124</v>
      </c>
      <c r="E742" s="68">
        <v>2017</v>
      </c>
      <c r="F742" s="68">
        <v>11</v>
      </c>
      <c r="G742" s="68">
        <v>24</v>
      </c>
      <c r="H742" s="68">
        <v>17</v>
      </c>
      <c r="I742" s="68">
        <v>7</v>
      </c>
      <c r="J742" s="68">
        <v>21</v>
      </c>
      <c r="K742" s="68">
        <v>323</v>
      </c>
      <c r="L742" s="68" t="s">
        <v>44</v>
      </c>
      <c r="M742" s="68">
        <v>1</v>
      </c>
      <c r="N742" s="68" t="s">
        <v>21</v>
      </c>
      <c r="O742" s="68" t="s">
        <v>27</v>
      </c>
      <c r="P742" s="68">
        <v>500</v>
      </c>
      <c r="Q742" s="110" t="s">
        <v>238</v>
      </c>
      <c r="R742" s="106" t="s">
        <v>245</v>
      </c>
      <c r="S742" s="107">
        <v>-26.2514</v>
      </c>
      <c r="T742" s="107">
        <v>27.882400000000001</v>
      </c>
      <c r="U742" s="106">
        <v>106</v>
      </c>
    </row>
    <row r="743" spans="1:21">
      <c r="A743" s="60">
        <f>IF(C743=C742,A742,IF(C743=(C742+1),A742,(A742+1)))</f>
        <v>119</v>
      </c>
      <c r="B743" s="50" t="str">
        <f>IF(L743="Stroke",IF(M743=M742,IF(A743&lt;&gt;A742,1,IF(L742="Stroke",B742+1,IF(L741="Stroke",B741+1,IF(L740="Stroke",B740+1,IF(L739="Stroke",B739+1,IF(L738="Stroke",B738+1,IF(L737="Stroke",B737+1,IF(L736="Stroke",B736+1,"")))))))),IF(A743&lt;&gt;A741,1,IF(M743=M741,IF(L741="Stroke",B741+1,IF(M743=M740,IF(L740="Stroke",B740+1,""))),1))),"")</f>
        <v/>
      </c>
      <c r="C743" s="60">
        <f t="shared" si="22"/>
        <v>61641</v>
      </c>
      <c r="D743" s="60" t="str">
        <f t="shared" si="23"/>
        <v>20171124</v>
      </c>
      <c r="E743" s="60">
        <v>2017</v>
      </c>
      <c r="F743" s="60">
        <v>11</v>
      </c>
      <c r="G743" s="60">
        <v>24</v>
      </c>
      <c r="H743" s="60">
        <v>17</v>
      </c>
      <c r="I743" s="60">
        <v>7</v>
      </c>
      <c r="J743" s="60">
        <v>21</v>
      </c>
      <c r="K743" s="60">
        <v>378</v>
      </c>
      <c r="L743" s="60" t="s">
        <v>44</v>
      </c>
      <c r="M743" s="60">
        <v>2</v>
      </c>
      <c r="N743" s="60" t="s">
        <v>21</v>
      </c>
      <c r="O743" s="60" t="s">
        <v>66</v>
      </c>
      <c r="P743" s="60">
        <v>502</v>
      </c>
      <c r="Q743" s="60" t="s">
        <v>46</v>
      </c>
      <c r="R743" s="60"/>
      <c r="S743" s="60"/>
      <c r="T743" s="60"/>
    </row>
    <row r="744" spans="1:21">
      <c r="A744" s="60">
        <f>IF(C744=C743,A743,IF(C744=(C743+1),A743,(A743+1)))</f>
        <v>119</v>
      </c>
      <c r="B744" s="50" t="str">
        <f>IF(L744="Stroke",IF(M744=M743,IF(A744&lt;&gt;A743,1,IF(L743="Stroke",B743+1,IF(L742="Stroke",B742+1,IF(L741="Stroke",B741+1,IF(L740="Stroke",B740+1,IF(L739="Stroke",B739+1,IF(L738="Stroke",B738+1,IF(L737="Stroke",B737+1,"")))))))),IF(A744&lt;&gt;A742,1,IF(M744=M742,IF(L742="Stroke",B742+1,IF(M744=M741,IF(L741="Stroke",B741+1,""))),1))),"")</f>
        <v/>
      </c>
      <c r="C744" s="60">
        <f t="shared" si="22"/>
        <v>61641</v>
      </c>
      <c r="D744" s="60" t="str">
        <f t="shared" si="23"/>
        <v>20171124</v>
      </c>
      <c r="E744" s="60">
        <v>2017</v>
      </c>
      <c r="F744" s="60">
        <v>11</v>
      </c>
      <c r="G744" s="60">
        <v>24</v>
      </c>
      <c r="H744" s="60">
        <v>17</v>
      </c>
      <c r="I744" s="60">
        <v>7</v>
      </c>
      <c r="J744" s="60">
        <v>21</v>
      </c>
      <c r="K744" s="60">
        <v>392</v>
      </c>
      <c r="L744" s="60" t="s">
        <v>47</v>
      </c>
      <c r="M744" s="60">
        <v>1</v>
      </c>
      <c r="N744" s="60" t="s">
        <v>21</v>
      </c>
      <c r="O744" s="60" t="s">
        <v>66</v>
      </c>
      <c r="P744" s="60">
        <v>0</v>
      </c>
      <c r="Q744" s="60"/>
      <c r="R744" s="60"/>
      <c r="S744" s="60"/>
      <c r="T744" s="60"/>
    </row>
    <row r="745" spans="1:21">
      <c r="A745" s="60">
        <f>IF(C745=C744,A744,IF(C745=(C744+1),A744,(A744+1)))</f>
        <v>119</v>
      </c>
      <c r="B745" s="50">
        <f>IF(L745="Stroke",IF(M745=M744,IF(A745&lt;&gt;A744,1,IF(L744="Stroke",B744+1,IF(L743="Stroke",B743+1,IF(L742="Stroke",B742+1,IF(L741="Stroke",B741+1,IF(L740="Stroke",B740+1,IF(L739="Stroke",B739+1,IF(L738="Stroke",B738+1,"")))))))),IF(A745&lt;&gt;A743,1,IF(M745=M743,IF(L743="Stroke",B743+1,IF(M745=M742,IF(L742="Stroke",B742+1,""))),1))),"")</f>
        <v>1</v>
      </c>
      <c r="C745" s="60">
        <f t="shared" si="22"/>
        <v>61641</v>
      </c>
      <c r="D745" s="60" t="str">
        <f t="shared" si="23"/>
        <v>20171124</v>
      </c>
      <c r="E745" s="60">
        <v>2017</v>
      </c>
      <c r="F745" s="60">
        <v>11</v>
      </c>
      <c r="G745" s="60">
        <v>24</v>
      </c>
      <c r="H745" s="60">
        <v>17</v>
      </c>
      <c r="I745" s="60">
        <v>7</v>
      </c>
      <c r="J745" s="60">
        <v>21</v>
      </c>
      <c r="K745" s="60">
        <v>495</v>
      </c>
      <c r="L745" s="60" t="s">
        <v>26</v>
      </c>
      <c r="M745" s="60">
        <v>3</v>
      </c>
      <c r="N745" s="60" t="s">
        <v>20</v>
      </c>
      <c r="O745" s="60" t="s">
        <v>27</v>
      </c>
      <c r="P745" s="60">
        <v>94</v>
      </c>
      <c r="Q745" s="60"/>
      <c r="R745" s="60"/>
      <c r="S745" s="60"/>
      <c r="T745" s="60"/>
    </row>
    <row r="746" spans="1:21">
      <c r="A746" s="60">
        <f>IF(C746=C745,A745,IF(C746=(C745+1),A745,(A745+1)))</f>
        <v>119</v>
      </c>
      <c r="B746" s="50" t="str">
        <f>IF(L746="Stroke",IF(M746=M745,IF(A746&lt;&gt;A745,1,IF(L745="Stroke",B745+1,IF(L744="Stroke",B744+1,IF(L743="Stroke",B743+1,IF(L742="Stroke",B742+1,IF(L741="Stroke",B741+1,IF(L740="Stroke",B740+1,IF(L739="Stroke",B739+1,"")))))))),IF(A746&lt;&gt;A744,1,IF(M746=M744,IF(L744="Stroke",B744+1,IF(M746=M743,IF(L743="Stroke",B743+1,""))),1))),"")</f>
        <v/>
      </c>
      <c r="C746" s="60">
        <f t="shared" si="22"/>
        <v>61641</v>
      </c>
      <c r="D746" s="60" t="str">
        <f t="shared" si="23"/>
        <v>20171124</v>
      </c>
      <c r="E746" s="60">
        <v>2017</v>
      </c>
      <c r="F746" s="60">
        <v>11</v>
      </c>
      <c r="G746" s="60">
        <v>24</v>
      </c>
      <c r="H746" s="60">
        <v>17</v>
      </c>
      <c r="I746" s="60">
        <v>7</v>
      </c>
      <c r="J746" s="60">
        <v>21</v>
      </c>
      <c r="K746" s="60">
        <v>498</v>
      </c>
      <c r="L746" s="61" t="s">
        <v>47</v>
      </c>
      <c r="M746" s="60">
        <v>1</v>
      </c>
      <c r="N746" s="60" t="s">
        <v>21</v>
      </c>
      <c r="O746" s="60" t="s">
        <v>27</v>
      </c>
      <c r="P746" s="60">
        <v>0</v>
      </c>
      <c r="Q746" s="60"/>
      <c r="R746" s="60"/>
      <c r="S746" s="60"/>
      <c r="T746" s="60"/>
    </row>
    <row r="747" spans="1:21">
      <c r="A747" s="60">
        <f>IF(C747=C746,A746,IF(C747=(C746+1),A746,(A746+1)))</f>
        <v>119</v>
      </c>
      <c r="B747" s="50" t="str">
        <f>IF(L747="Stroke",IF(M747=M746,IF(A747&lt;&gt;A746,1,IF(L746="Stroke",B746+1,IF(L745="Stroke",B745+1,IF(L744="Stroke",B744+1,IF(L743="Stroke",B743+1,IF(L742="Stroke",B742+1,IF(L741="Stroke",B741+1,IF(L740="Stroke",B740+1,"")))))))),IF(A747&lt;&gt;A745,1,IF(M747=M745,IF(L745="Stroke",B745+1,IF(M747=M744,IF(L744="Stroke",B744+1,""))),1))),"")</f>
        <v/>
      </c>
      <c r="C747" s="60">
        <f t="shared" si="22"/>
        <v>61641</v>
      </c>
      <c r="D747" s="60" t="str">
        <f t="shared" si="23"/>
        <v>20171124</v>
      </c>
      <c r="E747" s="60">
        <v>2017</v>
      </c>
      <c r="F747" s="60">
        <v>11</v>
      </c>
      <c r="G747" s="60">
        <v>24</v>
      </c>
      <c r="H747" s="60">
        <v>17</v>
      </c>
      <c r="I747" s="60">
        <v>7</v>
      </c>
      <c r="J747" s="60">
        <v>21</v>
      </c>
      <c r="K747" s="60">
        <v>498</v>
      </c>
      <c r="L747" s="61" t="s">
        <v>47</v>
      </c>
      <c r="M747" s="60">
        <v>2</v>
      </c>
      <c r="N747" s="60" t="s">
        <v>21</v>
      </c>
      <c r="O747" s="60" t="s">
        <v>27</v>
      </c>
      <c r="P747" s="60">
        <v>0</v>
      </c>
      <c r="Q747" s="60"/>
      <c r="R747" s="60"/>
      <c r="S747" s="60"/>
      <c r="T747" s="60"/>
    </row>
    <row r="748" spans="1:21">
      <c r="A748" s="60">
        <f>IF(C748=C747,A747,IF(C748=(C747+1),A747,(A747+1)))</f>
        <v>119</v>
      </c>
      <c r="B748" s="50" t="str">
        <f>IF(L748="Stroke",IF(M748=M747,IF(A748&lt;&gt;A747,1,IF(L747="Stroke",B747+1,IF(L746="Stroke",B746+1,IF(L745="Stroke",B745+1,IF(L744="Stroke",B744+1,IF(L743="Stroke",B743+1,IF(L742="Stroke",B742+1,IF(L741="Stroke",B741+1,"")))))))),IF(A748&lt;&gt;A746,1,IF(M748=M746,IF(L746="Stroke",B746+1,IF(M748=M745,IF(L745="Stroke",B745+1,""))),1))),"")</f>
        <v/>
      </c>
      <c r="C748" s="60">
        <f t="shared" si="22"/>
        <v>61641</v>
      </c>
      <c r="D748" s="60" t="str">
        <f t="shared" si="23"/>
        <v>20171124</v>
      </c>
      <c r="E748" s="60">
        <v>2017</v>
      </c>
      <c r="F748" s="60">
        <v>11</v>
      </c>
      <c r="G748" s="60">
        <v>24</v>
      </c>
      <c r="H748" s="60">
        <v>17</v>
      </c>
      <c r="I748" s="60">
        <v>7</v>
      </c>
      <c r="J748" s="60">
        <v>21</v>
      </c>
      <c r="K748" s="60">
        <v>517</v>
      </c>
      <c r="L748" s="61" t="s">
        <v>47</v>
      </c>
      <c r="M748" s="60">
        <v>1</v>
      </c>
      <c r="N748" s="60" t="s">
        <v>21</v>
      </c>
      <c r="O748" s="60" t="s">
        <v>27</v>
      </c>
      <c r="P748" s="60">
        <v>0</v>
      </c>
      <c r="Q748" s="60"/>
      <c r="R748" s="60"/>
      <c r="S748" s="60"/>
      <c r="T748" s="60"/>
    </row>
    <row r="749" spans="1:21" s="79" customFormat="1">
      <c r="A749" s="60">
        <f>IF(C749=C748,A748,IF(C749=(C748+1),A748,(A748+1)))</f>
        <v>119</v>
      </c>
      <c r="B749" s="50" t="str">
        <f>IF(L749="Stroke",IF(M749=M748,IF(A749&lt;&gt;A748,1,IF(L748="Stroke",B748+1,IF(L747="Stroke",B747+1,IF(L746="Stroke",B746+1,IF(L745="Stroke",B745+1,IF(L744="Stroke",B744+1,IF(L743="Stroke",B743+1,IF(L742="Stroke",B742+1,"")))))))),IF(A749&lt;&gt;A747,1,IF(M749=M747,IF(L747="Stroke",B747+1,IF(M749=M746,IF(L746="Stroke",B746+1,""))),1))),"")</f>
        <v/>
      </c>
      <c r="C749" s="60">
        <f t="shared" si="22"/>
        <v>61641</v>
      </c>
      <c r="D749" s="60" t="str">
        <f t="shared" si="23"/>
        <v>20171124</v>
      </c>
      <c r="E749" s="60">
        <v>2017</v>
      </c>
      <c r="F749" s="60">
        <v>11</v>
      </c>
      <c r="G749" s="60">
        <v>24</v>
      </c>
      <c r="H749" s="60">
        <v>17</v>
      </c>
      <c r="I749" s="60">
        <v>7</v>
      </c>
      <c r="J749" s="60">
        <v>21</v>
      </c>
      <c r="K749" s="60">
        <v>519</v>
      </c>
      <c r="L749" s="61" t="s">
        <v>47</v>
      </c>
      <c r="M749" s="60">
        <v>2</v>
      </c>
      <c r="N749" s="60" t="s">
        <v>21</v>
      </c>
      <c r="O749" s="60" t="s">
        <v>27</v>
      </c>
      <c r="P749" s="60">
        <v>0</v>
      </c>
      <c r="Q749" s="60"/>
      <c r="R749" s="60"/>
      <c r="S749" s="60"/>
      <c r="T749" s="60"/>
    </row>
    <row r="750" spans="1:21">
      <c r="A750" s="60">
        <f>IF(C750=C749,A749,IF(C750=(C749+1),A749,(A749+1)))</f>
        <v>119</v>
      </c>
      <c r="B750" s="50" t="str">
        <f>IF(L750="Stroke",IF(M750=M749,IF(A750&lt;&gt;A749,1,IF(L749="Stroke",B749+1,IF(L748="Stroke",B748+1,IF(L747="Stroke",B747+1,IF(L746="Stroke",B746+1,IF(L745="Stroke",B745+1,IF(L744="Stroke",B744+1,IF(L743="Stroke",B743+1,"")))))))),IF(A750&lt;&gt;A748,1,IF(M750=M748,IF(L748="Stroke",B748+1,IF(M750=M747,IF(L747="Stroke",B747+1,""))),1))),"")</f>
        <v/>
      </c>
      <c r="C750" s="60">
        <f t="shared" si="22"/>
        <v>61641</v>
      </c>
      <c r="D750" s="60" t="str">
        <f t="shared" si="23"/>
        <v>20171124</v>
      </c>
      <c r="E750" s="60">
        <v>2017</v>
      </c>
      <c r="F750" s="60">
        <v>11</v>
      </c>
      <c r="G750" s="60">
        <v>24</v>
      </c>
      <c r="H750" s="60">
        <v>17</v>
      </c>
      <c r="I750" s="60">
        <v>7</v>
      </c>
      <c r="J750" s="60">
        <v>21</v>
      </c>
      <c r="K750" s="60">
        <v>533</v>
      </c>
      <c r="L750" s="61" t="s">
        <v>47</v>
      </c>
      <c r="M750" s="60">
        <v>1</v>
      </c>
      <c r="N750" s="60" t="s">
        <v>21</v>
      </c>
      <c r="O750" s="60" t="s">
        <v>27</v>
      </c>
      <c r="P750" s="60">
        <v>0</v>
      </c>
      <c r="Q750" s="60"/>
      <c r="R750" s="60"/>
      <c r="S750" s="60"/>
      <c r="T750" s="60"/>
    </row>
    <row r="751" spans="1:21">
      <c r="A751" s="60">
        <f>IF(C751=C750,A750,IF(C751=(C750+1),A750,(A750+1)))</f>
        <v>119</v>
      </c>
      <c r="B751" s="50" t="str">
        <f>IF(L751="Stroke",IF(M751=M750,IF(A751&lt;&gt;A750,1,IF(L750="Stroke",B750+1,IF(L749="Stroke",B749+1,IF(L748="Stroke",B748+1,IF(L747="Stroke",B747+1,IF(L746="Stroke",B746+1,IF(L745="Stroke",B745+1,IF(L744="Stroke",B744+1,"")))))))),IF(A751&lt;&gt;A749,1,IF(M751=M749,IF(L749="Stroke",B749+1,IF(M751=M748,IF(L748="Stroke",B748+1,""))),1))),"")</f>
        <v/>
      </c>
      <c r="C751" s="60">
        <f t="shared" si="22"/>
        <v>61641</v>
      </c>
      <c r="D751" s="60" t="str">
        <f t="shared" si="23"/>
        <v>20171124</v>
      </c>
      <c r="E751" s="60">
        <v>2017</v>
      </c>
      <c r="F751" s="60">
        <v>11</v>
      </c>
      <c r="G751" s="60">
        <v>24</v>
      </c>
      <c r="H751" s="60">
        <v>17</v>
      </c>
      <c r="I751" s="60">
        <v>7</v>
      </c>
      <c r="J751" s="60">
        <v>21</v>
      </c>
      <c r="K751" s="60">
        <v>548</v>
      </c>
      <c r="L751" s="61" t="s">
        <v>47</v>
      </c>
      <c r="M751" s="60">
        <v>1</v>
      </c>
      <c r="N751" s="60" t="s">
        <v>21</v>
      </c>
      <c r="O751" s="60" t="s">
        <v>27</v>
      </c>
      <c r="P751" s="60">
        <v>0</v>
      </c>
      <c r="Q751" s="60"/>
      <c r="R751" s="60"/>
      <c r="S751" s="60"/>
      <c r="T751" s="60"/>
    </row>
    <row r="752" spans="1:21">
      <c r="A752" s="60">
        <f>IF(C752=C751,A751,IF(C752=(C751+1),A751,(A751+1)))</f>
        <v>119</v>
      </c>
      <c r="B752" s="50" t="str">
        <f>IF(L752="Stroke",IF(M752=M751,IF(A752&lt;&gt;A751,1,IF(L751="Stroke",B751+1,IF(L750="Stroke",B750+1,IF(L749="Stroke",B749+1,IF(L748="Stroke",B748+1,IF(L747="Stroke",B747+1,IF(L746="Stroke",B746+1,IF(L745="Stroke",B745+1,"")))))))),IF(A752&lt;&gt;A750,1,IF(M752=M750,IF(L750="Stroke",B750+1,IF(M752=M749,IF(L749="Stroke",B749+1,""))),1))),"")</f>
        <v/>
      </c>
      <c r="C752" s="60">
        <f t="shared" si="22"/>
        <v>61641</v>
      </c>
      <c r="D752" s="60" t="str">
        <f t="shared" si="23"/>
        <v>20171124</v>
      </c>
      <c r="E752" s="60">
        <v>2017</v>
      </c>
      <c r="F752" s="60">
        <v>11</v>
      </c>
      <c r="G752" s="60">
        <v>24</v>
      </c>
      <c r="H752" s="60">
        <v>17</v>
      </c>
      <c r="I752" s="60">
        <v>7</v>
      </c>
      <c r="J752" s="60">
        <v>21</v>
      </c>
      <c r="K752" s="60">
        <v>635</v>
      </c>
      <c r="L752" s="61" t="s">
        <v>47</v>
      </c>
      <c r="M752" s="60">
        <v>2</v>
      </c>
      <c r="N752" s="60" t="s">
        <v>21</v>
      </c>
      <c r="O752" s="60" t="s">
        <v>27</v>
      </c>
      <c r="P752" s="60">
        <v>0</v>
      </c>
      <c r="Q752" s="60"/>
      <c r="R752" s="60"/>
      <c r="S752" s="60"/>
      <c r="T752" s="60"/>
    </row>
    <row r="753" spans="1:601" s="79" customFormat="1">
      <c r="A753" s="60">
        <f>IF(C753=C752,A752,IF(C753=(C752+1),A752,(A752+1)))</f>
        <v>119</v>
      </c>
      <c r="B753" s="50" t="str">
        <f>IF(L753="Stroke",IF(M753=M752,IF(A753&lt;&gt;A752,1,IF(L752="Stroke",B752+1,IF(L751="Stroke",B751+1,IF(L750="Stroke",B750+1,IF(L749="Stroke",B749+1,IF(L748="Stroke",B748+1,IF(L747="Stroke",B747+1,IF(L746="Stroke",B746+1,"")))))))),IF(A753&lt;&gt;A751,1,IF(M753=M751,IF(L751="Stroke",B751+1,IF(M753=M750,IF(L750="Stroke",B750+1,""))),1))),"")</f>
        <v/>
      </c>
      <c r="C753" s="60">
        <f t="shared" si="22"/>
        <v>61641</v>
      </c>
      <c r="D753" s="60" t="str">
        <f t="shared" si="23"/>
        <v>20171124</v>
      </c>
      <c r="E753" s="60">
        <v>2017</v>
      </c>
      <c r="F753" s="60">
        <v>11</v>
      </c>
      <c r="G753" s="60">
        <v>24</v>
      </c>
      <c r="H753" s="60">
        <v>17</v>
      </c>
      <c r="I753" s="60">
        <v>7</v>
      </c>
      <c r="J753" s="60">
        <v>21</v>
      </c>
      <c r="K753" s="60">
        <v>653</v>
      </c>
      <c r="L753" s="61" t="s">
        <v>47</v>
      </c>
      <c r="M753" s="60">
        <v>2</v>
      </c>
      <c r="N753" s="60" t="s">
        <v>21</v>
      </c>
      <c r="O753" s="60" t="s">
        <v>27</v>
      </c>
      <c r="P753" s="60">
        <v>0</v>
      </c>
      <c r="Q753" s="60" t="s">
        <v>90</v>
      </c>
      <c r="R753" s="60"/>
      <c r="S753" s="60"/>
      <c r="T753" s="60"/>
    </row>
    <row r="754" spans="1:601" s="79" customFormat="1">
      <c r="A754" s="60">
        <f>IF(C754=C753,A753,IF(C754=(C753+1),A753,(A753+1)))</f>
        <v>119</v>
      </c>
      <c r="B754" s="50" t="str">
        <f>IF(L754="Stroke",IF(M754=M753,IF(A754&lt;&gt;A753,1,IF(L753="Stroke",B753+1,IF(L752="Stroke",B752+1,IF(L751="Stroke",B751+1,IF(L750="Stroke",B750+1,IF(L749="Stroke",B749+1,IF(L748="Stroke",B748+1,IF(L747="Stroke",B747+1,"")))))))),IF(A754&lt;&gt;A752,1,IF(M754=M752,IF(L752="Stroke",B752+1,IF(M754=M751,IF(L751="Stroke",B751+1,""))),1))),"")</f>
        <v/>
      </c>
      <c r="C754" s="60">
        <f t="shared" si="22"/>
        <v>61641</v>
      </c>
      <c r="D754" s="60" t="str">
        <f t="shared" si="23"/>
        <v>20171124</v>
      </c>
      <c r="E754" s="60">
        <v>2017</v>
      </c>
      <c r="F754" s="60">
        <v>11</v>
      </c>
      <c r="G754" s="60">
        <v>24</v>
      </c>
      <c r="H754" s="60">
        <v>17</v>
      </c>
      <c r="I754" s="60">
        <v>7</v>
      </c>
      <c r="J754" s="60">
        <v>21</v>
      </c>
      <c r="K754" s="60">
        <v>685</v>
      </c>
      <c r="L754" s="61" t="s">
        <v>47</v>
      </c>
      <c r="M754" s="60">
        <v>2</v>
      </c>
      <c r="N754" s="60" t="s">
        <v>21</v>
      </c>
      <c r="O754" s="60" t="s">
        <v>27</v>
      </c>
      <c r="P754" s="60">
        <v>0</v>
      </c>
      <c r="Q754" s="60"/>
      <c r="R754" s="60"/>
      <c r="S754" s="60"/>
      <c r="T754" s="60"/>
    </row>
    <row r="755" spans="1:601" s="85" customFormat="1">
      <c r="A755" s="83">
        <f>IF(C755=C754,A754,IF(C755=(C754+1),A754,(A754+1)))</f>
        <v>120</v>
      </c>
      <c r="B755" s="50" t="str">
        <f>IF(L755="Stroke",IF(M755=M754,IF(A755&lt;&gt;A754,1,IF(L754="Stroke",B754+1,IF(L753="Stroke",B753+1,IF(L752="Stroke",B752+1,IF(L751="Stroke",B751+1,IF(L750="Stroke",B750+1,IF(L749="Stroke",B749+1,IF(L748="Stroke",B748+1,"")))))))),IF(A755&lt;&gt;A753,1,IF(M755=M753,IF(L753="Stroke",B753+1,IF(M755=M752,IF(L752="Stroke",B752+1,""))),1))),"")</f>
        <v/>
      </c>
      <c r="C755" s="83">
        <f t="shared" si="22"/>
        <v>61768</v>
      </c>
      <c r="D755" s="83" t="str">
        <f t="shared" si="23"/>
        <v>20171124</v>
      </c>
      <c r="E755" s="83">
        <v>2017</v>
      </c>
      <c r="F755" s="83">
        <v>11</v>
      </c>
      <c r="G755" s="83">
        <v>24</v>
      </c>
      <c r="H755" s="83">
        <v>17</v>
      </c>
      <c r="I755" s="83">
        <v>9</v>
      </c>
      <c r="J755" s="83">
        <v>28</v>
      </c>
      <c r="K755" s="83">
        <v>807</v>
      </c>
      <c r="L755" s="83" t="s">
        <v>172</v>
      </c>
      <c r="M755" s="83">
        <v>1</v>
      </c>
      <c r="N755" s="83" t="s">
        <v>21</v>
      </c>
      <c r="O755" s="83" t="s">
        <v>27</v>
      </c>
      <c r="P755" s="83">
        <f>1375-807</f>
        <v>568</v>
      </c>
      <c r="Q755" s="83" t="s">
        <v>186</v>
      </c>
      <c r="R755" s="60"/>
      <c r="S755" s="60"/>
      <c r="T755" s="60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79"/>
      <c r="AY755" s="79"/>
      <c r="AZ755" s="79"/>
      <c r="BA755" s="79"/>
      <c r="BB755" s="79"/>
      <c r="BC755" s="79"/>
      <c r="BD755" s="79"/>
      <c r="BE755" s="79"/>
      <c r="BF755" s="79"/>
      <c r="BG755" s="79"/>
      <c r="BH755" s="79"/>
      <c r="BI755" s="79"/>
      <c r="BJ755" s="79"/>
      <c r="BK755" s="79"/>
      <c r="BL755" s="79"/>
      <c r="BM755" s="79"/>
      <c r="BN755" s="79"/>
      <c r="BO755" s="79"/>
      <c r="BP755" s="79"/>
      <c r="BQ755" s="79"/>
      <c r="BR755" s="79"/>
      <c r="BS755" s="79"/>
      <c r="BT755" s="79"/>
      <c r="BU755" s="79"/>
      <c r="BV755" s="79"/>
      <c r="BW755" s="79"/>
      <c r="BX755" s="79"/>
      <c r="BY755" s="79"/>
      <c r="BZ755" s="79"/>
      <c r="CA755" s="79"/>
      <c r="CB755" s="79"/>
      <c r="CC755" s="79"/>
      <c r="CD755" s="79"/>
      <c r="CE755" s="79"/>
      <c r="CF755" s="79"/>
      <c r="CG755" s="79"/>
      <c r="CH755" s="79"/>
      <c r="CI755" s="79"/>
      <c r="CJ755" s="79"/>
      <c r="CK755" s="79"/>
      <c r="CL755" s="79"/>
      <c r="CM755" s="79"/>
      <c r="CN755" s="79"/>
      <c r="CO755" s="79"/>
      <c r="CP755" s="79"/>
      <c r="CQ755" s="79"/>
      <c r="CR755" s="79"/>
      <c r="CS755" s="79"/>
      <c r="CT755" s="79"/>
      <c r="CU755" s="79"/>
      <c r="CV755" s="79"/>
      <c r="CW755" s="79"/>
      <c r="CX755" s="79"/>
      <c r="CY755" s="79"/>
      <c r="CZ755" s="79"/>
      <c r="DA755" s="79"/>
      <c r="DB755" s="79"/>
      <c r="DC755" s="79"/>
      <c r="DD755" s="79"/>
      <c r="DE755" s="79"/>
      <c r="DF755" s="79"/>
      <c r="DG755" s="79"/>
      <c r="DH755" s="79"/>
      <c r="DI755" s="79"/>
      <c r="DJ755" s="79"/>
      <c r="DK755" s="79"/>
      <c r="DL755" s="79"/>
      <c r="DM755" s="79"/>
      <c r="DN755" s="79"/>
      <c r="DO755" s="79"/>
      <c r="DP755" s="79"/>
      <c r="DQ755" s="79"/>
      <c r="DR755" s="79"/>
      <c r="DS755" s="79"/>
      <c r="DT755" s="79"/>
      <c r="DU755" s="79"/>
      <c r="DV755" s="79"/>
      <c r="DW755" s="79"/>
      <c r="DX755" s="79"/>
      <c r="DY755" s="79"/>
      <c r="DZ755" s="79"/>
      <c r="EA755" s="79"/>
      <c r="EB755" s="79"/>
      <c r="EC755" s="79"/>
      <c r="ED755" s="79"/>
      <c r="EE755" s="79"/>
      <c r="EF755" s="79"/>
      <c r="EG755" s="79"/>
      <c r="EH755" s="79"/>
      <c r="EI755" s="79"/>
      <c r="EJ755" s="79"/>
      <c r="EK755" s="79"/>
      <c r="EL755" s="79"/>
      <c r="EM755" s="79"/>
      <c r="EN755" s="79"/>
      <c r="EO755" s="79"/>
      <c r="EP755" s="79"/>
      <c r="EQ755" s="79"/>
      <c r="ER755" s="79"/>
      <c r="ES755" s="79"/>
      <c r="ET755" s="79"/>
      <c r="EU755" s="79"/>
      <c r="EV755" s="79"/>
      <c r="EW755" s="79"/>
      <c r="EX755" s="79"/>
      <c r="EY755" s="79"/>
      <c r="EZ755" s="79"/>
      <c r="FA755" s="79"/>
      <c r="FB755" s="79"/>
      <c r="FC755" s="79"/>
      <c r="FD755" s="79"/>
      <c r="FE755" s="79"/>
      <c r="FF755" s="79"/>
      <c r="FG755" s="79"/>
      <c r="FH755" s="79"/>
      <c r="FI755" s="79"/>
      <c r="FJ755" s="79"/>
      <c r="FK755" s="79"/>
      <c r="FL755" s="79"/>
      <c r="FM755" s="79"/>
      <c r="FN755" s="79"/>
      <c r="FO755" s="79"/>
      <c r="FP755" s="79"/>
      <c r="FQ755" s="79"/>
      <c r="FR755" s="79"/>
      <c r="FS755" s="79"/>
      <c r="FT755" s="79"/>
      <c r="FU755" s="79"/>
      <c r="FV755" s="79"/>
      <c r="FW755" s="79"/>
      <c r="FX755" s="79"/>
      <c r="FY755" s="79"/>
      <c r="FZ755" s="79"/>
      <c r="GA755" s="79"/>
      <c r="GB755" s="79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79"/>
      <c r="HP755" s="79"/>
      <c r="HQ755" s="79"/>
      <c r="HR755" s="79"/>
      <c r="HS755" s="79"/>
      <c r="HT755" s="79"/>
      <c r="HU755" s="79"/>
      <c r="HV755" s="79"/>
      <c r="HW755" s="79"/>
      <c r="HX755" s="79"/>
      <c r="HY755" s="79"/>
      <c r="HZ755" s="79"/>
      <c r="IA755" s="79"/>
      <c r="IB755" s="79"/>
      <c r="IC755" s="79"/>
      <c r="ID755" s="79"/>
      <c r="IE755" s="79"/>
      <c r="IF755" s="79"/>
      <c r="IG755" s="79"/>
      <c r="IH755" s="79"/>
      <c r="II755" s="79"/>
      <c r="IJ755" s="79"/>
      <c r="IK755" s="79"/>
      <c r="IL755" s="79"/>
      <c r="IM755" s="79"/>
      <c r="IN755" s="79"/>
      <c r="IO755" s="79"/>
      <c r="IP755" s="79"/>
      <c r="IQ755" s="79"/>
      <c r="IR755" s="79"/>
      <c r="IS755" s="79"/>
      <c r="IT755" s="79"/>
      <c r="IU755" s="79"/>
      <c r="IV755" s="79"/>
      <c r="IW755" s="79"/>
      <c r="IX755" s="79"/>
      <c r="IY755" s="79"/>
      <c r="IZ755" s="79"/>
      <c r="JA755" s="79"/>
      <c r="JB755" s="79"/>
      <c r="JC755" s="79"/>
      <c r="JD755" s="79"/>
      <c r="JE755" s="79"/>
      <c r="JF755" s="79"/>
      <c r="JG755" s="79"/>
      <c r="JH755" s="79"/>
      <c r="JI755" s="79"/>
      <c r="JJ755" s="79"/>
      <c r="JK755" s="79"/>
      <c r="JL755" s="79"/>
      <c r="JM755" s="79"/>
      <c r="JN755" s="79"/>
      <c r="JO755" s="79"/>
      <c r="JP755" s="79"/>
      <c r="JQ755" s="79"/>
      <c r="JR755" s="79"/>
      <c r="JS755" s="79"/>
      <c r="JT755" s="79"/>
      <c r="JU755" s="79"/>
      <c r="JV755" s="79"/>
      <c r="JW755" s="79"/>
      <c r="JX755" s="79"/>
      <c r="JY755" s="79"/>
      <c r="JZ755" s="79"/>
      <c r="KA755" s="79"/>
      <c r="KB755" s="79"/>
      <c r="KC755" s="79"/>
      <c r="KD755" s="79"/>
      <c r="KE755" s="79"/>
      <c r="KF755" s="79"/>
      <c r="KG755" s="79"/>
      <c r="KH755" s="79"/>
      <c r="KI755" s="79"/>
      <c r="KJ755" s="79"/>
      <c r="KK755" s="79"/>
      <c r="KL755" s="79"/>
      <c r="KM755" s="79"/>
      <c r="KN755" s="79"/>
      <c r="KO755" s="79"/>
      <c r="KP755" s="79"/>
      <c r="KQ755" s="79"/>
      <c r="KR755" s="79"/>
      <c r="KS755" s="79"/>
      <c r="KT755" s="79"/>
      <c r="KU755" s="79"/>
      <c r="KV755" s="79"/>
      <c r="KW755" s="79"/>
      <c r="KX755" s="79"/>
      <c r="KY755" s="79"/>
      <c r="KZ755" s="79"/>
      <c r="LA755" s="79"/>
      <c r="LB755" s="79"/>
      <c r="LC755" s="79"/>
      <c r="LD755" s="79"/>
      <c r="LE755" s="79"/>
      <c r="LF755" s="79"/>
      <c r="LG755" s="79"/>
      <c r="LH755" s="79"/>
      <c r="LI755" s="79"/>
      <c r="LJ755" s="79"/>
      <c r="LK755" s="79"/>
      <c r="LL755" s="79"/>
      <c r="LM755" s="79"/>
      <c r="LN755" s="79"/>
      <c r="LO755" s="79"/>
      <c r="LP755" s="79"/>
      <c r="LQ755" s="79"/>
      <c r="LR755" s="79"/>
      <c r="LS755" s="79"/>
      <c r="LT755" s="79"/>
      <c r="LU755" s="79"/>
      <c r="LV755" s="79"/>
      <c r="LW755" s="79"/>
      <c r="LX755" s="79"/>
      <c r="LY755" s="79"/>
      <c r="LZ755" s="79"/>
      <c r="MA755" s="79"/>
      <c r="MB755" s="79"/>
      <c r="MC755" s="79"/>
      <c r="MD755" s="79"/>
      <c r="ME755" s="79"/>
      <c r="MF755" s="79"/>
      <c r="MG755" s="79"/>
      <c r="MH755" s="79"/>
      <c r="MI755" s="79"/>
      <c r="MJ755" s="79"/>
      <c r="MK755" s="79"/>
      <c r="ML755" s="79"/>
      <c r="MM755" s="79"/>
      <c r="MN755" s="79"/>
      <c r="MO755" s="79"/>
      <c r="MP755" s="79"/>
      <c r="MQ755" s="79"/>
      <c r="MR755" s="79"/>
      <c r="MS755" s="79"/>
      <c r="MT755" s="79"/>
      <c r="MU755" s="79"/>
      <c r="MV755" s="79"/>
      <c r="MW755" s="79"/>
      <c r="MX755" s="79"/>
      <c r="MY755" s="79"/>
      <c r="MZ755" s="79"/>
      <c r="NA755" s="79"/>
      <c r="NB755" s="79"/>
      <c r="NC755" s="79"/>
      <c r="ND755" s="79"/>
      <c r="NE755" s="79"/>
      <c r="NF755" s="79"/>
      <c r="NG755" s="79"/>
      <c r="NH755" s="79"/>
      <c r="NI755" s="79"/>
      <c r="NJ755" s="79"/>
      <c r="NK755" s="79"/>
      <c r="NL755" s="79"/>
      <c r="NM755" s="79"/>
      <c r="NN755" s="79"/>
      <c r="NO755" s="79"/>
      <c r="NP755" s="79"/>
      <c r="NQ755" s="79"/>
      <c r="NR755" s="79"/>
      <c r="NS755" s="79"/>
      <c r="NT755" s="79"/>
      <c r="NU755" s="79"/>
      <c r="NV755" s="79"/>
      <c r="NW755" s="79"/>
      <c r="NX755" s="79"/>
      <c r="NY755" s="79"/>
      <c r="NZ755" s="79"/>
      <c r="OA755" s="79"/>
      <c r="OB755" s="79"/>
      <c r="OC755" s="79"/>
      <c r="OD755" s="79"/>
      <c r="OE755" s="79"/>
      <c r="OF755" s="79"/>
      <c r="OG755" s="79"/>
      <c r="OH755" s="79"/>
      <c r="OI755" s="79"/>
      <c r="OJ755" s="79"/>
      <c r="OK755" s="79"/>
      <c r="OL755" s="79"/>
      <c r="OM755" s="79"/>
      <c r="ON755" s="79"/>
      <c r="OO755" s="79"/>
      <c r="OP755" s="79"/>
      <c r="OQ755" s="79"/>
      <c r="OR755" s="79"/>
      <c r="OS755" s="79"/>
      <c r="OT755" s="79"/>
      <c r="OU755" s="79"/>
      <c r="OV755" s="79"/>
      <c r="OW755" s="79"/>
      <c r="OX755" s="79"/>
      <c r="OY755" s="79"/>
      <c r="OZ755" s="79"/>
      <c r="PA755" s="79"/>
      <c r="PB755" s="79"/>
      <c r="PC755" s="79"/>
      <c r="PD755" s="79"/>
      <c r="PE755" s="79"/>
      <c r="PF755" s="79"/>
      <c r="PG755" s="79"/>
      <c r="PH755" s="79"/>
      <c r="PI755" s="79"/>
      <c r="PJ755" s="79"/>
      <c r="PK755" s="79"/>
      <c r="PL755" s="79"/>
      <c r="PM755" s="79"/>
      <c r="PN755" s="79"/>
      <c r="PO755" s="79"/>
      <c r="PP755" s="79"/>
      <c r="PQ755" s="79"/>
      <c r="PR755" s="79"/>
      <c r="PS755" s="79"/>
      <c r="PT755" s="79"/>
      <c r="PU755" s="79"/>
      <c r="PV755" s="79"/>
      <c r="PW755" s="79"/>
      <c r="PX755" s="79"/>
      <c r="PY755" s="79"/>
      <c r="PZ755" s="79"/>
      <c r="QA755" s="79"/>
      <c r="QB755" s="79"/>
      <c r="QC755" s="79"/>
      <c r="QD755" s="79"/>
      <c r="QE755" s="79"/>
      <c r="QF755" s="79"/>
      <c r="QG755" s="79"/>
      <c r="QH755" s="79"/>
      <c r="QI755" s="79"/>
      <c r="QJ755" s="79"/>
      <c r="QK755" s="79"/>
      <c r="QL755" s="79"/>
      <c r="QM755" s="79"/>
      <c r="QN755" s="79"/>
      <c r="QO755" s="79"/>
      <c r="QP755" s="79"/>
      <c r="QQ755" s="79"/>
      <c r="QR755" s="79"/>
      <c r="QS755" s="79"/>
      <c r="QT755" s="79"/>
      <c r="QU755" s="79"/>
      <c r="QV755" s="79"/>
      <c r="QW755" s="79"/>
      <c r="QX755" s="79"/>
      <c r="QY755" s="79"/>
      <c r="QZ755" s="79"/>
      <c r="RA755" s="79"/>
      <c r="RB755" s="79"/>
      <c r="RC755" s="79"/>
      <c r="RD755" s="79"/>
      <c r="RE755" s="79"/>
      <c r="RF755" s="79"/>
      <c r="RG755" s="79"/>
      <c r="RH755" s="79"/>
      <c r="RI755" s="79"/>
      <c r="RJ755" s="79"/>
      <c r="RK755" s="79"/>
      <c r="RL755" s="79"/>
      <c r="RM755" s="79"/>
      <c r="RN755" s="79"/>
      <c r="RO755" s="79"/>
      <c r="RP755" s="79"/>
      <c r="RQ755" s="79"/>
      <c r="RR755" s="79"/>
      <c r="RS755" s="79"/>
      <c r="RT755" s="79"/>
      <c r="RU755" s="79"/>
      <c r="RV755" s="79"/>
      <c r="RW755" s="79"/>
      <c r="RX755" s="79"/>
      <c r="RY755" s="79"/>
      <c r="RZ755" s="79"/>
      <c r="SA755" s="79"/>
      <c r="SB755" s="79"/>
      <c r="SC755" s="79"/>
      <c r="SD755" s="79"/>
      <c r="SE755" s="79"/>
      <c r="SF755" s="79"/>
      <c r="SG755" s="79"/>
      <c r="SH755" s="79"/>
      <c r="SI755" s="79"/>
      <c r="SJ755" s="79"/>
      <c r="SK755" s="79"/>
      <c r="SL755" s="79"/>
      <c r="SM755" s="79"/>
      <c r="SN755" s="79"/>
      <c r="SO755" s="79"/>
      <c r="SP755" s="79"/>
      <c r="SQ755" s="79"/>
      <c r="SR755" s="79"/>
      <c r="SS755" s="79"/>
      <c r="ST755" s="79"/>
      <c r="SU755" s="79"/>
      <c r="SV755" s="79"/>
      <c r="SW755" s="79"/>
      <c r="SX755" s="79"/>
      <c r="SY755" s="79"/>
      <c r="SZ755" s="79"/>
      <c r="TA755" s="79"/>
      <c r="TB755" s="79"/>
      <c r="TC755" s="79"/>
      <c r="TD755" s="79"/>
      <c r="TE755" s="79"/>
      <c r="TF755" s="79"/>
      <c r="TG755" s="79"/>
      <c r="TH755" s="79"/>
      <c r="TI755" s="79"/>
      <c r="TJ755" s="79"/>
      <c r="TK755" s="79"/>
      <c r="TL755" s="79"/>
      <c r="TM755" s="79"/>
      <c r="TN755" s="79"/>
      <c r="TO755" s="79"/>
      <c r="TP755" s="79"/>
      <c r="TQ755" s="79"/>
      <c r="TR755" s="79"/>
      <c r="TS755" s="79"/>
      <c r="TT755" s="79"/>
      <c r="TU755" s="79"/>
      <c r="TV755" s="79"/>
      <c r="TW755" s="79"/>
      <c r="TX755" s="79"/>
      <c r="TY755" s="79"/>
      <c r="TZ755" s="79"/>
      <c r="UA755" s="79"/>
      <c r="UB755" s="79"/>
      <c r="UC755" s="79"/>
      <c r="UD755" s="79"/>
      <c r="UE755" s="79"/>
      <c r="UF755" s="79"/>
      <c r="UG755" s="79"/>
      <c r="UH755" s="79"/>
      <c r="UI755" s="79"/>
      <c r="UJ755" s="79"/>
      <c r="UK755" s="79"/>
      <c r="UL755" s="79"/>
      <c r="UM755" s="79"/>
      <c r="UN755" s="79"/>
      <c r="UO755" s="79"/>
      <c r="UP755" s="79"/>
      <c r="UQ755" s="79"/>
      <c r="UR755" s="79"/>
      <c r="US755" s="79"/>
      <c r="UT755" s="79"/>
      <c r="UU755" s="79"/>
      <c r="UV755" s="79"/>
      <c r="UW755" s="79"/>
      <c r="UX755" s="79"/>
      <c r="UY755" s="79"/>
      <c r="UZ755" s="79"/>
      <c r="VA755" s="79"/>
      <c r="VB755" s="79"/>
      <c r="VC755" s="79"/>
      <c r="VD755" s="79"/>
      <c r="VE755" s="79"/>
      <c r="VF755" s="79"/>
      <c r="VG755" s="79"/>
      <c r="VH755" s="79"/>
      <c r="VI755" s="79"/>
      <c r="VJ755" s="79"/>
      <c r="VK755" s="79"/>
      <c r="VL755" s="79"/>
      <c r="VM755" s="79"/>
      <c r="VN755" s="79"/>
      <c r="VO755" s="79"/>
      <c r="VP755" s="79"/>
      <c r="VQ755" s="79"/>
      <c r="VR755" s="79"/>
      <c r="VS755" s="79"/>
      <c r="VT755" s="79"/>
      <c r="VU755" s="79"/>
      <c r="VV755" s="79"/>
      <c r="VW755" s="79"/>
      <c r="VX755" s="79"/>
      <c r="VY755" s="79"/>
      <c r="VZ755" s="79"/>
      <c r="WA755" s="79"/>
      <c r="WB755" s="79"/>
      <c r="WC755" s="79"/>
    </row>
    <row r="756" spans="1:601" s="79" customFormat="1">
      <c r="A756" s="60">
        <f>IF(C756=C755,A755,IF(C756=(C755+1),A755,(A755+1)))</f>
        <v>120</v>
      </c>
      <c r="B756" s="50">
        <f>IF(L756="Stroke",IF(M756=M755,IF(A756&lt;&gt;A755,1,IF(L755="Stroke",B755+1,IF(L754="Stroke",B754+1,IF(L753="Stroke",B753+1,IF(L752="Stroke",B752+1,IF(L751="Stroke",B751+1,IF(L750="Stroke",B750+1,IF(L749="Stroke",B749+1,"")))))))),IF(A756&lt;&gt;A754,1,IF(M756=M754,IF(L754="Stroke",B754+1,IF(M756=M753,IF(L753="Stroke",B753+1,""))),1))),"")</f>
        <v>1</v>
      </c>
      <c r="C756" s="60">
        <f t="shared" si="22"/>
        <v>61768</v>
      </c>
      <c r="D756" s="60" t="str">
        <f t="shared" si="23"/>
        <v>20171124</v>
      </c>
      <c r="E756" s="60">
        <v>2017</v>
      </c>
      <c r="F756" s="60">
        <v>11</v>
      </c>
      <c r="G756" s="60">
        <v>24</v>
      </c>
      <c r="H756" s="60">
        <v>17</v>
      </c>
      <c r="I756" s="60">
        <v>9</v>
      </c>
      <c r="J756" s="60">
        <v>28</v>
      </c>
      <c r="K756" s="60">
        <v>948</v>
      </c>
      <c r="L756" s="60" t="s">
        <v>26</v>
      </c>
      <c r="M756" s="60">
        <v>2</v>
      </c>
      <c r="N756" s="60" t="s">
        <v>209</v>
      </c>
      <c r="O756" s="60" t="s">
        <v>28</v>
      </c>
      <c r="P756" s="60">
        <v>0</v>
      </c>
      <c r="Q756" s="60"/>
      <c r="R756" s="60"/>
      <c r="S756" s="60"/>
      <c r="T756" s="60"/>
    </row>
    <row r="757" spans="1:601" s="79" customFormat="1">
      <c r="A757" s="60">
        <f>IF(C757=C756,A756,IF(C757=(C756+1),A756,(A756+1)))</f>
        <v>120</v>
      </c>
      <c r="B757" s="50" t="str">
        <f>IF(L757="Stroke",IF(M757=M756,IF(A757&lt;&gt;A756,1,IF(L756="Stroke",B756+1,IF(L755="Stroke",B755+1,IF(L754="Stroke",B754+1,IF(L753="Stroke",B753+1,IF(L752="Stroke",B752+1,IF(L751="Stroke",B751+1,IF(L750="Stroke",B750+1,"")))))))),IF(A757&lt;&gt;A755,1,IF(M757=M755,IF(L755="Stroke",B755+1,IF(M757=M754,IF(L754="Stroke",B754+1,""))),1))),"")</f>
        <v/>
      </c>
      <c r="C757" s="60">
        <f t="shared" si="22"/>
        <v>61768</v>
      </c>
      <c r="D757" s="60" t="str">
        <f t="shared" si="23"/>
        <v>20171124</v>
      </c>
      <c r="E757" s="60">
        <v>2017</v>
      </c>
      <c r="F757" s="60">
        <v>11</v>
      </c>
      <c r="G757" s="60">
        <v>24</v>
      </c>
      <c r="H757" s="60">
        <v>17</v>
      </c>
      <c r="I757" s="60">
        <v>9</v>
      </c>
      <c r="J757" s="60">
        <v>28</v>
      </c>
      <c r="K757" s="60">
        <v>950</v>
      </c>
      <c r="L757" s="60" t="s">
        <v>47</v>
      </c>
      <c r="M757" s="60">
        <v>1</v>
      </c>
      <c r="N757" s="60" t="s">
        <v>21</v>
      </c>
      <c r="O757" s="60" t="s">
        <v>27</v>
      </c>
      <c r="P757" s="60">
        <v>0</v>
      </c>
      <c r="Q757" s="60"/>
      <c r="R757" s="60"/>
      <c r="S757" s="60"/>
      <c r="T757" s="60"/>
    </row>
    <row r="758" spans="1:601" s="79" customFormat="1">
      <c r="A758" s="60">
        <f>IF(C758=C757,A757,IF(C758=(C757+1),A757,(A757+1)))</f>
        <v>120</v>
      </c>
      <c r="B758" s="50" t="str">
        <f>IF(L758="Stroke",IF(M758=M757,IF(A758&lt;&gt;A757,1,IF(L757="Stroke",B757+1,IF(L756="Stroke",B756+1,IF(L755="Stroke",B755+1,IF(L754="Stroke",B754+1,IF(L753="Stroke",B753+1,IF(L752="Stroke",B752+1,IF(L751="Stroke",B751+1,"")))))))),IF(A758&lt;&gt;A756,1,IF(M758=M756,IF(L756="Stroke",B756+1,IF(M758=M755,IF(L755="Stroke",B755+1,""))),1))),"")</f>
        <v/>
      </c>
      <c r="C758" s="60">
        <f t="shared" si="22"/>
        <v>61768</v>
      </c>
      <c r="D758" s="60" t="str">
        <f t="shared" si="23"/>
        <v>20171124</v>
      </c>
      <c r="E758" s="60">
        <v>2017</v>
      </c>
      <c r="F758" s="60">
        <v>11</v>
      </c>
      <c r="G758" s="60">
        <v>24</v>
      </c>
      <c r="H758" s="60">
        <v>17</v>
      </c>
      <c r="I758" s="60">
        <v>9</v>
      </c>
      <c r="J758" s="60">
        <v>28</v>
      </c>
      <c r="K758" s="60">
        <v>964</v>
      </c>
      <c r="L758" s="60" t="s">
        <v>47</v>
      </c>
      <c r="M758" s="60">
        <v>1</v>
      </c>
      <c r="N758" s="60" t="s">
        <v>21</v>
      </c>
      <c r="O758" s="60" t="s">
        <v>27</v>
      </c>
      <c r="P758" s="60">
        <v>0</v>
      </c>
      <c r="Q758" s="60"/>
      <c r="R758" s="60"/>
      <c r="S758" s="60"/>
      <c r="T758" s="60"/>
    </row>
    <row r="759" spans="1:601" s="79" customFormat="1">
      <c r="A759" s="60">
        <f>IF(C759=C758,A758,IF(C759=(C758+1),A758,(A758+1)))</f>
        <v>120</v>
      </c>
      <c r="B759" s="50" t="str">
        <f>IF(L759="Stroke",IF(M759=M758,IF(A759&lt;&gt;A758,1,IF(L758="Stroke",B758+1,IF(L757="Stroke",B757+1,IF(L756="Stroke",B756+1,IF(L755="Stroke",B755+1,IF(L754="Stroke",B754+1,IF(L753="Stroke",B753+1,IF(L752="Stroke",B752+1,"")))))))),IF(A759&lt;&gt;A757,1,IF(M759=M757,IF(L757="Stroke",B757+1,IF(M759=M756,IF(L756="Stroke",B756+1,""))),1))),"")</f>
        <v/>
      </c>
      <c r="C759" s="60">
        <f t="shared" si="22"/>
        <v>61768</v>
      </c>
      <c r="D759" s="60" t="str">
        <f t="shared" si="23"/>
        <v>20171124</v>
      </c>
      <c r="E759" s="60">
        <v>2017</v>
      </c>
      <c r="F759" s="60">
        <v>11</v>
      </c>
      <c r="G759" s="60">
        <v>24</v>
      </c>
      <c r="H759" s="60">
        <v>17</v>
      </c>
      <c r="I759" s="60">
        <v>9</v>
      </c>
      <c r="J759" s="60">
        <v>28</v>
      </c>
      <c r="K759" s="60">
        <v>967</v>
      </c>
      <c r="L759" s="60" t="s">
        <v>47</v>
      </c>
      <c r="M759" s="60">
        <v>1</v>
      </c>
      <c r="N759" s="60" t="s">
        <v>21</v>
      </c>
      <c r="O759" s="60" t="s">
        <v>27</v>
      </c>
      <c r="P759" s="60">
        <v>0</v>
      </c>
      <c r="Q759" s="60"/>
      <c r="R759" s="60"/>
      <c r="S759" s="60"/>
      <c r="T759" s="60"/>
    </row>
    <row r="760" spans="1:601" s="79" customFormat="1">
      <c r="A760" s="60">
        <f>IF(C760=C759,A759,IF(C760=(C759+1),A759,(A759+1)))</f>
        <v>120</v>
      </c>
      <c r="B760" s="50" t="str">
        <f>IF(L760="Stroke",IF(M760=M759,IF(A760&lt;&gt;A759,1,IF(L759="Stroke",B759+1,IF(L758="Stroke",B758+1,IF(L757="Stroke",B757+1,IF(L756="Stroke",B756+1,IF(L755="Stroke",B755+1,IF(L754="Stroke",B754+1,IF(L753="Stroke",B753+1,"")))))))),IF(A760&lt;&gt;A758,1,IF(M760=M758,IF(L758="Stroke",B758+1,IF(M760=M757,IF(L757="Stroke",B757+1,""))),1))),"")</f>
        <v/>
      </c>
      <c r="C760" s="60">
        <f t="shared" si="22"/>
        <v>61768</v>
      </c>
      <c r="D760" s="60" t="str">
        <f t="shared" si="23"/>
        <v>20171124</v>
      </c>
      <c r="E760" s="60">
        <v>2017</v>
      </c>
      <c r="F760" s="60">
        <v>11</v>
      </c>
      <c r="G760" s="60">
        <v>24</v>
      </c>
      <c r="H760" s="60">
        <v>17</v>
      </c>
      <c r="I760" s="60">
        <v>9</v>
      </c>
      <c r="J760" s="60">
        <v>28</v>
      </c>
      <c r="K760" s="60">
        <v>980</v>
      </c>
      <c r="L760" s="60" t="s">
        <v>47</v>
      </c>
      <c r="M760" s="60">
        <v>1</v>
      </c>
      <c r="N760" s="60" t="s">
        <v>21</v>
      </c>
      <c r="O760" s="60" t="s">
        <v>27</v>
      </c>
      <c r="P760" s="60">
        <v>0</v>
      </c>
      <c r="Q760" s="60"/>
      <c r="R760" s="60"/>
      <c r="S760" s="60"/>
      <c r="T760" s="60"/>
    </row>
    <row r="761" spans="1:601" s="79" customFormat="1">
      <c r="A761" s="60">
        <f>IF(C761=C760,A760,IF(C761=(C760+1),A760,(A760+1)))</f>
        <v>120</v>
      </c>
      <c r="B761" s="50" t="str">
        <f>IF(L761="Stroke",IF(M761=M760,IF(A761&lt;&gt;A760,1,IF(L760="Stroke",B760+1,IF(L759="Stroke",B759+1,IF(L758="Stroke",B758+1,IF(L757="Stroke",B757+1,IF(L756="Stroke",B756+1,IF(L755="Stroke",B755+1,IF(L754="Stroke",B754+1,"")))))))),IF(A761&lt;&gt;A759,1,IF(M761=M759,IF(L759="Stroke",B759+1,IF(M761=M758,IF(L758="Stroke",B758+1,""))),1))),"")</f>
        <v/>
      </c>
      <c r="C761" s="60">
        <f t="shared" si="22"/>
        <v>61768</v>
      </c>
      <c r="D761" s="60" t="str">
        <f t="shared" si="23"/>
        <v>20171124</v>
      </c>
      <c r="E761" s="60">
        <v>2017</v>
      </c>
      <c r="F761" s="60">
        <v>11</v>
      </c>
      <c r="G761" s="60">
        <v>24</v>
      </c>
      <c r="H761" s="60">
        <v>17</v>
      </c>
      <c r="I761" s="60">
        <v>9</v>
      </c>
      <c r="J761" s="60">
        <v>28</v>
      </c>
      <c r="K761" s="60">
        <v>994</v>
      </c>
      <c r="L761" s="60" t="s">
        <v>47</v>
      </c>
      <c r="M761" s="60">
        <v>1</v>
      </c>
      <c r="N761" s="60" t="s">
        <v>21</v>
      </c>
      <c r="O761" s="60" t="s">
        <v>27</v>
      </c>
      <c r="P761" s="60">
        <v>0</v>
      </c>
      <c r="Q761" s="60"/>
      <c r="R761" s="60"/>
      <c r="S761" s="60"/>
      <c r="T761" s="60"/>
    </row>
    <row r="762" spans="1:601" s="79" customFormat="1">
      <c r="A762" s="60">
        <f>IF(C762=C761,A761,IF(C762=(C761+1),A761,(A761+1)))</f>
        <v>120</v>
      </c>
      <c r="B762" s="50" t="str">
        <f>IF(L762="Stroke",IF(M762=M761,IF(A762&lt;&gt;A761,1,IF(L761="Stroke",B761+1,IF(L760="Stroke",B760+1,IF(L759="Stroke",B759+1,IF(L758="Stroke",B758+1,IF(L757="Stroke",B757+1,IF(L756="Stroke",B756+1,IF(L755="Stroke",B755+1,"")))))))),IF(A762&lt;&gt;A760,1,IF(M762=M760,IF(L760="Stroke",B760+1,IF(M762=M759,IF(L759="Stroke",B759+1,""))),1))),"")</f>
        <v/>
      </c>
      <c r="C762" s="60">
        <f t="shared" si="22"/>
        <v>61769</v>
      </c>
      <c r="D762" s="60" t="str">
        <f t="shared" si="23"/>
        <v>20171124</v>
      </c>
      <c r="E762" s="60">
        <v>2017</v>
      </c>
      <c r="F762" s="60">
        <v>11</v>
      </c>
      <c r="G762" s="60">
        <v>24</v>
      </c>
      <c r="H762" s="60">
        <v>17</v>
      </c>
      <c r="I762" s="60">
        <v>9</v>
      </c>
      <c r="J762" s="60">
        <v>29</v>
      </c>
      <c r="K762" s="60">
        <v>6</v>
      </c>
      <c r="L762" s="60" t="s">
        <v>47</v>
      </c>
      <c r="M762" s="60">
        <v>1</v>
      </c>
      <c r="N762" s="60" t="s">
        <v>21</v>
      </c>
      <c r="O762" s="60" t="s">
        <v>27</v>
      </c>
      <c r="P762" s="60">
        <v>0</v>
      </c>
      <c r="Q762" s="60"/>
      <c r="R762" s="60"/>
      <c r="S762" s="60"/>
      <c r="T762" s="60"/>
    </row>
    <row r="763" spans="1:601" s="79" customFormat="1">
      <c r="A763" s="60">
        <f>IF(C763=C762,A762,IF(C763=(C762+1),A762,(A762+1)))</f>
        <v>120</v>
      </c>
      <c r="B763" s="50" t="str">
        <f>IF(L763="Stroke",IF(M763=M762,IF(A763&lt;&gt;A762,1,IF(L762="Stroke",B762+1,IF(L761="Stroke",B761+1,IF(L760="Stroke",B760+1,IF(L759="Stroke",B759+1,IF(L758="Stroke",B758+1,IF(L757="Stroke",B757+1,IF(L756="Stroke",B756+1,"")))))))),IF(A763&lt;&gt;A761,1,IF(M763=M761,IF(L761="Stroke",B761+1,IF(M763=M760,IF(L760="Stroke",B760+1,""))),1))),"")</f>
        <v/>
      </c>
      <c r="C763" s="60">
        <f t="shared" si="22"/>
        <v>61769</v>
      </c>
      <c r="D763" s="60" t="str">
        <f t="shared" si="23"/>
        <v>20171124</v>
      </c>
      <c r="E763" s="60">
        <v>2017</v>
      </c>
      <c r="F763" s="60">
        <v>11</v>
      </c>
      <c r="G763" s="60">
        <v>24</v>
      </c>
      <c r="H763" s="60">
        <v>17</v>
      </c>
      <c r="I763" s="60">
        <v>9</v>
      </c>
      <c r="J763" s="60">
        <v>29</v>
      </c>
      <c r="K763" s="60">
        <v>25</v>
      </c>
      <c r="L763" s="60" t="s">
        <v>47</v>
      </c>
      <c r="M763" s="60">
        <v>1</v>
      </c>
      <c r="N763" s="60" t="s">
        <v>21</v>
      </c>
      <c r="O763" s="60" t="s">
        <v>27</v>
      </c>
      <c r="P763" s="60">
        <v>0</v>
      </c>
      <c r="Q763" s="60"/>
      <c r="R763" s="60"/>
      <c r="S763" s="60"/>
      <c r="T763" s="60"/>
    </row>
    <row r="764" spans="1:601" s="79" customFormat="1">
      <c r="A764" s="60">
        <f>IF(C764=C763,A763,IF(C764=(C763+1),A763,(A763+1)))</f>
        <v>120</v>
      </c>
      <c r="B764" s="50" t="str">
        <f>IF(L764="Stroke",IF(M764=M763,IF(A764&lt;&gt;A763,1,IF(L763="Stroke",B763+1,IF(L762="Stroke",B762+1,IF(L761="Stroke",B761+1,IF(L760="Stroke",B760+1,IF(L759="Stroke",B759+1,IF(L758="Stroke",B758+1,IF(L757="Stroke",B757+1,"")))))))),IF(A764&lt;&gt;A762,1,IF(M764=M762,IF(L762="Stroke",B762+1,IF(M764=M761,IF(L761="Stroke",B761+1,""))),1))),"")</f>
        <v/>
      </c>
      <c r="C764" s="60">
        <f t="shared" si="22"/>
        <v>61769</v>
      </c>
      <c r="D764" s="60" t="str">
        <f t="shared" si="23"/>
        <v>20171124</v>
      </c>
      <c r="E764" s="60">
        <v>2017</v>
      </c>
      <c r="F764" s="60">
        <v>11</v>
      </c>
      <c r="G764" s="60">
        <v>24</v>
      </c>
      <c r="H764" s="60">
        <v>17</v>
      </c>
      <c r="I764" s="60">
        <v>9</v>
      </c>
      <c r="J764" s="60">
        <v>29</v>
      </c>
      <c r="K764" s="60">
        <v>46</v>
      </c>
      <c r="L764" s="60" t="s">
        <v>47</v>
      </c>
      <c r="M764" s="60">
        <v>1</v>
      </c>
      <c r="N764" s="60" t="s">
        <v>21</v>
      </c>
      <c r="O764" s="60" t="s">
        <v>27</v>
      </c>
      <c r="P764" s="60">
        <v>0</v>
      </c>
      <c r="Q764" s="60"/>
      <c r="R764" s="60"/>
      <c r="S764" s="60"/>
      <c r="T764" s="60"/>
    </row>
    <row r="765" spans="1:601" s="79" customFormat="1">
      <c r="A765" s="60">
        <f>IF(C765=C764,A764,IF(C765=(C764+1),A764,(A764+1)))</f>
        <v>120</v>
      </c>
      <c r="B765" s="50" t="str">
        <f>IF(L765="Stroke",IF(M765=M764,IF(A765&lt;&gt;A764,1,IF(L764="Stroke",B764+1,IF(L763="Stroke",B763+1,IF(L762="Stroke",B762+1,IF(L761="Stroke",B761+1,IF(L760="Stroke",B760+1,IF(L759="Stroke",B759+1,IF(L758="Stroke",B758+1,"")))))))),IF(A765&lt;&gt;A763,1,IF(M765=M763,IF(L763="Stroke",B763+1,IF(M765=M762,IF(L762="Stroke",B762+1,""))),1))),"")</f>
        <v/>
      </c>
      <c r="C765" s="60">
        <f t="shared" si="22"/>
        <v>61769</v>
      </c>
      <c r="D765" s="60" t="str">
        <f t="shared" si="23"/>
        <v>20171124</v>
      </c>
      <c r="E765" s="60">
        <v>2017</v>
      </c>
      <c r="F765" s="60">
        <v>11</v>
      </c>
      <c r="G765" s="60">
        <v>24</v>
      </c>
      <c r="H765" s="60">
        <v>17</v>
      </c>
      <c r="I765" s="60">
        <v>9</v>
      </c>
      <c r="J765" s="60">
        <v>29</v>
      </c>
      <c r="K765" s="60">
        <v>82</v>
      </c>
      <c r="L765" s="60" t="s">
        <v>47</v>
      </c>
      <c r="M765" s="60">
        <v>1</v>
      </c>
      <c r="N765" s="60" t="s">
        <v>21</v>
      </c>
      <c r="O765" s="60" t="s">
        <v>27</v>
      </c>
      <c r="P765" s="60">
        <v>0</v>
      </c>
      <c r="Q765" s="60"/>
      <c r="R765" s="60"/>
      <c r="S765" s="60"/>
      <c r="T765" s="60"/>
    </row>
    <row r="766" spans="1:601" s="79" customFormat="1">
      <c r="A766" s="60">
        <f>IF(C766=C765,A765,IF(C766=(C765+1),A765,(A765+1)))</f>
        <v>120</v>
      </c>
      <c r="B766" s="50" t="str">
        <f>IF(L766="Stroke",IF(M766=M765,IF(A766&lt;&gt;A765,1,IF(L765="Stroke",B765+1,IF(L764="Stroke",B764+1,IF(L763="Stroke",B763+1,IF(L762="Stroke",B762+1,IF(L761="Stroke",B761+1,IF(L760="Stroke",B760+1,IF(L759="Stroke",B759+1,"")))))))),IF(A766&lt;&gt;A764,1,IF(M766=M764,IF(L764="Stroke",B764+1,IF(M766=M763,IF(L763="Stroke",B763+1,""))),1))),"")</f>
        <v/>
      </c>
      <c r="C766" s="60">
        <f t="shared" si="22"/>
        <v>61769</v>
      </c>
      <c r="D766" s="60" t="str">
        <f t="shared" si="23"/>
        <v>20171124</v>
      </c>
      <c r="E766" s="60">
        <v>2017</v>
      </c>
      <c r="F766" s="60">
        <v>11</v>
      </c>
      <c r="G766" s="60">
        <v>24</v>
      </c>
      <c r="H766" s="60">
        <v>17</v>
      </c>
      <c r="I766" s="60">
        <v>9</v>
      </c>
      <c r="J766" s="60">
        <v>29</v>
      </c>
      <c r="K766" s="60">
        <v>181</v>
      </c>
      <c r="L766" s="60" t="s">
        <v>47</v>
      </c>
      <c r="M766" s="60">
        <v>1</v>
      </c>
      <c r="N766" s="60" t="s">
        <v>21</v>
      </c>
      <c r="O766" s="60" t="s">
        <v>27</v>
      </c>
      <c r="P766" s="60">
        <v>0</v>
      </c>
      <c r="Q766" s="60"/>
      <c r="R766" s="60"/>
      <c r="S766" s="60"/>
      <c r="T766" s="60"/>
    </row>
    <row r="767" spans="1:601" s="79" customFormat="1">
      <c r="A767" s="60">
        <f>IF(C767=C766,A766,IF(C767=(C766+1),A766,(A766+1)))</f>
        <v>120</v>
      </c>
      <c r="B767" s="50" t="str">
        <f>IF(L767="Stroke",IF(M767=M766,IF(A767&lt;&gt;A766,1,IF(L766="Stroke",B766+1,IF(L765="Stroke",B765+1,IF(L764="Stroke",B764+1,IF(L763="Stroke",B763+1,IF(L762="Stroke",B762+1,IF(L761="Stroke",B761+1,IF(L760="Stroke",B760+1,"")))))))),IF(A767&lt;&gt;A765,1,IF(M767=M765,IF(L765="Stroke",B765+1,IF(M767=M764,IF(L764="Stroke",B764+1,""))),1))),"")</f>
        <v/>
      </c>
      <c r="C767" s="60">
        <f t="shared" si="22"/>
        <v>61769</v>
      </c>
      <c r="D767" s="60" t="str">
        <f t="shared" si="23"/>
        <v>20171124</v>
      </c>
      <c r="E767" s="60">
        <v>2017</v>
      </c>
      <c r="F767" s="60">
        <v>11</v>
      </c>
      <c r="G767" s="60">
        <v>24</v>
      </c>
      <c r="H767" s="60">
        <v>17</v>
      </c>
      <c r="I767" s="60">
        <v>9</v>
      </c>
      <c r="J767" s="60">
        <v>29</v>
      </c>
      <c r="K767" s="60">
        <v>247</v>
      </c>
      <c r="L767" s="60" t="s">
        <v>47</v>
      </c>
      <c r="M767" s="60">
        <v>1</v>
      </c>
      <c r="N767" s="60" t="s">
        <v>21</v>
      </c>
      <c r="O767" s="60" t="s">
        <v>27</v>
      </c>
      <c r="P767" s="60">
        <v>0</v>
      </c>
      <c r="Q767" s="60" t="s">
        <v>198</v>
      </c>
      <c r="R767" s="60"/>
      <c r="S767" s="60"/>
      <c r="T767" s="60"/>
    </row>
    <row r="768" spans="1:601" s="79" customFormat="1">
      <c r="A768" s="60">
        <f>IF(C768=C767,A767,IF(C768=(C767+1),A767,(A767+1)))</f>
        <v>120</v>
      </c>
      <c r="B768" s="50" t="str">
        <f>IF(L768="Stroke",IF(M768=M767,IF(A768&lt;&gt;A767,1,IF(L767="Stroke",B767+1,IF(L766="Stroke",B766+1,IF(L765="Stroke",B765+1,IF(L764="Stroke",B764+1,IF(L763="Stroke",B763+1,IF(L762="Stroke",B762+1,IF(L761="Stroke",B761+1,"")))))))),IF(A768&lt;&gt;A766,1,IF(M768=M766,IF(L766="Stroke",B766+1,IF(M768=M765,IF(L765="Stroke",B765+1,""))),1))),"")</f>
        <v/>
      </c>
      <c r="C768" s="60">
        <f t="shared" si="22"/>
        <v>61769</v>
      </c>
      <c r="D768" s="60" t="str">
        <f t="shared" si="23"/>
        <v>20171124</v>
      </c>
      <c r="E768" s="60">
        <v>2017</v>
      </c>
      <c r="F768" s="60">
        <v>11</v>
      </c>
      <c r="G768" s="60">
        <v>24</v>
      </c>
      <c r="H768" s="60">
        <v>17</v>
      </c>
      <c r="I768" s="60">
        <v>9</v>
      </c>
      <c r="J768" s="60">
        <v>29</v>
      </c>
      <c r="K768" s="60">
        <v>403</v>
      </c>
      <c r="L768" s="60" t="s">
        <v>173</v>
      </c>
      <c r="M768" s="60">
        <v>0</v>
      </c>
      <c r="N768" s="60" t="s">
        <v>89</v>
      </c>
      <c r="O768" s="60" t="s">
        <v>28</v>
      </c>
      <c r="P768" s="60">
        <v>0</v>
      </c>
      <c r="Q768" s="60"/>
      <c r="R768" s="60"/>
      <c r="S768" s="60"/>
      <c r="T768" s="60"/>
    </row>
    <row r="769" spans="1:601" s="79" customFormat="1">
      <c r="A769" s="60">
        <f>IF(C769=C768,A768,IF(C769=(C768+1),A768,(A768+1)))</f>
        <v>120</v>
      </c>
      <c r="B769" s="50" t="str">
        <f>IF(L769="Stroke",IF(M769=M768,IF(A769&lt;&gt;A768,1,IF(L768="Stroke",B768+1,IF(L767="Stroke",B767+1,IF(L766="Stroke",B766+1,IF(L765="Stroke",B765+1,IF(L764="Stroke",B764+1,IF(L763="Stroke",B763+1,IF(L762="Stroke",B762+1,"")))))))),IF(A769&lt;&gt;A767,1,IF(M769=M767,IF(L767="Stroke",B767+1,IF(M769=M766,IF(L766="Stroke",B766+1,""))),1))),"")</f>
        <v/>
      </c>
      <c r="C769" s="60">
        <f t="shared" si="22"/>
        <v>61769</v>
      </c>
      <c r="D769" s="60" t="str">
        <f t="shared" si="23"/>
        <v>20171124</v>
      </c>
      <c r="E769" s="60">
        <v>2017</v>
      </c>
      <c r="F769" s="60">
        <v>11</v>
      </c>
      <c r="G769" s="60">
        <v>24</v>
      </c>
      <c r="H769" s="60">
        <v>17</v>
      </c>
      <c r="I769" s="60">
        <v>9</v>
      </c>
      <c r="J769" s="60">
        <v>29</v>
      </c>
      <c r="K769" s="60">
        <v>425</v>
      </c>
      <c r="L769" s="60" t="s">
        <v>173</v>
      </c>
      <c r="M769" s="60">
        <v>0</v>
      </c>
      <c r="N769" s="60" t="s">
        <v>89</v>
      </c>
      <c r="O769" s="60" t="s">
        <v>28</v>
      </c>
      <c r="P769" s="60">
        <v>0</v>
      </c>
      <c r="Q769" s="60"/>
      <c r="R769" s="60"/>
      <c r="S769" s="60"/>
      <c r="T769" s="60"/>
    </row>
    <row r="770" spans="1:601" s="79" customFormat="1">
      <c r="A770" s="60">
        <f>IF(C770=C769,A769,IF(C770=(C769+1),A769,(A769+1)))</f>
        <v>120</v>
      </c>
      <c r="B770" s="50" t="str">
        <f>IF(L770="Stroke",IF(M770=M769,IF(A770&lt;&gt;A769,1,IF(L769="Stroke",B769+1,IF(L768="Stroke",B768+1,IF(L767="Stroke",B767+1,IF(L766="Stroke",B766+1,IF(L765="Stroke",B765+1,IF(L764="Stroke",B764+1,IF(L763="Stroke",B763+1,"")))))))),IF(A770&lt;&gt;A768,1,IF(M770=M768,IF(L768="Stroke",B768+1,IF(M770=M767,IF(L767="Stroke",B767+1,""))),1))),"")</f>
        <v/>
      </c>
      <c r="C770" s="60">
        <f t="shared" ref="C770:C833" si="24">J770+(I770*60)+(H770*3600)</f>
        <v>61769</v>
      </c>
      <c r="D770" s="60" t="str">
        <f t="shared" ref="D770:D833" si="25">CONCATENATE(E770,F770,G770)</f>
        <v>20171124</v>
      </c>
      <c r="E770" s="60">
        <v>2017</v>
      </c>
      <c r="F770" s="60">
        <v>11</v>
      </c>
      <c r="G770" s="60">
        <v>24</v>
      </c>
      <c r="H770" s="60">
        <v>17</v>
      </c>
      <c r="I770" s="60">
        <v>9</v>
      </c>
      <c r="J770" s="60">
        <v>29</v>
      </c>
      <c r="K770" s="60">
        <v>452</v>
      </c>
      <c r="L770" s="60" t="s">
        <v>173</v>
      </c>
      <c r="M770" s="60">
        <v>0</v>
      </c>
      <c r="N770" s="60" t="s">
        <v>89</v>
      </c>
      <c r="O770" s="60" t="s">
        <v>28</v>
      </c>
      <c r="P770" s="60">
        <v>0</v>
      </c>
      <c r="Q770" s="60"/>
      <c r="R770" s="60"/>
      <c r="S770" s="60"/>
      <c r="T770" s="60"/>
    </row>
    <row r="771" spans="1:601" s="79" customFormat="1">
      <c r="A771" s="60">
        <f>IF(C771=C770,A770,IF(C771=(C770+1),A770,(A770+1)))</f>
        <v>120</v>
      </c>
      <c r="B771" s="50" t="str">
        <f>IF(L771="Stroke",IF(M771=M770,IF(A771&lt;&gt;A770,1,IF(L770="Stroke",B770+1,IF(L769="Stroke",B769+1,IF(L768="Stroke",B768+1,IF(L767="Stroke",B767+1,IF(L766="Stroke",B766+1,IF(L765="Stroke",B765+1,IF(L764="Stroke",B764+1,"")))))))),IF(A771&lt;&gt;A769,1,IF(M771=M769,IF(L769="Stroke",B769+1,IF(M771=M768,IF(L768="Stroke",B768+1,""))),1))),"")</f>
        <v/>
      </c>
      <c r="C771" s="60">
        <f t="shared" si="24"/>
        <v>61769</v>
      </c>
      <c r="D771" s="60" t="str">
        <f t="shared" si="25"/>
        <v>20171124</v>
      </c>
      <c r="E771" s="60">
        <v>2017</v>
      </c>
      <c r="F771" s="60">
        <v>11</v>
      </c>
      <c r="G771" s="60">
        <v>24</v>
      </c>
      <c r="H771" s="60">
        <v>17</v>
      </c>
      <c r="I771" s="60">
        <v>9</v>
      </c>
      <c r="J771" s="60">
        <v>29</v>
      </c>
      <c r="K771" s="60">
        <v>544</v>
      </c>
      <c r="L771" s="60" t="s">
        <v>173</v>
      </c>
      <c r="M771" s="60">
        <v>0</v>
      </c>
      <c r="N771" s="60" t="s">
        <v>89</v>
      </c>
      <c r="O771" s="60" t="s">
        <v>28</v>
      </c>
      <c r="P771" s="60">
        <f>546-544</f>
        <v>2</v>
      </c>
      <c r="Q771" s="60"/>
      <c r="R771" s="60"/>
      <c r="S771" s="60"/>
      <c r="T771" s="60"/>
    </row>
    <row r="772" spans="1:601" s="79" customFormat="1">
      <c r="A772" s="51">
        <f>IF(C772=C771,A771,IF(C772=(C771+1),A771,(A771+1)))</f>
        <v>121</v>
      </c>
      <c r="B772" s="50" t="str">
        <f>IF(L772="Stroke",IF(M772=M771,IF(A772&lt;&gt;A771,1,IF(L771="Stroke",B771+1,IF(L770="Stroke",B770+1,IF(L769="Stroke",B769+1,IF(L768="Stroke",B768+1,IF(L767="Stroke",B767+1,IF(L766="Stroke",B766+1,IF(L765="Stroke",B765+1,"")))))))),IF(A772&lt;&gt;A770,1,IF(M772=M770,IF(L770="Stroke",B770+1,IF(M772=M769,IF(L769="Stroke",B769+1,""))),1))),"")</f>
        <v/>
      </c>
      <c r="C772" s="51">
        <f t="shared" si="24"/>
        <v>61955</v>
      </c>
      <c r="D772" s="51" t="str">
        <f t="shared" si="25"/>
        <v>20171124</v>
      </c>
      <c r="E772" s="51">
        <v>2017</v>
      </c>
      <c r="F772" s="51">
        <v>11</v>
      </c>
      <c r="G772" s="51">
        <v>24</v>
      </c>
      <c r="H772" s="51">
        <v>17</v>
      </c>
      <c r="I772" s="51">
        <v>12</v>
      </c>
      <c r="J772" s="51">
        <v>35</v>
      </c>
      <c r="K772" s="51">
        <v>504</v>
      </c>
      <c r="L772" s="51" t="s">
        <v>44</v>
      </c>
      <c r="M772" s="51">
        <v>1</v>
      </c>
      <c r="N772" s="51" t="s">
        <v>21</v>
      </c>
      <c r="O772" s="51" t="s">
        <v>27</v>
      </c>
      <c r="P772" s="51">
        <v>356</v>
      </c>
      <c r="Q772" s="51" t="s">
        <v>42</v>
      </c>
      <c r="R772" s="60"/>
      <c r="S772" s="60"/>
      <c r="T772" s="60"/>
    </row>
    <row r="773" spans="1:601" s="79" customFormat="1">
      <c r="A773" s="60">
        <f>IF(C773=C772,A772,IF(C773=(C772+1),A772,(A772+1)))</f>
        <v>121</v>
      </c>
      <c r="B773" s="50" t="str">
        <f>IF(L773="Stroke",IF(M773=M772,IF(A773&lt;&gt;A772,1,IF(L772="Stroke",B772+1,IF(L771="Stroke",B771+1,IF(L770="Stroke",B770+1,IF(L769="Stroke",B769+1,IF(L768="Stroke",B768+1,IF(L767="Stroke",B767+1,IF(L766="Stroke",B766+1,"")))))))),IF(A773&lt;&gt;A771,1,IF(M773=M771,IF(L771="Stroke",B771+1,IF(M773=M770,IF(L770="Stroke",B770+1,""))),1))),"")</f>
        <v/>
      </c>
      <c r="C773" s="60">
        <f t="shared" si="24"/>
        <v>61955</v>
      </c>
      <c r="D773" s="60" t="str">
        <f t="shared" si="25"/>
        <v>20171124</v>
      </c>
      <c r="E773" s="60">
        <v>2017</v>
      </c>
      <c r="F773" s="60">
        <v>11</v>
      </c>
      <c r="G773" s="60">
        <v>24</v>
      </c>
      <c r="H773" s="60">
        <v>17</v>
      </c>
      <c r="I773" s="60">
        <v>12</v>
      </c>
      <c r="J773" s="60">
        <v>35</v>
      </c>
      <c r="K773" s="60">
        <v>897</v>
      </c>
      <c r="L773" s="60" t="s">
        <v>49</v>
      </c>
      <c r="M773" s="60">
        <v>1</v>
      </c>
      <c r="N773" s="60" t="s">
        <v>21</v>
      </c>
      <c r="O773" s="60" t="s">
        <v>27</v>
      </c>
      <c r="P773" s="60">
        <v>4</v>
      </c>
      <c r="Q773" s="60"/>
      <c r="R773" s="60"/>
      <c r="S773" s="60"/>
      <c r="T773" s="60"/>
    </row>
    <row r="774" spans="1:601" s="79" customFormat="1">
      <c r="A774" s="60">
        <f>IF(C774=C773,A773,IF(C774=(C773+1),A773,(A773+1)))</f>
        <v>121</v>
      </c>
      <c r="B774" s="50" t="str">
        <f>IF(L774="Stroke",IF(M774=M773,IF(A774&lt;&gt;A773,1,IF(L773="Stroke",B773+1,IF(L772="Stroke",B772+1,IF(L771="Stroke",B771+1,IF(L770="Stroke",B770+1,IF(L769="Stroke",B769+1,IF(L768="Stroke",B768+1,IF(L767="Stroke",B767+1,"")))))))),IF(A774&lt;&gt;A772,1,IF(M774=M772,IF(L772="Stroke",B772+1,IF(M774=M771,IF(L771="Stroke",B771+1,""))),1))),"")</f>
        <v/>
      </c>
      <c r="C774" s="60">
        <f t="shared" si="24"/>
        <v>61955</v>
      </c>
      <c r="D774" s="60" t="str">
        <f t="shared" si="25"/>
        <v>20171124</v>
      </c>
      <c r="E774" s="60">
        <v>2017</v>
      </c>
      <c r="F774" s="60">
        <v>11</v>
      </c>
      <c r="G774" s="60">
        <v>24</v>
      </c>
      <c r="H774" s="60">
        <v>17</v>
      </c>
      <c r="I774" s="60">
        <v>12</v>
      </c>
      <c r="J774" s="60">
        <v>35</v>
      </c>
      <c r="K774" s="60">
        <v>910</v>
      </c>
      <c r="L774" s="60" t="s">
        <v>78</v>
      </c>
      <c r="M774" s="60"/>
      <c r="N774" s="60" t="s">
        <v>21</v>
      </c>
      <c r="O774" s="60" t="s">
        <v>27</v>
      </c>
      <c r="P774" s="60">
        <v>0</v>
      </c>
      <c r="Q774" s="60"/>
      <c r="R774" s="60"/>
      <c r="S774" s="60"/>
      <c r="T774" s="60"/>
    </row>
    <row r="775" spans="1:601" s="79" customFormat="1">
      <c r="A775" s="60">
        <f>IF(C775=C774,A774,IF(C775=(C774+1),A774,(A774+1)))</f>
        <v>121</v>
      </c>
      <c r="B775" s="50" t="str">
        <f>IF(L775="Stroke",IF(M775=M774,IF(A775&lt;&gt;A774,1,IF(L774="Stroke",B774+1,IF(L773="Stroke",B773+1,IF(L772="Stroke",B772+1,IF(L771="Stroke",B771+1,IF(L770="Stroke",B770+1,IF(L769="Stroke",B769+1,IF(L768="Stroke",B768+1,"")))))))),IF(A775&lt;&gt;A773,1,IF(M775=M773,IF(L773="Stroke",B773+1,IF(M775=M772,IF(L772="Stroke",B772+1,""))),1))),"")</f>
        <v/>
      </c>
      <c r="C775" s="60">
        <f t="shared" si="24"/>
        <v>61955</v>
      </c>
      <c r="D775" s="60" t="str">
        <f t="shared" si="25"/>
        <v>20171124</v>
      </c>
      <c r="E775" s="60">
        <v>2017</v>
      </c>
      <c r="F775" s="60">
        <v>11</v>
      </c>
      <c r="G775" s="60">
        <v>24</v>
      </c>
      <c r="H775" s="60">
        <v>17</v>
      </c>
      <c r="I775" s="60">
        <v>12</v>
      </c>
      <c r="J775" s="60">
        <v>35</v>
      </c>
      <c r="K775" s="60">
        <v>954</v>
      </c>
      <c r="L775" s="60" t="s">
        <v>49</v>
      </c>
      <c r="M775" s="60">
        <v>1</v>
      </c>
      <c r="N775" s="60" t="s">
        <v>21</v>
      </c>
      <c r="O775" s="60" t="s">
        <v>27</v>
      </c>
      <c r="P775" s="60">
        <v>4</v>
      </c>
      <c r="Q775" s="60"/>
      <c r="R775" s="60"/>
      <c r="S775" s="60"/>
      <c r="T775" s="60"/>
    </row>
    <row r="776" spans="1:601" s="79" customFormat="1">
      <c r="A776" s="60">
        <f>IF(C776=C775,A775,IF(C776=(C775+1),A775,(A775+1)))</f>
        <v>121</v>
      </c>
      <c r="B776" s="50" t="str">
        <f>IF(L776="Stroke",IF(M776=M775,IF(A776&lt;&gt;A775,1,IF(L775="Stroke",B775+1,IF(L774="Stroke",B774+1,IF(L773="Stroke",B773+1,IF(L772="Stroke",B772+1,IF(L771="Stroke",B771+1,IF(L770="Stroke",B770+1,IF(L769="Stroke",B769+1,"")))))))),IF(A776&lt;&gt;A774,1,IF(M776=M774,IF(L774="Stroke",B774+1,IF(M776=M773,IF(L773="Stroke",B773+1,""))),1))),"")</f>
        <v/>
      </c>
      <c r="C776" s="60">
        <f t="shared" si="24"/>
        <v>61955</v>
      </c>
      <c r="D776" s="60" t="str">
        <f t="shared" si="25"/>
        <v>20171124</v>
      </c>
      <c r="E776" s="60">
        <v>2017</v>
      </c>
      <c r="F776" s="60">
        <v>11</v>
      </c>
      <c r="G776" s="60">
        <v>24</v>
      </c>
      <c r="H776" s="60">
        <v>17</v>
      </c>
      <c r="I776" s="60">
        <v>12</v>
      </c>
      <c r="J776" s="60">
        <v>35</v>
      </c>
      <c r="K776" s="60">
        <v>977</v>
      </c>
      <c r="L776" s="60" t="s">
        <v>49</v>
      </c>
      <c r="M776" s="60">
        <v>1</v>
      </c>
      <c r="N776" s="60" t="s">
        <v>21</v>
      </c>
      <c r="O776" s="60" t="s">
        <v>27</v>
      </c>
      <c r="P776" s="60">
        <v>2</v>
      </c>
      <c r="Q776" s="60"/>
      <c r="R776" s="60"/>
      <c r="S776" s="60"/>
      <c r="T776" s="60"/>
    </row>
    <row r="777" spans="1:601" s="85" customFormat="1">
      <c r="A777" s="83">
        <f>IF(C777=C776,A776,IF(C777=(C776+1),A776,(A776+1)))</f>
        <v>122</v>
      </c>
      <c r="B777" s="50">
        <f>IF(L777="Stroke",IF(M777=M776,IF(A777&lt;&gt;A776,1,IF(L776="Stroke",B776+1,IF(L775="Stroke",B775+1,IF(L774="Stroke",B774+1,IF(L773="Stroke",B773+1,IF(L772="Stroke",B772+1,IF(L771="Stroke",B771+1,IF(L770="Stroke",B770+1,"")))))))),IF(A777&lt;&gt;A775,1,IF(M777=M775,IF(L775="Stroke",B775+1,IF(M777=M774,IF(L774="Stroke",B774+1,""))),1))),"")</f>
        <v>1</v>
      </c>
      <c r="C777" s="83">
        <f t="shared" si="24"/>
        <v>62322</v>
      </c>
      <c r="D777" s="83" t="str">
        <f t="shared" si="25"/>
        <v>20171124</v>
      </c>
      <c r="E777" s="83">
        <v>2017</v>
      </c>
      <c r="F777" s="83">
        <v>11</v>
      </c>
      <c r="G777" s="83">
        <v>24</v>
      </c>
      <c r="H777" s="83">
        <v>17</v>
      </c>
      <c r="I777" s="83">
        <v>18</v>
      </c>
      <c r="J777" s="83">
        <v>42</v>
      </c>
      <c r="K777" s="83">
        <v>824</v>
      </c>
      <c r="L777" s="83" t="s">
        <v>26</v>
      </c>
      <c r="M777" s="83">
        <v>1</v>
      </c>
      <c r="N777" s="83" t="s">
        <v>20</v>
      </c>
      <c r="O777" s="83" t="s">
        <v>27</v>
      </c>
      <c r="P777" s="83">
        <v>2</v>
      </c>
      <c r="Q777" s="83" t="s">
        <v>176</v>
      </c>
      <c r="R777" s="60"/>
      <c r="S777" s="60"/>
      <c r="T777" s="60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79"/>
      <c r="AZ777" s="79"/>
      <c r="BA777" s="79"/>
      <c r="BB777" s="79"/>
      <c r="BC777" s="79"/>
      <c r="BD777" s="79"/>
      <c r="BE777" s="79"/>
      <c r="BF777" s="79"/>
      <c r="BG777" s="79"/>
      <c r="BH777" s="79"/>
      <c r="BI777" s="79"/>
      <c r="BJ777" s="79"/>
      <c r="BK777" s="79"/>
      <c r="BL777" s="79"/>
      <c r="BM777" s="79"/>
      <c r="BN777" s="79"/>
      <c r="BO777" s="79"/>
      <c r="BP777" s="79"/>
      <c r="BQ777" s="79"/>
      <c r="BR777" s="79"/>
      <c r="BS777" s="79"/>
      <c r="BT777" s="79"/>
      <c r="BU777" s="79"/>
      <c r="BV777" s="79"/>
      <c r="BW777" s="79"/>
      <c r="BX777" s="79"/>
      <c r="BY777" s="79"/>
      <c r="BZ777" s="79"/>
      <c r="CA777" s="79"/>
      <c r="CB777" s="79"/>
      <c r="CC777" s="79"/>
      <c r="CD777" s="79"/>
      <c r="CE777" s="79"/>
      <c r="CF777" s="79"/>
      <c r="CG777" s="79"/>
      <c r="CH777" s="79"/>
      <c r="CI777" s="79"/>
      <c r="CJ777" s="79"/>
      <c r="CK777" s="79"/>
      <c r="CL777" s="79"/>
      <c r="CM777" s="79"/>
      <c r="CN777" s="79"/>
      <c r="CO777" s="79"/>
      <c r="CP777" s="79"/>
      <c r="CQ777" s="79"/>
      <c r="CR777" s="79"/>
      <c r="CS777" s="79"/>
      <c r="CT777" s="79"/>
      <c r="CU777" s="79"/>
      <c r="CV777" s="79"/>
      <c r="CW777" s="79"/>
      <c r="CX777" s="79"/>
      <c r="CY777" s="79"/>
      <c r="CZ777" s="79"/>
      <c r="DA777" s="79"/>
      <c r="DB777" s="79"/>
      <c r="DC777" s="79"/>
      <c r="DD777" s="79"/>
      <c r="DE777" s="79"/>
      <c r="DF777" s="79"/>
      <c r="DG777" s="79"/>
      <c r="DH777" s="79"/>
      <c r="DI777" s="79"/>
      <c r="DJ777" s="79"/>
      <c r="DK777" s="79"/>
      <c r="DL777" s="79"/>
      <c r="DM777" s="79"/>
      <c r="DN777" s="79"/>
      <c r="DO777" s="79"/>
      <c r="DP777" s="79"/>
      <c r="DQ777" s="79"/>
      <c r="DR777" s="79"/>
      <c r="DS777" s="79"/>
      <c r="DT777" s="79"/>
      <c r="DU777" s="79"/>
      <c r="DV777" s="79"/>
      <c r="DW777" s="79"/>
      <c r="DX777" s="79"/>
      <c r="DY777" s="79"/>
      <c r="DZ777" s="79"/>
      <c r="EA777" s="79"/>
      <c r="EB777" s="79"/>
      <c r="EC777" s="79"/>
      <c r="ED777" s="79"/>
      <c r="EE777" s="79"/>
      <c r="EF777" s="79"/>
      <c r="EG777" s="79"/>
      <c r="EH777" s="79"/>
      <c r="EI777" s="79"/>
      <c r="EJ777" s="79"/>
      <c r="EK777" s="79"/>
      <c r="EL777" s="79"/>
      <c r="EM777" s="79"/>
      <c r="EN777" s="79"/>
      <c r="EO777" s="79"/>
      <c r="EP777" s="79"/>
      <c r="EQ777" s="79"/>
      <c r="ER777" s="79"/>
      <c r="ES777" s="79"/>
      <c r="ET777" s="79"/>
      <c r="EU777" s="79"/>
      <c r="EV777" s="79"/>
      <c r="EW777" s="79"/>
      <c r="EX777" s="79"/>
      <c r="EY777" s="79"/>
      <c r="EZ777" s="79"/>
      <c r="FA777" s="79"/>
      <c r="FB777" s="79"/>
      <c r="FC777" s="79"/>
      <c r="FD777" s="79"/>
      <c r="FE777" s="79"/>
      <c r="FF777" s="79"/>
      <c r="FG777" s="79"/>
      <c r="FH777" s="79"/>
      <c r="FI777" s="79"/>
      <c r="FJ777" s="79"/>
      <c r="FK777" s="79"/>
      <c r="FL777" s="79"/>
      <c r="FM777" s="79"/>
      <c r="FN777" s="79"/>
      <c r="FO777" s="79"/>
      <c r="FP777" s="79"/>
      <c r="FQ777" s="79"/>
      <c r="FR777" s="79"/>
      <c r="FS777" s="79"/>
      <c r="FT777" s="79"/>
      <c r="FU777" s="79"/>
      <c r="FV777" s="79"/>
      <c r="FW777" s="79"/>
      <c r="FX777" s="79"/>
      <c r="FY777" s="79"/>
      <c r="FZ777" s="79"/>
      <c r="GA777" s="79"/>
      <c r="GB777" s="79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79"/>
      <c r="HP777" s="79"/>
      <c r="HQ777" s="79"/>
      <c r="HR777" s="79"/>
      <c r="HS777" s="79"/>
      <c r="HT777" s="79"/>
      <c r="HU777" s="79"/>
      <c r="HV777" s="79"/>
      <c r="HW777" s="79"/>
      <c r="HX777" s="79"/>
      <c r="HY777" s="79"/>
      <c r="HZ777" s="79"/>
      <c r="IA777" s="79"/>
      <c r="IB777" s="79"/>
      <c r="IC777" s="79"/>
      <c r="ID777" s="79"/>
      <c r="IE777" s="79"/>
      <c r="IF777" s="79"/>
      <c r="IG777" s="79"/>
      <c r="IH777" s="79"/>
      <c r="II777" s="79"/>
      <c r="IJ777" s="79"/>
      <c r="IK777" s="79"/>
      <c r="IL777" s="79"/>
      <c r="IM777" s="79"/>
      <c r="IN777" s="79"/>
      <c r="IO777" s="79"/>
      <c r="IP777" s="79"/>
      <c r="IQ777" s="79"/>
      <c r="IR777" s="79"/>
      <c r="IS777" s="79"/>
      <c r="IT777" s="79"/>
      <c r="IU777" s="79"/>
      <c r="IV777" s="79"/>
      <c r="IW777" s="79"/>
      <c r="IX777" s="79"/>
      <c r="IY777" s="79"/>
      <c r="IZ777" s="79"/>
      <c r="JA777" s="79"/>
      <c r="JB777" s="79"/>
      <c r="JC777" s="79"/>
      <c r="JD777" s="79"/>
      <c r="JE777" s="79"/>
      <c r="JF777" s="79"/>
      <c r="JG777" s="79"/>
      <c r="JH777" s="79"/>
      <c r="JI777" s="79"/>
      <c r="JJ777" s="79"/>
      <c r="JK777" s="79"/>
      <c r="JL777" s="79"/>
      <c r="JM777" s="79"/>
      <c r="JN777" s="79"/>
      <c r="JO777" s="79"/>
      <c r="JP777" s="79"/>
      <c r="JQ777" s="79"/>
      <c r="JR777" s="79"/>
      <c r="JS777" s="79"/>
      <c r="JT777" s="79"/>
      <c r="JU777" s="79"/>
      <c r="JV777" s="79"/>
      <c r="JW777" s="79"/>
      <c r="JX777" s="79"/>
      <c r="JY777" s="79"/>
      <c r="JZ777" s="79"/>
      <c r="KA777" s="79"/>
      <c r="KB777" s="79"/>
      <c r="KC777" s="79"/>
      <c r="KD777" s="79"/>
      <c r="KE777" s="79"/>
      <c r="KF777" s="79"/>
      <c r="KG777" s="79"/>
      <c r="KH777" s="79"/>
      <c r="KI777" s="79"/>
      <c r="KJ777" s="79"/>
      <c r="KK777" s="79"/>
      <c r="KL777" s="79"/>
      <c r="KM777" s="79"/>
      <c r="KN777" s="79"/>
      <c r="KO777" s="79"/>
      <c r="KP777" s="79"/>
      <c r="KQ777" s="79"/>
      <c r="KR777" s="79"/>
      <c r="KS777" s="79"/>
      <c r="KT777" s="79"/>
      <c r="KU777" s="79"/>
      <c r="KV777" s="79"/>
      <c r="KW777" s="79"/>
      <c r="KX777" s="79"/>
      <c r="KY777" s="79"/>
      <c r="KZ777" s="79"/>
      <c r="LA777" s="79"/>
      <c r="LB777" s="79"/>
      <c r="LC777" s="79"/>
      <c r="LD777" s="79"/>
      <c r="LE777" s="79"/>
      <c r="LF777" s="79"/>
      <c r="LG777" s="79"/>
      <c r="LH777" s="79"/>
      <c r="LI777" s="79"/>
      <c r="LJ777" s="79"/>
      <c r="LK777" s="79"/>
      <c r="LL777" s="79"/>
      <c r="LM777" s="79"/>
      <c r="LN777" s="79"/>
      <c r="LO777" s="79"/>
      <c r="LP777" s="79"/>
      <c r="LQ777" s="79"/>
      <c r="LR777" s="79"/>
      <c r="LS777" s="79"/>
      <c r="LT777" s="79"/>
      <c r="LU777" s="79"/>
      <c r="LV777" s="79"/>
      <c r="LW777" s="79"/>
      <c r="LX777" s="79"/>
      <c r="LY777" s="79"/>
      <c r="LZ777" s="79"/>
      <c r="MA777" s="79"/>
      <c r="MB777" s="79"/>
      <c r="MC777" s="79"/>
      <c r="MD777" s="79"/>
      <c r="ME777" s="79"/>
      <c r="MF777" s="79"/>
      <c r="MG777" s="79"/>
      <c r="MH777" s="79"/>
      <c r="MI777" s="79"/>
      <c r="MJ777" s="79"/>
      <c r="MK777" s="79"/>
      <c r="ML777" s="79"/>
      <c r="MM777" s="79"/>
      <c r="MN777" s="79"/>
      <c r="MO777" s="79"/>
      <c r="MP777" s="79"/>
      <c r="MQ777" s="79"/>
      <c r="MR777" s="79"/>
      <c r="MS777" s="79"/>
      <c r="MT777" s="79"/>
      <c r="MU777" s="79"/>
      <c r="MV777" s="79"/>
      <c r="MW777" s="79"/>
      <c r="MX777" s="79"/>
      <c r="MY777" s="79"/>
      <c r="MZ777" s="79"/>
      <c r="NA777" s="79"/>
      <c r="NB777" s="79"/>
      <c r="NC777" s="79"/>
      <c r="ND777" s="79"/>
      <c r="NE777" s="79"/>
      <c r="NF777" s="79"/>
      <c r="NG777" s="79"/>
      <c r="NH777" s="79"/>
      <c r="NI777" s="79"/>
      <c r="NJ777" s="79"/>
      <c r="NK777" s="79"/>
      <c r="NL777" s="79"/>
      <c r="NM777" s="79"/>
      <c r="NN777" s="79"/>
      <c r="NO777" s="79"/>
      <c r="NP777" s="79"/>
      <c r="NQ777" s="79"/>
      <c r="NR777" s="79"/>
      <c r="NS777" s="79"/>
      <c r="NT777" s="79"/>
      <c r="NU777" s="79"/>
      <c r="NV777" s="79"/>
      <c r="NW777" s="79"/>
      <c r="NX777" s="79"/>
      <c r="NY777" s="79"/>
      <c r="NZ777" s="79"/>
      <c r="OA777" s="79"/>
      <c r="OB777" s="79"/>
      <c r="OC777" s="79"/>
      <c r="OD777" s="79"/>
      <c r="OE777" s="79"/>
      <c r="OF777" s="79"/>
      <c r="OG777" s="79"/>
      <c r="OH777" s="79"/>
      <c r="OI777" s="79"/>
      <c r="OJ777" s="79"/>
      <c r="OK777" s="79"/>
      <c r="OL777" s="79"/>
      <c r="OM777" s="79"/>
      <c r="ON777" s="79"/>
      <c r="OO777" s="79"/>
      <c r="OP777" s="79"/>
      <c r="OQ777" s="79"/>
      <c r="OR777" s="79"/>
      <c r="OS777" s="79"/>
      <c r="OT777" s="79"/>
      <c r="OU777" s="79"/>
      <c r="OV777" s="79"/>
      <c r="OW777" s="79"/>
      <c r="OX777" s="79"/>
      <c r="OY777" s="79"/>
      <c r="OZ777" s="79"/>
      <c r="PA777" s="79"/>
      <c r="PB777" s="79"/>
      <c r="PC777" s="79"/>
      <c r="PD777" s="79"/>
      <c r="PE777" s="79"/>
      <c r="PF777" s="79"/>
      <c r="PG777" s="79"/>
      <c r="PH777" s="79"/>
      <c r="PI777" s="79"/>
      <c r="PJ777" s="79"/>
      <c r="PK777" s="79"/>
      <c r="PL777" s="79"/>
      <c r="PM777" s="79"/>
      <c r="PN777" s="79"/>
      <c r="PO777" s="79"/>
      <c r="PP777" s="79"/>
      <c r="PQ777" s="79"/>
      <c r="PR777" s="79"/>
      <c r="PS777" s="79"/>
      <c r="PT777" s="79"/>
      <c r="PU777" s="79"/>
      <c r="PV777" s="79"/>
      <c r="PW777" s="79"/>
      <c r="PX777" s="79"/>
      <c r="PY777" s="79"/>
      <c r="PZ777" s="79"/>
      <c r="QA777" s="79"/>
      <c r="QB777" s="79"/>
      <c r="QC777" s="79"/>
      <c r="QD777" s="79"/>
      <c r="QE777" s="79"/>
      <c r="QF777" s="79"/>
      <c r="QG777" s="79"/>
      <c r="QH777" s="79"/>
      <c r="QI777" s="79"/>
      <c r="QJ777" s="79"/>
      <c r="QK777" s="79"/>
      <c r="QL777" s="79"/>
      <c r="QM777" s="79"/>
      <c r="QN777" s="79"/>
      <c r="QO777" s="79"/>
      <c r="QP777" s="79"/>
      <c r="QQ777" s="79"/>
      <c r="QR777" s="79"/>
      <c r="QS777" s="79"/>
      <c r="QT777" s="79"/>
      <c r="QU777" s="79"/>
      <c r="QV777" s="79"/>
      <c r="QW777" s="79"/>
      <c r="QX777" s="79"/>
      <c r="QY777" s="79"/>
      <c r="QZ777" s="79"/>
      <c r="RA777" s="79"/>
      <c r="RB777" s="79"/>
      <c r="RC777" s="79"/>
      <c r="RD777" s="79"/>
      <c r="RE777" s="79"/>
      <c r="RF777" s="79"/>
      <c r="RG777" s="79"/>
      <c r="RH777" s="79"/>
      <c r="RI777" s="79"/>
      <c r="RJ777" s="79"/>
      <c r="RK777" s="79"/>
      <c r="RL777" s="79"/>
      <c r="RM777" s="79"/>
      <c r="RN777" s="79"/>
      <c r="RO777" s="79"/>
      <c r="RP777" s="79"/>
      <c r="RQ777" s="79"/>
      <c r="RR777" s="79"/>
      <c r="RS777" s="79"/>
      <c r="RT777" s="79"/>
      <c r="RU777" s="79"/>
      <c r="RV777" s="79"/>
      <c r="RW777" s="79"/>
      <c r="RX777" s="79"/>
      <c r="RY777" s="79"/>
      <c r="RZ777" s="79"/>
      <c r="SA777" s="79"/>
      <c r="SB777" s="79"/>
      <c r="SC777" s="79"/>
      <c r="SD777" s="79"/>
      <c r="SE777" s="79"/>
      <c r="SF777" s="79"/>
      <c r="SG777" s="79"/>
      <c r="SH777" s="79"/>
      <c r="SI777" s="79"/>
      <c r="SJ777" s="79"/>
      <c r="SK777" s="79"/>
      <c r="SL777" s="79"/>
      <c r="SM777" s="79"/>
      <c r="SN777" s="79"/>
      <c r="SO777" s="79"/>
      <c r="SP777" s="79"/>
      <c r="SQ777" s="79"/>
      <c r="SR777" s="79"/>
      <c r="SS777" s="79"/>
      <c r="ST777" s="79"/>
      <c r="SU777" s="79"/>
      <c r="SV777" s="79"/>
      <c r="SW777" s="79"/>
      <c r="SX777" s="79"/>
      <c r="SY777" s="79"/>
      <c r="SZ777" s="79"/>
      <c r="TA777" s="79"/>
      <c r="TB777" s="79"/>
      <c r="TC777" s="79"/>
      <c r="TD777" s="79"/>
      <c r="TE777" s="79"/>
      <c r="TF777" s="79"/>
      <c r="TG777" s="79"/>
      <c r="TH777" s="79"/>
      <c r="TI777" s="79"/>
      <c r="TJ777" s="79"/>
      <c r="TK777" s="79"/>
      <c r="TL777" s="79"/>
      <c r="TM777" s="79"/>
      <c r="TN777" s="79"/>
      <c r="TO777" s="79"/>
      <c r="TP777" s="79"/>
      <c r="TQ777" s="79"/>
      <c r="TR777" s="79"/>
      <c r="TS777" s="79"/>
      <c r="TT777" s="79"/>
      <c r="TU777" s="79"/>
      <c r="TV777" s="79"/>
      <c r="TW777" s="79"/>
      <c r="TX777" s="79"/>
      <c r="TY777" s="79"/>
      <c r="TZ777" s="79"/>
      <c r="UA777" s="79"/>
      <c r="UB777" s="79"/>
      <c r="UC777" s="79"/>
      <c r="UD777" s="79"/>
      <c r="UE777" s="79"/>
      <c r="UF777" s="79"/>
      <c r="UG777" s="79"/>
      <c r="UH777" s="79"/>
      <c r="UI777" s="79"/>
      <c r="UJ777" s="79"/>
      <c r="UK777" s="79"/>
      <c r="UL777" s="79"/>
      <c r="UM777" s="79"/>
      <c r="UN777" s="79"/>
      <c r="UO777" s="79"/>
      <c r="UP777" s="79"/>
      <c r="UQ777" s="79"/>
      <c r="UR777" s="79"/>
      <c r="US777" s="79"/>
      <c r="UT777" s="79"/>
      <c r="UU777" s="79"/>
      <c r="UV777" s="79"/>
      <c r="UW777" s="79"/>
      <c r="UX777" s="79"/>
      <c r="UY777" s="79"/>
      <c r="UZ777" s="79"/>
      <c r="VA777" s="79"/>
      <c r="VB777" s="79"/>
      <c r="VC777" s="79"/>
      <c r="VD777" s="79"/>
      <c r="VE777" s="79"/>
      <c r="VF777" s="79"/>
      <c r="VG777" s="79"/>
      <c r="VH777" s="79"/>
      <c r="VI777" s="79"/>
      <c r="VJ777" s="79"/>
      <c r="VK777" s="79"/>
      <c r="VL777" s="79"/>
      <c r="VM777" s="79"/>
      <c r="VN777" s="79"/>
      <c r="VO777" s="79"/>
      <c r="VP777" s="79"/>
      <c r="VQ777" s="79"/>
      <c r="VR777" s="79"/>
      <c r="VS777" s="79"/>
      <c r="VT777" s="79"/>
      <c r="VU777" s="79"/>
      <c r="VV777" s="79"/>
      <c r="VW777" s="79"/>
      <c r="VX777" s="79"/>
      <c r="VY777" s="79"/>
      <c r="VZ777" s="79"/>
      <c r="WA777" s="79"/>
      <c r="WB777" s="79"/>
      <c r="WC777" s="79"/>
    </row>
    <row r="778" spans="1:601" s="79" customFormat="1">
      <c r="A778" s="60">
        <f>IF(C778=C777,A777,IF(C778=(C777+1),A777,(A777+1)))</f>
        <v>122</v>
      </c>
      <c r="B778" s="50" t="str">
        <f>IF(L778="Stroke",IF(M778=M777,IF(A778&lt;&gt;A777,1,IF(L777="Stroke",B777+1,IF(L776="Stroke",B776+1,IF(L775="Stroke",B775+1,IF(L774="Stroke",B774+1,IF(L773="Stroke",B773+1,IF(L772="Stroke",B772+1,IF(L771="Stroke",B771+1,"")))))))),IF(A778&lt;&gt;A776,1,IF(M778=M776,IF(L776="Stroke",B776+1,IF(M778=M775,IF(L775="Stroke",B775+1,""))),1))),"")</f>
        <v/>
      </c>
      <c r="C778" s="60">
        <f t="shared" si="24"/>
        <v>62322</v>
      </c>
      <c r="D778" s="60" t="str">
        <f t="shared" si="25"/>
        <v>20171124</v>
      </c>
      <c r="E778" s="60">
        <v>2017</v>
      </c>
      <c r="F778" s="60">
        <v>11</v>
      </c>
      <c r="G778" s="60">
        <v>24</v>
      </c>
      <c r="H778" s="60">
        <v>17</v>
      </c>
      <c r="I778" s="60">
        <v>18</v>
      </c>
      <c r="J778" s="60">
        <v>42</v>
      </c>
      <c r="K778" s="60">
        <v>867</v>
      </c>
      <c r="L778" s="60" t="s">
        <v>172</v>
      </c>
      <c r="M778" s="60">
        <v>2</v>
      </c>
      <c r="N778" s="60" t="s">
        <v>21</v>
      </c>
      <c r="O778" s="60" t="s">
        <v>27</v>
      </c>
      <c r="P778" s="60">
        <v>589</v>
      </c>
      <c r="Q778" s="60" t="s">
        <v>46</v>
      </c>
      <c r="R778" s="60"/>
      <c r="S778" s="60"/>
      <c r="T778" s="60"/>
    </row>
    <row r="779" spans="1:601" s="79" customFormat="1">
      <c r="A779" s="60">
        <f>IF(C779=C778,A778,IF(C779=(C778+1),A778,(A778+1)))</f>
        <v>122</v>
      </c>
      <c r="B779" s="50" t="str">
        <f>IF(L779="Stroke",IF(M779=M778,IF(A779&lt;&gt;A778,1,IF(L778="Stroke",B778+1,IF(L777="Stroke",B777+1,IF(L776="Stroke",B776+1,IF(L775="Stroke",B775+1,IF(L774="Stroke",B774+1,IF(L773="Stroke",B773+1,IF(L772="Stroke",B772+1,"")))))))),IF(A779&lt;&gt;A777,1,IF(M779=M777,IF(L777="Stroke",B777+1,IF(M779=M776,IF(L776="Stroke",B776+1,""))),1))),"")</f>
        <v/>
      </c>
      <c r="C779" s="60">
        <f t="shared" si="24"/>
        <v>62322</v>
      </c>
      <c r="D779" s="60" t="str">
        <f t="shared" si="25"/>
        <v>20171124</v>
      </c>
      <c r="E779" s="60">
        <v>2017</v>
      </c>
      <c r="F779" s="60">
        <v>11</v>
      </c>
      <c r="G779" s="60">
        <v>24</v>
      </c>
      <c r="H779" s="60">
        <v>17</v>
      </c>
      <c r="I779" s="60">
        <v>18</v>
      </c>
      <c r="J779" s="60">
        <v>42</v>
      </c>
      <c r="K779" s="60">
        <v>869</v>
      </c>
      <c r="L779" s="60" t="s">
        <v>172</v>
      </c>
      <c r="M779" s="60">
        <v>3</v>
      </c>
      <c r="N779" s="60" t="s">
        <v>21</v>
      </c>
      <c r="O779" s="60" t="s">
        <v>27</v>
      </c>
      <c r="P779" s="60">
        <f>1214-869</f>
        <v>345</v>
      </c>
      <c r="Q779" s="60" t="s">
        <v>186</v>
      </c>
      <c r="R779" s="60"/>
      <c r="S779" s="60"/>
      <c r="T779" s="60"/>
    </row>
    <row r="780" spans="1:601" s="79" customFormat="1">
      <c r="A780" s="60">
        <f>IF(C780=C779,A779,IF(C780=(C779+1),A779,(A779+1)))</f>
        <v>122</v>
      </c>
      <c r="B780" s="50" t="str">
        <f>IF(L780="Stroke",IF(M780=M779,IF(A780&lt;&gt;A779,1,IF(L779="Stroke",B779+1,IF(L778="Stroke",B778+1,IF(L777="Stroke",B777+1,IF(L776="Stroke",B776+1,IF(L775="Stroke",B775+1,IF(L774="Stroke",B774+1,IF(L773="Stroke",B773+1,"")))))))),IF(A780&lt;&gt;A778,1,IF(M780=M778,IF(L778="Stroke",B778+1,IF(M780=M777,IF(L777="Stroke",B777+1,""))),1))),"")</f>
        <v/>
      </c>
      <c r="C780" s="60">
        <f t="shared" si="24"/>
        <v>62323</v>
      </c>
      <c r="D780" s="60" t="str">
        <f t="shared" si="25"/>
        <v>20171124</v>
      </c>
      <c r="E780" s="60">
        <v>2017</v>
      </c>
      <c r="F780" s="60">
        <v>11</v>
      </c>
      <c r="G780" s="60">
        <v>24</v>
      </c>
      <c r="H780" s="60">
        <v>17</v>
      </c>
      <c r="I780" s="60">
        <v>18</v>
      </c>
      <c r="J780" s="60">
        <v>43</v>
      </c>
      <c r="K780" s="60">
        <v>126</v>
      </c>
      <c r="L780" s="60" t="s">
        <v>47</v>
      </c>
      <c r="M780" s="60">
        <v>2</v>
      </c>
      <c r="N780" s="60" t="s">
        <v>21</v>
      </c>
      <c r="O780" s="60" t="s">
        <v>27</v>
      </c>
      <c r="P780" s="60">
        <v>0</v>
      </c>
      <c r="Q780" s="60" t="s">
        <v>197</v>
      </c>
      <c r="R780" s="60"/>
      <c r="S780" s="60"/>
      <c r="T780" s="60"/>
    </row>
    <row r="781" spans="1:601" s="79" customFormat="1">
      <c r="A781" s="60">
        <f>IF(C781=C780,A780,IF(C781=(C780+1),A780,(A780+1)))</f>
        <v>122</v>
      </c>
      <c r="B781" s="50" t="str">
        <f>IF(L781="Stroke",IF(M781=M780,IF(A781&lt;&gt;A780,1,IF(L780="Stroke",B780+1,IF(L779="Stroke",B779+1,IF(L778="Stroke",B778+1,IF(L777="Stroke",B777+1,IF(L776="Stroke",B776+1,IF(L775="Stroke",B775+1,IF(L774="Stroke",B774+1,"")))))))),IF(A781&lt;&gt;A779,1,IF(M781=M779,IF(L779="Stroke",B779+1,IF(M781=M778,IF(L778="Stroke",B778+1,""))),1))),"")</f>
        <v/>
      </c>
      <c r="C781" s="60">
        <f t="shared" si="24"/>
        <v>62323</v>
      </c>
      <c r="D781" s="60" t="str">
        <f t="shared" si="25"/>
        <v>20171124</v>
      </c>
      <c r="E781" s="60">
        <v>2017</v>
      </c>
      <c r="F781" s="60">
        <v>11</v>
      </c>
      <c r="G781" s="60">
        <v>24</v>
      </c>
      <c r="H781" s="60">
        <v>17</v>
      </c>
      <c r="I781" s="60">
        <v>18</v>
      </c>
      <c r="J781" s="60">
        <v>43</v>
      </c>
      <c r="K781" s="60">
        <v>148</v>
      </c>
      <c r="L781" s="60" t="s">
        <v>47</v>
      </c>
      <c r="M781" s="60">
        <v>2</v>
      </c>
      <c r="N781" s="60" t="s">
        <v>21</v>
      </c>
      <c r="O781" s="60" t="s">
        <v>27</v>
      </c>
      <c r="P781" s="60">
        <v>0</v>
      </c>
      <c r="Q781" s="60" t="s">
        <v>197</v>
      </c>
      <c r="R781" s="60"/>
      <c r="S781" s="60"/>
      <c r="T781" s="60"/>
    </row>
    <row r="782" spans="1:601" s="79" customFormat="1">
      <c r="A782" s="60">
        <f>IF(C782=C781,A781,IF(C782=(C781+1),A781,(A781+1)))</f>
        <v>122</v>
      </c>
      <c r="B782" s="50" t="str">
        <f>IF(L782="Stroke",IF(M782=M781,IF(A782&lt;&gt;A781,1,IF(L781="Stroke",B781+1,IF(L780="Stroke",B780+1,IF(L779="Stroke",B779+1,IF(L778="Stroke",B778+1,IF(L777="Stroke",B777+1,IF(L776="Stroke",B776+1,IF(L775="Stroke",B775+1,"")))))))),IF(A782&lt;&gt;A780,1,IF(M782=M780,IF(L780="Stroke",B780+1,IF(M782=M779,IF(L779="Stroke",B779+1,""))),1))),"")</f>
        <v/>
      </c>
      <c r="C782" s="60">
        <f t="shared" si="24"/>
        <v>62323</v>
      </c>
      <c r="D782" s="60" t="str">
        <f t="shared" si="25"/>
        <v>20171124</v>
      </c>
      <c r="E782" s="60">
        <v>2017</v>
      </c>
      <c r="F782" s="60">
        <v>11</v>
      </c>
      <c r="G782" s="60">
        <v>24</v>
      </c>
      <c r="H782" s="60">
        <v>17</v>
      </c>
      <c r="I782" s="60">
        <v>18</v>
      </c>
      <c r="J782" s="60">
        <v>43</v>
      </c>
      <c r="K782" s="60">
        <v>185</v>
      </c>
      <c r="L782" s="60" t="s">
        <v>47</v>
      </c>
      <c r="M782" s="60">
        <v>2</v>
      </c>
      <c r="N782" s="60" t="s">
        <v>21</v>
      </c>
      <c r="O782" s="60" t="s">
        <v>27</v>
      </c>
      <c r="P782" s="60">
        <v>0</v>
      </c>
      <c r="Q782" s="60" t="s">
        <v>197</v>
      </c>
      <c r="R782" s="60"/>
      <c r="S782" s="60"/>
      <c r="T782" s="60"/>
    </row>
    <row r="783" spans="1:601" s="79" customFormat="1">
      <c r="A783" s="60">
        <f>IF(C783=C782,A782,IF(C783=(C782+1),A782,(A782+1)))</f>
        <v>122</v>
      </c>
      <c r="B783" s="50" t="str">
        <f>IF(L783="Stroke",IF(M783=M782,IF(A783&lt;&gt;A782,1,IF(L782="Stroke",B782+1,IF(L781="Stroke",B781+1,IF(L780="Stroke",B780+1,IF(L779="Stroke",B779+1,IF(L778="Stroke",B778+1,IF(L777="Stroke",B777+1,IF(L776="Stroke",B776+1,"")))))))),IF(A783&lt;&gt;A781,1,IF(M783=M781,IF(L781="Stroke",B781+1,IF(M783=M780,IF(L780="Stroke",B780+1,""))),1))),"")</f>
        <v/>
      </c>
      <c r="C783" s="60">
        <f t="shared" si="24"/>
        <v>62323</v>
      </c>
      <c r="D783" s="60" t="str">
        <f t="shared" si="25"/>
        <v>20171124</v>
      </c>
      <c r="E783" s="60">
        <v>2017</v>
      </c>
      <c r="F783" s="60">
        <v>11</v>
      </c>
      <c r="G783" s="60">
        <v>24</v>
      </c>
      <c r="H783" s="60">
        <v>17</v>
      </c>
      <c r="I783" s="60">
        <v>18</v>
      </c>
      <c r="J783" s="60">
        <v>43</v>
      </c>
      <c r="K783" s="60">
        <v>195</v>
      </c>
      <c r="L783" s="60" t="s">
        <v>47</v>
      </c>
      <c r="M783" s="60">
        <v>2</v>
      </c>
      <c r="N783" s="60" t="s">
        <v>21</v>
      </c>
      <c r="O783" s="60" t="s">
        <v>27</v>
      </c>
      <c r="P783" s="60">
        <v>0</v>
      </c>
      <c r="Q783" s="60" t="s">
        <v>197</v>
      </c>
      <c r="R783" s="60"/>
      <c r="S783" s="60"/>
      <c r="T783" s="60"/>
    </row>
    <row r="784" spans="1:601" s="79" customFormat="1">
      <c r="A784" s="60">
        <f>IF(C784=C783,A783,IF(C784=(C783+1),A783,(A783+1)))</f>
        <v>122</v>
      </c>
      <c r="B784" s="50" t="str">
        <f>IF(L784="Stroke",IF(M784=M783,IF(A784&lt;&gt;A783,1,IF(L783="Stroke",B783+1,IF(L782="Stroke",B782+1,IF(L781="Stroke",B781+1,IF(L780="Stroke",B780+1,IF(L779="Stroke",B779+1,IF(L778="Stroke",B778+1,IF(L777="Stroke",B777+1,"")))))))),IF(A784&lt;&gt;A782,1,IF(M784=M782,IF(L782="Stroke",B782+1,IF(M784=M781,IF(L781="Stroke",B781+1,""))),1))),"")</f>
        <v/>
      </c>
      <c r="C784" s="60">
        <f t="shared" si="24"/>
        <v>62323</v>
      </c>
      <c r="D784" s="60" t="str">
        <f t="shared" si="25"/>
        <v>20171124</v>
      </c>
      <c r="E784" s="60">
        <v>2017</v>
      </c>
      <c r="F784" s="60">
        <v>11</v>
      </c>
      <c r="G784" s="60">
        <v>24</v>
      </c>
      <c r="H784" s="60">
        <v>17</v>
      </c>
      <c r="I784" s="60">
        <v>18</v>
      </c>
      <c r="J784" s="60">
        <v>43</v>
      </c>
      <c r="K784" s="60">
        <v>209</v>
      </c>
      <c r="L784" s="60" t="s">
        <v>47</v>
      </c>
      <c r="M784" s="60">
        <v>2</v>
      </c>
      <c r="N784" s="60" t="s">
        <v>21</v>
      </c>
      <c r="O784" s="60" t="s">
        <v>27</v>
      </c>
      <c r="P784" s="60">
        <v>0</v>
      </c>
      <c r="Q784" s="60"/>
      <c r="R784" s="60"/>
      <c r="S784" s="60"/>
      <c r="T784" s="60"/>
    </row>
    <row r="785" spans="1:20" s="79" customFormat="1">
      <c r="A785" s="60">
        <f>IF(C785=C784,A784,IF(C785=(C784+1),A784,(A784+1)))</f>
        <v>122</v>
      </c>
      <c r="B785" s="50" t="str">
        <f>IF(L785="Stroke",IF(M785=M784,IF(A785&lt;&gt;A784,1,IF(L784="Stroke",B784+1,IF(L783="Stroke",B783+1,IF(L782="Stroke",B782+1,IF(L781="Stroke",B781+1,IF(L780="Stroke",B780+1,IF(L779="Stroke",B779+1,IF(L778="Stroke",B778+1,"")))))))),IF(A785&lt;&gt;A783,1,IF(M785=M783,IF(L783="Stroke",B783+1,IF(M785=M782,IF(L782="Stroke",B782+1,""))),1))),"")</f>
        <v/>
      </c>
      <c r="C785" s="60">
        <f t="shared" si="24"/>
        <v>62323</v>
      </c>
      <c r="D785" s="60" t="str">
        <f t="shared" si="25"/>
        <v>20171124</v>
      </c>
      <c r="E785" s="60">
        <v>2017</v>
      </c>
      <c r="F785" s="60">
        <v>11</v>
      </c>
      <c r="G785" s="60">
        <v>24</v>
      </c>
      <c r="H785" s="60">
        <v>17</v>
      </c>
      <c r="I785" s="60">
        <v>18</v>
      </c>
      <c r="J785" s="60">
        <v>43</v>
      </c>
      <c r="K785" s="60">
        <v>368</v>
      </c>
      <c r="L785" s="60" t="s">
        <v>47</v>
      </c>
      <c r="M785" s="60">
        <v>2</v>
      </c>
      <c r="N785" s="60" t="s">
        <v>21</v>
      </c>
      <c r="O785" s="60" t="s">
        <v>27</v>
      </c>
      <c r="P785" s="60">
        <v>0</v>
      </c>
      <c r="Q785" s="60"/>
      <c r="R785" s="60"/>
      <c r="S785" s="60"/>
      <c r="T785" s="60"/>
    </row>
    <row r="786" spans="1:20" s="79" customFormat="1">
      <c r="A786" s="60">
        <f>IF(C786=C785,A785,IF(C786=(C785+1),A785,(A785+1)))</f>
        <v>122</v>
      </c>
      <c r="B786" s="50" t="str">
        <f>IF(L786="Stroke",IF(M786=M785,IF(A786&lt;&gt;A785,1,IF(L785="Stroke",B785+1,IF(L784="Stroke",B784+1,IF(L783="Stroke",B783+1,IF(L782="Stroke",B782+1,IF(L781="Stroke",B781+1,IF(L780="Stroke",B780+1,IF(L779="Stroke",B779+1,"")))))))),IF(A786&lt;&gt;A784,1,IF(M786=M784,IF(L784="Stroke",B784+1,IF(M786=M783,IF(L783="Stroke",B783+1,""))),1))),"")</f>
        <v/>
      </c>
      <c r="C786" s="60">
        <f t="shared" si="24"/>
        <v>62323</v>
      </c>
      <c r="D786" s="60" t="str">
        <f t="shared" si="25"/>
        <v>20171124</v>
      </c>
      <c r="E786" s="60">
        <v>2017</v>
      </c>
      <c r="F786" s="60">
        <v>11</v>
      </c>
      <c r="G786" s="60">
        <v>24</v>
      </c>
      <c r="H786" s="60">
        <v>17</v>
      </c>
      <c r="I786" s="60">
        <v>18</v>
      </c>
      <c r="J786" s="60">
        <v>43</v>
      </c>
      <c r="K786" s="60">
        <v>481</v>
      </c>
      <c r="L786" s="60" t="s">
        <v>49</v>
      </c>
      <c r="M786" s="60">
        <v>2</v>
      </c>
      <c r="N786" s="60" t="s">
        <v>21</v>
      </c>
      <c r="O786" s="60" t="s">
        <v>27</v>
      </c>
      <c r="P786" s="60">
        <v>4</v>
      </c>
      <c r="Q786" s="60"/>
      <c r="R786" s="60"/>
      <c r="S786" s="60"/>
      <c r="T786" s="60"/>
    </row>
    <row r="787" spans="1:20" s="79" customFormat="1">
      <c r="A787" s="60">
        <f>IF(C787=C786,A786,IF(C787=(C786+1),A786,(A786+1)))</f>
        <v>122</v>
      </c>
      <c r="B787" s="50" t="str">
        <f>IF(L787="Stroke",IF(M787=M786,IF(A787&lt;&gt;A786,1,IF(L786="Stroke",B786+1,IF(L785="Stroke",B785+1,IF(L784="Stroke",B784+1,IF(L783="Stroke",B783+1,IF(L782="Stroke",B782+1,IF(L781="Stroke",B781+1,IF(L780="Stroke",B780+1,"")))))))),IF(A787&lt;&gt;A785,1,IF(M787=M785,IF(L785="Stroke",B785+1,IF(M787=M784,IF(L784="Stroke",B784+1,""))),1))),"")</f>
        <v/>
      </c>
      <c r="C787" s="60">
        <f t="shared" si="24"/>
        <v>62323</v>
      </c>
      <c r="D787" s="60" t="str">
        <f t="shared" si="25"/>
        <v>20171124</v>
      </c>
      <c r="E787" s="60">
        <v>2017</v>
      </c>
      <c r="F787" s="60">
        <v>11</v>
      </c>
      <c r="G787" s="60">
        <v>24</v>
      </c>
      <c r="H787" s="60">
        <v>17</v>
      </c>
      <c r="I787" s="60">
        <v>18</v>
      </c>
      <c r="J787" s="60">
        <v>43</v>
      </c>
      <c r="K787" s="60">
        <v>586</v>
      </c>
      <c r="L787" s="60" t="s">
        <v>49</v>
      </c>
      <c r="M787" s="60">
        <v>2</v>
      </c>
      <c r="N787" s="60" t="s">
        <v>21</v>
      </c>
      <c r="O787" s="60" t="s">
        <v>27</v>
      </c>
      <c r="P787" s="60">
        <v>7</v>
      </c>
      <c r="Q787" s="60"/>
      <c r="R787" s="60"/>
      <c r="S787" s="60"/>
      <c r="T787" s="60"/>
    </row>
    <row r="788" spans="1:20" s="79" customFormat="1">
      <c r="A788" s="60">
        <f>IF(C788=C787,A787,IF(C788=(C787+1),A787,(A787+1)))</f>
        <v>122</v>
      </c>
      <c r="B788" s="50" t="str">
        <f>IF(L788="Stroke",IF(M788=M787,IF(A788&lt;&gt;A787,1,IF(L787="Stroke",B787+1,IF(L786="Stroke",B786+1,IF(L785="Stroke",B785+1,IF(L784="Stroke",B784+1,IF(L783="Stroke",B783+1,IF(L782="Stroke",B782+1,IF(L781="Stroke",B781+1,"")))))))),IF(A788&lt;&gt;A786,1,IF(M788=M786,IF(L786="Stroke",B786+1,IF(M788=M785,IF(L785="Stroke",B785+1,""))),1))),"")</f>
        <v/>
      </c>
      <c r="C788" s="60">
        <f t="shared" si="24"/>
        <v>62323</v>
      </c>
      <c r="D788" s="60" t="str">
        <f t="shared" si="25"/>
        <v>20171124</v>
      </c>
      <c r="E788" s="60">
        <v>2017</v>
      </c>
      <c r="F788" s="60">
        <v>11</v>
      </c>
      <c r="G788" s="60">
        <v>24</v>
      </c>
      <c r="H788" s="60">
        <v>17</v>
      </c>
      <c r="I788" s="60">
        <v>18</v>
      </c>
      <c r="J788" s="60">
        <v>43</v>
      </c>
      <c r="K788" s="60">
        <v>652</v>
      </c>
      <c r="L788" s="60" t="s">
        <v>49</v>
      </c>
      <c r="M788" s="60">
        <v>2</v>
      </c>
      <c r="N788" s="60" t="s">
        <v>21</v>
      </c>
      <c r="O788" s="60" t="s">
        <v>27</v>
      </c>
      <c r="P788" s="60">
        <v>8</v>
      </c>
      <c r="Q788" s="60"/>
      <c r="R788" s="60"/>
      <c r="S788" s="60"/>
      <c r="T788" s="60"/>
    </row>
    <row r="789" spans="1:20" s="79" customFormat="1">
      <c r="A789" s="60">
        <f>IF(C789=C788,A788,IF(C789=(C788+1),A788,(A788+1)))</f>
        <v>122</v>
      </c>
      <c r="B789" s="50" t="str">
        <f>IF(L789="Stroke",IF(M789=M788,IF(A789&lt;&gt;A788,1,IF(L788="Stroke",B788+1,IF(L787="Stroke",B787+1,IF(L786="Stroke",B786+1,IF(L785="Stroke",B785+1,IF(L784="Stroke",B784+1,IF(L783="Stroke",B783+1,IF(L782="Stroke",B782+1,"")))))))),IF(A789&lt;&gt;A787,1,IF(M789=M787,IF(L787="Stroke",B787+1,IF(M789=M786,IF(L786="Stroke",B786+1,""))),1))),"")</f>
        <v/>
      </c>
      <c r="C789" s="60">
        <f t="shared" si="24"/>
        <v>62323</v>
      </c>
      <c r="D789" s="60" t="str">
        <f t="shared" si="25"/>
        <v>20171124</v>
      </c>
      <c r="E789" s="60">
        <v>2017</v>
      </c>
      <c r="F789" s="60">
        <v>11</v>
      </c>
      <c r="G789" s="60">
        <v>24</v>
      </c>
      <c r="H789" s="60">
        <v>17</v>
      </c>
      <c r="I789" s="60">
        <v>18</v>
      </c>
      <c r="J789" s="60">
        <v>43</v>
      </c>
      <c r="K789" s="60">
        <v>686</v>
      </c>
      <c r="L789" s="60" t="s">
        <v>49</v>
      </c>
      <c r="M789" s="60">
        <v>2</v>
      </c>
      <c r="N789" s="60" t="s">
        <v>21</v>
      </c>
      <c r="O789" s="60" t="s">
        <v>27</v>
      </c>
      <c r="P789" s="60">
        <f>688-686</f>
        <v>2</v>
      </c>
      <c r="Q789" s="60"/>
      <c r="R789" s="60"/>
      <c r="S789" s="60"/>
      <c r="T789" s="60"/>
    </row>
    <row r="790" spans="1:20">
      <c r="A790" s="51">
        <f>IF(C790=C789,A789,IF(C790=(C789+1),A789,(A789+1)))</f>
        <v>123</v>
      </c>
      <c r="B790" s="50" t="str">
        <f>IF(L790="Stroke",IF(M790=M789,IF(A790&lt;&gt;A789,1,IF(L789="Stroke",B789+1,IF(L788="Stroke",B788+1,IF(L787="Stroke",B787+1,IF(L786="Stroke",B786+1,IF(L785="Stroke",B785+1,IF(L784="Stroke",B784+1,IF(L783="Stroke",B783+1,"")))))))),IF(A790&lt;&gt;A788,1,IF(M790=M788,IF(L788="Stroke",B788+1,IF(M790=M787,IF(L787="Stroke",B787+1,""))),1))),"")</f>
        <v/>
      </c>
      <c r="C790" s="51">
        <f t="shared" si="24"/>
        <v>55150</v>
      </c>
      <c r="D790" s="51" t="str">
        <f t="shared" si="25"/>
        <v>20171129</v>
      </c>
      <c r="E790" s="51">
        <v>2017</v>
      </c>
      <c r="F790" s="51">
        <v>11</v>
      </c>
      <c r="G790" s="51">
        <v>29</v>
      </c>
      <c r="H790" s="51">
        <v>15</v>
      </c>
      <c r="I790" s="51">
        <v>19</v>
      </c>
      <c r="J790" s="51">
        <v>10</v>
      </c>
      <c r="K790" s="51">
        <v>915</v>
      </c>
      <c r="L790" s="51" t="s">
        <v>44</v>
      </c>
      <c r="M790" s="51">
        <v>1</v>
      </c>
      <c r="N790" s="51" t="s">
        <v>21</v>
      </c>
      <c r="O790" s="51" t="s">
        <v>27</v>
      </c>
      <c r="P790" s="51">
        <v>213</v>
      </c>
      <c r="Q790" s="51" t="s">
        <v>45</v>
      </c>
      <c r="R790" s="60"/>
      <c r="S790" s="60"/>
      <c r="T790" s="60"/>
    </row>
    <row r="791" spans="1:20">
      <c r="A791" s="60">
        <f>IF(C791=C790,A790,IF(C791=(C790+1),A790,(A790+1)))</f>
        <v>123</v>
      </c>
      <c r="B791" s="50" t="str">
        <f>IF(L791="Stroke",IF(M791=M790,IF(A791&lt;&gt;A790,1,IF(L790="Stroke",B790+1,IF(L789="Stroke",B789+1,IF(L788="Stroke",B788+1,IF(L787="Stroke",B787+1,IF(L786="Stroke",B786+1,IF(L785="Stroke",B785+1,IF(L784="Stroke",B784+1,"")))))))),IF(A791&lt;&gt;A789,1,IF(M791=M789,IF(L789="Stroke",B789+1,IF(M791=M788,IF(L788="Stroke",B788+1,""))),1))),"")</f>
        <v/>
      </c>
      <c r="C791" s="60">
        <f t="shared" si="24"/>
        <v>55150</v>
      </c>
      <c r="D791" s="60" t="str">
        <f t="shared" si="25"/>
        <v>20171129</v>
      </c>
      <c r="E791" s="60">
        <v>2017</v>
      </c>
      <c r="F791" s="60">
        <v>11</v>
      </c>
      <c r="G791" s="60">
        <v>29</v>
      </c>
      <c r="H791" s="60">
        <v>15</v>
      </c>
      <c r="I791" s="60">
        <v>19</v>
      </c>
      <c r="J791" s="60">
        <v>10</v>
      </c>
      <c r="K791" s="60">
        <v>973</v>
      </c>
      <c r="L791" s="61" t="s">
        <v>47</v>
      </c>
      <c r="M791" s="60">
        <v>1</v>
      </c>
      <c r="N791" s="60" t="s">
        <v>21</v>
      </c>
      <c r="O791" s="60" t="s">
        <v>27</v>
      </c>
      <c r="P791" s="60">
        <v>0</v>
      </c>
      <c r="Q791" s="60"/>
      <c r="R791" s="60"/>
      <c r="S791" s="60"/>
      <c r="T791" s="60"/>
    </row>
    <row r="792" spans="1:20">
      <c r="A792" s="49">
        <f>IF(C792=C791,A791,IF(C792=(C791+1),A791,(A791+1)))</f>
        <v>123</v>
      </c>
      <c r="B792" s="50" t="str">
        <f>IF(L792="Stroke",IF(M792=M791,IF(A792&lt;&gt;A791,1,IF(L791="Stroke",B791+1,IF(L790="Stroke",B790+1,IF(L789="Stroke",B789+1,IF(L788="Stroke",B788+1,IF(L787="Stroke",B787+1,IF(L786="Stroke",B786+1,IF(L785="Stroke",B785+1,"")))))))),IF(A792&lt;&gt;A790,1,IF(M792=M790,IF(L790="Stroke",B790+1,IF(M792=M789,IF(L789="Stroke",B789+1,""))),1))),"")</f>
        <v/>
      </c>
      <c r="C792" s="49">
        <f t="shared" si="24"/>
        <v>55151</v>
      </c>
      <c r="D792" s="49" t="str">
        <f t="shared" si="25"/>
        <v>20171129</v>
      </c>
      <c r="E792" s="49">
        <v>2017</v>
      </c>
      <c r="F792" s="49">
        <v>11</v>
      </c>
      <c r="G792" s="49">
        <v>29</v>
      </c>
      <c r="H792" s="49">
        <v>15</v>
      </c>
      <c r="I792" s="49">
        <v>19</v>
      </c>
      <c r="J792" s="49">
        <v>11</v>
      </c>
      <c r="K792" s="49">
        <v>295</v>
      </c>
      <c r="L792" s="49" t="s">
        <v>49</v>
      </c>
      <c r="M792" s="49">
        <v>1</v>
      </c>
      <c r="N792" s="49" t="s">
        <v>21</v>
      </c>
      <c r="O792" s="49" t="s">
        <v>27</v>
      </c>
      <c r="P792" s="49">
        <v>2</v>
      </c>
      <c r="Q792" s="49"/>
      <c r="R792" s="60"/>
      <c r="S792" s="60"/>
      <c r="T792" s="60"/>
    </row>
    <row r="793" spans="1:20">
      <c r="A793" s="49">
        <f>IF(C793=C792,A792,IF(C793=(C792+1),A792,(A792+1)))</f>
        <v>123</v>
      </c>
      <c r="B793" s="50" t="str">
        <f>IF(L793="Stroke",IF(M793=M792,IF(A793&lt;&gt;A792,1,IF(L792="Stroke",B792+1,IF(L791="Stroke",B791+1,IF(L790="Stroke",B790+1,IF(L789="Stroke",B789+1,IF(L788="Stroke",B788+1,IF(L787="Stroke",B787+1,IF(L786="Stroke",B786+1,"")))))))),IF(A793&lt;&gt;A791,1,IF(M793=M791,IF(L791="Stroke",B791+1,IF(M793=M790,IF(L790="Stroke",B790+1,""))),1))),"")</f>
        <v/>
      </c>
      <c r="C793" s="49">
        <f t="shared" si="24"/>
        <v>55151</v>
      </c>
      <c r="D793" s="49" t="str">
        <f t="shared" si="25"/>
        <v>20171129</v>
      </c>
      <c r="E793" s="49">
        <v>2017</v>
      </c>
      <c r="F793" s="49">
        <v>11</v>
      </c>
      <c r="G793" s="49">
        <v>29</v>
      </c>
      <c r="H793" s="49">
        <v>15</v>
      </c>
      <c r="I793" s="49">
        <v>19</v>
      </c>
      <c r="J793" s="49">
        <v>11</v>
      </c>
      <c r="K793" s="49">
        <v>341</v>
      </c>
      <c r="L793" s="49" t="s">
        <v>49</v>
      </c>
      <c r="M793" s="49">
        <v>1</v>
      </c>
      <c r="N793" s="49" t="s">
        <v>21</v>
      </c>
      <c r="O793" s="49" t="s">
        <v>27</v>
      </c>
      <c r="P793" s="49">
        <v>3</v>
      </c>
      <c r="Q793" s="49"/>
      <c r="R793" s="60"/>
      <c r="S793" s="60"/>
      <c r="T793" s="60"/>
    </row>
    <row r="794" spans="1:20">
      <c r="A794" s="49">
        <f>IF(C794=C793,A793,IF(C794=(C793+1),A793,(A793+1)))</f>
        <v>123</v>
      </c>
      <c r="B794" s="50" t="str">
        <f>IF(L794="Stroke",IF(M794=M793,IF(A794&lt;&gt;A793,1,IF(L793="Stroke",B793+1,IF(L792="Stroke",B792+1,IF(L791="Stroke",B791+1,IF(L790="Stroke",B790+1,IF(L789="Stroke",B789+1,IF(L788="Stroke",B788+1,IF(L787="Stroke",B787+1,"")))))))),IF(A794&lt;&gt;A792,1,IF(M794=M792,IF(L792="Stroke",B792+1,IF(M794=M791,IF(L791="Stroke",B791+1,""))),1))),"")</f>
        <v/>
      </c>
      <c r="C794" s="49">
        <f t="shared" si="24"/>
        <v>55151</v>
      </c>
      <c r="D794" s="49" t="str">
        <f t="shared" si="25"/>
        <v>20171129</v>
      </c>
      <c r="E794" s="49">
        <v>2017</v>
      </c>
      <c r="F794" s="49">
        <v>11</v>
      </c>
      <c r="G794" s="49">
        <v>29</v>
      </c>
      <c r="H794" s="49">
        <v>15</v>
      </c>
      <c r="I794" s="49">
        <v>19</v>
      </c>
      <c r="J794" s="49">
        <v>11</v>
      </c>
      <c r="K794" s="49">
        <v>398</v>
      </c>
      <c r="L794" s="49" t="s">
        <v>49</v>
      </c>
      <c r="M794" s="49">
        <v>1</v>
      </c>
      <c r="N794" s="49" t="s">
        <v>21</v>
      </c>
      <c r="O794" s="49" t="s">
        <v>27</v>
      </c>
      <c r="P794" s="49">
        <v>2</v>
      </c>
      <c r="Q794" s="49"/>
      <c r="R794" s="60"/>
      <c r="S794" s="60"/>
      <c r="T794" s="60"/>
    </row>
    <row r="795" spans="1:20">
      <c r="A795" s="51">
        <f>IF(C795=C794,A794,IF(C795=(C794+1),A794,(A794+1)))</f>
        <v>124</v>
      </c>
      <c r="B795" s="50">
        <f>IF(L795="Stroke",IF(M795=M794,IF(A795&lt;&gt;A794,1,IF(L794="Stroke",B794+1,IF(L793="Stroke",B793+1,IF(L792="Stroke",B792+1,IF(L791="Stroke",B791+1,IF(L790="Stroke",B790+1,IF(L789="Stroke",B789+1,IF(L788="Stroke",B788+1,"")))))))),IF(A795&lt;&gt;A793,1,IF(M795=M793,IF(L793="Stroke",B793+1,IF(M795=M792,IF(L792="Stroke",B792+1,""))),1))),"")</f>
        <v>1</v>
      </c>
      <c r="C795" s="51">
        <f t="shared" si="24"/>
        <v>55241</v>
      </c>
      <c r="D795" s="51" t="str">
        <f t="shared" si="25"/>
        <v>20171129</v>
      </c>
      <c r="E795" s="51">
        <v>2017</v>
      </c>
      <c r="F795" s="51">
        <v>11</v>
      </c>
      <c r="G795" s="51">
        <v>29</v>
      </c>
      <c r="H795" s="51">
        <v>15</v>
      </c>
      <c r="I795" s="51">
        <v>20</v>
      </c>
      <c r="J795" s="51">
        <v>41</v>
      </c>
      <c r="K795" s="51">
        <v>772</v>
      </c>
      <c r="L795" s="51" t="s">
        <v>26</v>
      </c>
      <c r="M795" s="51">
        <v>1</v>
      </c>
      <c r="N795" s="66" t="s">
        <v>20</v>
      </c>
      <c r="O795" s="51" t="s">
        <v>27</v>
      </c>
      <c r="P795" s="51">
        <v>278</v>
      </c>
      <c r="Q795" s="115" t="s">
        <v>71</v>
      </c>
      <c r="R795" s="60"/>
      <c r="S795" s="60"/>
      <c r="T795" s="60"/>
    </row>
    <row r="796" spans="1:20">
      <c r="A796" s="60">
        <f>IF(C796=C795,A795,IF(C796=(C795+1),A795,(A795+1)))</f>
        <v>124</v>
      </c>
      <c r="B796" s="50" t="str">
        <f>IF(L796="Stroke",IF(M796=M795,IF(A796&lt;&gt;A795,1,IF(L795="Stroke",B795+1,IF(L794="Stroke",B794+1,IF(L793="Stroke",B793+1,IF(L792="Stroke",B792+1,IF(L791="Stroke",B791+1,IF(L790="Stroke",B790+1,IF(L789="Stroke",B789+1,"")))))))),IF(A796&lt;&gt;A794,1,IF(M796=M794,IF(L794="Stroke",B794+1,IF(M796=M793,IF(L793="Stroke",B793+1,""))),1))),"")</f>
        <v/>
      </c>
      <c r="C796" s="60">
        <f t="shared" si="24"/>
        <v>55241</v>
      </c>
      <c r="D796" s="60" t="str">
        <f t="shared" si="25"/>
        <v>20171129</v>
      </c>
      <c r="E796" s="60">
        <v>2017</v>
      </c>
      <c r="F796" s="60">
        <v>11</v>
      </c>
      <c r="G796" s="60">
        <v>29</v>
      </c>
      <c r="H796" s="60">
        <v>15</v>
      </c>
      <c r="I796" s="60">
        <v>20</v>
      </c>
      <c r="J796" s="60">
        <v>41</v>
      </c>
      <c r="K796" s="60">
        <v>809</v>
      </c>
      <c r="L796" s="60" t="s">
        <v>44</v>
      </c>
      <c r="M796" s="60">
        <v>2</v>
      </c>
      <c r="N796" s="60" t="s">
        <v>21</v>
      </c>
      <c r="O796" s="60" t="s">
        <v>27</v>
      </c>
      <c r="P796" s="60">
        <v>124</v>
      </c>
      <c r="Q796" s="60" t="s">
        <v>42</v>
      </c>
      <c r="R796" s="60"/>
      <c r="S796" s="60"/>
      <c r="T796" s="60"/>
    </row>
    <row r="797" spans="1:20">
      <c r="A797" s="60">
        <f>IF(C797=C796,A796,IF(C797=(C796+1),A796,(A796+1)))</f>
        <v>124</v>
      </c>
      <c r="B797" s="50" t="str">
        <f>IF(L797="Stroke",IF(M797=M796,IF(A797&lt;&gt;A796,1,IF(L796="Stroke",B796+1,IF(L795="Stroke",B795+1,IF(L794="Stroke",B794+1,IF(L793="Stroke",B793+1,IF(L792="Stroke",B792+1,IF(L791="Stroke",B791+1,IF(L790="Stroke",B790+1,"")))))))),IF(A797&lt;&gt;A795,1,IF(M797=M795,IF(L795="Stroke",B795+1,IF(M797=M794,IF(L794="Stroke",B794+1,""))),1))),"")</f>
        <v/>
      </c>
      <c r="C797" s="60">
        <f t="shared" si="24"/>
        <v>55241</v>
      </c>
      <c r="D797" s="60" t="str">
        <f t="shared" si="25"/>
        <v>20171129</v>
      </c>
      <c r="E797" s="60">
        <v>2017</v>
      </c>
      <c r="F797" s="60">
        <v>11</v>
      </c>
      <c r="G797" s="60">
        <v>29</v>
      </c>
      <c r="H797" s="60">
        <v>15</v>
      </c>
      <c r="I797" s="60">
        <v>20</v>
      </c>
      <c r="J797" s="60">
        <v>41</v>
      </c>
      <c r="K797" s="60">
        <v>905</v>
      </c>
      <c r="L797" s="61" t="s">
        <v>47</v>
      </c>
      <c r="M797" s="60">
        <v>2</v>
      </c>
      <c r="N797" s="60" t="s">
        <v>21</v>
      </c>
      <c r="O797" s="60" t="s">
        <v>27</v>
      </c>
      <c r="P797" s="60">
        <v>0</v>
      </c>
      <c r="Q797" s="60"/>
      <c r="R797" s="60"/>
      <c r="S797" s="60"/>
      <c r="T797" s="60"/>
    </row>
    <row r="798" spans="1:20">
      <c r="A798" s="60">
        <f>IF(C798=C797,A797,IF(C798=(C797+1),A797,(A797+1)))</f>
        <v>124</v>
      </c>
      <c r="B798" s="50" t="str">
        <f>IF(L798="Stroke",IF(M798=M797,IF(A798&lt;&gt;A797,1,IF(L797="Stroke",B797+1,IF(L796="Stroke",B796+1,IF(L795="Stroke",B795+1,IF(L794="Stroke",B794+1,IF(L793="Stroke",B793+1,IF(L792="Stroke",B792+1,IF(L791="Stroke",B791+1,"")))))))),IF(A798&lt;&gt;A796,1,IF(M798=M796,IF(L796="Stroke",B796+1,IF(M798=M795,IF(L795="Stroke",B795+1,""))),1))),"")</f>
        <v/>
      </c>
      <c r="C798" s="60">
        <f t="shared" si="24"/>
        <v>55242</v>
      </c>
      <c r="D798" s="60" t="str">
        <f t="shared" si="25"/>
        <v>20171129</v>
      </c>
      <c r="E798" s="60">
        <v>2017</v>
      </c>
      <c r="F798" s="60">
        <v>11</v>
      </c>
      <c r="G798" s="60">
        <v>29</v>
      </c>
      <c r="H798" s="60">
        <v>15</v>
      </c>
      <c r="I798" s="60">
        <v>20</v>
      </c>
      <c r="J798" s="60">
        <v>42</v>
      </c>
      <c r="K798" s="60">
        <v>23</v>
      </c>
      <c r="L798" s="60" t="s">
        <v>29</v>
      </c>
      <c r="M798" s="60">
        <v>1</v>
      </c>
      <c r="N798" s="60" t="s">
        <v>21</v>
      </c>
      <c r="O798" s="60" t="s">
        <v>27</v>
      </c>
      <c r="P798" s="60">
        <v>0</v>
      </c>
      <c r="Q798" s="60"/>
      <c r="R798" s="60"/>
      <c r="S798" s="60"/>
      <c r="T798" s="60"/>
    </row>
    <row r="799" spans="1:20">
      <c r="A799" s="60">
        <f>IF(C799=C798,A798,IF(C799=(C798+1),A798,(A798+1)))</f>
        <v>124</v>
      </c>
      <c r="B799" s="50" t="str">
        <f>IF(L799="Stroke",IF(M799=M798,IF(A799&lt;&gt;A798,1,IF(L798="Stroke",B798+1,IF(L797="Stroke",B797+1,IF(L796="Stroke",B796+1,IF(L795="Stroke",B795+1,IF(L794="Stroke",B794+1,IF(L793="Stroke",B793+1,IF(L792="Stroke",B792+1,"")))))))),IF(A799&lt;&gt;A797,1,IF(M799=M797,IF(L797="Stroke",B797+1,IF(M799=M796,IF(L796="Stroke",B796+1,""))),1))),"")</f>
        <v/>
      </c>
      <c r="C799" s="60">
        <f t="shared" si="24"/>
        <v>55242</v>
      </c>
      <c r="D799" s="60" t="str">
        <f t="shared" si="25"/>
        <v>20171129</v>
      </c>
      <c r="E799" s="60">
        <v>2017</v>
      </c>
      <c r="F799" s="60">
        <v>11</v>
      </c>
      <c r="G799" s="60">
        <v>29</v>
      </c>
      <c r="H799" s="60">
        <v>15</v>
      </c>
      <c r="I799" s="60">
        <v>20</v>
      </c>
      <c r="J799" s="60">
        <v>42</v>
      </c>
      <c r="K799" s="60">
        <v>38</v>
      </c>
      <c r="L799" s="60" t="s">
        <v>29</v>
      </c>
      <c r="M799" s="60">
        <v>1</v>
      </c>
      <c r="N799" s="60" t="s">
        <v>21</v>
      </c>
      <c r="O799" s="60" t="s">
        <v>27</v>
      </c>
      <c r="P799" s="60">
        <v>0</v>
      </c>
      <c r="Q799" s="60"/>
      <c r="R799" s="60"/>
      <c r="S799" s="60"/>
      <c r="T799" s="60"/>
    </row>
    <row r="800" spans="1:20">
      <c r="A800" s="60">
        <f>IF(C800=C799,A799,IF(C800=(C799+1),A799,(A799+1)))</f>
        <v>124</v>
      </c>
      <c r="B800" s="50">
        <f>IF(L800="Stroke",IF(M800=M799,IF(A800&lt;&gt;A799,1,IF(L799="Stroke",B799+1,IF(L798="Stroke",B798+1,IF(L797="Stroke",B797+1,IF(L796="Stroke",B796+1,IF(L795="Stroke",B795+1,IF(L794="Stroke",B794+1,IF(L793="Stroke",B793+1,"")))))))),IF(A800&lt;&gt;A798,1,IF(M800=M798,IF(L798="Stroke",B798+1,IF(M800=M797,IF(L797="Stroke",B797+1,""))),1))),"")</f>
        <v>2</v>
      </c>
      <c r="C800" s="60">
        <f t="shared" si="24"/>
        <v>55242</v>
      </c>
      <c r="D800" s="60" t="str">
        <f t="shared" si="25"/>
        <v>20171129</v>
      </c>
      <c r="E800" s="60">
        <v>2017</v>
      </c>
      <c r="F800" s="60">
        <v>11</v>
      </c>
      <c r="G800" s="60">
        <v>29</v>
      </c>
      <c r="H800" s="60">
        <v>15</v>
      </c>
      <c r="I800" s="60">
        <v>20</v>
      </c>
      <c r="J800" s="60">
        <v>42</v>
      </c>
      <c r="K800" s="60">
        <v>203</v>
      </c>
      <c r="L800" s="60" t="s">
        <v>26</v>
      </c>
      <c r="M800" s="60">
        <v>1</v>
      </c>
      <c r="N800" s="60" t="s">
        <v>21</v>
      </c>
      <c r="O800" s="60" t="s">
        <v>27</v>
      </c>
      <c r="P800" s="60">
        <v>6</v>
      </c>
      <c r="Q800" s="60"/>
      <c r="R800" s="60"/>
      <c r="S800" s="60"/>
      <c r="T800" s="60"/>
    </row>
    <row r="801" spans="1:601">
      <c r="A801" s="60">
        <f>IF(C801=C800,A800,IF(C801=(C800+1),A800,(A800+1)))</f>
        <v>124</v>
      </c>
      <c r="B801" s="50">
        <f>IF(L801="Stroke",IF(M801=M800,IF(A801&lt;&gt;A800,1,IF(L800="Stroke",B800+1,IF(L799="Stroke",B799+1,IF(L798="Stroke",B798+1,IF(L797="Stroke",B797+1,IF(L796="Stroke",B796+1,IF(L795="Stroke",B795+1,IF(L794="Stroke",B794+1,"")))))))),IF(A801&lt;&gt;A799,1,IF(M801=M799,IF(L799="Stroke",B799+1,IF(M801=M798,IF(L798="Stroke",B798+1,""))),1))),"")</f>
        <v>3</v>
      </c>
      <c r="C801" s="60">
        <f t="shared" si="24"/>
        <v>55242</v>
      </c>
      <c r="D801" s="60" t="str">
        <f t="shared" si="25"/>
        <v>20171129</v>
      </c>
      <c r="E801" s="60">
        <v>2017</v>
      </c>
      <c r="F801" s="60">
        <v>11</v>
      </c>
      <c r="G801" s="60">
        <v>29</v>
      </c>
      <c r="H801" s="60">
        <v>15</v>
      </c>
      <c r="I801" s="60">
        <v>20</v>
      </c>
      <c r="J801" s="60">
        <v>42</v>
      </c>
      <c r="K801" s="60">
        <v>261</v>
      </c>
      <c r="L801" s="60" t="s">
        <v>26</v>
      </c>
      <c r="M801" s="60">
        <v>1</v>
      </c>
      <c r="N801" s="60" t="s">
        <v>21</v>
      </c>
      <c r="O801" s="60" t="s">
        <v>27</v>
      </c>
      <c r="P801" s="60">
        <v>84</v>
      </c>
      <c r="Q801" s="60"/>
      <c r="R801" s="60"/>
      <c r="S801" s="60"/>
      <c r="T801" s="60"/>
    </row>
    <row r="802" spans="1:601">
      <c r="A802" s="60">
        <f>IF(C802=C801,A801,IF(C802=(C801+1),A801,(A801+1)))</f>
        <v>124</v>
      </c>
      <c r="B802" s="50" t="str">
        <f>IF(L802="Stroke",IF(M802=M801,IF(A802&lt;&gt;A801,1,IF(L801="Stroke",B801+1,IF(L800="Stroke",B800+1,IF(L799="Stroke",B799+1,IF(L798="Stroke",B798+1,IF(L797="Stroke",B797+1,IF(L796="Stroke",B796+1,IF(L795="Stroke",B795+1,"")))))))),IF(A802&lt;&gt;A800,1,IF(M802=M800,IF(L800="Stroke",B800+1,IF(M802=M799,IF(L799="Stroke",B799+1,""))),1))),"")</f>
        <v/>
      </c>
      <c r="C802" s="60">
        <f t="shared" si="24"/>
        <v>55242</v>
      </c>
      <c r="D802" s="60" t="str">
        <f t="shared" si="25"/>
        <v>20171129</v>
      </c>
      <c r="E802" s="60">
        <v>2017</v>
      </c>
      <c r="F802" s="60">
        <v>11</v>
      </c>
      <c r="G802" s="60">
        <v>29</v>
      </c>
      <c r="H802" s="60">
        <v>15</v>
      </c>
      <c r="I802" s="60">
        <v>20</v>
      </c>
      <c r="J802" s="60">
        <v>42</v>
      </c>
      <c r="K802" s="60">
        <v>265</v>
      </c>
      <c r="L802" s="60" t="s">
        <v>29</v>
      </c>
      <c r="M802" s="60">
        <v>1</v>
      </c>
      <c r="N802" s="60" t="s">
        <v>21</v>
      </c>
      <c r="O802" s="60" t="s">
        <v>27</v>
      </c>
      <c r="P802" s="60">
        <v>0</v>
      </c>
      <c r="Q802" s="60"/>
      <c r="R802" s="60"/>
      <c r="S802" s="60"/>
      <c r="T802" s="60"/>
    </row>
    <row r="803" spans="1:601">
      <c r="A803" s="60">
        <f>IF(C803=C802,A802,IF(C803=(C802+1),A802,(A802+1)))</f>
        <v>124</v>
      </c>
      <c r="B803" s="50" t="str">
        <f>IF(L803="Stroke",IF(M803=M802,IF(A803&lt;&gt;A802,1,IF(L802="Stroke",B802+1,IF(L801="Stroke",B801+1,IF(L800="Stroke",B800+1,IF(L799="Stroke",B799+1,IF(L798="Stroke",B798+1,IF(L797="Stroke",B797+1,IF(L796="Stroke",B796+1,"")))))))),IF(A803&lt;&gt;A801,1,IF(M803=M801,IF(L801="Stroke",B801+1,IF(M803=M800,IF(L800="Stroke",B800+1,""))),1))),"")</f>
        <v/>
      </c>
      <c r="C803" s="60">
        <f t="shared" si="24"/>
        <v>55242</v>
      </c>
      <c r="D803" s="60" t="str">
        <f t="shared" si="25"/>
        <v>20171129</v>
      </c>
      <c r="E803" s="60">
        <v>2017</v>
      </c>
      <c r="F803" s="60">
        <v>11</v>
      </c>
      <c r="G803" s="60">
        <v>29</v>
      </c>
      <c r="H803" s="60">
        <v>15</v>
      </c>
      <c r="I803" s="60">
        <v>20</v>
      </c>
      <c r="J803" s="60">
        <v>42</v>
      </c>
      <c r="K803" s="60">
        <v>340</v>
      </c>
      <c r="L803" s="60" t="s">
        <v>29</v>
      </c>
      <c r="M803" s="60">
        <v>1</v>
      </c>
      <c r="N803" s="60" t="s">
        <v>21</v>
      </c>
      <c r="O803" s="60" t="s">
        <v>27</v>
      </c>
      <c r="P803" s="60">
        <v>0</v>
      </c>
      <c r="Q803" s="60"/>
      <c r="R803" s="60"/>
      <c r="S803" s="60"/>
      <c r="T803" s="60"/>
    </row>
    <row r="804" spans="1:601">
      <c r="A804" s="60">
        <f>IF(C804=C803,A803,IF(C804=(C803+1),A803,(A803+1)))</f>
        <v>124</v>
      </c>
      <c r="B804" s="50">
        <f>IF(L804="Stroke",IF(M804=M803,IF(A804&lt;&gt;A803,1,IF(L803="Stroke",B803+1,IF(L802="Stroke",B802+1,IF(L801="Stroke",B801+1,IF(L800="Stroke",B800+1,IF(L799="Stroke",B799+1,IF(L798="Stroke",B798+1,IF(L797="Stroke",B797+1,"")))))))),IF(A804&lt;&gt;A802,1,IF(M804=M802,IF(L802="Stroke",B802+1,IF(M804=M801,IF(L801="Stroke",B801+1,""))),1))),"")</f>
        <v>4</v>
      </c>
      <c r="C804" s="60">
        <f t="shared" si="24"/>
        <v>55242</v>
      </c>
      <c r="D804" s="60" t="str">
        <f t="shared" si="25"/>
        <v>20171129</v>
      </c>
      <c r="E804" s="60">
        <v>2017</v>
      </c>
      <c r="F804" s="60">
        <v>11</v>
      </c>
      <c r="G804" s="60">
        <v>29</v>
      </c>
      <c r="H804" s="60">
        <v>15</v>
      </c>
      <c r="I804" s="60">
        <v>20</v>
      </c>
      <c r="J804" s="60">
        <v>42</v>
      </c>
      <c r="K804" s="60">
        <v>398</v>
      </c>
      <c r="L804" s="60" t="s">
        <v>26</v>
      </c>
      <c r="M804" s="60">
        <v>1</v>
      </c>
      <c r="N804" s="60" t="s">
        <v>21</v>
      </c>
      <c r="O804" s="60" t="s">
        <v>27</v>
      </c>
      <c r="P804" s="60">
        <v>9</v>
      </c>
      <c r="Q804" s="60"/>
      <c r="R804" s="60"/>
      <c r="S804" s="60"/>
      <c r="T804" s="60"/>
    </row>
    <row r="805" spans="1:601" s="85" customFormat="1">
      <c r="A805" s="90">
        <f>IF(C805=C804,A804,IF(C805=(C804+1),A804,(A804+1)))</f>
        <v>125</v>
      </c>
      <c r="B805" s="50" t="str">
        <f>IF(L805="Stroke",IF(M805=M804,IF(A805&lt;&gt;A804,1,IF(L804="Stroke",B804+1,IF(L803="Stroke",B803+1,IF(L802="Stroke",B802+1,IF(L801="Stroke",B801+1,IF(L800="Stroke",B800+1,IF(L799="Stroke",B799+1,IF(L798="Stroke",B798+1,"")))))))),IF(A805&lt;&gt;A803,1,IF(M805=M803,IF(L803="Stroke",B803+1,IF(M805=M802,IF(L802="Stroke",B802+1,""))),1))),"")</f>
        <v/>
      </c>
      <c r="C805" s="90">
        <f t="shared" si="24"/>
        <v>55299</v>
      </c>
      <c r="D805" s="90" t="str">
        <f t="shared" si="25"/>
        <v>20171129</v>
      </c>
      <c r="E805" s="90">
        <v>2017</v>
      </c>
      <c r="F805" s="90">
        <v>11</v>
      </c>
      <c r="G805" s="90">
        <v>29</v>
      </c>
      <c r="H805" s="90">
        <v>15</v>
      </c>
      <c r="I805" s="90">
        <v>21</v>
      </c>
      <c r="J805" s="90">
        <v>39</v>
      </c>
      <c r="K805" s="90">
        <v>943</v>
      </c>
      <c r="L805" s="90" t="s">
        <v>106</v>
      </c>
      <c r="M805" s="90">
        <v>1</v>
      </c>
      <c r="N805" s="83" t="s">
        <v>89</v>
      </c>
      <c r="O805" s="90" t="s">
        <v>28</v>
      </c>
      <c r="P805" s="90">
        <v>0</v>
      </c>
      <c r="Q805" s="90" t="s">
        <v>177</v>
      </c>
      <c r="R805" s="63"/>
      <c r="S805" s="63"/>
      <c r="T805" s="63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79"/>
      <c r="AZ805" s="79"/>
      <c r="BA805" s="79"/>
      <c r="BB805" s="79"/>
      <c r="BC805" s="79"/>
      <c r="BD805" s="79"/>
      <c r="BE805" s="79"/>
      <c r="BF805" s="79"/>
      <c r="BG805" s="79"/>
      <c r="BH805" s="79"/>
      <c r="BI805" s="79"/>
      <c r="BJ805" s="79"/>
      <c r="BK805" s="79"/>
      <c r="BL805" s="79"/>
      <c r="BM805" s="79"/>
      <c r="BN805" s="79"/>
      <c r="BO805" s="79"/>
      <c r="BP805" s="79"/>
      <c r="BQ805" s="79"/>
      <c r="BR805" s="79"/>
      <c r="BS805" s="79"/>
      <c r="BT805" s="79"/>
      <c r="BU805" s="79"/>
      <c r="BV805" s="79"/>
      <c r="BW805" s="79"/>
      <c r="BX805" s="79"/>
      <c r="BY805" s="79"/>
      <c r="BZ805" s="79"/>
      <c r="CA805" s="79"/>
      <c r="CB805" s="79"/>
      <c r="CC805" s="79"/>
      <c r="CD805" s="79"/>
      <c r="CE805" s="79"/>
      <c r="CF805" s="79"/>
      <c r="CG805" s="79"/>
      <c r="CH805" s="79"/>
      <c r="CI805" s="79"/>
      <c r="CJ805" s="79"/>
      <c r="CK805" s="79"/>
      <c r="CL805" s="79"/>
      <c r="CM805" s="79"/>
      <c r="CN805" s="79"/>
      <c r="CO805" s="79"/>
      <c r="CP805" s="79"/>
      <c r="CQ805" s="79"/>
      <c r="CR805" s="79"/>
      <c r="CS805" s="79"/>
      <c r="CT805" s="79"/>
      <c r="CU805" s="79"/>
      <c r="CV805" s="79"/>
      <c r="CW805" s="79"/>
      <c r="CX805" s="79"/>
      <c r="CY805" s="79"/>
      <c r="CZ805" s="79"/>
      <c r="DA805" s="79"/>
      <c r="DB805" s="79"/>
      <c r="DC805" s="79"/>
      <c r="DD805" s="79"/>
      <c r="DE805" s="79"/>
      <c r="DF805" s="79"/>
      <c r="DG805" s="79"/>
      <c r="DH805" s="79"/>
      <c r="DI805" s="79"/>
      <c r="DJ805" s="79"/>
      <c r="DK805" s="79"/>
      <c r="DL805" s="79"/>
      <c r="DM805" s="79"/>
      <c r="DN805" s="79"/>
      <c r="DO805" s="79"/>
      <c r="DP805" s="79"/>
      <c r="DQ805" s="79"/>
      <c r="DR805" s="79"/>
      <c r="DS805" s="79"/>
      <c r="DT805" s="79"/>
      <c r="DU805" s="79"/>
      <c r="DV805" s="79"/>
      <c r="DW805" s="79"/>
      <c r="DX805" s="79"/>
      <c r="DY805" s="79"/>
      <c r="DZ805" s="79"/>
      <c r="EA805" s="79"/>
      <c r="EB805" s="79"/>
      <c r="EC805" s="79"/>
      <c r="ED805" s="79"/>
      <c r="EE805" s="79"/>
      <c r="EF805" s="79"/>
      <c r="EG805" s="79"/>
      <c r="EH805" s="79"/>
      <c r="EI805" s="79"/>
      <c r="EJ805" s="79"/>
      <c r="EK805" s="79"/>
      <c r="EL805" s="79"/>
      <c r="EM805" s="79"/>
      <c r="EN805" s="79"/>
      <c r="EO805" s="79"/>
      <c r="EP805" s="79"/>
      <c r="EQ805" s="79"/>
      <c r="ER805" s="79"/>
      <c r="ES805" s="79"/>
      <c r="ET805" s="79"/>
      <c r="EU805" s="79"/>
      <c r="EV805" s="79"/>
      <c r="EW805" s="79"/>
      <c r="EX805" s="79"/>
      <c r="EY805" s="79"/>
      <c r="EZ805" s="79"/>
      <c r="FA805" s="79"/>
      <c r="FB805" s="79"/>
      <c r="FC805" s="79"/>
      <c r="FD805" s="79"/>
      <c r="FE805" s="79"/>
      <c r="FF805" s="79"/>
      <c r="FG805" s="79"/>
      <c r="FH805" s="79"/>
      <c r="FI805" s="79"/>
      <c r="FJ805" s="79"/>
      <c r="FK805" s="79"/>
      <c r="FL805" s="79"/>
      <c r="FM805" s="79"/>
      <c r="FN805" s="79"/>
      <c r="FO805" s="79"/>
      <c r="FP805" s="79"/>
      <c r="FQ805" s="79"/>
      <c r="FR805" s="79"/>
      <c r="FS805" s="79"/>
      <c r="FT805" s="79"/>
      <c r="FU805" s="79"/>
      <c r="FV805" s="79"/>
      <c r="FW805" s="79"/>
      <c r="FX805" s="79"/>
      <c r="FY805" s="79"/>
      <c r="FZ805" s="79"/>
      <c r="GA805" s="79"/>
      <c r="GB805" s="79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79"/>
      <c r="HP805" s="79"/>
      <c r="HQ805" s="79"/>
      <c r="HR805" s="79"/>
      <c r="HS805" s="79"/>
      <c r="HT805" s="79"/>
      <c r="HU805" s="79"/>
      <c r="HV805" s="79"/>
      <c r="HW805" s="79"/>
      <c r="HX805" s="79"/>
      <c r="HY805" s="79"/>
      <c r="HZ805" s="79"/>
      <c r="IA805" s="79"/>
      <c r="IB805" s="79"/>
      <c r="IC805" s="79"/>
      <c r="ID805" s="79"/>
      <c r="IE805" s="79"/>
      <c r="IF805" s="79"/>
      <c r="IG805" s="79"/>
      <c r="IH805" s="79"/>
      <c r="II805" s="79"/>
      <c r="IJ805" s="79"/>
      <c r="IK805" s="79"/>
      <c r="IL805" s="79"/>
      <c r="IM805" s="79"/>
      <c r="IN805" s="79"/>
      <c r="IO805" s="79"/>
      <c r="IP805" s="79"/>
      <c r="IQ805" s="79"/>
      <c r="IR805" s="79"/>
      <c r="IS805" s="79"/>
      <c r="IT805" s="79"/>
      <c r="IU805" s="79"/>
      <c r="IV805" s="79"/>
      <c r="IW805" s="79"/>
      <c r="IX805" s="79"/>
      <c r="IY805" s="79"/>
      <c r="IZ805" s="79"/>
      <c r="JA805" s="79"/>
      <c r="JB805" s="79"/>
      <c r="JC805" s="79"/>
      <c r="JD805" s="79"/>
      <c r="JE805" s="79"/>
      <c r="JF805" s="79"/>
      <c r="JG805" s="79"/>
      <c r="JH805" s="79"/>
      <c r="JI805" s="79"/>
      <c r="JJ805" s="79"/>
      <c r="JK805" s="79"/>
      <c r="JL805" s="79"/>
      <c r="JM805" s="79"/>
      <c r="JN805" s="79"/>
      <c r="JO805" s="79"/>
      <c r="JP805" s="79"/>
      <c r="JQ805" s="79"/>
      <c r="JR805" s="79"/>
      <c r="JS805" s="79"/>
      <c r="JT805" s="79"/>
      <c r="JU805" s="79"/>
      <c r="JV805" s="79"/>
      <c r="JW805" s="79"/>
      <c r="JX805" s="79"/>
      <c r="JY805" s="79"/>
      <c r="JZ805" s="79"/>
      <c r="KA805" s="79"/>
      <c r="KB805" s="79"/>
      <c r="KC805" s="79"/>
      <c r="KD805" s="79"/>
      <c r="KE805" s="79"/>
      <c r="KF805" s="79"/>
      <c r="KG805" s="79"/>
      <c r="KH805" s="79"/>
      <c r="KI805" s="79"/>
      <c r="KJ805" s="79"/>
      <c r="KK805" s="79"/>
      <c r="KL805" s="79"/>
      <c r="KM805" s="79"/>
      <c r="KN805" s="79"/>
      <c r="KO805" s="79"/>
      <c r="KP805" s="79"/>
      <c r="KQ805" s="79"/>
      <c r="KR805" s="79"/>
      <c r="KS805" s="79"/>
      <c r="KT805" s="79"/>
      <c r="KU805" s="79"/>
      <c r="KV805" s="79"/>
      <c r="KW805" s="79"/>
      <c r="KX805" s="79"/>
      <c r="KY805" s="79"/>
      <c r="KZ805" s="79"/>
      <c r="LA805" s="79"/>
      <c r="LB805" s="79"/>
      <c r="LC805" s="79"/>
      <c r="LD805" s="79"/>
      <c r="LE805" s="79"/>
      <c r="LF805" s="79"/>
      <c r="LG805" s="79"/>
      <c r="LH805" s="79"/>
      <c r="LI805" s="79"/>
      <c r="LJ805" s="79"/>
      <c r="LK805" s="79"/>
      <c r="LL805" s="79"/>
      <c r="LM805" s="79"/>
      <c r="LN805" s="79"/>
      <c r="LO805" s="79"/>
      <c r="LP805" s="79"/>
      <c r="LQ805" s="79"/>
      <c r="LR805" s="79"/>
      <c r="LS805" s="79"/>
      <c r="LT805" s="79"/>
      <c r="LU805" s="79"/>
      <c r="LV805" s="79"/>
      <c r="LW805" s="79"/>
      <c r="LX805" s="79"/>
      <c r="LY805" s="79"/>
      <c r="LZ805" s="79"/>
      <c r="MA805" s="79"/>
      <c r="MB805" s="79"/>
      <c r="MC805" s="79"/>
      <c r="MD805" s="79"/>
      <c r="ME805" s="79"/>
      <c r="MF805" s="79"/>
      <c r="MG805" s="79"/>
      <c r="MH805" s="79"/>
      <c r="MI805" s="79"/>
      <c r="MJ805" s="79"/>
      <c r="MK805" s="79"/>
      <c r="ML805" s="79"/>
      <c r="MM805" s="79"/>
      <c r="MN805" s="79"/>
      <c r="MO805" s="79"/>
      <c r="MP805" s="79"/>
      <c r="MQ805" s="79"/>
      <c r="MR805" s="79"/>
      <c r="MS805" s="79"/>
      <c r="MT805" s="79"/>
      <c r="MU805" s="79"/>
      <c r="MV805" s="79"/>
      <c r="MW805" s="79"/>
      <c r="MX805" s="79"/>
      <c r="MY805" s="79"/>
      <c r="MZ805" s="79"/>
      <c r="NA805" s="79"/>
      <c r="NB805" s="79"/>
      <c r="NC805" s="79"/>
      <c r="ND805" s="79"/>
      <c r="NE805" s="79"/>
      <c r="NF805" s="79"/>
      <c r="NG805" s="79"/>
      <c r="NH805" s="79"/>
      <c r="NI805" s="79"/>
      <c r="NJ805" s="79"/>
      <c r="NK805" s="79"/>
      <c r="NL805" s="79"/>
      <c r="NM805" s="79"/>
      <c r="NN805" s="79"/>
      <c r="NO805" s="79"/>
      <c r="NP805" s="79"/>
      <c r="NQ805" s="79"/>
      <c r="NR805" s="79"/>
      <c r="NS805" s="79"/>
      <c r="NT805" s="79"/>
      <c r="NU805" s="79"/>
      <c r="NV805" s="79"/>
      <c r="NW805" s="79"/>
      <c r="NX805" s="79"/>
      <c r="NY805" s="79"/>
      <c r="NZ805" s="79"/>
      <c r="OA805" s="79"/>
      <c r="OB805" s="79"/>
      <c r="OC805" s="79"/>
      <c r="OD805" s="79"/>
      <c r="OE805" s="79"/>
      <c r="OF805" s="79"/>
      <c r="OG805" s="79"/>
      <c r="OH805" s="79"/>
      <c r="OI805" s="79"/>
      <c r="OJ805" s="79"/>
      <c r="OK805" s="79"/>
      <c r="OL805" s="79"/>
      <c r="OM805" s="79"/>
      <c r="ON805" s="79"/>
      <c r="OO805" s="79"/>
      <c r="OP805" s="79"/>
      <c r="OQ805" s="79"/>
      <c r="OR805" s="79"/>
      <c r="OS805" s="79"/>
      <c r="OT805" s="79"/>
      <c r="OU805" s="79"/>
      <c r="OV805" s="79"/>
      <c r="OW805" s="79"/>
      <c r="OX805" s="79"/>
      <c r="OY805" s="79"/>
      <c r="OZ805" s="79"/>
      <c r="PA805" s="79"/>
      <c r="PB805" s="79"/>
      <c r="PC805" s="79"/>
      <c r="PD805" s="79"/>
      <c r="PE805" s="79"/>
      <c r="PF805" s="79"/>
      <c r="PG805" s="79"/>
      <c r="PH805" s="79"/>
      <c r="PI805" s="79"/>
      <c r="PJ805" s="79"/>
      <c r="PK805" s="79"/>
      <c r="PL805" s="79"/>
      <c r="PM805" s="79"/>
      <c r="PN805" s="79"/>
      <c r="PO805" s="79"/>
      <c r="PP805" s="79"/>
      <c r="PQ805" s="79"/>
      <c r="PR805" s="79"/>
      <c r="PS805" s="79"/>
      <c r="PT805" s="79"/>
      <c r="PU805" s="79"/>
      <c r="PV805" s="79"/>
      <c r="PW805" s="79"/>
      <c r="PX805" s="79"/>
      <c r="PY805" s="79"/>
      <c r="PZ805" s="79"/>
      <c r="QA805" s="79"/>
      <c r="QB805" s="79"/>
      <c r="QC805" s="79"/>
      <c r="QD805" s="79"/>
      <c r="QE805" s="79"/>
      <c r="QF805" s="79"/>
      <c r="QG805" s="79"/>
      <c r="QH805" s="79"/>
      <c r="QI805" s="79"/>
      <c r="QJ805" s="79"/>
      <c r="QK805" s="79"/>
      <c r="QL805" s="79"/>
      <c r="QM805" s="79"/>
      <c r="QN805" s="79"/>
      <c r="QO805" s="79"/>
      <c r="QP805" s="79"/>
      <c r="QQ805" s="79"/>
      <c r="QR805" s="79"/>
      <c r="QS805" s="79"/>
      <c r="QT805" s="79"/>
      <c r="QU805" s="79"/>
      <c r="QV805" s="79"/>
      <c r="QW805" s="79"/>
      <c r="QX805" s="79"/>
      <c r="QY805" s="79"/>
      <c r="QZ805" s="79"/>
      <c r="RA805" s="79"/>
      <c r="RB805" s="79"/>
      <c r="RC805" s="79"/>
      <c r="RD805" s="79"/>
      <c r="RE805" s="79"/>
      <c r="RF805" s="79"/>
      <c r="RG805" s="79"/>
      <c r="RH805" s="79"/>
      <c r="RI805" s="79"/>
      <c r="RJ805" s="79"/>
      <c r="RK805" s="79"/>
      <c r="RL805" s="79"/>
      <c r="RM805" s="79"/>
      <c r="RN805" s="79"/>
      <c r="RO805" s="79"/>
      <c r="RP805" s="79"/>
      <c r="RQ805" s="79"/>
      <c r="RR805" s="79"/>
      <c r="RS805" s="79"/>
      <c r="RT805" s="79"/>
      <c r="RU805" s="79"/>
      <c r="RV805" s="79"/>
      <c r="RW805" s="79"/>
      <c r="RX805" s="79"/>
      <c r="RY805" s="79"/>
      <c r="RZ805" s="79"/>
      <c r="SA805" s="79"/>
      <c r="SB805" s="79"/>
      <c r="SC805" s="79"/>
      <c r="SD805" s="79"/>
      <c r="SE805" s="79"/>
      <c r="SF805" s="79"/>
      <c r="SG805" s="79"/>
      <c r="SH805" s="79"/>
      <c r="SI805" s="79"/>
      <c r="SJ805" s="79"/>
      <c r="SK805" s="79"/>
      <c r="SL805" s="79"/>
      <c r="SM805" s="79"/>
      <c r="SN805" s="79"/>
      <c r="SO805" s="79"/>
      <c r="SP805" s="79"/>
      <c r="SQ805" s="79"/>
      <c r="SR805" s="79"/>
      <c r="SS805" s="79"/>
      <c r="ST805" s="79"/>
      <c r="SU805" s="79"/>
      <c r="SV805" s="79"/>
      <c r="SW805" s="79"/>
      <c r="SX805" s="79"/>
      <c r="SY805" s="79"/>
      <c r="SZ805" s="79"/>
      <c r="TA805" s="79"/>
      <c r="TB805" s="79"/>
      <c r="TC805" s="79"/>
      <c r="TD805" s="79"/>
      <c r="TE805" s="79"/>
      <c r="TF805" s="79"/>
      <c r="TG805" s="79"/>
      <c r="TH805" s="79"/>
      <c r="TI805" s="79"/>
      <c r="TJ805" s="79"/>
      <c r="TK805" s="79"/>
      <c r="TL805" s="79"/>
      <c r="TM805" s="79"/>
      <c r="TN805" s="79"/>
      <c r="TO805" s="79"/>
      <c r="TP805" s="79"/>
      <c r="TQ805" s="79"/>
      <c r="TR805" s="79"/>
      <c r="TS805" s="79"/>
      <c r="TT805" s="79"/>
      <c r="TU805" s="79"/>
      <c r="TV805" s="79"/>
      <c r="TW805" s="79"/>
      <c r="TX805" s="79"/>
      <c r="TY805" s="79"/>
      <c r="TZ805" s="79"/>
      <c r="UA805" s="79"/>
      <c r="UB805" s="79"/>
      <c r="UC805" s="79"/>
      <c r="UD805" s="79"/>
      <c r="UE805" s="79"/>
      <c r="UF805" s="79"/>
      <c r="UG805" s="79"/>
      <c r="UH805" s="79"/>
      <c r="UI805" s="79"/>
      <c r="UJ805" s="79"/>
      <c r="UK805" s="79"/>
      <c r="UL805" s="79"/>
      <c r="UM805" s="79"/>
      <c r="UN805" s="79"/>
      <c r="UO805" s="79"/>
      <c r="UP805" s="79"/>
      <c r="UQ805" s="79"/>
      <c r="UR805" s="79"/>
      <c r="US805" s="79"/>
      <c r="UT805" s="79"/>
      <c r="UU805" s="79"/>
      <c r="UV805" s="79"/>
      <c r="UW805" s="79"/>
      <c r="UX805" s="79"/>
      <c r="UY805" s="79"/>
      <c r="UZ805" s="79"/>
      <c r="VA805" s="79"/>
      <c r="VB805" s="79"/>
      <c r="VC805" s="79"/>
      <c r="VD805" s="79"/>
      <c r="VE805" s="79"/>
      <c r="VF805" s="79"/>
      <c r="VG805" s="79"/>
      <c r="VH805" s="79"/>
      <c r="VI805" s="79"/>
      <c r="VJ805" s="79"/>
      <c r="VK805" s="79"/>
      <c r="VL805" s="79"/>
      <c r="VM805" s="79"/>
      <c r="VN805" s="79"/>
      <c r="VO805" s="79"/>
      <c r="VP805" s="79"/>
      <c r="VQ805" s="79"/>
      <c r="VR805" s="79"/>
      <c r="VS805" s="79"/>
      <c r="VT805" s="79"/>
      <c r="VU805" s="79"/>
      <c r="VV805" s="79"/>
      <c r="VW805" s="79"/>
      <c r="VX805" s="79"/>
      <c r="VY805" s="79"/>
      <c r="VZ805" s="79"/>
      <c r="WA805" s="79"/>
      <c r="WB805" s="79"/>
      <c r="WC805" s="79"/>
    </row>
    <row r="806" spans="1:601" s="79" customFormat="1">
      <c r="A806" s="60">
        <f>IF(C806=C805,A805,IF(C806=(C805+1),A805,(A805+1)))</f>
        <v>125</v>
      </c>
      <c r="B806" s="50" t="str">
        <f>IF(L806="Stroke",IF(M806=M805,IF(A806&lt;&gt;A805,1,IF(L805="Stroke",B805+1,IF(L804="Stroke",B804+1,IF(L803="Stroke",B803+1,IF(L802="Stroke",B802+1,IF(L801="Stroke",B801+1,IF(L800="Stroke",B800+1,IF(L799="Stroke",B799+1,"")))))))),IF(A806&lt;&gt;A804,1,IF(M806=M804,IF(L804="Stroke",B804+1,IF(M806=M803,IF(L803="Stroke",B803+1,""))),1))),"")</f>
        <v/>
      </c>
      <c r="C806" s="60">
        <f t="shared" si="24"/>
        <v>55300</v>
      </c>
      <c r="D806" s="60" t="str">
        <f t="shared" si="25"/>
        <v>20171129</v>
      </c>
      <c r="E806" s="60">
        <v>2017</v>
      </c>
      <c r="F806" s="60">
        <v>11</v>
      </c>
      <c r="G806" s="60">
        <v>29</v>
      </c>
      <c r="H806" s="60">
        <v>15</v>
      </c>
      <c r="I806" s="60">
        <v>21</v>
      </c>
      <c r="J806" s="60">
        <v>40</v>
      </c>
      <c r="K806" s="60">
        <v>138</v>
      </c>
      <c r="L806" s="60" t="s">
        <v>172</v>
      </c>
      <c r="M806" s="60">
        <v>1</v>
      </c>
      <c r="N806" s="60" t="s">
        <v>21</v>
      </c>
      <c r="O806" s="60" t="s">
        <v>27</v>
      </c>
      <c r="P806" s="60">
        <f>491-138</f>
        <v>353</v>
      </c>
      <c r="Q806" s="60" t="s">
        <v>186</v>
      </c>
      <c r="R806" s="60"/>
      <c r="S806" s="60"/>
      <c r="T806" s="60"/>
    </row>
    <row r="807" spans="1:601" s="79" customFormat="1">
      <c r="A807" s="60">
        <f>IF(C807=C806,A806,IF(C807=(C806+1),A806,(A806+1)))</f>
        <v>125</v>
      </c>
      <c r="B807" s="50" t="str">
        <f>IF(L807="Stroke",IF(M807=M806,IF(A807&lt;&gt;A806,1,IF(L806="Stroke",B806+1,IF(L805="Stroke",B805+1,IF(L804="Stroke",B804+1,IF(L803="Stroke",B803+1,IF(L802="Stroke",B802+1,IF(L801="Stroke",B801+1,IF(L800="Stroke",B800+1,"")))))))),IF(A807&lt;&gt;A805,1,IF(M807=M805,IF(L805="Stroke",B805+1,IF(M807=M804,IF(L804="Stroke",B804+1,""))),1))),"")</f>
        <v/>
      </c>
      <c r="C807" s="60">
        <f t="shared" si="24"/>
        <v>55300</v>
      </c>
      <c r="D807" s="60" t="str">
        <f t="shared" si="25"/>
        <v>20171129</v>
      </c>
      <c r="E807" s="60">
        <v>2017</v>
      </c>
      <c r="F807" s="60">
        <v>11</v>
      </c>
      <c r="G807" s="60">
        <v>29</v>
      </c>
      <c r="H807" s="60">
        <v>15</v>
      </c>
      <c r="I807" s="60">
        <v>21</v>
      </c>
      <c r="J807" s="60">
        <v>40</v>
      </c>
      <c r="K807" s="60">
        <v>197</v>
      </c>
      <c r="L807" s="60" t="s">
        <v>47</v>
      </c>
      <c r="M807" s="60">
        <v>1</v>
      </c>
      <c r="N807" s="60" t="s">
        <v>21</v>
      </c>
      <c r="O807" s="60" t="s">
        <v>27</v>
      </c>
      <c r="P807" s="60">
        <v>0</v>
      </c>
      <c r="Q807" s="60"/>
      <c r="R807" s="60"/>
      <c r="S807" s="60"/>
      <c r="T807" s="60"/>
    </row>
    <row r="808" spans="1:601" s="79" customFormat="1">
      <c r="A808" s="60">
        <f>IF(C808=C807,A807,IF(C808=(C807+1),A807,(A807+1)))</f>
        <v>125</v>
      </c>
      <c r="B808" s="50" t="str">
        <f>IF(L808="Stroke",IF(M808=M807,IF(A808&lt;&gt;A807,1,IF(L807="Stroke",B807+1,IF(L806="Stroke",B806+1,IF(L805="Stroke",B805+1,IF(L804="Stroke",B804+1,IF(L803="Stroke",B803+1,IF(L802="Stroke",B802+1,IF(L801="Stroke",B801+1,"")))))))),IF(A808&lt;&gt;A806,1,IF(M808=M806,IF(L806="Stroke",B806+1,IF(M808=M805,IF(L805="Stroke",B805+1,""))),1))),"")</f>
        <v/>
      </c>
      <c r="C808" s="60">
        <f t="shared" si="24"/>
        <v>55300</v>
      </c>
      <c r="D808" s="60" t="str">
        <f t="shared" si="25"/>
        <v>20171129</v>
      </c>
      <c r="E808" s="60">
        <v>2017</v>
      </c>
      <c r="F808" s="60">
        <v>11</v>
      </c>
      <c r="G808" s="60">
        <v>29</v>
      </c>
      <c r="H808" s="60">
        <v>15</v>
      </c>
      <c r="I808" s="60">
        <v>21</v>
      </c>
      <c r="J808" s="60">
        <v>40</v>
      </c>
      <c r="K808" s="60">
        <v>217</v>
      </c>
      <c r="L808" s="60" t="s">
        <v>47</v>
      </c>
      <c r="M808" s="60">
        <v>1</v>
      </c>
      <c r="N808" s="60" t="s">
        <v>21</v>
      </c>
      <c r="O808" s="60" t="s">
        <v>27</v>
      </c>
      <c r="P808" s="60">
        <v>0</v>
      </c>
      <c r="Q808" s="60"/>
      <c r="R808" s="60"/>
      <c r="S808" s="60"/>
      <c r="T808" s="60"/>
    </row>
    <row r="809" spans="1:601" s="91" customFormat="1">
      <c r="A809" s="83">
        <f>IF(C809=C808,A808,IF(C809=(C808+1),A808,(A808+1)))</f>
        <v>126</v>
      </c>
      <c r="B809" s="50" t="str">
        <f>IF(L809="Stroke",IF(M809=M808,IF(A809&lt;&gt;A808,1,IF(L808="Stroke",B808+1,IF(L807="Stroke",B807+1,IF(L806="Stroke",B806+1,IF(L805="Stroke",B805+1,IF(L804="Stroke",B804+1,IF(L803="Stroke",B803+1,IF(L802="Stroke",B802+1,"")))))))),IF(A809&lt;&gt;A807,1,IF(M809=M807,IF(L807="Stroke",B807+1,IF(M809=M806,IF(L806="Stroke",B806+1,""))),1))),"")</f>
        <v/>
      </c>
      <c r="C809" s="83">
        <f t="shared" si="24"/>
        <v>55382</v>
      </c>
      <c r="D809" s="83" t="str">
        <f t="shared" si="25"/>
        <v>20171129</v>
      </c>
      <c r="E809" s="83">
        <v>2017</v>
      </c>
      <c r="F809" s="83">
        <v>11</v>
      </c>
      <c r="G809" s="83">
        <v>29</v>
      </c>
      <c r="H809" s="83">
        <v>15</v>
      </c>
      <c r="I809" s="83">
        <v>23</v>
      </c>
      <c r="J809" s="83">
        <v>2</v>
      </c>
      <c r="K809" s="83">
        <v>877</v>
      </c>
      <c r="L809" s="83" t="s">
        <v>106</v>
      </c>
      <c r="M809" s="83">
        <v>1</v>
      </c>
      <c r="N809" s="83" t="s">
        <v>89</v>
      </c>
      <c r="O809" s="83" t="s">
        <v>27</v>
      </c>
      <c r="P809" s="83">
        <v>0</v>
      </c>
      <c r="Q809" s="83" t="s">
        <v>178</v>
      </c>
      <c r="R809" s="60"/>
      <c r="S809" s="60"/>
      <c r="T809" s="60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79"/>
      <c r="AZ809" s="79"/>
      <c r="BA809" s="79"/>
      <c r="BB809" s="79"/>
      <c r="BC809" s="79"/>
      <c r="BD809" s="79"/>
      <c r="BE809" s="79"/>
      <c r="BF809" s="79"/>
      <c r="BG809" s="79"/>
      <c r="BH809" s="79"/>
      <c r="BI809" s="79"/>
      <c r="BJ809" s="79"/>
      <c r="BK809" s="79"/>
      <c r="BL809" s="79"/>
      <c r="BM809" s="79"/>
      <c r="BN809" s="79"/>
      <c r="BO809" s="79"/>
      <c r="BP809" s="79"/>
      <c r="BQ809" s="79"/>
      <c r="BR809" s="79"/>
      <c r="BS809" s="79"/>
      <c r="BT809" s="79"/>
      <c r="BU809" s="79"/>
      <c r="BV809" s="79"/>
      <c r="BW809" s="79"/>
      <c r="BX809" s="79"/>
      <c r="BY809" s="79"/>
      <c r="BZ809" s="79"/>
      <c r="CA809" s="79"/>
      <c r="CB809" s="79"/>
      <c r="CC809" s="79"/>
      <c r="CD809" s="79"/>
      <c r="CE809" s="79"/>
      <c r="CF809" s="79"/>
      <c r="CG809" s="79"/>
      <c r="CH809" s="79"/>
      <c r="CI809" s="79"/>
      <c r="CJ809" s="79"/>
      <c r="CK809" s="79"/>
      <c r="CL809" s="79"/>
      <c r="CM809" s="79"/>
      <c r="CN809" s="79"/>
      <c r="CO809" s="79"/>
      <c r="CP809" s="79"/>
      <c r="CQ809" s="79"/>
      <c r="CR809" s="79"/>
      <c r="CS809" s="79"/>
      <c r="CT809" s="79"/>
      <c r="CU809" s="79"/>
      <c r="CV809" s="79"/>
      <c r="CW809" s="79"/>
      <c r="CX809" s="79"/>
      <c r="CY809" s="79"/>
      <c r="CZ809" s="79"/>
      <c r="DA809" s="79"/>
      <c r="DB809" s="79"/>
      <c r="DC809" s="79"/>
      <c r="DD809" s="79"/>
      <c r="DE809" s="79"/>
      <c r="DF809" s="79"/>
      <c r="DG809" s="79"/>
      <c r="DH809" s="79"/>
      <c r="DI809" s="79"/>
      <c r="DJ809" s="79"/>
      <c r="DK809" s="79"/>
      <c r="DL809" s="79"/>
      <c r="DM809" s="79"/>
      <c r="DN809" s="79"/>
      <c r="DO809" s="79"/>
      <c r="DP809" s="79"/>
      <c r="DQ809" s="79"/>
      <c r="DR809" s="79"/>
      <c r="DS809" s="79"/>
      <c r="DT809" s="79"/>
      <c r="DU809" s="79"/>
      <c r="DV809" s="79"/>
      <c r="DW809" s="79"/>
      <c r="DX809" s="79"/>
      <c r="DY809" s="79"/>
      <c r="DZ809" s="79"/>
      <c r="EA809" s="79"/>
      <c r="EB809" s="79"/>
      <c r="EC809" s="79"/>
      <c r="ED809" s="79"/>
      <c r="EE809" s="79"/>
      <c r="EF809" s="79"/>
      <c r="EG809" s="79"/>
      <c r="EH809" s="79"/>
      <c r="EI809" s="79"/>
      <c r="EJ809" s="79"/>
      <c r="EK809" s="79"/>
      <c r="EL809" s="79"/>
      <c r="EM809" s="79"/>
      <c r="EN809" s="79"/>
      <c r="EO809" s="79"/>
      <c r="EP809" s="79"/>
      <c r="EQ809" s="79"/>
      <c r="ER809" s="79"/>
      <c r="ES809" s="79"/>
      <c r="ET809" s="79"/>
      <c r="EU809" s="79"/>
      <c r="EV809" s="79"/>
      <c r="EW809" s="79"/>
      <c r="EX809" s="79"/>
      <c r="EY809" s="79"/>
      <c r="EZ809" s="79"/>
      <c r="FA809" s="79"/>
      <c r="FB809" s="79"/>
      <c r="FC809" s="79"/>
      <c r="FD809" s="79"/>
      <c r="FE809" s="79"/>
      <c r="FF809" s="79"/>
      <c r="FG809" s="79"/>
      <c r="FH809" s="79"/>
      <c r="FI809" s="79"/>
      <c r="FJ809" s="79"/>
      <c r="FK809" s="79"/>
      <c r="FL809" s="79"/>
      <c r="FM809" s="79"/>
      <c r="FN809" s="79"/>
      <c r="FO809" s="79"/>
      <c r="FP809" s="79"/>
      <c r="FQ809" s="79"/>
      <c r="FR809" s="79"/>
      <c r="FS809" s="79"/>
      <c r="FT809" s="79"/>
      <c r="FU809" s="79"/>
      <c r="FV809" s="79"/>
      <c r="FW809" s="79"/>
      <c r="FX809" s="79"/>
      <c r="FY809" s="79"/>
      <c r="FZ809" s="79"/>
      <c r="GA809" s="79"/>
      <c r="GB809" s="79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79"/>
      <c r="HP809" s="79"/>
      <c r="HQ809" s="79"/>
      <c r="HR809" s="79"/>
      <c r="HS809" s="79"/>
      <c r="HT809" s="79"/>
      <c r="HU809" s="79"/>
      <c r="HV809" s="79"/>
      <c r="HW809" s="79"/>
      <c r="HX809" s="79"/>
      <c r="HY809" s="79"/>
      <c r="HZ809" s="79"/>
      <c r="IA809" s="79"/>
      <c r="IB809" s="79"/>
      <c r="IC809" s="79"/>
      <c r="ID809" s="79"/>
      <c r="IE809" s="79"/>
      <c r="IF809" s="79"/>
      <c r="IG809" s="79"/>
      <c r="IH809" s="79"/>
      <c r="II809" s="79"/>
      <c r="IJ809" s="79"/>
      <c r="IK809" s="79"/>
      <c r="IL809" s="79"/>
      <c r="IM809" s="79"/>
      <c r="IN809" s="79"/>
      <c r="IO809" s="79"/>
      <c r="IP809" s="79"/>
      <c r="IQ809" s="79"/>
      <c r="IR809" s="79"/>
      <c r="IS809" s="79"/>
      <c r="IT809" s="79"/>
      <c r="IU809" s="79"/>
      <c r="IV809" s="79"/>
      <c r="IW809" s="79"/>
      <c r="IX809" s="79"/>
      <c r="IY809" s="79"/>
      <c r="IZ809" s="79"/>
      <c r="JA809" s="79"/>
      <c r="JB809" s="79"/>
      <c r="JC809" s="79"/>
      <c r="JD809" s="79"/>
      <c r="JE809" s="79"/>
      <c r="JF809" s="79"/>
      <c r="JG809" s="79"/>
      <c r="JH809" s="79"/>
      <c r="JI809" s="79"/>
      <c r="JJ809" s="79"/>
      <c r="JK809" s="79"/>
      <c r="JL809" s="79"/>
      <c r="JM809" s="79"/>
      <c r="JN809" s="79"/>
      <c r="JO809" s="79"/>
      <c r="JP809" s="79"/>
      <c r="JQ809" s="79"/>
      <c r="JR809" s="79"/>
    </row>
    <row r="810" spans="1:601" s="79" customFormat="1">
      <c r="A810" s="60">
        <f>IF(C810=C809,A809,IF(C810=(C809+1),A809,(A809+1)))</f>
        <v>126</v>
      </c>
      <c r="B810" s="50" t="str">
        <f>IF(L810="Stroke",IF(M810=M809,IF(A810&lt;&gt;A809,1,IF(L809="Stroke",B809+1,IF(L808="Stroke",B808+1,IF(L807="Stroke",B807+1,IF(L806="Stroke",B806+1,IF(L805="Stroke",B805+1,IF(L804="Stroke",B804+1,IF(L803="Stroke",B803+1,"")))))))),IF(A810&lt;&gt;A808,1,IF(M810=M808,IF(L808="Stroke",B808+1,IF(M810=M807,IF(L807="Stroke",B807+1,""))),1))),"")</f>
        <v/>
      </c>
      <c r="C810" s="60">
        <f t="shared" si="24"/>
        <v>55383</v>
      </c>
      <c r="D810" s="60" t="str">
        <f t="shared" si="25"/>
        <v>20171129</v>
      </c>
      <c r="E810" s="60">
        <v>2017</v>
      </c>
      <c r="F810" s="60">
        <v>11</v>
      </c>
      <c r="G810" s="60">
        <v>29</v>
      </c>
      <c r="H810" s="60">
        <v>15</v>
      </c>
      <c r="I810" s="60">
        <v>23</v>
      </c>
      <c r="J810" s="60">
        <v>3</v>
      </c>
      <c r="K810" s="60">
        <v>37</v>
      </c>
      <c r="L810" s="60" t="s">
        <v>44</v>
      </c>
      <c r="M810" s="60">
        <v>1</v>
      </c>
      <c r="N810" s="60" t="s">
        <v>21</v>
      </c>
      <c r="O810" s="60" t="s">
        <v>27</v>
      </c>
      <c r="P810" s="60">
        <v>220</v>
      </c>
      <c r="Q810" s="60" t="s">
        <v>45</v>
      </c>
      <c r="R810" s="60"/>
      <c r="S810" s="60"/>
      <c r="T810" s="60"/>
    </row>
    <row r="811" spans="1:601" s="79" customFormat="1">
      <c r="A811" s="60">
        <f>IF(C811=C810,A810,IF(C811=(C810+1),A810,(A810+1)))</f>
        <v>126</v>
      </c>
      <c r="B811" s="50" t="str">
        <f>IF(L811="Stroke",IF(M811=M810,IF(A811&lt;&gt;A810,1,IF(L810="Stroke",B810+1,IF(L809="Stroke",B809+1,IF(L808="Stroke",B808+1,IF(L807="Stroke",B807+1,IF(L806="Stroke",B806+1,IF(L805="Stroke",B805+1,IF(L804="Stroke",B804+1,"")))))))),IF(A811&lt;&gt;A809,1,IF(M811=M809,IF(L809="Stroke",B809+1,IF(M811=M808,IF(L808="Stroke",B808+1,""))),1))),"")</f>
        <v/>
      </c>
      <c r="C811" s="60">
        <f t="shared" si="24"/>
        <v>55383</v>
      </c>
      <c r="D811" s="60" t="str">
        <f t="shared" si="25"/>
        <v>20171129</v>
      </c>
      <c r="E811" s="60">
        <v>2017</v>
      </c>
      <c r="F811" s="60">
        <v>11</v>
      </c>
      <c r="G811" s="60">
        <v>29</v>
      </c>
      <c r="H811" s="60">
        <v>15</v>
      </c>
      <c r="I811" s="60">
        <v>23</v>
      </c>
      <c r="J811" s="60">
        <v>3</v>
      </c>
      <c r="K811" s="60">
        <v>80</v>
      </c>
      <c r="L811" s="60" t="s">
        <v>47</v>
      </c>
      <c r="M811" s="60">
        <v>1</v>
      </c>
      <c r="N811" s="60" t="s">
        <v>21</v>
      </c>
      <c r="O811" s="60" t="s">
        <v>27</v>
      </c>
      <c r="P811" s="60">
        <v>0</v>
      </c>
      <c r="Q811" s="60"/>
      <c r="R811" s="60"/>
      <c r="S811" s="60"/>
      <c r="T811" s="60"/>
    </row>
    <row r="812" spans="1:601" s="79" customFormat="1">
      <c r="A812" s="60">
        <f>IF(C812=C811,A811,IF(C812=(C811+1),A811,(A811+1)))</f>
        <v>126</v>
      </c>
      <c r="B812" s="50">
        <f>IF(L812="Stroke",IF(M812=M811,IF(A812&lt;&gt;A811,1,IF(L811="Stroke",B811+1,IF(L810="Stroke",B810+1,IF(L809="Stroke",B809+1,IF(L808="Stroke",B808+1,IF(L807="Stroke",B807+1,IF(L806="Stroke",B806+1,IF(L805="Stroke",B805+1,"")))))))),IF(A812&lt;&gt;A810,1,IF(M812=M810,IF(L810="Stroke",B810+1,IF(M812=M809,IF(L809="Stroke",B809+1,""))),1))),"")</f>
        <v>1</v>
      </c>
      <c r="C812" s="60">
        <f t="shared" si="24"/>
        <v>55383</v>
      </c>
      <c r="D812" s="60" t="str">
        <f t="shared" si="25"/>
        <v>20171129</v>
      </c>
      <c r="E812" s="60">
        <v>2017</v>
      </c>
      <c r="F812" s="60">
        <v>11</v>
      </c>
      <c r="G812" s="60">
        <v>29</v>
      </c>
      <c r="H812" s="60">
        <v>15</v>
      </c>
      <c r="I812" s="60">
        <v>23</v>
      </c>
      <c r="J812" s="60">
        <v>3</v>
      </c>
      <c r="K812" s="60">
        <v>228</v>
      </c>
      <c r="L812" s="60" t="s">
        <v>26</v>
      </c>
      <c r="M812" s="60">
        <v>2</v>
      </c>
      <c r="N812" s="60" t="s">
        <v>20</v>
      </c>
      <c r="O812" s="60" t="s">
        <v>27</v>
      </c>
      <c r="P812" s="60">
        <v>223</v>
      </c>
      <c r="Q812" s="60"/>
      <c r="R812" s="60"/>
      <c r="S812" s="60"/>
      <c r="T812" s="60"/>
    </row>
    <row r="813" spans="1:601">
      <c r="A813" s="51">
        <f>IF(C813=C812,A812,IF(C813=(C812+1),A812,(A812+1)))</f>
        <v>127</v>
      </c>
      <c r="B813" s="50">
        <f>IF(L813="Stroke",IF(M813=M812,IF(A813&lt;&gt;A812,1,IF(L812="Stroke",B812+1,IF(L811="Stroke",B811+1,IF(L810="Stroke",B810+1,IF(L809="Stroke",B809+1,IF(L808="Stroke",B808+1,IF(L807="Stroke",B807+1,IF(L806="Stroke",B806+1,"")))))))),IF(A813&lt;&gt;A811,1,IF(M813=M811,IF(L811="Stroke",B811+1,IF(M813=M810,IF(L810="Stroke",B810+1,""))),1))),"")</f>
        <v>1</v>
      </c>
      <c r="C813" s="51">
        <f t="shared" si="24"/>
        <v>55826</v>
      </c>
      <c r="D813" s="51" t="str">
        <f t="shared" si="25"/>
        <v>20171129</v>
      </c>
      <c r="E813" s="51">
        <v>2017</v>
      </c>
      <c r="F813" s="51">
        <v>11</v>
      </c>
      <c r="G813" s="51">
        <v>29</v>
      </c>
      <c r="H813" s="51">
        <v>15</v>
      </c>
      <c r="I813" s="51">
        <v>30</v>
      </c>
      <c r="J813" s="51">
        <v>26</v>
      </c>
      <c r="K813" s="51">
        <v>968</v>
      </c>
      <c r="L813" s="51" t="s">
        <v>26</v>
      </c>
      <c r="M813" s="51">
        <v>1</v>
      </c>
      <c r="N813" s="51" t="s">
        <v>20</v>
      </c>
      <c r="O813" s="51" t="s">
        <v>27</v>
      </c>
      <c r="P813" s="51">
        <v>207</v>
      </c>
      <c r="Q813" s="51" t="s">
        <v>96</v>
      </c>
      <c r="R813" s="60"/>
      <c r="S813" s="60"/>
      <c r="T813" s="60"/>
    </row>
    <row r="814" spans="1:601">
      <c r="A814" s="49">
        <f>IF(C814=C813,A813,IF(C814=(C813+1),A813,(A813+1)))</f>
        <v>127</v>
      </c>
      <c r="B814" s="50">
        <f>IF(L814="Stroke",IF(M814=M813,IF(A814&lt;&gt;A813,1,IF(L813="Stroke",B813+1,IF(L812="Stroke",B812+1,IF(L811="Stroke",B811+1,IF(L810="Stroke",B810+1,IF(L809="Stroke",B809+1,IF(L808="Stroke",B808+1,IF(L807="Stroke",B807+1,"")))))))),IF(A814&lt;&gt;A812,1,IF(M814=M812,IF(L812="Stroke",B812+1,IF(M814=M811,IF(L811="Stroke",B811+1,""))),1))),"")</f>
        <v>2</v>
      </c>
      <c r="C814" s="49">
        <f t="shared" si="24"/>
        <v>55827</v>
      </c>
      <c r="D814" s="49" t="str">
        <f t="shared" si="25"/>
        <v>20171129</v>
      </c>
      <c r="E814" s="49">
        <v>2017</v>
      </c>
      <c r="F814" s="49">
        <v>11</v>
      </c>
      <c r="G814" s="49">
        <v>29</v>
      </c>
      <c r="H814" s="49">
        <v>15</v>
      </c>
      <c r="I814" s="49">
        <v>30</v>
      </c>
      <c r="J814" s="49">
        <v>27</v>
      </c>
      <c r="K814" s="49">
        <v>298</v>
      </c>
      <c r="L814" s="49" t="s">
        <v>26</v>
      </c>
      <c r="M814" s="49">
        <v>1</v>
      </c>
      <c r="N814" s="49" t="s">
        <v>21</v>
      </c>
      <c r="O814" s="49" t="s">
        <v>27</v>
      </c>
      <c r="P814" s="49">
        <v>242</v>
      </c>
      <c r="Q814" s="49"/>
      <c r="R814" s="60"/>
      <c r="S814" s="60"/>
      <c r="T814" s="60"/>
    </row>
    <row r="815" spans="1:601">
      <c r="A815" s="49">
        <f>IF(C815=C814,A814,IF(C815=(C814+1),A814,(A814+1)))</f>
        <v>127</v>
      </c>
      <c r="B815" s="50">
        <f>IF(L815="Stroke",IF(M815=M814,IF(A815&lt;&gt;A814,1,IF(L814="Stroke",B814+1,IF(L813="Stroke",B813+1,IF(L812="Stroke",B812+1,IF(L811="Stroke",B811+1,IF(L810="Stroke",B810+1,IF(L809="Stroke",B809+1,IF(L808="Stroke",B808+1,"")))))))),IF(A815&lt;&gt;A813,1,IF(M815=M813,IF(L813="Stroke",B813+1,IF(M815=M812,IF(L812="Stroke",B812+1,""))),1))),"")</f>
        <v>3</v>
      </c>
      <c r="C815" s="49">
        <f t="shared" si="24"/>
        <v>55827</v>
      </c>
      <c r="D815" s="49" t="str">
        <f t="shared" si="25"/>
        <v>20171129</v>
      </c>
      <c r="E815" s="49">
        <v>2017</v>
      </c>
      <c r="F815" s="49">
        <v>11</v>
      </c>
      <c r="G815" s="49">
        <v>29</v>
      </c>
      <c r="H815" s="49">
        <v>15</v>
      </c>
      <c r="I815" s="49">
        <v>30</v>
      </c>
      <c r="J815" s="49">
        <v>27</v>
      </c>
      <c r="K815" s="49">
        <v>680</v>
      </c>
      <c r="L815" s="49" t="s">
        <v>26</v>
      </c>
      <c r="M815" s="49">
        <v>1</v>
      </c>
      <c r="N815" s="49" t="s">
        <v>21</v>
      </c>
      <c r="O815" s="49" t="s">
        <v>27</v>
      </c>
      <c r="P815" s="49">
        <v>64</v>
      </c>
      <c r="Q815" s="49"/>
      <c r="R815" s="60"/>
      <c r="S815" s="60"/>
      <c r="T815" s="60"/>
    </row>
    <row r="816" spans="1:601">
      <c r="A816" s="51">
        <f>IF(C816=C815,A815,IF(C816=(C815+1),A815,(A815+1)))</f>
        <v>128</v>
      </c>
      <c r="B816" s="50" t="str">
        <f>IF(L816="Stroke",IF(M816=M815,IF(A816&lt;&gt;A815,1,IF(L815="Stroke",B815+1,IF(L814="Stroke",B814+1,IF(L813="Stroke",B813+1,IF(L812="Stroke",B812+1,IF(L811="Stroke",B811+1,IF(L810="Stroke",B810+1,IF(L809="Stroke",B809+1,"")))))))),IF(A816&lt;&gt;A814,1,IF(M816=M814,IF(L814="Stroke",B814+1,IF(M816=M813,IF(L813="Stroke",B813+1,""))),1))),"")</f>
        <v/>
      </c>
      <c r="C816" s="51">
        <f t="shared" si="24"/>
        <v>56256</v>
      </c>
      <c r="D816" s="51" t="str">
        <f t="shared" si="25"/>
        <v>20171129</v>
      </c>
      <c r="E816" s="51">
        <v>2017</v>
      </c>
      <c r="F816" s="51">
        <v>11</v>
      </c>
      <c r="G816" s="51">
        <v>29</v>
      </c>
      <c r="H816" s="51">
        <v>15</v>
      </c>
      <c r="I816" s="51">
        <v>37</v>
      </c>
      <c r="J816" s="51">
        <v>36</v>
      </c>
      <c r="K816" s="51">
        <v>284</v>
      </c>
      <c r="L816" s="51" t="s">
        <v>44</v>
      </c>
      <c r="M816" s="51">
        <v>1</v>
      </c>
      <c r="N816" s="51" t="s">
        <v>21</v>
      </c>
      <c r="O816" s="51" t="s">
        <v>27</v>
      </c>
      <c r="P816" s="51">
        <v>734</v>
      </c>
      <c r="Q816" s="51" t="s">
        <v>45</v>
      </c>
      <c r="R816" s="60"/>
      <c r="S816" s="60"/>
      <c r="T816" s="60"/>
    </row>
    <row r="817" spans="1:20">
      <c r="A817" s="60">
        <f>IF(C817=C816,A816,IF(C817=(C816+1),A816,(A816+1)))</f>
        <v>128</v>
      </c>
      <c r="B817" s="50" t="str">
        <f>IF(L817="Stroke",IF(M817=M816,IF(A817&lt;&gt;A816,1,IF(L816="Stroke",B816+1,IF(L815="Stroke",B815+1,IF(L814="Stroke",B814+1,IF(L813="Stroke",B813+1,IF(L812="Stroke",B812+1,IF(L811="Stroke",B811+1,IF(L810="Stroke",B810+1,"")))))))),IF(A817&lt;&gt;A815,1,IF(M817=M815,IF(L815="Stroke",B815+1,IF(M817=M814,IF(L814="Stroke",B814+1,""))),1))),"")</f>
        <v/>
      </c>
      <c r="C817" s="60">
        <f t="shared" si="24"/>
        <v>56256</v>
      </c>
      <c r="D817" s="60" t="str">
        <f t="shared" si="25"/>
        <v>20171129</v>
      </c>
      <c r="E817" s="60">
        <v>2017</v>
      </c>
      <c r="F817" s="60">
        <v>11</v>
      </c>
      <c r="G817" s="60">
        <v>29</v>
      </c>
      <c r="H817" s="60">
        <v>15</v>
      </c>
      <c r="I817" s="60">
        <v>37</v>
      </c>
      <c r="J817" s="60">
        <v>36</v>
      </c>
      <c r="K817" s="60">
        <v>368</v>
      </c>
      <c r="L817" s="61" t="s">
        <v>47</v>
      </c>
      <c r="M817" s="60">
        <v>1</v>
      </c>
      <c r="N817" s="60" t="s">
        <v>21</v>
      </c>
      <c r="O817" s="60" t="s">
        <v>27</v>
      </c>
      <c r="P817" s="60">
        <v>0</v>
      </c>
      <c r="Q817" s="60"/>
      <c r="R817" s="60"/>
      <c r="S817" s="60"/>
      <c r="T817" s="60"/>
    </row>
    <row r="818" spans="1:20">
      <c r="A818" s="60">
        <f>IF(C818=C817,A817,IF(C818=(C817+1),A817,(A817+1)))</f>
        <v>128</v>
      </c>
      <c r="B818" s="50" t="str">
        <f>IF(L818="Stroke",IF(M818=M817,IF(A818&lt;&gt;A817,1,IF(L817="Stroke",B817+1,IF(L816="Stroke",B816+1,IF(L815="Stroke",B815+1,IF(L814="Stroke",B814+1,IF(L813="Stroke",B813+1,IF(L812="Stroke",B812+1,IF(L811="Stroke",B811+1,"")))))))),IF(A818&lt;&gt;A816,1,IF(M818=M816,IF(L816="Stroke",B816+1,IF(M818=M815,IF(L815="Stroke",B815+1,""))),1))),"")</f>
        <v/>
      </c>
      <c r="C818" s="60">
        <f t="shared" si="24"/>
        <v>56256</v>
      </c>
      <c r="D818" s="60" t="str">
        <f t="shared" si="25"/>
        <v>20171129</v>
      </c>
      <c r="E818" s="60">
        <v>2017</v>
      </c>
      <c r="F818" s="60">
        <v>11</v>
      </c>
      <c r="G818" s="60">
        <v>29</v>
      </c>
      <c r="H818" s="60">
        <v>15</v>
      </c>
      <c r="I818" s="60">
        <v>37</v>
      </c>
      <c r="J818" s="60">
        <v>36</v>
      </c>
      <c r="K818" s="60">
        <v>380</v>
      </c>
      <c r="L818" s="61" t="s">
        <v>47</v>
      </c>
      <c r="M818" s="60">
        <v>1</v>
      </c>
      <c r="N818" s="60" t="s">
        <v>21</v>
      </c>
      <c r="O818" s="60" t="s">
        <v>27</v>
      </c>
      <c r="P818" s="60">
        <v>0</v>
      </c>
      <c r="Q818" s="60"/>
      <c r="R818" s="60"/>
      <c r="S818" s="60"/>
      <c r="T818" s="60"/>
    </row>
    <row r="819" spans="1:20">
      <c r="A819" s="60">
        <f>IF(C819=C818,A818,IF(C819=(C818+1),A818,(A818+1)))</f>
        <v>128</v>
      </c>
      <c r="B819" s="50" t="str">
        <f>IF(L819="Stroke",IF(M819=M818,IF(A819&lt;&gt;A818,1,IF(L818="Stroke",B818+1,IF(L817="Stroke",B817+1,IF(L816="Stroke",B816+1,IF(L815="Stroke",B815+1,IF(L814="Stroke",B814+1,IF(L813="Stroke",B813+1,IF(L812="Stroke",B812+1,"")))))))),IF(A819&lt;&gt;A817,1,IF(M819=M817,IF(L817="Stroke",B817+1,IF(M819=M816,IF(L816="Stroke",B816+1,""))),1))),"")</f>
        <v/>
      </c>
      <c r="C819" s="60">
        <f t="shared" si="24"/>
        <v>56256</v>
      </c>
      <c r="D819" s="60" t="str">
        <f t="shared" si="25"/>
        <v>20171129</v>
      </c>
      <c r="E819" s="60">
        <v>2017</v>
      </c>
      <c r="F819" s="60">
        <v>11</v>
      </c>
      <c r="G819" s="60">
        <v>29</v>
      </c>
      <c r="H819" s="60">
        <v>15</v>
      </c>
      <c r="I819" s="60">
        <v>37</v>
      </c>
      <c r="J819" s="60">
        <v>36</v>
      </c>
      <c r="K819" s="60">
        <v>390</v>
      </c>
      <c r="L819" s="61" t="s">
        <v>47</v>
      </c>
      <c r="M819" s="60">
        <v>1</v>
      </c>
      <c r="N819" s="60" t="s">
        <v>21</v>
      </c>
      <c r="O819" s="60" t="s">
        <v>27</v>
      </c>
      <c r="P819" s="60">
        <v>0</v>
      </c>
      <c r="Q819" s="60"/>
      <c r="R819" s="60"/>
      <c r="S819" s="60"/>
      <c r="T819" s="60"/>
    </row>
    <row r="820" spans="1:20">
      <c r="A820" s="60">
        <f>IF(C820=C819,A819,IF(C820=(C819+1),A819,(A819+1)))</f>
        <v>128</v>
      </c>
      <c r="B820" s="50" t="str">
        <f>IF(L820="Stroke",IF(M820=M819,IF(A820&lt;&gt;A819,1,IF(L819="Stroke",B819+1,IF(L818="Stroke",B818+1,IF(L817="Stroke",B817+1,IF(L816="Stroke",B816+1,IF(L815="Stroke",B815+1,IF(L814="Stroke",B814+1,IF(L813="Stroke",B813+1,"")))))))),IF(A820&lt;&gt;A818,1,IF(M820=M818,IF(L818="Stroke",B818+1,IF(M820=M817,IF(L817="Stroke",B817+1,""))),1))),"")</f>
        <v/>
      </c>
      <c r="C820" s="60">
        <f t="shared" si="24"/>
        <v>56256</v>
      </c>
      <c r="D820" s="60" t="str">
        <f t="shared" si="25"/>
        <v>20171129</v>
      </c>
      <c r="E820" s="60">
        <v>2017</v>
      </c>
      <c r="F820" s="60">
        <v>11</v>
      </c>
      <c r="G820" s="60">
        <v>29</v>
      </c>
      <c r="H820" s="60">
        <v>15</v>
      </c>
      <c r="I820" s="60">
        <v>37</v>
      </c>
      <c r="J820" s="60">
        <v>36</v>
      </c>
      <c r="K820" s="60">
        <v>398</v>
      </c>
      <c r="L820" s="61" t="s">
        <v>47</v>
      </c>
      <c r="M820" s="60">
        <v>1</v>
      </c>
      <c r="N820" s="60" t="s">
        <v>21</v>
      </c>
      <c r="O820" s="60" t="s">
        <v>27</v>
      </c>
      <c r="P820" s="60">
        <v>0</v>
      </c>
      <c r="Q820" s="60"/>
      <c r="R820" s="60"/>
      <c r="S820" s="60"/>
      <c r="T820" s="60"/>
    </row>
    <row r="821" spans="1:20">
      <c r="A821" s="60">
        <f>IF(C821=C820,A820,IF(C821=(C820+1),A820,(A820+1)))</f>
        <v>128</v>
      </c>
      <c r="B821" s="50" t="str">
        <f>IF(L821="Stroke",IF(M821=M820,IF(A821&lt;&gt;A820,1,IF(L820="Stroke",B820+1,IF(L819="Stroke",B819+1,IF(L818="Stroke",B818+1,IF(L817="Stroke",B817+1,IF(L816="Stroke",B816+1,IF(L815="Stroke",B815+1,IF(L814="Stroke",B814+1,"")))))))),IF(A821&lt;&gt;A819,1,IF(M821=M819,IF(L819="Stroke",B819+1,IF(M821=M818,IF(L818="Stroke",B818+1,""))),1))),"")</f>
        <v/>
      </c>
      <c r="C821" s="60">
        <f t="shared" si="24"/>
        <v>56256</v>
      </c>
      <c r="D821" s="60" t="str">
        <f t="shared" si="25"/>
        <v>20171129</v>
      </c>
      <c r="E821" s="60">
        <v>2017</v>
      </c>
      <c r="F821" s="60">
        <v>11</v>
      </c>
      <c r="G821" s="60">
        <v>29</v>
      </c>
      <c r="H821" s="60">
        <v>15</v>
      </c>
      <c r="I821" s="60">
        <v>37</v>
      </c>
      <c r="J821" s="60">
        <v>36</v>
      </c>
      <c r="K821" s="60">
        <v>403</v>
      </c>
      <c r="L821" s="61" t="s">
        <v>47</v>
      </c>
      <c r="M821" s="60">
        <v>1</v>
      </c>
      <c r="N821" s="60" t="s">
        <v>21</v>
      </c>
      <c r="O821" s="60" t="s">
        <v>27</v>
      </c>
      <c r="P821" s="60">
        <v>0</v>
      </c>
      <c r="Q821" s="81" t="s">
        <v>97</v>
      </c>
      <c r="R821" s="60"/>
      <c r="S821" s="60"/>
      <c r="T821" s="60"/>
    </row>
    <row r="822" spans="1:20">
      <c r="A822" s="60">
        <f>IF(C822=C821,A821,IF(C822=(C821+1),A821,(A821+1)))</f>
        <v>128</v>
      </c>
      <c r="B822" s="50" t="str">
        <f>IF(L822="Stroke",IF(M822=M821,IF(A822&lt;&gt;A821,1,IF(L821="Stroke",B821+1,IF(L820="Stroke",B820+1,IF(L819="Stroke",B819+1,IF(L818="Stroke",B818+1,IF(L817="Stroke",B817+1,IF(L816="Stroke",B816+1,IF(L815="Stroke",B815+1,"")))))))),IF(A822&lt;&gt;A820,1,IF(M822=M820,IF(L820="Stroke",B820+1,IF(M822=M819,IF(L819="Stroke",B819+1,""))),1))),"")</f>
        <v/>
      </c>
      <c r="C822" s="60">
        <f t="shared" si="24"/>
        <v>56256</v>
      </c>
      <c r="D822" s="60" t="str">
        <f t="shared" si="25"/>
        <v>20171129</v>
      </c>
      <c r="E822" s="60">
        <v>2017</v>
      </c>
      <c r="F822" s="60">
        <v>11</v>
      </c>
      <c r="G822" s="60">
        <v>29</v>
      </c>
      <c r="H822" s="60">
        <v>15</v>
      </c>
      <c r="I822" s="60">
        <v>37</v>
      </c>
      <c r="J822" s="60">
        <v>36</v>
      </c>
      <c r="K822" s="60">
        <v>420</v>
      </c>
      <c r="L822" s="61" t="s">
        <v>47</v>
      </c>
      <c r="M822" s="60">
        <v>1</v>
      </c>
      <c r="N822" s="60" t="s">
        <v>21</v>
      </c>
      <c r="O822" s="60" t="s">
        <v>27</v>
      </c>
      <c r="P822" s="60">
        <v>0</v>
      </c>
      <c r="Q822" s="64"/>
      <c r="R822" s="60"/>
      <c r="S822" s="60"/>
      <c r="T822" s="60"/>
    </row>
    <row r="823" spans="1:20">
      <c r="A823" s="60">
        <f>IF(C823=C822,A822,IF(C823=(C822+1),A822,(A822+1)))</f>
        <v>128</v>
      </c>
      <c r="B823" s="50" t="str">
        <f>IF(L823="Stroke",IF(M823=M822,IF(A823&lt;&gt;A822,1,IF(L822="Stroke",B822+1,IF(L821="Stroke",B821+1,IF(L820="Stroke",B820+1,IF(L819="Stroke",B819+1,IF(L818="Stroke",B818+1,IF(L817="Stroke",B817+1,IF(L816="Stroke",B816+1,"")))))))),IF(A823&lt;&gt;A821,1,IF(M823=M821,IF(L821="Stroke",B821+1,IF(M823=M820,IF(L820="Stroke",B820+1,""))),1))),"")</f>
        <v/>
      </c>
      <c r="C823" s="60">
        <f t="shared" si="24"/>
        <v>56256</v>
      </c>
      <c r="D823" s="60" t="str">
        <f t="shared" si="25"/>
        <v>20171129</v>
      </c>
      <c r="E823" s="60">
        <v>2017</v>
      </c>
      <c r="F823" s="60">
        <v>11</v>
      </c>
      <c r="G823" s="60">
        <v>29</v>
      </c>
      <c r="H823" s="60">
        <v>15</v>
      </c>
      <c r="I823" s="60">
        <v>37</v>
      </c>
      <c r="J823" s="60">
        <v>36</v>
      </c>
      <c r="K823" s="60">
        <v>428</v>
      </c>
      <c r="L823" s="61" t="s">
        <v>47</v>
      </c>
      <c r="M823" s="60">
        <v>1</v>
      </c>
      <c r="N823" s="60" t="s">
        <v>21</v>
      </c>
      <c r="O823" s="60" t="s">
        <v>27</v>
      </c>
      <c r="P823" s="60">
        <v>0</v>
      </c>
      <c r="Q823" s="64"/>
      <c r="R823" s="60"/>
      <c r="S823" s="60"/>
      <c r="T823" s="60"/>
    </row>
    <row r="824" spans="1:20">
      <c r="A824" s="60">
        <f>IF(C824=C823,A823,IF(C824=(C823+1),A823,(A823+1)))</f>
        <v>128</v>
      </c>
      <c r="B824" s="50" t="str">
        <f>IF(L824="Stroke",IF(M824=M823,IF(A824&lt;&gt;A823,1,IF(L823="Stroke",B823+1,IF(L822="Stroke",B822+1,IF(L821="Stroke",B821+1,IF(L820="Stroke",B820+1,IF(L819="Stroke",B819+1,IF(L818="Stroke",B818+1,IF(L817="Stroke",B817+1,"")))))))),IF(A824&lt;&gt;A822,1,IF(M824=M822,IF(L822="Stroke",B822+1,IF(M824=M821,IF(L821="Stroke",B821+1,""))),1))),"")</f>
        <v/>
      </c>
      <c r="C824" s="60">
        <f t="shared" si="24"/>
        <v>56256</v>
      </c>
      <c r="D824" s="60" t="str">
        <f t="shared" si="25"/>
        <v>20171129</v>
      </c>
      <c r="E824" s="60">
        <v>2017</v>
      </c>
      <c r="F824" s="60">
        <v>11</v>
      </c>
      <c r="G824" s="60">
        <v>29</v>
      </c>
      <c r="H824" s="60">
        <v>15</v>
      </c>
      <c r="I824" s="60">
        <v>37</v>
      </c>
      <c r="J824" s="60">
        <v>36</v>
      </c>
      <c r="K824" s="60">
        <v>436</v>
      </c>
      <c r="L824" s="61" t="s">
        <v>47</v>
      </c>
      <c r="M824" s="60">
        <v>1</v>
      </c>
      <c r="N824" s="60" t="s">
        <v>21</v>
      </c>
      <c r="O824" s="60" t="s">
        <v>27</v>
      </c>
      <c r="P824" s="60">
        <v>0</v>
      </c>
      <c r="Q824" s="64"/>
      <c r="R824" s="60"/>
      <c r="S824" s="60"/>
      <c r="T824" s="60"/>
    </row>
    <row r="825" spans="1:20">
      <c r="A825" s="60">
        <f>IF(C825=C824,A824,IF(C825=(C824+1),A824,(A824+1)))</f>
        <v>128</v>
      </c>
      <c r="B825" s="50" t="str">
        <f>IF(L825="Stroke",IF(M825=M824,IF(A825&lt;&gt;A824,1,IF(L824="Stroke",B824+1,IF(L823="Stroke",B823+1,IF(L822="Stroke",B822+1,IF(L821="Stroke",B821+1,IF(L820="Stroke",B820+1,IF(L819="Stroke",B819+1,IF(L818="Stroke",B818+1,"")))))))),IF(A825&lt;&gt;A823,1,IF(M825=M823,IF(L823="Stroke",B823+1,IF(M825=M822,IF(L822="Stroke",B822+1,""))),1))),"")</f>
        <v/>
      </c>
      <c r="C825" s="60">
        <f t="shared" si="24"/>
        <v>56256</v>
      </c>
      <c r="D825" s="60" t="str">
        <f t="shared" si="25"/>
        <v>20171129</v>
      </c>
      <c r="E825" s="60">
        <v>2017</v>
      </c>
      <c r="F825" s="60">
        <v>11</v>
      </c>
      <c r="G825" s="60">
        <v>29</v>
      </c>
      <c r="H825" s="60">
        <v>15</v>
      </c>
      <c r="I825" s="60">
        <v>37</v>
      </c>
      <c r="J825" s="60">
        <v>36</v>
      </c>
      <c r="K825" s="60">
        <v>444</v>
      </c>
      <c r="L825" s="61" t="s">
        <v>47</v>
      </c>
      <c r="M825" s="60">
        <v>1</v>
      </c>
      <c r="N825" s="60" t="s">
        <v>21</v>
      </c>
      <c r="O825" s="60" t="s">
        <v>27</v>
      </c>
      <c r="P825" s="60">
        <v>0</v>
      </c>
      <c r="Q825" s="64"/>
      <c r="R825" s="60"/>
      <c r="S825" s="60"/>
      <c r="T825" s="60"/>
    </row>
    <row r="826" spans="1:20">
      <c r="A826" s="60">
        <f>IF(C826=C825,A825,IF(C826=(C825+1),A825,(A825+1)))</f>
        <v>128</v>
      </c>
      <c r="B826" s="50" t="str">
        <f>IF(L826="Stroke",IF(M826=M825,IF(A826&lt;&gt;A825,1,IF(L825="Stroke",B825+1,IF(L824="Stroke",B824+1,IF(L823="Stroke",B823+1,IF(L822="Stroke",B822+1,IF(L821="Stroke",B821+1,IF(L820="Stroke",B820+1,IF(L819="Stroke",B819+1,"")))))))),IF(A826&lt;&gt;A824,1,IF(M826=M824,IF(L824="Stroke",B824+1,IF(M826=M823,IF(L823="Stroke",B823+1,""))),1))),"")</f>
        <v/>
      </c>
      <c r="C826" s="60">
        <f t="shared" si="24"/>
        <v>56256</v>
      </c>
      <c r="D826" s="60" t="str">
        <f t="shared" si="25"/>
        <v>20171129</v>
      </c>
      <c r="E826" s="60">
        <v>2017</v>
      </c>
      <c r="F826" s="60">
        <v>11</v>
      </c>
      <c r="G826" s="60">
        <v>29</v>
      </c>
      <c r="H826" s="60">
        <v>15</v>
      </c>
      <c r="I826" s="60">
        <v>37</v>
      </c>
      <c r="J826" s="60">
        <v>36</v>
      </c>
      <c r="K826" s="60">
        <v>457</v>
      </c>
      <c r="L826" s="61" t="s">
        <v>47</v>
      </c>
      <c r="M826" s="60">
        <v>1</v>
      </c>
      <c r="N826" s="60" t="s">
        <v>21</v>
      </c>
      <c r="O826" s="60" t="s">
        <v>27</v>
      </c>
      <c r="P826" s="60">
        <v>0</v>
      </c>
      <c r="Q826" s="64"/>
      <c r="R826" s="60"/>
      <c r="S826" s="60"/>
      <c r="T826" s="60"/>
    </row>
    <row r="827" spans="1:20">
      <c r="A827" s="60">
        <f>IF(C827=C826,A826,IF(C827=(C826+1),A826,(A826+1)))</f>
        <v>128</v>
      </c>
      <c r="B827" s="50" t="str">
        <f>IF(L827="Stroke",IF(M827=M826,IF(A827&lt;&gt;A826,1,IF(L826="Stroke",B826+1,IF(L825="Stroke",B825+1,IF(L824="Stroke",B824+1,IF(L823="Stroke",B823+1,IF(L822="Stroke",B822+1,IF(L821="Stroke",B821+1,IF(L820="Stroke",B820+1,"")))))))),IF(A827&lt;&gt;A825,1,IF(M827=M825,IF(L825="Stroke",B825+1,IF(M827=M824,IF(L824="Stroke",B824+1,""))),1))),"")</f>
        <v/>
      </c>
      <c r="C827" s="60">
        <f t="shared" si="24"/>
        <v>56256</v>
      </c>
      <c r="D827" s="60" t="str">
        <f t="shared" si="25"/>
        <v>20171129</v>
      </c>
      <c r="E827" s="60">
        <v>2017</v>
      </c>
      <c r="F827" s="60">
        <v>11</v>
      </c>
      <c r="G827" s="60">
        <v>29</v>
      </c>
      <c r="H827" s="60">
        <v>15</v>
      </c>
      <c r="I827" s="60">
        <v>37</v>
      </c>
      <c r="J827" s="60">
        <v>36</v>
      </c>
      <c r="K827" s="60">
        <v>466</v>
      </c>
      <c r="L827" s="61" t="s">
        <v>47</v>
      </c>
      <c r="M827" s="60">
        <v>1</v>
      </c>
      <c r="N827" s="60" t="s">
        <v>21</v>
      </c>
      <c r="O827" s="60" t="s">
        <v>27</v>
      </c>
      <c r="P827" s="60">
        <v>0</v>
      </c>
      <c r="Q827" s="64"/>
      <c r="R827" s="60"/>
      <c r="S827" s="60"/>
      <c r="T827" s="60"/>
    </row>
    <row r="828" spans="1:20">
      <c r="A828" s="60">
        <f>IF(C828=C827,A827,IF(C828=(C827+1),A827,(A827+1)))</f>
        <v>128</v>
      </c>
      <c r="B828" s="50" t="str">
        <f>IF(L828="Stroke",IF(M828=M827,IF(A828&lt;&gt;A827,1,IF(L827="Stroke",B827+1,IF(L826="Stroke",B826+1,IF(L825="Stroke",B825+1,IF(L824="Stroke",B824+1,IF(L823="Stroke",B823+1,IF(L822="Stroke",B822+1,IF(L821="Stroke",B821+1,"")))))))),IF(A828&lt;&gt;A826,1,IF(M828=M826,IF(L826="Stroke",B826+1,IF(M828=M825,IF(L825="Stroke",B825+1,""))),1))),"")</f>
        <v/>
      </c>
      <c r="C828" s="60">
        <f t="shared" si="24"/>
        <v>56256</v>
      </c>
      <c r="D828" s="60" t="str">
        <f t="shared" si="25"/>
        <v>20171129</v>
      </c>
      <c r="E828" s="60">
        <v>2017</v>
      </c>
      <c r="F828" s="60">
        <v>11</v>
      </c>
      <c r="G828" s="60">
        <v>29</v>
      </c>
      <c r="H828" s="60">
        <v>15</v>
      </c>
      <c r="I828" s="60">
        <v>37</v>
      </c>
      <c r="J828" s="60">
        <v>36</v>
      </c>
      <c r="K828" s="60">
        <v>481</v>
      </c>
      <c r="L828" s="61" t="s">
        <v>47</v>
      </c>
      <c r="M828" s="60">
        <v>1</v>
      </c>
      <c r="N828" s="60" t="s">
        <v>21</v>
      </c>
      <c r="O828" s="60" t="s">
        <v>27</v>
      </c>
      <c r="P828" s="60">
        <v>0</v>
      </c>
      <c r="Q828" s="64"/>
      <c r="R828" s="60"/>
      <c r="S828" s="60"/>
      <c r="T828" s="60"/>
    </row>
    <row r="829" spans="1:20">
      <c r="A829" s="60">
        <f>IF(C829=C828,A828,IF(C829=(C828+1),A828,(A828+1)))</f>
        <v>128</v>
      </c>
      <c r="B829" s="50" t="str">
        <f>IF(L829="Stroke",IF(M829=M828,IF(A829&lt;&gt;A828,1,IF(L828="Stroke",B828+1,IF(L827="Stroke",B827+1,IF(L826="Stroke",B826+1,IF(L825="Stroke",B825+1,IF(L824="Stroke",B824+1,IF(L823="Stroke",B823+1,IF(L822="Stroke",B822+1,"")))))))),IF(A829&lt;&gt;A827,1,IF(M829=M827,IF(L827="Stroke",B827+1,IF(M829=M826,IF(L826="Stroke",B826+1,""))),1))),"")</f>
        <v/>
      </c>
      <c r="C829" s="60">
        <f t="shared" si="24"/>
        <v>56256</v>
      </c>
      <c r="D829" s="60" t="str">
        <f t="shared" si="25"/>
        <v>20171129</v>
      </c>
      <c r="E829" s="60">
        <v>2017</v>
      </c>
      <c r="F829" s="60">
        <v>11</v>
      </c>
      <c r="G829" s="60">
        <v>29</v>
      </c>
      <c r="H829" s="60">
        <v>15</v>
      </c>
      <c r="I829" s="60">
        <v>37</v>
      </c>
      <c r="J829" s="60">
        <v>36</v>
      </c>
      <c r="K829" s="60">
        <v>506</v>
      </c>
      <c r="L829" s="61" t="s">
        <v>47</v>
      </c>
      <c r="M829" s="60">
        <v>1</v>
      </c>
      <c r="N829" s="60" t="s">
        <v>21</v>
      </c>
      <c r="O829" s="60" t="s">
        <v>27</v>
      </c>
      <c r="P829" s="60">
        <v>0</v>
      </c>
      <c r="Q829" s="64"/>
      <c r="R829" s="60"/>
      <c r="S829" s="60"/>
      <c r="T829" s="60"/>
    </row>
    <row r="830" spans="1:20">
      <c r="A830" s="60">
        <f>IF(C830=C829,A829,IF(C830=(C829+1),A829,(A829+1)))</f>
        <v>128</v>
      </c>
      <c r="B830" s="50" t="str">
        <f>IF(L830="Stroke",IF(M830=M829,IF(A830&lt;&gt;A829,1,IF(L829="Stroke",B829+1,IF(L828="Stroke",B828+1,IF(L827="Stroke",B827+1,IF(L826="Stroke",B826+1,IF(L825="Stroke",B825+1,IF(L824="Stroke",B824+1,IF(L823="Stroke",B823+1,"")))))))),IF(A830&lt;&gt;A828,1,IF(M830=M828,IF(L828="Stroke",B828+1,IF(M830=M827,IF(L827="Stroke",B827+1,""))),1))),"")</f>
        <v/>
      </c>
      <c r="C830" s="60">
        <f t="shared" si="24"/>
        <v>56256</v>
      </c>
      <c r="D830" s="60" t="str">
        <f t="shared" si="25"/>
        <v>20171129</v>
      </c>
      <c r="E830" s="60">
        <v>2017</v>
      </c>
      <c r="F830" s="60">
        <v>11</v>
      </c>
      <c r="G830" s="60">
        <v>29</v>
      </c>
      <c r="H830" s="60">
        <v>15</v>
      </c>
      <c r="I830" s="60">
        <v>37</v>
      </c>
      <c r="J830" s="60">
        <v>36</v>
      </c>
      <c r="K830" s="60">
        <v>518</v>
      </c>
      <c r="L830" s="61" t="s">
        <v>47</v>
      </c>
      <c r="M830" s="60">
        <v>1</v>
      </c>
      <c r="N830" s="60" t="s">
        <v>21</v>
      </c>
      <c r="O830" s="60" t="s">
        <v>27</v>
      </c>
      <c r="P830" s="60">
        <v>0</v>
      </c>
      <c r="Q830" s="64"/>
      <c r="R830" s="60"/>
      <c r="S830" s="60"/>
      <c r="T830" s="60"/>
    </row>
    <row r="831" spans="1:20">
      <c r="A831" s="60">
        <f>IF(C831=C830,A830,IF(C831=(C830+1),A830,(A830+1)))</f>
        <v>128</v>
      </c>
      <c r="B831" s="50" t="str">
        <f>IF(L831="Stroke",IF(M831=M830,IF(A831&lt;&gt;A830,1,IF(L830="Stroke",B830+1,IF(L829="Stroke",B829+1,IF(L828="Stroke",B828+1,IF(L827="Stroke",B827+1,IF(L826="Stroke",B826+1,IF(L825="Stroke",B825+1,IF(L824="Stroke",B824+1,"")))))))),IF(A831&lt;&gt;A829,1,IF(M831=M829,IF(L829="Stroke",B829+1,IF(M831=M828,IF(L828="Stroke",B828+1,""))),1))),"")</f>
        <v/>
      </c>
      <c r="C831" s="60">
        <f t="shared" si="24"/>
        <v>56256</v>
      </c>
      <c r="D831" s="60" t="str">
        <f t="shared" si="25"/>
        <v>20171129</v>
      </c>
      <c r="E831" s="60">
        <v>2017</v>
      </c>
      <c r="F831" s="60">
        <v>11</v>
      </c>
      <c r="G831" s="60">
        <v>29</v>
      </c>
      <c r="H831" s="60">
        <v>15</v>
      </c>
      <c r="I831" s="60">
        <v>37</v>
      </c>
      <c r="J831" s="60">
        <v>36</v>
      </c>
      <c r="K831" s="60">
        <v>524</v>
      </c>
      <c r="L831" s="61" t="s">
        <v>47</v>
      </c>
      <c r="M831" s="60">
        <v>1</v>
      </c>
      <c r="N831" s="60" t="s">
        <v>21</v>
      </c>
      <c r="O831" s="60" t="s">
        <v>27</v>
      </c>
      <c r="P831" s="60">
        <v>0</v>
      </c>
      <c r="Q831" s="64"/>
      <c r="R831" s="60"/>
      <c r="S831" s="60"/>
      <c r="T831" s="60"/>
    </row>
    <row r="832" spans="1:20">
      <c r="A832" s="60">
        <f>IF(C832=C831,A831,IF(C832=(C831+1),A831,(A831+1)))</f>
        <v>128</v>
      </c>
      <c r="B832" s="50" t="str">
        <f>IF(L832="Stroke",IF(M832=M831,IF(A832&lt;&gt;A831,1,IF(L831="Stroke",B831+1,IF(L830="Stroke",B830+1,IF(L829="Stroke",B829+1,IF(L828="Stroke",B828+1,IF(L827="Stroke",B827+1,IF(L826="Stroke",B826+1,IF(L825="Stroke",B825+1,"")))))))),IF(A832&lt;&gt;A830,1,IF(M832=M830,IF(L830="Stroke",B830+1,IF(M832=M829,IF(L829="Stroke",B829+1,""))),1))),"")</f>
        <v/>
      </c>
      <c r="C832" s="60">
        <f t="shared" si="24"/>
        <v>56256</v>
      </c>
      <c r="D832" s="60" t="str">
        <f t="shared" si="25"/>
        <v>20171129</v>
      </c>
      <c r="E832" s="60">
        <v>2017</v>
      </c>
      <c r="F832" s="60">
        <v>11</v>
      </c>
      <c r="G832" s="60">
        <v>29</v>
      </c>
      <c r="H832" s="60">
        <v>15</v>
      </c>
      <c r="I832" s="60">
        <v>37</v>
      </c>
      <c r="J832" s="60">
        <v>36</v>
      </c>
      <c r="K832" s="60">
        <v>531</v>
      </c>
      <c r="L832" s="61" t="s">
        <v>47</v>
      </c>
      <c r="M832" s="60">
        <v>1</v>
      </c>
      <c r="N832" s="60" t="s">
        <v>21</v>
      </c>
      <c r="O832" s="60" t="s">
        <v>27</v>
      </c>
      <c r="P832" s="60">
        <v>0</v>
      </c>
      <c r="Q832" s="64"/>
      <c r="R832" s="60"/>
      <c r="S832" s="60"/>
      <c r="T832" s="60"/>
    </row>
    <row r="833" spans="1:601">
      <c r="A833" s="60">
        <f>IF(C833=C832,A832,IF(C833=(C832+1),A832,(A832+1)))</f>
        <v>128</v>
      </c>
      <c r="B833" s="50" t="str">
        <f>IF(L833="Stroke",IF(M833=M832,IF(A833&lt;&gt;A832,1,IF(L832="Stroke",B832+1,IF(L831="Stroke",B831+1,IF(L830="Stroke",B830+1,IF(L829="Stroke",B829+1,IF(L828="Stroke",B828+1,IF(L827="Stroke",B827+1,IF(L826="Stroke",B826+1,"")))))))),IF(A833&lt;&gt;A831,1,IF(M833=M831,IF(L831="Stroke",B831+1,IF(M833=M830,IF(L830="Stroke",B830+1,""))),1))),"")</f>
        <v/>
      </c>
      <c r="C833" s="60">
        <f t="shared" si="24"/>
        <v>56256</v>
      </c>
      <c r="D833" s="60" t="str">
        <f t="shared" si="25"/>
        <v>20171129</v>
      </c>
      <c r="E833" s="60">
        <v>2017</v>
      </c>
      <c r="F833" s="60">
        <v>11</v>
      </c>
      <c r="G833" s="60">
        <v>29</v>
      </c>
      <c r="H833" s="60">
        <v>15</v>
      </c>
      <c r="I833" s="60">
        <v>37</v>
      </c>
      <c r="J833" s="60">
        <v>36</v>
      </c>
      <c r="K833" s="60">
        <v>583</v>
      </c>
      <c r="L833" s="61" t="s">
        <v>47</v>
      </c>
      <c r="M833" s="60">
        <v>1</v>
      </c>
      <c r="N833" s="60" t="s">
        <v>21</v>
      </c>
      <c r="O833" s="60" t="s">
        <v>27</v>
      </c>
      <c r="P833" s="60">
        <v>0</v>
      </c>
      <c r="Q833" s="64"/>
      <c r="R833" s="60"/>
      <c r="S833" s="60"/>
      <c r="T833" s="60"/>
    </row>
    <row r="834" spans="1:601">
      <c r="A834" s="60">
        <f>IF(C834=C833,A833,IF(C834=(C833+1),A833,(A833+1)))</f>
        <v>128</v>
      </c>
      <c r="B834" s="50" t="str">
        <f>IF(L834="Stroke",IF(M834=M833,IF(A834&lt;&gt;A833,1,IF(L833="Stroke",B833+1,IF(L832="Stroke",B832+1,IF(L831="Stroke",B831+1,IF(L830="Stroke",B830+1,IF(L829="Stroke",B829+1,IF(L828="Stroke",B828+1,IF(L827="Stroke",B827+1,"")))))))),IF(A834&lt;&gt;A832,1,IF(M834=M832,IF(L832="Stroke",B832+1,IF(M834=M831,IF(L831="Stroke",B831+1,""))),1))),"")</f>
        <v/>
      </c>
      <c r="C834" s="60">
        <f t="shared" ref="C834:C897" si="26">J834+(I834*60)+(H834*3600)</f>
        <v>56256</v>
      </c>
      <c r="D834" s="60" t="str">
        <f t="shared" ref="D834:D897" si="27">CONCATENATE(E834,F834,G834)</f>
        <v>20171129</v>
      </c>
      <c r="E834" s="60">
        <v>2017</v>
      </c>
      <c r="F834" s="60">
        <v>11</v>
      </c>
      <c r="G834" s="60">
        <v>29</v>
      </c>
      <c r="H834" s="60">
        <v>15</v>
      </c>
      <c r="I834" s="60">
        <v>37</v>
      </c>
      <c r="J834" s="60">
        <v>36</v>
      </c>
      <c r="K834" s="60">
        <v>603</v>
      </c>
      <c r="L834" s="61" t="s">
        <v>47</v>
      </c>
      <c r="M834" s="60">
        <v>1</v>
      </c>
      <c r="N834" s="60" t="s">
        <v>21</v>
      </c>
      <c r="O834" s="60" t="s">
        <v>27</v>
      </c>
      <c r="P834" s="60">
        <v>0</v>
      </c>
      <c r="Q834" s="64"/>
      <c r="R834" s="60"/>
      <c r="S834" s="60"/>
      <c r="T834" s="60"/>
    </row>
    <row r="835" spans="1:601">
      <c r="A835" s="60">
        <f>IF(C835=C834,A834,IF(C835=(C834+1),A834,(A834+1)))</f>
        <v>128</v>
      </c>
      <c r="B835" s="50" t="str">
        <f>IF(L835="Stroke",IF(M835=M834,IF(A835&lt;&gt;A834,1,IF(L834="Stroke",B834+1,IF(L833="Stroke",B833+1,IF(L832="Stroke",B832+1,IF(L831="Stroke",B831+1,IF(L830="Stroke",B830+1,IF(L829="Stroke",B829+1,IF(L828="Stroke",B828+1,"")))))))),IF(A835&lt;&gt;A833,1,IF(M835=M833,IF(L833="Stroke",B833+1,IF(M835=M832,IF(L832="Stroke",B832+1,""))),1))),"")</f>
        <v/>
      </c>
      <c r="C835" s="60">
        <f t="shared" si="26"/>
        <v>56256</v>
      </c>
      <c r="D835" s="60" t="str">
        <f t="shared" si="27"/>
        <v>20171129</v>
      </c>
      <c r="E835" s="60">
        <v>2017</v>
      </c>
      <c r="F835" s="60">
        <v>11</v>
      </c>
      <c r="G835" s="60">
        <v>29</v>
      </c>
      <c r="H835" s="60">
        <v>15</v>
      </c>
      <c r="I835" s="60">
        <v>37</v>
      </c>
      <c r="J835" s="60">
        <v>36</v>
      </c>
      <c r="K835" s="60">
        <v>861</v>
      </c>
      <c r="L835" s="61" t="s">
        <v>47</v>
      </c>
      <c r="M835" s="60">
        <v>1</v>
      </c>
      <c r="N835" s="60" t="s">
        <v>21</v>
      </c>
      <c r="O835" s="60" t="s">
        <v>27</v>
      </c>
      <c r="P835" s="60">
        <v>0</v>
      </c>
      <c r="Q835" s="64"/>
      <c r="R835" s="60"/>
      <c r="S835" s="60"/>
      <c r="T835" s="60"/>
    </row>
    <row r="836" spans="1:601">
      <c r="A836" s="60">
        <f>IF(C836=C835,A835,IF(C836=(C835+1),A835,(A835+1)))</f>
        <v>128</v>
      </c>
      <c r="B836" s="50" t="str">
        <f>IF(L836="Stroke",IF(M836=M835,IF(A836&lt;&gt;A835,1,IF(L835="Stroke",B835+1,IF(L834="Stroke",B834+1,IF(L833="Stroke",B833+1,IF(L832="Stroke",B832+1,IF(L831="Stroke",B831+1,IF(L830="Stroke",B830+1,IF(L829="Stroke",B829+1,"")))))))),IF(A836&lt;&gt;A834,1,IF(M836=M834,IF(L834="Stroke",B834+1,IF(M836=M833,IF(L833="Stroke",B833+1,""))),1))),"")</f>
        <v/>
      </c>
      <c r="C836" s="60">
        <f t="shared" si="26"/>
        <v>56256</v>
      </c>
      <c r="D836" s="60" t="str">
        <f t="shared" si="27"/>
        <v>20171129</v>
      </c>
      <c r="E836" s="60">
        <v>2017</v>
      </c>
      <c r="F836" s="60">
        <v>11</v>
      </c>
      <c r="G836" s="60">
        <v>29</v>
      </c>
      <c r="H836" s="60">
        <v>15</v>
      </c>
      <c r="I836" s="60">
        <v>37</v>
      </c>
      <c r="J836" s="60">
        <v>36</v>
      </c>
      <c r="K836" s="60">
        <v>935</v>
      </c>
      <c r="L836" s="61" t="s">
        <v>47</v>
      </c>
      <c r="M836" s="60">
        <v>1</v>
      </c>
      <c r="N836" s="60" t="s">
        <v>21</v>
      </c>
      <c r="O836" s="60" t="s">
        <v>27</v>
      </c>
      <c r="P836" s="60">
        <v>0</v>
      </c>
      <c r="Q836" s="64"/>
      <c r="R836" s="60"/>
      <c r="S836" s="60"/>
      <c r="T836" s="60"/>
    </row>
    <row r="837" spans="1:601">
      <c r="A837" s="60">
        <f>IF(C837=C836,A836,IF(C837=(C836+1),A836,(A836+1)))</f>
        <v>128</v>
      </c>
      <c r="B837" s="50" t="str">
        <f>IF(L837="Stroke",IF(M837=M836,IF(A837&lt;&gt;A836,1,IF(L836="Stroke",B836+1,IF(L835="Stroke",B835+1,IF(L834="Stroke",B834+1,IF(L833="Stroke",B833+1,IF(L832="Stroke",B832+1,IF(L831="Stroke",B831+1,IF(L830="Stroke",B830+1,"")))))))),IF(A837&lt;&gt;A835,1,IF(M837=M835,IF(L835="Stroke",B835+1,IF(M837=M834,IF(L834="Stroke",B834+1,""))),1))),"")</f>
        <v/>
      </c>
      <c r="C837" s="60">
        <f t="shared" si="26"/>
        <v>56256</v>
      </c>
      <c r="D837" s="60" t="str">
        <f t="shared" si="27"/>
        <v>20171129</v>
      </c>
      <c r="E837" s="60">
        <v>2017</v>
      </c>
      <c r="F837" s="60">
        <v>11</v>
      </c>
      <c r="G837" s="60">
        <v>29</v>
      </c>
      <c r="H837" s="60">
        <v>15</v>
      </c>
      <c r="I837" s="60">
        <v>37</v>
      </c>
      <c r="J837" s="60">
        <v>36</v>
      </c>
      <c r="K837" s="60">
        <v>963</v>
      </c>
      <c r="L837" s="61" t="s">
        <v>47</v>
      </c>
      <c r="M837" s="60">
        <v>1</v>
      </c>
      <c r="N837" s="60" t="s">
        <v>21</v>
      </c>
      <c r="O837" s="60" t="s">
        <v>27</v>
      </c>
      <c r="P837" s="60">
        <v>0</v>
      </c>
      <c r="Q837" s="64"/>
      <c r="R837" s="60"/>
      <c r="S837" s="60"/>
      <c r="T837" s="60"/>
    </row>
    <row r="838" spans="1:601">
      <c r="A838" s="60">
        <f>IF(C838=C837,A837,IF(C838=(C837+1),A837,(A837+1)))</f>
        <v>128</v>
      </c>
      <c r="B838" s="50" t="str">
        <f>IF(L838="Stroke",IF(M838=M837,IF(A838&lt;&gt;A837,1,IF(L837="Stroke",B837+1,IF(L836="Stroke",B836+1,IF(L835="Stroke",B835+1,IF(L834="Stroke",B834+1,IF(L833="Stroke",B833+1,IF(L832="Stroke",B832+1,IF(L831="Stroke",B831+1,"")))))))),IF(A838&lt;&gt;A836,1,IF(M838=M836,IF(L836="Stroke",B836+1,IF(M838=M835,IF(L835="Stroke",B835+1,""))),1))),"")</f>
        <v/>
      </c>
      <c r="C838" s="60">
        <f t="shared" si="26"/>
        <v>56257</v>
      </c>
      <c r="D838" s="60" t="str">
        <f t="shared" si="27"/>
        <v>20171129</v>
      </c>
      <c r="E838" s="60">
        <v>2017</v>
      </c>
      <c r="F838" s="60">
        <v>11</v>
      </c>
      <c r="G838" s="60">
        <v>29</v>
      </c>
      <c r="H838" s="60">
        <v>15</v>
      </c>
      <c r="I838" s="60">
        <v>37</v>
      </c>
      <c r="J838" s="60">
        <v>37</v>
      </c>
      <c r="K838" s="60">
        <v>36</v>
      </c>
      <c r="L838" s="60" t="s">
        <v>49</v>
      </c>
      <c r="M838" s="60">
        <v>1</v>
      </c>
      <c r="N838" s="60" t="s">
        <v>21</v>
      </c>
      <c r="O838" s="60" t="s">
        <v>27</v>
      </c>
      <c r="P838" s="60">
        <v>10</v>
      </c>
      <c r="Q838" s="60"/>
      <c r="R838" s="60"/>
      <c r="S838" s="60"/>
      <c r="T838" s="60"/>
    </row>
    <row r="839" spans="1:601">
      <c r="A839" s="60">
        <f>IF(C839=C838,A838,IF(C839=(C838+1),A838,(A838+1)))</f>
        <v>128</v>
      </c>
      <c r="B839" s="50" t="str">
        <f>IF(L839="Stroke",IF(M839=M838,IF(A839&lt;&gt;A838,1,IF(L838="Stroke",B838+1,IF(L837="Stroke",B837+1,IF(L836="Stroke",B836+1,IF(L835="Stroke",B835+1,IF(L834="Stroke",B834+1,IF(L833="Stroke",B833+1,IF(L832="Stroke",B832+1,"")))))))),IF(A839&lt;&gt;A837,1,IF(M839=M837,IF(L837="Stroke",B837+1,IF(M839=M836,IF(L836="Stroke",B836+1,""))),1))),"")</f>
        <v/>
      </c>
      <c r="C839" s="60">
        <f t="shared" si="26"/>
        <v>56257</v>
      </c>
      <c r="D839" s="60" t="str">
        <f t="shared" si="27"/>
        <v>20171129</v>
      </c>
      <c r="E839" s="60">
        <v>2017</v>
      </c>
      <c r="F839" s="60">
        <v>11</v>
      </c>
      <c r="G839" s="60">
        <v>29</v>
      </c>
      <c r="H839" s="60">
        <v>15</v>
      </c>
      <c r="I839" s="60">
        <v>37</v>
      </c>
      <c r="J839" s="60">
        <v>37</v>
      </c>
      <c r="K839" s="60">
        <v>120</v>
      </c>
      <c r="L839" s="60" t="s">
        <v>49</v>
      </c>
      <c r="M839" s="60">
        <v>1</v>
      </c>
      <c r="N839" s="60" t="s">
        <v>21</v>
      </c>
      <c r="O839" s="60" t="s">
        <v>27</v>
      </c>
      <c r="P839" s="60">
        <v>15</v>
      </c>
      <c r="Q839" s="60"/>
      <c r="R839" s="60"/>
      <c r="S839" s="60"/>
      <c r="T839" s="60"/>
    </row>
    <row r="840" spans="1:601">
      <c r="A840" s="49">
        <f>IF(C840=C839,A839,IF(C840=(C839+1),A839,(A839+1)))</f>
        <v>128</v>
      </c>
      <c r="B840" s="50" t="str">
        <f>IF(L840="Stroke",IF(M840=M839,IF(A840&lt;&gt;A839,1,IF(L839="Stroke",B839+1,IF(L838="Stroke",B838+1,IF(L837="Stroke",B837+1,IF(L836="Stroke",B836+1,IF(L835="Stroke",B835+1,IF(L834="Stroke",B834+1,IF(L833="Stroke",B833+1,"")))))))),IF(A840&lt;&gt;A838,1,IF(M840=M838,IF(L838="Stroke",B838+1,IF(M840=M837,IF(L837="Stroke",B837+1,""))),1))),"")</f>
        <v/>
      </c>
      <c r="C840" s="49">
        <f t="shared" si="26"/>
        <v>56257</v>
      </c>
      <c r="D840" s="49" t="str">
        <f t="shared" si="27"/>
        <v>20171129</v>
      </c>
      <c r="E840" s="49">
        <v>2017</v>
      </c>
      <c r="F840" s="49">
        <v>11</v>
      </c>
      <c r="G840" s="49">
        <v>29</v>
      </c>
      <c r="H840" s="49">
        <v>15</v>
      </c>
      <c r="I840" s="49">
        <v>37</v>
      </c>
      <c r="J840" s="49">
        <v>37</v>
      </c>
      <c r="K840" s="49">
        <v>179</v>
      </c>
      <c r="L840" s="49" t="s">
        <v>49</v>
      </c>
      <c r="M840" s="49">
        <v>1</v>
      </c>
      <c r="N840" s="49" t="s">
        <v>21</v>
      </c>
      <c r="O840" s="49" t="s">
        <v>27</v>
      </c>
      <c r="P840" s="49">
        <v>3</v>
      </c>
      <c r="Q840" s="49"/>
      <c r="R840" s="60"/>
      <c r="S840" s="60"/>
      <c r="T840" s="60"/>
    </row>
    <row r="841" spans="1:601">
      <c r="A841" s="49">
        <f>IF(C841=C840,A840,IF(C841=(C840+1),A840,(A840+1)))</f>
        <v>128</v>
      </c>
      <c r="B841" s="50" t="str">
        <f>IF(L841="Stroke",IF(M841=M840,IF(A841&lt;&gt;A840,1,IF(L840="Stroke",B840+1,IF(L839="Stroke",B839+1,IF(L838="Stroke",B838+1,IF(L837="Stroke",B837+1,IF(L836="Stroke",B836+1,IF(L835="Stroke",B835+1,IF(L834="Stroke",B834+1,"")))))))),IF(A841&lt;&gt;A839,1,IF(M841=M839,IF(L839="Stroke",B839+1,IF(M841=M838,IF(L838="Stroke",B838+1,""))),1))),"")</f>
        <v/>
      </c>
      <c r="C841" s="49">
        <f t="shared" si="26"/>
        <v>56257</v>
      </c>
      <c r="D841" s="49" t="str">
        <f t="shared" si="27"/>
        <v>20171129</v>
      </c>
      <c r="E841" s="49">
        <v>2017</v>
      </c>
      <c r="F841" s="49">
        <v>11</v>
      </c>
      <c r="G841" s="49">
        <v>29</v>
      </c>
      <c r="H841" s="49">
        <v>15</v>
      </c>
      <c r="I841" s="49">
        <v>37</v>
      </c>
      <c r="J841" s="49">
        <v>37</v>
      </c>
      <c r="K841" s="49">
        <v>207</v>
      </c>
      <c r="L841" s="49" t="s">
        <v>49</v>
      </c>
      <c r="M841" s="49">
        <v>1</v>
      </c>
      <c r="N841" s="49" t="s">
        <v>21</v>
      </c>
      <c r="O841" s="49" t="s">
        <v>27</v>
      </c>
      <c r="P841" s="49">
        <v>97</v>
      </c>
      <c r="Q841" s="49"/>
      <c r="R841" s="60"/>
      <c r="S841" s="60"/>
      <c r="T841" s="60"/>
    </row>
    <row r="842" spans="1:601" s="85" customFormat="1">
      <c r="A842" s="83">
        <f>IF(C842=C841,A841,IF(C842=(C841+1),A841,(A841+1)))</f>
        <v>129</v>
      </c>
      <c r="B842" s="50" t="str">
        <f>IF(L842="Stroke",IF(M842=M841,IF(A842&lt;&gt;A841,1,IF(L841="Stroke",B841+1,IF(L840="Stroke",B840+1,IF(L839="Stroke",B839+1,IF(L838="Stroke",B838+1,IF(L837="Stroke",B837+1,IF(L836="Stroke",B836+1,IF(L835="Stroke",B835+1,"")))))))),IF(A842&lt;&gt;A840,1,IF(M842=M840,IF(L840="Stroke",B840+1,IF(M842=M839,IF(L839="Stroke",B839+1,""))),1))),"")</f>
        <v/>
      </c>
      <c r="C842" s="83">
        <f t="shared" si="26"/>
        <v>56663</v>
      </c>
      <c r="D842" s="83" t="str">
        <f t="shared" si="27"/>
        <v>20171129</v>
      </c>
      <c r="E842" s="83">
        <v>2017</v>
      </c>
      <c r="F842" s="83">
        <v>11</v>
      </c>
      <c r="G842" s="83">
        <v>29</v>
      </c>
      <c r="H842" s="83">
        <v>15</v>
      </c>
      <c r="I842" s="83">
        <v>44</v>
      </c>
      <c r="J842" s="83">
        <v>23</v>
      </c>
      <c r="K842" s="83">
        <v>448</v>
      </c>
      <c r="L842" s="83" t="s">
        <v>172</v>
      </c>
      <c r="M842" s="83">
        <v>1</v>
      </c>
      <c r="N842" s="83" t="s">
        <v>21</v>
      </c>
      <c r="O842" s="83" t="s">
        <v>27</v>
      </c>
      <c r="P842" s="83">
        <v>762</v>
      </c>
      <c r="Q842" s="108" t="s">
        <v>239</v>
      </c>
      <c r="R842" s="106" t="s">
        <v>246</v>
      </c>
      <c r="S842" s="107">
        <v>-26.0532</v>
      </c>
      <c r="T842" s="107">
        <v>27.850300000000001</v>
      </c>
      <c r="U842" s="106">
        <v>54</v>
      </c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  <c r="AG842" s="79"/>
      <c r="AH842" s="79"/>
      <c r="AI842" s="79"/>
      <c r="AJ842" s="79"/>
      <c r="AK842" s="79"/>
      <c r="AL842" s="79"/>
      <c r="AM842" s="79"/>
      <c r="AN842" s="79"/>
      <c r="AO842" s="79"/>
      <c r="AP842" s="79"/>
      <c r="AQ842" s="79"/>
      <c r="AR842" s="79"/>
      <c r="AS842" s="79"/>
      <c r="AT842" s="79"/>
      <c r="AU842" s="79"/>
      <c r="AV842" s="79"/>
      <c r="AW842" s="79"/>
      <c r="AX842" s="79"/>
      <c r="AY842" s="79"/>
      <c r="AZ842" s="79"/>
      <c r="BA842" s="79"/>
      <c r="BB842" s="79"/>
      <c r="BC842" s="79"/>
      <c r="BD842" s="79"/>
      <c r="BE842" s="79"/>
      <c r="BF842" s="79"/>
      <c r="BG842" s="79"/>
      <c r="BH842" s="79"/>
      <c r="BI842" s="79"/>
      <c r="BJ842" s="79"/>
      <c r="BK842" s="79"/>
      <c r="BL842" s="79"/>
      <c r="BM842" s="79"/>
      <c r="BN842" s="79"/>
      <c r="BO842" s="79"/>
      <c r="BP842" s="79"/>
      <c r="BQ842" s="79"/>
      <c r="BR842" s="79"/>
      <c r="BS842" s="79"/>
      <c r="BT842" s="79"/>
      <c r="BU842" s="79"/>
      <c r="BV842" s="79"/>
      <c r="BW842" s="79"/>
      <c r="BX842" s="79"/>
      <c r="BY842" s="79"/>
      <c r="BZ842" s="79"/>
      <c r="CA842" s="79"/>
      <c r="CB842" s="79"/>
      <c r="CC842" s="79"/>
      <c r="CD842" s="79"/>
      <c r="CE842" s="79"/>
      <c r="CF842" s="79"/>
      <c r="CG842" s="79"/>
      <c r="CH842" s="79"/>
      <c r="CI842" s="79"/>
      <c r="CJ842" s="79"/>
      <c r="CK842" s="79"/>
      <c r="CL842" s="79"/>
      <c r="CM842" s="79"/>
      <c r="CN842" s="79"/>
      <c r="CO842" s="79"/>
      <c r="CP842" s="79"/>
      <c r="CQ842" s="79"/>
      <c r="CR842" s="79"/>
      <c r="CS842" s="79"/>
      <c r="CT842" s="79"/>
      <c r="CU842" s="79"/>
      <c r="CV842" s="79"/>
      <c r="CW842" s="79"/>
      <c r="CX842" s="79"/>
      <c r="CY842" s="79"/>
      <c r="CZ842" s="79"/>
      <c r="DA842" s="79"/>
      <c r="DB842" s="79"/>
      <c r="DC842" s="79"/>
      <c r="DD842" s="79"/>
      <c r="DE842" s="79"/>
      <c r="DF842" s="79"/>
      <c r="DG842" s="79"/>
      <c r="DH842" s="79"/>
      <c r="DI842" s="79"/>
      <c r="DJ842" s="79"/>
      <c r="DK842" s="79"/>
      <c r="DL842" s="79"/>
      <c r="DM842" s="79"/>
      <c r="DN842" s="79"/>
      <c r="DO842" s="79"/>
      <c r="DP842" s="79"/>
      <c r="DQ842" s="79"/>
      <c r="DR842" s="79"/>
      <c r="DS842" s="79"/>
      <c r="DT842" s="79"/>
      <c r="DU842" s="79"/>
      <c r="DV842" s="79"/>
      <c r="DW842" s="79"/>
      <c r="DX842" s="79"/>
      <c r="DY842" s="79"/>
      <c r="DZ842" s="79"/>
      <c r="EA842" s="79"/>
      <c r="EB842" s="79"/>
      <c r="EC842" s="79"/>
      <c r="ED842" s="79"/>
      <c r="EE842" s="79"/>
      <c r="EF842" s="79"/>
      <c r="EG842" s="79"/>
      <c r="EH842" s="79"/>
      <c r="EI842" s="79"/>
      <c r="EJ842" s="79"/>
      <c r="EK842" s="79"/>
      <c r="EL842" s="79"/>
      <c r="EM842" s="79"/>
      <c r="EN842" s="79"/>
      <c r="EO842" s="79"/>
      <c r="EP842" s="79"/>
      <c r="EQ842" s="79"/>
      <c r="ER842" s="79"/>
      <c r="ES842" s="79"/>
      <c r="ET842" s="79"/>
      <c r="EU842" s="79"/>
      <c r="EV842" s="79"/>
      <c r="EW842" s="79"/>
      <c r="EX842" s="79"/>
      <c r="EY842" s="79"/>
      <c r="EZ842" s="79"/>
      <c r="FA842" s="79"/>
      <c r="FB842" s="79"/>
      <c r="FC842" s="79"/>
      <c r="FD842" s="79"/>
      <c r="FE842" s="79"/>
      <c r="FF842" s="79"/>
      <c r="FG842" s="79"/>
      <c r="FH842" s="79"/>
      <c r="FI842" s="79"/>
      <c r="FJ842" s="79"/>
      <c r="FK842" s="79"/>
      <c r="FL842" s="79"/>
      <c r="FM842" s="79"/>
      <c r="FN842" s="79"/>
      <c r="FO842" s="79"/>
      <c r="FP842" s="79"/>
      <c r="FQ842" s="79"/>
      <c r="FR842" s="79"/>
      <c r="FS842" s="79"/>
      <c r="FT842" s="79"/>
      <c r="FU842" s="79"/>
      <c r="FV842" s="79"/>
      <c r="FW842" s="79"/>
      <c r="FX842" s="79"/>
      <c r="FY842" s="79"/>
      <c r="FZ842" s="79"/>
      <c r="GA842" s="79"/>
      <c r="GB842" s="79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79"/>
      <c r="HP842" s="79"/>
      <c r="HQ842" s="79"/>
      <c r="HR842" s="79"/>
      <c r="HS842" s="79"/>
      <c r="HT842" s="79"/>
      <c r="HU842" s="79"/>
      <c r="HV842" s="79"/>
      <c r="HW842" s="79"/>
      <c r="HX842" s="79"/>
      <c r="HY842" s="79"/>
      <c r="HZ842" s="79"/>
      <c r="IA842" s="79"/>
      <c r="IB842" s="79"/>
      <c r="IC842" s="79"/>
      <c r="ID842" s="79"/>
      <c r="IE842" s="79"/>
      <c r="IF842" s="79"/>
      <c r="IG842" s="79"/>
      <c r="IH842" s="79"/>
      <c r="II842" s="79"/>
      <c r="IJ842" s="79"/>
      <c r="IK842" s="79"/>
      <c r="IL842" s="79"/>
      <c r="IM842" s="79"/>
      <c r="IN842" s="79"/>
      <c r="IO842" s="79"/>
      <c r="IP842" s="79"/>
      <c r="IQ842" s="79"/>
      <c r="IR842" s="79"/>
      <c r="IS842" s="79"/>
      <c r="IT842" s="79"/>
      <c r="IU842" s="79"/>
      <c r="IV842" s="79"/>
      <c r="IW842" s="79"/>
      <c r="IX842" s="79"/>
      <c r="IY842" s="79"/>
      <c r="IZ842" s="79"/>
      <c r="JA842" s="79"/>
      <c r="JB842" s="79"/>
      <c r="JC842" s="79"/>
      <c r="JD842" s="79"/>
      <c r="JE842" s="79"/>
      <c r="JF842" s="79"/>
      <c r="JG842" s="79"/>
      <c r="JH842" s="79"/>
      <c r="JI842" s="79"/>
      <c r="JJ842" s="79"/>
      <c r="JK842" s="79"/>
      <c r="JL842" s="79"/>
      <c r="JM842" s="79"/>
      <c r="JN842" s="79"/>
      <c r="JO842" s="79"/>
      <c r="JP842" s="79"/>
      <c r="JQ842" s="79"/>
      <c r="JR842" s="79"/>
      <c r="JS842" s="79"/>
      <c r="JT842" s="79"/>
      <c r="JU842" s="79"/>
      <c r="JV842" s="79"/>
      <c r="JW842" s="79"/>
      <c r="JX842" s="79"/>
      <c r="JY842" s="79"/>
      <c r="JZ842" s="79"/>
      <c r="KA842" s="79"/>
      <c r="KB842" s="79"/>
      <c r="KC842" s="79"/>
      <c r="KD842" s="79"/>
      <c r="KE842" s="79"/>
      <c r="KF842" s="79"/>
      <c r="KG842" s="79"/>
      <c r="KH842" s="79"/>
      <c r="KI842" s="79"/>
      <c r="KJ842" s="79"/>
      <c r="KK842" s="79"/>
      <c r="KL842" s="79"/>
      <c r="KM842" s="79"/>
      <c r="KN842" s="79"/>
      <c r="KO842" s="79"/>
      <c r="KP842" s="79"/>
      <c r="KQ842" s="79"/>
      <c r="KR842" s="79"/>
      <c r="KS842" s="79"/>
      <c r="KT842" s="79"/>
      <c r="KU842" s="79"/>
      <c r="KV842" s="79"/>
      <c r="KW842" s="79"/>
      <c r="KX842" s="79"/>
      <c r="KY842" s="79"/>
      <c r="KZ842" s="79"/>
      <c r="LA842" s="79"/>
      <c r="LB842" s="79"/>
      <c r="LC842" s="79"/>
      <c r="LD842" s="79"/>
      <c r="LE842" s="79"/>
      <c r="LF842" s="79"/>
      <c r="LG842" s="79"/>
      <c r="LH842" s="79"/>
      <c r="LI842" s="79"/>
      <c r="LJ842" s="79"/>
      <c r="LK842" s="79"/>
      <c r="LL842" s="79"/>
      <c r="LM842" s="79"/>
      <c r="LN842" s="79"/>
      <c r="LO842" s="79"/>
      <c r="LP842" s="79"/>
      <c r="LQ842" s="79"/>
      <c r="LR842" s="79"/>
      <c r="LS842" s="79"/>
      <c r="LT842" s="79"/>
      <c r="LU842" s="79"/>
      <c r="LV842" s="79"/>
      <c r="LW842" s="79"/>
      <c r="LX842" s="79"/>
      <c r="LY842" s="79"/>
      <c r="LZ842" s="79"/>
      <c r="MA842" s="79"/>
      <c r="MB842" s="79"/>
      <c r="MC842" s="79"/>
      <c r="MD842" s="79"/>
      <c r="ME842" s="79"/>
      <c r="MF842" s="79"/>
      <c r="MG842" s="79"/>
      <c r="MH842" s="79"/>
      <c r="MI842" s="79"/>
      <c r="MJ842" s="79"/>
      <c r="MK842" s="79"/>
      <c r="ML842" s="79"/>
      <c r="MM842" s="79"/>
      <c r="MN842" s="79"/>
      <c r="MO842" s="79"/>
      <c r="MP842" s="79"/>
      <c r="MQ842" s="79"/>
      <c r="MR842" s="79"/>
      <c r="MS842" s="79"/>
      <c r="MT842" s="79"/>
      <c r="MU842" s="79"/>
      <c r="MV842" s="79"/>
      <c r="MW842" s="79"/>
      <c r="MX842" s="79"/>
      <c r="MY842" s="79"/>
      <c r="MZ842" s="79"/>
      <c r="NA842" s="79"/>
      <c r="NB842" s="79"/>
      <c r="NC842" s="79"/>
      <c r="ND842" s="79"/>
      <c r="NE842" s="79"/>
      <c r="NF842" s="79"/>
      <c r="NG842" s="79"/>
      <c r="NH842" s="79"/>
      <c r="NI842" s="79"/>
      <c r="NJ842" s="79"/>
      <c r="NK842" s="79"/>
      <c r="NL842" s="79"/>
      <c r="NM842" s="79"/>
      <c r="NN842" s="79"/>
      <c r="NO842" s="79"/>
      <c r="NP842" s="79"/>
      <c r="NQ842" s="79"/>
      <c r="NR842" s="79"/>
      <c r="NS842" s="79"/>
      <c r="NT842" s="79"/>
      <c r="NU842" s="79"/>
      <c r="NV842" s="79"/>
      <c r="NW842" s="79"/>
      <c r="NX842" s="79"/>
      <c r="NY842" s="79"/>
      <c r="NZ842" s="79"/>
      <c r="OA842" s="79"/>
      <c r="OB842" s="79"/>
      <c r="OC842" s="79"/>
      <c r="OD842" s="79"/>
      <c r="OE842" s="79"/>
      <c r="OF842" s="79"/>
      <c r="OG842" s="79"/>
      <c r="OH842" s="79"/>
      <c r="OI842" s="79"/>
      <c r="OJ842" s="79"/>
      <c r="OK842" s="79"/>
      <c r="OL842" s="79"/>
      <c r="OM842" s="79"/>
      <c r="ON842" s="79"/>
      <c r="OO842" s="79"/>
      <c r="OP842" s="79"/>
      <c r="OQ842" s="79"/>
      <c r="OR842" s="79"/>
      <c r="OS842" s="79"/>
      <c r="OT842" s="79"/>
      <c r="OU842" s="79"/>
      <c r="OV842" s="79"/>
      <c r="OW842" s="79"/>
      <c r="OX842" s="79"/>
      <c r="OY842" s="79"/>
      <c r="OZ842" s="79"/>
      <c r="PA842" s="79"/>
      <c r="PB842" s="79"/>
      <c r="PC842" s="79"/>
      <c r="PD842" s="79"/>
      <c r="PE842" s="79"/>
      <c r="PF842" s="79"/>
      <c r="PG842" s="79"/>
      <c r="PH842" s="79"/>
      <c r="PI842" s="79"/>
      <c r="PJ842" s="79"/>
      <c r="PK842" s="79"/>
      <c r="PL842" s="79"/>
      <c r="PM842" s="79"/>
      <c r="PN842" s="79"/>
      <c r="PO842" s="79"/>
      <c r="PP842" s="79"/>
      <c r="PQ842" s="79"/>
      <c r="PR842" s="79"/>
      <c r="PS842" s="79"/>
      <c r="PT842" s="79"/>
      <c r="PU842" s="79"/>
      <c r="PV842" s="79"/>
      <c r="PW842" s="79"/>
      <c r="PX842" s="79"/>
      <c r="PY842" s="79"/>
      <c r="PZ842" s="79"/>
      <c r="QA842" s="79"/>
      <c r="QB842" s="79"/>
      <c r="QC842" s="79"/>
      <c r="QD842" s="79"/>
      <c r="QE842" s="79"/>
      <c r="QF842" s="79"/>
      <c r="QG842" s="79"/>
      <c r="QH842" s="79"/>
      <c r="QI842" s="79"/>
      <c r="QJ842" s="79"/>
      <c r="QK842" s="79"/>
      <c r="QL842" s="79"/>
      <c r="QM842" s="79"/>
      <c r="QN842" s="79"/>
      <c r="QO842" s="79"/>
      <c r="QP842" s="79"/>
      <c r="QQ842" s="79"/>
      <c r="QR842" s="79"/>
      <c r="QS842" s="79"/>
      <c r="QT842" s="79"/>
      <c r="QU842" s="79"/>
      <c r="QV842" s="79"/>
      <c r="QW842" s="79"/>
      <c r="QX842" s="79"/>
      <c r="QY842" s="79"/>
      <c r="QZ842" s="79"/>
      <c r="RA842" s="79"/>
      <c r="RB842" s="79"/>
      <c r="RC842" s="79"/>
      <c r="RD842" s="79"/>
      <c r="RE842" s="79"/>
      <c r="RF842" s="79"/>
      <c r="RG842" s="79"/>
      <c r="RH842" s="79"/>
      <c r="RI842" s="79"/>
      <c r="RJ842" s="79"/>
      <c r="RK842" s="79"/>
      <c r="RL842" s="79"/>
      <c r="RM842" s="79"/>
      <c r="RN842" s="79"/>
      <c r="RO842" s="79"/>
      <c r="RP842" s="79"/>
      <c r="RQ842" s="79"/>
      <c r="RR842" s="79"/>
      <c r="RS842" s="79"/>
      <c r="RT842" s="79"/>
      <c r="RU842" s="79"/>
      <c r="RV842" s="79"/>
      <c r="RW842" s="79"/>
      <c r="RX842" s="79"/>
      <c r="RY842" s="79"/>
      <c r="RZ842" s="79"/>
      <c r="SA842" s="79"/>
      <c r="SB842" s="79"/>
      <c r="SC842" s="79"/>
      <c r="SD842" s="79"/>
      <c r="SE842" s="79"/>
      <c r="SF842" s="79"/>
      <c r="SG842" s="79"/>
      <c r="SH842" s="79"/>
      <c r="SI842" s="79"/>
      <c r="SJ842" s="79"/>
      <c r="SK842" s="79"/>
      <c r="SL842" s="79"/>
      <c r="SM842" s="79"/>
      <c r="SN842" s="79"/>
      <c r="SO842" s="79"/>
      <c r="SP842" s="79"/>
      <c r="SQ842" s="79"/>
      <c r="SR842" s="79"/>
      <c r="SS842" s="79"/>
      <c r="ST842" s="79"/>
      <c r="SU842" s="79"/>
      <c r="SV842" s="79"/>
      <c r="SW842" s="79"/>
      <c r="SX842" s="79"/>
      <c r="SY842" s="79"/>
      <c r="SZ842" s="79"/>
      <c r="TA842" s="79"/>
      <c r="TB842" s="79"/>
      <c r="TC842" s="79"/>
      <c r="TD842" s="79"/>
      <c r="TE842" s="79"/>
      <c r="TF842" s="79"/>
      <c r="TG842" s="79"/>
      <c r="TH842" s="79"/>
      <c r="TI842" s="79"/>
      <c r="TJ842" s="79"/>
      <c r="TK842" s="79"/>
      <c r="TL842" s="79"/>
      <c r="TM842" s="79"/>
      <c r="TN842" s="79"/>
      <c r="TO842" s="79"/>
      <c r="TP842" s="79"/>
      <c r="TQ842" s="79"/>
      <c r="TR842" s="79"/>
      <c r="TS842" s="79"/>
      <c r="TT842" s="79"/>
      <c r="TU842" s="79"/>
      <c r="TV842" s="79"/>
      <c r="TW842" s="79"/>
      <c r="TX842" s="79"/>
      <c r="TY842" s="79"/>
      <c r="TZ842" s="79"/>
      <c r="UA842" s="79"/>
      <c r="UB842" s="79"/>
      <c r="UC842" s="79"/>
      <c r="UD842" s="79"/>
      <c r="UE842" s="79"/>
      <c r="UF842" s="79"/>
      <c r="UG842" s="79"/>
      <c r="UH842" s="79"/>
      <c r="UI842" s="79"/>
      <c r="UJ842" s="79"/>
      <c r="UK842" s="79"/>
      <c r="UL842" s="79"/>
      <c r="UM842" s="79"/>
      <c r="UN842" s="79"/>
      <c r="UO842" s="79"/>
      <c r="UP842" s="79"/>
      <c r="UQ842" s="79"/>
      <c r="UR842" s="79"/>
      <c r="US842" s="79"/>
      <c r="UT842" s="79"/>
      <c r="UU842" s="79"/>
      <c r="UV842" s="79"/>
      <c r="UW842" s="79"/>
      <c r="UX842" s="79"/>
      <c r="UY842" s="79"/>
      <c r="UZ842" s="79"/>
      <c r="VA842" s="79"/>
      <c r="VB842" s="79"/>
      <c r="VC842" s="79"/>
      <c r="VD842" s="79"/>
      <c r="VE842" s="79"/>
      <c r="VF842" s="79"/>
      <c r="VG842" s="79"/>
      <c r="VH842" s="79"/>
      <c r="VI842" s="79"/>
      <c r="VJ842" s="79"/>
      <c r="VK842" s="79"/>
      <c r="VL842" s="79"/>
      <c r="VM842" s="79"/>
      <c r="VN842" s="79"/>
      <c r="VO842" s="79"/>
      <c r="VP842" s="79"/>
      <c r="VQ842" s="79"/>
      <c r="VR842" s="79"/>
      <c r="VS842" s="79"/>
      <c r="VT842" s="79"/>
      <c r="VU842" s="79"/>
      <c r="VV842" s="79"/>
      <c r="VW842" s="79"/>
      <c r="VX842" s="79"/>
      <c r="VY842" s="79"/>
      <c r="VZ842" s="79"/>
      <c r="WA842" s="79"/>
      <c r="WB842" s="79"/>
      <c r="WC842" s="79"/>
    </row>
    <row r="843" spans="1:601" s="79" customFormat="1">
      <c r="A843" s="60">
        <f>IF(C843=C842,A842,IF(C843=(C842+1),A842,(A842+1)))</f>
        <v>129</v>
      </c>
      <c r="B843" s="50" t="str">
        <f>IF(L843="Stroke",IF(M843=M842,IF(A843&lt;&gt;A842,1,IF(L842="Stroke",B842+1,IF(L841="Stroke",B841+1,IF(L840="Stroke",B840+1,IF(L839="Stroke",B839+1,IF(L838="Stroke",B838+1,IF(L837="Stroke",B837+1,IF(L836="Stroke",B836+1,"")))))))),IF(A843&lt;&gt;A841,1,IF(M843=M841,IF(L841="Stroke",B841+1,IF(M843=M840,IF(L840="Stroke",B840+1,""))),1))),"")</f>
        <v/>
      </c>
      <c r="C843" s="60">
        <f t="shared" si="26"/>
        <v>56663</v>
      </c>
      <c r="D843" s="60" t="str">
        <f t="shared" si="27"/>
        <v>20171129</v>
      </c>
      <c r="E843" s="60">
        <v>2017</v>
      </c>
      <c r="F843" s="60">
        <v>11</v>
      </c>
      <c r="G843" s="60">
        <v>29</v>
      </c>
      <c r="H843" s="60">
        <v>15</v>
      </c>
      <c r="I843" s="60">
        <v>44</v>
      </c>
      <c r="J843" s="60">
        <v>23</v>
      </c>
      <c r="K843" s="60">
        <v>696</v>
      </c>
      <c r="L843" s="60" t="s">
        <v>47</v>
      </c>
      <c r="M843" s="60">
        <v>1</v>
      </c>
      <c r="N843" s="60" t="s">
        <v>21</v>
      </c>
      <c r="O843" s="60" t="s">
        <v>27</v>
      </c>
      <c r="P843" s="60">
        <v>0</v>
      </c>
      <c r="Q843" s="60"/>
      <c r="R843" s="60"/>
      <c r="S843" s="60"/>
      <c r="T843" s="60"/>
    </row>
    <row r="844" spans="1:601" s="79" customFormat="1">
      <c r="A844" s="60">
        <f>IF(C844=C843,A843,IF(C844=(C843+1),A843,(A843+1)))</f>
        <v>129</v>
      </c>
      <c r="B844" s="50" t="str">
        <f>IF(L844="Stroke",IF(M844=M843,IF(A844&lt;&gt;A843,1,IF(L843="Stroke",B843+1,IF(L842="Stroke",B842+1,IF(L841="Stroke",B841+1,IF(L840="Stroke",B840+1,IF(L839="Stroke",B839+1,IF(L838="Stroke",B838+1,IF(L837="Stroke",B837+1,"")))))))),IF(A844&lt;&gt;A842,1,IF(M844=M842,IF(L842="Stroke",B842+1,IF(M844=M841,IF(L841="Stroke",B841+1,""))),1))),"")</f>
        <v/>
      </c>
      <c r="C844" s="60">
        <f t="shared" si="26"/>
        <v>56663</v>
      </c>
      <c r="D844" s="60" t="str">
        <f t="shared" si="27"/>
        <v>20171129</v>
      </c>
      <c r="E844" s="60">
        <v>2017</v>
      </c>
      <c r="F844" s="60">
        <v>11</v>
      </c>
      <c r="G844" s="60">
        <v>29</v>
      </c>
      <c r="H844" s="60">
        <v>15</v>
      </c>
      <c r="I844" s="60">
        <v>44</v>
      </c>
      <c r="J844" s="60">
        <v>23</v>
      </c>
      <c r="K844" s="60">
        <v>707</v>
      </c>
      <c r="L844" s="60" t="s">
        <v>47</v>
      </c>
      <c r="M844" s="60">
        <v>1</v>
      </c>
      <c r="N844" s="60" t="s">
        <v>21</v>
      </c>
      <c r="O844" s="60" t="s">
        <v>27</v>
      </c>
      <c r="P844" s="60">
        <v>0</v>
      </c>
      <c r="Q844" s="60"/>
      <c r="R844" s="60"/>
      <c r="S844" s="60"/>
      <c r="T844" s="60"/>
    </row>
    <row r="845" spans="1:601" s="79" customFormat="1">
      <c r="A845" s="60">
        <f>IF(C845=C844,A844,IF(C845=(C844+1),A844,(A844+1)))</f>
        <v>129</v>
      </c>
      <c r="B845" s="50" t="str">
        <f>IF(L845="Stroke",IF(M845=M844,IF(A845&lt;&gt;A844,1,IF(L844="Stroke",B844+1,IF(L843="Stroke",B843+1,IF(L842="Stroke",B842+1,IF(L841="Stroke",B841+1,IF(L840="Stroke",B840+1,IF(L839="Stroke",B839+1,IF(L838="Stroke",B838+1,"")))))))),IF(A845&lt;&gt;A843,1,IF(M845=M843,IF(L843="Stroke",B843+1,IF(M845=M842,IF(L842="Stroke",B842+1,""))),1))),"")</f>
        <v/>
      </c>
      <c r="C845" s="60">
        <f t="shared" si="26"/>
        <v>56663</v>
      </c>
      <c r="D845" s="60" t="str">
        <f t="shared" si="27"/>
        <v>20171129</v>
      </c>
      <c r="E845" s="60">
        <v>2017</v>
      </c>
      <c r="F845" s="60">
        <v>11</v>
      </c>
      <c r="G845" s="60">
        <v>29</v>
      </c>
      <c r="H845" s="60">
        <v>15</v>
      </c>
      <c r="I845" s="60">
        <v>44</v>
      </c>
      <c r="J845" s="60">
        <v>23</v>
      </c>
      <c r="K845" s="60">
        <v>719</v>
      </c>
      <c r="L845" s="60" t="s">
        <v>47</v>
      </c>
      <c r="M845" s="60">
        <v>1</v>
      </c>
      <c r="N845" s="60" t="s">
        <v>21</v>
      </c>
      <c r="O845" s="60" t="s">
        <v>27</v>
      </c>
      <c r="P845" s="60">
        <v>0</v>
      </c>
      <c r="Q845" s="60"/>
      <c r="R845" s="60"/>
      <c r="S845" s="60"/>
      <c r="T845" s="60"/>
    </row>
    <row r="846" spans="1:601" s="79" customFormat="1">
      <c r="A846" s="60">
        <f>IF(C846=C845,A845,IF(C846=(C845+1),A845,(A845+1)))</f>
        <v>129</v>
      </c>
      <c r="B846" s="50" t="str">
        <f>IF(L846="Stroke",IF(M846=M845,IF(A846&lt;&gt;A845,1,IF(L845="Stroke",B845+1,IF(L844="Stroke",B844+1,IF(L843="Stroke",B843+1,IF(L842="Stroke",B842+1,IF(L841="Stroke",B841+1,IF(L840="Stroke",B840+1,IF(L839="Stroke",B839+1,"")))))))),IF(A846&lt;&gt;A844,1,IF(M846=M844,IF(L844="Stroke",B844+1,IF(M846=M843,IF(L843="Stroke",B843+1,""))),1))),"")</f>
        <v/>
      </c>
      <c r="C846" s="60">
        <f t="shared" si="26"/>
        <v>56663</v>
      </c>
      <c r="D846" s="60" t="str">
        <f t="shared" si="27"/>
        <v>20171129</v>
      </c>
      <c r="E846" s="60">
        <v>2017</v>
      </c>
      <c r="F846" s="60">
        <v>11</v>
      </c>
      <c r="G846" s="60">
        <v>29</v>
      </c>
      <c r="H846" s="60">
        <v>15</v>
      </c>
      <c r="I846" s="60">
        <v>44</v>
      </c>
      <c r="J846" s="60">
        <v>23</v>
      </c>
      <c r="K846" s="60">
        <v>880</v>
      </c>
      <c r="L846" s="60" t="s">
        <v>47</v>
      </c>
      <c r="M846" s="60">
        <v>1</v>
      </c>
      <c r="N846" s="60" t="s">
        <v>21</v>
      </c>
      <c r="O846" s="60" t="s">
        <v>27</v>
      </c>
      <c r="P846" s="60">
        <v>0</v>
      </c>
      <c r="Q846" s="60"/>
      <c r="R846" s="60"/>
      <c r="S846" s="60"/>
      <c r="T846" s="60"/>
    </row>
    <row r="847" spans="1:601" s="79" customFormat="1">
      <c r="A847" s="60">
        <f>IF(C847=C846,A846,IF(C847=(C846+1),A846,(A846+1)))</f>
        <v>129</v>
      </c>
      <c r="B847" s="50" t="str">
        <f>IF(L847="Stroke",IF(M847=M846,IF(A847&lt;&gt;A846,1,IF(L846="Stroke",B846+1,IF(L845="Stroke",B845+1,IF(L844="Stroke",B844+1,IF(L843="Stroke",B843+1,IF(L842="Stroke",B842+1,IF(L841="Stroke",B841+1,IF(L840="Stroke",B840+1,"")))))))),IF(A847&lt;&gt;A845,1,IF(M847=M845,IF(L845="Stroke",B845+1,IF(M847=M844,IF(L844="Stroke",B844+1,""))),1))),"")</f>
        <v/>
      </c>
      <c r="C847" s="60">
        <f t="shared" si="26"/>
        <v>56663</v>
      </c>
      <c r="D847" s="60" t="str">
        <f t="shared" si="27"/>
        <v>20171129</v>
      </c>
      <c r="E847" s="60">
        <v>2017</v>
      </c>
      <c r="F847" s="60">
        <v>11</v>
      </c>
      <c r="G847" s="60">
        <v>29</v>
      </c>
      <c r="H847" s="60">
        <v>15</v>
      </c>
      <c r="I847" s="60">
        <v>44</v>
      </c>
      <c r="J847" s="60">
        <v>23</v>
      </c>
      <c r="K847" s="60">
        <v>896</v>
      </c>
      <c r="L847" s="60" t="s">
        <v>47</v>
      </c>
      <c r="M847" s="60">
        <v>1</v>
      </c>
      <c r="N847" s="60" t="s">
        <v>21</v>
      </c>
      <c r="O847" s="60" t="s">
        <v>27</v>
      </c>
      <c r="P847" s="60">
        <v>0</v>
      </c>
      <c r="Q847" s="60"/>
      <c r="R847" s="60"/>
      <c r="S847" s="60"/>
      <c r="T847" s="60"/>
    </row>
    <row r="848" spans="1:601" s="79" customFormat="1">
      <c r="A848" s="60">
        <f>IF(C848=C847,A847,IF(C848=(C847+1),A847,(A847+1)))</f>
        <v>129</v>
      </c>
      <c r="B848" s="50" t="str">
        <f>IF(L848="Stroke",IF(M848=M847,IF(A848&lt;&gt;A847,1,IF(L847="Stroke",B847+1,IF(L846="Stroke",B846+1,IF(L845="Stroke",B845+1,IF(L844="Stroke",B844+1,IF(L843="Stroke",B843+1,IF(L842="Stroke",B842+1,IF(L841="Stroke",B841+1,"")))))))),IF(A848&lt;&gt;A846,1,IF(M848=M846,IF(L846="Stroke",B846+1,IF(M848=M845,IF(L845="Stroke",B845+1,""))),1))),"")</f>
        <v/>
      </c>
      <c r="C848" s="60">
        <f t="shared" si="26"/>
        <v>56663</v>
      </c>
      <c r="D848" s="60" t="str">
        <f t="shared" si="27"/>
        <v>20171129</v>
      </c>
      <c r="E848" s="60">
        <v>2017</v>
      </c>
      <c r="F848" s="60">
        <v>11</v>
      </c>
      <c r="G848" s="60">
        <v>29</v>
      </c>
      <c r="H848" s="60">
        <v>15</v>
      </c>
      <c r="I848" s="60">
        <v>44</v>
      </c>
      <c r="J848" s="60">
        <v>23</v>
      </c>
      <c r="K848" s="60">
        <v>952</v>
      </c>
      <c r="L848" s="60" t="s">
        <v>47</v>
      </c>
      <c r="M848" s="60">
        <v>1</v>
      </c>
      <c r="N848" s="60" t="s">
        <v>21</v>
      </c>
      <c r="O848" s="60" t="s">
        <v>27</v>
      </c>
      <c r="P848" s="60">
        <v>0</v>
      </c>
      <c r="Q848" s="60"/>
      <c r="R848" s="60"/>
      <c r="S848" s="60"/>
      <c r="T848" s="60"/>
    </row>
    <row r="849" spans="1:601" s="79" customFormat="1">
      <c r="A849" s="60">
        <f>IF(C849=C848,A848,IF(C849=(C848+1),A848,(A848+1)))</f>
        <v>129</v>
      </c>
      <c r="B849" s="50" t="str">
        <f>IF(L849="Stroke",IF(M849=M848,IF(A849&lt;&gt;A848,1,IF(L848="Stroke",B848+1,IF(L847="Stroke",B847+1,IF(L846="Stroke",B846+1,IF(L845="Stroke",B845+1,IF(L844="Stroke",B844+1,IF(L843="Stroke",B843+1,IF(L842="Stroke",B842+1,"")))))))),IF(A849&lt;&gt;A847,1,IF(M849=M847,IF(L847="Stroke",B847+1,IF(M849=M846,IF(L846="Stroke",B846+1,""))),1))),"")</f>
        <v/>
      </c>
      <c r="C849" s="60">
        <f t="shared" si="26"/>
        <v>56663</v>
      </c>
      <c r="D849" s="60" t="str">
        <f t="shared" si="27"/>
        <v>20171129</v>
      </c>
      <c r="E849" s="60">
        <v>2017</v>
      </c>
      <c r="F849" s="60">
        <v>11</v>
      </c>
      <c r="G849" s="60">
        <v>29</v>
      </c>
      <c r="H849" s="60">
        <v>15</v>
      </c>
      <c r="I849" s="60">
        <v>44</v>
      </c>
      <c r="J849" s="60">
        <v>23</v>
      </c>
      <c r="K849" s="60">
        <v>979</v>
      </c>
      <c r="L849" s="60" t="s">
        <v>47</v>
      </c>
      <c r="M849" s="60">
        <v>1</v>
      </c>
      <c r="N849" s="60" t="s">
        <v>21</v>
      </c>
      <c r="O849" s="60" t="s">
        <v>27</v>
      </c>
      <c r="P849" s="60">
        <v>0</v>
      </c>
      <c r="Q849" s="60"/>
      <c r="R849" s="60"/>
      <c r="S849" s="60"/>
      <c r="T849" s="60"/>
    </row>
    <row r="850" spans="1:601" s="79" customFormat="1">
      <c r="A850" s="60">
        <f>IF(C850=C849,A849,IF(C850=(C849+1),A849,(A849+1)))</f>
        <v>129</v>
      </c>
      <c r="B850" s="50" t="str">
        <f>IF(L850="Stroke",IF(M850=M849,IF(A850&lt;&gt;A849,1,IF(L849="Stroke",B849+1,IF(L848="Stroke",B848+1,IF(L847="Stroke",B847+1,IF(L846="Stroke",B846+1,IF(L845="Stroke",B845+1,IF(L844="Stroke",B844+1,IF(L843="Stroke",B843+1,"")))))))),IF(A850&lt;&gt;A848,1,IF(M850=M848,IF(L848="Stroke",B848+1,IF(M850=M847,IF(L847="Stroke",B847+1,""))),1))),"")</f>
        <v/>
      </c>
      <c r="C850" s="60">
        <f t="shared" si="26"/>
        <v>56664</v>
      </c>
      <c r="D850" s="60" t="str">
        <f t="shared" si="27"/>
        <v>20171129</v>
      </c>
      <c r="E850" s="60">
        <v>2017</v>
      </c>
      <c r="F850" s="60">
        <v>11</v>
      </c>
      <c r="G850" s="60">
        <v>29</v>
      </c>
      <c r="H850" s="60">
        <v>15</v>
      </c>
      <c r="I850" s="60">
        <v>44</v>
      </c>
      <c r="J850" s="60">
        <v>24</v>
      </c>
      <c r="K850" s="60">
        <v>6</v>
      </c>
      <c r="L850" s="60" t="s">
        <v>47</v>
      </c>
      <c r="M850" s="60">
        <v>1</v>
      </c>
      <c r="N850" s="60" t="s">
        <v>21</v>
      </c>
      <c r="O850" s="60" t="s">
        <v>27</v>
      </c>
      <c r="P850" s="60">
        <v>0</v>
      </c>
      <c r="Q850" s="60"/>
      <c r="R850" s="60"/>
      <c r="S850" s="60"/>
      <c r="T850" s="60"/>
    </row>
    <row r="851" spans="1:601" s="79" customFormat="1">
      <c r="A851" s="60">
        <f>IF(C851=C850,A850,IF(C851=(C850+1),A850,(A850+1)))</f>
        <v>129</v>
      </c>
      <c r="B851" s="50" t="str">
        <f>IF(L851="Stroke",IF(M851=M850,IF(A851&lt;&gt;A850,1,IF(L850="Stroke",B850+1,IF(L849="Stroke",B849+1,IF(L848="Stroke",B848+1,IF(L847="Stroke",B847+1,IF(L846="Stroke",B846+1,IF(L845="Stroke",B845+1,IF(L844="Stroke",B844+1,"")))))))),IF(A851&lt;&gt;A849,1,IF(M851=M849,IF(L849="Stroke",B849+1,IF(M851=M848,IF(L848="Stroke",B848+1,""))),1))),"")</f>
        <v/>
      </c>
      <c r="C851" s="60">
        <f t="shared" si="26"/>
        <v>56664</v>
      </c>
      <c r="D851" s="60" t="str">
        <f t="shared" si="27"/>
        <v>20171129</v>
      </c>
      <c r="E851" s="60">
        <v>2017</v>
      </c>
      <c r="F851" s="60">
        <v>11</v>
      </c>
      <c r="G851" s="60">
        <v>29</v>
      </c>
      <c r="H851" s="60">
        <v>15</v>
      </c>
      <c r="I851" s="60">
        <v>44</v>
      </c>
      <c r="J851" s="60">
        <v>24</v>
      </c>
      <c r="K851" s="60">
        <v>16</v>
      </c>
      <c r="L851" s="60" t="s">
        <v>47</v>
      </c>
      <c r="M851" s="60">
        <v>1</v>
      </c>
      <c r="N851" s="60" t="s">
        <v>21</v>
      </c>
      <c r="O851" s="60" t="s">
        <v>27</v>
      </c>
      <c r="P851" s="60">
        <v>0</v>
      </c>
      <c r="Q851" s="60" t="s">
        <v>197</v>
      </c>
      <c r="R851" s="60"/>
      <c r="S851" s="60"/>
      <c r="T851" s="60"/>
    </row>
    <row r="852" spans="1:601" s="79" customFormat="1">
      <c r="A852" s="60">
        <f>IF(C852=C851,A851,IF(C852=(C851+1),A851,(A851+1)))</f>
        <v>129</v>
      </c>
      <c r="B852" s="50" t="str">
        <f>IF(L852="Stroke",IF(M852=M851,IF(A852&lt;&gt;A851,1,IF(L851="Stroke",B851+1,IF(L850="Stroke",B850+1,IF(L849="Stroke",B849+1,IF(L848="Stroke",B848+1,IF(L847="Stroke",B847+1,IF(L846="Stroke",B846+1,IF(L845="Stroke",B845+1,"")))))))),IF(A852&lt;&gt;A850,1,IF(M852=M850,IF(L850="Stroke",B850+1,IF(M852=M849,IF(L849="Stroke",B849+1,""))),1))),"")</f>
        <v/>
      </c>
      <c r="C852" s="60">
        <f t="shared" si="26"/>
        <v>56664</v>
      </c>
      <c r="D852" s="60" t="str">
        <f t="shared" si="27"/>
        <v>20171129</v>
      </c>
      <c r="E852" s="60">
        <v>2017</v>
      </c>
      <c r="F852" s="60">
        <v>11</v>
      </c>
      <c r="G852" s="60">
        <v>29</v>
      </c>
      <c r="H852" s="60">
        <v>15</v>
      </c>
      <c r="I852" s="60">
        <v>44</v>
      </c>
      <c r="J852" s="60">
        <v>24</v>
      </c>
      <c r="K852" s="60">
        <v>40</v>
      </c>
      <c r="L852" s="60" t="s">
        <v>47</v>
      </c>
      <c r="M852" s="60">
        <v>1</v>
      </c>
      <c r="N852" s="60" t="s">
        <v>21</v>
      </c>
      <c r="O852" s="60" t="s">
        <v>27</v>
      </c>
      <c r="P852" s="60">
        <v>0</v>
      </c>
      <c r="Q852" s="60" t="s">
        <v>197</v>
      </c>
      <c r="R852" s="60"/>
      <c r="S852" s="60"/>
      <c r="T852" s="60"/>
    </row>
    <row r="853" spans="1:601" s="79" customFormat="1">
      <c r="A853" s="60">
        <f>IF(C853=C852,A852,IF(C853=(C852+1),A852,(A852+1)))</f>
        <v>129</v>
      </c>
      <c r="B853" s="50" t="str">
        <f>IF(L853="Stroke",IF(M853=M852,IF(A853&lt;&gt;A852,1,IF(L852="Stroke",B852+1,IF(L851="Stroke",B851+1,IF(L850="Stroke",B850+1,IF(L849="Stroke",B849+1,IF(L848="Stroke",B848+1,IF(L847="Stroke",B847+1,IF(L846="Stroke",B846+1,"")))))))),IF(A853&lt;&gt;A851,1,IF(M853=M851,IF(L851="Stroke",B851+1,IF(M853=M850,IF(L850="Stroke",B850+1,""))),1))),"")</f>
        <v/>
      </c>
      <c r="C853" s="60">
        <f t="shared" si="26"/>
        <v>56664</v>
      </c>
      <c r="D853" s="62" t="str">
        <f t="shared" si="27"/>
        <v>20171129</v>
      </c>
      <c r="E853" s="62">
        <v>2017</v>
      </c>
      <c r="F853" s="62">
        <v>11</v>
      </c>
      <c r="G853" s="62">
        <v>29</v>
      </c>
      <c r="H853" s="62">
        <v>15</v>
      </c>
      <c r="I853" s="62">
        <v>44</v>
      </c>
      <c r="J853" s="62">
        <v>24</v>
      </c>
      <c r="K853" s="62">
        <v>55</v>
      </c>
      <c r="L853" s="62" t="s">
        <v>47</v>
      </c>
      <c r="M853" s="62">
        <v>1</v>
      </c>
      <c r="N853" s="62" t="s">
        <v>21</v>
      </c>
      <c r="O853" s="62" t="s">
        <v>27</v>
      </c>
      <c r="P853" s="62">
        <v>0</v>
      </c>
      <c r="Q853" s="60"/>
      <c r="R853" s="60"/>
      <c r="S853" s="60"/>
      <c r="T853" s="60"/>
    </row>
    <row r="854" spans="1:601" s="79" customFormat="1">
      <c r="A854" s="60">
        <f>IF(C854=C853,A853,IF(C854=(C853+1),A853,(A853+1)))</f>
        <v>129</v>
      </c>
      <c r="B854" s="50" t="str">
        <f>IF(L854="Stroke",IF(M854=M853,IF(A854&lt;&gt;A853,1,IF(L853="Stroke",B853+1,IF(L852="Stroke",B852+1,IF(L851="Stroke",B851+1,IF(L850="Stroke",B850+1,IF(L849="Stroke",B849+1,IF(L848="Stroke",B848+1,IF(L847="Stroke",B847+1,"")))))))),IF(A854&lt;&gt;A852,1,IF(M854=M852,IF(L852="Stroke",B852+1,IF(M854=M851,IF(L851="Stroke",B851+1,""))),1))),"")</f>
        <v/>
      </c>
      <c r="C854" s="60">
        <f t="shared" si="26"/>
        <v>56664</v>
      </c>
      <c r="D854" s="62" t="str">
        <f t="shared" si="27"/>
        <v>20171129</v>
      </c>
      <c r="E854" s="60">
        <v>2017</v>
      </c>
      <c r="F854" s="60">
        <v>11</v>
      </c>
      <c r="G854" s="60">
        <v>29</v>
      </c>
      <c r="H854" s="60">
        <v>15</v>
      </c>
      <c r="I854" s="60">
        <v>44</v>
      </c>
      <c r="J854" s="60">
        <v>24</v>
      </c>
      <c r="K854" s="60">
        <v>69</v>
      </c>
      <c r="L854" s="60" t="s">
        <v>47</v>
      </c>
      <c r="M854" s="60">
        <v>1</v>
      </c>
      <c r="N854" s="60" t="s">
        <v>21</v>
      </c>
      <c r="O854" s="60" t="s">
        <v>27</v>
      </c>
      <c r="P854" s="60">
        <v>0</v>
      </c>
      <c r="Q854" s="60"/>
      <c r="R854" s="60"/>
      <c r="S854" s="60"/>
      <c r="T854" s="60"/>
    </row>
    <row r="855" spans="1:601" s="79" customFormat="1">
      <c r="A855" s="60">
        <f>IF(C855=C854,A854,IF(C855=(C854+1),A854,(A854+1)))</f>
        <v>129</v>
      </c>
      <c r="B855" s="50" t="str">
        <f>IF(L855="Stroke",IF(M855=M854,IF(A855&lt;&gt;A854,1,IF(L854="Stroke",B854+1,IF(L853="Stroke",B853+1,IF(L852="Stroke",B852+1,IF(L851="Stroke",B851+1,IF(L850="Stroke",B850+1,IF(L849="Stroke",B849+1,IF(L848="Stroke",B848+1,"")))))))),IF(A855&lt;&gt;A853,1,IF(M855=M853,IF(L853="Stroke",B853+1,IF(M855=M852,IF(L852="Stroke",B852+1,""))),1))),"")</f>
        <v/>
      </c>
      <c r="C855" s="60">
        <f t="shared" si="26"/>
        <v>56664</v>
      </c>
      <c r="D855" s="62" t="str">
        <f t="shared" si="27"/>
        <v>20171129</v>
      </c>
      <c r="E855" s="62">
        <v>2017</v>
      </c>
      <c r="F855" s="62">
        <v>11</v>
      </c>
      <c r="G855" s="62">
        <v>29</v>
      </c>
      <c r="H855" s="62">
        <v>15</v>
      </c>
      <c r="I855" s="62">
        <v>44</v>
      </c>
      <c r="J855" s="62">
        <v>24</v>
      </c>
      <c r="K855" s="62">
        <v>75</v>
      </c>
      <c r="L855" s="62" t="s">
        <v>47</v>
      </c>
      <c r="M855" s="62">
        <v>1</v>
      </c>
      <c r="N855" s="62" t="s">
        <v>21</v>
      </c>
      <c r="O855" s="62" t="s">
        <v>27</v>
      </c>
      <c r="P855" s="62">
        <v>0</v>
      </c>
      <c r="Q855" s="60"/>
      <c r="R855" s="60"/>
      <c r="S855" s="60"/>
      <c r="T855" s="60"/>
    </row>
    <row r="856" spans="1:601" s="79" customFormat="1">
      <c r="A856" s="60">
        <f>IF(C856=C855,A855,IF(C856=(C855+1),A855,(A855+1)))</f>
        <v>129</v>
      </c>
      <c r="B856" s="50" t="str">
        <f>IF(L856="Stroke",IF(M856=M855,IF(A856&lt;&gt;A855,1,IF(L855="Stroke",B855+1,IF(L854="Stroke",B854+1,IF(L853="Stroke",B853+1,IF(L852="Stroke",B852+1,IF(L851="Stroke",B851+1,IF(L850="Stroke",B850+1,IF(L849="Stroke",B849+1,"")))))))),IF(A856&lt;&gt;A854,1,IF(M856=M854,IF(L854="Stroke",B854+1,IF(M856=M853,IF(L853="Stroke",B853+1,""))),1))),"")</f>
        <v/>
      </c>
      <c r="C856" s="60">
        <f t="shared" si="26"/>
        <v>56664</v>
      </c>
      <c r="D856" s="60" t="str">
        <f t="shared" si="27"/>
        <v>20171129</v>
      </c>
      <c r="E856" s="60">
        <v>2017</v>
      </c>
      <c r="F856" s="60">
        <v>11</v>
      </c>
      <c r="G856" s="60">
        <v>29</v>
      </c>
      <c r="H856" s="60">
        <v>15</v>
      </c>
      <c r="I856" s="60">
        <v>44</v>
      </c>
      <c r="J856" s="60">
        <v>24</v>
      </c>
      <c r="K856" s="60">
        <v>142</v>
      </c>
      <c r="L856" s="60" t="s">
        <v>47</v>
      </c>
      <c r="M856" s="60">
        <v>1</v>
      </c>
      <c r="N856" s="60" t="s">
        <v>21</v>
      </c>
      <c r="O856" s="60" t="s">
        <v>27</v>
      </c>
      <c r="P856" s="60">
        <v>0</v>
      </c>
      <c r="Q856" s="60"/>
      <c r="R856" s="60"/>
      <c r="S856" s="60"/>
      <c r="T856" s="60"/>
    </row>
    <row r="857" spans="1:601" s="79" customFormat="1">
      <c r="A857" s="60">
        <f>IF(C857=C856,A856,IF(C857=(C856+1),A856,(A856+1)))</f>
        <v>129</v>
      </c>
      <c r="B857" s="50" t="str">
        <f>IF(L857="Stroke",IF(M857=M856,IF(A857&lt;&gt;A856,1,IF(L856="Stroke",B856+1,IF(L855="Stroke",B855+1,IF(L854="Stroke",B854+1,IF(L853="Stroke",B853+1,IF(L852="Stroke",B852+1,IF(L851="Stroke",B851+1,IF(L850="Stroke",B850+1,"")))))))),IF(A857&lt;&gt;A855,1,IF(M857=M855,IF(L855="Stroke",B855+1,IF(M857=M854,IF(L854="Stroke",B854+1,""))),1))),"")</f>
        <v/>
      </c>
      <c r="C857" s="60">
        <f t="shared" si="26"/>
        <v>56664</v>
      </c>
      <c r="D857" s="62" t="str">
        <f t="shared" si="27"/>
        <v>20171129</v>
      </c>
      <c r="E857" s="62">
        <v>2017</v>
      </c>
      <c r="F857" s="62">
        <v>11</v>
      </c>
      <c r="G857" s="62">
        <v>29</v>
      </c>
      <c r="H857" s="62">
        <v>15</v>
      </c>
      <c r="I857" s="62">
        <v>44</v>
      </c>
      <c r="J857" s="62">
        <v>24</v>
      </c>
      <c r="K857" s="62">
        <v>185</v>
      </c>
      <c r="L857" s="62" t="s">
        <v>47</v>
      </c>
      <c r="M857" s="62">
        <v>1</v>
      </c>
      <c r="N857" s="62" t="s">
        <v>21</v>
      </c>
      <c r="O857" s="62" t="s">
        <v>27</v>
      </c>
      <c r="P857" s="62">
        <v>0</v>
      </c>
      <c r="Q857" s="60"/>
      <c r="R857" s="60"/>
      <c r="S857" s="60"/>
      <c r="T857" s="60"/>
    </row>
    <row r="858" spans="1:601" s="79" customFormat="1">
      <c r="A858" s="60">
        <f>IF(C858=C857,A857,IF(C858=(C857+1),A857,(A857+1)))</f>
        <v>129</v>
      </c>
      <c r="B858" s="50" t="str">
        <f>IF(L858="Stroke",IF(M858=M857,IF(A858&lt;&gt;A857,1,IF(L857="Stroke",B857+1,IF(L856="Stroke",B856+1,IF(L855="Stroke",B855+1,IF(L854="Stroke",B854+1,IF(L853="Stroke",B853+1,IF(L852="Stroke",B852+1,IF(L851="Stroke",B851+1,"")))))))),IF(A858&lt;&gt;A856,1,IF(M858=M856,IF(L856="Stroke",B856+1,IF(M858=M855,IF(L855="Stroke",B855+1,""))),1))),"")</f>
        <v/>
      </c>
      <c r="C858" s="60">
        <f t="shared" si="26"/>
        <v>56664</v>
      </c>
      <c r="D858" s="88" t="str">
        <f t="shared" si="27"/>
        <v>20171129</v>
      </c>
      <c r="E858" s="89">
        <v>2017</v>
      </c>
      <c r="F858" s="89">
        <v>11</v>
      </c>
      <c r="G858" s="89">
        <v>29</v>
      </c>
      <c r="H858" s="89">
        <v>15</v>
      </c>
      <c r="I858" s="89">
        <v>44</v>
      </c>
      <c r="J858" s="89">
        <v>24</v>
      </c>
      <c r="K858" s="89">
        <v>229</v>
      </c>
      <c r="L858" s="89" t="s">
        <v>49</v>
      </c>
      <c r="M858" s="89">
        <v>1</v>
      </c>
      <c r="N858" s="89" t="s">
        <v>21</v>
      </c>
      <c r="O858" s="89" t="s">
        <v>27</v>
      </c>
      <c r="P858" s="89">
        <v>16</v>
      </c>
      <c r="Q858" s="60"/>
      <c r="R858" s="60"/>
      <c r="S858" s="60"/>
      <c r="T858" s="60"/>
    </row>
    <row r="859" spans="1:601" s="85" customFormat="1">
      <c r="A859" s="83">
        <f>IF(C859=C858,A858,IF(C859=(C858+1),A858,(A858+1)))</f>
        <v>130</v>
      </c>
      <c r="B859" s="50" t="str">
        <f>IF(L859="Stroke",IF(M859=M858,IF(A859&lt;&gt;A858,1,IF(L858="Stroke",B858+1,IF(L857="Stroke",B857+1,IF(L856="Stroke",B856+1,IF(L855="Stroke",B855+1,IF(L854="Stroke",B854+1,IF(L853="Stroke",B853+1,IF(L852="Stroke",B852+1,"")))))))),IF(A859&lt;&gt;A857,1,IF(M859=M857,IF(L857="Stroke",B857+1,IF(M859=M856,IF(L856="Stroke",B856+1,""))),1))),"")</f>
        <v/>
      </c>
      <c r="C859" s="83">
        <f t="shared" si="26"/>
        <v>56810</v>
      </c>
      <c r="D859" s="86" t="str">
        <f t="shared" si="27"/>
        <v>20171129</v>
      </c>
      <c r="E859" s="83">
        <v>2017</v>
      </c>
      <c r="F859" s="83">
        <v>11</v>
      </c>
      <c r="G859" s="83">
        <v>29</v>
      </c>
      <c r="H859" s="83">
        <v>15</v>
      </c>
      <c r="I859" s="83">
        <v>46</v>
      </c>
      <c r="J859" s="83">
        <v>50</v>
      </c>
      <c r="K859" s="87">
        <v>892</v>
      </c>
      <c r="L859" s="83" t="s">
        <v>106</v>
      </c>
      <c r="M859" s="83"/>
      <c r="N859" s="83" t="s">
        <v>89</v>
      </c>
      <c r="O859" s="83" t="s">
        <v>28</v>
      </c>
      <c r="P859" s="87"/>
      <c r="Q859" s="83"/>
      <c r="R859" s="60"/>
      <c r="S859" s="60"/>
      <c r="T859" s="60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  <c r="AE859" s="79"/>
      <c r="AF859" s="79"/>
      <c r="AG859" s="79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  <c r="AR859" s="79"/>
      <c r="AS859" s="79"/>
      <c r="AT859" s="79"/>
      <c r="AU859" s="79"/>
      <c r="AV859" s="79"/>
      <c r="AW859" s="79"/>
      <c r="AX859" s="79"/>
      <c r="AY859" s="79"/>
      <c r="AZ859" s="79"/>
      <c r="BA859" s="79"/>
      <c r="BB859" s="79"/>
      <c r="BC859" s="79"/>
      <c r="BD859" s="79"/>
      <c r="BE859" s="79"/>
      <c r="BF859" s="79"/>
      <c r="BG859" s="79"/>
      <c r="BH859" s="79"/>
      <c r="BI859" s="79"/>
      <c r="BJ859" s="79"/>
      <c r="BK859" s="79"/>
      <c r="BL859" s="79"/>
      <c r="BM859" s="79"/>
      <c r="BN859" s="79"/>
      <c r="BO859" s="79"/>
      <c r="BP859" s="79"/>
      <c r="BQ859" s="79"/>
      <c r="BR859" s="79"/>
      <c r="BS859" s="79"/>
      <c r="BT859" s="79"/>
      <c r="BU859" s="79"/>
      <c r="BV859" s="79"/>
      <c r="BW859" s="79"/>
      <c r="BX859" s="79"/>
      <c r="BY859" s="79"/>
      <c r="BZ859" s="79"/>
      <c r="CA859" s="79"/>
      <c r="CB859" s="79"/>
      <c r="CC859" s="79"/>
      <c r="CD859" s="79"/>
      <c r="CE859" s="79"/>
      <c r="CF859" s="79"/>
      <c r="CG859" s="79"/>
      <c r="CH859" s="79"/>
      <c r="CI859" s="79"/>
      <c r="CJ859" s="79"/>
      <c r="CK859" s="79"/>
      <c r="CL859" s="79"/>
      <c r="CM859" s="79"/>
      <c r="CN859" s="79"/>
      <c r="CO859" s="79"/>
      <c r="CP859" s="79"/>
      <c r="CQ859" s="79"/>
      <c r="CR859" s="79"/>
      <c r="CS859" s="79"/>
      <c r="CT859" s="79"/>
      <c r="CU859" s="79"/>
      <c r="CV859" s="79"/>
      <c r="CW859" s="79"/>
      <c r="CX859" s="79"/>
      <c r="CY859" s="79"/>
      <c r="CZ859" s="79"/>
      <c r="DA859" s="79"/>
      <c r="DB859" s="79"/>
      <c r="DC859" s="79"/>
      <c r="DD859" s="79"/>
      <c r="DE859" s="79"/>
      <c r="DF859" s="79"/>
      <c r="DG859" s="79"/>
      <c r="DH859" s="79"/>
      <c r="DI859" s="79"/>
      <c r="DJ859" s="79"/>
      <c r="DK859" s="79"/>
      <c r="DL859" s="79"/>
      <c r="DM859" s="79"/>
      <c r="DN859" s="79"/>
      <c r="DO859" s="79"/>
      <c r="DP859" s="79"/>
      <c r="DQ859" s="79"/>
      <c r="DR859" s="79"/>
      <c r="DS859" s="79"/>
      <c r="DT859" s="79"/>
      <c r="DU859" s="79"/>
      <c r="DV859" s="79"/>
      <c r="DW859" s="79"/>
      <c r="DX859" s="79"/>
      <c r="DY859" s="79"/>
      <c r="DZ859" s="79"/>
      <c r="EA859" s="79"/>
      <c r="EB859" s="79"/>
      <c r="EC859" s="79"/>
      <c r="ED859" s="79"/>
      <c r="EE859" s="79"/>
      <c r="EF859" s="79"/>
      <c r="EG859" s="79"/>
      <c r="EH859" s="79"/>
      <c r="EI859" s="79"/>
      <c r="EJ859" s="79"/>
      <c r="EK859" s="79"/>
      <c r="EL859" s="79"/>
      <c r="EM859" s="79"/>
      <c r="EN859" s="79"/>
      <c r="EO859" s="79"/>
      <c r="EP859" s="79"/>
      <c r="EQ859" s="79"/>
      <c r="ER859" s="79"/>
      <c r="ES859" s="79"/>
      <c r="ET859" s="79"/>
      <c r="EU859" s="79"/>
      <c r="EV859" s="79"/>
      <c r="EW859" s="79"/>
      <c r="EX859" s="79"/>
      <c r="EY859" s="79"/>
      <c r="EZ859" s="79"/>
      <c r="FA859" s="79"/>
      <c r="FB859" s="79"/>
      <c r="FC859" s="79"/>
      <c r="FD859" s="79"/>
      <c r="FE859" s="79"/>
      <c r="FF859" s="79"/>
      <c r="FG859" s="79"/>
      <c r="FH859" s="79"/>
      <c r="FI859" s="79"/>
      <c r="FJ859" s="79"/>
      <c r="FK859" s="79"/>
      <c r="FL859" s="79"/>
      <c r="FM859" s="79"/>
      <c r="FN859" s="79"/>
      <c r="FO859" s="79"/>
      <c r="FP859" s="79"/>
      <c r="FQ859" s="79"/>
      <c r="FR859" s="79"/>
      <c r="FS859" s="79"/>
      <c r="FT859" s="79"/>
      <c r="FU859" s="79"/>
      <c r="FV859" s="79"/>
      <c r="FW859" s="79"/>
      <c r="FX859" s="79"/>
      <c r="FY859" s="79"/>
      <c r="FZ859" s="79"/>
      <c r="GA859" s="79"/>
      <c r="GB859" s="79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79"/>
      <c r="HP859" s="79"/>
      <c r="HQ859" s="79"/>
      <c r="HR859" s="79"/>
      <c r="HS859" s="79"/>
      <c r="HT859" s="79"/>
      <c r="HU859" s="79"/>
      <c r="HV859" s="79"/>
      <c r="HW859" s="79"/>
      <c r="HX859" s="79"/>
      <c r="HY859" s="79"/>
      <c r="HZ859" s="79"/>
      <c r="IA859" s="79"/>
      <c r="IB859" s="79"/>
      <c r="IC859" s="79"/>
      <c r="ID859" s="79"/>
      <c r="IE859" s="79"/>
      <c r="IF859" s="79"/>
      <c r="IG859" s="79"/>
      <c r="IH859" s="79"/>
      <c r="II859" s="79"/>
      <c r="IJ859" s="79"/>
      <c r="IK859" s="79"/>
      <c r="IL859" s="79"/>
      <c r="IM859" s="79"/>
      <c r="IN859" s="79"/>
      <c r="IO859" s="79"/>
      <c r="IP859" s="79"/>
      <c r="IQ859" s="79"/>
      <c r="IR859" s="79"/>
      <c r="IS859" s="79"/>
      <c r="IT859" s="79"/>
      <c r="IU859" s="79"/>
      <c r="IV859" s="79"/>
      <c r="IW859" s="79"/>
      <c r="IX859" s="79"/>
      <c r="IY859" s="79"/>
      <c r="IZ859" s="79"/>
      <c r="JA859" s="79"/>
      <c r="JB859" s="79"/>
      <c r="JC859" s="79"/>
      <c r="JD859" s="79"/>
      <c r="JE859" s="79"/>
      <c r="JF859" s="79"/>
      <c r="JG859" s="79"/>
      <c r="JH859" s="79"/>
      <c r="JI859" s="79"/>
      <c r="JJ859" s="79"/>
      <c r="JK859" s="79"/>
      <c r="JL859" s="79"/>
      <c r="JM859" s="79"/>
      <c r="JN859" s="79"/>
      <c r="JO859" s="79"/>
      <c r="JP859" s="79"/>
      <c r="JQ859" s="79"/>
      <c r="JR859" s="79"/>
      <c r="JS859" s="79"/>
      <c r="JT859" s="79"/>
      <c r="JU859" s="79"/>
      <c r="JV859" s="79"/>
      <c r="JW859" s="79"/>
      <c r="JX859" s="79"/>
      <c r="JY859" s="79"/>
      <c r="JZ859" s="79"/>
      <c r="KA859" s="79"/>
      <c r="KB859" s="79"/>
      <c r="KC859" s="79"/>
      <c r="KD859" s="79"/>
      <c r="KE859" s="79"/>
      <c r="KF859" s="79"/>
      <c r="KG859" s="79"/>
      <c r="KH859" s="79"/>
      <c r="KI859" s="79"/>
      <c r="KJ859" s="79"/>
      <c r="KK859" s="79"/>
      <c r="KL859" s="79"/>
      <c r="KM859" s="79"/>
      <c r="KN859" s="79"/>
      <c r="KO859" s="79"/>
      <c r="KP859" s="79"/>
      <c r="KQ859" s="79"/>
      <c r="KR859" s="79"/>
      <c r="KS859" s="79"/>
      <c r="KT859" s="79"/>
      <c r="KU859" s="79"/>
      <c r="KV859" s="79"/>
      <c r="KW859" s="79"/>
      <c r="KX859" s="79"/>
      <c r="KY859" s="79"/>
      <c r="KZ859" s="79"/>
      <c r="LA859" s="79"/>
      <c r="LB859" s="79"/>
      <c r="LC859" s="79"/>
      <c r="LD859" s="79"/>
      <c r="LE859" s="79"/>
      <c r="LF859" s="79"/>
      <c r="LG859" s="79"/>
      <c r="LH859" s="79"/>
      <c r="LI859" s="79"/>
      <c r="LJ859" s="79"/>
      <c r="LK859" s="79"/>
      <c r="LL859" s="79"/>
      <c r="LM859" s="79"/>
      <c r="LN859" s="79"/>
      <c r="LO859" s="79"/>
      <c r="LP859" s="79"/>
      <c r="LQ859" s="79"/>
      <c r="LR859" s="79"/>
      <c r="LS859" s="79"/>
      <c r="LT859" s="79"/>
      <c r="LU859" s="79"/>
      <c r="LV859" s="79"/>
      <c r="LW859" s="79"/>
      <c r="LX859" s="79"/>
      <c r="LY859" s="79"/>
      <c r="LZ859" s="79"/>
      <c r="MA859" s="79"/>
      <c r="MB859" s="79"/>
      <c r="MC859" s="79"/>
      <c r="MD859" s="79"/>
      <c r="ME859" s="79"/>
      <c r="MF859" s="79"/>
      <c r="MG859" s="79"/>
      <c r="MH859" s="79"/>
      <c r="MI859" s="79"/>
      <c r="MJ859" s="79"/>
      <c r="MK859" s="79"/>
      <c r="ML859" s="79"/>
      <c r="MM859" s="79"/>
      <c r="MN859" s="79"/>
      <c r="MO859" s="79"/>
      <c r="MP859" s="79"/>
      <c r="MQ859" s="79"/>
      <c r="MR859" s="79"/>
      <c r="MS859" s="79"/>
      <c r="MT859" s="79"/>
      <c r="MU859" s="79"/>
      <c r="MV859" s="79"/>
      <c r="MW859" s="79"/>
      <c r="MX859" s="79"/>
      <c r="MY859" s="79"/>
      <c r="MZ859" s="79"/>
      <c r="NA859" s="79"/>
      <c r="NB859" s="79"/>
      <c r="NC859" s="79"/>
      <c r="ND859" s="79"/>
      <c r="NE859" s="79"/>
      <c r="NF859" s="79"/>
      <c r="NG859" s="79"/>
      <c r="NH859" s="79"/>
      <c r="NI859" s="79"/>
      <c r="NJ859" s="79"/>
      <c r="NK859" s="79"/>
      <c r="NL859" s="79"/>
      <c r="NM859" s="79"/>
      <c r="NN859" s="79"/>
      <c r="NO859" s="79"/>
      <c r="NP859" s="79"/>
      <c r="NQ859" s="79"/>
      <c r="NR859" s="79"/>
      <c r="NS859" s="79"/>
      <c r="NT859" s="79"/>
      <c r="NU859" s="79"/>
      <c r="NV859" s="79"/>
      <c r="NW859" s="79"/>
      <c r="NX859" s="79"/>
      <c r="NY859" s="79"/>
      <c r="NZ859" s="79"/>
      <c r="OA859" s="79"/>
      <c r="OB859" s="79"/>
      <c r="OC859" s="79"/>
      <c r="OD859" s="79"/>
      <c r="OE859" s="79"/>
      <c r="OF859" s="79"/>
      <c r="OG859" s="79"/>
      <c r="OH859" s="79"/>
      <c r="OI859" s="79"/>
      <c r="OJ859" s="79"/>
      <c r="OK859" s="79"/>
      <c r="OL859" s="79"/>
      <c r="OM859" s="79"/>
      <c r="ON859" s="79"/>
      <c r="OO859" s="79"/>
      <c r="OP859" s="79"/>
      <c r="OQ859" s="79"/>
      <c r="OR859" s="79"/>
      <c r="OS859" s="79"/>
      <c r="OT859" s="79"/>
      <c r="OU859" s="79"/>
      <c r="OV859" s="79"/>
      <c r="OW859" s="79"/>
      <c r="OX859" s="79"/>
      <c r="OY859" s="79"/>
      <c r="OZ859" s="79"/>
      <c r="PA859" s="79"/>
      <c r="PB859" s="79"/>
      <c r="PC859" s="79"/>
      <c r="PD859" s="79"/>
      <c r="PE859" s="79"/>
      <c r="PF859" s="79"/>
      <c r="PG859" s="79"/>
      <c r="PH859" s="79"/>
      <c r="PI859" s="79"/>
      <c r="PJ859" s="79"/>
      <c r="PK859" s="79"/>
      <c r="PL859" s="79"/>
      <c r="PM859" s="79"/>
      <c r="PN859" s="79"/>
      <c r="PO859" s="79"/>
      <c r="PP859" s="79"/>
      <c r="PQ859" s="79"/>
      <c r="PR859" s="79"/>
      <c r="PS859" s="79"/>
      <c r="PT859" s="79"/>
      <c r="PU859" s="79"/>
      <c r="PV859" s="79"/>
      <c r="PW859" s="79"/>
      <c r="PX859" s="79"/>
      <c r="PY859" s="79"/>
      <c r="PZ859" s="79"/>
      <c r="QA859" s="79"/>
      <c r="QB859" s="79"/>
      <c r="QC859" s="79"/>
      <c r="QD859" s="79"/>
      <c r="QE859" s="79"/>
      <c r="QF859" s="79"/>
      <c r="QG859" s="79"/>
      <c r="QH859" s="79"/>
      <c r="QI859" s="79"/>
      <c r="QJ859" s="79"/>
      <c r="QK859" s="79"/>
      <c r="QL859" s="79"/>
      <c r="QM859" s="79"/>
      <c r="QN859" s="79"/>
      <c r="QO859" s="79"/>
      <c r="QP859" s="79"/>
      <c r="QQ859" s="79"/>
      <c r="QR859" s="79"/>
      <c r="QS859" s="79"/>
      <c r="QT859" s="79"/>
      <c r="QU859" s="79"/>
      <c r="QV859" s="79"/>
      <c r="QW859" s="79"/>
      <c r="QX859" s="79"/>
      <c r="QY859" s="79"/>
      <c r="QZ859" s="79"/>
      <c r="RA859" s="79"/>
      <c r="RB859" s="79"/>
      <c r="RC859" s="79"/>
      <c r="RD859" s="79"/>
      <c r="RE859" s="79"/>
      <c r="RF859" s="79"/>
      <c r="RG859" s="79"/>
      <c r="RH859" s="79"/>
      <c r="RI859" s="79"/>
      <c r="RJ859" s="79"/>
      <c r="RK859" s="79"/>
      <c r="RL859" s="79"/>
      <c r="RM859" s="79"/>
      <c r="RN859" s="79"/>
      <c r="RO859" s="79"/>
      <c r="RP859" s="79"/>
      <c r="RQ859" s="79"/>
      <c r="RR859" s="79"/>
      <c r="RS859" s="79"/>
      <c r="RT859" s="79"/>
      <c r="RU859" s="79"/>
      <c r="RV859" s="79"/>
      <c r="RW859" s="79"/>
      <c r="RX859" s="79"/>
      <c r="RY859" s="79"/>
      <c r="RZ859" s="79"/>
      <c r="SA859" s="79"/>
      <c r="SB859" s="79"/>
      <c r="SC859" s="79"/>
      <c r="SD859" s="79"/>
      <c r="SE859" s="79"/>
      <c r="SF859" s="79"/>
      <c r="SG859" s="79"/>
      <c r="SH859" s="79"/>
      <c r="SI859" s="79"/>
      <c r="SJ859" s="79"/>
      <c r="SK859" s="79"/>
      <c r="SL859" s="79"/>
      <c r="SM859" s="79"/>
      <c r="SN859" s="79"/>
      <c r="SO859" s="79"/>
      <c r="SP859" s="79"/>
      <c r="SQ859" s="79"/>
      <c r="SR859" s="79"/>
      <c r="SS859" s="79"/>
      <c r="ST859" s="79"/>
      <c r="SU859" s="79"/>
      <c r="SV859" s="79"/>
      <c r="SW859" s="79"/>
      <c r="SX859" s="79"/>
      <c r="SY859" s="79"/>
      <c r="SZ859" s="79"/>
      <c r="TA859" s="79"/>
      <c r="TB859" s="79"/>
      <c r="TC859" s="79"/>
      <c r="TD859" s="79"/>
      <c r="TE859" s="79"/>
      <c r="TF859" s="79"/>
      <c r="TG859" s="79"/>
      <c r="TH859" s="79"/>
      <c r="TI859" s="79"/>
      <c r="TJ859" s="79"/>
      <c r="TK859" s="79"/>
      <c r="TL859" s="79"/>
      <c r="TM859" s="79"/>
      <c r="TN859" s="79"/>
      <c r="TO859" s="79"/>
      <c r="TP859" s="79"/>
      <c r="TQ859" s="79"/>
      <c r="TR859" s="79"/>
      <c r="TS859" s="79"/>
      <c r="TT859" s="79"/>
      <c r="TU859" s="79"/>
      <c r="TV859" s="79"/>
      <c r="TW859" s="79"/>
      <c r="TX859" s="79"/>
      <c r="TY859" s="79"/>
      <c r="TZ859" s="79"/>
      <c r="UA859" s="79"/>
      <c r="UB859" s="79"/>
      <c r="UC859" s="79"/>
      <c r="UD859" s="79"/>
      <c r="UE859" s="79"/>
      <c r="UF859" s="79"/>
      <c r="UG859" s="79"/>
      <c r="UH859" s="79"/>
      <c r="UI859" s="79"/>
      <c r="UJ859" s="79"/>
      <c r="UK859" s="79"/>
      <c r="UL859" s="79"/>
      <c r="UM859" s="79"/>
      <c r="UN859" s="79"/>
      <c r="UO859" s="79"/>
      <c r="UP859" s="79"/>
      <c r="UQ859" s="79"/>
      <c r="UR859" s="79"/>
      <c r="US859" s="79"/>
      <c r="UT859" s="79"/>
      <c r="UU859" s="79"/>
      <c r="UV859" s="79"/>
      <c r="UW859" s="79"/>
      <c r="UX859" s="79"/>
      <c r="UY859" s="79"/>
      <c r="UZ859" s="79"/>
      <c r="VA859" s="79"/>
      <c r="VB859" s="79"/>
      <c r="VC859" s="79"/>
      <c r="VD859" s="79"/>
      <c r="VE859" s="79"/>
      <c r="VF859" s="79"/>
      <c r="VG859" s="79"/>
      <c r="VH859" s="79"/>
      <c r="VI859" s="79"/>
      <c r="VJ859" s="79"/>
      <c r="VK859" s="79"/>
      <c r="VL859" s="79"/>
      <c r="VM859" s="79"/>
      <c r="VN859" s="79"/>
      <c r="VO859" s="79"/>
      <c r="VP859" s="79"/>
      <c r="VQ859" s="79"/>
      <c r="VR859" s="79"/>
      <c r="VS859" s="79"/>
      <c r="VT859" s="79"/>
      <c r="VU859" s="79"/>
      <c r="VV859" s="79"/>
      <c r="VW859" s="79"/>
      <c r="VX859" s="79"/>
      <c r="VY859" s="79"/>
      <c r="VZ859" s="79"/>
      <c r="WA859" s="79"/>
      <c r="WB859" s="79"/>
      <c r="WC859" s="79"/>
    </row>
    <row r="860" spans="1:601" s="79" customFormat="1">
      <c r="A860" s="60">
        <f>IF(C860=C859,A859,IF(C860=(C859+1),A859,(A859+1)))</f>
        <v>130</v>
      </c>
      <c r="B860" s="50" t="str">
        <f>IF(L860="Stroke",IF(M860=M859,IF(A860&lt;&gt;A859,1,IF(L859="Stroke",B859+1,IF(L858="Stroke",B858+1,IF(L857="Stroke",B857+1,IF(L856="Stroke",B856+1,IF(L855="Stroke",B855+1,IF(L854="Stroke",B854+1,IF(L853="Stroke",B853+1,"")))))))),IF(A860&lt;&gt;A858,1,IF(M860=M858,IF(L858="Stroke",B858+1,IF(M860=M857,IF(L857="Stroke",B857+1,""))),1))),"")</f>
        <v/>
      </c>
      <c r="C860" s="60">
        <f t="shared" si="26"/>
        <v>56810</v>
      </c>
      <c r="D860" s="60" t="str">
        <f t="shared" si="27"/>
        <v>20171129</v>
      </c>
      <c r="E860" s="60">
        <v>2017</v>
      </c>
      <c r="F860" s="60">
        <v>11</v>
      </c>
      <c r="G860" s="60">
        <v>29</v>
      </c>
      <c r="H860" s="60">
        <v>15</v>
      </c>
      <c r="I860" s="60">
        <v>46</v>
      </c>
      <c r="J860" s="60">
        <v>50</v>
      </c>
      <c r="K860" s="60">
        <v>923</v>
      </c>
      <c r="L860" s="60" t="s">
        <v>44</v>
      </c>
      <c r="M860" s="60">
        <v>1</v>
      </c>
      <c r="N860" s="60" t="s">
        <v>21</v>
      </c>
      <c r="O860" s="60" t="s">
        <v>27</v>
      </c>
      <c r="P860" s="60">
        <v>442</v>
      </c>
      <c r="Q860" s="60" t="s">
        <v>46</v>
      </c>
      <c r="R860" s="60"/>
      <c r="S860" s="60"/>
      <c r="T860" s="60"/>
    </row>
    <row r="861" spans="1:601" s="79" customFormat="1">
      <c r="A861" s="60">
        <f>IF(C861=C860,A860,IF(C861=(C860+1),A860,(A860+1)))</f>
        <v>130</v>
      </c>
      <c r="B861" s="50" t="str">
        <f>IF(L861="Stroke",IF(M861=M860,IF(A861&lt;&gt;A860,1,IF(L860="Stroke",B860+1,IF(L859="Stroke",B859+1,IF(L858="Stroke",B858+1,IF(L857="Stroke",B857+1,IF(L856="Stroke",B856+1,IF(L855="Stroke",B855+1,IF(L854="Stroke",B854+1,"")))))))),IF(A861&lt;&gt;A859,1,IF(M861=M859,IF(L859="Stroke",B859+1,IF(M861=M858,IF(L858="Stroke",B858+1,""))),1))),"")</f>
        <v/>
      </c>
      <c r="C861" s="60">
        <f t="shared" si="26"/>
        <v>56810</v>
      </c>
      <c r="D861" s="60" t="str">
        <f t="shared" si="27"/>
        <v>20171129</v>
      </c>
      <c r="E861" s="60">
        <v>2017</v>
      </c>
      <c r="F861" s="60">
        <v>11</v>
      </c>
      <c r="G861" s="60">
        <v>29</v>
      </c>
      <c r="H861" s="60">
        <v>15</v>
      </c>
      <c r="I861" s="60">
        <v>46</v>
      </c>
      <c r="J861" s="60">
        <v>50</v>
      </c>
      <c r="K861" s="60">
        <v>930</v>
      </c>
      <c r="L861" s="60" t="s">
        <v>44</v>
      </c>
      <c r="M861" s="60">
        <v>2</v>
      </c>
      <c r="N861" s="60" t="s">
        <v>21</v>
      </c>
      <c r="O861" s="60" t="s">
        <v>27</v>
      </c>
      <c r="P861" s="60">
        <v>512</v>
      </c>
      <c r="Q861" s="60" t="s">
        <v>186</v>
      </c>
      <c r="R861" s="60"/>
      <c r="S861" s="60"/>
      <c r="T861" s="60"/>
    </row>
    <row r="862" spans="1:601" s="79" customFormat="1">
      <c r="A862" s="60">
        <f>IF(C862=C861,A861,IF(C862=(C861+1),A861,(A861+1)))</f>
        <v>130</v>
      </c>
      <c r="B862" s="50" t="str">
        <f>IF(L862="Stroke",IF(M862=M861,IF(A862&lt;&gt;A861,1,IF(L861="Stroke",B861+1,IF(L860="Stroke",B860+1,IF(L859="Stroke",B859+1,IF(L858="Stroke",B858+1,IF(L857="Stroke",B857+1,IF(L856="Stroke",B856+1,IF(L855="Stroke",B855+1,"")))))))),IF(A862&lt;&gt;A860,1,IF(M862=M860,IF(L860="Stroke",B860+1,IF(M862=M859,IF(L859="Stroke",B859+1,""))),1))),"")</f>
        <v/>
      </c>
      <c r="C862" s="60">
        <f t="shared" si="26"/>
        <v>56811</v>
      </c>
      <c r="D862" s="60" t="str">
        <f t="shared" si="27"/>
        <v>20171129</v>
      </c>
      <c r="E862" s="60">
        <v>2017</v>
      </c>
      <c r="F862" s="60">
        <v>11</v>
      </c>
      <c r="G862" s="60">
        <v>29</v>
      </c>
      <c r="H862" s="60">
        <v>15</v>
      </c>
      <c r="I862" s="60">
        <v>46</v>
      </c>
      <c r="J862" s="60">
        <v>51</v>
      </c>
      <c r="K862" s="60">
        <v>54</v>
      </c>
      <c r="L862" s="60" t="s">
        <v>47</v>
      </c>
      <c r="M862" s="60">
        <v>2</v>
      </c>
      <c r="N862" s="60" t="s">
        <v>21</v>
      </c>
      <c r="O862" s="60" t="s">
        <v>27</v>
      </c>
      <c r="P862" s="60">
        <v>0</v>
      </c>
      <c r="Q862" s="60"/>
      <c r="R862" s="60"/>
      <c r="S862" s="60"/>
      <c r="T862" s="60"/>
    </row>
    <row r="863" spans="1:601" s="79" customFormat="1">
      <c r="A863" s="60">
        <f>IF(C863=C862,A862,IF(C863=(C862+1),A862,(A862+1)))</f>
        <v>130</v>
      </c>
      <c r="B863" s="50" t="str">
        <f>IF(L863="Stroke",IF(M863=M862,IF(A863&lt;&gt;A862,1,IF(L862="Stroke",B862+1,IF(L861="Stroke",B861+1,IF(L860="Stroke",B860+1,IF(L859="Stroke",B859+1,IF(L858="Stroke",B858+1,IF(L857="Stroke",B857+1,IF(L856="Stroke",B856+1,"")))))))),IF(A863&lt;&gt;A861,1,IF(M863=M861,IF(L861="Stroke",B861+1,IF(M863=M860,IF(L860="Stroke",B860+1,""))),1))),"")</f>
        <v/>
      </c>
      <c r="C863" s="60">
        <f t="shared" si="26"/>
        <v>56811</v>
      </c>
      <c r="D863" s="60" t="str">
        <f t="shared" si="27"/>
        <v>20171129</v>
      </c>
      <c r="E863" s="60">
        <v>2017</v>
      </c>
      <c r="F863" s="60">
        <v>11</v>
      </c>
      <c r="G863" s="60">
        <v>29</v>
      </c>
      <c r="H863" s="60">
        <v>15</v>
      </c>
      <c r="I863" s="60">
        <v>46</v>
      </c>
      <c r="J863" s="60">
        <v>51</v>
      </c>
      <c r="K863" s="60">
        <v>65</v>
      </c>
      <c r="L863" s="60" t="s">
        <v>47</v>
      </c>
      <c r="M863" s="60">
        <v>2</v>
      </c>
      <c r="N863" s="60" t="s">
        <v>21</v>
      </c>
      <c r="O863" s="60" t="s">
        <v>27</v>
      </c>
      <c r="P863" s="60">
        <v>0</v>
      </c>
      <c r="Q863" s="60"/>
      <c r="R863" s="60"/>
      <c r="S863" s="60"/>
      <c r="T863" s="60"/>
    </row>
    <row r="864" spans="1:601" s="79" customFormat="1">
      <c r="A864" s="60">
        <f>IF(C864=C863,A863,IF(C864=(C863+1),A863,(A863+1)))</f>
        <v>130</v>
      </c>
      <c r="B864" s="50" t="str">
        <f>IF(L864="Stroke",IF(M864=M863,IF(A864&lt;&gt;A863,1,IF(L863="Stroke",B863+1,IF(L862="Stroke",B862+1,IF(L861="Stroke",B861+1,IF(L860="Stroke",B860+1,IF(L859="Stroke",B859+1,IF(L858="Stroke",B858+1,IF(L857="Stroke",B857+1,"")))))))),IF(A864&lt;&gt;A862,1,IF(M864=M862,IF(L862="Stroke",B862+1,IF(M864=M861,IF(L861="Stroke",B861+1,""))),1))),"")</f>
        <v/>
      </c>
      <c r="C864" s="60">
        <f t="shared" si="26"/>
        <v>56811</v>
      </c>
      <c r="D864" s="60" t="str">
        <f t="shared" si="27"/>
        <v>20171129</v>
      </c>
      <c r="E864" s="60">
        <v>2017</v>
      </c>
      <c r="F864" s="60">
        <v>11</v>
      </c>
      <c r="G864" s="60">
        <v>29</v>
      </c>
      <c r="H864" s="60">
        <v>15</v>
      </c>
      <c r="I864" s="60">
        <v>46</v>
      </c>
      <c r="J864" s="60">
        <v>51</v>
      </c>
      <c r="K864" s="60">
        <v>120</v>
      </c>
      <c r="L864" s="60" t="s">
        <v>47</v>
      </c>
      <c r="M864" s="60">
        <v>1</v>
      </c>
      <c r="N864" s="60" t="s">
        <v>21</v>
      </c>
      <c r="O864" s="60" t="s">
        <v>27</v>
      </c>
      <c r="P864" s="60">
        <v>0</v>
      </c>
      <c r="Q864" s="60"/>
      <c r="R864" s="60"/>
      <c r="S864" s="60"/>
      <c r="T864" s="60"/>
    </row>
    <row r="865" spans="1:20" s="79" customFormat="1">
      <c r="A865" s="60">
        <f>IF(C865=C864,A864,IF(C865=(C864+1),A864,(A864+1)))</f>
        <v>130</v>
      </c>
      <c r="B865" s="50" t="str">
        <f>IF(L865="Stroke",IF(M865=M864,IF(A865&lt;&gt;A864,1,IF(L864="Stroke",B864+1,IF(L863="Stroke",B863+1,IF(L862="Stroke",B862+1,IF(L861="Stroke",B861+1,IF(L860="Stroke",B860+1,IF(L859="Stroke",B859+1,IF(L858="Stroke",B858+1,"")))))))),IF(A865&lt;&gt;A863,1,IF(M865=M863,IF(L863="Stroke",B863+1,IF(M865=M862,IF(L862="Stroke",B862+1,""))),1))),"")</f>
        <v/>
      </c>
      <c r="C865" s="60">
        <f t="shared" si="26"/>
        <v>56811</v>
      </c>
      <c r="D865" s="60" t="str">
        <f t="shared" si="27"/>
        <v>20171129</v>
      </c>
      <c r="E865" s="60">
        <v>2017</v>
      </c>
      <c r="F865" s="60">
        <v>11</v>
      </c>
      <c r="G865" s="60">
        <v>29</v>
      </c>
      <c r="H865" s="60">
        <v>15</v>
      </c>
      <c r="I865" s="60">
        <v>46</v>
      </c>
      <c r="J865" s="60">
        <v>51</v>
      </c>
      <c r="K865" s="60">
        <v>140</v>
      </c>
      <c r="L865" s="60" t="s">
        <v>47</v>
      </c>
      <c r="M865" s="60">
        <v>1</v>
      </c>
      <c r="N865" s="60" t="s">
        <v>21</v>
      </c>
      <c r="O865" s="60" t="s">
        <v>27</v>
      </c>
      <c r="P865" s="60">
        <v>0</v>
      </c>
      <c r="Q865" s="60" t="s">
        <v>197</v>
      </c>
      <c r="R865" s="60"/>
      <c r="S865" s="60"/>
      <c r="T865" s="60"/>
    </row>
    <row r="866" spans="1:20" s="79" customFormat="1">
      <c r="A866" s="60">
        <f>IF(C866=C865,A865,IF(C866=(C865+1),A865,(A865+1)))</f>
        <v>130</v>
      </c>
      <c r="B866" s="50" t="str">
        <f>IF(L866="Stroke",IF(M866=M865,IF(A866&lt;&gt;A865,1,IF(L865="Stroke",B865+1,IF(L864="Stroke",B864+1,IF(L863="Stroke",B863+1,IF(L862="Stroke",B862+1,IF(L861="Stroke",B861+1,IF(L860="Stroke",B860+1,IF(L859="Stroke",B859+1,"")))))))),IF(A866&lt;&gt;A864,1,IF(M866=M864,IF(L864="Stroke",B864+1,IF(M866=M863,IF(L863="Stroke",B863+1,""))),1))),"")</f>
        <v/>
      </c>
      <c r="C866" s="60">
        <f t="shared" si="26"/>
        <v>56811</v>
      </c>
      <c r="D866" s="60" t="str">
        <f t="shared" si="27"/>
        <v>20171129</v>
      </c>
      <c r="E866" s="60">
        <v>2017</v>
      </c>
      <c r="F866" s="60">
        <v>11</v>
      </c>
      <c r="G866" s="60">
        <v>29</v>
      </c>
      <c r="H866" s="60">
        <v>15</v>
      </c>
      <c r="I866" s="60">
        <v>46</v>
      </c>
      <c r="J866" s="60">
        <v>51</v>
      </c>
      <c r="K866" s="60">
        <v>150</v>
      </c>
      <c r="L866" s="60" t="s">
        <v>47</v>
      </c>
      <c r="M866" s="60">
        <v>1</v>
      </c>
      <c r="N866" s="60" t="s">
        <v>21</v>
      </c>
      <c r="O866" s="60" t="s">
        <v>27</v>
      </c>
      <c r="P866" s="60">
        <v>0</v>
      </c>
      <c r="Q866" s="60" t="s">
        <v>197</v>
      </c>
      <c r="R866" s="60"/>
      <c r="S866" s="60"/>
      <c r="T866" s="60"/>
    </row>
    <row r="867" spans="1:20" s="79" customFormat="1">
      <c r="A867" s="60">
        <f>IF(C867=C866,A866,IF(C867=(C866+1),A866,(A866+1)))</f>
        <v>130</v>
      </c>
      <c r="B867" s="50" t="str">
        <f>IF(L867="Stroke",IF(M867=M866,IF(A867&lt;&gt;A866,1,IF(L866="Stroke",B866+1,IF(L865="Stroke",B865+1,IF(L864="Stroke",B864+1,IF(L863="Stroke",B863+1,IF(L862="Stroke",B862+1,IF(L861="Stroke",B861+1,IF(L860="Stroke",B860+1,"")))))))),IF(A867&lt;&gt;A865,1,IF(M867=M865,IF(L865="Stroke",B865+1,IF(M867=M864,IF(L864="Stroke",B864+1,""))),1))),"")</f>
        <v/>
      </c>
      <c r="C867" s="60">
        <f t="shared" si="26"/>
        <v>56811</v>
      </c>
      <c r="D867" s="60" t="str">
        <f t="shared" si="27"/>
        <v>20171129</v>
      </c>
      <c r="E867" s="60">
        <v>2017</v>
      </c>
      <c r="F867" s="60">
        <v>11</v>
      </c>
      <c r="G867" s="60">
        <v>29</v>
      </c>
      <c r="H867" s="60">
        <v>15</v>
      </c>
      <c r="I867" s="60">
        <v>46</v>
      </c>
      <c r="J867" s="60">
        <v>51</v>
      </c>
      <c r="K867" s="60">
        <v>211</v>
      </c>
      <c r="L867" s="60" t="s">
        <v>47</v>
      </c>
      <c r="M867" s="60">
        <v>1</v>
      </c>
      <c r="N867" s="60" t="s">
        <v>21</v>
      </c>
      <c r="O867" s="60" t="s">
        <v>27</v>
      </c>
      <c r="P867" s="60">
        <v>0</v>
      </c>
      <c r="Q867" s="60" t="s">
        <v>197</v>
      </c>
      <c r="R867" s="60"/>
      <c r="S867" s="60"/>
      <c r="T867" s="60"/>
    </row>
    <row r="868" spans="1:20" s="79" customFormat="1">
      <c r="A868" s="60">
        <f>IF(C868=C867,A867,IF(C868=(C867+1),A867,(A867+1)))</f>
        <v>130</v>
      </c>
      <c r="B868" s="50" t="str">
        <f>IF(L868="Stroke",IF(M868=M867,IF(A868&lt;&gt;A867,1,IF(L867="Stroke",B867+1,IF(L866="Stroke",B866+1,IF(L865="Stroke",B865+1,IF(L864="Stroke",B864+1,IF(L863="Stroke",B863+1,IF(L862="Stroke",B862+1,IF(L861="Stroke",B861+1,"")))))))),IF(A868&lt;&gt;A866,1,IF(M868=M866,IF(L866="Stroke",B866+1,IF(M868=M865,IF(L865="Stroke",B865+1,""))),1))),"")</f>
        <v/>
      </c>
      <c r="C868" s="60">
        <f t="shared" si="26"/>
        <v>56811</v>
      </c>
      <c r="D868" s="60" t="str">
        <f t="shared" si="27"/>
        <v>20171129</v>
      </c>
      <c r="E868" s="60">
        <v>2017</v>
      </c>
      <c r="F868" s="60">
        <v>11</v>
      </c>
      <c r="G868" s="60">
        <v>29</v>
      </c>
      <c r="H868" s="60">
        <v>15</v>
      </c>
      <c r="I868" s="60">
        <v>46</v>
      </c>
      <c r="J868" s="60">
        <v>51</v>
      </c>
      <c r="K868" s="60">
        <v>238</v>
      </c>
      <c r="L868" s="60" t="s">
        <v>47</v>
      </c>
      <c r="M868" s="60">
        <v>1</v>
      </c>
      <c r="N868" s="60" t="s">
        <v>21</v>
      </c>
      <c r="O868" s="60" t="s">
        <v>27</v>
      </c>
      <c r="P868" s="60">
        <v>0</v>
      </c>
      <c r="Q868" s="60"/>
      <c r="R868" s="60"/>
      <c r="S868" s="60"/>
      <c r="T868" s="60"/>
    </row>
    <row r="869" spans="1:20" s="79" customFormat="1">
      <c r="A869" s="60">
        <f>IF(C869=C868,A868,IF(C869=(C868+1),A868,(A868+1)))</f>
        <v>130</v>
      </c>
      <c r="B869" s="50" t="str">
        <f>IF(L869="Stroke",IF(M869=M868,IF(A869&lt;&gt;A868,1,IF(L868="Stroke",B868+1,IF(L867="Stroke",B867+1,IF(L866="Stroke",B866+1,IF(L865="Stroke",B865+1,IF(L864="Stroke",B864+1,IF(L863="Stroke",B863+1,IF(L862="Stroke",B862+1,"")))))))),IF(A869&lt;&gt;A867,1,IF(M869=M867,IF(L867="Stroke",B867+1,IF(M869=M866,IF(L866="Stroke",B866+1,""))),1))),"")</f>
        <v/>
      </c>
      <c r="C869" s="60">
        <f t="shared" si="26"/>
        <v>56811</v>
      </c>
      <c r="D869" s="60" t="str">
        <f t="shared" si="27"/>
        <v>20171129</v>
      </c>
      <c r="E869" s="60">
        <v>2017</v>
      </c>
      <c r="F869" s="60">
        <v>11</v>
      </c>
      <c r="G869" s="60">
        <v>29</v>
      </c>
      <c r="H869" s="60">
        <v>15</v>
      </c>
      <c r="I869" s="60">
        <v>46</v>
      </c>
      <c r="J869" s="60">
        <v>51</v>
      </c>
      <c r="K869" s="60">
        <v>267</v>
      </c>
      <c r="L869" s="60" t="s">
        <v>47</v>
      </c>
      <c r="M869" s="60">
        <v>1</v>
      </c>
      <c r="N869" s="60" t="s">
        <v>21</v>
      </c>
      <c r="O869" s="60" t="s">
        <v>27</v>
      </c>
      <c r="P869" s="60">
        <v>0</v>
      </c>
      <c r="Q869" s="60"/>
      <c r="R869" s="60"/>
      <c r="S869" s="60"/>
      <c r="T869" s="60"/>
    </row>
    <row r="870" spans="1:20" s="79" customFormat="1">
      <c r="A870" s="60">
        <f>IF(C870=C869,A869,IF(C870=(C869+1),A869,(A869+1)))</f>
        <v>130</v>
      </c>
      <c r="B870" s="50" t="str">
        <f>IF(L870="Stroke",IF(M870=M869,IF(A870&lt;&gt;A869,1,IF(L869="Stroke",B869+1,IF(L868="Stroke",B868+1,IF(L867="Stroke",B867+1,IF(L866="Stroke",B866+1,IF(L865="Stroke",B865+1,IF(L864="Stroke",B864+1,IF(L863="Stroke",B863+1,"")))))))),IF(A870&lt;&gt;A868,1,IF(M870=M868,IF(L868="Stroke",B868+1,IF(M870=M867,IF(L867="Stroke",B867+1,""))),1))),"")</f>
        <v/>
      </c>
      <c r="C870" s="60">
        <f t="shared" si="26"/>
        <v>56811</v>
      </c>
      <c r="D870" s="60" t="str">
        <f t="shared" si="27"/>
        <v>20171129</v>
      </c>
      <c r="E870" s="60">
        <v>2017</v>
      </c>
      <c r="F870" s="60">
        <v>11</v>
      </c>
      <c r="G870" s="60">
        <v>29</v>
      </c>
      <c r="H870" s="60">
        <v>15</v>
      </c>
      <c r="I870" s="60">
        <v>46</v>
      </c>
      <c r="J870" s="60">
        <v>51</v>
      </c>
      <c r="K870" s="60">
        <v>286</v>
      </c>
      <c r="L870" s="60" t="s">
        <v>47</v>
      </c>
      <c r="M870" s="60">
        <v>1</v>
      </c>
      <c r="N870" s="60" t="s">
        <v>21</v>
      </c>
      <c r="O870" s="60" t="s">
        <v>27</v>
      </c>
      <c r="P870" s="60">
        <v>0</v>
      </c>
      <c r="Q870" s="60"/>
      <c r="R870" s="60"/>
      <c r="S870" s="60"/>
      <c r="T870" s="60"/>
    </row>
    <row r="871" spans="1:20" s="79" customFormat="1">
      <c r="A871" s="60">
        <f>IF(C871=C870,A870,IF(C871=(C870+1),A870,(A870+1)))</f>
        <v>130</v>
      </c>
      <c r="B871" s="50" t="str">
        <f>IF(L871="Stroke",IF(M871=M870,IF(A871&lt;&gt;A870,1,IF(L870="Stroke",B870+1,IF(L869="Stroke",B869+1,IF(L868="Stroke",B868+1,IF(L867="Stroke",B867+1,IF(L866="Stroke",B866+1,IF(L865="Stroke",B865+1,IF(L864="Stroke",B864+1,"")))))))),IF(A871&lt;&gt;A869,1,IF(M871=M869,IF(L869="Stroke",B869+1,IF(M871=M868,IF(L868="Stroke",B868+1,""))),1))),"")</f>
        <v/>
      </c>
      <c r="C871" s="60">
        <f t="shared" si="26"/>
        <v>56811</v>
      </c>
      <c r="D871" s="60" t="str">
        <f t="shared" si="27"/>
        <v>20171129</v>
      </c>
      <c r="E871" s="60">
        <v>2017</v>
      </c>
      <c r="F871" s="60">
        <v>11</v>
      </c>
      <c r="G871" s="60">
        <v>29</v>
      </c>
      <c r="H871" s="60">
        <v>15</v>
      </c>
      <c r="I871" s="60">
        <v>46</v>
      </c>
      <c r="J871" s="60">
        <v>51</v>
      </c>
      <c r="K871" s="60">
        <v>299</v>
      </c>
      <c r="L871" s="60" t="s">
        <v>47</v>
      </c>
      <c r="M871" s="60">
        <v>1</v>
      </c>
      <c r="N871" s="60" t="s">
        <v>21</v>
      </c>
      <c r="O871" s="60" t="s">
        <v>27</v>
      </c>
      <c r="P871" s="60">
        <v>0</v>
      </c>
      <c r="Q871" s="60"/>
      <c r="R871" s="60"/>
      <c r="S871" s="60"/>
      <c r="T871" s="60"/>
    </row>
    <row r="872" spans="1:20" s="79" customFormat="1">
      <c r="A872" s="60">
        <f>IF(C872=C871,A871,IF(C872=(C871+1),A871,(A871+1)))</f>
        <v>130</v>
      </c>
      <c r="B872" s="50" t="str">
        <f>IF(L872="Stroke",IF(M872=M871,IF(A872&lt;&gt;A871,1,IF(L871="Stroke",B871+1,IF(L870="Stroke",B870+1,IF(L869="Stroke",B869+1,IF(L868="Stroke",B868+1,IF(L867="Stroke",B867+1,IF(L866="Stroke",B866+1,IF(L865="Stroke",B865+1,"")))))))),IF(A872&lt;&gt;A870,1,IF(M872=M870,IF(L870="Stroke",B870+1,IF(M872=M869,IF(L869="Stroke",B869+1,""))),1))),"")</f>
        <v/>
      </c>
      <c r="C872" s="60">
        <f t="shared" si="26"/>
        <v>56811</v>
      </c>
      <c r="D872" s="60" t="str">
        <f t="shared" si="27"/>
        <v>20171129</v>
      </c>
      <c r="E872" s="60">
        <v>2017</v>
      </c>
      <c r="F872" s="60">
        <v>11</v>
      </c>
      <c r="G872" s="60">
        <v>29</v>
      </c>
      <c r="H872" s="60">
        <v>15</v>
      </c>
      <c r="I872" s="60">
        <v>46</v>
      </c>
      <c r="J872" s="60">
        <v>51</v>
      </c>
      <c r="K872" s="60">
        <v>307</v>
      </c>
      <c r="L872" s="60" t="s">
        <v>47</v>
      </c>
      <c r="M872" s="60">
        <v>1</v>
      </c>
      <c r="N872" s="60" t="s">
        <v>21</v>
      </c>
      <c r="O872" s="60" t="s">
        <v>27</v>
      </c>
      <c r="P872" s="60">
        <v>0</v>
      </c>
      <c r="Q872" s="60"/>
      <c r="R872" s="60"/>
      <c r="S872" s="60"/>
      <c r="T872" s="60"/>
    </row>
    <row r="873" spans="1:20" s="79" customFormat="1">
      <c r="A873" s="60">
        <f>IF(C873=C872,A872,IF(C873=(C872+1),A872,(A872+1)))</f>
        <v>130</v>
      </c>
      <c r="B873" s="50" t="str">
        <f>IF(L873="Stroke",IF(M873=M872,IF(A873&lt;&gt;A872,1,IF(L872="Stroke",B872+1,IF(L871="Stroke",B871+1,IF(L870="Stroke",B870+1,IF(L869="Stroke",B869+1,IF(L868="Stroke",B868+1,IF(L867="Stroke",B867+1,IF(L866="Stroke",B866+1,"")))))))),IF(A873&lt;&gt;A871,1,IF(M873=M871,IF(L871="Stroke",B871+1,IF(M873=M870,IF(L870="Stroke",B870+1,""))),1))),"")</f>
        <v/>
      </c>
      <c r="C873" s="60">
        <f t="shared" si="26"/>
        <v>56811</v>
      </c>
      <c r="D873" s="60" t="str">
        <f t="shared" si="27"/>
        <v>20171129</v>
      </c>
      <c r="E873" s="60">
        <v>2017</v>
      </c>
      <c r="F873" s="60">
        <v>11</v>
      </c>
      <c r="G873" s="60">
        <v>29</v>
      </c>
      <c r="H873" s="60">
        <v>15</v>
      </c>
      <c r="I873" s="60">
        <v>46</v>
      </c>
      <c r="J873" s="60">
        <v>51</v>
      </c>
      <c r="K873" s="60">
        <v>348</v>
      </c>
      <c r="L873" s="60" t="s">
        <v>47</v>
      </c>
      <c r="M873" s="60">
        <v>1</v>
      </c>
      <c r="N873" s="60" t="s">
        <v>21</v>
      </c>
      <c r="O873" s="60" t="s">
        <v>27</v>
      </c>
      <c r="P873" s="60">
        <v>0</v>
      </c>
      <c r="Q873" s="60"/>
      <c r="R873" s="60"/>
      <c r="S873" s="60"/>
      <c r="T873" s="60"/>
    </row>
    <row r="874" spans="1:20" s="79" customFormat="1">
      <c r="A874" s="60">
        <f>IF(C874=C873,A873,IF(C874=(C873+1),A873,(A873+1)))</f>
        <v>130</v>
      </c>
      <c r="B874" s="50" t="str">
        <f>IF(L874="Stroke",IF(M874=M873,IF(A874&lt;&gt;A873,1,IF(L873="Stroke",B873+1,IF(L872="Stroke",B872+1,IF(L871="Stroke",B871+1,IF(L870="Stroke",B870+1,IF(L869="Stroke",B869+1,IF(L868="Stroke",B868+1,IF(L867="Stroke",B867+1,"")))))))),IF(A874&lt;&gt;A872,1,IF(M874=M872,IF(L872="Stroke",B872+1,IF(M874=M871,IF(L871="Stroke",B871+1,""))),1))),"")</f>
        <v/>
      </c>
      <c r="C874" s="60">
        <f t="shared" si="26"/>
        <v>56811</v>
      </c>
      <c r="D874" s="60" t="str">
        <f t="shared" si="27"/>
        <v>20171129</v>
      </c>
      <c r="E874" s="60">
        <v>2017</v>
      </c>
      <c r="F874" s="60">
        <v>11</v>
      </c>
      <c r="G874" s="60">
        <v>29</v>
      </c>
      <c r="H874" s="60">
        <v>15</v>
      </c>
      <c r="I874" s="60">
        <v>46</v>
      </c>
      <c r="J874" s="60">
        <v>51</v>
      </c>
      <c r="K874" s="60">
        <v>382</v>
      </c>
      <c r="L874" s="60" t="s">
        <v>49</v>
      </c>
      <c r="M874" s="60">
        <v>1</v>
      </c>
      <c r="N874" s="60" t="s">
        <v>21</v>
      </c>
      <c r="O874" s="60" t="s">
        <v>27</v>
      </c>
      <c r="P874" s="60">
        <v>8</v>
      </c>
      <c r="Q874" s="60"/>
      <c r="R874" s="60"/>
      <c r="S874" s="60"/>
      <c r="T874" s="60"/>
    </row>
    <row r="875" spans="1:20" s="79" customFormat="1">
      <c r="A875" s="60">
        <f>IF(C875=C874,A874,IF(C875=(C874+1),A874,(A874+1)))</f>
        <v>130</v>
      </c>
      <c r="B875" s="50" t="str">
        <f>IF(L875="Stroke",IF(M875=M874,IF(A875&lt;&gt;A874,1,IF(L874="Stroke",B874+1,IF(L873="Stroke",B873+1,IF(L872="Stroke",B872+1,IF(L871="Stroke",B871+1,IF(L870="Stroke",B870+1,IF(L869="Stroke",B869+1,IF(L868="Stroke",B868+1,"")))))))),IF(A875&lt;&gt;A873,1,IF(M875=M873,IF(L873="Stroke",B873+1,IF(M875=M872,IF(L872="Stroke",B872+1,""))),1))),"")</f>
        <v/>
      </c>
      <c r="C875" s="60">
        <f t="shared" si="26"/>
        <v>56811</v>
      </c>
      <c r="D875" s="60" t="str">
        <f t="shared" si="27"/>
        <v>20171129</v>
      </c>
      <c r="E875" s="60">
        <v>2017</v>
      </c>
      <c r="F875" s="60">
        <v>11</v>
      </c>
      <c r="G875" s="60">
        <v>29</v>
      </c>
      <c r="H875" s="60">
        <v>15</v>
      </c>
      <c r="I875" s="60">
        <v>46</v>
      </c>
      <c r="J875" s="60">
        <v>51</v>
      </c>
      <c r="K875" s="60">
        <v>394</v>
      </c>
      <c r="L875" s="60" t="s">
        <v>49</v>
      </c>
      <c r="M875" s="60">
        <v>1</v>
      </c>
      <c r="N875" s="60" t="s">
        <v>21</v>
      </c>
      <c r="O875" s="60" t="s">
        <v>27</v>
      </c>
      <c r="P875" s="60">
        <v>3</v>
      </c>
      <c r="Q875" s="60"/>
      <c r="R875" s="60"/>
      <c r="S875" s="60"/>
      <c r="T875" s="60"/>
    </row>
    <row r="876" spans="1:20" s="79" customFormat="1">
      <c r="A876" s="60">
        <f>IF(C876=C875,A875,IF(C876=(C875+1),A875,(A875+1)))</f>
        <v>130</v>
      </c>
      <c r="B876" s="50" t="str">
        <f>IF(L876="Stroke",IF(M876=M875,IF(A876&lt;&gt;A875,1,IF(L875="Stroke",B875+1,IF(L874="Stroke",B874+1,IF(L873="Stroke",B873+1,IF(L872="Stroke",B872+1,IF(L871="Stroke",B871+1,IF(L870="Stroke",B870+1,IF(L869="Stroke",B869+1,"")))))))),IF(A876&lt;&gt;A874,1,IF(M876=M874,IF(L874="Stroke",B874+1,IF(M876=M873,IF(L873="Stroke",B873+1,""))),1))),"")</f>
        <v/>
      </c>
      <c r="C876" s="60">
        <f t="shared" si="26"/>
        <v>56811</v>
      </c>
      <c r="D876" s="60" t="str">
        <f t="shared" si="27"/>
        <v>20171129</v>
      </c>
      <c r="E876" s="60">
        <v>2017</v>
      </c>
      <c r="F876" s="60">
        <v>11</v>
      </c>
      <c r="G876" s="60">
        <v>29</v>
      </c>
      <c r="H876" s="60">
        <v>15</v>
      </c>
      <c r="I876" s="60">
        <v>46</v>
      </c>
      <c r="J876" s="60">
        <v>51</v>
      </c>
      <c r="K876" s="60">
        <v>411</v>
      </c>
      <c r="L876" s="60" t="s">
        <v>49</v>
      </c>
      <c r="M876" s="60">
        <v>1</v>
      </c>
      <c r="N876" s="60" t="s">
        <v>21</v>
      </c>
      <c r="O876" s="60" t="s">
        <v>27</v>
      </c>
      <c r="P876" s="60">
        <v>241</v>
      </c>
      <c r="Q876" s="60"/>
      <c r="R876" s="60"/>
      <c r="S876" s="60"/>
      <c r="T876" s="60"/>
    </row>
    <row r="877" spans="1:20" s="79" customFormat="1">
      <c r="A877" s="60">
        <f>IF(C877=C876,A876,IF(C877=(C876+1),A876,(A876+1)))</f>
        <v>130</v>
      </c>
      <c r="B877" s="50" t="str">
        <f>IF(L877="Stroke",IF(M877=M876,IF(A877&lt;&gt;A876,1,IF(L876="Stroke",B876+1,IF(L875="Stroke",B875+1,IF(L874="Stroke",B874+1,IF(L873="Stroke",B873+1,IF(L872="Stroke",B872+1,IF(L871="Stroke",B871+1,IF(L870="Stroke",B870+1,"")))))))),IF(A877&lt;&gt;A875,1,IF(M877=M875,IF(L875="Stroke",B875+1,IF(M877=M874,IF(L874="Stroke",B874+1,""))),1))),"")</f>
        <v/>
      </c>
      <c r="C877" s="60">
        <f t="shared" si="26"/>
        <v>56811</v>
      </c>
      <c r="D877" s="60" t="str">
        <f t="shared" si="27"/>
        <v>20171129</v>
      </c>
      <c r="E877" s="60">
        <v>2017</v>
      </c>
      <c r="F877" s="60">
        <v>11</v>
      </c>
      <c r="G877" s="60">
        <v>29</v>
      </c>
      <c r="H877" s="60">
        <v>15</v>
      </c>
      <c r="I877" s="60">
        <v>46</v>
      </c>
      <c r="J877" s="60">
        <v>51</v>
      </c>
      <c r="K877" s="60">
        <v>415</v>
      </c>
      <c r="L877" s="60" t="s">
        <v>196</v>
      </c>
      <c r="M877" s="60">
        <v>1</v>
      </c>
      <c r="N877" s="60" t="s">
        <v>21</v>
      </c>
      <c r="O877" s="60" t="s">
        <v>27</v>
      </c>
      <c r="P877" s="60">
        <v>0</v>
      </c>
      <c r="Q877" s="60"/>
      <c r="R877" s="60"/>
      <c r="S877" s="60"/>
      <c r="T877" s="60"/>
    </row>
    <row r="878" spans="1:20" s="79" customFormat="1">
      <c r="A878" s="60">
        <f>IF(C878=C877,A877,IF(C878=(C877+1),A877,(A877+1)))</f>
        <v>130</v>
      </c>
      <c r="B878" s="50" t="str">
        <f>IF(L878="Stroke",IF(M878=M877,IF(A878&lt;&gt;A877,1,IF(L877="Stroke",B877+1,IF(L876="Stroke",B876+1,IF(L875="Stroke",B875+1,IF(L874="Stroke",B874+1,IF(L873="Stroke",B873+1,IF(L872="Stroke",B872+1,IF(L871="Stroke",B871+1,"")))))))),IF(A878&lt;&gt;A876,1,IF(M878=M876,IF(L876="Stroke",B876+1,IF(M878=M875,IF(L875="Stroke",B875+1,""))),1))),"")</f>
        <v/>
      </c>
      <c r="C878" s="60">
        <f t="shared" si="26"/>
        <v>56811</v>
      </c>
      <c r="D878" s="60" t="str">
        <f t="shared" si="27"/>
        <v>20171129</v>
      </c>
      <c r="E878" s="60">
        <v>2017</v>
      </c>
      <c r="F878" s="60">
        <v>11</v>
      </c>
      <c r="G878" s="60">
        <v>29</v>
      </c>
      <c r="H878" s="60">
        <v>15</v>
      </c>
      <c r="I878" s="60">
        <v>46</v>
      </c>
      <c r="J878" s="60">
        <v>51</v>
      </c>
      <c r="K878" s="60">
        <v>425</v>
      </c>
      <c r="L878" s="60" t="s">
        <v>196</v>
      </c>
      <c r="M878" s="60">
        <v>1</v>
      </c>
      <c r="N878" s="60" t="s">
        <v>21</v>
      </c>
      <c r="O878" s="60" t="s">
        <v>27</v>
      </c>
      <c r="P878" s="60">
        <v>0</v>
      </c>
      <c r="Q878" s="60"/>
      <c r="R878" s="60"/>
      <c r="S878" s="60"/>
      <c r="T878" s="60"/>
    </row>
    <row r="879" spans="1:20" s="79" customFormat="1">
      <c r="A879" s="60">
        <f>IF(C879=C878,A878,IF(C879=(C878+1),A878,(A878+1)))</f>
        <v>130</v>
      </c>
      <c r="B879" s="50" t="str">
        <f>IF(L879="Stroke",IF(M879=M878,IF(A879&lt;&gt;A878,1,IF(L878="Stroke",B878+1,IF(L877="Stroke",B877+1,IF(L876="Stroke",B876+1,IF(L875="Stroke",B875+1,IF(L874="Stroke",B874+1,IF(L873="Stroke",B873+1,IF(L872="Stroke",B872+1,"")))))))),IF(A879&lt;&gt;A877,1,IF(M879=M877,IF(L877="Stroke",B877+1,IF(M879=M876,IF(L876="Stroke",B876+1,""))),1))),"")</f>
        <v/>
      </c>
      <c r="C879" s="60">
        <f t="shared" si="26"/>
        <v>56811</v>
      </c>
      <c r="D879" s="60" t="str">
        <f t="shared" si="27"/>
        <v>20171129</v>
      </c>
      <c r="E879" s="60">
        <v>2017</v>
      </c>
      <c r="F879" s="60">
        <v>11</v>
      </c>
      <c r="G879" s="60">
        <v>29</v>
      </c>
      <c r="H879" s="60">
        <v>15</v>
      </c>
      <c r="I879" s="60">
        <v>46</v>
      </c>
      <c r="J879" s="60">
        <v>51</v>
      </c>
      <c r="K879" s="60">
        <v>436</v>
      </c>
      <c r="L879" s="60" t="s">
        <v>196</v>
      </c>
      <c r="M879" s="60">
        <v>1</v>
      </c>
      <c r="N879" s="60" t="s">
        <v>21</v>
      </c>
      <c r="O879" s="60" t="s">
        <v>27</v>
      </c>
      <c r="P879" s="60">
        <v>0</v>
      </c>
      <c r="Q879" s="60"/>
      <c r="R879" s="60"/>
      <c r="S879" s="60"/>
      <c r="T879" s="60"/>
    </row>
    <row r="880" spans="1:20" s="79" customFormat="1">
      <c r="A880" s="60">
        <f>IF(C880=C879,A879,IF(C880=(C879+1),A879,(A879+1)))</f>
        <v>130</v>
      </c>
      <c r="B880" s="50" t="str">
        <f>IF(L880="Stroke",IF(M880=M879,IF(A880&lt;&gt;A879,1,IF(L879="Stroke",B879+1,IF(L878="Stroke",B878+1,IF(L877="Stroke",B877+1,IF(L876="Stroke",B876+1,IF(L875="Stroke",B875+1,IF(L874="Stroke",B874+1,IF(L873="Stroke",B873+1,"")))))))),IF(A880&lt;&gt;A878,1,IF(M880=M878,IF(L878="Stroke",B878+1,IF(M880=M877,IF(L877="Stroke",B877+1,""))),1))),"")</f>
        <v/>
      </c>
      <c r="C880" s="60">
        <f t="shared" si="26"/>
        <v>56811</v>
      </c>
      <c r="D880" s="60" t="str">
        <f t="shared" si="27"/>
        <v>20171129</v>
      </c>
      <c r="E880" s="60">
        <v>2017</v>
      </c>
      <c r="F880" s="60">
        <v>11</v>
      </c>
      <c r="G880" s="60">
        <v>29</v>
      </c>
      <c r="H880" s="60">
        <v>15</v>
      </c>
      <c r="I880" s="60">
        <v>46</v>
      </c>
      <c r="J880" s="60">
        <v>51</v>
      </c>
      <c r="K880" s="60">
        <v>467</v>
      </c>
      <c r="L880" s="60" t="s">
        <v>196</v>
      </c>
      <c r="M880" s="60">
        <v>1</v>
      </c>
      <c r="N880" s="60" t="s">
        <v>21</v>
      </c>
      <c r="O880" s="60" t="s">
        <v>27</v>
      </c>
      <c r="P880" s="60">
        <v>0</v>
      </c>
      <c r="Q880" s="60"/>
      <c r="R880" s="60"/>
      <c r="S880" s="60"/>
      <c r="T880" s="60"/>
    </row>
    <row r="881" spans="1:601" s="79" customFormat="1">
      <c r="A881" s="60">
        <f>IF(C881=C880,A880,IF(C881=(C880+1),A880,(A880+1)))</f>
        <v>130</v>
      </c>
      <c r="B881" s="50" t="str">
        <f>IF(L881="Stroke",IF(M881=M880,IF(A881&lt;&gt;A880,1,IF(L880="Stroke",B880+1,IF(L879="Stroke",B879+1,IF(L878="Stroke",B878+1,IF(L877="Stroke",B877+1,IF(L876="Stroke",B876+1,IF(L875="Stroke",B875+1,IF(L874="Stroke",B874+1,"")))))))),IF(A881&lt;&gt;A879,1,IF(M881=M879,IF(L879="Stroke",B879+1,IF(M881=M878,IF(L878="Stroke",B878+1,""))),1))),"")</f>
        <v/>
      </c>
      <c r="C881" s="60">
        <f t="shared" si="26"/>
        <v>56811</v>
      </c>
      <c r="D881" s="60" t="str">
        <f t="shared" si="27"/>
        <v>20171129</v>
      </c>
      <c r="E881" s="60">
        <v>2017</v>
      </c>
      <c r="F881" s="60">
        <v>11</v>
      </c>
      <c r="G881" s="60">
        <v>29</v>
      </c>
      <c r="H881" s="60">
        <v>15</v>
      </c>
      <c r="I881" s="60">
        <v>46</v>
      </c>
      <c r="J881" s="60">
        <v>51</v>
      </c>
      <c r="K881" s="60">
        <v>607</v>
      </c>
      <c r="L881" s="60" t="s">
        <v>196</v>
      </c>
      <c r="M881" s="60">
        <v>1</v>
      </c>
      <c r="N881" s="60" t="s">
        <v>21</v>
      </c>
      <c r="O881" s="60" t="s">
        <v>27</v>
      </c>
      <c r="P881" s="60">
        <v>0</v>
      </c>
      <c r="Q881" s="60"/>
      <c r="R881" s="60"/>
      <c r="S881" s="60"/>
      <c r="T881" s="60"/>
    </row>
    <row r="882" spans="1:601" s="79" customFormat="1">
      <c r="A882" s="60">
        <f>IF(C882=C881,A881,IF(C882=(C881+1),A881,(A881+1)))</f>
        <v>130</v>
      </c>
      <c r="B882" s="50" t="str">
        <f>IF(L882="Stroke",IF(M882=M881,IF(A882&lt;&gt;A881,1,IF(L881="Stroke",B881+1,IF(L880="Stroke",B880+1,IF(L879="Stroke",B879+1,IF(L878="Stroke",B878+1,IF(L877="Stroke",B877+1,IF(L876="Stroke",B876+1,IF(L875="Stroke",B875+1,"")))))))),IF(A882&lt;&gt;A880,1,IF(M882=M880,IF(L880="Stroke",B880+1,IF(M882=M879,IF(L879="Stroke",B879+1,""))),1))),"")</f>
        <v/>
      </c>
      <c r="C882" s="60">
        <f t="shared" si="26"/>
        <v>56811</v>
      </c>
      <c r="D882" s="60" t="str">
        <f t="shared" si="27"/>
        <v>20171129</v>
      </c>
      <c r="E882" s="60">
        <v>2017</v>
      </c>
      <c r="F882" s="60">
        <v>11</v>
      </c>
      <c r="G882" s="60">
        <v>29</v>
      </c>
      <c r="H882" s="60">
        <v>15</v>
      </c>
      <c r="I882" s="60">
        <v>46</v>
      </c>
      <c r="J882" s="60">
        <v>51</v>
      </c>
      <c r="K882" s="60">
        <v>637</v>
      </c>
      <c r="L882" s="60" t="s">
        <v>196</v>
      </c>
      <c r="M882" s="60">
        <v>1</v>
      </c>
      <c r="N882" s="60" t="s">
        <v>21</v>
      </c>
      <c r="O882" s="60" t="s">
        <v>27</v>
      </c>
      <c r="P882" s="60">
        <v>0</v>
      </c>
      <c r="Q882" s="60"/>
      <c r="R882" s="60"/>
      <c r="S882" s="60"/>
      <c r="T882" s="60"/>
    </row>
    <row r="883" spans="1:601" s="79" customFormat="1">
      <c r="A883" s="60">
        <f>IF(C883=C882,A882,IF(C883=(C882+1),A882,(A882+1)))</f>
        <v>130</v>
      </c>
      <c r="B883" s="50" t="str">
        <f>IF(L883="Stroke",IF(M883=M882,IF(A883&lt;&gt;A882,1,IF(L882="Stroke",B882+1,IF(L881="Stroke",B881+1,IF(L880="Stroke",B880+1,IF(L879="Stroke",B879+1,IF(L878="Stroke",B878+1,IF(L877="Stroke",B877+1,IF(L876="Stroke",B876+1,"")))))))),IF(A883&lt;&gt;A881,1,IF(M883=M881,IF(L881="Stroke",B881+1,IF(M883=M880,IF(L880="Stroke",B880+1,""))),1))),"")</f>
        <v/>
      </c>
      <c r="C883" s="60">
        <f t="shared" si="26"/>
        <v>56811</v>
      </c>
      <c r="D883" s="60" t="str">
        <f t="shared" si="27"/>
        <v>20171129</v>
      </c>
      <c r="E883" s="60">
        <v>2017</v>
      </c>
      <c r="F883" s="60">
        <v>11</v>
      </c>
      <c r="G883" s="60">
        <v>29</v>
      </c>
      <c r="H883" s="60">
        <v>15</v>
      </c>
      <c r="I883" s="60">
        <v>46</v>
      </c>
      <c r="J883" s="60">
        <v>51</v>
      </c>
      <c r="K883" s="60">
        <v>678</v>
      </c>
      <c r="L883" s="60" t="s">
        <v>49</v>
      </c>
      <c r="M883" s="60">
        <v>1</v>
      </c>
      <c r="N883" s="60" t="s">
        <v>21</v>
      </c>
      <c r="O883" s="60" t="s">
        <v>27</v>
      </c>
      <c r="P883" s="60">
        <v>27</v>
      </c>
      <c r="Q883" s="92" t="s">
        <v>205</v>
      </c>
      <c r="R883" s="93" t="s">
        <v>211</v>
      </c>
      <c r="S883" s="93" t="s">
        <v>210</v>
      </c>
      <c r="T883" s="93" t="s">
        <v>212</v>
      </c>
      <c r="U883" s="93">
        <v>-24</v>
      </c>
    </row>
    <row r="884" spans="1:601" s="79" customFormat="1">
      <c r="A884" s="60">
        <f>IF(C884=C883,A883,IF(C884=(C883+1),A883,(A883+1)))</f>
        <v>130</v>
      </c>
      <c r="B884" s="50" t="str">
        <f>IF(L884="Stroke",IF(M884=M883,IF(A884&lt;&gt;A883,1,IF(L883="Stroke",B883+1,IF(L882="Stroke",B882+1,IF(L881="Stroke",B881+1,IF(L880="Stroke",B880+1,IF(L879="Stroke",B879+1,IF(L878="Stroke",B878+1,IF(L877="Stroke",B877+1,"")))))))),IF(A884&lt;&gt;A882,1,IF(M884=M882,IF(L882="Stroke",B882+1,IF(M884=M881,IF(L881="Stroke",B881+1,""))),1))),"")</f>
        <v/>
      </c>
      <c r="C884" s="60">
        <f t="shared" si="26"/>
        <v>56811</v>
      </c>
      <c r="D884" s="60" t="str">
        <f t="shared" si="27"/>
        <v>20171129</v>
      </c>
      <c r="E884" s="60">
        <v>2017</v>
      </c>
      <c r="F884" s="60">
        <v>11</v>
      </c>
      <c r="G884" s="60">
        <v>29</v>
      </c>
      <c r="H884" s="60">
        <v>15</v>
      </c>
      <c r="I884" s="60">
        <v>46</v>
      </c>
      <c r="J884" s="60">
        <v>51</v>
      </c>
      <c r="K884" s="60">
        <v>682</v>
      </c>
      <c r="L884" s="60" t="s">
        <v>196</v>
      </c>
      <c r="M884" s="60">
        <v>1</v>
      </c>
      <c r="N884" s="60" t="s">
        <v>21</v>
      </c>
      <c r="O884" s="60" t="s">
        <v>27</v>
      </c>
      <c r="P884" s="60">
        <v>0</v>
      </c>
      <c r="Q884" s="60"/>
      <c r="R884" s="60"/>
      <c r="S884" s="60"/>
      <c r="T884" s="60"/>
    </row>
    <row r="885" spans="1:601" s="79" customFormat="1">
      <c r="A885" s="60">
        <f>IF(C885=C884,A884,IF(C885=(C884+1),A884,(A884+1)))</f>
        <v>130</v>
      </c>
      <c r="B885" s="50" t="str">
        <f>IF(L885="Stroke",IF(M885=M884,IF(A885&lt;&gt;A884,1,IF(L884="Stroke",B884+1,IF(L883="Stroke",B883+1,IF(L882="Stroke",B882+1,IF(L881="Stroke",B881+1,IF(L880="Stroke",B880+1,IF(L879="Stroke",B879+1,IF(L878="Stroke",B878+1,"")))))))),IF(A885&lt;&gt;A883,1,IF(M885=M883,IF(L883="Stroke",B883+1,IF(M885=M882,IF(L882="Stroke",B882+1,""))),1))),"")</f>
        <v/>
      </c>
      <c r="C885" s="60">
        <f t="shared" si="26"/>
        <v>56811</v>
      </c>
      <c r="D885" s="60" t="str">
        <f t="shared" si="27"/>
        <v>20171129</v>
      </c>
      <c r="E885" s="60">
        <v>2017</v>
      </c>
      <c r="F885" s="60">
        <v>11</v>
      </c>
      <c r="G885" s="60">
        <v>29</v>
      </c>
      <c r="H885" s="60">
        <v>15</v>
      </c>
      <c r="I885" s="60">
        <v>46</v>
      </c>
      <c r="J885" s="60">
        <v>51</v>
      </c>
      <c r="K885" s="60">
        <v>708</v>
      </c>
      <c r="L885" s="60" t="s">
        <v>49</v>
      </c>
      <c r="M885" s="60">
        <v>1</v>
      </c>
      <c r="N885" s="60" t="s">
        <v>21</v>
      </c>
      <c r="O885" s="60" t="s">
        <v>27</v>
      </c>
      <c r="P885" s="60">
        <v>87</v>
      </c>
      <c r="Q885" s="60"/>
      <c r="R885" s="60"/>
      <c r="S885" s="60"/>
      <c r="T885" s="60"/>
    </row>
    <row r="886" spans="1:601" s="79" customFormat="1">
      <c r="A886" s="60">
        <f>IF(C886=C885,A885,IF(C886=(C885+1),A885,(A885+1)))</f>
        <v>130</v>
      </c>
      <c r="B886" s="50" t="str">
        <f>IF(L886="Stroke",IF(M886=M885,IF(A886&lt;&gt;A885,1,IF(L885="Stroke",B885+1,IF(L884="Stroke",B884+1,IF(L883="Stroke",B883+1,IF(L882="Stroke",B882+1,IF(L881="Stroke",B881+1,IF(L880="Stroke",B880+1,IF(L879="Stroke",B879+1,"")))))))),IF(A886&lt;&gt;A884,1,IF(M886=M884,IF(L884="Stroke",B884+1,IF(M886=M883,IF(L883="Stroke",B883+1,""))),1))),"")</f>
        <v/>
      </c>
      <c r="C886" s="60">
        <f t="shared" si="26"/>
        <v>56811</v>
      </c>
      <c r="D886" s="60" t="str">
        <f t="shared" si="27"/>
        <v>20171129</v>
      </c>
      <c r="E886" s="60">
        <v>2017</v>
      </c>
      <c r="F886" s="60">
        <v>11</v>
      </c>
      <c r="G886" s="60">
        <v>29</v>
      </c>
      <c r="H886" s="60">
        <v>15</v>
      </c>
      <c r="I886" s="60">
        <v>46</v>
      </c>
      <c r="J886" s="60">
        <v>51</v>
      </c>
      <c r="K886" s="60">
        <v>720</v>
      </c>
      <c r="L886" s="60" t="s">
        <v>196</v>
      </c>
      <c r="M886" s="60">
        <v>1</v>
      </c>
      <c r="N886" s="60" t="s">
        <v>21</v>
      </c>
      <c r="O886" s="60" t="s">
        <v>27</v>
      </c>
      <c r="P886" s="60">
        <v>0</v>
      </c>
      <c r="Q886" s="60"/>
      <c r="R886" s="60"/>
      <c r="S886" s="60"/>
      <c r="T886" s="60"/>
    </row>
    <row r="887" spans="1:601" s="79" customFormat="1">
      <c r="A887" s="60">
        <f>IF(C887=C886,A886,IF(C887=(C886+1),A886,(A886+1)))</f>
        <v>130</v>
      </c>
      <c r="B887" s="50" t="str">
        <f>IF(L887="Stroke",IF(M887=M886,IF(A887&lt;&gt;A886,1,IF(L886="Stroke",B886+1,IF(L885="Stroke",B885+1,IF(L884="Stroke",B884+1,IF(L883="Stroke",B883+1,IF(L882="Stroke",B882+1,IF(L881="Stroke",B881+1,IF(L880="Stroke",B880+1,"")))))))),IF(A887&lt;&gt;A885,1,IF(M887=M885,IF(L885="Stroke",B885+1,IF(M887=M884,IF(L884="Stroke",B884+1,""))),1))),"")</f>
        <v/>
      </c>
      <c r="C887" s="60">
        <f t="shared" si="26"/>
        <v>56811</v>
      </c>
      <c r="D887" s="60" t="str">
        <f t="shared" si="27"/>
        <v>20171129</v>
      </c>
      <c r="E887" s="60">
        <v>2017</v>
      </c>
      <c r="F887" s="60">
        <v>11</v>
      </c>
      <c r="G887" s="60">
        <v>29</v>
      </c>
      <c r="H887" s="60">
        <v>15</v>
      </c>
      <c r="I887" s="60">
        <v>46</v>
      </c>
      <c r="J887" s="60">
        <v>51</v>
      </c>
      <c r="K887" s="60">
        <v>826</v>
      </c>
      <c r="L887" s="60" t="s">
        <v>49</v>
      </c>
      <c r="M887" s="60">
        <v>1</v>
      </c>
      <c r="N887" s="60" t="s">
        <v>21</v>
      </c>
      <c r="O887" s="60" t="s">
        <v>27</v>
      </c>
      <c r="P887" s="60">
        <v>4</v>
      </c>
      <c r="Q887" s="60"/>
      <c r="R887" s="60"/>
      <c r="S887" s="60"/>
      <c r="T887" s="60"/>
    </row>
    <row r="888" spans="1:601" s="85" customFormat="1">
      <c r="A888" s="83">
        <f>IF(C888=C887,A887,IF(C888=(C887+1),A887,(A887+1)))</f>
        <v>131</v>
      </c>
      <c r="B888" s="50">
        <f>IF(L888="Stroke",IF(M888=M887,IF(A888&lt;&gt;A887,1,IF(L887="Stroke",B887+1,IF(L886="Stroke",B886+1,IF(L885="Stroke",B885+1,IF(L884="Stroke",B884+1,IF(L883="Stroke",B883+1,IF(L882="Stroke",B882+1,IF(L881="Stroke",B881+1,"")))))))),IF(A888&lt;&gt;A886,1,IF(M888=M886,IF(L886="Stroke",B886+1,IF(M888=M885,IF(L885="Stroke",B885+1,""))),1))),"")</f>
        <v>1</v>
      </c>
      <c r="C888" s="83">
        <f t="shared" si="26"/>
        <v>57853</v>
      </c>
      <c r="D888" s="83" t="str">
        <f t="shared" si="27"/>
        <v>20171129</v>
      </c>
      <c r="E888" s="83">
        <v>2017</v>
      </c>
      <c r="F888" s="83">
        <v>11</v>
      </c>
      <c r="G888" s="83">
        <v>29</v>
      </c>
      <c r="H888" s="83">
        <v>16</v>
      </c>
      <c r="I888" s="83">
        <v>4</v>
      </c>
      <c r="J888" s="83">
        <v>13</v>
      </c>
      <c r="K888" s="83">
        <v>344</v>
      </c>
      <c r="L888" s="83" t="s">
        <v>26</v>
      </c>
      <c r="M888" s="83">
        <v>1</v>
      </c>
      <c r="N888" s="83" t="s">
        <v>21</v>
      </c>
      <c r="O888" s="83" t="s">
        <v>27</v>
      </c>
      <c r="P888" s="83">
        <v>46</v>
      </c>
      <c r="Q888" s="83"/>
      <c r="R888" s="60"/>
      <c r="S888" s="60"/>
      <c r="T888" s="60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  <c r="AE888" s="79"/>
      <c r="AF888" s="79"/>
      <c r="AG888" s="79"/>
      <c r="AH888" s="79"/>
      <c r="AI888" s="79"/>
      <c r="AJ888" s="79"/>
      <c r="AK888" s="79"/>
      <c r="AL888" s="79"/>
      <c r="AM888" s="79"/>
      <c r="AN888" s="79"/>
      <c r="AO888" s="79"/>
      <c r="AP888" s="79"/>
      <c r="AQ888" s="79"/>
      <c r="AR888" s="79"/>
      <c r="AS888" s="79"/>
      <c r="AT888" s="79"/>
      <c r="AU888" s="79"/>
      <c r="AV888" s="79"/>
      <c r="AW888" s="79"/>
      <c r="AX888" s="79"/>
      <c r="AY888" s="79"/>
      <c r="AZ888" s="79"/>
      <c r="BA888" s="79"/>
      <c r="BB888" s="79"/>
      <c r="BC888" s="79"/>
      <c r="BD888" s="79"/>
      <c r="BE888" s="79"/>
      <c r="BF888" s="79"/>
      <c r="BG888" s="79"/>
      <c r="BH888" s="79"/>
      <c r="BI888" s="79"/>
      <c r="BJ888" s="79"/>
      <c r="BK888" s="79"/>
      <c r="BL888" s="79"/>
      <c r="BM888" s="79"/>
      <c r="BN888" s="79"/>
      <c r="BO888" s="79"/>
      <c r="BP888" s="79"/>
      <c r="BQ888" s="79"/>
      <c r="BR888" s="79"/>
      <c r="BS888" s="79"/>
      <c r="BT888" s="79"/>
      <c r="BU888" s="79"/>
      <c r="BV888" s="79"/>
      <c r="BW888" s="79"/>
      <c r="BX888" s="79"/>
      <c r="BY888" s="79"/>
      <c r="BZ888" s="79"/>
      <c r="CA888" s="79"/>
      <c r="CB888" s="79"/>
      <c r="CC888" s="79"/>
      <c r="CD888" s="79"/>
      <c r="CE888" s="79"/>
      <c r="CF888" s="79"/>
      <c r="CG888" s="79"/>
      <c r="CH888" s="79"/>
      <c r="CI888" s="79"/>
      <c r="CJ888" s="79"/>
      <c r="CK888" s="79"/>
      <c r="CL888" s="79"/>
      <c r="CM888" s="79"/>
      <c r="CN888" s="79"/>
      <c r="CO888" s="79"/>
      <c r="CP888" s="79"/>
      <c r="CQ888" s="79"/>
      <c r="CR888" s="79"/>
      <c r="CS888" s="79"/>
      <c r="CT888" s="79"/>
      <c r="CU888" s="79"/>
      <c r="CV888" s="79"/>
      <c r="CW888" s="79"/>
      <c r="CX888" s="79"/>
      <c r="CY888" s="79"/>
      <c r="CZ888" s="79"/>
      <c r="DA888" s="79"/>
      <c r="DB888" s="79"/>
      <c r="DC888" s="79"/>
      <c r="DD888" s="79"/>
      <c r="DE888" s="79"/>
      <c r="DF888" s="79"/>
      <c r="DG888" s="79"/>
      <c r="DH888" s="79"/>
      <c r="DI888" s="79"/>
      <c r="DJ888" s="79"/>
      <c r="DK888" s="79"/>
      <c r="DL888" s="79"/>
      <c r="DM888" s="79"/>
      <c r="DN888" s="79"/>
      <c r="DO888" s="79"/>
      <c r="DP888" s="79"/>
      <c r="DQ888" s="79"/>
      <c r="DR888" s="79"/>
      <c r="DS888" s="79"/>
      <c r="DT888" s="79"/>
      <c r="DU888" s="79"/>
      <c r="DV888" s="79"/>
      <c r="DW888" s="79"/>
      <c r="DX888" s="79"/>
      <c r="DY888" s="79"/>
      <c r="DZ888" s="79"/>
      <c r="EA888" s="79"/>
      <c r="EB888" s="79"/>
      <c r="EC888" s="79"/>
      <c r="ED888" s="79"/>
      <c r="EE888" s="79"/>
      <c r="EF888" s="79"/>
      <c r="EG888" s="79"/>
      <c r="EH888" s="79"/>
      <c r="EI888" s="79"/>
      <c r="EJ888" s="79"/>
      <c r="EK888" s="79"/>
      <c r="EL888" s="79"/>
      <c r="EM888" s="79"/>
      <c r="EN888" s="79"/>
      <c r="EO888" s="79"/>
      <c r="EP888" s="79"/>
      <c r="EQ888" s="79"/>
      <c r="ER888" s="79"/>
      <c r="ES888" s="79"/>
      <c r="ET888" s="79"/>
      <c r="EU888" s="79"/>
      <c r="EV888" s="79"/>
      <c r="EW888" s="79"/>
      <c r="EX888" s="79"/>
      <c r="EY888" s="79"/>
      <c r="EZ888" s="79"/>
      <c r="FA888" s="79"/>
      <c r="FB888" s="79"/>
      <c r="FC888" s="79"/>
      <c r="FD888" s="79"/>
      <c r="FE888" s="79"/>
      <c r="FF888" s="79"/>
      <c r="FG888" s="79"/>
      <c r="FH888" s="79"/>
      <c r="FI888" s="79"/>
      <c r="FJ888" s="79"/>
      <c r="FK888" s="79"/>
      <c r="FL888" s="79"/>
      <c r="FM888" s="79"/>
      <c r="FN888" s="79"/>
      <c r="FO888" s="79"/>
      <c r="FP888" s="79"/>
      <c r="FQ888" s="79"/>
      <c r="FR888" s="79"/>
      <c r="FS888" s="79"/>
      <c r="FT888" s="79"/>
      <c r="FU888" s="79"/>
      <c r="FV888" s="79"/>
      <c r="FW888" s="79"/>
      <c r="FX888" s="79"/>
      <c r="FY888" s="79"/>
      <c r="FZ888" s="79"/>
      <c r="GA888" s="79"/>
      <c r="GB888" s="79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79"/>
      <c r="HP888" s="79"/>
      <c r="HQ888" s="79"/>
      <c r="HR888" s="79"/>
      <c r="HS888" s="79"/>
      <c r="HT888" s="79"/>
      <c r="HU888" s="79"/>
      <c r="HV888" s="79"/>
      <c r="HW888" s="79"/>
      <c r="HX888" s="79"/>
      <c r="HY888" s="79"/>
      <c r="HZ888" s="79"/>
      <c r="IA888" s="79"/>
      <c r="IB888" s="79"/>
      <c r="IC888" s="79"/>
      <c r="ID888" s="79"/>
      <c r="IE888" s="79"/>
      <c r="IF888" s="79"/>
      <c r="IG888" s="79"/>
      <c r="IH888" s="79"/>
      <c r="II888" s="79"/>
      <c r="IJ888" s="79"/>
      <c r="IK888" s="79"/>
      <c r="IL888" s="79"/>
      <c r="IM888" s="79"/>
      <c r="IN888" s="79"/>
      <c r="IO888" s="79"/>
      <c r="IP888" s="79"/>
      <c r="IQ888" s="79"/>
      <c r="IR888" s="79"/>
      <c r="IS888" s="79"/>
      <c r="IT888" s="79"/>
      <c r="IU888" s="79"/>
      <c r="IV888" s="79"/>
      <c r="IW888" s="79"/>
      <c r="IX888" s="79"/>
      <c r="IY888" s="79"/>
      <c r="IZ888" s="79"/>
      <c r="JA888" s="79"/>
      <c r="JB888" s="79"/>
      <c r="JC888" s="79"/>
      <c r="JD888" s="79"/>
      <c r="JE888" s="79"/>
      <c r="JF888" s="79"/>
      <c r="JG888" s="79"/>
      <c r="JH888" s="79"/>
      <c r="JI888" s="79"/>
      <c r="JJ888" s="79"/>
      <c r="JK888" s="79"/>
      <c r="JL888" s="79"/>
      <c r="JM888" s="79"/>
      <c r="JN888" s="79"/>
      <c r="JO888" s="79"/>
      <c r="JP888" s="79"/>
      <c r="JQ888" s="79"/>
      <c r="JR888" s="79"/>
      <c r="JS888" s="79"/>
      <c r="JT888" s="79"/>
      <c r="JU888" s="79"/>
      <c r="JV888" s="79"/>
      <c r="JW888" s="79"/>
      <c r="JX888" s="79"/>
      <c r="JY888" s="79"/>
      <c r="JZ888" s="79"/>
      <c r="KA888" s="79"/>
      <c r="KB888" s="79"/>
      <c r="KC888" s="79"/>
      <c r="KD888" s="79"/>
      <c r="KE888" s="79"/>
      <c r="KF888" s="79"/>
      <c r="KG888" s="79"/>
      <c r="KH888" s="79"/>
      <c r="KI888" s="79"/>
      <c r="KJ888" s="79"/>
      <c r="KK888" s="79"/>
      <c r="KL888" s="79"/>
      <c r="KM888" s="79"/>
      <c r="KN888" s="79"/>
      <c r="KO888" s="79"/>
      <c r="KP888" s="79"/>
      <c r="KQ888" s="79"/>
      <c r="KR888" s="79"/>
      <c r="KS888" s="79"/>
      <c r="KT888" s="79"/>
      <c r="KU888" s="79"/>
      <c r="KV888" s="79"/>
      <c r="KW888" s="79"/>
      <c r="KX888" s="79"/>
      <c r="KY888" s="79"/>
      <c r="KZ888" s="79"/>
      <c r="LA888" s="79"/>
      <c r="LB888" s="79"/>
      <c r="LC888" s="79"/>
      <c r="LD888" s="79"/>
      <c r="LE888" s="79"/>
      <c r="LF888" s="79"/>
      <c r="LG888" s="79"/>
      <c r="LH888" s="79"/>
      <c r="LI888" s="79"/>
      <c r="LJ888" s="79"/>
      <c r="LK888" s="79"/>
      <c r="LL888" s="79"/>
      <c r="LM888" s="79"/>
      <c r="LN888" s="79"/>
      <c r="LO888" s="79"/>
      <c r="LP888" s="79"/>
      <c r="LQ888" s="79"/>
      <c r="LR888" s="79"/>
      <c r="LS888" s="79"/>
      <c r="LT888" s="79"/>
      <c r="LU888" s="79"/>
      <c r="LV888" s="79"/>
      <c r="LW888" s="79"/>
      <c r="LX888" s="79"/>
      <c r="LY888" s="79"/>
      <c r="LZ888" s="79"/>
      <c r="MA888" s="79"/>
      <c r="MB888" s="79"/>
      <c r="MC888" s="79"/>
      <c r="MD888" s="79"/>
      <c r="ME888" s="79"/>
      <c r="MF888" s="79"/>
      <c r="MG888" s="79"/>
      <c r="MH888" s="79"/>
      <c r="MI888" s="79"/>
      <c r="MJ888" s="79"/>
      <c r="MK888" s="79"/>
      <c r="ML888" s="79"/>
      <c r="MM888" s="79"/>
      <c r="MN888" s="79"/>
      <c r="MO888" s="79"/>
      <c r="MP888" s="79"/>
      <c r="MQ888" s="79"/>
      <c r="MR888" s="79"/>
      <c r="MS888" s="79"/>
      <c r="MT888" s="79"/>
      <c r="MU888" s="79"/>
      <c r="MV888" s="79"/>
      <c r="MW888" s="79"/>
      <c r="MX888" s="79"/>
      <c r="MY888" s="79"/>
      <c r="MZ888" s="79"/>
      <c r="NA888" s="79"/>
      <c r="NB888" s="79"/>
      <c r="NC888" s="79"/>
      <c r="ND888" s="79"/>
      <c r="NE888" s="79"/>
      <c r="NF888" s="79"/>
      <c r="NG888" s="79"/>
      <c r="NH888" s="79"/>
      <c r="NI888" s="79"/>
      <c r="NJ888" s="79"/>
      <c r="NK888" s="79"/>
      <c r="NL888" s="79"/>
      <c r="NM888" s="79"/>
      <c r="NN888" s="79"/>
      <c r="NO888" s="79"/>
      <c r="NP888" s="79"/>
      <c r="NQ888" s="79"/>
      <c r="NR888" s="79"/>
      <c r="NS888" s="79"/>
      <c r="NT888" s="79"/>
      <c r="NU888" s="79"/>
      <c r="NV888" s="79"/>
      <c r="NW888" s="79"/>
      <c r="NX888" s="79"/>
      <c r="NY888" s="79"/>
      <c r="NZ888" s="79"/>
      <c r="OA888" s="79"/>
      <c r="OB888" s="79"/>
      <c r="OC888" s="79"/>
      <c r="OD888" s="79"/>
      <c r="OE888" s="79"/>
      <c r="OF888" s="79"/>
      <c r="OG888" s="79"/>
      <c r="OH888" s="79"/>
      <c r="OI888" s="79"/>
      <c r="OJ888" s="79"/>
      <c r="OK888" s="79"/>
      <c r="OL888" s="79"/>
      <c r="OM888" s="79"/>
      <c r="ON888" s="79"/>
      <c r="OO888" s="79"/>
      <c r="OP888" s="79"/>
      <c r="OQ888" s="79"/>
      <c r="OR888" s="79"/>
      <c r="OS888" s="79"/>
      <c r="OT888" s="79"/>
      <c r="OU888" s="79"/>
      <c r="OV888" s="79"/>
      <c r="OW888" s="79"/>
      <c r="OX888" s="79"/>
      <c r="OY888" s="79"/>
      <c r="OZ888" s="79"/>
      <c r="PA888" s="79"/>
      <c r="PB888" s="79"/>
      <c r="PC888" s="79"/>
      <c r="PD888" s="79"/>
      <c r="PE888" s="79"/>
      <c r="PF888" s="79"/>
      <c r="PG888" s="79"/>
      <c r="PH888" s="79"/>
      <c r="PI888" s="79"/>
      <c r="PJ888" s="79"/>
      <c r="PK888" s="79"/>
      <c r="PL888" s="79"/>
      <c r="PM888" s="79"/>
      <c r="PN888" s="79"/>
      <c r="PO888" s="79"/>
      <c r="PP888" s="79"/>
      <c r="PQ888" s="79"/>
      <c r="PR888" s="79"/>
      <c r="PS888" s="79"/>
      <c r="PT888" s="79"/>
      <c r="PU888" s="79"/>
      <c r="PV888" s="79"/>
      <c r="PW888" s="79"/>
      <c r="PX888" s="79"/>
      <c r="PY888" s="79"/>
      <c r="PZ888" s="79"/>
      <c r="QA888" s="79"/>
      <c r="QB888" s="79"/>
      <c r="QC888" s="79"/>
      <c r="QD888" s="79"/>
      <c r="QE888" s="79"/>
      <c r="QF888" s="79"/>
      <c r="QG888" s="79"/>
      <c r="QH888" s="79"/>
      <c r="QI888" s="79"/>
      <c r="QJ888" s="79"/>
      <c r="QK888" s="79"/>
      <c r="QL888" s="79"/>
      <c r="QM888" s="79"/>
      <c r="QN888" s="79"/>
      <c r="QO888" s="79"/>
      <c r="QP888" s="79"/>
      <c r="QQ888" s="79"/>
      <c r="QR888" s="79"/>
      <c r="QS888" s="79"/>
      <c r="QT888" s="79"/>
      <c r="QU888" s="79"/>
      <c r="QV888" s="79"/>
      <c r="QW888" s="79"/>
      <c r="QX888" s="79"/>
      <c r="QY888" s="79"/>
      <c r="QZ888" s="79"/>
      <c r="RA888" s="79"/>
      <c r="RB888" s="79"/>
      <c r="RC888" s="79"/>
      <c r="RD888" s="79"/>
      <c r="RE888" s="79"/>
      <c r="RF888" s="79"/>
      <c r="RG888" s="79"/>
      <c r="RH888" s="79"/>
      <c r="RI888" s="79"/>
      <c r="RJ888" s="79"/>
      <c r="RK888" s="79"/>
      <c r="RL888" s="79"/>
      <c r="RM888" s="79"/>
      <c r="RN888" s="79"/>
      <c r="RO888" s="79"/>
      <c r="RP888" s="79"/>
      <c r="RQ888" s="79"/>
      <c r="RR888" s="79"/>
      <c r="RS888" s="79"/>
      <c r="RT888" s="79"/>
      <c r="RU888" s="79"/>
      <c r="RV888" s="79"/>
      <c r="RW888" s="79"/>
      <c r="RX888" s="79"/>
      <c r="RY888" s="79"/>
      <c r="RZ888" s="79"/>
      <c r="SA888" s="79"/>
      <c r="SB888" s="79"/>
      <c r="SC888" s="79"/>
      <c r="SD888" s="79"/>
      <c r="SE888" s="79"/>
      <c r="SF888" s="79"/>
      <c r="SG888" s="79"/>
      <c r="SH888" s="79"/>
      <c r="SI888" s="79"/>
      <c r="SJ888" s="79"/>
      <c r="SK888" s="79"/>
      <c r="SL888" s="79"/>
      <c r="SM888" s="79"/>
      <c r="SN888" s="79"/>
      <c r="SO888" s="79"/>
      <c r="SP888" s="79"/>
      <c r="SQ888" s="79"/>
      <c r="SR888" s="79"/>
      <c r="SS888" s="79"/>
      <c r="ST888" s="79"/>
      <c r="SU888" s="79"/>
      <c r="SV888" s="79"/>
      <c r="SW888" s="79"/>
      <c r="SX888" s="79"/>
      <c r="SY888" s="79"/>
      <c r="SZ888" s="79"/>
      <c r="TA888" s="79"/>
      <c r="TB888" s="79"/>
      <c r="TC888" s="79"/>
      <c r="TD888" s="79"/>
      <c r="TE888" s="79"/>
      <c r="TF888" s="79"/>
      <c r="TG888" s="79"/>
      <c r="TH888" s="79"/>
      <c r="TI888" s="79"/>
      <c r="TJ888" s="79"/>
      <c r="TK888" s="79"/>
      <c r="TL888" s="79"/>
      <c r="TM888" s="79"/>
      <c r="TN888" s="79"/>
      <c r="TO888" s="79"/>
      <c r="TP888" s="79"/>
      <c r="TQ888" s="79"/>
      <c r="TR888" s="79"/>
      <c r="TS888" s="79"/>
      <c r="TT888" s="79"/>
      <c r="TU888" s="79"/>
      <c r="TV888" s="79"/>
      <c r="TW888" s="79"/>
      <c r="TX888" s="79"/>
      <c r="TY888" s="79"/>
      <c r="TZ888" s="79"/>
      <c r="UA888" s="79"/>
      <c r="UB888" s="79"/>
      <c r="UC888" s="79"/>
      <c r="UD888" s="79"/>
      <c r="UE888" s="79"/>
      <c r="UF888" s="79"/>
      <c r="UG888" s="79"/>
      <c r="UH888" s="79"/>
      <c r="UI888" s="79"/>
      <c r="UJ888" s="79"/>
      <c r="UK888" s="79"/>
      <c r="UL888" s="79"/>
      <c r="UM888" s="79"/>
      <c r="UN888" s="79"/>
      <c r="UO888" s="79"/>
      <c r="UP888" s="79"/>
      <c r="UQ888" s="79"/>
      <c r="UR888" s="79"/>
      <c r="US888" s="79"/>
      <c r="UT888" s="79"/>
      <c r="UU888" s="79"/>
      <c r="UV888" s="79"/>
      <c r="UW888" s="79"/>
      <c r="UX888" s="79"/>
      <c r="UY888" s="79"/>
      <c r="UZ888" s="79"/>
      <c r="VA888" s="79"/>
      <c r="VB888" s="79"/>
      <c r="VC888" s="79"/>
      <c r="VD888" s="79"/>
      <c r="VE888" s="79"/>
      <c r="VF888" s="79"/>
      <c r="VG888" s="79"/>
      <c r="VH888" s="79"/>
      <c r="VI888" s="79"/>
      <c r="VJ888" s="79"/>
      <c r="VK888" s="79"/>
      <c r="VL888" s="79"/>
      <c r="VM888" s="79"/>
      <c r="VN888" s="79"/>
      <c r="VO888" s="79"/>
      <c r="VP888" s="79"/>
      <c r="VQ888" s="79"/>
      <c r="VR888" s="79"/>
      <c r="VS888" s="79"/>
      <c r="VT888" s="79"/>
      <c r="VU888" s="79"/>
      <c r="VV888" s="79"/>
      <c r="VW888" s="79"/>
      <c r="VX888" s="79"/>
      <c r="VY888" s="79"/>
      <c r="VZ888" s="79"/>
      <c r="WA888" s="79"/>
      <c r="WB888" s="79"/>
      <c r="WC888" s="79"/>
    </row>
    <row r="889" spans="1:601" s="102" customFormat="1">
      <c r="A889" s="51">
        <f>IF(C889=C888,A888,IF(C889=(C888+1),A888,(A888+1)))</f>
        <v>132</v>
      </c>
      <c r="B889" s="50" t="str">
        <f>IF(L889="Stroke",IF(M889=M888,IF(A889&lt;&gt;A888,1,IF(L888="Stroke",B888+1,IF(L887="Stroke",B887+1,IF(L886="Stroke",B886+1,IF(L885="Stroke",B885+1,IF(L884="Stroke",B884+1,IF(L883="Stroke",B883+1,IF(L882="Stroke",B882+1,"")))))))),IF(A889&lt;&gt;A887,1,IF(M889=M887,IF(L887="Stroke",B887+1,IF(M889=M886,IF(L886="Stroke",B886+1,""))),1))),"")</f>
        <v/>
      </c>
      <c r="C889" s="51">
        <f t="shared" si="26"/>
        <v>62649</v>
      </c>
      <c r="D889" s="51" t="str">
        <f t="shared" si="27"/>
        <v>20171129</v>
      </c>
      <c r="E889" s="51">
        <v>2017</v>
      </c>
      <c r="F889" s="51">
        <v>11</v>
      </c>
      <c r="G889" s="51">
        <v>29</v>
      </c>
      <c r="H889" s="51">
        <v>17</v>
      </c>
      <c r="I889" s="51">
        <v>24</v>
      </c>
      <c r="J889" s="51">
        <v>9</v>
      </c>
      <c r="K889" s="51">
        <v>116</v>
      </c>
      <c r="L889" s="51" t="s">
        <v>44</v>
      </c>
      <c r="M889" s="51">
        <v>1</v>
      </c>
      <c r="N889" s="51" t="s">
        <v>21</v>
      </c>
      <c r="O889" s="51" t="s">
        <v>27</v>
      </c>
      <c r="P889" s="51">
        <v>524</v>
      </c>
      <c r="Q889" s="110" t="s">
        <v>213</v>
      </c>
      <c r="R889" s="106" t="s">
        <v>274</v>
      </c>
      <c r="S889" s="106" t="s">
        <v>275</v>
      </c>
      <c r="T889" s="106" t="s">
        <v>276</v>
      </c>
      <c r="U889" s="106">
        <v>28</v>
      </c>
      <c r="V889" s="79"/>
      <c r="W889" s="79"/>
      <c r="X889" s="79"/>
      <c r="Y889" s="79"/>
      <c r="Z889" s="79"/>
      <c r="AA889" s="79"/>
      <c r="AB889" s="79"/>
      <c r="AC889" s="79"/>
      <c r="AD889" s="79"/>
      <c r="AE889" s="79"/>
      <c r="AF889" s="79"/>
      <c r="AG889" s="79"/>
      <c r="AH889" s="79"/>
      <c r="AI889" s="79"/>
      <c r="AJ889" s="79"/>
      <c r="AK889" s="79"/>
      <c r="AL889" s="79"/>
      <c r="AM889" s="79"/>
      <c r="AN889" s="79"/>
      <c r="AO889" s="79"/>
      <c r="AP889" s="79"/>
      <c r="AQ889" s="79"/>
      <c r="AR889" s="79"/>
      <c r="AS889" s="79"/>
      <c r="AT889" s="79"/>
      <c r="AU889" s="79"/>
      <c r="AV889" s="79"/>
      <c r="AW889" s="79"/>
      <c r="AX889" s="79"/>
      <c r="AY889" s="79"/>
      <c r="AZ889" s="79"/>
      <c r="BA889" s="79"/>
      <c r="BB889" s="79"/>
      <c r="BC889" s="79"/>
      <c r="BD889" s="79"/>
      <c r="BE889" s="79"/>
      <c r="BF889" s="79"/>
      <c r="BG889" s="79"/>
      <c r="BH889" s="79"/>
      <c r="BI889" s="79"/>
      <c r="BJ889" s="79"/>
      <c r="BK889" s="79"/>
      <c r="BL889" s="79"/>
      <c r="BM889" s="79"/>
      <c r="BN889" s="79"/>
      <c r="BO889" s="79"/>
      <c r="BP889" s="79"/>
      <c r="BQ889" s="79"/>
      <c r="BR889" s="79"/>
      <c r="BS889" s="79"/>
      <c r="BT889" s="79"/>
      <c r="BU889" s="79"/>
      <c r="BV889" s="79"/>
      <c r="BW889" s="79"/>
      <c r="BX889" s="79"/>
      <c r="BY889" s="79"/>
      <c r="BZ889" s="79"/>
      <c r="CA889" s="79"/>
      <c r="CB889" s="79"/>
      <c r="CC889" s="79"/>
      <c r="CD889" s="79"/>
      <c r="CE889" s="79"/>
      <c r="CF889" s="79"/>
      <c r="CG889" s="79"/>
      <c r="CH889" s="79"/>
      <c r="CI889" s="79"/>
      <c r="CJ889" s="79"/>
      <c r="CK889" s="79"/>
      <c r="CL889" s="79"/>
      <c r="CM889" s="79"/>
      <c r="CN889" s="79"/>
      <c r="CO889" s="79"/>
      <c r="CP889" s="79"/>
      <c r="CQ889" s="79"/>
      <c r="CR889" s="79"/>
      <c r="CS889" s="79"/>
      <c r="CT889" s="79"/>
      <c r="CU889" s="79"/>
      <c r="CV889" s="79"/>
      <c r="CW889" s="79"/>
      <c r="CX889" s="79"/>
      <c r="CY889" s="79"/>
      <c r="CZ889" s="79"/>
      <c r="DA889" s="79"/>
      <c r="DB889" s="79"/>
      <c r="DC889" s="79"/>
      <c r="DD889" s="79"/>
      <c r="DE889" s="79"/>
      <c r="DF889" s="79"/>
      <c r="DG889" s="79"/>
      <c r="DH889" s="79"/>
      <c r="DI889" s="79"/>
      <c r="DJ889" s="79"/>
      <c r="DK889" s="79"/>
      <c r="DL889" s="79"/>
      <c r="DM889" s="79"/>
      <c r="DN889" s="79"/>
      <c r="DO889" s="79"/>
      <c r="DP889" s="79"/>
      <c r="DQ889" s="79"/>
      <c r="DR889" s="79"/>
      <c r="DS889" s="79"/>
      <c r="DT889" s="79"/>
      <c r="DU889" s="79"/>
      <c r="DV889" s="79"/>
      <c r="DW889" s="79"/>
      <c r="DX889" s="79"/>
      <c r="DY889" s="79"/>
      <c r="DZ889" s="79"/>
      <c r="EA889" s="79"/>
      <c r="EB889" s="79"/>
      <c r="EC889" s="79"/>
      <c r="ED889" s="79"/>
      <c r="EE889" s="79"/>
      <c r="EF889" s="79"/>
      <c r="EG889" s="79"/>
      <c r="EH889" s="79"/>
      <c r="EI889" s="79"/>
      <c r="EJ889" s="79"/>
      <c r="EK889" s="79"/>
      <c r="EL889" s="79"/>
      <c r="EM889" s="79"/>
      <c r="EN889" s="79"/>
      <c r="EO889" s="79"/>
      <c r="EP889" s="79"/>
      <c r="EQ889" s="79"/>
      <c r="ER889" s="79"/>
      <c r="ES889" s="79"/>
      <c r="ET889" s="79"/>
      <c r="EU889" s="79"/>
      <c r="EV889" s="79"/>
      <c r="EW889" s="79"/>
      <c r="EX889" s="79"/>
      <c r="EY889" s="79"/>
      <c r="EZ889" s="79"/>
      <c r="FA889" s="79"/>
      <c r="FB889" s="79"/>
      <c r="FC889" s="79"/>
      <c r="FD889" s="79"/>
      <c r="FE889" s="79"/>
      <c r="FF889" s="79"/>
      <c r="FG889" s="79"/>
      <c r="FH889" s="79"/>
      <c r="FI889" s="79"/>
      <c r="FJ889" s="79"/>
      <c r="FK889" s="79"/>
      <c r="FL889" s="79"/>
      <c r="FM889" s="79"/>
      <c r="FN889" s="79"/>
      <c r="FO889" s="79"/>
      <c r="FP889" s="79"/>
      <c r="FQ889" s="79"/>
      <c r="FR889" s="79"/>
      <c r="FS889" s="79"/>
      <c r="FT889" s="79"/>
      <c r="FU889" s="79"/>
      <c r="FV889" s="79"/>
      <c r="FW889" s="79"/>
      <c r="FX889" s="79"/>
      <c r="FY889" s="79"/>
      <c r="FZ889" s="79"/>
      <c r="GA889" s="79"/>
      <c r="GB889" s="79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79"/>
      <c r="HP889" s="79"/>
      <c r="HQ889" s="79"/>
      <c r="HR889" s="79"/>
      <c r="HS889" s="79"/>
      <c r="HT889" s="79"/>
      <c r="HU889" s="79"/>
      <c r="HV889" s="79"/>
      <c r="HW889" s="79"/>
      <c r="HX889" s="79"/>
      <c r="HY889" s="79"/>
      <c r="HZ889" s="79"/>
      <c r="IA889" s="79"/>
      <c r="IB889" s="79"/>
      <c r="IC889" s="79"/>
      <c r="ID889" s="79"/>
      <c r="IE889" s="79"/>
      <c r="IF889" s="79"/>
      <c r="IG889" s="79"/>
      <c r="IH889" s="79"/>
      <c r="II889" s="79"/>
      <c r="IJ889" s="79"/>
      <c r="IK889" s="79"/>
      <c r="IL889" s="79"/>
      <c r="IM889" s="79"/>
      <c r="IN889" s="79"/>
      <c r="IO889" s="79"/>
      <c r="IP889" s="79"/>
      <c r="IQ889" s="79"/>
      <c r="IR889" s="79"/>
      <c r="IS889" s="79"/>
      <c r="IT889" s="79"/>
      <c r="IU889" s="79"/>
      <c r="IV889" s="79"/>
      <c r="IW889" s="79"/>
      <c r="IX889" s="79"/>
      <c r="IY889" s="79"/>
      <c r="IZ889" s="79"/>
      <c r="JA889" s="79"/>
      <c r="JB889" s="79"/>
      <c r="JC889" s="79"/>
      <c r="JD889" s="79"/>
      <c r="JE889" s="79"/>
      <c r="JF889" s="79"/>
      <c r="JG889" s="79"/>
      <c r="JH889" s="79"/>
      <c r="JI889" s="79"/>
      <c r="JJ889" s="79"/>
      <c r="JK889" s="79"/>
      <c r="JL889" s="79"/>
      <c r="JM889" s="79"/>
      <c r="JN889" s="79"/>
      <c r="JO889" s="79"/>
      <c r="JP889" s="79"/>
      <c r="JQ889" s="79"/>
      <c r="JR889" s="79"/>
      <c r="JS889" s="79"/>
      <c r="JT889" s="79"/>
      <c r="JU889" s="79"/>
      <c r="JV889" s="79"/>
      <c r="JW889" s="79"/>
      <c r="JX889" s="79"/>
      <c r="JY889" s="79"/>
      <c r="JZ889" s="79"/>
      <c r="KA889" s="79"/>
      <c r="KB889" s="79"/>
      <c r="KC889" s="79"/>
      <c r="KD889" s="79"/>
      <c r="KE889" s="79"/>
      <c r="KF889" s="79"/>
      <c r="KG889" s="79"/>
      <c r="KH889" s="79"/>
      <c r="KI889" s="79"/>
      <c r="KJ889" s="79"/>
      <c r="KK889" s="79"/>
      <c r="KL889" s="79"/>
      <c r="KM889" s="79"/>
      <c r="KN889" s="79"/>
      <c r="KO889" s="79"/>
      <c r="KP889" s="79"/>
      <c r="KQ889" s="79"/>
      <c r="KR889" s="79"/>
      <c r="KS889" s="79"/>
      <c r="KT889" s="79"/>
      <c r="KU889" s="79"/>
      <c r="KV889" s="79"/>
      <c r="KW889" s="79"/>
      <c r="KX889" s="79"/>
      <c r="KY889" s="79"/>
      <c r="KZ889" s="79"/>
      <c r="LA889" s="79"/>
      <c r="LB889" s="79"/>
      <c r="LC889" s="79"/>
      <c r="LD889" s="79"/>
      <c r="LE889" s="79"/>
      <c r="LF889" s="79"/>
      <c r="LG889" s="79"/>
      <c r="LH889" s="79"/>
      <c r="LI889" s="79"/>
      <c r="LJ889" s="79"/>
      <c r="LK889" s="79"/>
      <c r="LL889" s="79"/>
      <c r="LM889" s="79"/>
      <c r="LN889" s="79"/>
      <c r="LO889" s="79"/>
      <c r="LP889" s="79"/>
      <c r="LQ889" s="79"/>
      <c r="LR889" s="79"/>
      <c r="LS889" s="79"/>
      <c r="LT889" s="79"/>
      <c r="LU889" s="79"/>
      <c r="LV889" s="79"/>
      <c r="LW889" s="79"/>
      <c r="LX889" s="79"/>
      <c r="LY889" s="79"/>
      <c r="LZ889" s="79"/>
      <c r="MA889" s="79"/>
      <c r="MB889" s="79"/>
      <c r="MC889" s="79"/>
      <c r="MD889" s="79"/>
      <c r="ME889" s="79"/>
      <c r="MF889" s="79"/>
      <c r="MG889" s="79"/>
      <c r="MH889" s="79"/>
      <c r="MI889" s="79"/>
      <c r="MJ889" s="79"/>
      <c r="MK889" s="79"/>
      <c r="ML889" s="79"/>
      <c r="MM889" s="79"/>
      <c r="MN889" s="79"/>
      <c r="MO889" s="79"/>
      <c r="MP889" s="79"/>
      <c r="MQ889" s="79"/>
      <c r="MR889" s="79"/>
      <c r="MS889" s="79"/>
      <c r="MT889" s="79"/>
      <c r="MU889" s="79"/>
      <c r="MV889" s="79"/>
      <c r="MW889" s="79"/>
      <c r="MX889" s="79"/>
      <c r="MY889" s="79"/>
      <c r="MZ889" s="79"/>
      <c r="NA889" s="79"/>
      <c r="NB889" s="79"/>
      <c r="NC889" s="79"/>
      <c r="ND889" s="79"/>
      <c r="NE889" s="79"/>
      <c r="NF889" s="79"/>
      <c r="NG889" s="79"/>
      <c r="NH889" s="79"/>
      <c r="NI889" s="79"/>
      <c r="NJ889" s="79"/>
      <c r="NK889" s="79"/>
      <c r="NL889" s="79"/>
      <c r="NM889" s="79"/>
      <c r="NN889" s="79"/>
      <c r="NO889" s="79"/>
      <c r="NP889" s="79"/>
      <c r="NQ889" s="79"/>
      <c r="NR889" s="79"/>
      <c r="NS889" s="79"/>
      <c r="NT889" s="79"/>
      <c r="NU889" s="79"/>
      <c r="NV889" s="79"/>
      <c r="NW889" s="79"/>
      <c r="NX889" s="79"/>
      <c r="NY889" s="79"/>
      <c r="NZ889" s="79"/>
      <c r="OA889" s="79"/>
      <c r="OB889" s="79"/>
      <c r="OC889" s="79"/>
      <c r="OD889" s="79"/>
      <c r="OE889" s="79"/>
      <c r="OF889" s="79"/>
      <c r="OG889" s="79"/>
      <c r="OH889" s="79"/>
      <c r="OI889" s="79"/>
      <c r="OJ889" s="79"/>
      <c r="OK889" s="79"/>
      <c r="OL889" s="79"/>
      <c r="OM889" s="79"/>
      <c r="ON889" s="79"/>
      <c r="OO889" s="79"/>
      <c r="OP889" s="79"/>
      <c r="OQ889" s="79"/>
      <c r="OR889" s="79"/>
      <c r="OS889" s="79"/>
      <c r="OT889" s="79"/>
      <c r="OU889" s="79"/>
      <c r="OV889" s="79"/>
      <c r="OW889" s="79"/>
      <c r="OX889" s="79"/>
      <c r="OY889" s="79"/>
      <c r="OZ889" s="79"/>
      <c r="PA889" s="79"/>
      <c r="PB889" s="79"/>
      <c r="PC889" s="79"/>
      <c r="PD889" s="79"/>
      <c r="PE889" s="79"/>
      <c r="PF889" s="79"/>
      <c r="PG889" s="79"/>
      <c r="PH889" s="79"/>
      <c r="PI889" s="79"/>
      <c r="PJ889" s="79"/>
      <c r="PK889" s="79"/>
      <c r="PL889" s="79"/>
      <c r="PM889" s="79"/>
      <c r="PN889" s="79"/>
      <c r="PO889" s="79"/>
      <c r="PP889" s="79"/>
      <c r="PQ889" s="79"/>
      <c r="PR889" s="79"/>
      <c r="PS889" s="79"/>
      <c r="PT889" s="79"/>
      <c r="PU889" s="79"/>
      <c r="PV889" s="79"/>
      <c r="PW889" s="79"/>
      <c r="PX889" s="79"/>
      <c r="PY889" s="79"/>
      <c r="PZ889" s="79"/>
      <c r="QA889" s="79"/>
      <c r="QB889" s="79"/>
      <c r="QC889" s="79"/>
      <c r="QD889" s="79"/>
      <c r="QE889" s="79"/>
      <c r="QF889" s="79"/>
      <c r="QG889" s="79"/>
      <c r="QH889" s="79"/>
      <c r="QI889" s="79"/>
      <c r="QJ889" s="79"/>
      <c r="QK889" s="79"/>
      <c r="QL889" s="79"/>
      <c r="QM889" s="79"/>
      <c r="QN889" s="79"/>
      <c r="QO889" s="79"/>
      <c r="QP889" s="79"/>
      <c r="QQ889" s="79"/>
      <c r="QR889" s="79"/>
      <c r="QS889" s="79"/>
      <c r="QT889" s="79"/>
      <c r="QU889" s="79"/>
      <c r="QV889" s="79"/>
      <c r="QW889" s="79"/>
      <c r="QX889" s="79"/>
      <c r="QY889" s="79"/>
      <c r="QZ889" s="79"/>
      <c r="RA889" s="79"/>
      <c r="RB889" s="79"/>
      <c r="RC889" s="79"/>
      <c r="RD889" s="79"/>
      <c r="RE889" s="79"/>
      <c r="RF889" s="79"/>
      <c r="RG889" s="79"/>
      <c r="RH889" s="79"/>
      <c r="RI889" s="79"/>
      <c r="RJ889" s="79"/>
      <c r="RK889" s="79"/>
      <c r="RL889" s="79"/>
      <c r="RM889" s="79"/>
      <c r="RN889" s="79"/>
      <c r="RO889" s="79"/>
      <c r="RP889" s="79"/>
      <c r="RQ889" s="79"/>
      <c r="RR889" s="79"/>
      <c r="RS889" s="79"/>
      <c r="RT889" s="79"/>
      <c r="RU889" s="79"/>
      <c r="RV889" s="79"/>
      <c r="RW889" s="79"/>
      <c r="RX889" s="79"/>
      <c r="RY889" s="79"/>
      <c r="RZ889" s="79"/>
      <c r="SA889" s="79"/>
      <c r="SB889" s="79"/>
      <c r="SC889" s="79"/>
      <c r="SD889" s="79"/>
      <c r="SE889" s="79"/>
      <c r="SF889" s="79"/>
      <c r="SG889" s="79"/>
      <c r="SH889" s="79"/>
      <c r="SI889" s="79"/>
      <c r="SJ889" s="79"/>
      <c r="SK889" s="79"/>
      <c r="SL889" s="79"/>
      <c r="SM889" s="79"/>
      <c r="SN889" s="79"/>
      <c r="SO889" s="79"/>
      <c r="SP889" s="79"/>
      <c r="SQ889" s="79"/>
      <c r="SR889" s="79"/>
      <c r="SS889" s="79"/>
      <c r="ST889" s="79"/>
      <c r="SU889" s="79"/>
      <c r="SV889" s="79"/>
      <c r="SW889" s="79"/>
      <c r="SX889" s="79"/>
      <c r="SY889" s="79"/>
      <c r="SZ889" s="79"/>
      <c r="TA889" s="79"/>
      <c r="TB889" s="79"/>
      <c r="TC889" s="79"/>
      <c r="TD889" s="79"/>
      <c r="TE889" s="79"/>
      <c r="TF889" s="79"/>
      <c r="TG889" s="79"/>
      <c r="TH889" s="79"/>
      <c r="TI889" s="79"/>
      <c r="TJ889" s="79"/>
      <c r="TK889" s="79"/>
      <c r="TL889" s="79"/>
      <c r="TM889" s="79"/>
      <c r="TN889" s="79"/>
      <c r="TO889" s="79"/>
      <c r="TP889" s="79"/>
      <c r="TQ889" s="79"/>
      <c r="TR889" s="79"/>
      <c r="TS889" s="79"/>
      <c r="TT889" s="79"/>
      <c r="TU889" s="79"/>
      <c r="TV889" s="79"/>
      <c r="TW889" s="79"/>
      <c r="TX889" s="79"/>
      <c r="TY889" s="79"/>
      <c r="TZ889" s="79"/>
      <c r="UA889" s="79"/>
      <c r="UB889" s="79"/>
      <c r="UC889" s="79"/>
      <c r="UD889" s="79"/>
      <c r="UE889" s="79"/>
      <c r="UF889" s="79"/>
      <c r="UG889" s="79"/>
      <c r="UH889" s="79"/>
      <c r="UI889" s="79"/>
      <c r="UJ889" s="79"/>
      <c r="UK889" s="79"/>
      <c r="UL889" s="79"/>
      <c r="UM889" s="79"/>
      <c r="UN889" s="79"/>
      <c r="UO889" s="79"/>
      <c r="UP889" s="79"/>
      <c r="UQ889" s="79"/>
      <c r="UR889" s="79"/>
      <c r="US889" s="79"/>
      <c r="UT889" s="79"/>
      <c r="UU889" s="79"/>
      <c r="UV889" s="79"/>
      <c r="UW889" s="79"/>
      <c r="UX889" s="79"/>
      <c r="UY889" s="79"/>
      <c r="UZ889" s="79"/>
      <c r="VA889" s="79"/>
      <c r="VB889" s="79"/>
      <c r="VC889" s="79"/>
      <c r="VD889" s="79"/>
      <c r="VE889" s="79"/>
      <c r="VF889" s="79"/>
      <c r="VG889" s="79"/>
      <c r="VH889" s="79"/>
      <c r="VI889" s="79"/>
      <c r="VJ889" s="79"/>
      <c r="VK889" s="79"/>
      <c r="VL889" s="79"/>
      <c r="VM889" s="79"/>
      <c r="VN889" s="79"/>
      <c r="VO889" s="79"/>
      <c r="VP889" s="79"/>
      <c r="VQ889" s="79"/>
      <c r="VR889" s="79"/>
      <c r="VS889" s="79"/>
      <c r="VT889" s="79"/>
      <c r="VU889" s="79"/>
      <c r="VV889" s="79"/>
      <c r="VW889" s="79"/>
      <c r="VX889" s="79"/>
      <c r="VY889" s="79"/>
      <c r="VZ889" s="79"/>
      <c r="WA889" s="79"/>
      <c r="WB889" s="79"/>
      <c r="WC889" s="79"/>
    </row>
    <row r="890" spans="1:601" s="102" customFormat="1">
      <c r="A890" s="49">
        <f>IF(C890=C889,A889,IF(C890=(C889+1),A889,(A889+1)))</f>
        <v>132</v>
      </c>
      <c r="B890" s="50" t="str">
        <f>IF(L890="Stroke",IF(M890=M889,IF(A890&lt;&gt;A889,1,IF(L889="Stroke",B889+1,IF(L888="Stroke",B888+1,IF(L887="Stroke",B887+1,IF(L886="Stroke",B886+1,IF(L885="Stroke",B885+1,IF(L884="Stroke",B884+1,IF(L883="Stroke",B883+1,"")))))))),IF(A890&lt;&gt;A888,1,IF(M890=M888,IF(L888="Stroke",B888+1,IF(M890=M887,IF(L887="Stroke",B887+1,""))),1))),"")</f>
        <v/>
      </c>
      <c r="C890" s="49">
        <f t="shared" si="26"/>
        <v>62649</v>
      </c>
      <c r="D890" s="49" t="str">
        <f t="shared" si="27"/>
        <v>20171129</v>
      </c>
      <c r="E890" s="49">
        <v>2017</v>
      </c>
      <c r="F890" s="49">
        <v>11</v>
      </c>
      <c r="G890" s="49">
        <v>29</v>
      </c>
      <c r="H890" s="49">
        <v>17</v>
      </c>
      <c r="I890" s="49">
        <v>24</v>
      </c>
      <c r="J890" s="49">
        <v>9</v>
      </c>
      <c r="K890" s="49">
        <v>149</v>
      </c>
      <c r="L890" s="49" t="s">
        <v>44</v>
      </c>
      <c r="M890" s="49">
        <v>2</v>
      </c>
      <c r="N890" s="49" t="s">
        <v>21</v>
      </c>
      <c r="O890" s="49" t="s">
        <v>27</v>
      </c>
      <c r="P890" s="49">
        <v>451</v>
      </c>
      <c r="Q890" s="49" t="s">
        <v>98</v>
      </c>
      <c r="R890" s="60"/>
      <c r="S890" s="60"/>
      <c r="T890" s="60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  <c r="AE890" s="79"/>
      <c r="AF890" s="79"/>
      <c r="AG890" s="79"/>
      <c r="AH890" s="79"/>
      <c r="AI890" s="79"/>
      <c r="AJ890" s="79"/>
      <c r="AK890" s="79"/>
      <c r="AL890" s="79"/>
      <c r="AM890" s="79"/>
      <c r="AN890" s="79"/>
      <c r="AO890" s="79"/>
      <c r="AP890" s="79"/>
      <c r="AQ890" s="79"/>
      <c r="AR890" s="79"/>
      <c r="AS890" s="79"/>
      <c r="AT890" s="79"/>
      <c r="AU890" s="79"/>
      <c r="AV890" s="79"/>
      <c r="AW890" s="79"/>
      <c r="AX890" s="79"/>
      <c r="AY890" s="79"/>
      <c r="AZ890" s="79"/>
      <c r="BA890" s="79"/>
      <c r="BB890" s="79"/>
      <c r="BC890" s="79"/>
      <c r="BD890" s="79"/>
      <c r="BE890" s="79"/>
      <c r="BF890" s="79"/>
      <c r="BG890" s="79"/>
      <c r="BH890" s="79"/>
      <c r="BI890" s="79"/>
      <c r="BJ890" s="79"/>
      <c r="BK890" s="79"/>
      <c r="BL890" s="79"/>
      <c r="BM890" s="79"/>
      <c r="BN890" s="79"/>
      <c r="BO890" s="79"/>
      <c r="BP890" s="79"/>
      <c r="BQ890" s="79"/>
      <c r="BR890" s="79"/>
      <c r="BS890" s="79"/>
      <c r="BT890" s="79"/>
      <c r="BU890" s="79"/>
      <c r="BV890" s="79"/>
      <c r="BW890" s="79"/>
      <c r="BX890" s="79"/>
      <c r="BY890" s="79"/>
      <c r="BZ890" s="79"/>
      <c r="CA890" s="79"/>
      <c r="CB890" s="79"/>
      <c r="CC890" s="79"/>
      <c r="CD890" s="79"/>
      <c r="CE890" s="79"/>
      <c r="CF890" s="79"/>
      <c r="CG890" s="79"/>
      <c r="CH890" s="79"/>
      <c r="CI890" s="79"/>
      <c r="CJ890" s="79"/>
      <c r="CK890" s="79"/>
      <c r="CL890" s="79"/>
      <c r="CM890" s="79"/>
      <c r="CN890" s="79"/>
      <c r="CO890" s="79"/>
      <c r="CP890" s="79"/>
      <c r="CQ890" s="79"/>
      <c r="CR890" s="79"/>
      <c r="CS890" s="79"/>
      <c r="CT890" s="79"/>
      <c r="CU890" s="79"/>
      <c r="CV890" s="79"/>
      <c r="CW890" s="79"/>
      <c r="CX890" s="79"/>
      <c r="CY890" s="79"/>
      <c r="CZ890" s="79"/>
      <c r="DA890" s="79"/>
      <c r="DB890" s="79"/>
      <c r="DC890" s="79"/>
      <c r="DD890" s="79"/>
      <c r="DE890" s="79"/>
      <c r="DF890" s="79"/>
      <c r="DG890" s="79"/>
      <c r="DH890" s="79"/>
      <c r="DI890" s="79"/>
      <c r="DJ890" s="79"/>
      <c r="DK890" s="79"/>
      <c r="DL890" s="79"/>
      <c r="DM890" s="79"/>
      <c r="DN890" s="79"/>
      <c r="DO890" s="79"/>
      <c r="DP890" s="79"/>
      <c r="DQ890" s="79"/>
      <c r="DR890" s="79"/>
      <c r="DS890" s="79"/>
      <c r="DT890" s="79"/>
      <c r="DU890" s="79"/>
      <c r="DV890" s="79"/>
      <c r="DW890" s="79"/>
      <c r="DX890" s="79"/>
      <c r="DY890" s="79"/>
      <c r="DZ890" s="79"/>
      <c r="EA890" s="79"/>
      <c r="EB890" s="79"/>
      <c r="EC890" s="79"/>
      <c r="ED890" s="79"/>
      <c r="EE890" s="79"/>
      <c r="EF890" s="79"/>
      <c r="EG890" s="79"/>
      <c r="EH890" s="79"/>
      <c r="EI890" s="79"/>
      <c r="EJ890" s="79"/>
      <c r="EK890" s="79"/>
      <c r="EL890" s="79"/>
      <c r="EM890" s="79"/>
      <c r="EN890" s="79"/>
      <c r="EO890" s="79"/>
      <c r="EP890" s="79"/>
      <c r="EQ890" s="79"/>
      <c r="ER890" s="79"/>
      <c r="ES890" s="79"/>
      <c r="ET890" s="79"/>
      <c r="EU890" s="79"/>
      <c r="EV890" s="79"/>
      <c r="EW890" s="79"/>
      <c r="EX890" s="79"/>
      <c r="EY890" s="79"/>
      <c r="EZ890" s="79"/>
      <c r="FA890" s="79"/>
      <c r="FB890" s="79"/>
      <c r="FC890" s="79"/>
      <c r="FD890" s="79"/>
      <c r="FE890" s="79"/>
      <c r="FF890" s="79"/>
      <c r="FG890" s="79"/>
      <c r="FH890" s="79"/>
      <c r="FI890" s="79"/>
      <c r="FJ890" s="79"/>
      <c r="FK890" s="79"/>
      <c r="FL890" s="79"/>
      <c r="FM890" s="79"/>
      <c r="FN890" s="79"/>
      <c r="FO890" s="79"/>
      <c r="FP890" s="79"/>
      <c r="FQ890" s="79"/>
      <c r="FR890" s="79"/>
      <c r="FS890" s="79"/>
      <c r="FT890" s="79"/>
      <c r="FU890" s="79"/>
      <c r="FV890" s="79"/>
      <c r="FW890" s="79"/>
      <c r="FX890" s="79"/>
      <c r="FY890" s="79"/>
      <c r="FZ890" s="79"/>
      <c r="GA890" s="79"/>
      <c r="GB890" s="79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79"/>
      <c r="HP890" s="79"/>
      <c r="HQ890" s="79"/>
      <c r="HR890" s="79"/>
      <c r="HS890" s="79"/>
      <c r="HT890" s="79"/>
      <c r="HU890" s="79"/>
      <c r="HV890" s="79"/>
      <c r="HW890" s="79"/>
      <c r="HX890" s="79"/>
      <c r="HY890" s="79"/>
      <c r="HZ890" s="79"/>
      <c r="IA890" s="79"/>
      <c r="IB890" s="79"/>
      <c r="IC890" s="79"/>
      <c r="ID890" s="79"/>
      <c r="IE890" s="79"/>
      <c r="IF890" s="79"/>
      <c r="IG890" s="79"/>
      <c r="IH890" s="79"/>
      <c r="II890" s="79"/>
      <c r="IJ890" s="79"/>
      <c r="IK890" s="79"/>
      <c r="IL890" s="79"/>
      <c r="IM890" s="79"/>
      <c r="IN890" s="79"/>
      <c r="IO890" s="79"/>
      <c r="IP890" s="79"/>
      <c r="IQ890" s="79"/>
      <c r="IR890" s="79"/>
      <c r="IS890" s="79"/>
      <c r="IT890" s="79"/>
      <c r="IU890" s="79"/>
      <c r="IV890" s="79"/>
      <c r="IW890" s="79"/>
      <c r="IX890" s="79"/>
      <c r="IY890" s="79"/>
      <c r="IZ890" s="79"/>
      <c r="JA890" s="79"/>
      <c r="JB890" s="79"/>
      <c r="JC890" s="79"/>
      <c r="JD890" s="79"/>
      <c r="JE890" s="79"/>
      <c r="JF890" s="79"/>
      <c r="JG890" s="79"/>
      <c r="JH890" s="79"/>
      <c r="JI890" s="79"/>
      <c r="JJ890" s="79"/>
      <c r="JK890" s="79"/>
      <c r="JL890" s="79"/>
      <c r="JM890" s="79"/>
      <c r="JN890" s="79"/>
      <c r="JO890" s="79"/>
      <c r="JP890" s="79"/>
      <c r="JQ890" s="79"/>
      <c r="JR890" s="79"/>
      <c r="JS890" s="79"/>
      <c r="JT890" s="79"/>
      <c r="JU890" s="79"/>
      <c r="JV890" s="79"/>
      <c r="JW890" s="79"/>
      <c r="JX890" s="79"/>
      <c r="JY890" s="79"/>
      <c r="JZ890" s="79"/>
      <c r="KA890" s="79"/>
      <c r="KB890" s="79"/>
      <c r="KC890" s="79"/>
      <c r="KD890" s="79"/>
      <c r="KE890" s="79"/>
      <c r="KF890" s="79"/>
      <c r="KG890" s="79"/>
      <c r="KH890" s="79"/>
      <c r="KI890" s="79"/>
      <c r="KJ890" s="79"/>
      <c r="KK890" s="79"/>
      <c r="KL890" s="79"/>
      <c r="KM890" s="79"/>
      <c r="KN890" s="79"/>
      <c r="KO890" s="79"/>
      <c r="KP890" s="79"/>
      <c r="KQ890" s="79"/>
      <c r="KR890" s="79"/>
      <c r="KS890" s="79"/>
      <c r="KT890" s="79"/>
      <c r="KU890" s="79"/>
      <c r="KV890" s="79"/>
      <c r="KW890" s="79"/>
      <c r="KX890" s="79"/>
      <c r="KY890" s="79"/>
      <c r="KZ890" s="79"/>
      <c r="LA890" s="79"/>
      <c r="LB890" s="79"/>
      <c r="LC890" s="79"/>
      <c r="LD890" s="79"/>
      <c r="LE890" s="79"/>
      <c r="LF890" s="79"/>
      <c r="LG890" s="79"/>
      <c r="LH890" s="79"/>
      <c r="LI890" s="79"/>
      <c r="LJ890" s="79"/>
      <c r="LK890" s="79"/>
      <c r="LL890" s="79"/>
      <c r="LM890" s="79"/>
      <c r="LN890" s="79"/>
      <c r="LO890" s="79"/>
      <c r="LP890" s="79"/>
      <c r="LQ890" s="79"/>
      <c r="LR890" s="79"/>
      <c r="LS890" s="79"/>
      <c r="LT890" s="79"/>
      <c r="LU890" s="79"/>
      <c r="LV890" s="79"/>
      <c r="LW890" s="79"/>
      <c r="LX890" s="79"/>
      <c r="LY890" s="79"/>
      <c r="LZ890" s="79"/>
      <c r="MA890" s="79"/>
      <c r="MB890" s="79"/>
      <c r="MC890" s="79"/>
      <c r="MD890" s="79"/>
      <c r="ME890" s="79"/>
      <c r="MF890" s="79"/>
      <c r="MG890" s="79"/>
      <c r="MH890" s="79"/>
      <c r="MI890" s="79"/>
      <c r="MJ890" s="79"/>
      <c r="MK890" s="79"/>
      <c r="ML890" s="79"/>
      <c r="MM890" s="79"/>
      <c r="MN890" s="79"/>
      <c r="MO890" s="79"/>
      <c r="MP890" s="79"/>
      <c r="MQ890" s="79"/>
      <c r="MR890" s="79"/>
      <c r="MS890" s="79"/>
      <c r="MT890" s="79"/>
      <c r="MU890" s="79"/>
      <c r="MV890" s="79"/>
      <c r="MW890" s="79"/>
      <c r="MX890" s="79"/>
      <c r="MY890" s="79"/>
      <c r="MZ890" s="79"/>
      <c r="NA890" s="79"/>
      <c r="NB890" s="79"/>
      <c r="NC890" s="79"/>
      <c r="ND890" s="79"/>
      <c r="NE890" s="79"/>
      <c r="NF890" s="79"/>
      <c r="NG890" s="79"/>
      <c r="NH890" s="79"/>
      <c r="NI890" s="79"/>
      <c r="NJ890" s="79"/>
      <c r="NK890" s="79"/>
      <c r="NL890" s="79"/>
      <c r="NM890" s="79"/>
      <c r="NN890" s="79"/>
      <c r="NO890" s="79"/>
      <c r="NP890" s="79"/>
      <c r="NQ890" s="79"/>
      <c r="NR890" s="79"/>
      <c r="NS890" s="79"/>
      <c r="NT890" s="79"/>
      <c r="NU890" s="79"/>
      <c r="NV890" s="79"/>
      <c r="NW890" s="79"/>
      <c r="NX890" s="79"/>
      <c r="NY890" s="79"/>
      <c r="NZ890" s="79"/>
      <c r="OA890" s="79"/>
      <c r="OB890" s="79"/>
      <c r="OC890" s="79"/>
      <c r="OD890" s="79"/>
      <c r="OE890" s="79"/>
      <c r="OF890" s="79"/>
      <c r="OG890" s="79"/>
      <c r="OH890" s="79"/>
      <c r="OI890" s="79"/>
      <c r="OJ890" s="79"/>
      <c r="OK890" s="79"/>
      <c r="OL890" s="79"/>
      <c r="OM890" s="79"/>
      <c r="ON890" s="79"/>
      <c r="OO890" s="79"/>
      <c r="OP890" s="79"/>
      <c r="OQ890" s="79"/>
      <c r="OR890" s="79"/>
      <c r="OS890" s="79"/>
      <c r="OT890" s="79"/>
      <c r="OU890" s="79"/>
      <c r="OV890" s="79"/>
      <c r="OW890" s="79"/>
      <c r="OX890" s="79"/>
      <c r="OY890" s="79"/>
      <c r="OZ890" s="79"/>
      <c r="PA890" s="79"/>
      <c r="PB890" s="79"/>
      <c r="PC890" s="79"/>
      <c r="PD890" s="79"/>
      <c r="PE890" s="79"/>
      <c r="PF890" s="79"/>
      <c r="PG890" s="79"/>
      <c r="PH890" s="79"/>
      <c r="PI890" s="79"/>
      <c r="PJ890" s="79"/>
      <c r="PK890" s="79"/>
      <c r="PL890" s="79"/>
      <c r="PM890" s="79"/>
      <c r="PN890" s="79"/>
      <c r="PO890" s="79"/>
      <c r="PP890" s="79"/>
      <c r="PQ890" s="79"/>
      <c r="PR890" s="79"/>
      <c r="PS890" s="79"/>
      <c r="PT890" s="79"/>
      <c r="PU890" s="79"/>
      <c r="PV890" s="79"/>
      <c r="PW890" s="79"/>
      <c r="PX890" s="79"/>
      <c r="PY890" s="79"/>
      <c r="PZ890" s="79"/>
      <c r="QA890" s="79"/>
      <c r="QB890" s="79"/>
      <c r="QC890" s="79"/>
      <c r="QD890" s="79"/>
      <c r="QE890" s="79"/>
      <c r="QF890" s="79"/>
      <c r="QG890" s="79"/>
      <c r="QH890" s="79"/>
      <c r="QI890" s="79"/>
      <c r="QJ890" s="79"/>
      <c r="QK890" s="79"/>
      <c r="QL890" s="79"/>
      <c r="QM890" s="79"/>
      <c r="QN890" s="79"/>
      <c r="QO890" s="79"/>
      <c r="QP890" s="79"/>
      <c r="QQ890" s="79"/>
      <c r="QR890" s="79"/>
      <c r="QS890" s="79"/>
      <c r="QT890" s="79"/>
      <c r="QU890" s="79"/>
      <c r="QV890" s="79"/>
      <c r="QW890" s="79"/>
      <c r="QX890" s="79"/>
      <c r="QY890" s="79"/>
      <c r="QZ890" s="79"/>
      <c r="RA890" s="79"/>
      <c r="RB890" s="79"/>
      <c r="RC890" s="79"/>
      <c r="RD890" s="79"/>
      <c r="RE890" s="79"/>
      <c r="RF890" s="79"/>
      <c r="RG890" s="79"/>
      <c r="RH890" s="79"/>
      <c r="RI890" s="79"/>
      <c r="RJ890" s="79"/>
      <c r="RK890" s="79"/>
      <c r="RL890" s="79"/>
      <c r="RM890" s="79"/>
      <c r="RN890" s="79"/>
      <c r="RO890" s="79"/>
      <c r="RP890" s="79"/>
      <c r="RQ890" s="79"/>
      <c r="RR890" s="79"/>
      <c r="RS890" s="79"/>
      <c r="RT890" s="79"/>
      <c r="RU890" s="79"/>
      <c r="RV890" s="79"/>
      <c r="RW890" s="79"/>
      <c r="RX890" s="79"/>
      <c r="RY890" s="79"/>
      <c r="RZ890" s="79"/>
      <c r="SA890" s="79"/>
      <c r="SB890" s="79"/>
      <c r="SC890" s="79"/>
      <c r="SD890" s="79"/>
      <c r="SE890" s="79"/>
      <c r="SF890" s="79"/>
      <c r="SG890" s="79"/>
      <c r="SH890" s="79"/>
      <c r="SI890" s="79"/>
      <c r="SJ890" s="79"/>
      <c r="SK890" s="79"/>
      <c r="SL890" s="79"/>
      <c r="SM890" s="79"/>
      <c r="SN890" s="79"/>
      <c r="SO890" s="79"/>
      <c r="SP890" s="79"/>
      <c r="SQ890" s="79"/>
      <c r="SR890" s="79"/>
      <c r="SS890" s="79"/>
      <c r="ST890" s="79"/>
      <c r="SU890" s="79"/>
      <c r="SV890" s="79"/>
      <c r="SW890" s="79"/>
      <c r="SX890" s="79"/>
      <c r="SY890" s="79"/>
      <c r="SZ890" s="79"/>
      <c r="TA890" s="79"/>
      <c r="TB890" s="79"/>
      <c r="TC890" s="79"/>
      <c r="TD890" s="79"/>
      <c r="TE890" s="79"/>
      <c r="TF890" s="79"/>
      <c r="TG890" s="79"/>
      <c r="TH890" s="79"/>
      <c r="TI890" s="79"/>
      <c r="TJ890" s="79"/>
      <c r="TK890" s="79"/>
      <c r="TL890" s="79"/>
      <c r="TM890" s="79"/>
      <c r="TN890" s="79"/>
      <c r="TO890" s="79"/>
      <c r="TP890" s="79"/>
      <c r="TQ890" s="79"/>
      <c r="TR890" s="79"/>
      <c r="TS890" s="79"/>
      <c r="TT890" s="79"/>
      <c r="TU890" s="79"/>
      <c r="TV890" s="79"/>
      <c r="TW890" s="79"/>
      <c r="TX890" s="79"/>
      <c r="TY890" s="79"/>
      <c r="TZ890" s="79"/>
      <c r="UA890" s="79"/>
      <c r="UB890" s="79"/>
      <c r="UC890" s="79"/>
      <c r="UD890" s="79"/>
      <c r="UE890" s="79"/>
      <c r="UF890" s="79"/>
      <c r="UG890" s="79"/>
      <c r="UH890" s="79"/>
      <c r="UI890" s="79"/>
      <c r="UJ890" s="79"/>
      <c r="UK890" s="79"/>
      <c r="UL890" s="79"/>
      <c r="UM890" s="79"/>
      <c r="UN890" s="79"/>
      <c r="UO890" s="79"/>
      <c r="UP890" s="79"/>
      <c r="UQ890" s="79"/>
      <c r="UR890" s="79"/>
      <c r="US890" s="79"/>
      <c r="UT890" s="79"/>
      <c r="UU890" s="79"/>
      <c r="UV890" s="79"/>
      <c r="UW890" s="79"/>
      <c r="UX890" s="79"/>
      <c r="UY890" s="79"/>
      <c r="UZ890" s="79"/>
      <c r="VA890" s="79"/>
      <c r="VB890" s="79"/>
      <c r="VC890" s="79"/>
      <c r="VD890" s="79"/>
      <c r="VE890" s="79"/>
      <c r="VF890" s="79"/>
      <c r="VG890" s="79"/>
      <c r="VH890" s="79"/>
      <c r="VI890" s="79"/>
      <c r="VJ890" s="79"/>
      <c r="VK890" s="79"/>
      <c r="VL890" s="79"/>
      <c r="VM890" s="79"/>
      <c r="VN890" s="79"/>
      <c r="VO890" s="79"/>
      <c r="VP890" s="79"/>
      <c r="VQ890" s="79"/>
      <c r="VR890" s="79"/>
      <c r="VS890" s="79"/>
      <c r="VT890" s="79"/>
      <c r="VU890" s="79"/>
      <c r="VV890" s="79"/>
      <c r="VW890" s="79"/>
      <c r="VX890" s="79"/>
      <c r="VY890" s="79"/>
      <c r="VZ890" s="79"/>
      <c r="WA890" s="79"/>
      <c r="WB890" s="79"/>
      <c r="WC890" s="79"/>
    </row>
    <row r="891" spans="1:601" s="102" customFormat="1">
      <c r="A891" s="49">
        <f>IF(C891=C890,A890,IF(C891=(C890+1),A890,(A890+1)))</f>
        <v>132</v>
      </c>
      <c r="B891" s="50" t="str">
        <f>IF(L891="Stroke",IF(M891=M890,IF(A891&lt;&gt;A890,1,IF(L890="Stroke",B890+1,IF(L889="Stroke",B889+1,IF(L888="Stroke",B888+1,IF(L887="Stroke",B887+1,IF(L886="Stroke",B886+1,IF(L885="Stroke",B885+1,IF(L884="Stroke",B884+1,"")))))))),IF(A891&lt;&gt;A889,1,IF(M891=M889,IF(L889="Stroke",B889+1,IF(M891=M888,IF(L888="Stroke",B888+1,""))),1))),"")</f>
        <v/>
      </c>
      <c r="C891" s="49">
        <f t="shared" si="26"/>
        <v>62649</v>
      </c>
      <c r="D891" s="49" t="str">
        <f t="shared" si="27"/>
        <v>20171129</v>
      </c>
      <c r="E891" s="49">
        <v>2017</v>
      </c>
      <c r="F891" s="49">
        <v>11</v>
      </c>
      <c r="G891" s="49">
        <v>29</v>
      </c>
      <c r="H891" s="49">
        <v>17</v>
      </c>
      <c r="I891" s="49">
        <v>24</v>
      </c>
      <c r="J891" s="49">
        <v>9</v>
      </c>
      <c r="K891" s="49">
        <v>349</v>
      </c>
      <c r="L891" s="61" t="s">
        <v>47</v>
      </c>
      <c r="M891" s="49">
        <v>1</v>
      </c>
      <c r="N891" s="49" t="s">
        <v>21</v>
      </c>
      <c r="O891" s="49" t="s">
        <v>27</v>
      </c>
      <c r="P891" s="49">
        <v>0</v>
      </c>
      <c r="Q891" s="49"/>
      <c r="R891" s="60"/>
      <c r="S891" s="60"/>
      <c r="T891" s="60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  <c r="AE891" s="79"/>
      <c r="AF891" s="79"/>
      <c r="AG891" s="79"/>
      <c r="AH891" s="79"/>
      <c r="AI891" s="79"/>
      <c r="AJ891" s="79"/>
      <c r="AK891" s="79"/>
      <c r="AL891" s="79"/>
      <c r="AM891" s="79"/>
      <c r="AN891" s="79"/>
      <c r="AO891" s="79"/>
      <c r="AP891" s="79"/>
      <c r="AQ891" s="79"/>
      <c r="AR891" s="79"/>
      <c r="AS891" s="79"/>
      <c r="AT891" s="79"/>
      <c r="AU891" s="79"/>
      <c r="AV891" s="79"/>
      <c r="AW891" s="79"/>
      <c r="AX891" s="79"/>
      <c r="AY891" s="79"/>
      <c r="AZ891" s="79"/>
      <c r="BA891" s="79"/>
      <c r="BB891" s="79"/>
      <c r="BC891" s="79"/>
      <c r="BD891" s="79"/>
      <c r="BE891" s="79"/>
      <c r="BF891" s="79"/>
      <c r="BG891" s="79"/>
      <c r="BH891" s="79"/>
      <c r="BI891" s="79"/>
      <c r="BJ891" s="79"/>
      <c r="BK891" s="79"/>
      <c r="BL891" s="79"/>
      <c r="BM891" s="79"/>
      <c r="BN891" s="79"/>
      <c r="BO891" s="79"/>
      <c r="BP891" s="79"/>
      <c r="BQ891" s="79"/>
      <c r="BR891" s="79"/>
      <c r="BS891" s="79"/>
      <c r="BT891" s="79"/>
      <c r="BU891" s="79"/>
      <c r="BV891" s="79"/>
      <c r="BW891" s="79"/>
      <c r="BX891" s="79"/>
      <c r="BY891" s="79"/>
      <c r="BZ891" s="79"/>
      <c r="CA891" s="79"/>
      <c r="CB891" s="79"/>
      <c r="CC891" s="79"/>
      <c r="CD891" s="79"/>
      <c r="CE891" s="79"/>
      <c r="CF891" s="79"/>
      <c r="CG891" s="79"/>
      <c r="CH891" s="79"/>
      <c r="CI891" s="79"/>
      <c r="CJ891" s="79"/>
      <c r="CK891" s="79"/>
      <c r="CL891" s="79"/>
      <c r="CM891" s="79"/>
      <c r="CN891" s="79"/>
      <c r="CO891" s="79"/>
      <c r="CP891" s="79"/>
      <c r="CQ891" s="79"/>
      <c r="CR891" s="79"/>
      <c r="CS891" s="79"/>
      <c r="CT891" s="79"/>
      <c r="CU891" s="79"/>
      <c r="CV891" s="79"/>
      <c r="CW891" s="79"/>
      <c r="CX891" s="79"/>
      <c r="CY891" s="79"/>
      <c r="CZ891" s="79"/>
      <c r="DA891" s="79"/>
      <c r="DB891" s="79"/>
      <c r="DC891" s="79"/>
      <c r="DD891" s="79"/>
      <c r="DE891" s="79"/>
      <c r="DF891" s="79"/>
      <c r="DG891" s="79"/>
      <c r="DH891" s="79"/>
      <c r="DI891" s="79"/>
      <c r="DJ891" s="79"/>
      <c r="DK891" s="79"/>
      <c r="DL891" s="79"/>
      <c r="DM891" s="79"/>
      <c r="DN891" s="79"/>
      <c r="DO891" s="79"/>
      <c r="DP891" s="79"/>
      <c r="DQ891" s="79"/>
      <c r="DR891" s="79"/>
      <c r="DS891" s="79"/>
      <c r="DT891" s="79"/>
      <c r="DU891" s="79"/>
      <c r="DV891" s="79"/>
      <c r="DW891" s="79"/>
      <c r="DX891" s="79"/>
      <c r="DY891" s="79"/>
      <c r="DZ891" s="79"/>
      <c r="EA891" s="79"/>
      <c r="EB891" s="79"/>
      <c r="EC891" s="79"/>
      <c r="ED891" s="79"/>
      <c r="EE891" s="79"/>
      <c r="EF891" s="79"/>
      <c r="EG891" s="79"/>
      <c r="EH891" s="79"/>
      <c r="EI891" s="79"/>
      <c r="EJ891" s="79"/>
      <c r="EK891" s="79"/>
      <c r="EL891" s="79"/>
      <c r="EM891" s="79"/>
      <c r="EN891" s="79"/>
      <c r="EO891" s="79"/>
      <c r="EP891" s="79"/>
      <c r="EQ891" s="79"/>
      <c r="ER891" s="79"/>
      <c r="ES891" s="79"/>
      <c r="ET891" s="79"/>
      <c r="EU891" s="79"/>
      <c r="EV891" s="79"/>
      <c r="EW891" s="79"/>
      <c r="EX891" s="79"/>
      <c r="EY891" s="79"/>
      <c r="EZ891" s="79"/>
      <c r="FA891" s="79"/>
      <c r="FB891" s="79"/>
      <c r="FC891" s="79"/>
      <c r="FD891" s="79"/>
      <c r="FE891" s="79"/>
      <c r="FF891" s="79"/>
      <c r="FG891" s="79"/>
      <c r="FH891" s="79"/>
      <c r="FI891" s="79"/>
      <c r="FJ891" s="79"/>
      <c r="FK891" s="79"/>
      <c r="FL891" s="79"/>
      <c r="FM891" s="79"/>
      <c r="FN891" s="79"/>
      <c r="FO891" s="79"/>
      <c r="FP891" s="79"/>
      <c r="FQ891" s="79"/>
      <c r="FR891" s="79"/>
      <c r="FS891" s="79"/>
      <c r="FT891" s="79"/>
      <c r="FU891" s="79"/>
      <c r="FV891" s="79"/>
      <c r="FW891" s="79"/>
      <c r="FX891" s="79"/>
      <c r="FY891" s="79"/>
      <c r="FZ891" s="79"/>
      <c r="GA891" s="79"/>
      <c r="GB891" s="79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79"/>
      <c r="HP891" s="79"/>
      <c r="HQ891" s="79"/>
      <c r="HR891" s="79"/>
      <c r="HS891" s="79"/>
      <c r="HT891" s="79"/>
      <c r="HU891" s="79"/>
      <c r="HV891" s="79"/>
      <c r="HW891" s="79"/>
      <c r="HX891" s="79"/>
      <c r="HY891" s="79"/>
      <c r="HZ891" s="79"/>
      <c r="IA891" s="79"/>
      <c r="IB891" s="79"/>
      <c r="IC891" s="79"/>
      <c r="ID891" s="79"/>
      <c r="IE891" s="79"/>
      <c r="IF891" s="79"/>
      <c r="IG891" s="79"/>
      <c r="IH891" s="79"/>
      <c r="II891" s="79"/>
      <c r="IJ891" s="79"/>
      <c r="IK891" s="79"/>
      <c r="IL891" s="79"/>
      <c r="IM891" s="79"/>
      <c r="IN891" s="79"/>
      <c r="IO891" s="79"/>
      <c r="IP891" s="79"/>
      <c r="IQ891" s="79"/>
      <c r="IR891" s="79"/>
      <c r="IS891" s="79"/>
      <c r="IT891" s="79"/>
      <c r="IU891" s="79"/>
      <c r="IV891" s="79"/>
      <c r="IW891" s="79"/>
      <c r="IX891" s="79"/>
      <c r="IY891" s="79"/>
      <c r="IZ891" s="79"/>
      <c r="JA891" s="79"/>
      <c r="JB891" s="79"/>
      <c r="JC891" s="79"/>
      <c r="JD891" s="79"/>
      <c r="JE891" s="79"/>
      <c r="JF891" s="79"/>
      <c r="JG891" s="79"/>
      <c r="JH891" s="79"/>
      <c r="JI891" s="79"/>
      <c r="JJ891" s="79"/>
      <c r="JK891" s="79"/>
      <c r="JL891" s="79"/>
      <c r="JM891" s="79"/>
      <c r="JN891" s="79"/>
      <c r="JO891" s="79"/>
      <c r="JP891" s="79"/>
      <c r="JQ891" s="79"/>
      <c r="JR891" s="79"/>
      <c r="JS891" s="79"/>
      <c r="JT891" s="79"/>
      <c r="JU891" s="79"/>
      <c r="JV891" s="79"/>
      <c r="JW891" s="79"/>
      <c r="JX891" s="79"/>
      <c r="JY891" s="79"/>
      <c r="JZ891" s="79"/>
      <c r="KA891" s="79"/>
      <c r="KB891" s="79"/>
      <c r="KC891" s="79"/>
      <c r="KD891" s="79"/>
      <c r="KE891" s="79"/>
      <c r="KF891" s="79"/>
      <c r="KG891" s="79"/>
      <c r="KH891" s="79"/>
      <c r="KI891" s="79"/>
      <c r="KJ891" s="79"/>
      <c r="KK891" s="79"/>
      <c r="KL891" s="79"/>
      <c r="KM891" s="79"/>
      <c r="KN891" s="79"/>
      <c r="KO891" s="79"/>
      <c r="KP891" s="79"/>
      <c r="KQ891" s="79"/>
      <c r="KR891" s="79"/>
      <c r="KS891" s="79"/>
      <c r="KT891" s="79"/>
      <c r="KU891" s="79"/>
      <c r="KV891" s="79"/>
      <c r="KW891" s="79"/>
      <c r="KX891" s="79"/>
      <c r="KY891" s="79"/>
      <c r="KZ891" s="79"/>
      <c r="LA891" s="79"/>
      <c r="LB891" s="79"/>
      <c r="LC891" s="79"/>
      <c r="LD891" s="79"/>
      <c r="LE891" s="79"/>
      <c r="LF891" s="79"/>
      <c r="LG891" s="79"/>
      <c r="LH891" s="79"/>
      <c r="LI891" s="79"/>
      <c r="LJ891" s="79"/>
      <c r="LK891" s="79"/>
      <c r="LL891" s="79"/>
      <c r="LM891" s="79"/>
      <c r="LN891" s="79"/>
      <c r="LO891" s="79"/>
      <c r="LP891" s="79"/>
      <c r="LQ891" s="79"/>
      <c r="LR891" s="79"/>
      <c r="LS891" s="79"/>
      <c r="LT891" s="79"/>
      <c r="LU891" s="79"/>
      <c r="LV891" s="79"/>
      <c r="LW891" s="79"/>
      <c r="LX891" s="79"/>
      <c r="LY891" s="79"/>
      <c r="LZ891" s="79"/>
      <c r="MA891" s="79"/>
      <c r="MB891" s="79"/>
      <c r="MC891" s="79"/>
      <c r="MD891" s="79"/>
      <c r="ME891" s="79"/>
      <c r="MF891" s="79"/>
      <c r="MG891" s="79"/>
      <c r="MH891" s="79"/>
      <c r="MI891" s="79"/>
      <c r="MJ891" s="79"/>
      <c r="MK891" s="79"/>
      <c r="ML891" s="79"/>
      <c r="MM891" s="79"/>
      <c r="MN891" s="79"/>
      <c r="MO891" s="79"/>
      <c r="MP891" s="79"/>
      <c r="MQ891" s="79"/>
      <c r="MR891" s="79"/>
      <c r="MS891" s="79"/>
      <c r="MT891" s="79"/>
      <c r="MU891" s="79"/>
      <c r="MV891" s="79"/>
      <c r="MW891" s="79"/>
      <c r="MX891" s="79"/>
      <c r="MY891" s="79"/>
      <c r="MZ891" s="79"/>
      <c r="NA891" s="79"/>
      <c r="NB891" s="79"/>
      <c r="NC891" s="79"/>
      <c r="ND891" s="79"/>
      <c r="NE891" s="79"/>
      <c r="NF891" s="79"/>
      <c r="NG891" s="79"/>
      <c r="NH891" s="79"/>
      <c r="NI891" s="79"/>
      <c r="NJ891" s="79"/>
      <c r="NK891" s="79"/>
      <c r="NL891" s="79"/>
      <c r="NM891" s="79"/>
      <c r="NN891" s="79"/>
      <c r="NO891" s="79"/>
      <c r="NP891" s="79"/>
      <c r="NQ891" s="79"/>
      <c r="NR891" s="79"/>
      <c r="NS891" s="79"/>
      <c r="NT891" s="79"/>
      <c r="NU891" s="79"/>
      <c r="NV891" s="79"/>
      <c r="NW891" s="79"/>
      <c r="NX891" s="79"/>
      <c r="NY891" s="79"/>
      <c r="NZ891" s="79"/>
      <c r="OA891" s="79"/>
      <c r="OB891" s="79"/>
      <c r="OC891" s="79"/>
      <c r="OD891" s="79"/>
      <c r="OE891" s="79"/>
      <c r="OF891" s="79"/>
      <c r="OG891" s="79"/>
      <c r="OH891" s="79"/>
      <c r="OI891" s="79"/>
      <c r="OJ891" s="79"/>
      <c r="OK891" s="79"/>
      <c r="OL891" s="79"/>
      <c r="OM891" s="79"/>
      <c r="ON891" s="79"/>
      <c r="OO891" s="79"/>
      <c r="OP891" s="79"/>
      <c r="OQ891" s="79"/>
      <c r="OR891" s="79"/>
      <c r="OS891" s="79"/>
      <c r="OT891" s="79"/>
      <c r="OU891" s="79"/>
      <c r="OV891" s="79"/>
      <c r="OW891" s="79"/>
      <c r="OX891" s="79"/>
      <c r="OY891" s="79"/>
      <c r="OZ891" s="79"/>
      <c r="PA891" s="79"/>
      <c r="PB891" s="79"/>
      <c r="PC891" s="79"/>
      <c r="PD891" s="79"/>
      <c r="PE891" s="79"/>
      <c r="PF891" s="79"/>
      <c r="PG891" s="79"/>
      <c r="PH891" s="79"/>
      <c r="PI891" s="79"/>
      <c r="PJ891" s="79"/>
      <c r="PK891" s="79"/>
      <c r="PL891" s="79"/>
      <c r="PM891" s="79"/>
      <c r="PN891" s="79"/>
      <c r="PO891" s="79"/>
      <c r="PP891" s="79"/>
      <c r="PQ891" s="79"/>
      <c r="PR891" s="79"/>
      <c r="PS891" s="79"/>
      <c r="PT891" s="79"/>
      <c r="PU891" s="79"/>
      <c r="PV891" s="79"/>
      <c r="PW891" s="79"/>
      <c r="PX891" s="79"/>
      <c r="PY891" s="79"/>
      <c r="PZ891" s="79"/>
      <c r="QA891" s="79"/>
      <c r="QB891" s="79"/>
      <c r="QC891" s="79"/>
      <c r="QD891" s="79"/>
      <c r="QE891" s="79"/>
      <c r="QF891" s="79"/>
      <c r="QG891" s="79"/>
      <c r="QH891" s="79"/>
      <c r="QI891" s="79"/>
      <c r="QJ891" s="79"/>
      <c r="QK891" s="79"/>
      <c r="QL891" s="79"/>
      <c r="QM891" s="79"/>
      <c r="QN891" s="79"/>
      <c r="QO891" s="79"/>
      <c r="QP891" s="79"/>
      <c r="QQ891" s="79"/>
      <c r="QR891" s="79"/>
      <c r="QS891" s="79"/>
      <c r="QT891" s="79"/>
      <c r="QU891" s="79"/>
      <c r="QV891" s="79"/>
      <c r="QW891" s="79"/>
      <c r="QX891" s="79"/>
      <c r="QY891" s="79"/>
      <c r="QZ891" s="79"/>
      <c r="RA891" s="79"/>
      <c r="RB891" s="79"/>
      <c r="RC891" s="79"/>
      <c r="RD891" s="79"/>
      <c r="RE891" s="79"/>
      <c r="RF891" s="79"/>
      <c r="RG891" s="79"/>
      <c r="RH891" s="79"/>
      <c r="RI891" s="79"/>
      <c r="RJ891" s="79"/>
      <c r="RK891" s="79"/>
      <c r="RL891" s="79"/>
      <c r="RM891" s="79"/>
      <c r="RN891" s="79"/>
      <c r="RO891" s="79"/>
      <c r="RP891" s="79"/>
      <c r="RQ891" s="79"/>
      <c r="RR891" s="79"/>
      <c r="RS891" s="79"/>
      <c r="RT891" s="79"/>
      <c r="RU891" s="79"/>
      <c r="RV891" s="79"/>
      <c r="RW891" s="79"/>
      <c r="RX891" s="79"/>
      <c r="RY891" s="79"/>
      <c r="RZ891" s="79"/>
      <c r="SA891" s="79"/>
      <c r="SB891" s="79"/>
      <c r="SC891" s="79"/>
      <c r="SD891" s="79"/>
      <c r="SE891" s="79"/>
      <c r="SF891" s="79"/>
      <c r="SG891" s="79"/>
      <c r="SH891" s="79"/>
      <c r="SI891" s="79"/>
      <c r="SJ891" s="79"/>
      <c r="SK891" s="79"/>
      <c r="SL891" s="79"/>
      <c r="SM891" s="79"/>
      <c r="SN891" s="79"/>
      <c r="SO891" s="79"/>
      <c r="SP891" s="79"/>
      <c r="SQ891" s="79"/>
      <c r="SR891" s="79"/>
      <c r="SS891" s="79"/>
      <c r="ST891" s="79"/>
      <c r="SU891" s="79"/>
      <c r="SV891" s="79"/>
      <c r="SW891" s="79"/>
      <c r="SX891" s="79"/>
      <c r="SY891" s="79"/>
      <c r="SZ891" s="79"/>
      <c r="TA891" s="79"/>
      <c r="TB891" s="79"/>
      <c r="TC891" s="79"/>
      <c r="TD891" s="79"/>
      <c r="TE891" s="79"/>
      <c r="TF891" s="79"/>
      <c r="TG891" s="79"/>
      <c r="TH891" s="79"/>
      <c r="TI891" s="79"/>
      <c r="TJ891" s="79"/>
      <c r="TK891" s="79"/>
      <c r="TL891" s="79"/>
      <c r="TM891" s="79"/>
      <c r="TN891" s="79"/>
      <c r="TO891" s="79"/>
      <c r="TP891" s="79"/>
      <c r="TQ891" s="79"/>
      <c r="TR891" s="79"/>
      <c r="TS891" s="79"/>
      <c r="TT891" s="79"/>
      <c r="TU891" s="79"/>
      <c r="TV891" s="79"/>
      <c r="TW891" s="79"/>
      <c r="TX891" s="79"/>
      <c r="TY891" s="79"/>
      <c r="TZ891" s="79"/>
      <c r="UA891" s="79"/>
      <c r="UB891" s="79"/>
      <c r="UC891" s="79"/>
      <c r="UD891" s="79"/>
      <c r="UE891" s="79"/>
      <c r="UF891" s="79"/>
      <c r="UG891" s="79"/>
      <c r="UH891" s="79"/>
      <c r="UI891" s="79"/>
      <c r="UJ891" s="79"/>
      <c r="UK891" s="79"/>
      <c r="UL891" s="79"/>
      <c r="UM891" s="79"/>
      <c r="UN891" s="79"/>
      <c r="UO891" s="79"/>
      <c r="UP891" s="79"/>
      <c r="UQ891" s="79"/>
      <c r="UR891" s="79"/>
      <c r="US891" s="79"/>
      <c r="UT891" s="79"/>
      <c r="UU891" s="79"/>
      <c r="UV891" s="79"/>
      <c r="UW891" s="79"/>
      <c r="UX891" s="79"/>
      <c r="UY891" s="79"/>
      <c r="UZ891" s="79"/>
      <c r="VA891" s="79"/>
      <c r="VB891" s="79"/>
      <c r="VC891" s="79"/>
      <c r="VD891" s="79"/>
      <c r="VE891" s="79"/>
      <c r="VF891" s="79"/>
      <c r="VG891" s="79"/>
      <c r="VH891" s="79"/>
      <c r="VI891" s="79"/>
      <c r="VJ891" s="79"/>
      <c r="VK891" s="79"/>
      <c r="VL891" s="79"/>
      <c r="VM891" s="79"/>
      <c r="VN891" s="79"/>
      <c r="VO891" s="79"/>
      <c r="VP891" s="79"/>
      <c r="VQ891" s="79"/>
      <c r="VR891" s="79"/>
      <c r="VS891" s="79"/>
      <c r="VT891" s="79"/>
      <c r="VU891" s="79"/>
      <c r="VV891" s="79"/>
      <c r="VW891" s="79"/>
      <c r="VX891" s="79"/>
      <c r="VY891" s="79"/>
      <c r="VZ891" s="79"/>
      <c r="WA891" s="79"/>
      <c r="WB891" s="79"/>
      <c r="WC891" s="79"/>
    </row>
    <row r="892" spans="1:601" s="102" customFormat="1">
      <c r="A892" s="49">
        <f>IF(C892=C891,A891,IF(C892=(C891+1),A891,(A891+1)))</f>
        <v>132</v>
      </c>
      <c r="B892" s="50" t="str">
        <f>IF(L892="Stroke",IF(M892=M891,IF(A892&lt;&gt;A891,1,IF(L891="Stroke",B891+1,IF(L890="Stroke",B890+1,IF(L889="Stroke",B889+1,IF(L888="Stroke",B888+1,IF(L887="Stroke",B887+1,IF(L886="Stroke",B886+1,IF(L885="Stroke",B885+1,"")))))))),IF(A892&lt;&gt;A890,1,IF(M892=M890,IF(L890="Stroke",B890+1,IF(M892=M889,IF(L889="Stroke",B889+1,""))),1))),"")</f>
        <v/>
      </c>
      <c r="C892" s="49">
        <f t="shared" si="26"/>
        <v>62649</v>
      </c>
      <c r="D892" s="49" t="str">
        <f t="shared" si="27"/>
        <v>20171129</v>
      </c>
      <c r="E892" s="49">
        <v>2017</v>
      </c>
      <c r="F892" s="49">
        <v>11</v>
      </c>
      <c r="G892" s="49">
        <v>29</v>
      </c>
      <c r="H892" s="49">
        <v>17</v>
      </c>
      <c r="I892" s="49">
        <v>24</v>
      </c>
      <c r="J892" s="49">
        <v>9</v>
      </c>
      <c r="K892" s="49">
        <v>388</v>
      </c>
      <c r="L892" s="61" t="s">
        <v>47</v>
      </c>
      <c r="M892" s="49">
        <v>1</v>
      </c>
      <c r="N892" s="49" t="s">
        <v>21</v>
      </c>
      <c r="O892" s="49" t="s">
        <v>27</v>
      </c>
      <c r="P892" s="49">
        <v>0</v>
      </c>
      <c r="Q892" s="60"/>
      <c r="R892" s="60"/>
      <c r="S892" s="60"/>
      <c r="T892" s="60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  <c r="AE892" s="79"/>
      <c r="AF892" s="79"/>
      <c r="AG892" s="79"/>
      <c r="AH892" s="79"/>
      <c r="AI892" s="79"/>
      <c r="AJ892" s="79"/>
      <c r="AK892" s="79"/>
      <c r="AL892" s="79"/>
      <c r="AM892" s="79"/>
      <c r="AN892" s="79"/>
      <c r="AO892" s="79"/>
      <c r="AP892" s="79"/>
      <c r="AQ892" s="79"/>
      <c r="AR892" s="79"/>
      <c r="AS892" s="79"/>
      <c r="AT892" s="79"/>
      <c r="AU892" s="79"/>
      <c r="AV892" s="79"/>
      <c r="AW892" s="79"/>
      <c r="AX892" s="79"/>
      <c r="AY892" s="79"/>
      <c r="AZ892" s="79"/>
      <c r="BA892" s="79"/>
      <c r="BB892" s="79"/>
      <c r="BC892" s="79"/>
      <c r="BD892" s="79"/>
      <c r="BE892" s="79"/>
      <c r="BF892" s="79"/>
      <c r="BG892" s="79"/>
      <c r="BH892" s="79"/>
      <c r="BI892" s="79"/>
      <c r="BJ892" s="79"/>
      <c r="BK892" s="79"/>
      <c r="BL892" s="79"/>
      <c r="BM892" s="79"/>
      <c r="BN892" s="79"/>
      <c r="BO892" s="79"/>
      <c r="BP892" s="79"/>
      <c r="BQ892" s="79"/>
      <c r="BR892" s="79"/>
      <c r="BS892" s="79"/>
      <c r="BT892" s="79"/>
      <c r="BU892" s="79"/>
      <c r="BV892" s="79"/>
      <c r="BW892" s="79"/>
      <c r="BX892" s="79"/>
      <c r="BY892" s="79"/>
      <c r="BZ892" s="79"/>
      <c r="CA892" s="79"/>
      <c r="CB892" s="79"/>
      <c r="CC892" s="79"/>
      <c r="CD892" s="79"/>
      <c r="CE892" s="79"/>
      <c r="CF892" s="79"/>
      <c r="CG892" s="79"/>
      <c r="CH892" s="79"/>
      <c r="CI892" s="79"/>
      <c r="CJ892" s="79"/>
      <c r="CK892" s="79"/>
      <c r="CL892" s="79"/>
      <c r="CM892" s="79"/>
      <c r="CN892" s="79"/>
      <c r="CO892" s="79"/>
      <c r="CP892" s="79"/>
      <c r="CQ892" s="79"/>
      <c r="CR892" s="79"/>
      <c r="CS892" s="79"/>
      <c r="CT892" s="79"/>
      <c r="CU892" s="79"/>
      <c r="CV892" s="79"/>
      <c r="CW892" s="79"/>
      <c r="CX892" s="79"/>
      <c r="CY892" s="79"/>
      <c r="CZ892" s="79"/>
      <c r="DA892" s="79"/>
      <c r="DB892" s="79"/>
      <c r="DC892" s="79"/>
      <c r="DD892" s="79"/>
      <c r="DE892" s="79"/>
      <c r="DF892" s="79"/>
      <c r="DG892" s="79"/>
      <c r="DH892" s="79"/>
      <c r="DI892" s="79"/>
      <c r="DJ892" s="79"/>
      <c r="DK892" s="79"/>
      <c r="DL892" s="79"/>
      <c r="DM892" s="79"/>
      <c r="DN892" s="79"/>
      <c r="DO892" s="79"/>
      <c r="DP892" s="79"/>
      <c r="DQ892" s="79"/>
      <c r="DR892" s="79"/>
      <c r="DS892" s="79"/>
      <c r="DT892" s="79"/>
      <c r="DU892" s="79"/>
      <c r="DV892" s="79"/>
      <c r="DW892" s="79"/>
      <c r="DX892" s="79"/>
      <c r="DY892" s="79"/>
      <c r="DZ892" s="79"/>
      <c r="EA892" s="79"/>
      <c r="EB892" s="79"/>
      <c r="EC892" s="79"/>
      <c r="ED892" s="79"/>
      <c r="EE892" s="79"/>
      <c r="EF892" s="79"/>
      <c r="EG892" s="79"/>
      <c r="EH892" s="79"/>
      <c r="EI892" s="79"/>
      <c r="EJ892" s="79"/>
      <c r="EK892" s="79"/>
      <c r="EL892" s="79"/>
      <c r="EM892" s="79"/>
      <c r="EN892" s="79"/>
      <c r="EO892" s="79"/>
      <c r="EP892" s="79"/>
      <c r="EQ892" s="79"/>
      <c r="ER892" s="79"/>
      <c r="ES892" s="79"/>
      <c r="ET892" s="79"/>
      <c r="EU892" s="79"/>
      <c r="EV892" s="79"/>
      <c r="EW892" s="79"/>
      <c r="EX892" s="79"/>
      <c r="EY892" s="79"/>
      <c r="EZ892" s="79"/>
      <c r="FA892" s="79"/>
      <c r="FB892" s="79"/>
      <c r="FC892" s="79"/>
      <c r="FD892" s="79"/>
      <c r="FE892" s="79"/>
      <c r="FF892" s="79"/>
      <c r="FG892" s="79"/>
      <c r="FH892" s="79"/>
      <c r="FI892" s="79"/>
      <c r="FJ892" s="79"/>
      <c r="FK892" s="79"/>
      <c r="FL892" s="79"/>
      <c r="FM892" s="79"/>
      <c r="FN892" s="79"/>
      <c r="FO892" s="79"/>
      <c r="FP892" s="79"/>
      <c r="FQ892" s="79"/>
      <c r="FR892" s="79"/>
      <c r="FS892" s="79"/>
      <c r="FT892" s="79"/>
      <c r="FU892" s="79"/>
      <c r="FV892" s="79"/>
      <c r="FW892" s="79"/>
      <c r="FX892" s="79"/>
      <c r="FY892" s="79"/>
      <c r="FZ892" s="79"/>
      <c r="GA892" s="79"/>
      <c r="GB892" s="79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79"/>
      <c r="HP892" s="79"/>
      <c r="HQ892" s="79"/>
      <c r="HR892" s="79"/>
      <c r="HS892" s="79"/>
      <c r="HT892" s="79"/>
      <c r="HU892" s="79"/>
      <c r="HV892" s="79"/>
      <c r="HW892" s="79"/>
      <c r="HX892" s="79"/>
      <c r="HY892" s="79"/>
      <c r="HZ892" s="79"/>
      <c r="IA892" s="79"/>
      <c r="IB892" s="79"/>
      <c r="IC892" s="79"/>
      <c r="ID892" s="79"/>
      <c r="IE892" s="79"/>
      <c r="IF892" s="79"/>
      <c r="IG892" s="79"/>
      <c r="IH892" s="79"/>
      <c r="II892" s="79"/>
      <c r="IJ892" s="79"/>
      <c r="IK892" s="79"/>
      <c r="IL892" s="79"/>
      <c r="IM892" s="79"/>
      <c r="IN892" s="79"/>
      <c r="IO892" s="79"/>
      <c r="IP892" s="79"/>
      <c r="IQ892" s="79"/>
      <c r="IR892" s="79"/>
      <c r="IS892" s="79"/>
      <c r="IT892" s="79"/>
      <c r="IU892" s="79"/>
      <c r="IV892" s="79"/>
      <c r="IW892" s="79"/>
      <c r="IX892" s="79"/>
      <c r="IY892" s="79"/>
      <c r="IZ892" s="79"/>
      <c r="JA892" s="79"/>
      <c r="JB892" s="79"/>
      <c r="JC892" s="79"/>
      <c r="JD892" s="79"/>
      <c r="JE892" s="79"/>
      <c r="JF892" s="79"/>
      <c r="JG892" s="79"/>
      <c r="JH892" s="79"/>
      <c r="JI892" s="79"/>
      <c r="JJ892" s="79"/>
      <c r="JK892" s="79"/>
      <c r="JL892" s="79"/>
      <c r="JM892" s="79"/>
      <c r="JN892" s="79"/>
      <c r="JO892" s="79"/>
      <c r="JP892" s="79"/>
      <c r="JQ892" s="79"/>
      <c r="JR892" s="79"/>
      <c r="JS892" s="79"/>
      <c r="JT892" s="79"/>
      <c r="JU892" s="79"/>
      <c r="JV892" s="79"/>
      <c r="JW892" s="79"/>
      <c r="JX892" s="79"/>
      <c r="JY892" s="79"/>
      <c r="JZ892" s="79"/>
      <c r="KA892" s="79"/>
      <c r="KB892" s="79"/>
      <c r="KC892" s="79"/>
      <c r="KD892" s="79"/>
      <c r="KE892" s="79"/>
      <c r="KF892" s="79"/>
      <c r="KG892" s="79"/>
      <c r="KH892" s="79"/>
      <c r="KI892" s="79"/>
      <c r="KJ892" s="79"/>
      <c r="KK892" s="79"/>
      <c r="KL892" s="79"/>
      <c r="KM892" s="79"/>
      <c r="KN892" s="79"/>
      <c r="KO892" s="79"/>
      <c r="KP892" s="79"/>
      <c r="KQ892" s="79"/>
      <c r="KR892" s="79"/>
      <c r="KS892" s="79"/>
      <c r="KT892" s="79"/>
      <c r="KU892" s="79"/>
      <c r="KV892" s="79"/>
      <c r="KW892" s="79"/>
      <c r="KX892" s="79"/>
      <c r="KY892" s="79"/>
      <c r="KZ892" s="79"/>
      <c r="LA892" s="79"/>
      <c r="LB892" s="79"/>
      <c r="LC892" s="79"/>
      <c r="LD892" s="79"/>
      <c r="LE892" s="79"/>
      <c r="LF892" s="79"/>
      <c r="LG892" s="79"/>
      <c r="LH892" s="79"/>
      <c r="LI892" s="79"/>
      <c r="LJ892" s="79"/>
      <c r="LK892" s="79"/>
      <c r="LL892" s="79"/>
      <c r="LM892" s="79"/>
      <c r="LN892" s="79"/>
      <c r="LO892" s="79"/>
      <c r="LP892" s="79"/>
      <c r="LQ892" s="79"/>
      <c r="LR892" s="79"/>
      <c r="LS892" s="79"/>
      <c r="LT892" s="79"/>
      <c r="LU892" s="79"/>
      <c r="LV892" s="79"/>
      <c r="LW892" s="79"/>
      <c r="LX892" s="79"/>
      <c r="LY892" s="79"/>
      <c r="LZ892" s="79"/>
      <c r="MA892" s="79"/>
      <c r="MB892" s="79"/>
      <c r="MC892" s="79"/>
      <c r="MD892" s="79"/>
      <c r="ME892" s="79"/>
      <c r="MF892" s="79"/>
      <c r="MG892" s="79"/>
      <c r="MH892" s="79"/>
      <c r="MI892" s="79"/>
      <c r="MJ892" s="79"/>
      <c r="MK892" s="79"/>
      <c r="ML892" s="79"/>
      <c r="MM892" s="79"/>
      <c r="MN892" s="79"/>
      <c r="MO892" s="79"/>
      <c r="MP892" s="79"/>
      <c r="MQ892" s="79"/>
      <c r="MR892" s="79"/>
      <c r="MS892" s="79"/>
      <c r="MT892" s="79"/>
      <c r="MU892" s="79"/>
      <c r="MV892" s="79"/>
      <c r="MW892" s="79"/>
      <c r="MX892" s="79"/>
      <c r="MY892" s="79"/>
      <c r="MZ892" s="79"/>
      <c r="NA892" s="79"/>
      <c r="NB892" s="79"/>
      <c r="NC892" s="79"/>
      <c r="ND892" s="79"/>
      <c r="NE892" s="79"/>
      <c r="NF892" s="79"/>
      <c r="NG892" s="79"/>
      <c r="NH892" s="79"/>
      <c r="NI892" s="79"/>
      <c r="NJ892" s="79"/>
      <c r="NK892" s="79"/>
      <c r="NL892" s="79"/>
      <c r="NM892" s="79"/>
      <c r="NN892" s="79"/>
      <c r="NO892" s="79"/>
      <c r="NP892" s="79"/>
      <c r="NQ892" s="79"/>
      <c r="NR892" s="79"/>
      <c r="NS892" s="79"/>
      <c r="NT892" s="79"/>
      <c r="NU892" s="79"/>
      <c r="NV892" s="79"/>
      <c r="NW892" s="79"/>
      <c r="NX892" s="79"/>
      <c r="NY892" s="79"/>
      <c r="NZ892" s="79"/>
      <c r="OA892" s="79"/>
      <c r="OB892" s="79"/>
      <c r="OC892" s="79"/>
      <c r="OD892" s="79"/>
      <c r="OE892" s="79"/>
      <c r="OF892" s="79"/>
      <c r="OG892" s="79"/>
      <c r="OH892" s="79"/>
      <c r="OI892" s="79"/>
      <c r="OJ892" s="79"/>
      <c r="OK892" s="79"/>
      <c r="OL892" s="79"/>
      <c r="OM892" s="79"/>
      <c r="ON892" s="79"/>
      <c r="OO892" s="79"/>
      <c r="OP892" s="79"/>
      <c r="OQ892" s="79"/>
      <c r="OR892" s="79"/>
      <c r="OS892" s="79"/>
      <c r="OT892" s="79"/>
      <c r="OU892" s="79"/>
      <c r="OV892" s="79"/>
      <c r="OW892" s="79"/>
      <c r="OX892" s="79"/>
      <c r="OY892" s="79"/>
      <c r="OZ892" s="79"/>
      <c r="PA892" s="79"/>
      <c r="PB892" s="79"/>
      <c r="PC892" s="79"/>
      <c r="PD892" s="79"/>
      <c r="PE892" s="79"/>
      <c r="PF892" s="79"/>
      <c r="PG892" s="79"/>
      <c r="PH892" s="79"/>
      <c r="PI892" s="79"/>
      <c r="PJ892" s="79"/>
      <c r="PK892" s="79"/>
      <c r="PL892" s="79"/>
      <c r="PM892" s="79"/>
      <c r="PN892" s="79"/>
      <c r="PO892" s="79"/>
      <c r="PP892" s="79"/>
      <c r="PQ892" s="79"/>
      <c r="PR892" s="79"/>
      <c r="PS892" s="79"/>
      <c r="PT892" s="79"/>
      <c r="PU892" s="79"/>
      <c r="PV892" s="79"/>
      <c r="PW892" s="79"/>
      <c r="PX892" s="79"/>
      <c r="PY892" s="79"/>
      <c r="PZ892" s="79"/>
      <c r="QA892" s="79"/>
      <c r="QB892" s="79"/>
      <c r="QC892" s="79"/>
      <c r="QD892" s="79"/>
      <c r="QE892" s="79"/>
      <c r="QF892" s="79"/>
      <c r="QG892" s="79"/>
      <c r="QH892" s="79"/>
      <c r="QI892" s="79"/>
      <c r="QJ892" s="79"/>
      <c r="QK892" s="79"/>
      <c r="QL892" s="79"/>
      <c r="QM892" s="79"/>
      <c r="QN892" s="79"/>
      <c r="QO892" s="79"/>
      <c r="QP892" s="79"/>
      <c r="QQ892" s="79"/>
      <c r="QR892" s="79"/>
      <c r="QS892" s="79"/>
      <c r="QT892" s="79"/>
      <c r="QU892" s="79"/>
      <c r="QV892" s="79"/>
      <c r="QW892" s="79"/>
      <c r="QX892" s="79"/>
      <c r="QY892" s="79"/>
      <c r="QZ892" s="79"/>
      <c r="RA892" s="79"/>
      <c r="RB892" s="79"/>
      <c r="RC892" s="79"/>
      <c r="RD892" s="79"/>
      <c r="RE892" s="79"/>
      <c r="RF892" s="79"/>
      <c r="RG892" s="79"/>
      <c r="RH892" s="79"/>
      <c r="RI892" s="79"/>
      <c r="RJ892" s="79"/>
      <c r="RK892" s="79"/>
      <c r="RL892" s="79"/>
      <c r="RM892" s="79"/>
      <c r="RN892" s="79"/>
      <c r="RO892" s="79"/>
      <c r="RP892" s="79"/>
      <c r="RQ892" s="79"/>
      <c r="RR892" s="79"/>
      <c r="RS892" s="79"/>
      <c r="RT892" s="79"/>
      <c r="RU892" s="79"/>
      <c r="RV892" s="79"/>
      <c r="RW892" s="79"/>
      <c r="RX892" s="79"/>
      <c r="RY892" s="79"/>
      <c r="RZ892" s="79"/>
      <c r="SA892" s="79"/>
      <c r="SB892" s="79"/>
      <c r="SC892" s="79"/>
      <c r="SD892" s="79"/>
      <c r="SE892" s="79"/>
      <c r="SF892" s="79"/>
      <c r="SG892" s="79"/>
      <c r="SH892" s="79"/>
      <c r="SI892" s="79"/>
      <c r="SJ892" s="79"/>
      <c r="SK892" s="79"/>
      <c r="SL892" s="79"/>
      <c r="SM892" s="79"/>
      <c r="SN892" s="79"/>
      <c r="SO892" s="79"/>
      <c r="SP892" s="79"/>
      <c r="SQ892" s="79"/>
      <c r="SR892" s="79"/>
      <c r="SS892" s="79"/>
      <c r="ST892" s="79"/>
      <c r="SU892" s="79"/>
      <c r="SV892" s="79"/>
      <c r="SW892" s="79"/>
      <c r="SX892" s="79"/>
      <c r="SY892" s="79"/>
      <c r="SZ892" s="79"/>
      <c r="TA892" s="79"/>
      <c r="TB892" s="79"/>
      <c r="TC892" s="79"/>
      <c r="TD892" s="79"/>
      <c r="TE892" s="79"/>
      <c r="TF892" s="79"/>
      <c r="TG892" s="79"/>
      <c r="TH892" s="79"/>
      <c r="TI892" s="79"/>
      <c r="TJ892" s="79"/>
      <c r="TK892" s="79"/>
      <c r="TL892" s="79"/>
      <c r="TM892" s="79"/>
      <c r="TN892" s="79"/>
      <c r="TO892" s="79"/>
      <c r="TP892" s="79"/>
      <c r="TQ892" s="79"/>
      <c r="TR892" s="79"/>
      <c r="TS892" s="79"/>
      <c r="TT892" s="79"/>
      <c r="TU892" s="79"/>
      <c r="TV892" s="79"/>
      <c r="TW892" s="79"/>
      <c r="TX892" s="79"/>
      <c r="TY892" s="79"/>
      <c r="TZ892" s="79"/>
      <c r="UA892" s="79"/>
      <c r="UB892" s="79"/>
      <c r="UC892" s="79"/>
      <c r="UD892" s="79"/>
      <c r="UE892" s="79"/>
      <c r="UF892" s="79"/>
      <c r="UG892" s="79"/>
      <c r="UH892" s="79"/>
      <c r="UI892" s="79"/>
      <c r="UJ892" s="79"/>
      <c r="UK892" s="79"/>
      <c r="UL892" s="79"/>
      <c r="UM892" s="79"/>
      <c r="UN892" s="79"/>
      <c r="UO892" s="79"/>
      <c r="UP892" s="79"/>
      <c r="UQ892" s="79"/>
      <c r="UR892" s="79"/>
      <c r="US892" s="79"/>
      <c r="UT892" s="79"/>
      <c r="UU892" s="79"/>
      <c r="UV892" s="79"/>
      <c r="UW892" s="79"/>
      <c r="UX892" s="79"/>
      <c r="UY892" s="79"/>
      <c r="UZ892" s="79"/>
      <c r="VA892" s="79"/>
      <c r="VB892" s="79"/>
      <c r="VC892" s="79"/>
      <c r="VD892" s="79"/>
      <c r="VE892" s="79"/>
      <c r="VF892" s="79"/>
      <c r="VG892" s="79"/>
      <c r="VH892" s="79"/>
      <c r="VI892" s="79"/>
      <c r="VJ892" s="79"/>
      <c r="VK892" s="79"/>
      <c r="VL892" s="79"/>
      <c r="VM892" s="79"/>
      <c r="VN892" s="79"/>
      <c r="VO892" s="79"/>
      <c r="VP892" s="79"/>
      <c r="VQ892" s="79"/>
      <c r="VR892" s="79"/>
      <c r="VS892" s="79"/>
      <c r="VT892" s="79"/>
      <c r="VU892" s="79"/>
      <c r="VV892" s="79"/>
      <c r="VW892" s="79"/>
      <c r="VX892" s="79"/>
      <c r="VY892" s="79"/>
      <c r="VZ892" s="79"/>
      <c r="WA892" s="79"/>
      <c r="WB892" s="79"/>
      <c r="WC892" s="79"/>
    </row>
    <row r="893" spans="1:601" s="103" customFormat="1">
      <c r="A893" s="49">
        <f>IF(C893=C892,A892,IF(C893=(C892+1),A892,(A892+1)))</f>
        <v>132</v>
      </c>
      <c r="B893" s="50" t="str">
        <f>IF(L893="Stroke",IF(M893=M892,IF(A893&lt;&gt;A892,1,IF(L892="Stroke",B892+1,IF(L891="Stroke",B891+1,IF(L890="Stroke",B890+1,IF(L889="Stroke",B889+1,IF(L888="Stroke",B888+1,IF(L887="Stroke",B887+1,IF(L886="Stroke",B886+1,"")))))))),IF(A893&lt;&gt;A891,1,IF(M893=M891,IF(L891="Stroke",B891+1,IF(M893=M890,IF(L890="Stroke",B890+1,""))),1))),"")</f>
        <v/>
      </c>
      <c r="C893" s="49">
        <f t="shared" si="26"/>
        <v>62649</v>
      </c>
      <c r="D893" s="49" t="str">
        <f t="shared" si="27"/>
        <v>20171129</v>
      </c>
      <c r="E893" s="49">
        <v>2017</v>
      </c>
      <c r="F893" s="49">
        <v>11</v>
      </c>
      <c r="G893" s="49">
        <v>29</v>
      </c>
      <c r="H893" s="49">
        <v>17</v>
      </c>
      <c r="I893" s="49">
        <v>24</v>
      </c>
      <c r="J893" s="49">
        <v>9</v>
      </c>
      <c r="K893" s="49">
        <v>399</v>
      </c>
      <c r="L893" s="61" t="s">
        <v>47</v>
      </c>
      <c r="M893" s="49">
        <v>2</v>
      </c>
      <c r="N893" s="49" t="s">
        <v>21</v>
      </c>
      <c r="O893" s="49" t="s">
        <v>27</v>
      </c>
      <c r="P893" s="49">
        <v>0</v>
      </c>
      <c r="Q893" s="60"/>
      <c r="R893" s="60"/>
      <c r="S893" s="60"/>
      <c r="T893" s="60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  <c r="AE893" s="79"/>
      <c r="AF893" s="79"/>
      <c r="AG893" s="79"/>
      <c r="AH893" s="79"/>
      <c r="AI893" s="79"/>
      <c r="AJ893" s="79"/>
      <c r="AK893" s="79"/>
      <c r="AL893" s="79"/>
      <c r="AM893" s="79"/>
      <c r="AN893" s="79"/>
      <c r="AO893" s="79"/>
      <c r="AP893" s="79"/>
      <c r="AQ893" s="79"/>
      <c r="AR893" s="79"/>
      <c r="AS893" s="79"/>
      <c r="AT893" s="79"/>
      <c r="AU893" s="79"/>
      <c r="AV893" s="79"/>
      <c r="AW893" s="79"/>
      <c r="AX893" s="79"/>
      <c r="AY893" s="79"/>
      <c r="AZ893" s="79"/>
      <c r="BA893" s="79"/>
      <c r="BB893" s="79"/>
      <c r="BC893" s="79"/>
      <c r="BD893" s="79"/>
      <c r="BE893" s="79"/>
      <c r="BF893" s="79"/>
      <c r="BG893" s="79"/>
      <c r="BH893" s="79"/>
      <c r="BI893" s="79"/>
      <c r="BJ893" s="79"/>
      <c r="BK893" s="79"/>
      <c r="BL893" s="79"/>
      <c r="BM893" s="79"/>
      <c r="BN893" s="79"/>
      <c r="BO893" s="79"/>
      <c r="BP893" s="79"/>
      <c r="BQ893" s="79"/>
      <c r="BR893" s="79"/>
      <c r="BS893" s="79"/>
      <c r="BT893" s="79"/>
      <c r="BU893" s="79"/>
      <c r="BV893" s="79"/>
      <c r="BW893" s="79"/>
      <c r="BX893" s="79"/>
      <c r="BY893" s="79"/>
      <c r="BZ893" s="79"/>
      <c r="CA893" s="79"/>
      <c r="CB893" s="79"/>
      <c r="CC893" s="79"/>
      <c r="CD893" s="79"/>
      <c r="CE893" s="79"/>
      <c r="CF893" s="79"/>
      <c r="CG893" s="79"/>
      <c r="CH893" s="79"/>
      <c r="CI893" s="79"/>
      <c r="CJ893" s="79"/>
      <c r="CK893" s="79"/>
      <c r="CL893" s="79"/>
      <c r="CM893" s="79"/>
      <c r="CN893" s="79"/>
      <c r="CO893" s="79"/>
      <c r="CP893" s="79"/>
      <c r="CQ893" s="79"/>
      <c r="CR893" s="79"/>
      <c r="CS893" s="79"/>
      <c r="CT893" s="79"/>
      <c r="CU893" s="79"/>
      <c r="CV893" s="79"/>
      <c r="CW893" s="79"/>
      <c r="CX893" s="79"/>
      <c r="CY893" s="79"/>
      <c r="CZ893" s="79"/>
      <c r="DA893" s="79"/>
      <c r="DB893" s="79"/>
      <c r="DC893" s="79"/>
      <c r="DD893" s="79"/>
      <c r="DE893" s="79"/>
      <c r="DF893" s="79"/>
      <c r="DG893" s="79"/>
      <c r="DH893" s="79"/>
      <c r="DI893" s="79"/>
      <c r="DJ893" s="79"/>
      <c r="DK893" s="79"/>
      <c r="DL893" s="79"/>
      <c r="DM893" s="79"/>
      <c r="DN893" s="79"/>
      <c r="DO893" s="79"/>
      <c r="DP893" s="79"/>
      <c r="DQ893" s="79"/>
      <c r="DR893" s="79"/>
      <c r="DS893" s="79"/>
      <c r="DT893" s="79"/>
      <c r="DU893" s="79"/>
      <c r="DV893" s="79"/>
      <c r="DW893" s="79"/>
      <c r="DX893" s="79"/>
      <c r="DY893" s="79"/>
      <c r="DZ893" s="79"/>
      <c r="EA893" s="79"/>
      <c r="EB893" s="79"/>
      <c r="EC893" s="79"/>
      <c r="ED893" s="79"/>
      <c r="EE893" s="79"/>
      <c r="EF893" s="79"/>
      <c r="EG893" s="79"/>
      <c r="EH893" s="79"/>
      <c r="EI893" s="79"/>
      <c r="EJ893" s="79"/>
      <c r="EK893" s="79"/>
      <c r="EL893" s="79"/>
      <c r="EM893" s="79"/>
      <c r="EN893" s="79"/>
      <c r="EO893" s="79"/>
      <c r="EP893" s="79"/>
      <c r="EQ893" s="79"/>
      <c r="ER893" s="79"/>
      <c r="ES893" s="79"/>
      <c r="ET893" s="79"/>
      <c r="EU893" s="79"/>
      <c r="EV893" s="79"/>
      <c r="EW893" s="79"/>
      <c r="EX893" s="79"/>
      <c r="EY893" s="79"/>
      <c r="EZ893" s="79"/>
      <c r="FA893" s="79"/>
      <c r="FB893" s="79"/>
      <c r="FC893" s="79"/>
      <c r="FD893" s="79"/>
      <c r="FE893" s="79"/>
      <c r="FF893" s="79"/>
      <c r="FG893" s="79"/>
      <c r="FH893" s="79"/>
      <c r="FI893" s="79"/>
      <c r="FJ893" s="79"/>
      <c r="FK893" s="79"/>
      <c r="FL893" s="79"/>
      <c r="FM893" s="79"/>
      <c r="FN893" s="79"/>
      <c r="FO893" s="79"/>
      <c r="FP893" s="79"/>
      <c r="FQ893" s="79"/>
      <c r="FR893" s="79"/>
      <c r="FS893" s="79"/>
      <c r="FT893" s="79"/>
      <c r="FU893" s="79"/>
      <c r="FV893" s="79"/>
      <c r="FW893" s="79"/>
      <c r="FX893" s="79"/>
      <c r="FY893" s="79"/>
      <c r="FZ893" s="79"/>
      <c r="GA893" s="79"/>
      <c r="GB893" s="79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79"/>
      <c r="HP893" s="79"/>
      <c r="HQ893" s="79"/>
      <c r="HR893" s="79"/>
      <c r="HS893" s="79"/>
      <c r="HT893" s="79"/>
      <c r="HU893" s="79"/>
      <c r="HV893" s="79"/>
      <c r="HW893" s="79"/>
      <c r="HX893" s="79"/>
      <c r="HY893" s="79"/>
      <c r="HZ893" s="79"/>
      <c r="IA893" s="79"/>
      <c r="IB893" s="79"/>
      <c r="IC893" s="79"/>
      <c r="ID893" s="79"/>
      <c r="IE893" s="79"/>
      <c r="IF893" s="79"/>
      <c r="IG893" s="79"/>
      <c r="IH893" s="79"/>
      <c r="II893" s="79"/>
      <c r="IJ893" s="79"/>
      <c r="IK893" s="79"/>
      <c r="IL893" s="79"/>
      <c r="IM893" s="79"/>
      <c r="IN893" s="79"/>
      <c r="IO893" s="79"/>
      <c r="IP893" s="79"/>
      <c r="IQ893" s="79"/>
      <c r="IR893" s="79"/>
      <c r="IS893" s="79"/>
      <c r="IT893" s="79"/>
      <c r="IU893" s="79"/>
      <c r="IV893" s="79"/>
      <c r="IW893" s="79"/>
      <c r="IX893" s="79"/>
      <c r="IY893" s="79"/>
      <c r="IZ893" s="79"/>
      <c r="JA893" s="79"/>
      <c r="JB893" s="79"/>
      <c r="JC893" s="79"/>
      <c r="JD893" s="79"/>
      <c r="JE893" s="79"/>
      <c r="JF893" s="79"/>
      <c r="JG893" s="79"/>
      <c r="JH893" s="79"/>
      <c r="JI893" s="79"/>
      <c r="JJ893" s="79"/>
      <c r="JK893" s="79"/>
      <c r="JL893" s="79"/>
      <c r="JM893" s="79"/>
      <c r="JN893" s="79"/>
      <c r="JO893" s="79"/>
      <c r="JP893" s="79"/>
      <c r="JQ893" s="79"/>
      <c r="JR893" s="79"/>
      <c r="JS893" s="79"/>
      <c r="JT893" s="79"/>
      <c r="JU893" s="79"/>
      <c r="JV893" s="79"/>
      <c r="JW893" s="79"/>
      <c r="JX893" s="79"/>
      <c r="JY893" s="79"/>
      <c r="JZ893" s="79"/>
      <c r="KA893" s="79"/>
      <c r="KB893" s="79"/>
      <c r="KC893" s="79"/>
      <c r="KD893" s="79"/>
      <c r="KE893" s="79"/>
      <c r="KF893" s="79"/>
      <c r="KG893" s="79"/>
      <c r="KH893" s="79"/>
      <c r="KI893" s="79"/>
      <c r="KJ893" s="79"/>
      <c r="KK893" s="79"/>
      <c r="KL893" s="79"/>
      <c r="KM893" s="79"/>
      <c r="KN893" s="79"/>
      <c r="KO893" s="79"/>
      <c r="KP893" s="79"/>
      <c r="KQ893" s="79"/>
      <c r="KR893" s="79"/>
      <c r="KS893" s="79"/>
      <c r="KT893" s="79"/>
      <c r="KU893" s="79"/>
      <c r="KV893" s="79"/>
      <c r="KW893" s="79"/>
      <c r="KX893" s="79"/>
      <c r="KY893" s="79"/>
      <c r="KZ893" s="79"/>
      <c r="LA893" s="79"/>
      <c r="LB893" s="79"/>
      <c r="LC893" s="79"/>
      <c r="LD893" s="79"/>
      <c r="LE893" s="79"/>
      <c r="LF893" s="79"/>
      <c r="LG893" s="79"/>
      <c r="LH893" s="79"/>
      <c r="LI893" s="79"/>
      <c r="LJ893" s="79"/>
      <c r="LK893" s="79"/>
      <c r="LL893" s="79"/>
      <c r="LM893" s="79"/>
      <c r="LN893" s="79"/>
      <c r="LO893" s="79"/>
      <c r="LP893" s="79"/>
      <c r="LQ893" s="79"/>
      <c r="LR893" s="79"/>
      <c r="LS893" s="79"/>
      <c r="LT893" s="79"/>
      <c r="LU893" s="79"/>
      <c r="LV893" s="79"/>
      <c r="LW893" s="79"/>
      <c r="LX893" s="79"/>
      <c r="LY893" s="79"/>
      <c r="LZ893" s="79"/>
      <c r="MA893" s="79"/>
      <c r="MB893" s="79"/>
      <c r="MC893" s="79"/>
      <c r="MD893" s="79"/>
      <c r="ME893" s="79"/>
      <c r="MF893" s="79"/>
      <c r="MG893" s="79"/>
      <c r="MH893" s="79"/>
      <c r="MI893" s="79"/>
      <c r="MJ893" s="79"/>
      <c r="MK893" s="79"/>
      <c r="ML893" s="79"/>
      <c r="MM893" s="79"/>
      <c r="MN893" s="79"/>
      <c r="MO893" s="79"/>
      <c r="MP893" s="79"/>
      <c r="MQ893" s="79"/>
      <c r="MR893" s="79"/>
      <c r="MS893" s="79"/>
      <c r="MT893" s="79"/>
      <c r="MU893" s="79"/>
      <c r="MV893" s="79"/>
      <c r="MW893" s="79"/>
      <c r="MX893" s="79"/>
      <c r="MY893" s="79"/>
      <c r="MZ893" s="79"/>
      <c r="NA893" s="79"/>
      <c r="NB893" s="79"/>
      <c r="NC893" s="79"/>
      <c r="ND893" s="79"/>
      <c r="NE893" s="79"/>
      <c r="NF893" s="79"/>
      <c r="NG893" s="79"/>
      <c r="NH893" s="79"/>
      <c r="NI893" s="79"/>
      <c r="NJ893" s="79"/>
      <c r="NK893" s="79"/>
      <c r="NL893" s="79"/>
      <c r="NM893" s="79"/>
      <c r="NN893" s="79"/>
      <c r="NO893" s="79"/>
      <c r="NP893" s="79"/>
      <c r="NQ893" s="79"/>
      <c r="NR893" s="79"/>
      <c r="NS893" s="79"/>
      <c r="NT893" s="79"/>
      <c r="NU893" s="79"/>
      <c r="NV893" s="79"/>
      <c r="NW893" s="79"/>
      <c r="NX893" s="79"/>
      <c r="NY893" s="79"/>
      <c r="NZ893" s="79"/>
      <c r="OA893" s="79"/>
      <c r="OB893" s="79"/>
      <c r="OC893" s="79"/>
      <c r="OD893" s="79"/>
      <c r="OE893" s="79"/>
      <c r="OF893" s="79"/>
      <c r="OG893" s="79"/>
      <c r="OH893" s="79"/>
      <c r="OI893" s="79"/>
      <c r="OJ893" s="79"/>
      <c r="OK893" s="79"/>
      <c r="OL893" s="79"/>
      <c r="OM893" s="79"/>
      <c r="ON893" s="79"/>
      <c r="OO893" s="79"/>
      <c r="OP893" s="79"/>
      <c r="OQ893" s="79"/>
      <c r="OR893" s="79"/>
      <c r="OS893" s="79"/>
      <c r="OT893" s="79"/>
      <c r="OU893" s="79"/>
      <c r="OV893" s="79"/>
      <c r="OW893" s="79"/>
      <c r="OX893" s="79"/>
      <c r="OY893" s="79"/>
      <c r="OZ893" s="79"/>
      <c r="PA893" s="79"/>
      <c r="PB893" s="79"/>
      <c r="PC893" s="79"/>
      <c r="PD893" s="79"/>
      <c r="PE893" s="79"/>
      <c r="PF893" s="79"/>
      <c r="PG893" s="79"/>
      <c r="PH893" s="79"/>
      <c r="PI893" s="79"/>
      <c r="PJ893" s="79"/>
      <c r="PK893" s="79"/>
      <c r="PL893" s="79"/>
      <c r="PM893" s="79"/>
      <c r="PN893" s="79"/>
      <c r="PO893" s="79"/>
      <c r="PP893" s="79"/>
      <c r="PQ893" s="79"/>
      <c r="PR893" s="79"/>
      <c r="PS893" s="79"/>
      <c r="PT893" s="79"/>
      <c r="PU893" s="79"/>
      <c r="PV893" s="79"/>
      <c r="PW893" s="79"/>
      <c r="PX893" s="79"/>
      <c r="PY893" s="79"/>
      <c r="PZ893" s="79"/>
      <c r="QA893" s="79"/>
      <c r="QB893" s="79"/>
      <c r="QC893" s="79"/>
      <c r="QD893" s="79"/>
      <c r="QE893" s="79"/>
      <c r="QF893" s="79"/>
      <c r="QG893" s="79"/>
      <c r="QH893" s="79"/>
      <c r="QI893" s="79"/>
      <c r="QJ893" s="79"/>
      <c r="QK893" s="79"/>
      <c r="QL893" s="79"/>
      <c r="QM893" s="79"/>
      <c r="QN893" s="79"/>
      <c r="QO893" s="79"/>
      <c r="QP893" s="79"/>
      <c r="QQ893" s="79"/>
      <c r="QR893" s="79"/>
      <c r="QS893" s="79"/>
      <c r="QT893" s="79"/>
      <c r="QU893" s="79"/>
      <c r="QV893" s="79"/>
      <c r="QW893" s="79"/>
      <c r="QX893" s="79"/>
      <c r="QY893" s="79"/>
      <c r="QZ893" s="79"/>
      <c r="RA893" s="79"/>
      <c r="RB893" s="79"/>
      <c r="RC893" s="79"/>
      <c r="RD893" s="79"/>
      <c r="RE893" s="79"/>
      <c r="RF893" s="79"/>
      <c r="RG893" s="79"/>
      <c r="RH893" s="79"/>
      <c r="RI893" s="79"/>
      <c r="RJ893" s="79"/>
      <c r="RK893" s="79"/>
      <c r="RL893" s="79"/>
      <c r="RM893" s="79"/>
      <c r="RN893" s="79"/>
      <c r="RO893" s="79"/>
      <c r="RP893" s="79"/>
      <c r="RQ893" s="79"/>
      <c r="RR893" s="79"/>
      <c r="RS893" s="79"/>
      <c r="RT893" s="79"/>
      <c r="RU893" s="79"/>
      <c r="RV893" s="79"/>
      <c r="RW893" s="79"/>
      <c r="RX893" s="79"/>
      <c r="RY893" s="79"/>
      <c r="RZ893" s="79"/>
      <c r="SA893" s="79"/>
      <c r="SB893" s="79"/>
      <c r="SC893" s="79"/>
      <c r="SD893" s="79"/>
      <c r="SE893" s="79"/>
      <c r="SF893" s="79"/>
      <c r="SG893" s="79"/>
      <c r="SH893" s="79"/>
      <c r="SI893" s="79"/>
      <c r="SJ893" s="79"/>
      <c r="SK893" s="79"/>
      <c r="SL893" s="79"/>
      <c r="SM893" s="79"/>
      <c r="SN893" s="79"/>
      <c r="SO893" s="79"/>
      <c r="SP893" s="79"/>
      <c r="SQ893" s="79"/>
      <c r="SR893" s="79"/>
      <c r="SS893" s="79"/>
      <c r="ST893" s="79"/>
      <c r="SU893" s="79"/>
      <c r="SV893" s="79"/>
      <c r="SW893" s="79"/>
      <c r="SX893" s="79"/>
      <c r="SY893" s="79"/>
      <c r="SZ893" s="79"/>
      <c r="TA893" s="79"/>
      <c r="TB893" s="79"/>
      <c r="TC893" s="79"/>
      <c r="TD893" s="79"/>
      <c r="TE893" s="79"/>
      <c r="TF893" s="79"/>
      <c r="TG893" s="79"/>
      <c r="TH893" s="79"/>
      <c r="TI893" s="79"/>
      <c r="TJ893" s="79"/>
      <c r="TK893" s="79"/>
      <c r="TL893" s="79"/>
      <c r="TM893" s="79"/>
      <c r="TN893" s="79"/>
      <c r="TO893" s="79"/>
      <c r="TP893" s="79"/>
      <c r="TQ893" s="79"/>
      <c r="TR893" s="79"/>
      <c r="TS893" s="79"/>
      <c r="TT893" s="79"/>
      <c r="TU893" s="79"/>
      <c r="TV893" s="79"/>
      <c r="TW893" s="79"/>
      <c r="TX893" s="79"/>
      <c r="TY893" s="79"/>
      <c r="TZ893" s="79"/>
      <c r="UA893" s="79"/>
      <c r="UB893" s="79"/>
      <c r="UC893" s="79"/>
      <c r="UD893" s="79"/>
      <c r="UE893" s="79"/>
      <c r="UF893" s="79"/>
      <c r="UG893" s="79"/>
      <c r="UH893" s="79"/>
      <c r="UI893" s="79"/>
      <c r="UJ893" s="79"/>
      <c r="UK893" s="79"/>
      <c r="UL893" s="79"/>
      <c r="UM893" s="79"/>
      <c r="UN893" s="79"/>
      <c r="UO893" s="79"/>
      <c r="UP893" s="79"/>
      <c r="UQ893" s="79"/>
      <c r="UR893" s="79"/>
      <c r="US893" s="79"/>
      <c r="UT893" s="79"/>
      <c r="UU893" s="79"/>
      <c r="UV893" s="79"/>
      <c r="UW893" s="79"/>
      <c r="UX893" s="79"/>
      <c r="UY893" s="79"/>
      <c r="UZ893" s="79"/>
      <c r="VA893" s="79"/>
      <c r="VB893" s="79"/>
      <c r="VC893" s="79"/>
      <c r="VD893" s="79"/>
      <c r="VE893" s="79"/>
      <c r="VF893" s="79"/>
      <c r="VG893" s="79"/>
      <c r="VH893" s="79"/>
      <c r="VI893" s="79"/>
      <c r="VJ893" s="79"/>
      <c r="VK893" s="79"/>
      <c r="VL893" s="79"/>
      <c r="VM893" s="79"/>
      <c r="VN893" s="79"/>
      <c r="VO893" s="79"/>
      <c r="VP893" s="79"/>
      <c r="VQ893" s="79"/>
      <c r="VR893" s="79"/>
      <c r="VS893" s="79"/>
      <c r="VT893" s="79"/>
      <c r="VU893" s="79"/>
      <c r="VV893" s="79"/>
      <c r="VW893" s="79"/>
      <c r="VX893" s="79"/>
      <c r="VY893" s="79"/>
      <c r="VZ893" s="79"/>
      <c r="WA893" s="79"/>
      <c r="WB893" s="79"/>
      <c r="WC893" s="79"/>
    </row>
    <row r="894" spans="1:601" s="102" customFormat="1">
      <c r="A894" s="49">
        <f>IF(C894=C893,A893,IF(C894=(C893+1),A893,(A893+1)))</f>
        <v>132</v>
      </c>
      <c r="B894" s="50" t="str">
        <f>IF(L894="Stroke",IF(M894=M893,IF(A894&lt;&gt;A893,1,IF(L893="Stroke",B893+1,IF(L892="Stroke",B892+1,IF(L891="Stroke",B891+1,IF(L890="Stroke",B890+1,IF(L889="Stroke",B889+1,IF(L888="Stroke",B888+1,IF(L887="Stroke",B887+1,"")))))))),IF(A894&lt;&gt;A892,1,IF(M894=M892,IF(L892="Stroke",B892+1,IF(M894=M891,IF(L891="Stroke",B891+1,""))),1))),"")</f>
        <v/>
      </c>
      <c r="C894" s="49">
        <f t="shared" si="26"/>
        <v>62649</v>
      </c>
      <c r="D894" s="49" t="str">
        <f t="shared" si="27"/>
        <v>20171129</v>
      </c>
      <c r="E894" s="49">
        <v>2017</v>
      </c>
      <c r="F894" s="49">
        <v>11</v>
      </c>
      <c r="G894" s="49">
        <v>29</v>
      </c>
      <c r="H894" s="49">
        <v>17</v>
      </c>
      <c r="I894" s="49">
        <v>24</v>
      </c>
      <c r="J894" s="49">
        <v>9</v>
      </c>
      <c r="K894" s="49">
        <v>410</v>
      </c>
      <c r="L894" s="61" t="s">
        <v>47</v>
      </c>
      <c r="M894" s="49">
        <v>1</v>
      </c>
      <c r="N894" s="49" t="s">
        <v>21</v>
      </c>
      <c r="O894" s="49" t="s">
        <v>27</v>
      </c>
      <c r="P894" s="49">
        <v>0</v>
      </c>
      <c r="Q894" s="49"/>
      <c r="R894" s="60"/>
      <c r="S894" s="60"/>
      <c r="T894" s="60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  <c r="AE894" s="79"/>
      <c r="AF894" s="79"/>
      <c r="AG894" s="79"/>
      <c r="AH894" s="79"/>
      <c r="AI894" s="79"/>
      <c r="AJ894" s="79"/>
      <c r="AK894" s="79"/>
      <c r="AL894" s="79"/>
      <c r="AM894" s="79"/>
      <c r="AN894" s="79"/>
      <c r="AO894" s="79"/>
      <c r="AP894" s="79"/>
      <c r="AQ894" s="79"/>
      <c r="AR894" s="79"/>
      <c r="AS894" s="79"/>
      <c r="AT894" s="79"/>
      <c r="AU894" s="79"/>
      <c r="AV894" s="79"/>
      <c r="AW894" s="79"/>
      <c r="AX894" s="79"/>
      <c r="AY894" s="79"/>
      <c r="AZ894" s="79"/>
      <c r="BA894" s="79"/>
      <c r="BB894" s="79"/>
      <c r="BC894" s="79"/>
      <c r="BD894" s="79"/>
      <c r="BE894" s="79"/>
      <c r="BF894" s="79"/>
      <c r="BG894" s="79"/>
      <c r="BH894" s="79"/>
      <c r="BI894" s="79"/>
      <c r="BJ894" s="79"/>
      <c r="BK894" s="79"/>
      <c r="BL894" s="79"/>
      <c r="BM894" s="79"/>
      <c r="BN894" s="79"/>
      <c r="BO894" s="79"/>
      <c r="BP894" s="79"/>
      <c r="BQ894" s="79"/>
      <c r="BR894" s="79"/>
      <c r="BS894" s="79"/>
      <c r="BT894" s="79"/>
      <c r="BU894" s="79"/>
      <c r="BV894" s="79"/>
      <c r="BW894" s="79"/>
      <c r="BX894" s="79"/>
      <c r="BY894" s="79"/>
      <c r="BZ894" s="79"/>
      <c r="CA894" s="79"/>
      <c r="CB894" s="79"/>
      <c r="CC894" s="79"/>
      <c r="CD894" s="79"/>
      <c r="CE894" s="79"/>
      <c r="CF894" s="79"/>
      <c r="CG894" s="79"/>
      <c r="CH894" s="79"/>
      <c r="CI894" s="79"/>
      <c r="CJ894" s="79"/>
      <c r="CK894" s="79"/>
      <c r="CL894" s="79"/>
      <c r="CM894" s="79"/>
      <c r="CN894" s="79"/>
      <c r="CO894" s="79"/>
      <c r="CP894" s="79"/>
      <c r="CQ894" s="79"/>
      <c r="CR894" s="79"/>
      <c r="CS894" s="79"/>
      <c r="CT894" s="79"/>
      <c r="CU894" s="79"/>
      <c r="CV894" s="79"/>
      <c r="CW894" s="79"/>
      <c r="CX894" s="79"/>
      <c r="CY894" s="79"/>
      <c r="CZ894" s="79"/>
      <c r="DA894" s="79"/>
      <c r="DB894" s="79"/>
      <c r="DC894" s="79"/>
      <c r="DD894" s="79"/>
      <c r="DE894" s="79"/>
      <c r="DF894" s="79"/>
      <c r="DG894" s="79"/>
      <c r="DH894" s="79"/>
      <c r="DI894" s="79"/>
      <c r="DJ894" s="79"/>
      <c r="DK894" s="79"/>
      <c r="DL894" s="79"/>
      <c r="DM894" s="79"/>
      <c r="DN894" s="79"/>
      <c r="DO894" s="79"/>
      <c r="DP894" s="79"/>
      <c r="DQ894" s="79"/>
      <c r="DR894" s="79"/>
      <c r="DS894" s="79"/>
      <c r="DT894" s="79"/>
      <c r="DU894" s="79"/>
      <c r="DV894" s="79"/>
      <c r="DW894" s="79"/>
      <c r="DX894" s="79"/>
      <c r="DY894" s="79"/>
      <c r="DZ894" s="79"/>
      <c r="EA894" s="79"/>
      <c r="EB894" s="79"/>
      <c r="EC894" s="79"/>
      <c r="ED894" s="79"/>
      <c r="EE894" s="79"/>
      <c r="EF894" s="79"/>
      <c r="EG894" s="79"/>
      <c r="EH894" s="79"/>
      <c r="EI894" s="79"/>
      <c r="EJ894" s="79"/>
      <c r="EK894" s="79"/>
      <c r="EL894" s="79"/>
      <c r="EM894" s="79"/>
      <c r="EN894" s="79"/>
      <c r="EO894" s="79"/>
      <c r="EP894" s="79"/>
      <c r="EQ894" s="79"/>
      <c r="ER894" s="79"/>
      <c r="ES894" s="79"/>
      <c r="ET894" s="79"/>
      <c r="EU894" s="79"/>
      <c r="EV894" s="79"/>
      <c r="EW894" s="79"/>
      <c r="EX894" s="79"/>
      <c r="EY894" s="79"/>
      <c r="EZ894" s="79"/>
      <c r="FA894" s="79"/>
      <c r="FB894" s="79"/>
      <c r="FC894" s="79"/>
      <c r="FD894" s="79"/>
      <c r="FE894" s="79"/>
      <c r="FF894" s="79"/>
      <c r="FG894" s="79"/>
      <c r="FH894" s="79"/>
      <c r="FI894" s="79"/>
      <c r="FJ894" s="79"/>
      <c r="FK894" s="79"/>
      <c r="FL894" s="79"/>
      <c r="FM894" s="79"/>
      <c r="FN894" s="79"/>
      <c r="FO894" s="79"/>
      <c r="FP894" s="79"/>
      <c r="FQ894" s="79"/>
      <c r="FR894" s="79"/>
      <c r="FS894" s="79"/>
      <c r="FT894" s="79"/>
      <c r="FU894" s="79"/>
      <c r="FV894" s="79"/>
      <c r="FW894" s="79"/>
      <c r="FX894" s="79"/>
      <c r="FY894" s="79"/>
      <c r="FZ894" s="79"/>
      <c r="GA894" s="79"/>
      <c r="GB894" s="79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79"/>
      <c r="HP894" s="79"/>
      <c r="HQ894" s="79"/>
      <c r="HR894" s="79"/>
      <c r="HS894" s="79"/>
      <c r="HT894" s="79"/>
      <c r="HU894" s="79"/>
      <c r="HV894" s="79"/>
      <c r="HW894" s="79"/>
      <c r="HX894" s="79"/>
      <c r="HY894" s="79"/>
      <c r="HZ894" s="79"/>
      <c r="IA894" s="79"/>
      <c r="IB894" s="79"/>
      <c r="IC894" s="79"/>
      <c r="ID894" s="79"/>
      <c r="IE894" s="79"/>
      <c r="IF894" s="79"/>
      <c r="IG894" s="79"/>
      <c r="IH894" s="79"/>
      <c r="II894" s="79"/>
      <c r="IJ894" s="79"/>
      <c r="IK894" s="79"/>
      <c r="IL894" s="79"/>
      <c r="IM894" s="79"/>
      <c r="IN894" s="79"/>
      <c r="IO894" s="79"/>
      <c r="IP894" s="79"/>
      <c r="IQ894" s="79"/>
      <c r="IR894" s="79"/>
      <c r="IS894" s="79"/>
      <c r="IT894" s="79"/>
      <c r="IU894" s="79"/>
      <c r="IV894" s="79"/>
      <c r="IW894" s="79"/>
      <c r="IX894" s="79"/>
      <c r="IY894" s="79"/>
      <c r="IZ894" s="79"/>
      <c r="JA894" s="79"/>
      <c r="JB894" s="79"/>
      <c r="JC894" s="79"/>
      <c r="JD894" s="79"/>
      <c r="JE894" s="79"/>
      <c r="JF894" s="79"/>
      <c r="JG894" s="79"/>
      <c r="JH894" s="79"/>
      <c r="JI894" s="79"/>
      <c r="JJ894" s="79"/>
      <c r="JK894" s="79"/>
      <c r="JL894" s="79"/>
      <c r="JM894" s="79"/>
      <c r="JN894" s="79"/>
      <c r="JO894" s="79"/>
      <c r="JP894" s="79"/>
      <c r="JQ894" s="79"/>
      <c r="JR894" s="79"/>
      <c r="JS894" s="79"/>
      <c r="JT894" s="79"/>
      <c r="JU894" s="79"/>
      <c r="JV894" s="79"/>
      <c r="JW894" s="79"/>
      <c r="JX894" s="79"/>
      <c r="JY894" s="79"/>
      <c r="JZ894" s="79"/>
      <c r="KA894" s="79"/>
      <c r="KB894" s="79"/>
      <c r="KC894" s="79"/>
      <c r="KD894" s="79"/>
      <c r="KE894" s="79"/>
      <c r="KF894" s="79"/>
      <c r="KG894" s="79"/>
      <c r="KH894" s="79"/>
      <c r="KI894" s="79"/>
      <c r="KJ894" s="79"/>
      <c r="KK894" s="79"/>
      <c r="KL894" s="79"/>
      <c r="KM894" s="79"/>
      <c r="KN894" s="79"/>
      <c r="KO894" s="79"/>
      <c r="KP894" s="79"/>
      <c r="KQ894" s="79"/>
      <c r="KR894" s="79"/>
      <c r="KS894" s="79"/>
      <c r="KT894" s="79"/>
      <c r="KU894" s="79"/>
      <c r="KV894" s="79"/>
      <c r="KW894" s="79"/>
      <c r="KX894" s="79"/>
      <c r="KY894" s="79"/>
      <c r="KZ894" s="79"/>
      <c r="LA894" s="79"/>
      <c r="LB894" s="79"/>
      <c r="LC894" s="79"/>
      <c r="LD894" s="79"/>
      <c r="LE894" s="79"/>
      <c r="LF894" s="79"/>
      <c r="LG894" s="79"/>
      <c r="LH894" s="79"/>
      <c r="LI894" s="79"/>
      <c r="LJ894" s="79"/>
      <c r="LK894" s="79"/>
      <c r="LL894" s="79"/>
      <c r="LM894" s="79"/>
      <c r="LN894" s="79"/>
      <c r="LO894" s="79"/>
      <c r="LP894" s="79"/>
      <c r="LQ894" s="79"/>
      <c r="LR894" s="79"/>
      <c r="LS894" s="79"/>
      <c r="LT894" s="79"/>
      <c r="LU894" s="79"/>
      <c r="LV894" s="79"/>
      <c r="LW894" s="79"/>
      <c r="LX894" s="79"/>
      <c r="LY894" s="79"/>
      <c r="LZ894" s="79"/>
      <c r="MA894" s="79"/>
      <c r="MB894" s="79"/>
      <c r="MC894" s="79"/>
      <c r="MD894" s="79"/>
      <c r="ME894" s="79"/>
      <c r="MF894" s="79"/>
      <c r="MG894" s="79"/>
      <c r="MH894" s="79"/>
      <c r="MI894" s="79"/>
      <c r="MJ894" s="79"/>
      <c r="MK894" s="79"/>
      <c r="ML894" s="79"/>
      <c r="MM894" s="79"/>
      <c r="MN894" s="79"/>
      <c r="MO894" s="79"/>
      <c r="MP894" s="79"/>
      <c r="MQ894" s="79"/>
      <c r="MR894" s="79"/>
      <c r="MS894" s="79"/>
      <c r="MT894" s="79"/>
      <c r="MU894" s="79"/>
      <c r="MV894" s="79"/>
      <c r="MW894" s="79"/>
      <c r="MX894" s="79"/>
      <c r="MY894" s="79"/>
      <c r="MZ894" s="79"/>
      <c r="NA894" s="79"/>
      <c r="NB894" s="79"/>
      <c r="NC894" s="79"/>
      <c r="ND894" s="79"/>
      <c r="NE894" s="79"/>
      <c r="NF894" s="79"/>
      <c r="NG894" s="79"/>
      <c r="NH894" s="79"/>
      <c r="NI894" s="79"/>
      <c r="NJ894" s="79"/>
      <c r="NK894" s="79"/>
      <c r="NL894" s="79"/>
      <c r="NM894" s="79"/>
      <c r="NN894" s="79"/>
      <c r="NO894" s="79"/>
      <c r="NP894" s="79"/>
      <c r="NQ894" s="79"/>
      <c r="NR894" s="79"/>
      <c r="NS894" s="79"/>
      <c r="NT894" s="79"/>
      <c r="NU894" s="79"/>
      <c r="NV894" s="79"/>
      <c r="NW894" s="79"/>
      <c r="NX894" s="79"/>
      <c r="NY894" s="79"/>
      <c r="NZ894" s="79"/>
      <c r="OA894" s="79"/>
      <c r="OB894" s="79"/>
      <c r="OC894" s="79"/>
      <c r="OD894" s="79"/>
      <c r="OE894" s="79"/>
      <c r="OF894" s="79"/>
      <c r="OG894" s="79"/>
      <c r="OH894" s="79"/>
      <c r="OI894" s="79"/>
      <c r="OJ894" s="79"/>
      <c r="OK894" s="79"/>
      <c r="OL894" s="79"/>
      <c r="OM894" s="79"/>
      <c r="ON894" s="79"/>
      <c r="OO894" s="79"/>
      <c r="OP894" s="79"/>
      <c r="OQ894" s="79"/>
      <c r="OR894" s="79"/>
      <c r="OS894" s="79"/>
      <c r="OT894" s="79"/>
      <c r="OU894" s="79"/>
      <c r="OV894" s="79"/>
      <c r="OW894" s="79"/>
      <c r="OX894" s="79"/>
      <c r="OY894" s="79"/>
      <c r="OZ894" s="79"/>
      <c r="PA894" s="79"/>
      <c r="PB894" s="79"/>
      <c r="PC894" s="79"/>
      <c r="PD894" s="79"/>
      <c r="PE894" s="79"/>
      <c r="PF894" s="79"/>
      <c r="PG894" s="79"/>
      <c r="PH894" s="79"/>
      <c r="PI894" s="79"/>
      <c r="PJ894" s="79"/>
      <c r="PK894" s="79"/>
      <c r="PL894" s="79"/>
      <c r="PM894" s="79"/>
      <c r="PN894" s="79"/>
      <c r="PO894" s="79"/>
      <c r="PP894" s="79"/>
      <c r="PQ894" s="79"/>
      <c r="PR894" s="79"/>
      <c r="PS894" s="79"/>
      <c r="PT894" s="79"/>
      <c r="PU894" s="79"/>
      <c r="PV894" s="79"/>
      <c r="PW894" s="79"/>
      <c r="PX894" s="79"/>
      <c r="PY894" s="79"/>
      <c r="PZ894" s="79"/>
      <c r="QA894" s="79"/>
      <c r="QB894" s="79"/>
      <c r="QC894" s="79"/>
      <c r="QD894" s="79"/>
      <c r="QE894" s="79"/>
      <c r="QF894" s="79"/>
      <c r="QG894" s="79"/>
      <c r="QH894" s="79"/>
      <c r="QI894" s="79"/>
      <c r="QJ894" s="79"/>
      <c r="QK894" s="79"/>
      <c r="QL894" s="79"/>
      <c r="QM894" s="79"/>
      <c r="QN894" s="79"/>
      <c r="QO894" s="79"/>
      <c r="QP894" s="79"/>
      <c r="QQ894" s="79"/>
      <c r="QR894" s="79"/>
      <c r="QS894" s="79"/>
      <c r="QT894" s="79"/>
      <c r="QU894" s="79"/>
      <c r="QV894" s="79"/>
      <c r="QW894" s="79"/>
      <c r="QX894" s="79"/>
      <c r="QY894" s="79"/>
      <c r="QZ894" s="79"/>
      <c r="RA894" s="79"/>
      <c r="RB894" s="79"/>
      <c r="RC894" s="79"/>
      <c r="RD894" s="79"/>
      <c r="RE894" s="79"/>
      <c r="RF894" s="79"/>
      <c r="RG894" s="79"/>
      <c r="RH894" s="79"/>
      <c r="RI894" s="79"/>
      <c r="RJ894" s="79"/>
      <c r="RK894" s="79"/>
      <c r="RL894" s="79"/>
      <c r="RM894" s="79"/>
      <c r="RN894" s="79"/>
      <c r="RO894" s="79"/>
      <c r="RP894" s="79"/>
      <c r="RQ894" s="79"/>
      <c r="RR894" s="79"/>
      <c r="RS894" s="79"/>
      <c r="RT894" s="79"/>
      <c r="RU894" s="79"/>
      <c r="RV894" s="79"/>
      <c r="RW894" s="79"/>
      <c r="RX894" s="79"/>
      <c r="RY894" s="79"/>
      <c r="RZ894" s="79"/>
      <c r="SA894" s="79"/>
      <c r="SB894" s="79"/>
      <c r="SC894" s="79"/>
      <c r="SD894" s="79"/>
      <c r="SE894" s="79"/>
      <c r="SF894" s="79"/>
      <c r="SG894" s="79"/>
      <c r="SH894" s="79"/>
      <c r="SI894" s="79"/>
      <c r="SJ894" s="79"/>
      <c r="SK894" s="79"/>
      <c r="SL894" s="79"/>
      <c r="SM894" s="79"/>
      <c r="SN894" s="79"/>
      <c r="SO894" s="79"/>
      <c r="SP894" s="79"/>
      <c r="SQ894" s="79"/>
      <c r="SR894" s="79"/>
      <c r="SS894" s="79"/>
      <c r="ST894" s="79"/>
      <c r="SU894" s="79"/>
      <c r="SV894" s="79"/>
      <c r="SW894" s="79"/>
      <c r="SX894" s="79"/>
      <c r="SY894" s="79"/>
      <c r="SZ894" s="79"/>
      <c r="TA894" s="79"/>
      <c r="TB894" s="79"/>
      <c r="TC894" s="79"/>
      <c r="TD894" s="79"/>
      <c r="TE894" s="79"/>
      <c r="TF894" s="79"/>
      <c r="TG894" s="79"/>
      <c r="TH894" s="79"/>
      <c r="TI894" s="79"/>
      <c r="TJ894" s="79"/>
      <c r="TK894" s="79"/>
      <c r="TL894" s="79"/>
      <c r="TM894" s="79"/>
      <c r="TN894" s="79"/>
      <c r="TO894" s="79"/>
      <c r="TP894" s="79"/>
      <c r="TQ894" s="79"/>
      <c r="TR894" s="79"/>
      <c r="TS894" s="79"/>
      <c r="TT894" s="79"/>
      <c r="TU894" s="79"/>
      <c r="TV894" s="79"/>
      <c r="TW894" s="79"/>
      <c r="TX894" s="79"/>
      <c r="TY894" s="79"/>
      <c r="TZ894" s="79"/>
      <c r="UA894" s="79"/>
      <c r="UB894" s="79"/>
      <c r="UC894" s="79"/>
      <c r="UD894" s="79"/>
      <c r="UE894" s="79"/>
      <c r="UF894" s="79"/>
      <c r="UG894" s="79"/>
      <c r="UH894" s="79"/>
      <c r="UI894" s="79"/>
      <c r="UJ894" s="79"/>
      <c r="UK894" s="79"/>
      <c r="UL894" s="79"/>
      <c r="UM894" s="79"/>
      <c r="UN894" s="79"/>
      <c r="UO894" s="79"/>
      <c r="UP894" s="79"/>
      <c r="UQ894" s="79"/>
      <c r="UR894" s="79"/>
      <c r="US894" s="79"/>
      <c r="UT894" s="79"/>
      <c r="UU894" s="79"/>
      <c r="UV894" s="79"/>
      <c r="UW894" s="79"/>
      <c r="UX894" s="79"/>
      <c r="UY894" s="79"/>
      <c r="UZ894" s="79"/>
      <c r="VA894" s="79"/>
      <c r="VB894" s="79"/>
      <c r="VC894" s="79"/>
      <c r="VD894" s="79"/>
      <c r="VE894" s="79"/>
      <c r="VF894" s="79"/>
      <c r="VG894" s="79"/>
      <c r="VH894" s="79"/>
      <c r="VI894" s="79"/>
      <c r="VJ894" s="79"/>
      <c r="VK894" s="79"/>
      <c r="VL894" s="79"/>
      <c r="VM894" s="79"/>
      <c r="VN894" s="79"/>
      <c r="VO894" s="79"/>
      <c r="VP894" s="79"/>
      <c r="VQ894" s="79"/>
      <c r="VR894" s="79"/>
      <c r="VS894" s="79"/>
      <c r="VT894" s="79"/>
      <c r="VU894" s="79"/>
      <c r="VV894" s="79"/>
      <c r="VW894" s="79"/>
      <c r="VX894" s="79"/>
      <c r="VY894" s="79"/>
      <c r="VZ894" s="79"/>
      <c r="WA894" s="79"/>
      <c r="WB894" s="79"/>
      <c r="WC894" s="79"/>
    </row>
    <row r="895" spans="1:601" s="102" customFormat="1">
      <c r="A895" s="49">
        <f>IF(C895=C894,A894,IF(C895=(C894+1),A894,(A894+1)))</f>
        <v>132</v>
      </c>
      <c r="B895" s="50" t="str">
        <f>IF(L895="Stroke",IF(M895=M894,IF(A895&lt;&gt;A894,1,IF(L894="Stroke",B894+1,IF(L893="Stroke",B893+1,IF(L892="Stroke",B892+1,IF(L891="Stroke",B891+1,IF(L890="Stroke",B890+1,IF(L889="Stroke",B889+1,IF(L888="Stroke",B888+1,"")))))))),IF(A895&lt;&gt;A893,1,IF(M895=M893,IF(L893="Stroke",B893+1,IF(M895=M892,IF(L892="Stroke",B892+1,""))),1))),"")</f>
        <v/>
      </c>
      <c r="C895" s="49">
        <f t="shared" si="26"/>
        <v>62649</v>
      </c>
      <c r="D895" s="49" t="str">
        <f t="shared" si="27"/>
        <v>20171129</v>
      </c>
      <c r="E895" s="49">
        <v>2017</v>
      </c>
      <c r="F895" s="49">
        <v>11</v>
      </c>
      <c r="G895" s="49">
        <v>29</v>
      </c>
      <c r="H895" s="49">
        <v>17</v>
      </c>
      <c r="I895" s="49">
        <v>24</v>
      </c>
      <c r="J895" s="49">
        <v>9</v>
      </c>
      <c r="K895" s="49">
        <v>427</v>
      </c>
      <c r="L895" s="61" t="s">
        <v>47</v>
      </c>
      <c r="M895" s="49">
        <v>2</v>
      </c>
      <c r="N895" s="49" t="s">
        <v>21</v>
      </c>
      <c r="O895" s="49" t="s">
        <v>27</v>
      </c>
      <c r="P895" s="49">
        <v>0</v>
      </c>
      <c r="Q895" s="49"/>
      <c r="R895" s="60"/>
      <c r="S895" s="60"/>
      <c r="T895" s="60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  <c r="AE895" s="79"/>
      <c r="AF895" s="79"/>
      <c r="AG895" s="79"/>
      <c r="AH895" s="79"/>
      <c r="AI895" s="79"/>
      <c r="AJ895" s="79"/>
      <c r="AK895" s="79"/>
      <c r="AL895" s="79"/>
      <c r="AM895" s="79"/>
      <c r="AN895" s="79"/>
      <c r="AO895" s="79"/>
      <c r="AP895" s="79"/>
      <c r="AQ895" s="79"/>
      <c r="AR895" s="79"/>
      <c r="AS895" s="79"/>
      <c r="AT895" s="79"/>
      <c r="AU895" s="79"/>
      <c r="AV895" s="79"/>
      <c r="AW895" s="79"/>
      <c r="AX895" s="79"/>
      <c r="AY895" s="79"/>
      <c r="AZ895" s="79"/>
      <c r="BA895" s="79"/>
      <c r="BB895" s="79"/>
      <c r="BC895" s="79"/>
      <c r="BD895" s="79"/>
      <c r="BE895" s="79"/>
      <c r="BF895" s="79"/>
      <c r="BG895" s="79"/>
      <c r="BH895" s="79"/>
      <c r="BI895" s="79"/>
      <c r="BJ895" s="79"/>
      <c r="BK895" s="79"/>
      <c r="BL895" s="79"/>
      <c r="BM895" s="79"/>
      <c r="BN895" s="79"/>
      <c r="BO895" s="79"/>
      <c r="BP895" s="79"/>
      <c r="BQ895" s="79"/>
      <c r="BR895" s="79"/>
      <c r="BS895" s="79"/>
      <c r="BT895" s="79"/>
      <c r="BU895" s="79"/>
      <c r="BV895" s="79"/>
      <c r="BW895" s="79"/>
      <c r="BX895" s="79"/>
      <c r="BY895" s="79"/>
      <c r="BZ895" s="79"/>
      <c r="CA895" s="79"/>
      <c r="CB895" s="79"/>
      <c r="CC895" s="79"/>
      <c r="CD895" s="79"/>
      <c r="CE895" s="79"/>
      <c r="CF895" s="79"/>
      <c r="CG895" s="79"/>
      <c r="CH895" s="79"/>
      <c r="CI895" s="79"/>
      <c r="CJ895" s="79"/>
      <c r="CK895" s="79"/>
      <c r="CL895" s="79"/>
      <c r="CM895" s="79"/>
      <c r="CN895" s="79"/>
      <c r="CO895" s="79"/>
      <c r="CP895" s="79"/>
      <c r="CQ895" s="79"/>
      <c r="CR895" s="79"/>
      <c r="CS895" s="79"/>
      <c r="CT895" s="79"/>
      <c r="CU895" s="79"/>
      <c r="CV895" s="79"/>
      <c r="CW895" s="79"/>
      <c r="CX895" s="79"/>
      <c r="CY895" s="79"/>
      <c r="CZ895" s="79"/>
      <c r="DA895" s="79"/>
      <c r="DB895" s="79"/>
      <c r="DC895" s="79"/>
      <c r="DD895" s="79"/>
      <c r="DE895" s="79"/>
      <c r="DF895" s="79"/>
      <c r="DG895" s="79"/>
      <c r="DH895" s="79"/>
      <c r="DI895" s="79"/>
      <c r="DJ895" s="79"/>
      <c r="DK895" s="79"/>
      <c r="DL895" s="79"/>
      <c r="DM895" s="79"/>
      <c r="DN895" s="79"/>
      <c r="DO895" s="79"/>
      <c r="DP895" s="79"/>
      <c r="DQ895" s="79"/>
      <c r="DR895" s="79"/>
      <c r="DS895" s="79"/>
      <c r="DT895" s="79"/>
      <c r="DU895" s="79"/>
      <c r="DV895" s="79"/>
      <c r="DW895" s="79"/>
      <c r="DX895" s="79"/>
      <c r="DY895" s="79"/>
      <c r="DZ895" s="79"/>
      <c r="EA895" s="79"/>
      <c r="EB895" s="79"/>
      <c r="EC895" s="79"/>
      <c r="ED895" s="79"/>
      <c r="EE895" s="79"/>
      <c r="EF895" s="79"/>
      <c r="EG895" s="79"/>
      <c r="EH895" s="79"/>
      <c r="EI895" s="79"/>
      <c r="EJ895" s="79"/>
      <c r="EK895" s="79"/>
      <c r="EL895" s="79"/>
      <c r="EM895" s="79"/>
      <c r="EN895" s="79"/>
      <c r="EO895" s="79"/>
      <c r="EP895" s="79"/>
      <c r="EQ895" s="79"/>
      <c r="ER895" s="79"/>
      <c r="ES895" s="79"/>
      <c r="ET895" s="79"/>
      <c r="EU895" s="79"/>
      <c r="EV895" s="79"/>
      <c r="EW895" s="79"/>
      <c r="EX895" s="79"/>
      <c r="EY895" s="79"/>
      <c r="EZ895" s="79"/>
      <c r="FA895" s="79"/>
      <c r="FB895" s="79"/>
      <c r="FC895" s="79"/>
      <c r="FD895" s="79"/>
      <c r="FE895" s="79"/>
      <c r="FF895" s="79"/>
      <c r="FG895" s="79"/>
      <c r="FH895" s="79"/>
      <c r="FI895" s="79"/>
      <c r="FJ895" s="79"/>
      <c r="FK895" s="79"/>
      <c r="FL895" s="79"/>
      <c r="FM895" s="79"/>
      <c r="FN895" s="79"/>
      <c r="FO895" s="79"/>
      <c r="FP895" s="79"/>
      <c r="FQ895" s="79"/>
      <c r="FR895" s="79"/>
      <c r="FS895" s="79"/>
      <c r="FT895" s="79"/>
      <c r="FU895" s="79"/>
      <c r="FV895" s="79"/>
      <c r="FW895" s="79"/>
      <c r="FX895" s="79"/>
      <c r="FY895" s="79"/>
      <c r="FZ895" s="79"/>
      <c r="GA895" s="79"/>
      <c r="GB895" s="79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79"/>
      <c r="HP895" s="79"/>
      <c r="HQ895" s="79"/>
      <c r="HR895" s="79"/>
      <c r="HS895" s="79"/>
      <c r="HT895" s="79"/>
      <c r="HU895" s="79"/>
      <c r="HV895" s="79"/>
      <c r="HW895" s="79"/>
      <c r="HX895" s="79"/>
      <c r="HY895" s="79"/>
      <c r="HZ895" s="79"/>
      <c r="IA895" s="79"/>
      <c r="IB895" s="79"/>
      <c r="IC895" s="79"/>
      <c r="ID895" s="79"/>
      <c r="IE895" s="79"/>
      <c r="IF895" s="79"/>
      <c r="IG895" s="79"/>
      <c r="IH895" s="79"/>
      <c r="II895" s="79"/>
      <c r="IJ895" s="79"/>
      <c r="IK895" s="79"/>
      <c r="IL895" s="79"/>
      <c r="IM895" s="79"/>
      <c r="IN895" s="79"/>
      <c r="IO895" s="79"/>
      <c r="IP895" s="79"/>
      <c r="IQ895" s="79"/>
      <c r="IR895" s="79"/>
      <c r="IS895" s="79"/>
      <c r="IT895" s="79"/>
      <c r="IU895" s="79"/>
      <c r="IV895" s="79"/>
      <c r="IW895" s="79"/>
      <c r="IX895" s="79"/>
      <c r="IY895" s="79"/>
      <c r="IZ895" s="79"/>
      <c r="JA895" s="79"/>
      <c r="JB895" s="79"/>
      <c r="JC895" s="79"/>
      <c r="JD895" s="79"/>
      <c r="JE895" s="79"/>
      <c r="JF895" s="79"/>
      <c r="JG895" s="79"/>
      <c r="JH895" s="79"/>
      <c r="JI895" s="79"/>
      <c r="JJ895" s="79"/>
      <c r="JK895" s="79"/>
      <c r="JL895" s="79"/>
      <c r="JM895" s="79"/>
      <c r="JN895" s="79"/>
      <c r="JO895" s="79"/>
      <c r="JP895" s="79"/>
      <c r="JQ895" s="79"/>
      <c r="JR895" s="79"/>
      <c r="JS895" s="79"/>
      <c r="JT895" s="79"/>
      <c r="JU895" s="79"/>
      <c r="JV895" s="79"/>
      <c r="JW895" s="79"/>
      <c r="JX895" s="79"/>
      <c r="JY895" s="79"/>
      <c r="JZ895" s="79"/>
      <c r="KA895" s="79"/>
      <c r="KB895" s="79"/>
      <c r="KC895" s="79"/>
      <c r="KD895" s="79"/>
      <c r="KE895" s="79"/>
      <c r="KF895" s="79"/>
      <c r="KG895" s="79"/>
      <c r="KH895" s="79"/>
      <c r="KI895" s="79"/>
      <c r="KJ895" s="79"/>
      <c r="KK895" s="79"/>
      <c r="KL895" s="79"/>
      <c r="KM895" s="79"/>
      <c r="KN895" s="79"/>
      <c r="KO895" s="79"/>
      <c r="KP895" s="79"/>
      <c r="KQ895" s="79"/>
      <c r="KR895" s="79"/>
      <c r="KS895" s="79"/>
      <c r="KT895" s="79"/>
      <c r="KU895" s="79"/>
      <c r="KV895" s="79"/>
      <c r="KW895" s="79"/>
      <c r="KX895" s="79"/>
      <c r="KY895" s="79"/>
      <c r="KZ895" s="79"/>
      <c r="LA895" s="79"/>
      <c r="LB895" s="79"/>
      <c r="LC895" s="79"/>
      <c r="LD895" s="79"/>
      <c r="LE895" s="79"/>
      <c r="LF895" s="79"/>
      <c r="LG895" s="79"/>
      <c r="LH895" s="79"/>
      <c r="LI895" s="79"/>
      <c r="LJ895" s="79"/>
      <c r="LK895" s="79"/>
      <c r="LL895" s="79"/>
      <c r="LM895" s="79"/>
      <c r="LN895" s="79"/>
      <c r="LO895" s="79"/>
      <c r="LP895" s="79"/>
      <c r="LQ895" s="79"/>
      <c r="LR895" s="79"/>
      <c r="LS895" s="79"/>
      <c r="LT895" s="79"/>
      <c r="LU895" s="79"/>
      <c r="LV895" s="79"/>
      <c r="LW895" s="79"/>
      <c r="LX895" s="79"/>
      <c r="LY895" s="79"/>
      <c r="LZ895" s="79"/>
      <c r="MA895" s="79"/>
      <c r="MB895" s="79"/>
      <c r="MC895" s="79"/>
      <c r="MD895" s="79"/>
      <c r="ME895" s="79"/>
      <c r="MF895" s="79"/>
      <c r="MG895" s="79"/>
      <c r="MH895" s="79"/>
      <c r="MI895" s="79"/>
      <c r="MJ895" s="79"/>
      <c r="MK895" s="79"/>
      <c r="ML895" s="79"/>
      <c r="MM895" s="79"/>
      <c r="MN895" s="79"/>
      <c r="MO895" s="79"/>
      <c r="MP895" s="79"/>
      <c r="MQ895" s="79"/>
      <c r="MR895" s="79"/>
      <c r="MS895" s="79"/>
      <c r="MT895" s="79"/>
      <c r="MU895" s="79"/>
      <c r="MV895" s="79"/>
      <c r="MW895" s="79"/>
      <c r="MX895" s="79"/>
      <c r="MY895" s="79"/>
      <c r="MZ895" s="79"/>
      <c r="NA895" s="79"/>
      <c r="NB895" s="79"/>
      <c r="NC895" s="79"/>
      <c r="ND895" s="79"/>
      <c r="NE895" s="79"/>
      <c r="NF895" s="79"/>
      <c r="NG895" s="79"/>
      <c r="NH895" s="79"/>
      <c r="NI895" s="79"/>
      <c r="NJ895" s="79"/>
      <c r="NK895" s="79"/>
      <c r="NL895" s="79"/>
      <c r="NM895" s="79"/>
      <c r="NN895" s="79"/>
      <c r="NO895" s="79"/>
      <c r="NP895" s="79"/>
      <c r="NQ895" s="79"/>
      <c r="NR895" s="79"/>
      <c r="NS895" s="79"/>
      <c r="NT895" s="79"/>
      <c r="NU895" s="79"/>
      <c r="NV895" s="79"/>
      <c r="NW895" s="79"/>
      <c r="NX895" s="79"/>
      <c r="NY895" s="79"/>
      <c r="NZ895" s="79"/>
      <c r="OA895" s="79"/>
      <c r="OB895" s="79"/>
      <c r="OC895" s="79"/>
      <c r="OD895" s="79"/>
      <c r="OE895" s="79"/>
      <c r="OF895" s="79"/>
      <c r="OG895" s="79"/>
      <c r="OH895" s="79"/>
      <c r="OI895" s="79"/>
      <c r="OJ895" s="79"/>
      <c r="OK895" s="79"/>
      <c r="OL895" s="79"/>
      <c r="OM895" s="79"/>
      <c r="ON895" s="79"/>
      <c r="OO895" s="79"/>
      <c r="OP895" s="79"/>
      <c r="OQ895" s="79"/>
      <c r="OR895" s="79"/>
      <c r="OS895" s="79"/>
      <c r="OT895" s="79"/>
      <c r="OU895" s="79"/>
      <c r="OV895" s="79"/>
      <c r="OW895" s="79"/>
      <c r="OX895" s="79"/>
      <c r="OY895" s="79"/>
      <c r="OZ895" s="79"/>
      <c r="PA895" s="79"/>
      <c r="PB895" s="79"/>
      <c r="PC895" s="79"/>
      <c r="PD895" s="79"/>
      <c r="PE895" s="79"/>
      <c r="PF895" s="79"/>
      <c r="PG895" s="79"/>
      <c r="PH895" s="79"/>
      <c r="PI895" s="79"/>
      <c r="PJ895" s="79"/>
      <c r="PK895" s="79"/>
      <c r="PL895" s="79"/>
      <c r="PM895" s="79"/>
      <c r="PN895" s="79"/>
      <c r="PO895" s="79"/>
      <c r="PP895" s="79"/>
      <c r="PQ895" s="79"/>
      <c r="PR895" s="79"/>
      <c r="PS895" s="79"/>
      <c r="PT895" s="79"/>
      <c r="PU895" s="79"/>
      <c r="PV895" s="79"/>
      <c r="PW895" s="79"/>
      <c r="PX895" s="79"/>
      <c r="PY895" s="79"/>
      <c r="PZ895" s="79"/>
      <c r="QA895" s="79"/>
      <c r="QB895" s="79"/>
      <c r="QC895" s="79"/>
      <c r="QD895" s="79"/>
      <c r="QE895" s="79"/>
      <c r="QF895" s="79"/>
      <c r="QG895" s="79"/>
      <c r="QH895" s="79"/>
      <c r="QI895" s="79"/>
      <c r="QJ895" s="79"/>
      <c r="QK895" s="79"/>
      <c r="QL895" s="79"/>
      <c r="QM895" s="79"/>
      <c r="QN895" s="79"/>
      <c r="QO895" s="79"/>
      <c r="QP895" s="79"/>
      <c r="QQ895" s="79"/>
      <c r="QR895" s="79"/>
      <c r="QS895" s="79"/>
      <c r="QT895" s="79"/>
      <c r="QU895" s="79"/>
      <c r="QV895" s="79"/>
      <c r="QW895" s="79"/>
      <c r="QX895" s="79"/>
      <c r="QY895" s="79"/>
      <c r="QZ895" s="79"/>
      <c r="RA895" s="79"/>
      <c r="RB895" s="79"/>
      <c r="RC895" s="79"/>
      <c r="RD895" s="79"/>
      <c r="RE895" s="79"/>
      <c r="RF895" s="79"/>
      <c r="RG895" s="79"/>
      <c r="RH895" s="79"/>
      <c r="RI895" s="79"/>
      <c r="RJ895" s="79"/>
      <c r="RK895" s="79"/>
      <c r="RL895" s="79"/>
      <c r="RM895" s="79"/>
      <c r="RN895" s="79"/>
      <c r="RO895" s="79"/>
      <c r="RP895" s="79"/>
      <c r="RQ895" s="79"/>
      <c r="RR895" s="79"/>
      <c r="RS895" s="79"/>
      <c r="RT895" s="79"/>
      <c r="RU895" s="79"/>
      <c r="RV895" s="79"/>
      <c r="RW895" s="79"/>
      <c r="RX895" s="79"/>
      <c r="RY895" s="79"/>
      <c r="RZ895" s="79"/>
      <c r="SA895" s="79"/>
      <c r="SB895" s="79"/>
      <c r="SC895" s="79"/>
      <c r="SD895" s="79"/>
      <c r="SE895" s="79"/>
      <c r="SF895" s="79"/>
      <c r="SG895" s="79"/>
      <c r="SH895" s="79"/>
      <c r="SI895" s="79"/>
      <c r="SJ895" s="79"/>
      <c r="SK895" s="79"/>
      <c r="SL895" s="79"/>
      <c r="SM895" s="79"/>
      <c r="SN895" s="79"/>
      <c r="SO895" s="79"/>
      <c r="SP895" s="79"/>
      <c r="SQ895" s="79"/>
      <c r="SR895" s="79"/>
      <c r="SS895" s="79"/>
      <c r="ST895" s="79"/>
      <c r="SU895" s="79"/>
      <c r="SV895" s="79"/>
      <c r="SW895" s="79"/>
      <c r="SX895" s="79"/>
      <c r="SY895" s="79"/>
      <c r="SZ895" s="79"/>
      <c r="TA895" s="79"/>
      <c r="TB895" s="79"/>
      <c r="TC895" s="79"/>
      <c r="TD895" s="79"/>
      <c r="TE895" s="79"/>
      <c r="TF895" s="79"/>
      <c r="TG895" s="79"/>
      <c r="TH895" s="79"/>
      <c r="TI895" s="79"/>
      <c r="TJ895" s="79"/>
      <c r="TK895" s="79"/>
      <c r="TL895" s="79"/>
      <c r="TM895" s="79"/>
      <c r="TN895" s="79"/>
      <c r="TO895" s="79"/>
      <c r="TP895" s="79"/>
      <c r="TQ895" s="79"/>
      <c r="TR895" s="79"/>
      <c r="TS895" s="79"/>
      <c r="TT895" s="79"/>
      <c r="TU895" s="79"/>
      <c r="TV895" s="79"/>
      <c r="TW895" s="79"/>
      <c r="TX895" s="79"/>
      <c r="TY895" s="79"/>
      <c r="TZ895" s="79"/>
      <c r="UA895" s="79"/>
      <c r="UB895" s="79"/>
      <c r="UC895" s="79"/>
      <c r="UD895" s="79"/>
      <c r="UE895" s="79"/>
      <c r="UF895" s="79"/>
      <c r="UG895" s="79"/>
      <c r="UH895" s="79"/>
      <c r="UI895" s="79"/>
      <c r="UJ895" s="79"/>
      <c r="UK895" s="79"/>
      <c r="UL895" s="79"/>
      <c r="UM895" s="79"/>
      <c r="UN895" s="79"/>
      <c r="UO895" s="79"/>
      <c r="UP895" s="79"/>
      <c r="UQ895" s="79"/>
      <c r="UR895" s="79"/>
      <c r="US895" s="79"/>
      <c r="UT895" s="79"/>
      <c r="UU895" s="79"/>
      <c r="UV895" s="79"/>
      <c r="UW895" s="79"/>
      <c r="UX895" s="79"/>
      <c r="UY895" s="79"/>
      <c r="UZ895" s="79"/>
      <c r="VA895" s="79"/>
      <c r="VB895" s="79"/>
      <c r="VC895" s="79"/>
      <c r="VD895" s="79"/>
      <c r="VE895" s="79"/>
      <c r="VF895" s="79"/>
      <c r="VG895" s="79"/>
      <c r="VH895" s="79"/>
      <c r="VI895" s="79"/>
      <c r="VJ895" s="79"/>
      <c r="VK895" s="79"/>
      <c r="VL895" s="79"/>
      <c r="VM895" s="79"/>
      <c r="VN895" s="79"/>
      <c r="VO895" s="79"/>
      <c r="VP895" s="79"/>
      <c r="VQ895" s="79"/>
      <c r="VR895" s="79"/>
      <c r="VS895" s="79"/>
      <c r="VT895" s="79"/>
      <c r="VU895" s="79"/>
      <c r="VV895" s="79"/>
      <c r="VW895" s="79"/>
      <c r="VX895" s="79"/>
      <c r="VY895" s="79"/>
      <c r="VZ895" s="79"/>
      <c r="WA895" s="79"/>
      <c r="WB895" s="79"/>
      <c r="WC895" s="79"/>
    </row>
    <row r="896" spans="1:601" s="102" customFormat="1">
      <c r="A896" s="49">
        <f>IF(C896=C895,A895,IF(C896=(C895+1),A895,(A895+1)))</f>
        <v>132</v>
      </c>
      <c r="B896" s="50" t="str">
        <f>IF(L896="Stroke",IF(M896=M895,IF(A896&lt;&gt;A895,1,IF(L895="Stroke",B895+1,IF(L894="Stroke",B894+1,IF(L893="Stroke",B893+1,IF(L892="Stroke",B892+1,IF(L891="Stroke",B891+1,IF(L890="Stroke",B890+1,IF(L889="Stroke",B889+1,"")))))))),IF(A896&lt;&gt;A894,1,IF(M896=M894,IF(L894="Stroke",B894+1,IF(M896=M893,IF(L893="Stroke",B893+1,""))),1))),"")</f>
        <v/>
      </c>
      <c r="C896" s="49">
        <f t="shared" si="26"/>
        <v>62649</v>
      </c>
      <c r="D896" s="49" t="str">
        <f t="shared" si="27"/>
        <v>20171129</v>
      </c>
      <c r="E896" s="49">
        <v>2017</v>
      </c>
      <c r="F896" s="49">
        <v>11</v>
      </c>
      <c r="G896" s="49">
        <v>29</v>
      </c>
      <c r="H896" s="49">
        <v>17</v>
      </c>
      <c r="I896" s="49">
        <v>24</v>
      </c>
      <c r="J896" s="49">
        <v>9</v>
      </c>
      <c r="K896" s="49">
        <v>441</v>
      </c>
      <c r="L896" s="61" t="s">
        <v>47</v>
      </c>
      <c r="M896" s="49">
        <v>1</v>
      </c>
      <c r="N896" s="49" t="s">
        <v>21</v>
      </c>
      <c r="O896" s="49" t="s">
        <v>27</v>
      </c>
      <c r="P896" s="49">
        <v>0</v>
      </c>
      <c r="Q896" s="49"/>
      <c r="R896" s="60"/>
      <c r="S896" s="60"/>
      <c r="T896" s="60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  <c r="AE896" s="79"/>
      <c r="AF896" s="79"/>
      <c r="AG896" s="79"/>
      <c r="AH896" s="79"/>
      <c r="AI896" s="79"/>
      <c r="AJ896" s="79"/>
      <c r="AK896" s="79"/>
      <c r="AL896" s="79"/>
      <c r="AM896" s="79"/>
      <c r="AN896" s="79"/>
      <c r="AO896" s="79"/>
      <c r="AP896" s="79"/>
      <c r="AQ896" s="79"/>
      <c r="AR896" s="79"/>
      <c r="AS896" s="79"/>
      <c r="AT896" s="79"/>
      <c r="AU896" s="79"/>
      <c r="AV896" s="79"/>
      <c r="AW896" s="79"/>
      <c r="AX896" s="79"/>
      <c r="AY896" s="79"/>
      <c r="AZ896" s="79"/>
      <c r="BA896" s="79"/>
      <c r="BB896" s="79"/>
      <c r="BC896" s="79"/>
      <c r="BD896" s="79"/>
      <c r="BE896" s="79"/>
      <c r="BF896" s="79"/>
      <c r="BG896" s="79"/>
      <c r="BH896" s="79"/>
      <c r="BI896" s="79"/>
      <c r="BJ896" s="79"/>
      <c r="BK896" s="79"/>
      <c r="BL896" s="79"/>
      <c r="BM896" s="79"/>
      <c r="BN896" s="79"/>
      <c r="BO896" s="79"/>
      <c r="BP896" s="79"/>
      <c r="BQ896" s="79"/>
      <c r="BR896" s="79"/>
      <c r="BS896" s="79"/>
      <c r="BT896" s="79"/>
      <c r="BU896" s="79"/>
      <c r="BV896" s="79"/>
      <c r="BW896" s="79"/>
      <c r="BX896" s="79"/>
      <c r="BY896" s="79"/>
      <c r="BZ896" s="79"/>
      <c r="CA896" s="79"/>
      <c r="CB896" s="79"/>
      <c r="CC896" s="79"/>
      <c r="CD896" s="79"/>
      <c r="CE896" s="79"/>
      <c r="CF896" s="79"/>
      <c r="CG896" s="79"/>
      <c r="CH896" s="79"/>
      <c r="CI896" s="79"/>
      <c r="CJ896" s="79"/>
      <c r="CK896" s="79"/>
      <c r="CL896" s="79"/>
      <c r="CM896" s="79"/>
      <c r="CN896" s="79"/>
      <c r="CO896" s="79"/>
      <c r="CP896" s="79"/>
      <c r="CQ896" s="79"/>
      <c r="CR896" s="79"/>
      <c r="CS896" s="79"/>
      <c r="CT896" s="79"/>
      <c r="CU896" s="79"/>
      <c r="CV896" s="79"/>
      <c r="CW896" s="79"/>
      <c r="CX896" s="79"/>
      <c r="CY896" s="79"/>
      <c r="CZ896" s="79"/>
      <c r="DA896" s="79"/>
      <c r="DB896" s="79"/>
      <c r="DC896" s="79"/>
      <c r="DD896" s="79"/>
      <c r="DE896" s="79"/>
      <c r="DF896" s="79"/>
      <c r="DG896" s="79"/>
      <c r="DH896" s="79"/>
      <c r="DI896" s="79"/>
      <c r="DJ896" s="79"/>
      <c r="DK896" s="79"/>
      <c r="DL896" s="79"/>
      <c r="DM896" s="79"/>
      <c r="DN896" s="79"/>
      <c r="DO896" s="79"/>
      <c r="DP896" s="79"/>
      <c r="DQ896" s="79"/>
      <c r="DR896" s="79"/>
      <c r="DS896" s="79"/>
      <c r="DT896" s="79"/>
      <c r="DU896" s="79"/>
      <c r="DV896" s="79"/>
      <c r="DW896" s="79"/>
      <c r="DX896" s="79"/>
      <c r="DY896" s="79"/>
      <c r="DZ896" s="79"/>
      <c r="EA896" s="79"/>
      <c r="EB896" s="79"/>
      <c r="EC896" s="79"/>
      <c r="ED896" s="79"/>
      <c r="EE896" s="79"/>
      <c r="EF896" s="79"/>
      <c r="EG896" s="79"/>
      <c r="EH896" s="79"/>
      <c r="EI896" s="79"/>
      <c r="EJ896" s="79"/>
      <c r="EK896" s="79"/>
      <c r="EL896" s="79"/>
      <c r="EM896" s="79"/>
      <c r="EN896" s="79"/>
      <c r="EO896" s="79"/>
      <c r="EP896" s="79"/>
      <c r="EQ896" s="79"/>
      <c r="ER896" s="79"/>
      <c r="ES896" s="79"/>
      <c r="ET896" s="79"/>
      <c r="EU896" s="79"/>
      <c r="EV896" s="79"/>
      <c r="EW896" s="79"/>
      <c r="EX896" s="79"/>
      <c r="EY896" s="79"/>
      <c r="EZ896" s="79"/>
      <c r="FA896" s="79"/>
      <c r="FB896" s="79"/>
      <c r="FC896" s="79"/>
      <c r="FD896" s="79"/>
      <c r="FE896" s="79"/>
      <c r="FF896" s="79"/>
      <c r="FG896" s="79"/>
      <c r="FH896" s="79"/>
      <c r="FI896" s="79"/>
      <c r="FJ896" s="79"/>
      <c r="FK896" s="79"/>
      <c r="FL896" s="79"/>
      <c r="FM896" s="79"/>
      <c r="FN896" s="79"/>
      <c r="FO896" s="79"/>
      <c r="FP896" s="79"/>
      <c r="FQ896" s="79"/>
      <c r="FR896" s="79"/>
      <c r="FS896" s="79"/>
      <c r="FT896" s="79"/>
      <c r="FU896" s="79"/>
      <c r="FV896" s="79"/>
      <c r="FW896" s="79"/>
      <c r="FX896" s="79"/>
      <c r="FY896" s="79"/>
      <c r="FZ896" s="79"/>
      <c r="GA896" s="79"/>
      <c r="GB896" s="79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79"/>
      <c r="HP896" s="79"/>
      <c r="HQ896" s="79"/>
      <c r="HR896" s="79"/>
      <c r="HS896" s="79"/>
      <c r="HT896" s="79"/>
      <c r="HU896" s="79"/>
      <c r="HV896" s="79"/>
      <c r="HW896" s="79"/>
      <c r="HX896" s="79"/>
      <c r="HY896" s="79"/>
      <c r="HZ896" s="79"/>
      <c r="IA896" s="79"/>
      <c r="IB896" s="79"/>
      <c r="IC896" s="79"/>
      <c r="ID896" s="79"/>
      <c r="IE896" s="79"/>
      <c r="IF896" s="79"/>
      <c r="IG896" s="79"/>
      <c r="IH896" s="79"/>
      <c r="II896" s="79"/>
      <c r="IJ896" s="79"/>
      <c r="IK896" s="79"/>
      <c r="IL896" s="79"/>
      <c r="IM896" s="79"/>
      <c r="IN896" s="79"/>
      <c r="IO896" s="79"/>
      <c r="IP896" s="79"/>
      <c r="IQ896" s="79"/>
      <c r="IR896" s="79"/>
      <c r="IS896" s="79"/>
      <c r="IT896" s="79"/>
      <c r="IU896" s="79"/>
      <c r="IV896" s="79"/>
      <c r="IW896" s="79"/>
      <c r="IX896" s="79"/>
      <c r="IY896" s="79"/>
      <c r="IZ896" s="79"/>
      <c r="JA896" s="79"/>
      <c r="JB896" s="79"/>
      <c r="JC896" s="79"/>
      <c r="JD896" s="79"/>
      <c r="JE896" s="79"/>
      <c r="JF896" s="79"/>
      <c r="JG896" s="79"/>
      <c r="JH896" s="79"/>
      <c r="JI896" s="79"/>
      <c r="JJ896" s="79"/>
      <c r="JK896" s="79"/>
      <c r="JL896" s="79"/>
      <c r="JM896" s="79"/>
      <c r="JN896" s="79"/>
      <c r="JO896" s="79"/>
      <c r="JP896" s="79"/>
      <c r="JQ896" s="79"/>
      <c r="JR896" s="79"/>
      <c r="JS896" s="79"/>
      <c r="JT896" s="79"/>
      <c r="JU896" s="79"/>
      <c r="JV896" s="79"/>
      <c r="JW896" s="79"/>
      <c r="JX896" s="79"/>
      <c r="JY896" s="79"/>
      <c r="JZ896" s="79"/>
      <c r="KA896" s="79"/>
      <c r="KB896" s="79"/>
      <c r="KC896" s="79"/>
      <c r="KD896" s="79"/>
      <c r="KE896" s="79"/>
      <c r="KF896" s="79"/>
      <c r="KG896" s="79"/>
      <c r="KH896" s="79"/>
      <c r="KI896" s="79"/>
      <c r="KJ896" s="79"/>
      <c r="KK896" s="79"/>
      <c r="KL896" s="79"/>
      <c r="KM896" s="79"/>
      <c r="KN896" s="79"/>
      <c r="KO896" s="79"/>
      <c r="KP896" s="79"/>
      <c r="KQ896" s="79"/>
      <c r="KR896" s="79"/>
      <c r="KS896" s="79"/>
      <c r="KT896" s="79"/>
      <c r="KU896" s="79"/>
      <c r="KV896" s="79"/>
      <c r="KW896" s="79"/>
      <c r="KX896" s="79"/>
      <c r="KY896" s="79"/>
      <c r="KZ896" s="79"/>
      <c r="LA896" s="79"/>
      <c r="LB896" s="79"/>
      <c r="LC896" s="79"/>
      <c r="LD896" s="79"/>
      <c r="LE896" s="79"/>
      <c r="LF896" s="79"/>
      <c r="LG896" s="79"/>
      <c r="LH896" s="79"/>
      <c r="LI896" s="79"/>
      <c r="LJ896" s="79"/>
      <c r="LK896" s="79"/>
      <c r="LL896" s="79"/>
      <c r="LM896" s="79"/>
      <c r="LN896" s="79"/>
      <c r="LO896" s="79"/>
      <c r="LP896" s="79"/>
      <c r="LQ896" s="79"/>
      <c r="LR896" s="79"/>
      <c r="LS896" s="79"/>
      <c r="LT896" s="79"/>
      <c r="LU896" s="79"/>
      <c r="LV896" s="79"/>
      <c r="LW896" s="79"/>
      <c r="LX896" s="79"/>
      <c r="LY896" s="79"/>
      <c r="LZ896" s="79"/>
      <c r="MA896" s="79"/>
      <c r="MB896" s="79"/>
      <c r="MC896" s="79"/>
      <c r="MD896" s="79"/>
      <c r="ME896" s="79"/>
      <c r="MF896" s="79"/>
      <c r="MG896" s="79"/>
      <c r="MH896" s="79"/>
      <c r="MI896" s="79"/>
      <c r="MJ896" s="79"/>
      <c r="MK896" s="79"/>
      <c r="ML896" s="79"/>
      <c r="MM896" s="79"/>
      <c r="MN896" s="79"/>
      <c r="MO896" s="79"/>
      <c r="MP896" s="79"/>
      <c r="MQ896" s="79"/>
      <c r="MR896" s="79"/>
      <c r="MS896" s="79"/>
      <c r="MT896" s="79"/>
      <c r="MU896" s="79"/>
      <c r="MV896" s="79"/>
      <c r="MW896" s="79"/>
      <c r="MX896" s="79"/>
      <c r="MY896" s="79"/>
      <c r="MZ896" s="79"/>
      <c r="NA896" s="79"/>
      <c r="NB896" s="79"/>
      <c r="NC896" s="79"/>
      <c r="ND896" s="79"/>
      <c r="NE896" s="79"/>
      <c r="NF896" s="79"/>
      <c r="NG896" s="79"/>
      <c r="NH896" s="79"/>
      <c r="NI896" s="79"/>
      <c r="NJ896" s="79"/>
      <c r="NK896" s="79"/>
      <c r="NL896" s="79"/>
      <c r="NM896" s="79"/>
      <c r="NN896" s="79"/>
      <c r="NO896" s="79"/>
      <c r="NP896" s="79"/>
      <c r="NQ896" s="79"/>
      <c r="NR896" s="79"/>
      <c r="NS896" s="79"/>
      <c r="NT896" s="79"/>
      <c r="NU896" s="79"/>
      <c r="NV896" s="79"/>
      <c r="NW896" s="79"/>
      <c r="NX896" s="79"/>
      <c r="NY896" s="79"/>
      <c r="NZ896" s="79"/>
      <c r="OA896" s="79"/>
      <c r="OB896" s="79"/>
      <c r="OC896" s="79"/>
      <c r="OD896" s="79"/>
      <c r="OE896" s="79"/>
      <c r="OF896" s="79"/>
      <c r="OG896" s="79"/>
      <c r="OH896" s="79"/>
      <c r="OI896" s="79"/>
      <c r="OJ896" s="79"/>
      <c r="OK896" s="79"/>
      <c r="OL896" s="79"/>
      <c r="OM896" s="79"/>
      <c r="ON896" s="79"/>
      <c r="OO896" s="79"/>
      <c r="OP896" s="79"/>
      <c r="OQ896" s="79"/>
      <c r="OR896" s="79"/>
      <c r="OS896" s="79"/>
      <c r="OT896" s="79"/>
      <c r="OU896" s="79"/>
      <c r="OV896" s="79"/>
      <c r="OW896" s="79"/>
      <c r="OX896" s="79"/>
      <c r="OY896" s="79"/>
      <c r="OZ896" s="79"/>
      <c r="PA896" s="79"/>
      <c r="PB896" s="79"/>
      <c r="PC896" s="79"/>
      <c r="PD896" s="79"/>
      <c r="PE896" s="79"/>
      <c r="PF896" s="79"/>
      <c r="PG896" s="79"/>
      <c r="PH896" s="79"/>
      <c r="PI896" s="79"/>
      <c r="PJ896" s="79"/>
      <c r="PK896" s="79"/>
      <c r="PL896" s="79"/>
      <c r="PM896" s="79"/>
      <c r="PN896" s="79"/>
      <c r="PO896" s="79"/>
      <c r="PP896" s="79"/>
      <c r="PQ896" s="79"/>
      <c r="PR896" s="79"/>
      <c r="PS896" s="79"/>
      <c r="PT896" s="79"/>
      <c r="PU896" s="79"/>
      <c r="PV896" s="79"/>
      <c r="PW896" s="79"/>
      <c r="PX896" s="79"/>
      <c r="PY896" s="79"/>
      <c r="PZ896" s="79"/>
      <c r="QA896" s="79"/>
      <c r="QB896" s="79"/>
      <c r="QC896" s="79"/>
      <c r="QD896" s="79"/>
      <c r="QE896" s="79"/>
      <c r="QF896" s="79"/>
      <c r="QG896" s="79"/>
      <c r="QH896" s="79"/>
      <c r="QI896" s="79"/>
      <c r="QJ896" s="79"/>
      <c r="QK896" s="79"/>
      <c r="QL896" s="79"/>
      <c r="QM896" s="79"/>
      <c r="QN896" s="79"/>
      <c r="QO896" s="79"/>
      <c r="QP896" s="79"/>
      <c r="QQ896" s="79"/>
      <c r="QR896" s="79"/>
      <c r="QS896" s="79"/>
      <c r="QT896" s="79"/>
      <c r="QU896" s="79"/>
      <c r="QV896" s="79"/>
      <c r="QW896" s="79"/>
      <c r="QX896" s="79"/>
      <c r="QY896" s="79"/>
      <c r="QZ896" s="79"/>
      <c r="RA896" s="79"/>
      <c r="RB896" s="79"/>
      <c r="RC896" s="79"/>
      <c r="RD896" s="79"/>
      <c r="RE896" s="79"/>
      <c r="RF896" s="79"/>
      <c r="RG896" s="79"/>
      <c r="RH896" s="79"/>
      <c r="RI896" s="79"/>
      <c r="RJ896" s="79"/>
      <c r="RK896" s="79"/>
      <c r="RL896" s="79"/>
      <c r="RM896" s="79"/>
      <c r="RN896" s="79"/>
      <c r="RO896" s="79"/>
      <c r="RP896" s="79"/>
      <c r="RQ896" s="79"/>
      <c r="RR896" s="79"/>
      <c r="RS896" s="79"/>
      <c r="RT896" s="79"/>
      <c r="RU896" s="79"/>
      <c r="RV896" s="79"/>
      <c r="RW896" s="79"/>
      <c r="RX896" s="79"/>
      <c r="RY896" s="79"/>
      <c r="RZ896" s="79"/>
      <c r="SA896" s="79"/>
      <c r="SB896" s="79"/>
      <c r="SC896" s="79"/>
      <c r="SD896" s="79"/>
      <c r="SE896" s="79"/>
      <c r="SF896" s="79"/>
      <c r="SG896" s="79"/>
      <c r="SH896" s="79"/>
      <c r="SI896" s="79"/>
      <c r="SJ896" s="79"/>
      <c r="SK896" s="79"/>
      <c r="SL896" s="79"/>
      <c r="SM896" s="79"/>
      <c r="SN896" s="79"/>
      <c r="SO896" s="79"/>
      <c r="SP896" s="79"/>
      <c r="SQ896" s="79"/>
      <c r="SR896" s="79"/>
      <c r="SS896" s="79"/>
      <c r="ST896" s="79"/>
      <c r="SU896" s="79"/>
      <c r="SV896" s="79"/>
      <c r="SW896" s="79"/>
      <c r="SX896" s="79"/>
      <c r="SY896" s="79"/>
      <c r="SZ896" s="79"/>
      <c r="TA896" s="79"/>
      <c r="TB896" s="79"/>
      <c r="TC896" s="79"/>
      <c r="TD896" s="79"/>
      <c r="TE896" s="79"/>
      <c r="TF896" s="79"/>
      <c r="TG896" s="79"/>
      <c r="TH896" s="79"/>
      <c r="TI896" s="79"/>
      <c r="TJ896" s="79"/>
      <c r="TK896" s="79"/>
      <c r="TL896" s="79"/>
      <c r="TM896" s="79"/>
      <c r="TN896" s="79"/>
      <c r="TO896" s="79"/>
      <c r="TP896" s="79"/>
      <c r="TQ896" s="79"/>
      <c r="TR896" s="79"/>
      <c r="TS896" s="79"/>
      <c r="TT896" s="79"/>
      <c r="TU896" s="79"/>
      <c r="TV896" s="79"/>
      <c r="TW896" s="79"/>
      <c r="TX896" s="79"/>
      <c r="TY896" s="79"/>
      <c r="TZ896" s="79"/>
      <c r="UA896" s="79"/>
      <c r="UB896" s="79"/>
      <c r="UC896" s="79"/>
      <c r="UD896" s="79"/>
      <c r="UE896" s="79"/>
      <c r="UF896" s="79"/>
      <c r="UG896" s="79"/>
      <c r="UH896" s="79"/>
      <c r="UI896" s="79"/>
      <c r="UJ896" s="79"/>
      <c r="UK896" s="79"/>
      <c r="UL896" s="79"/>
      <c r="UM896" s="79"/>
      <c r="UN896" s="79"/>
      <c r="UO896" s="79"/>
      <c r="UP896" s="79"/>
      <c r="UQ896" s="79"/>
      <c r="UR896" s="79"/>
      <c r="US896" s="79"/>
      <c r="UT896" s="79"/>
      <c r="UU896" s="79"/>
      <c r="UV896" s="79"/>
      <c r="UW896" s="79"/>
      <c r="UX896" s="79"/>
      <c r="UY896" s="79"/>
      <c r="UZ896" s="79"/>
      <c r="VA896" s="79"/>
      <c r="VB896" s="79"/>
      <c r="VC896" s="79"/>
      <c r="VD896" s="79"/>
      <c r="VE896" s="79"/>
      <c r="VF896" s="79"/>
      <c r="VG896" s="79"/>
      <c r="VH896" s="79"/>
      <c r="VI896" s="79"/>
      <c r="VJ896" s="79"/>
      <c r="VK896" s="79"/>
      <c r="VL896" s="79"/>
      <c r="VM896" s="79"/>
      <c r="VN896" s="79"/>
      <c r="VO896" s="79"/>
      <c r="VP896" s="79"/>
      <c r="VQ896" s="79"/>
      <c r="VR896" s="79"/>
      <c r="VS896" s="79"/>
      <c r="VT896" s="79"/>
      <c r="VU896" s="79"/>
      <c r="VV896" s="79"/>
      <c r="VW896" s="79"/>
      <c r="VX896" s="79"/>
      <c r="VY896" s="79"/>
      <c r="VZ896" s="79"/>
      <c r="WA896" s="79"/>
      <c r="WB896" s="79"/>
      <c r="WC896" s="79"/>
    </row>
    <row r="897" spans="1:601" s="102" customFormat="1">
      <c r="A897" s="49">
        <f>IF(C897=C896,A896,IF(C897=(C896+1),A896,(A896+1)))</f>
        <v>132</v>
      </c>
      <c r="B897" s="50" t="str">
        <f>IF(L897="Stroke",IF(M897=M896,IF(A897&lt;&gt;A896,1,IF(L896="Stroke",B896+1,IF(L895="Stroke",B895+1,IF(L894="Stroke",B894+1,IF(L893="Stroke",B893+1,IF(L892="Stroke",B892+1,IF(L891="Stroke",B891+1,IF(L890="Stroke",B890+1,"")))))))),IF(A897&lt;&gt;A895,1,IF(M897=M895,IF(L895="Stroke",B895+1,IF(M897=M894,IF(L894="Stroke",B894+1,""))),1))),"")</f>
        <v/>
      </c>
      <c r="C897" s="49">
        <f t="shared" si="26"/>
        <v>62649</v>
      </c>
      <c r="D897" s="49" t="str">
        <f t="shared" si="27"/>
        <v>20171129</v>
      </c>
      <c r="E897" s="49">
        <v>2017</v>
      </c>
      <c r="F897" s="49">
        <v>11</v>
      </c>
      <c r="G897" s="49">
        <v>29</v>
      </c>
      <c r="H897" s="49">
        <v>17</v>
      </c>
      <c r="I897" s="49">
        <v>24</v>
      </c>
      <c r="J897" s="49">
        <v>9</v>
      </c>
      <c r="K897" s="49">
        <v>445</v>
      </c>
      <c r="L897" s="61" t="s">
        <v>47</v>
      </c>
      <c r="M897" s="49">
        <v>2</v>
      </c>
      <c r="N897" s="49" t="s">
        <v>21</v>
      </c>
      <c r="O897" s="49" t="s">
        <v>27</v>
      </c>
      <c r="P897" s="49">
        <v>0</v>
      </c>
      <c r="Q897" s="49"/>
      <c r="R897" s="60"/>
      <c r="S897" s="60"/>
      <c r="T897" s="60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  <c r="AE897" s="79"/>
      <c r="AF897" s="79"/>
      <c r="AG897" s="79"/>
      <c r="AH897" s="79"/>
      <c r="AI897" s="79"/>
      <c r="AJ897" s="79"/>
      <c r="AK897" s="79"/>
      <c r="AL897" s="79"/>
      <c r="AM897" s="79"/>
      <c r="AN897" s="79"/>
      <c r="AO897" s="79"/>
      <c r="AP897" s="79"/>
      <c r="AQ897" s="79"/>
      <c r="AR897" s="79"/>
      <c r="AS897" s="79"/>
      <c r="AT897" s="79"/>
      <c r="AU897" s="79"/>
      <c r="AV897" s="79"/>
      <c r="AW897" s="79"/>
      <c r="AX897" s="79"/>
      <c r="AY897" s="79"/>
      <c r="AZ897" s="79"/>
      <c r="BA897" s="79"/>
      <c r="BB897" s="79"/>
      <c r="BC897" s="79"/>
      <c r="BD897" s="79"/>
      <c r="BE897" s="79"/>
      <c r="BF897" s="79"/>
      <c r="BG897" s="79"/>
      <c r="BH897" s="79"/>
      <c r="BI897" s="79"/>
      <c r="BJ897" s="79"/>
      <c r="BK897" s="79"/>
      <c r="BL897" s="79"/>
      <c r="BM897" s="79"/>
      <c r="BN897" s="79"/>
      <c r="BO897" s="79"/>
      <c r="BP897" s="79"/>
      <c r="BQ897" s="79"/>
      <c r="BR897" s="79"/>
      <c r="BS897" s="79"/>
      <c r="BT897" s="79"/>
      <c r="BU897" s="79"/>
      <c r="BV897" s="79"/>
      <c r="BW897" s="79"/>
      <c r="BX897" s="79"/>
      <c r="BY897" s="79"/>
      <c r="BZ897" s="79"/>
      <c r="CA897" s="79"/>
      <c r="CB897" s="79"/>
      <c r="CC897" s="79"/>
      <c r="CD897" s="79"/>
      <c r="CE897" s="79"/>
      <c r="CF897" s="79"/>
      <c r="CG897" s="79"/>
      <c r="CH897" s="79"/>
      <c r="CI897" s="79"/>
      <c r="CJ897" s="79"/>
      <c r="CK897" s="79"/>
      <c r="CL897" s="79"/>
      <c r="CM897" s="79"/>
      <c r="CN897" s="79"/>
      <c r="CO897" s="79"/>
      <c r="CP897" s="79"/>
      <c r="CQ897" s="79"/>
      <c r="CR897" s="79"/>
      <c r="CS897" s="79"/>
      <c r="CT897" s="79"/>
      <c r="CU897" s="79"/>
      <c r="CV897" s="79"/>
      <c r="CW897" s="79"/>
      <c r="CX897" s="79"/>
      <c r="CY897" s="79"/>
      <c r="CZ897" s="79"/>
      <c r="DA897" s="79"/>
      <c r="DB897" s="79"/>
      <c r="DC897" s="79"/>
      <c r="DD897" s="79"/>
      <c r="DE897" s="79"/>
      <c r="DF897" s="79"/>
      <c r="DG897" s="79"/>
      <c r="DH897" s="79"/>
      <c r="DI897" s="79"/>
      <c r="DJ897" s="79"/>
      <c r="DK897" s="79"/>
      <c r="DL897" s="79"/>
      <c r="DM897" s="79"/>
      <c r="DN897" s="79"/>
      <c r="DO897" s="79"/>
      <c r="DP897" s="79"/>
      <c r="DQ897" s="79"/>
      <c r="DR897" s="79"/>
      <c r="DS897" s="79"/>
      <c r="DT897" s="79"/>
      <c r="DU897" s="79"/>
      <c r="DV897" s="79"/>
      <c r="DW897" s="79"/>
      <c r="DX897" s="79"/>
      <c r="DY897" s="79"/>
      <c r="DZ897" s="79"/>
      <c r="EA897" s="79"/>
      <c r="EB897" s="79"/>
      <c r="EC897" s="79"/>
      <c r="ED897" s="79"/>
      <c r="EE897" s="79"/>
      <c r="EF897" s="79"/>
      <c r="EG897" s="79"/>
      <c r="EH897" s="79"/>
      <c r="EI897" s="79"/>
      <c r="EJ897" s="79"/>
      <c r="EK897" s="79"/>
      <c r="EL897" s="79"/>
      <c r="EM897" s="79"/>
      <c r="EN897" s="79"/>
      <c r="EO897" s="79"/>
      <c r="EP897" s="79"/>
      <c r="EQ897" s="79"/>
      <c r="ER897" s="79"/>
      <c r="ES897" s="79"/>
      <c r="ET897" s="79"/>
      <c r="EU897" s="79"/>
      <c r="EV897" s="79"/>
      <c r="EW897" s="79"/>
      <c r="EX897" s="79"/>
      <c r="EY897" s="79"/>
      <c r="EZ897" s="79"/>
      <c r="FA897" s="79"/>
      <c r="FB897" s="79"/>
      <c r="FC897" s="79"/>
      <c r="FD897" s="79"/>
      <c r="FE897" s="79"/>
      <c r="FF897" s="79"/>
      <c r="FG897" s="79"/>
      <c r="FH897" s="79"/>
      <c r="FI897" s="79"/>
      <c r="FJ897" s="79"/>
      <c r="FK897" s="79"/>
      <c r="FL897" s="79"/>
      <c r="FM897" s="79"/>
      <c r="FN897" s="79"/>
      <c r="FO897" s="79"/>
      <c r="FP897" s="79"/>
      <c r="FQ897" s="79"/>
      <c r="FR897" s="79"/>
      <c r="FS897" s="79"/>
      <c r="FT897" s="79"/>
      <c r="FU897" s="79"/>
      <c r="FV897" s="79"/>
      <c r="FW897" s="79"/>
      <c r="FX897" s="79"/>
      <c r="FY897" s="79"/>
      <c r="FZ897" s="79"/>
      <c r="GA897" s="79"/>
      <c r="GB897" s="79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79"/>
      <c r="HP897" s="79"/>
      <c r="HQ897" s="79"/>
      <c r="HR897" s="79"/>
      <c r="HS897" s="79"/>
      <c r="HT897" s="79"/>
      <c r="HU897" s="79"/>
      <c r="HV897" s="79"/>
      <c r="HW897" s="79"/>
      <c r="HX897" s="79"/>
      <c r="HY897" s="79"/>
      <c r="HZ897" s="79"/>
      <c r="IA897" s="79"/>
      <c r="IB897" s="79"/>
      <c r="IC897" s="79"/>
      <c r="ID897" s="79"/>
      <c r="IE897" s="79"/>
      <c r="IF897" s="79"/>
      <c r="IG897" s="79"/>
      <c r="IH897" s="79"/>
      <c r="II897" s="79"/>
      <c r="IJ897" s="79"/>
      <c r="IK897" s="79"/>
      <c r="IL897" s="79"/>
      <c r="IM897" s="79"/>
      <c r="IN897" s="79"/>
      <c r="IO897" s="79"/>
      <c r="IP897" s="79"/>
      <c r="IQ897" s="79"/>
      <c r="IR897" s="79"/>
      <c r="IS897" s="79"/>
      <c r="IT897" s="79"/>
      <c r="IU897" s="79"/>
      <c r="IV897" s="79"/>
      <c r="IW897" s="79"/>
      <c r="IX897" s="79"/>
      <c r="IY897" s="79"/>
      <c r="IZ897" s="79"/>
      <c r="JA897" s="79"/>
      <c r="JB897" s="79"/>
      <c r="JC897" s="79"/>
      <c r="JD897" s="79"/>
      <c r="JE897" s="79"/>
      <c r="JF897" s="79"/>
      <c r="JG897" s="79"/>
      <c r="JH897" s="79"/>
      <c r="JI897" s="79"/>
      <c r="JJ897" s="79"/>
      <c r="JK897" s="79"/>
      <c r="JL897" s="79"/>
      <c r="JM897" s="79"/>
      <c r="JN897" s="79"/>
      <c r="JO897" s="79"/>
      <c r="JP897" s="79"/>
      <c r="JQ897" s="79"/>
      <c r="JR897" s="79"/>
      <c r="JS897" s="79"/>
      <c r="JT897" s="79"/>
      <c r="JU897" s="79"/>
      <c r="JV897" s="79"/>
      <c r="JW897" s="79"/>
      <c r="JX897" s="79"/>
      <c r="JY897" s="79"/>
      <c r="JZ897" s="79"/>
      <c r="KA897" s="79"/>
      <c r="KB897" s="79"/>
      <c r="KC897" s="79"/>
      <c r="KD897" s="79"/>
      <c r="KE897" s="79"/>
      <c r="KF897" s="79"/>
      <c r="KG897" s="79"/>
      <c r="KH897" s="79"/>
      <c r="KI897" s="79"/>
      <c r="KJ897" s="79"/>
      <c r="KK897" s="79"/>
      <c r="KL897" s="79"/>
      <c r="KM897" s="79"/>
      <c r="KN897" s="79"/>
      <c r="KO897" s="79"/>
      <c r="KP897" s="79"/>
      <c r="KQ897" s="79"/>
      <c r="KR897" s="79"/>
      <c r="KS897" s="79"/>
      <c r="KT897" s="79"/>
      <c r="KU897" s="79"/>
      <c r="KV897" s="79"/>
      <c r="KW897" s="79"/>
      <c r="KX897" s="79"/>
      <c r="KY897" s="79"/>
      <c r="KZ897" s="79"/>
      <c r="LA897" s="79"/>
      <c r="LB897" s="79"/>
      <c r="LC897" s="79"/>
      <c r="LD897" s="79"/>
      <c r="LE897" s="79"/>
      <c r="LF897" s="79"/>
      <c r="LG897" s="79"/>
      <c r="LH897" s="79"/>
      <c r="LI897" s="79"/>
      <c r="LJ897" s="79"/>
      <c r="LK897" s="79"/>
      <c r="LL897" s="79"/>
      <c r="LM897" s="79"/>
      <c r="LN897" s="79"/>
      <c r="LO897" s="79"/>
      <c r="LP897" s="79"/>
      <c r="LQ897" s="79"/>
      <c r="LR897" s="79"/>
      <c r="LS897" s="79"/>
      <c r="LT897" s="79"/>
      <c r="LU897" s="79"/>
      <c r="LV897" s="79"/>
      <c r="LW897" s="79"/>
      <c r="LX897" s="79"/>
      <c r="LY897" s="79"/>
      <c r="LZ897" s="79"/>
      <c r="MA897" s="79"/>
      <c r="MB897" s="79"/>
      <c r="MC897" s="79"/>
      <c r="MD897" s="79"/>
      <c r="ME897" s="79"/>
      <c r="MF897" s="79"/>
      <c r="MG897" s="79"/>
      <c r="MH897" s="79"/>
      <c r="MI897" s="79"/>
      <c r="MJ897" s="79"/>
      <c r="MK897" s="79"/>
      <c r="ML897" s="79"/>
      <c r="MM897" s="79"/>
      <c r="MN897" s="79"/>
      <c r="MO897" s="79"/>
      <c r="MP897" s="79"/>
      <c r="MQ897" s="79"/>
      <c r="MR897" s="79"/>
      <c r="MS897" s="79"/>
      <c r="MT897" s="79"/>
      <c r="MU897" s="79"/>
      <c r="MV897" s="79"/>
      <c r="MW897" s="79"/>
      <c r="MX897" s="79"/>
      <c r="MY897" s="79"/>
      <c r="MZ897" s="79"/>
      <c r="NA897" s="79"/>
      <c r="NB897" s="79"/>
      <c r="NC897" s="79"/>
      <c r="ND897" s="79"/>
      <c r="NE897" s="79"/>
      <c r="NF897" s="79"/>
      <c r="NG897" s="79"/>
      <c r="NH897" s="79"/>
      <c r="NI897" s="79"/>
      <c r="NJ897" s="79"/>
      <c r="NK897" s="79"/>
      <c r="NL897" s="79"/>
      <c r="NM897" s="79"/>
      <c r="NN897" s="79"/>
      <c r="NO897" s="79"/>
      <c r="NP897" s="79"/>
      <c r="NQ897" s="79"/>
      <c r="NR897" s="79"/>
      <c r="NS897" s="79"/>
      <c r="NT897" s="79"/>
      <c r="NU897" s="79"/>
      <c r="NV897" s="79"/>
      <c r="NW897" s="79"/>
      <c r="NX897" s="79"/>
      <c r="NY897" s="79"/>
      <c r="NZ897" s="79"/>
      <c r="OA897" s="79"/>
      <c r="OB897" s="79"/>
      <c r="OC897" s="79"/>
      <c r="OD897" s="79"/>
      <c r="OE897" s="79"/>
      <c r="OF897" s="79"/>
      <c r="OG897" s="79"/>
      <c r="OH897" s="79"/>
      <c r="OI897" s="79"/>
      <c r="OJ897" s="79"/>
      <c r="OK897" s="79"/>
      <c r="OL897" s="79"/>
      <c r="OM897" s="79"/>
      <c r="ON897" s="79"/>
      <c r="OO897" s="79"/>
      <c r="OP897" s="79"/>
      <c r="OQ897" s="79"/>
      <c r="OR897" s="79"/>
      <c r="OS897" s="79"/>
      <c r="OT897" s="79"/>
      <c r="OU897" s="79"/>
      <c r="OV897" s="79"/>
      <c r="OW897" s="79"/>
      <c r="OX897" s="79"/>
      <c r="OY897" s="79"/>
      <c r="OZ897" s="79"/>
      <c r="PA897" s="79"/>
      <c r="PB897" s="79"/>
      <c r="PC897" s="79"/>
      <c r="PD897" s="79"/>
      <c r="PE897" s="79"/>
      <c r="PF897" s="79"/>
      <c r="PG897" s="79"/>
      <c r="PH897" s="79"/>
      <c r="PI897" s="79"/>
      <c r="PJ897" s="79"/>
      <c r="PK897" s="79"/>
      <c r="PL897" s="79"/>
      <c r="PM897" s="79"/>
      <c r="PN897" s="79"/>
      <c r="PO897" s="79"/>
      <c r="PP897" s="79"/>
      <c r="PQ897" s="79"/>
      <c r="PR897" s="79"/>
      <c r="PS897" s="79"/>
      <c r="PT897" s="79"/>
      <c r="PU897" s="79"/>
      <c r="PV897" s="79"/>
      <c r="PW897" s="79"/>
      <c r="PX897" s="79"/>
      <c r="PY897" s="79"/>
      <c r="PZ897" s="79"/>
      <c r="QA897" s="79"/>
      <c r="QB897" s="79"/>
      <c r="QC897" s="79"/>
      <c r="QD897" s="79"/>
      <c r="QE897" s="79"/>
      <c r="QF897" s="79"/>
      <c r="QG897" s="79"/>
      <c r="QH897" s="79"/>
      <c r="QI897" s="79"/>
      <c r="QJ897" s="79"/>
      <c r="QK897" s="79"/>
      <c r="QL897" s="79"/>
      <c r="QM897" s="79"/>
      <c r="QN897" s="79"/>
      <c r="QO897" s="79"/>
      <c r="QP897" s="79"/>
      <c r="QQ897" s="79"/>
      <c r="QR897" s="79"/>
      <c r="QS897" s="79"/>
      <c r="QT897" s="79"/>
      <c r="QU897" s="79"/>
      <c r="QV897" s="79"/>
      <c r="QW897" s="79"/>
      <c r="QX897" s="79"/>
      <c r="QY897" s="79"/>
      <c r="QZ897" s="79"/>
      <c r="RA897" s="79"/>
      <c r="RB897" s="79"/>
      <c r="RC897" s="79"/>
      <c r="RD897" s="79"/>
      <c r="RE897" s="79"/>
      <c r="RF897" s="79"/>
      <c r="RG897" s="79"/>
      <c r="RH897" s="79"/>
      <c r="RI897" s="79"/>
      <c r="RJ897" s="79"/>
      <c r="RK897" s="79"/>
      <c r="RL897" s="79"/>
      <c r="RM897" s="79"/>
      <c r="RN897" s="79"/>
      <c r="RO897" s="79"/>
      <c r="RP897" s="79"/>
      <c r="RQ897" s="79"/>
      <c r="RR897" s="79"/>
      <c r="RS897" s="79"/>
      <c r="RT897" s="79"/>
      <c r="RU897" s="79"/>
      <c r="RV897" s="79"/>
      <c r="RW897" s="79"/>
      <c r="RX897" s="79"/>
      <c r="RY897" s="79"/>
      <c r="RZ897" s="79"/>
      <c r="SA897" s="79"/>
      <c r="SB897" s="79"/>
      <c r="SC897" s="79"/>
      <c r="SD897" s="79"/>
      <c r="SE897" s="79"/>
      <c r="SF897" s="79"/>
      <c r="SG897" s="79"/>
      <c r="SH897" s="79"/>
      <c r="SI897" s="79"/>
      <c r="SJ897" s="79"/>
      <c r="SK897" s="79"/>
      <c r="SL897" s="79"/>
      <c r="SM897" s="79"/>
      <c r="SN897" s="79"/>
      <c r="SO897" s="79"/>
      <c r="SP897" s="79"/>
      <c r="SQ897" s="79"/>
      <c r="SR897" s="79"/>
      <c r="SS897" s="79"/>
      <c r="ST897" s="79"/>
      <c r="SU897" s="79"/>
      <c r="SV897" s="79"/>
      <c r="SW897" s="79"/>
      <c r="SX897" s="79"/>
      <c r="SY897" s="79"/>
      <c r="SZ897" s="79"/>
      <c r="TA897" s="79"/>
      <c r="TB897" s="79"/>
      <c r="TC897" s="79"/>
      <c r="TD897" s="79"/>
      <c r="TE897" s="79"/>
      <c r="TF897" s="79"/>
      <c r="TG897" s="79"/>
      <c r="TH897" s="79"/>
      <c r="TI897" s="79"/>
      <c r="TJ897" s="79"/>
      <c r="TK897" s="79"/>
      <c r="TL897" s="79"/>
      <c r="TM897" s="79"/>
      <c r="TN897" s="79"/>
      <c r="TO897" s="79"/>
      <c r="TP897" s="79"/>
      <c r="TQ897" s="79"/>
      <c r="TR897" s="79"/>
      <c r="TS897" s="79"/>
      <c r="TT897" s="79"/>
      <c r="TU897" s="79"/>
      <c r="TV897" s="79"/>
      <c r="TW897" s="79"/>
      <c r="TX897" s="79"/>
      <c r="TY897" s="79"/>
      <c r="TZ897" s="79"/>
      <c r="UA897" s="79"/>
      <c r="UB897" s="79"/>
      <c r="UC897" s="79"/>
      <c r="UD897" s="79"/>
      <c r="UE897" s="79"/>
      <c r="UF897" s="79"/>
      <c r="UG897" s="79"/>
      <c r="UH897" s="79"/>
      <c r="UI897" s="79"/>
      <c r="UJ897" s="79"/>
      <c r="UK897" s="79"/>
      <c r="UL897" s="79"/>
      <c r="UM897" s="79"/>
      <c r="UN897" s="79"/>
      <c r="UO897" s="79"/>
      <c r="UP897" s="79"/>
      <c r="UQ897" s="79"/>
      <c r="UR897" s="79"/>
      <c r="US897" s="79"/>
      <c r="UT897" s="79"/>
      <c r="UU897" s="79"/>
      <c r="UV897" s="79"/>
      <c r="UW897" s="79"/>
      <c r="UX897" s="79"/>
      <c r="UY897" s="79"/>
      <c r="UZ897" s="79"/>
      <c r="VA897" s="79"/>
      <c r="VB897" s="79"/>
      <c r="VC897" s="79"/>
      <c r="VD897" s="79"/>
      <c r="VE897" s="79"/>
      <c r="VF897" s="79"/>
      <c r="VG897" s="79"/>
      <c r="VH897" s="79"/>
      <c r="VI897" s="79"/>
      <c r="VJ897" s="79"/>
      <c r="VK897" s="79"/>
      <c r="VL897" s="79"/>
      <c r="VM897" s="79"/>
      <c r="VN897" s="79"/>
      <c r="VO897" s="79"/>
      <c r="VP897" s="79"/>
      <c r="VQ897" s="79"/>
      <c r="VR897" s="79"/>
      <c r="VS897" s="79"/>
      <c r="VT897" s="79"/>
      <c r="VU897" s="79"/>
      <c r="VV897" s="79"/>
      <c r="VW897" s="79"/>
      <c r="VX897" s="79"/>
      <c r="VY897" s="79"/>
      <c r="VZ897" s="79"/>
      <c r="WA897" s="79"/>
      <c r="WB897" s="79"/>
      <c r="WC897" s="79"/>
    </row>
    <row r="898" spans="1:601" s="102" customFormat="1">
      <c r="A898" s="49">
        <f>IF(C898=C897,A897,IF(C898=(C897+1),A897,(A897+1)))</f>
        <v>132</v>
      </c>
      <c r="B898" s="50" t="str">
        <f>IF(L898="Stroke",IF(M898=M897,IF(A898&lt;&gt;A897,1,IF(L897="Stroke",B897+1,IF(L896="Stroke",B896+1,IF(L895="Stroke",B895+1,IF(L894="Stroke",B894+1,IF(L893="Stroke",B893+1,IF(L892="Stroke",B892+1,IF(L891="Stroke",B891+1,"")))))))),IF(A898&lt;&gt;A896,1,IF(M898=M896,IF(L896="Stroke",B896+1,IF(M898=M895,IF(L895="Stroke",B895+1,""))),1))),"")</f>
        <v/>
      </c>
      <c r="C898" s="49">
        <f t="shared" ref="C898:C961" si="28">J898+(I898*60)+(H898*3600)</f>
        <v>62649</v>
      </c>
      <c r="D898" s="49" t="str">
        <f t="shared" ref="D898:D961" si="29">CONCATENATE(E898,F898,G898)</f>
        <v>20171129</v>
      </c>
      <c r="E898" s="49">
        <v>2017</v>
      </c>
      <c r="F898" s="49">
        <v>11</v>
      </c>
      <c r="G898" s="49">
        <v>29</v>
      </c>
      <c r="H898" s="49">
        <v>17</v>
      </c>
      <c r="I898" s="49">
        <v>24</v>
      </c>
      <c r="J898" s="49">
        <v>9</v>
      </c>
      <c r="K898" s="49">
        <v>466</v>
      </c>
      <c r="L898" s="61" t="s">
        <v>47</v>
      </c>
      <c r="M898" s="49">
        <v>1</v>
      </c>
      <c r="N898" s="49" t="s">
        <v>21</v>
      </c>
      <c r="O898" s="49" t="s">
        <v>27</v>
      </c>
      <c r="P898" s="49">
        <v>0</v>
      </c>
      <c r="Q898" s="49"/>
      <c r="R898" s="60"/>
      <c r="S898" s="60"/>
      <c r="T898" s="60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  <c r="AE898" s="79"/>
      <c r="AF898" s="79"/>
      <c r="AG898" s="79"/>
      <c r="AH898" s="79"/>
      <c r="AI898" s="79"/>
      <c r="AJ898" s="79"/>
      <c r="AK898" s="79"/>
      <c r="AL898" s="79"/>
      <c r="AM898" s="79"/>
      <c r="AN898" s="79"/>
      <c r="AO898" s="79"/>
      <c r="AP898" s="79"/>
      <c r="AQ898" s="79"/>
      <c r="AR898" s="79"/>
      <c r="AS898" s="79"/>
      <c r="AT898" s="79"/>
      <c r="AU898" s="79"/>
      <c r="AV898" s="79"/>
      <c r="AW898" s="79"/>
      <c r="AX898" s="79"/>
      <c r="AY898" s="79"/>
      <c r="AZ898" s="79"/>
      <c r="BA898" s="79"/>
      <c r="BB898" s="79"/>
      <c r="BC898" s="79"/>
      <c r="BD898" s="79"/>
      <c r="BE898" s="79"/>
      <c r="BF898" s="79"/>
      <c r="BG898" s="79"/>
      <c r="BH898" s="79"/>
      <c r="BI898" s="79"/>
      <c r="BJ898" s="79"/>
      <c r="BK898" s="79"/>
      <c r="BL898" s="79"/>
      <c r="BM898" s="79"/>
      <c r="BN898" s="79"/>
      <c r="BO898" s="79"/>
      <c r="BP898" s="79"/>
      <c r="BQ898" s="79"/>
      <c r="BR898" s="79"/>
      <c r="BS898" s="79"/>
      <c r="BT898" s="79"/>
      <c r="BU898" s="79"/>
      <c r="BV898" s="79"/>
      <c r="BW898" s="79"/>
      <c r="BX898" s="79"/>
      <c r="BY898" s="79"/>
      <c r="BZ898" s="79"/>
      <c r="CA898" s="79"/>
      <c r="CB898" s="79"/>
      <c r="CC898" s="79"/>
      <c r="CD898" s="79"/>
      <c r="CE898" s="79"/>
      <c r="CF898" s="79"/>
      <c r="CG898" s="79"/>
      <c r="CH898" s="79"/>
      <c r="CI898" s="79"/>
      <c r="CJ898" s="79"/>
      <c r="CK898" s="79"/>
      <c r="CL898" s="79"/>
      <c r="CM898" s="79"/>
      <c r="CN898" s="79"/>
      <c r="CO898" s="79"/>
      <c r="CP898" s="79"/>
      <c r="CQ898" s="79"/>
      <c r="CR898" s="79"/>
      <c r="CS898" s="79"/>
      <c r="CT898" s="79"/>
      <c r="CU898" s="79"/>
      <c r="CV898" s="79"/>
      <c r="CW898" s="79"/>
      <c r="CX898" s="79"/>
      <c r="CY898" s="79"/>
      <c r="CZ898" s="79"/>
      <c r="DA898" s="79"/>
      <c r="DB898" s="79"/>
      <c r="DC898" s="79"/>
      <c r="DD898" s="79"/>
      <c r="DE898" s="79"/>
      <c r="DF898" s="79"/>
      <c r="DG898" s="79"/>
      <c r="DH898" s="79"/>
      <c r="DI898" s="79"/>
      <c r="DJ898" s="79"/>
      <c r="DK898" s="79"/>
      <c r="DL898" s="79"/>
      <c r="DM898" s="79"/>
      <c r="DN898" s="79"/>
      <c r="DO898" s="79"/>
      <c r="DP898" s="79"/>
      <c r="DQ898" s="79"/>
      <c r="DR898" s="79"/>
      <c r="DS898" s="79"/>
      <c r="DT898" s="79"/>
      <c r="DU898" s="79"/>
      <c r="DV898" s="79"/>
      <c r="DW898" s="79"/>
      <c r="DX898" s="79"/>
      <c r="DY898" s="79"/>
      <c r="DZ898" s="79"/>
      <c r="EA898" s="79"/>
      <c r="EB898" s="79"/>
      <c r="EC898" s="79"/>
      <c r="ED898" s="79"/>
      <c r="EE898" s="79"/>
      <c r="EF898" s="79"/>
      <c r="EG898" s="79"/>
      <c r="EH898" s="79"/>
      <c r="EI898" s="79"/>
      <c r="EJ898" s="79"/>
      <c r="EK898" s="79"/>
      <c r="EL898" s="79"/>
      <c r="EM898" s="79"/>
      <c r="EN898" s="79"/>
      <c r="EO898" s="79"/>
      <c r="EP898" s="79"/>
      <c r="EQ898" s="79"/>
      <c r="ER898" s="79"/>
      <c r="ES898" s="79"/>
      <c r="ET898" s="79"/>
      <c r="EU898" s="79"/>
      <c r="EV898" s="79"/>
      <c r="EW898" s="79"/>
      <c r="EX898" s="79"/>
      <c r="EY898" s="79"/>
      <c r="EZ898" s="79"/>
      <c r="FA898" s="79"/>
      <c r="FB898" s="79"/>
      <c r="FC898" s="79"/>
      <c r="FD898" s="79"/>
      <c r="FE898" s="79"/>
      <c r="FF898" s="79"/>
      <c r="FG898" s="79"/>
      <c r="FH898" s="79"/>
      <c r="FI898" s="79"/>
      <c r="FJ898" s="79"/>
      <c r="FK898" s="79"/>
      <c r="FL898" s="79"/>
      <c r="FM898" s="79"/>
      <c r="FN898" s="79"/>
      <c r="FO898" s="79"/>
      <c r="FP898" s="79"/>
      <c r="FQ898" s="79"/>
      <c r="FR898" s="79"/>
      <c r="FS898" s="79"/>
      <c r="FT898" s="79"/>
      <c r="FU898" s="79"/>
      <c r="FV898" s="79"/>
      <c r="FW898" s="79"/>
      <c r="FX898" s="79"/>
      <c r="FY898" s="79"/>
      <c r="FZ898" s="79"/>
      <c r="GA898" s="79"/>
      <c r="GB898" s="79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79"/>
      <c r="HP898" s="79"/>
      <c r="HQ898" s="79"/>
      <c r="HR898" s="79"/>
      <c r="HS898" s="79"/>
      <c r="HT898" s="79"/>
      <c r="HU898" s="79"/>
      <c r="HV898" s="79"/>
      <c r="HW898" s="79"/>
      <c r="HX898" s="79"/>
      <c r="HY898" s="79"/>
      <c r="HZ898" s="79"/>
      <c r="IA898" s="79"/>
      <c r="IB898" s="79"/>
      <c r="IC898" s="79"/>
      <c r="ID898" s="79"/>
      <c r="IE898" s="79"/>
      <c r="IF898" s="79"/>
      <c r="IG898" s="79"/>
      <c r="IH898" s="79"/>
      <c r="II898" s="79"/>
      <c r="IJ898" s="79"/>
      <c r="IK898" s="79"/>
      <c r="IL898" s="79"/>
      <c r="IM898" s="79"/>
      <c r="IN898" s="79"/>
      <c r="IO898" s="79"/>
      <c r="IP898" s="79"/>
      <c r="IQ898" s="79"/>
      <c r="IR898" s="79"/>
      <c r="IS898" s="79"/>
      <c r="IT898" s="79"/>
      <c r="IU898" s="79"/>
      <c r="IV898" s="79"/>
      <c r="IW898" s="79"/>
      <c r="IX898" s="79"/>
      <c r="IY898" s="79"/>
      <c r="IZ898" s="79"/>
      <c r="JA898" s="79"/>
      <c r="JB898" s="79"/>
      <c r="JC898" s="79"/>
      <c r="JD898" s="79"/>
      <c r="JE898" s="79"/>
      <c r="JF898" s="79"/>
      <c r="JG898" s="79"/>
      <c r="JH898" s="79"/>
      <c r="JI898" s="79"/>
      <c r="JJ898" s="79"/>
      <c r="JK898" s="79"/>
      <c r="JL898" s="79"/>
      <c r="JM898" s="79"/>
      <c r="JN898" s="79"/>
      <c r="JO898" s="79"/>
      <c r="JP898" s="79"/>
      <c r="JQ898" s="79"/>
      <c r="JR898" s="79"/>
      <c r="JS898" s="79"/>
      <c r="JT898" s="79"/>
      <c r="JU898" s="79"/>
      <c r="JV898" s="79"/>
      <c r="JW898" s="79"/>
      <c r="JX898" s="79"/>
      <c r="JY898" s="79"/>
      <c r="JZ898" s="79"/>
      <c r="KA898" s="79"/>
      <c r="KB898" s="79"/>
      <c r="KC898" s="79"/>
      <c r="KD898" s="79"/>
      <c r="KE898" s="79"/>
      <c r="KF898" s="79"/>
      <c r="KG898" s="79"/>
      <c r="KH898" s="79"/>
      <c r="KI898" s="79"/>
      <c r="KJ898" s="79"/>
      <c r="KK898" s="79"/>
      <c r="KL898" s="79"/>
      <c r="KM898" s="79"/>
      <c r="KN898" s="79"/>
      <c r="KO898" s="79"/>
      <c r="KP898" s="79"/>
      <c r="KQ898" s="79"/>
      <c r="KR898" s="79"/>
      <c r="KS898" s="79"/>
      <c r="KT898" s="79"/>
      <c r="KU898" s="79"/>
      <c r="KV898" s="79"/>
      <c r="KW898" s="79"/>
      <c r="KX898" s="79"/>
      <c r="KY898" s="79"/>
      <c r="KZ898" s="79"/>
      <c r="LA898" s="79"/>
      <c r="LB898" s="79"/>
      <c r="LC898" s="79"/>
      <c r="LD898" s="79"/>
      <c r="LE898" s="79"/>
      <c r="LF898" s="79"/>
      <c r="LG898" s="79"/>
      <c r="LH898" s="79"/>
      <c r="LI898" s="79"/>
      <c r="LJ898" s="79"/>
      <c r="LK898" s="79"/>
      <c r="LL898" s="79"/>
      <c r="LM898" s="79"/>
      <c r="LN898" s="79"/>
      <c r="LO898" s="79"/>
      <c r="LP898" s="79"/>
      <c r="LQ898" s="79"/>
      <c r="LR898" s="79"/>
      <c r="LS898" s="79"/>
      <c r="LT898" s="79"/>
      <c r="LU898" s="79"/>
      <c r="LV898" s="79"/>
      <c r="LW898" s="79"/>
      <c r="LX898" s="79"/>
      <c r="LY898" s="79"/>
      <c r="LZ898" s="79"/>
      <c r="MA898" s="79"/>
      <c r="MB898" s="79"/>
      <c r="MC898" s="79"/>
      <c r="MD898" s="79"/>
      <c r="ME898" s="79"/>
      <c r="MF898" s="79"/>
      <c r="MG898" s="79"/>
      <c r="MH898" s="79"/>
      <c r="MI898" s="79"/>
      <c r="MJ898" s="79"/>
      <c r="MK898" s="79"/>
      <c r="ML898" s="79"/>
      <c r="MM898" s="79"/>
      <c r="MN898" s="79"/>
      <c r="MO898" s="79"/>
      <c r="MP898" s="79"/>
      <c r="MQ898" s="79"/>
      <c r="MR898" s="79"/>
      <c r="MS898" s="79"/>
      <c r="MT898" s="79"/>
      <c r="MU898" s="79"/>
      <c r="MV898" s="79"/>
      <c r="MW898" s="79"/>
      <c r="MX898" s="79"/>
      <c r="MY898" s="79"/>
      <c r="MZ898" s="79"/>
      <c r="NA898" s="79"/>
      <c r="NB898" s="79"/>
      <c r="NC898" s="79"/>
      <c r="ND898" s="79"/>
      <c r="NE898" s="79"/>
      <c r="NF898" s="79"/>
      <c r="NG898" s="79"/>
      <c r="NH898" s="79"/>
      <c r="NI898" s="79"/>
      <c r="NJ898" s="79"/>
      <c r="NK898" s="79"/>
      <c r="NL898" s="79"/>
      <c r="NM898" s="79"/>
      <c r="NN898" s="79"/>
      <c r="NO898" s="79"/>
      <c r="NP898" s="79"/>
      <c r="NQ898" s="79"/>
      <c r="NR898" s="79"/>
      <c r="NS898" s="79"/>
      <c r="NT898" s="79"/>
      <c r="NU898" s="79"/>
      <c r="NV898" s="79"/>
      <c r="NW898" s="79"/>
      <c r="NX898" s="79"/>
      <c r="NY898" s="79"/>
      <c r="NZ898" s="79"/>
      <c r="OA898" s="79"/>
      <c r="OB898" s="79"/>
      <c r="OC898" s="79"/>
      <c r="OD898" s="79"/>
      <c r="OE898" s="79"/>
      <c r="OF898" s="79"/>
      <c r="OG898" s="79"/>
      <c r="OH898" s="79"/>
      <c r="OI898" s="79"/>
      <c r="OJ898" s="79"/>
      <c r="OK898" s="79"/>
      <c r="OL898" s="79"/>
      <c r="OM898" s="79"/>
      <c r="ON898" s="79"/>
      <c r="OO898" s="79"/>
      <c r="OP898" s="79"/>
      <c r="OQ898" s="79"/>
      <c r="OR898" s="79"/>
      <c r="OS898" s="79"/>
      <c r="OT898" s="79"/>
      <c r="OU898" s="79"/>
      <c r="OV898" s="79"/>
      <c r="OW898" s="79"/>
      <c r="OX898" s="79"/>
      <c r="OY898" s="79"/>
      <c r="OZ898" s="79"/>
      <c r="PA898" s="79"/>
      <c r="PB898" s="79"/>
      <c r="PC898" s="79"/>
      <c r="PD898" s="79"/>
      <c r="PE898" s="79"/>
      <c r="PF898" s="79"/>
      <c r="PG898" s="79"/>
      <c r="PH898" s="79"/>
      <c r="PI898" s="79"/>
      <c r="PJ898" s="79"/>
      <c r="PK898" s="79"/>
      <c r="PL898" s="79"/>
      <c r="PM898" s="79"/>
      <c r="PN898" s="79"/>
      <c r="PO898" s="79"/>
      <c r="PP898" s="79"/>
      <c r="PQ898" s="79"/>
      <c r="PR898" s="79"/>
      <c r="PS898" s="79"/>
      <c r="PT898" s="79"/>
      <c r="PU898" s="79"/>
      <c r="PV898" s="79"/>
      <c r="PW898" s="79"/>
      <c r="PX898" s="79"/>
      <c r="PY898" s="79"/>
      <c r="PZ898" s="79"/>
      <c r="QA898" s="79"/>
      <c r="QB898" s="79"/>
      <c r="QC898" s="79"/>
      <c r="QD898" s="79"/>
      <c r="QE898" s="79"/>
      <c r="QF898" s="79"/>
      <c r="QG898" s="79"/>
      <c r="QH898" s="79"/>
      <c r="QI898" s="79"/>
      <c r="QJ898" s="79"/>
      <c r="QK898" s="79"/>
      <c r="QL898" s="79"/>
      <c r="QM898" s="79"/>
      <c r="QN898" s="79"/>
      <c r="QO898" s="79"/>
      <c r="QP898" s="79"/>
      <c r="QQ898" s="79"/>
      <c r="QR898" s="79"/>
      <c r="QS898" s="79"/>
      <c r="QT898" s="79"/>
      <c r="QU898" s="79"/>
      <c r="QV898" s="79"/>
      <c r="QW898" s="79"/>
      <c r="QX898" s="79"/>
      <c r="QY898" s="79"/>
      <c r="QZ898" s="79"/>
      <c r="RA898" s="79"/>
      <c r="RB898" s="79"/>
      <c r="RC898" s="79"/>
      <c r="RD898" s="79"/>
      <c r="RE898" s="79"/>
      <c r="RF898" s="79"/>
      <c r="RG898" s="79"/>
      <c r="RH898" s="79"/>
      <c r="RI898" s="79"/>
      <c r="RJ898" s="79"/>
      <c r="RK898" s="79"/>
      <c r="RL898" s="79"/>
      <c r="RM898" s="79"/>
      <c r="RN898" s="79"/>
      <c r="RO898" s="79"/>
      <c r="RP898" s="79"/>
      <c r="RQ898" s="79"/>
      <c r="RR898" s="79"/>
      <c r="RS898" s="79"/>
      <c r="RT898" s="79"/>
      <c r="RU898" s="79"/>
      <c r="RV898" s="79"/>
      <c r="RW898" s="79"/>
      <c r="RX898" s="79"/>
      <c r="RY898" s="79"/>
      <c r="RZ898" s="79"/>
      <c r="SA898" s="79"/>
      <c r="SB898" s="79"/>
      <c r="SC898" s="79"/>
      <c r="SD898" s="79"/>
      <c r="SE898" s="79"/>
      <c r="SF898" s="79"/>
      <c r="SG898" s="79"/>
      <c r="SH898" s="79"/>
      <c r="SI898" s="79"/>
      <c r="SJ898" s="79"/>
      <c r="SK898" s="79"/>
      <c r="SL898" s="79"/>
      <c r="SM898" s="79"/>
      <c r="SN898" s="79"/>
      <c r="SO898" s="79"/>
      <c r="SP898" s="79"/>
      <c r="SQ898" s="79"/>
      <c r="SR898" s="79"/>
      <c r="SS898" s="79"/>
      <c r="ST898" s="79"/>
      <c r="SU898" s="79"/>
      <c r="SV898" s="79"/>
      <c r="SW898" s="79"/>
      <c r="SX898" s="79"/>
      <c r="SY898" s="79"/>
      <c r="SZ898" s="79"/>
      <c r="TA898" s="79"/>
      <c r="TB898" s="79"/>
      <c r="TC898" s="79"/>
      <c r="TD898" s="79"/>
      <c r="TE898" s="79"/>
      <c r="TF898" s="79"/>
      <c r="TG898" s="79"/>
      <c r="TH898" s="79"/>
      <c r="TI898" s="79"/>
      <c r="TJ898" s="79"/>
      <c r="TK898" s="79"/>
      <c r="TL898" s="79"/>
      <c r="TM898" s="79"/>
      <c r="TN898" s="79"/>
      <c r="TO898" s="79"/>
      <c r="TP898" s="79"/>
      <c r="TQ898" s="79"/>
      <c r="TR898" s="79"/>
      <c r="TS898" s="79"/>
      <c r="TT898" s="79"/>
      <c r="TU898" s="79"/>
      <c r="TV898" s="79"/>
      <c r="TW898" s="79"/>
      <c r="TX898" s="79"/>
      <c r="TY898" s="79"/>
      <c r="TZ898" s="79"/>
      <c r="UA898" s="79"/>
      <c r="UB898" s="79"/>
      <c r="UC898" s="79"/>
      <c r="UD898" s="79"/>
      <c r="UE898" s="79"/>
      <c r="UF898" s="79"/>
      <c r="UG898" s="79"/>
      <c r="UH898" s="79"/>
      <c r="UI898" s="79"/>
      <c r="UJ898" s="79"/>
      <c r="UK898" s="79"/>
      <c r="UL898" s="79"/>
      <c r="UM898" s="79"/>
      <c r="UN898" s="79"/>
      <c r="UO898" s="79"/>
      <c r="UP898" s="79"/>
      <c r="UQ898" s="79"/>
      <c r="UR898" s="79"/>
      <c r="US898" s="79"/>
      <c r="UT898" s="79"/>
      <c r="UU898" s="79"/>
      <c r="UV898" s="79"/>
      <c r="UW898" s="79"/>
      <c r="UX898" s="79"/>
      <c r="UY898" s="79"/>
      <c r="UZ898" s="79"/>
      <c r="VA898" s="79"/>
      <c r="VB898" s="79"/>
      <c r="VC898" s="79"/>
      <c r="VD898" s="79"/>
      <c r="VE898" s="79"/>
      <c r="VF898" s="79"/>
      <c r="VG898" s="79"/>
      <c r="VH898" s="79"/>
      <c r="VI898" s="79"/>
      <c r="VJ898" s="79"/>
      <c r="VK898" s="79"/>
      <c r="VL898" s="79"/>
      <c r="VM898" s="79"/>
      <c r="VN898" s="79"/>
      <c r="VO898" s="79"/>
      <c r="VP898" s="79"/>
      <c r="VQ898" s="79"/>
      <c r="VR898" s="79"/>
      <c r="VS898" s="79"/>
      <c r="VT898" s="79"/>
      <c r="VU898" s="79"/>
      <c r="VV898" s="79"/>
      <c r="VW898" s="79"/>
      <c r="VX898" s="79"/>
      <c r="VY898" s="79"/>
      <c r="VZ898" s="79"/>
      <c r="WA898" s="79"/>
      <c r="WB898" s="79"/>
      <c r="WC898" s="79"/>
    </row>
    <row r="899" spans="1:601" s="102" customFormat="1">
      <c r="A899" s="49">
        <f>IF(C899=C898,A898,IF(C899=(C898+1),A898,(A898+1)))</f>
        <v>132</v>
      </c>
      <c r="B899" s="50" t="str">
        <f>IF(L899="Stroke",IF(M899=M898,IF(A899&lt;&gt;A898,1,IF(L898="Stroke",B898+1,IF(L897="Stroke",B897+1,IF(L896="Stroke",B896+1,IF(L895="Stroke",B895+1,IF(L894="Stroke",B894+1,IF(L893="Stroke",B893+1,IF(L892="Stroke",B892+1,"")))))))),IF(A899&lt;&gt;A897,1,IF(M899=M897,IF(L897="Stroke",B897+1,IF(M899=M896,IF(L896="Stroke",B896+1,""))),1))),"")</f>
        <v/>
      </c>
      <c r="C899" s="49">
        <f t="shared" si="28"/>
        <v>62649</v>
      </c>
      <c r="D899" s="49" t="str">
        <f t="shared" si="29"/>
        <v>20171129</v>
      </c>
      <c r="E899" s="49">
        <v>2017</v>
      </c>
      <c r="F899" s="49">
        <v>11</v>
      </c>
      <c r="G899" s="49">
        <v>29</v>
      </c>
      <c r="H899" s="49">
        <v>17</v>
      </c>
      <c r="I899" s="49">
        <v>24</v>
      </c>
      <c r="J899" s="49">
        <v>9</v>
      </c>
      <c r="K899" s="49">
        <v>486</v>
      </c>
      <c r="L899" s="61" t="s">
        <v>47</v>
      </c>
      <c r="M899" s="49">
        <v>1</v>
      </c>
      <c r="N899" s="49" t="s">
        <v>21</v>
      </c>
      <c r="O899" s="49" t="s">
        <v>27</v>
      </c>
      <c r="P899" s="49">
        <v>0</v>
      </c>
      <c r="Q899" s="49"/>
      <c r="R899" s="60"/>
      <c r="S899" s="60"/>
      <c r="T899" s="60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  <c r="AE899" s="79"/>
      <c r="AF899" s="79"/>
      <c r="AG899" s="79"/>
      <c r="AH899" s="79"/>
      <c r="AI899" s="79"/>
      <c r="AJ899" s="79"/>
      <c r="AK899" s="79"/>
      <c r="AL899" s="79"/>
      <c r="AM899" s="79"/>
      <c r="AN899" s="79"/>
      <c r="AO899" s="79"/>
      <c r="AP899" s="79"/>
      <c r="AQ899" s="79"/>
      <c r="AR899" s="79"/>
      <c r="AS899" s="79"/>
      <c r="AT899" s="79"/>
      <c r="AU899" s="79"/>
      <c r="AV899" s="79"/>
      <c r="AW899" s="79"/>
      <c r="AX899" s="79"/>
      <c r="AY899" s="79"/>
      <c r="AZ899" s="79"/>
      <c r="BA899" s="79"/>
      <c r="BB899" s="79"/>
      <c r="BC899" s="79"/>
      <c r="BD899" s="79"/>
      <c r="BE899" s="79"/>
      <c r="BF899" s="79"/>
      <c r="BG899" s="79"/>
      <c r="BH899" s="79"/>
      <c r="BI899" s="79"/>
      <c r="BJ899" s="79"/>
      <c r="BK899" s="79"/>
      <c r="BL899" s="79"/>
      <c r="BM899" s="79"/>
      <c r="BN899" s="79"/>
      <c r="BO899" s="79"/>
      <c r="BP899" s="79"/>
      <c r="BQ899" s="79"/>
      <c r="BR899" s="79"/>
      <c r="BS899" s="79"/>
      <c r="BT899" s="79"/>
      <c r="BU899" s="79"/>
      <c r="BV899" s="79"/>
      <c r="BW899" s="79"/>
      <c r="BX899" s="79"/>
      <c r="BY899" s="79"/>
      <c r="BZ899" s="79"/>
      <c r="CA899" s="79"/>
      <c r="CB899" s="79"/>
      <c r="CC899" s="79"/>
      <c r="CD899" s="79"/>
      <c r="CE899" s="79"/>
      <c r="CF899" s="79"/>
      <c r="CG899" s="79"/>
      <c r="CH899" s="79"/>
      <c r="CI899" s="79"/>
      <c r="CJ899" s="79"/>
      <c r="CK899" s="79"/>
      <c r="CL899" s="79"/>
      <c r="CM899" s="79"/>
      <c r="CN899" s="79"/>
      <c r="CO899" s="79"/>
      <c r="CP899" s="79"/>
      <c r="CQ899" s="79"/>
      <c r="CR899" s="79"/>
      <c r="CS899" s="79"/>
      <c r="CT899" s="79"/>
      <c r="CU899" s="79"/>
      <c r="CV899" s="79"/>
      <c r="CW899" s="79"/>
      <c r="CX899" s="79"/>
      <c r="CY899" s="79"/>
      <c r="CZ899" s="79"/>
      <c r="DA899" s="79"/>
      <c r="DB899" s="79"/>
      <c r="DC899" s="79"/>
      <c r="DD899" s="79"/>
      <c r="DE899" s="79"/>
      <c r="DF899" s="79"/>
      <c r="DG899" s="79"/>
      <c r="DH899" s="79"/>
      <c r="DI899" s="79"/>
      <c r="DJ899" s="79"/>
      <c r="DK899" s="79"/>
      <c r="DL899" s="79"/>
      <c r="DM899" s="79"/>
      <c r="DN899" s="79"/>
      <c r="DO899" s="79"/>
      <c r="DP899" s="79"/>
      <c r="DQ899" s="79"/>
      <c r="DR899" s="79"/>
      <c r="DS899" s="79"/>
      <c r="DT899" s="79"/>
      <c r="DU899" s="79"/>
      <c r="DV899" s="79"/>
      <c r="DW899" s="79"/>
      <c r="DX899" s="79"/>
      <c r="DY899" s="79"/>
      <c r="DZ899" s="79"/>
      <c r="EA899" s="79"/>
      <c r="EB899" s="79"/>
      <c r="EC899" s="79"/>
      <c r="ED899" s="79"/>
      <c r="EE899" s="79"/>
      <c r="EF899" s="79"/>
      <c r="EG899" s="79"/>
      <c r="EH899" s="79"/>
      <c r="EI899" s="79"/>
      <c r="EJ899" s="79"/>
      <c r="EK899" s="79"/>
      <c r="EL899" s="79"/>
      <c r="EM899" s="79"/>
      <c r="EN899" s="79"/>
      <c r="EO899" s="79"/>
      <c r="EP899" s="79"/>
      <c r="EQ899" s="79"/>
      <c r="ER899" s="79"/>
      <c r="ES899" s="79"/>
      <c r="ET899" s="79"/>
      <c r="EU899" s="79"/>
      <c r="EV899" s="79"/>
      <c r="EW899" s="79"/>
      <c r="EX899" s="79"/>
      <c r="EY899" s="79"/>
      <c r="EZ899" s="79"/>
      <c r="FA899" s="79"/>
      <c r="FB899" s="79"/>
      <c r="FC899" s="79"/>
      <c r="FD899" s="79"/>
      <c r="FE899" s="79"/>
      <c r="FF899" s="79"/>
      <c r="FG899" s="79"/>
      <c r="FH899" s="79"/>
      <c r="FI899" s="79"/>
      <c r="FJ899" s="79"/>
      <c r="FK899" s="79"/>
      <c r="FL899" s="79"/>
      <c r="FM899" s="79"/>
      <c r="FN899" s="79"/>
      <c r="FO899" s="79"/>
      <c r="FP899" s="79"/>
      <c r="FQ899" s="79"/>
      <c r="FR899" s="79"/>
      <c r="FS899" s="79"/>
      <c r="FT899" s="79"/>
      <c r="FU899" s="79"/>
      <c r="FV899" s="79"/>
      <c r="FW899" s="79"/>
      <c r="FX899" s="79"/>
      <c r="FY899" s="79"/>
      <c r="FZ899" s="79"/>
      <c r="GA899" s="79"/>
      <c r="GB899" s="79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79"/>
      <c r="HP899" s="79"/>
      <c r="HQ899" s="79"/>
      <c r="HR899" s="79"/>
      <c r="HS899" s="79"/>
      <c r="HT899" s="79"/>
      <c r="HU899" s="79"/>
      <c r="HV899" s="79"/>
      <c r="HW899" s="79"/>
      <c r="HX899" s="79"/>
      <c r="HY899" s="79"/>
      <c r="HZ899" s="79"/>
      <c r="IA899" s="79"/>
      <c r="IB899" s="79"/>
      <c r="IC899" s="79"/>
      <c r="ID899" s="79"/>
      <c r="IE899" s="79"/>
      <c r="IF899" s="79"/>
      <c r="IG899" s="79"/>
      <c r="IH899" s="79"/>
      <c r="II899" s="79"/>
      <c r="IJ899" s="79"/>
      <c r="IK899" s="79"/>
      <c r="IL899" s="79"/>
      <c r="IM899" s="79"/>
      <c r="IN899" s="79"/>
      <c r="IO899" s="79"/>
      <c r="IP899" s="79"/>
      <c r="IQ899" s="79"/>
      <c r="IR899" s="79"/>
      <c r="IS899" s="79"/>
      <c r="IT899" s="79"/>
      <c r="IU899" s="79"/>
      <c r="IV899" s="79"/>
      <c r="IW899" s="79"/>
      <c r="IX899" s="79"/>
      <c r="IY899" s="79"/>
      <c r="IZ899" s="79"/>
      <c r="JA899" s="79"/>
      <c r="JB899" s="79"/>
      <c r="JC899" s="79"/>
      <c r="JD899" s="79"/>
      <c r="JE899" s="79"/>
      <c r="JF899" s="79"/>
      <c r="JG899" s="79"/>
      <c r="JH899" s="79"/>
      <c r="JI899" s="79"/>
      <c r="JJ899" s="79"/>
      <c r="JK899" s="79"/>
      <c r="JL899" s="79"/>
      <c r="JM899" s="79"/>
      <c r="JN899" s="79"/>
      <c r="JO899" s="79"/>
      <c r="JP899" s="79"/>
      <c r="JQ899" s="79"/>
      <c r="JR899" s="79"/>
      <c r="JS899" s="79"/>
      <c r="JT899" s="79"/>
      <c r="JU899" s="79"/>
      <c r="JV899" s="79"/>
      <c r="JW899" s="79"/>
      <c r="JX899" s="79"/>
      <c r="JY899" s="79"/>
      <c r="JZ899" s="79"/>
      <c r="KA899" s="79"/>
      <c r="KB899" s="79"/>
      <c r="KC899" s="79"/>
      <c r="KD899" s="79"/>
      <c r="KE899" s="79"/>
      <c r="KF899" s="79"/>
      <c r="KG899" s="79"/>
      <c r="KH899" s="79"/>
      <c r="KI899" s="79"/>
      <c r="KJ899" s="79"/>
      <c r="KK899" s="79"/>
      <c r="KL899" s="79"/>
      <c r="KM899" s="79"/>
      <c r="KN899" s="79"/>
      <c r="KO899" s="79"/>
      <c r="KP899" s="79"/>
      <c r="KQ899" s="79"/>
      <c r="KR899" s="79"/>
      <c r="KS899" s="79"/>
      <c r="KT899" s="79"/>
      <c r="KU899" s="79"/>
      <c r="KV899" s="79"/>
      <c r="KW899" s="79"/>
      <c r="KX899" s="79"/>
      <c r="KY899" s="79"/>
      <c r="KZ899" s="79"/>
      <c r="LA899" s="79"/>
      <c r="LB899" s="79"/>
      <c r="LC899" s="79"/>
      <c r="LD899" s="79"/>
      <c r="LE899" s="79"/>
      <c r="LF899" s="79"/>
      <c r="LG899" s="79"/>
      <c r="LH899" s="79"/>
      <c r="LI899" s="79"/>
      <c r="LJ899" s="79"/>
      <c r="LK899" s="79"/>
      <c r="LL899" s="79"/>
      <c r="LM899" s="79"/>
      <c r="LN899" s="79"/>
      <c r="LO899" s="79"/>
      <c r="LP899" s="79"/>
      <c r="LQ899" s="79"/>
      <c r="LR899" s="79"/>
      <c r="LS899" s="79"/>
      <c r="LT899" s="79"/>
      <c r="LU899" s="79"/>
      <c r="LV899" s="79"/>
      <c r="LW899" s="79"/>
      <c r="LX899" s="79"/>
      <c r="LY899" s="79"/>
      <c r="LZ899" s="79"/>
      <c r="MA899" s="79"/>
      <c r="MB899" s="79"/>
      <c r="MC899" s="79"/>
      <c r="MD899" s="79"/>
      <c r="ME899" s="79"/>
      <c r="MF899" s="79"/>
      <c r="MG899" s="79"/>
      <c r="MH899" s="79"/>
      <c r="MI899" s="79"/>
      <c r="MJ899" s="79"/>
      <c r="MK899" s="79"/>
      <c r="ML899" s="79"/>
      <c r="MM899" s="79"/>
      <c r="MN899" s="79"/>
      <c r="MO899" s="79"/>
      <c r="MP899" s="79"/>
      <c r="MQ899" s="79"/>
      <c r="MR899" s="79"/>
      <c r="MS899" s="79"/>
      <c r="MT899" s="79"/>
      <c r="MU899" s="79"/>
      <c r="MV899" s="79"/>
      <c r="MW899" s="79"/>
      <c r="MX899" s="79"/>
      <c r="MY899" s="79"/>
      <c r="MZ899" s="79"/>
      <c r="NA899" s="79"/>
      <c r="NB899" s="79"/>
      <c r="NC899" s="79"/>
      <c r="ND899" s="79"/>
      <c r="NE899" s="79"/>
      <c r="NF899" s="79"/>
      <c r="NG899" s="79"/>
      <c r="NH899" s="79"/>
      <c r="NI899" s="79"/>
      <c r="NJ899" s="79"/>
      <c r="NK899" s="79"/>
      <c r="NL899" s="79"/>
      <c r="NM899" s="79"/>
      <c r="NN899" s="79"/>
      <c r="NO899" s="79"/>
      <c r="NP899" s="79"/>
      <c r="NQ899" s="79"/>
      <c r="NR899" s="79"/>
      <c r="NS899" s="79"/>
      <c r="NT899" s="79"/>
      <c r="NU899" s="79"/>
      <c r="NV899" s="79"/>
      <c r="NW899" s="79"/>
      <c r="NX899" s="79"/>
      <c r="NY899" s="79"/>
      <c r="NZ899" s="79"/>
      <c r="OA899" s="79"/>
      <c r="OB899" s="79"/>
      <c r="OC899" s="79"/>
      <c r="OD899" s="79"/>
      <c r="OE899" s="79"/>
      <c r="OF899" s="79"/>
      <c r="OG899" s="79"/>
      <c r="OH899" s="79"/>
      <c r="OI899" s="79"/>
      <c r="OJ899" s="79"/>
      <c r="OK899" s="79"/>
      <c r="OL899" s="79"/>
      <c r="OM899" s="79"/>
      <c r="ON899" s="79"/>
      <c r="OO899" s="79"/>
      <c r="OP899" s="79"/>
      <c r="OQ899" s="79"/>
      <c r="OR899" s="79"/>
      <c r="OS899" s="79"/>
      <c r="OT899" s="79"/>
      <c r="OU899" s="79"/>
      <c r="OV899" s="79"/>
      <c r="OW899" s="79"/>
      <c r="OX899" s="79"/>
      <c r="OY899" s="79"/>
      <c r="OZ899" s="79"/>
      <c r="PA899" s="79"/>
      <c r="PB899" s="79"/>
      <c r="PC899" s="79"/>
      <c r="PD899" s="79"/>
      <c r="PE899" s="79"/>
      <c r="PF899" s="79"/>
      <c r="PG899" s="79"/>
      <c r="PH899" s="79"/>
      <c r="PI899" s="79"/>
      <c r="PJ899" s="79"/>
      <c r="PK899" s="79"/>
      <c r="PL899" s="79"/>
      <c r="PM899" s="79"/>
      <c r="PN899" s="79"/>
      <c r="PO899" s="79"/>
      <c r="PP899" s="79"/>
      <c r="PQ899" s="79"/>
      <c r="PR899" s="79"/>
      <c r="PS899" s="79"/>
      <c r="PT899" s="79"/>
      <c r="PU899" s="79"/>
      <c r="PV899" s="79"/>
      <c r="PW899" s="79"/>
      <c r="PX899" s="79"/>
      <c r="PY899" s="79"/>
      <c r="PZ899" s="79"/>
      <c r="QA899" s="79"/>
      <c r="QB899" s="79"/>
      <c r="QC899" s="79"/>
      <c r="QD899" s="79"/>
      <c r="QE899" s="79"/>
      <c r="QF899" s="79"/>
      <c r="QG899" s="79"/>
      <c r="QH899" s="79"/>
      <c r="QI899" s="79"/>
      <c r="QJ899" s="79"/>
      <c r="QK899" s="79"/>
      <c r="QL899" s="79"/>
      <c r="QM899" s="79"/>
      <c r="QN899" s="79"/>
      <c r="QO899" s="79"/>
      <c r="QP899" s="79"/>
      <c r="QQ899" s="79"/>
      <c r="QR899" s="79"/>
      <c r="QS899" s="79"/>
      <c r="QT899" s="79"/>
      <c r="QU899" s="79"/>
      <c r="QV899" s="79"/>
      <c r="QW899" s="79"/>
      <c r="QX899" s="79"/>
      <c r="QY899" s="79"/>
      <c r="QZ899" s="79"/>
      <c r="RA899" s="79"/>
      <c r="RB899" s="79"/>
      <c r="RC899" s="79"/>
      <c r="RD899" s="79"/>
      <c r="RE899" s="79"/>
      <c r="RF899" s="79"/>
      <c r="RG899" s="79"/>
      <c r="RH899" s="79"/>
      <c r="RI899" s="79"/>
      <c r="RJ899" s="79"/>
      <c r="RK899" s="79"/>
      <c r="RL899" s="79"/>
      <c r="RM899" s="79"/>
      <c r="RN899" s="79"/>
      <c r="RO899" s="79"/>
      <c r="RP899" s="79"/>
      <c r="RQ899" s="79"/>
      <c r="RR899" s="79"/>
      <c r="RS899" s="79"/>
      <c r="RT899" s="79"/>
      <c r="RU899" s="79"/>
      <c r="RV899" s="79"/>
      <c r="RW899" s="79"/>
      <c r="RX899" s="79"/>
      <c r="RY899" s="79"/>
      <c r="RZ899" s="79"/>
      <c r="SA899" s="79"/>
      <c r="SB899" s="79"/>
      <c r="SC899" s="79"/>
      <c r="SD899" s="79"/>
      <c r="SE899" s="79"/>
      <c r="SF899" s="79"/>
      <c r="SG899" s="79"/>
      <c r="SH899" s="79"/>
      <c r="SI899" s="79"/>
      <c r="SJ899" s="79"/>
      <c r="SK899" s="79"/>
      <c r="SL899" s="79"/>
      <c r="SM899" s="79"/>
      <c r="SN899" s="79"/>
      <c r="SO899" s="79"/>
      <c r="SP899" s="79"/>
      <c r="SQ899" s="79"/>
      <c r="SR899" s="79"/>
      <c r="SS899" s="79"/>
      <c r="ST899" s="79"/>
      <c r="SU899" s="79"/>
      <c r="SV899" s="79"/>
      <c r="SW899" s="79"/>
      <c r="SX899" s="79"/>
      <c r="SY899" s="79"/>
      <c r="SZ899" s="79"/>
      <c r="TA899" s="79"/>
      <c r="TB899" s="79"/>
      <c r="TC899" s="79"/>
      <c r="TD899" s="79"/>
      <c r="TE899" s="79"/>
      <c r="TF899" s="79"/>
      <c r="TG899" s="79"/>
      <c r="TH899" s="79"/>
      <c r="TI899" s="79"/>
      <c r="TJ899" s="79"/>
      <c r="TK899" s="79"/>
      <c r="TL899" s="79"/>
      <c r="TM899" s="79"/>
      <c r="TN899" s="79"/>
      <c r="TO899" s="79"/>
      <c r="TP899" s="79"/>
      <c r="TQ899" s="79"/>
      <c r="TR899" s="79"/>
      <c r="TS899" s="79"/>
      <c r="TT899" s="79"/>
      <c r="TU899" s="79"/>
      <c r="TV899" s="79"/>
      <c r="TW899" s="79"/>
      <c r="TX899" s="79"/>
      <c r="TY899" s="79"/>
      <c r="TZ899" s="79"/>
      <c r="UA899" s="79"/>
      <c r="UB899" s="79"/>
      <c r="UC899" s="79"/>
      <c r="UD899" s="79"/>
      <c r="UE899" s="79"/>
      <c r="UF899" s="79"/>
      <c r="UG899" s="79"/>
      <c r="UH899" s="79"/>
      <c r="UI899" s="79"/>
      <c r="UJ899" s="79"/>
      <c r="UK899" s="79"/>
      <c r="UL899" s="79"/>
      <c r="UM899" s="79"/>
      <c r="UN899" s="79"/>
      <c r="UO899" s="79"/>
      <c r="UP899" s="79"/>
      <c r="UQ899" s="79"/>
      <c r="UR899" s="79"/>
      <c r="US899" s="79"/>
      <c r="UT899" s="79"/>
      <c r="UU899" s="79"/>
      <c r="UV899" s="79"/>
      <c r="UW899" s="79"/>
      <c r="UX899" s="79"/>
      <c r="UY899" s="79"/>
      <c r="UZ899" s="79"/>
      <c r="VA899" s="79"/>
      <c r="VB899" s="79"/>
      <c r="VC899" s="79"/>
      <c r="VD899" s="79"/>
      <c r="VE899" s="79"/>
      <c r="VF899" s="79"/>
      <c r="VG899" s="79"/>
      <c r="VH899" s="79"/>
      <c r="VI899" s="79"/>
      <c r="VJ899" s="79"/>
      <c r="VK899" s="79"/>
      <c r="VL899" s="79"/>
      <c r="VM899" s="79"/>
      <c r="VN899" s="79"/>
      <c r="VO899" s="79"/>
      <c r="VP899" s="79"/>
      <c r="VQ899" s="79"/>
      <c r="VR899" s="79"/>
      <c r="VS899" s="79"/>
      <c r="VT899" s="79"/>
      <c r="VU899" s="79"/>
      <c r="VV899" s="79"/>
      <c r="VW899" s="79"/>
      <c r="VX899" s="79"/>
      <c r="VY899" s="79"/>
      <c r="VZ899" s="79"/>
      <c r="WA899" s="79"/>
      <c r="WB899" s="79"/>
      <c r="WC899" s="79"/>
    </row>
    <row r="900" spans="1:601" s="102" customFormat="1">
      <c r="A900" s="49">
        <f>IF(C900=C899,A899,IF(C900=(C899+1),A899,(A899+1)))</f>
        <v>132</v>
      </c>
      <c r="B900" s="50" t="str">
        <f>IF(L900="Stroke",IF(M900=M899,IF(A900&lt;&gt;A899,1,IF(L899="Stroke",B899+1,IF(L898="Stroke",B898+1,IF(L897="Stroke",B897+1,IF(L896="Stroke",B896+1,IF(L895="Stroke",B895+1,IF(L894="Stroke",B894+1,IF(L893="Stroke",B893+1,"")))))))),IF(A900&lt;&gt;A898,1,IF(M900=M898,IF(L898="Stroke",B898+1,IF(M900=M897,IF(L897="Stroke",B897+1,""))),1))),"")</f>
        <v/>
      </c>
      <c r="C900" s="49">
        <f t="shared" si="28"/>
        <v>62649</v>
      </c>
      <c r="D900" s="49" t="str">
        <f t="shared" si="29"/>
        <v>20171129</v>
      </c>
      <c r="E900" s="49">
        <v>2017</v>
      </c>
      <c r="F900" s="49">
        <v>11</v>
      </c>
      <c r="G900" s="49">
        <v>29</v>
      </c>
      <c r="H900" s="49">
        <v>17</v>
      </c>
      <c r="I900" s="49">
        <v>24</v>
      </c>
      <c r="J900" s="49">
        <v>9</v>
      </c>
      <c r="K900" s="49">
        <v>497</v>
      </c>
      <c r="L900" s="61" t="s">
        <v>47</v>
      </c>
      <c r="M900" s="49">
        <v>1</v>
      </c>
      <c r="N900" s="49" t="s">
        <v>21</v>
      </c>
      <c r="O900" s="49" t="s">
        <v>27</v>
      </c>
      <c r="P900" s="49">
        <v>0</v>
      </c>
      <c r="Q900" s="49"/>
      <c r="R900" s="60"/>
      <c r="S900" s="60"/>
      <c r="T900" s="60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  <c r="AE900" s="79"/>
      <c r="AF900" s="79"/>
      <c r="AG900" s="79"/>
      <c r="AH900" s="79"/>
      <c r="AI900" s="79"/>
      <c r="AJ900" s="79"/>
      <c r="AK900" s="79"/>
      <c r="AL900" s="79"/>
      <c r="AM900" s="79"/>
      <c r="AN900" s="79"/>
      <c r="AO900" s="79"/>
      <c r="AP900" s="79"/>
      <c r="AQ900" s="79"/>
      <c r="AR900" s="79"/>
      <c r="AS900" s="79"/>
      <c r="AT900" s="79"/>
      <c r="AU900" s="79"/>
      <c r="AV900" s="79"/>
      <c r="AW900" s="79"/>
      <c r="AX900" s="79"/>
      <c r="AY900" s="79"/>
      <c r="AZ900" s="79"/>
      <c r="BA900" s="79"/>
      <c r="BB900" s="79"/>
      <c r="BC900" s="79"/>
      <c r="BD900" s="79"/>
      <c r="BE900" s="79"/>
      <c r="BF900" s="79"/>
      <c r="BG900" s="79"/>
      <c r="BH900" s="79"/>
      <c r="BI900" s="79"/>
      <c r="BJ900" s="79"/>
      <c r="BK900" s="79"/>
      <c r="BL900" s="79"/>
      <c r="BM900" s="79"/>
      <c r="BN900" s="79"/>
      <c r="BO900" s="79"/>
      <c r="BP900" s="79"/>
      <c r="BQ900" s="79"/>
      <c r="BR900" s="79"/>
      <c r="BS900" s="79"/>
      <c r="BT900" s="79"/>
      <c r="BU900" s="79"/>
      <c r="BV900" s="79"/>
      <c r="BW900" s="79"/>
      <c r="BX900" s="79"/>
      <c r="BY900" s="79"/>
      <c r="BZ900" s="79"/>
      <c r="CA900" s="79"/>
      <c r="CB900" s="79"/>
      <c r="CC900" s="79"/>
      <c r="CD900" s="79"/>
      <c r="CE900" s="79"/>
      <c r="CF900" s="79"/>
      <c r="CG900" s="79"/>
      <c r="CH900" s="79"/>
      <c r="CI900" s="79"/>
      <c r="CJ900" s="79"/>
      <c r="CK900" s="79"/>
      <c r="CL900" s="79"/>
      <c r="CM900" s="79"/>
      <c r="CN900" s="79"/>
      <c r="CO900" s="79"/>
      <c r="CP900" s="79"/>
      <c r="CQ900" s="79"/>
      <c r="CR900" s="79"/>
      <c r="CS900" s="79"/>
      <c r="CT900" s="79"/>
      <c r="CU900" s="79"/>
      <c r="CV900" s="79"/>
      <c r="CW900" s="79"/>
      <c r="CX900" s="79"/>
      <c r="CY900" s="79"/>
      <c r="CZ900" s="79"/>
      <c r="DA900" s="79"/>
      <c r="DB900" s="79"/>
      <c r="DC900" s="79"/>
      <c r="DD900" s="79"/>
      <c r="DE900" s="79"/>
      <c r="DF900" s="79"/>
      <c r="DG900" s="79"/>
      <c r="DH900" s="79"/>
      <c r="DI900" s="79"/>
      <c r="DJ900" s="79"/>
      <c r="DK900" s="79"/>
      <c r="DL900" s="79"/>
      <c r="DM900" s="79"/>
      <c r="DN900" s="79"/>
      <c r="DO900" s="79"/>
      <c r="DP900" s="79"/>
      <c r="DQ900" s="79"/>
      <c r="DR900" s="79"/>
      <c r="DS900" s="79"/>
      <c r="DT900" s="79"/>
      <c r="DU900" s="79"/>
      <c r="DV900" s="79"/>
      <c r="DW900" s="79"/>
      <c r="DX900" s="79"/>
      <c r="DY900" s="79"/>
      <c r="DZ900" s="79"/>
      <c r="EA900" s="79"/>
      <c r="EB900" s="79"/>
      <c r="EC900" s="79"/>
      <c r="ED900" s="79"/>
      <c r="EE900" s="79"/>
      <c r="EF900" s="79"/>
      <c r="EG900" s="79"/>
      <c r="EH900" s="79"/>
      <c r="EI900" s="79"/>
      <c r="EJ900" s="79"/>
      <c r="EK900" s="79"/>
      <c r="EL900" s="79"/>
      <c r="EM900" s="79"/>
      <c r="EN900" s="79"/>
      <c r="EO900" s="79"/>
      <c r="EP900" s="79"/>
      <c r="EQ900" s="79"/>
      <c r="ER900" s="79"/>
      <c r="ES900" s="79"/>
      <c r="ET900" s="79"/>
      <c r="EU900" s="79"/>
      <c r="EV900" s="79"/>
      <c r="EW900" s="79"/>
      <c r="EX900" s="79"/>
      <c r="EY900" s="79"/>
      <c r="EZ900" s="79"/>
      <c r="FA900" s="79"/>
      <c r="FB900" s="79"/>
      <c r="FC900" s="79"/>
      <c r="FD900" s="79"/>
      <c r="FE900" s="79"/>
      <c r="FF900" s="79"/>
      <c r="FG900" s="79"/>
      <c r="FH900" s="79"/>
      <c r="FI900" s="79"/>
      <c r="FJ900" s="79"/>
      <c r="FK900" s="79"/>
      <c r="FL900" s="79"/>
      <c r="FM900" s="79"/>
      <c r="FN900" s="79"/>
      <c r="FO900" s="79"/>
      <c r="FP900" s="79"/>
      <c r="FQ900" s="79"/>
      <c r="FR900" s="79"/>
      <c r="FS900" s="79"/>
      <c r="FT900" s="79"/>
      <c r="FU900" s="79"/>
      <c r="FV900" s="79"/>
      <c r="FW900" s="79"/>
      <c r="FX900" s="79"/>
      <c r="FY900" s="79"/>
      <c r="FZ900" s="79"/>
      <c r="GA900" s="79"/>
      <c r="GB900" s="79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79"/>
      <c r="HP900" s="79"/>
      <c r="HQ900" s="79"/>
      <c r="HR900" s="79"/>
      <c r="HS900" s="79"/>
      <c r="HT900" s="79"/>
      <c r="HU900" s="79"/>
      <c r="HV900" s="79"/>
      <c r="HW900" s="79"/>
      <c r="HX900" s="79"/>
      <c r="HY900" s="79"/>
      <c r="HZ900" s="79"/>
      <c r="IA900" s="79"/>
      <c r="IB900" s="79"/>
      <c r="IC900" s="79"/>
      <c r="ID900" s="79"/>
      <c r="IE900" s="79"/>
      <c r="IF900" s="79"/>
      <c r="IG900" s="79"/>
      <c r="IH900" s="79"/>
      <c r="II900" s="79"/>
      <c r="IJ900" s="79"/>
      <c r="IK900" s="79"/>
      <c r="IL900" s="79"/>
      <c r="IM900" s="79"/>
      <c r="IN900" s="79"/>
      <c r="IO900" s="79"/>
      <c r="IP900" s="79"/>
      <c r="IQ900" s="79"/>
      <c r="IR900" s="79"/>
      <c r="IS900" s="79"/>
      <c r="IT900" s="79"/>
      <c r="IU900" s="79"/>
      <c r="IV900" s="79"/>
      <c r="IW900" s="79"/>
      <c r="IX900" s="79"/>
      <c r="IY900" s="79"/>
      <c r="IZ900" s="79"/>
      <c r="JA900" s="79"/>
      <c r="JB900" s="79"/>
      <c r="JC900" s="79"/>
      <c r="JD900" s="79"/>
      <c r="JE900" s="79"/>
      <c r="JF900" s="79"/>
      <c r="JG900" s="79"/>
      <c r="JH900" s="79"/>
      <c r="JI900" s="79"/>
      <c r="JJ900" s="79"/>
      <c r="JK900" s="79"/>
      <c r="JL900" s="79"/>
      <c r="JM900" s="79"/>
      <c r="JN900" s="79"/>
      <c r="JO900" s="79"/>
      <c r="JP900" s="79"/>
      <c r="JQ900" s="79"/>
      <c r="JR900" s="79"/>
      <c r="JS900" s="79"/>
      <c r="JT900" s="79"/>
      <c r="JU900" s="79"/>
      <c r="JV900" s="79"/>
      <c r="JW900" s="79"/>
      <c r="JX900" s="79"/>
      <c r="JY900" s="79"/>
      <c r="JZ900" s="79"/>
      <c r="KA900" s="79"/>
      <c r="KB900" s="79"/>
      <c r="KC900" s="79"/>
      <c r="KD900" s="79"/>
      <c r="KE900" s="79"/>
      <c r="KF900" s="79"/>
      <c r="KG900" s="79"/>
      <c r="KH900" s="79"/>
      <c r="KI900" s="79"/>
      <c r="KJ900" s="79"/>
      <c r="KK900" s="79"/>
      <c r="KL900" s="79"/>
      <c r="KM900" s="79"/>
      <c r="KN900" s="79"/>
      <c r="KO900" s="79"/>
      <c r="KP900" s="79"/>
      <c r="KQ900" s="79"/>
      <c r="KR900" s="79"/>
      <c r="KS900" s="79"/>
      <c r="KT900" s="79"/>
      <c r="KU900" s="79"/>
      <c r="KV900" s="79"/>
      <c r="KW900" s="79"/>
      <c r="KX900" s="79"/>
      <c r="KY900" s="79"/>
      <c r="KZ900" s="79"/>
      <c r="LA900" s="79"/>
      <c r="LB900" s="79"/>
      <c r="LC900" s="79"/>
      <c r="LD900" s="79"/>
      <c r="LE900" s="79"/>
      <c r="LF900" s="79"/>
      <c r="LG900" s="79"/>
      <c r="LH900" s="79"/>
      <c r="LI900" s="79"/>
      <c r="LJ900" s="79"/>
      <c r="LK900" s="79"/>
      <c r="LL900" s="79"/>
      <c r="LM900" s="79"/>
      <c r="LN900" s="79"/>
      <c r="LO900" s="79"/>
      <c r="LP900" s="79"/>
      <c r="LQ900" s="79"/>
      <c r="LR900" s="79"/>
      <c r="LS900" s="79"/>
      <c r="LT900" s="79"/>
      <c r="LU900" s="79"/>
      <c r="LV900" s="79"/>
      <c r="LW900" s="79"/>
      <c r="LX900" s="79"/>
      <c r="LY900" s="79"/>
      <c r="LZ900" s="79"/>
      <c r="MA900" s="79"/>
      <c r="MB900" s="79"/>
      <c r="MC900" s="79"/>
      <c r="MD900" s="79"/>
      <c r="ME900" s="79"/>
      <c r="MF900" s="79"/>
      <c r="MG900" s="79"/>
      <c r="MH900" s="79"/>
      <c r="MI900" s="79"/>
      <c r="MJ900" s="79"/>
      <c r="MK900" s="79"/>
      <c r="ML900" s="79"/>
      <c r="MM900" s="79"/>
      <c r="MN900" s="79"/>
      <c r="MO900" s="79"/>
      <c r="MP900" s="79"/>
      <c r="MQ900" s="79"/>
      <c r="MR900" s="79"/>
      <c r="MS900" s="79"/>
      <c r="MT900" s="79"/>
      <c r="MU900" s="79"/>
      <c r="MV900" s="79"/>
      <c r="MW900" s="79"/>
      <c r="MX900" s="79"/>
      <c r="MY900" s="79"/>
      <c r="MZ900" s="79"/>
      <c r="NA900" s="79"/>
      <c r="NB900" s="79"/>
      <c r="NC900" s="79"/>
      <c r="ND900" s="79"/>
      <c r="NE900" s="79"/>
      <c r="NF900" s="79"/>
      <c r="NG900" s="79"/>
      <c r="NH900" s="79"/>
      <c r="NI900" s="79"/>
      <c r="NJ900" s="79"/>
      <c r="NK900" s="79"/>
      <c r="NL900" s="79"/>
      <c r="NM900" s="79"/>
      <c r="NN900" s="79"/>
      <c r="NO900" s="79"/>
      <c r="NP900" s="79"/>
      <c r="NQ900" s="79"/>
      <c r="NR900" s="79"/>
      <c r="NS900" s="79"/>
      <c r="NT900" s="79"/>
      <c r="NU900" s="79"/>
      <c r="NV900" s="79"/>
      <c r="NW900" s="79"/>
      <c r="NX900" s="79"/>
      <c r="NY900" s="79"/>
      <c r="NZ900" s="79"/>
      <c r="OA900" s="79"/>
      <c r="OB900" s="79"/>
      <c r="OC900" s="79"/>
      <c r="OD900" s="79"/>
      <c r="OE900" s="79"/>
      <c r="OF900" s="79"/>
      <c r="OG900" s="79"/>
      <c r="OH900" s="79"/>
      <c r="OI900" s="79"/>
      <c r="OJ900" s="79"/>
      <c r="OK900" s="79"/>
      <c r="OL900" s="79"/>
      <c r="OM900" s="79"/>
      <c r="ON900" s="79"/>
      <c r="OO900" s="79"/>
      <c r="OP900" s="79"/>
      <c r="OQ900" s="79"/>
      <c r="OR900" s="79"/>
      <c r="OS900" s="79"/>
      <c r="OT900" s="79"/>
      <c r="OU900" s="79"/>
      <c r="OV900" s="79"/>
      <c r="OW900" s="79"/>
      <c r="OX900" s="79"/>
      <c r="OY900" s="79"/>
      <c r="OZ900" s="79"/>
      <c r="PA900" s="79"/>
      <c r="PB900" s="79"/>
      <c r="PC900" s="79"/>
      <c r="PD900" s="79"/>
      <c r="PE900" s="79"/>
      <c r="PF900" s="79"/>
      <c r="PG900" s="79"/>
      <c r="PH900" s="79"/>
      <c r="PI900" s="79"/>
      <c r="PJ900" s="79"/>
      <c r="PK900" s="79"/>
      <c r="PL900" s="79"/>
      <c r="PM900" s="79"/>
      <c r="PN900" s="79"/>
      <c r="PO900" s="79"/>
      <c r="PP900" s="79"/>
      <c r="PQ900" s="79"/>
      <c r="PR900" s="79"/>
      <c r="PS900" s="79"/>
      <c r="PT900" s="79"/>
      <c r="PU900" s="79"/>
      <c r="PV900" s="79"/>
      <c r="PW900" s="79"/>
      <c r="PX900" s="79"/>
      <c r="PY900" s="79"/>
      <c r="PZ900" s="79"/>
      <c r="QA900" s="79"/>
      <c r="QB900" s="79"/>
      <c r="QC900" s="79"/>
      <c r="QD900" s="79"/>
      <c r="QE900" s="79"/>
      <c r="QF900" s="79"/>
      <c r="QG900" s="79"/>
      <c r="QH900" s="79"/>
      <c r="QI900" s="79"/>
      <c r="QJ900" s="79"/>
      <c r="QK900" s="79"/>
      <c r="QL900" s="79"/>
      <c r="QM900" s="79"/>
      <c r="QN900" s="79"/>
      <c r="QO900" s="79"/>
      <c r="QP900" s="79"/>
      <c r="QQ900" s="79"/>
      <c r="QR900" s="79"/>
      <c r="QS900" s="79"/>
      <c r="QT900" s="79"/>
      <c r="QU900" s="79"/>
      <c r="QV900" s="79"/>
      <c r="QW900" s="79"/>
      <c r="QX900" s="79"/>
      <c r="QY900" s="79"/>
      <c r="QZ900" s="79"/>
      <c r="RA900" s="79"/>
      <c r="RB900" s="79"/>
      <c r="RC900" s="79"/>
      <c r="RD900" s="79"/>
      <c r="RE900" s="79"/>
      <c r="RF900" s="79"/>
      <c r="RG900" s="79"/>
      <c r="RH900" s="79"/>
      <c r="RI900" s="79"/>
      <c r="RJ900" s="79"/>
      <c r="RK900" s="79"/>
      <c r="RL900" s="79"/>
      <c r="RM900" s="79"/>
      <c r="RN900" s="79"/>
      <c r="RO900" s="79"/>
      <c r="RP900" s="79"/>
      <c r="RQ900" s="79"/>
      <c r="RR900" s="79"/>
      <c r="RS900" s="79"/>
      <c r="RT900" s="79"/>
      <c r="RU900" s="79"/>
      <c r="RV900" s="79"/>
      <c r="RW900" s="79"/>
      <c r="RX900" s="79"/>
      <c r="RY900" s="79"/>
      <c r="RZ900" s="79"/>
      <c r="SA900" s="79"/>
      <c r="SB900" s="79"/>
      <c r="SC900" s="79"/>
      <c r="SD900" s="79"/>
      <c r="SE900" s="79"/>
      <c r="SF900" s="79"/>
      <c r="SG900" s="79"/>
      <c r="SH900" s="79"/>
      <c r="SI900" s="79"/>
      <c r="SJ900" s="79"/>
      <c r="SK900" s="79"/>
      <c r="SL900" s="79"/>
      <c r="SM900" s="79"/>
      <c r="SN900" s="79"/>
      <c r="SO900" s="79"/>
      <c r="SP900" s="79"/>
      <c r="SQ900" s="79"/>
      <c r="SR900" s="79"/>
      <c r="SS900" s="79"/>
      <c r="ST900" s="79"/>
      <c r="SU900" s="79"/>
      <c r="SV900" s="79"/>
      <c r="SW900" s="79"/>
      <c r="SX900" s="79"/>
      <c r="SY900" s="79"/>
      <c r="SZ900" s="79"/>
      <c r="TA900" s="79"/>
      <c r="TB900" s="79"/>
      <c r="TC900" s="79"/>
      <c r="TD900" s="79"/>
      <c r="TE900" s="79"/>
      <c r="TF900" s="79"/>
      <c r="TG900" s="79"/>
      <c r="TH900" s="79"/>
      <c r="TI900" s="79"/>
      <c r="TJ900" s="79"/>
      <c r="TK900" s="79"/>
      <c r="TL900" s="79"/>
      <c r="TM900" s="79"/>
      <c r="TN900" s="79"/>
      <c r="TO900" s="79"/>
      <c r="TP900" s="79"/>
      <c r="TQ900" s="79"/>
      <c r="TR900" s="79"/>
      <c r="TS900" s="79"/>
      <c r="TT900" s="79"/>
      <c r="TU900" s="79"/>
      <c r="TV900" s="79"/>
      <c r="TW900" s="79"/>
      <c r="TX900" s="79"/>
      <c r="TY900" s="79"/>
      <c r="TZ900" s="79"/>
      <c r="UA900" s="79"/>
      <c r="UB900" s="79"/>
      <c r="UC900" s="79"/>
      <c r="UD900" s="79"/>
      <c r="UE900" s="79"/>
      <c r="UF900" s="79"/>
      <c r="UG900" s="79"/>
      <c r="UH900" s="79"/>
      <c r="UI900" s="79"/>
      <c r="UJ900" s="79"/>
      <c r="UK900" s="79"/>
      <c r="UL900" s="79"/>
      <c r="UM900" s="79"/>
      <c r="UN900" s="79"/>
      <c r="UO900" s="79"/>
      <c r="UP900" s="79"/>
      <c r="UQ900" s="79"/>
      <c r="UR900" s="79"/>
      <c r="US900" s="79"/>
      <c r="UT900" s="79"/>
      <c r="UU900" s="79"/>
      <c r="UV900" s="79"/>
      <c r="UW900" s="79"/>
      <c r="UX900" s="79"/>
      <c r="UY900" s="79"/>
      <c r="UZ900" s="79"/>
      <c r="VA900" s="79"/>
      <c r="VB900" s="79"/>
      <c r="VC900" s="79"/>
      <c r="VD900" s="79"/>
      <c r="VE900" s="79"/>
      <c r="VF900" s="79"/>
      <c r="VG900" s="79"/>
      <c r="VH900" s="79"/>
      <c r="VI900" s="79"/>
      <c r="VJ900" s="79"/>
      <c r="VK900" s="79"/>
      <c r="VL900" s="79"/>
      <c r="VM900" s="79"/>
      <c r="VN900" s="79"/>
      <c r="VO900" s="79"/>
      <c r="VP900" s="79"/>
      <c r="VQ900" s="79"/>
      <c r="VR900" s="79"/>
      <c r="VS900" s="79"/>
      <c r="VT900" s="79"/>
      <c r="VU900" s="79"/>
      <c r="VV900" s="79"/>
      <c r="VW900" s="79"/>
      <c r="VX900" s="79"/>
      <c r="VY900" s="79"/>
      <c r="VZ900" s="79"/>
      <c r="WA900" s="79"/>
      <c r="WB900" s="79"/>
      <c r="WC900" s="79"/>
    </row>
    <row r="901" spans="1:601" s="102" customFormat="1">
      <c r="A901" s="49">
        <f>IF(C901=C900,A900,IF(C901=(C900+1),A900,(A900+1)))</f>
        <v>132</v>
      </c>
      <c r="B901" s="50" t="str">
        <f>IF(L901="Stroke",IF(M901=M900,IF(A901&lt;&gt;A900,1,IF(L900="Stroke",B900+1,IF(L899="Stroke",B899+1,IF(L898="Stroke",B898+1,IF(L897="Stroke",B897+1,IF(L896="Stroke",B896+1,IF(L895="Stroke",B895+1,IF(L894="Stroke",B894+1,"")))))))),IF(A901&lt;&gt;A899,1,IF(M901=M899,IF(L899="Stroke",B899+1,IF(M901=M898,IF(L898="Stroke",B898+1,""))),1))),"")</f>
        <v/>
      </c>
      <c r="C901" s="49">
        <f t="shared" si="28"/>
        <v>62649</v>
      </c>
      <c r="D901" s="49" t="str">
        <f t="shared" si="29"/>
        <v>20171129</v>
      </c>
      <c r="E901" s="49">
        <v>2017</v>
      </c>
      <c r="F901" s="49">
        <v>11</v>
      </c>
      <c r="G901" s="49">
        <v>29</v>
      </c>
      <c r="H901" s="49">
        <v>17</v>
      </c>
      <c r="I901" s="49">
        <v>24</v>
      </c>
      <c r="J901" s="49">
        <v>9</v>
      </c>
      <c r="K901" s="49">
        <v>517</v>
      </c>
      <c r="L901" s="61" t="s">
        <v>47</v>
      </c>
      <c r="M901" s="49">
        <v>2</v>
      </c>
      <c r="N901" s="49" t="s">
        <v>21</v>
      </c>
      <c r="O901" s="49" t="s">
        <v>27</v>
      </c>
      <c r="P901" s="49">
        <v>0</v>
      </c>
      <c r="Q901" s="49"/>
      <c r="R901" s="60"/>
      <c r="S901" s="60"/>
      <c r="T901" s="60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  <c r="AE901" s="79"/>
      <c r="AF901" s="79"/>
      <c r="AG901" s="79"/>
      <c r="AH901" s="79"/>
      <c r="AI901" s="79"/>
      <c r="AJ901" s="79"/>
      <c r="AK901" s="79"/>
      <c r="AL901" s="79"/>
      <c r="AM901" s="79"/>
      <c r="AN901" s="79"/>
      <c r="AO901" s="79"/>
      <c r="AP901" s="79"/>
      <c r="AQ901" s="79"/>
      <c r="AR901" s="79"/>
      <c r="AS901" s="79"/>
      <c r="AT901" s="79"/>
      <c r="AU901" s="79"/>
      <c r="AV901" s="79"/>
      <c r="AW901" s="79"/>
      <c r="AX901" s="79"/>
      <c r="AY901" s="79"/>
      <c r="AZ901" s="79"/>
      <c r="BA901" s="79"/>
      <c r="BB901" s="79"/>
      <c r="BC901" s="79"/>
      <c r="BD901" s="79"/>
      <c r="BE901" s="79"/>
      <c r="BF901" s="79"/>
      <c r="BG901" s="79"/>
      <c r="BH901" s="79"/>
      <c r="BI901" s="79"/>
      <c r="BJ901" s="79"/>
      <c r="BK901" s="79"/>
      <c r="BL901" s="79"/>
      <c r="BM901" s="79"/>
      <c r="BN901" s="79"/>
      <c r="BO901" s="79"/>
      <c r="BP901" s="79"/>
      <c r="BQ901" s="79"/>
      <c r="BR901" s="79"/>
      <c r="BS901" s="79"/>
      <c r="BT901" s="79"/>
      <c r="BU901" s="79"/>
      <c r="BV901" s="79"/>
      <c r="BW901" s="79"/>
      <c r="BX901" s="79"/>
      <c r="BY901" s="79"/>
      <c r="BZ901" s="79"/>
      <c r="CA901" s="79"/>
      <c r="CB901" s="79"/>
      <c r="CC901" s="79"/>
      <c r="CD901" s="79"/>
      <c r="CE901" s="79"/>
      <c r="CF901" s="79"/>
      <c r="CG901" s="79"/>
      <c r="CH901" s="79"/>
      <c r="CI901" s="79"/>
      <c r="CJ901" s="79"/>
      <c r="CK901" s="79"/>
      <c r="CL901" s="79"/>
      <c r="CM901" s="79"/>
      <c r="CN901" s="79"/>
      <c r="CO901" s="79"/>
      <c r="CP901" s="79"/>
      <c r="CQ901" s="79"/>
      <c r="CR901" s="79"/>
      <c r="CS901" s="79"/>
      <c r="CT901" s="79"/>
      <c r="CU901" s="79"/>
      <c r="CV901" s="79"/>
      <c r="CW901" s="79"/>
      <c r="CX901" s="79"/>
      <c r="CY901" s="79"/>
      <c r="CZ901" s="79"/>
      <c r="DA901" s="79"/>
      <c r="DB901" s="79"/>
      <c r="DC901" s="79"/>
      <c r="DD901" s="79"/>
      <c r="DE901" s="79"/>
      <c r="DF901" s="79"/>
      <c r="DG901" s="79"/>
      <c r="DH901" s="79"/>
      <c r="DI901" s="79"/>
      <c r="DJ901" s="79"/>
      <c r="DK901" s="79"/>
      <c r="DL901" s="79"/>
      <c r="DM901" s="79"/>
      <c r="DN901" s="79"/>
      <c r="DO901" s="79"/>
      <c r="DP901" s="79"/>
      <c r="DQ901" s="79"/>
      <c r="DR901" s="79"/>
      <c r="DS901" s="79"/>
      <c r="DT901" s="79"/>
      <c r="DU901" s="79"/>
      <c r="DV901" s="79"/>
      <c r="DW901" s="79"/>
      <c r="DX901" s="79"/>
      <c r="DY901" s="79"/>
      <c r="DZ901" s="79"/>
      <c r="EA901" s="79"/>
      <c r="EB901" s="79"/>
      <c r="EC901" s="79"/>
      <c r="ED901" s="79"/>
      <c r="EE901" s="79"/>
      <c r="EF901" s="79"/>
      <c r="EG901" s="79"/>
      <c r="EH901" s="79"/>
      <c r="EI901" s="79"/>
      <c r="EJ901" s="79"/>
      <c r="EK901" s="79"/>
      <c r="EL901" s="79"/>
      <c r="EM901" s="79"/>
      <c r="EN901" s="79"/>
      <c r="EO901" s="79"/>
      <c r="EP901" s="79"/>
      <c r="EQ901" s="79"/>
      <c r="ER901" s="79"/>
      <c r="ES901" s="79"/>
      <c r="ET901" s="79"/>
      <c r="EU901" s="79"/>
      <c r="EV901" s="79"/>
      <c r="EW901" s="79"/>
      <c r="EX901" s="79"/>
      <c r="EY901" s="79"/>
      <c r="EZ901" s="79"/>
      <c r="FA901" s="79"/>
      <c r="FB901" s="79"/>
      <c r="FC901" s="79"/>
      <c r="FD901" s="79"/>
      <c r="FE901" s="79"/>
      <c r="FF901" s="79"/>
      <c r="FG901" s="79"/>
      <c r="FH901" s="79"/>
      <c r="FI901" s="79"/>
      <c r="FJ901" s="79"/>
      <c r="FK901" s="79"/>
      <c r="FL901" s="79"/>
      <c r="FM901" s="79"/>
      <c r="FN901" s="79"/>
      <c r="FO901" s="79"/>
      <c r="FP901" s="79"/>
      <c r="FQ901" s="79"/>
      <c r="FR901" s="79"/>
      <c r="FS901" s="79"/>
      <c r="FT901" s="79"/>
      <c r="FU901" s="79"/>
      <c r="FV901" s="79"/>
      <c r="FW901" s="79"/>
      <c r="FX901" s="79"/>
      <c r="FY901" s="79"/>
      <c r="FZ901" s="79"/>
      <c r="GA901" s="79"/>
      <c r="GB901" s="79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79"/>
      <c r="HP901" s="79"/>
      <c r="HQ901" s="79"/>
      <c r="HR901" s="79"/>
      <c r="HS901" s="79"/>
      <c r="HT901" s="79"/>
      <c r="HU901" s="79"/>
      <c r="HV901" s="79"/>
      <c r="HW901" s="79"/>
      <c r="HX901" s="79"/>
      <c r="HY901" s="79"/>
      <c r="HZ901" s="79"/>
      <c r="IA901" s="79"/>
      <c r="IB901" s="79"/>
      <c r="IC901" s="79"/>
      <c r="ID901" s="79"/>
      <c r="IE901" s="79"/>
      <c r="IF901" s="79"/>
      <c r="IG901" s="79"/>
      <c r="IH901" s="79"/>
      <c r="II901" s="79"/>
      <c r="IJ901" s="79"/>
      <c r="IK901" s="79"/>
      <c r="IL901" s="79"/>
      <c r="IM901" s="79"/>
      <c r="IN901" s="79"/>
      <c r="IO901" s="79"/>
      <c r="IP901" s="79"/>
      <c r="IQ901" s="79"/>
      <c r="IR901" s="79"/>
      <c r="IS901" s="79"/>
      <c r="IT901" s="79"/>
      <c r="IU901" s="79"/>
      <c r="IV901" s="79"/>
      <c r="IW901" s="79"/>
      <c r="IX901" s="79"/>
      <c r="IY901" s="79"/>
      <c r="IZ901" s="79"/>
      <c r="JA901" s="79"/>
      <c r="JB901" s="79"/>
      <c r="JC901" s="79"/>
      <c r="JD901" s="79"/>
      <c r="JE901" s="79"/>
      <c r="JF901" s="79"/>
      <c r="JG901" s="79"/>
      <c r="JH901" s="79"/>
      <c r="JI901" s="79"/>
      <c r="JJ901" s="79"/>
      <c r="JK901" s="79"/>
      <c r="JL901" s="79"/>
      <c r="JM901" s="79"/>
      <c r="JN901" s="79"/>
      <c r="JO901" s="79"/>
      <c r="JP901" s="79"/>
      <c r="JQ901" s="79"/>
      <c r="JR901" s="79"/>
      <c r="JS901" s="79"/>
      <c r="JT901" s="79"/>
      <c r="JU901" s="79"/>
      <c r="JV901" s="79"/>
      <c r="JW901" s="79"/>
      <c r="JX901" s="79"/>
      <c r="JY901" s="79"/>
      <c r="JZ901" s="79"/>
      <c r="KA901" s="79"/>
      <c r="KB901" s="79"/>
      <c r="KC901" s="79"/>
      <c r="KD901" s="79"/>
      <c r="KE901" s="79"/>
      <c r="KF901" s="79"/>
      <c r="KG901" s="79"/>
      <c r="KH901" s="79"/>
      <c r="KI901" s="79"/>
      <c r="KJ901" s="79"/>
      <c r="KK901" s="79"/>
      <c r="KL901" s="79"/>
      <c r="KM901" s="79"/>
      <c r="KN901" s="79"/>
      <c r="KO901" s="79"/>
      <c r="KP901" s="79"/>
      <c r="KQ901" s="79"/>
      <c r="KR901" s="79"/>
      <c r="KS901" s="79"/>
      <c r="KT901" s="79"/>
      <c r="KU901" s="79"/>
      <c r="KV901" s="79"/>
      <c r="KW901" s="79"/>
      <c r="KX901" s="79"/>
      <c r="KY901" s="79"/>
      <c r="KZ901" s="79"/>
      <c r="LA901" s="79"/>
      <c r="LB901" s="79"/>
      <c r="LC901" s="79"/>
      <c r="LD901" s="79"/>
      <c r="LE901" s="79"/>
      <c r="LF901" s="79"/>
      <c r="LG901" s="79"/>
      <c r="LH901" s="79"/>
      <c r="LI901" s="79"/>
      <c r="LJ901" s="79"/>
      <c r="LK901" s="79"/>
      <c r="LL901" s="79"/>
      <c r="LM901" s="79"/>
      <c r="LN901" s="79"/>
      <c r="LO901" s="79"/>
      <c r="LP901" s="79"/>
      <c r="LQ901" s="79"/>
      <c r="LR901" s="79"/>
      <c r="LS901" s="79"/>
      <c r="LT901" s="79"/>
      <c r="LU901" s="79"/>
      <c r="LV901" s="79"/>
      <c r="LW901" s="79"/>
      <c r="LX901" s="79"/>
      <c r="LY901" s="79"/>
      <c r="LZ901" s="79"/>
      <c r="MA901" s="79"/>
      <c r="MB901" s="79"/>
      <c r="MC901" s="79"/>
      <c r="MD901" s="79"/>
      <c r="ME901" s="79"/>
      <c r="MF901" s="79"/>
      <c r="MG901" s="79"/>
      <c r="MH901" s="79"/>
      <c r="MI901" s="79"/>
      <c r="MJ901" s="79"/>
      <c r="MK901" s="79"/>
      <c r="ML901" s="79"/>
      <c r="MM901" s="79"/>
      <c r="MN901" s="79"/>
      <c r="MO901" s="79"/>
      <c r="MP901" s="79"/>
      <c r="MQ901" s="79"/>
      <c r="MR901" s="79"/>
      <c r="MS901" s="79"/>
      <c r="MT901" s="79"/>
      <c r="MU901" s="79"/>
      <c r="MV901" s="79"/>
      <c r="MW901" s="79"/>
      <c r="MX901" s="79"/>
      <c r="MY901" s="79"/>
      <c r="MZ901" s="79"/>
      <c r="NA901" s="79"/>
      <c r="NB901" s="79"/>
      <c r="NC901" s="79"/>
      <c r="ND901" s="79"/>
      <c r="NE901" s="79"/>
      <c r="NF901" s="79"/>
      <c r="NG901" s="79"/>
      <c r="NH901" s="79"/>
      <c r="NI901" s="79"/>
      <c r="NJ901" s="79"/>
      <c r="NK901" s="79"/>
      <c r="NL901" s="79"/>
      <c r="NM901" s="79"/>
      <c r="NN901" s="79"/>
      <c r="NO901" s="79"/>
      <c r="NP901" s="79"/>
      <c r="NQ901" s="79"/>
      <c r="NR901" s="79"/>
      <c r="NS901" s="79"/>
      <c r="NT901" s="79"/>
      <c r="NU901" s="79"/>
      <c r="NV901" s="79"/>
      <c r="NW901" s="79"/>
      <c r="NX901" s="79"/>
      <c r="NY901" s="79"/>
      <c r="NZ901" s="79"/>
      <c r="OA901" s="79"/>
      <c r="OB901" s="79"/>
      <c r="OC901" s="79"/>
      <c r="OD901" s="79"/>
      <c r="OE901" s="79"/>
      <c r="OF901" s="79"/>
      <c r="OG901" s="79"/>
      <c r="OH901" s="79"/>
      <c r="OI901" s="79"/>
      <c r="OJ901" s="79"/>
      <c r="OK901" s="79"/>
      <c r="OL901" s="79"/>
      <c r="OM901" s="79"/>
      <c r="ON901" s="79"/>
      <c r="OO901" s="79"/>
      <c r="OP901" s="79"/>
      <c r="OQ901" s="79"/>
      <c r="OR901" s="79"/>
      <c r="OS901" s="79"/>
      <c r="OT901" s="79"/>
      <c r="OU901" s="79"/>
      <c r="OV901" s="79"/>
      <c r="OW901" s="79"/>
      <c r="OX901" s="79"/>
      <c r="OY901" s="79"/>
      <c r="OZ901" s="79"/>
      <c r="PA901" s="79"/>
      <c r="PB901" s="79"/>
      <c r="PC901" s="79"/>
      <c r="PD901" s="79"/>
      <c r="PE901" s="79"/>
      <c r="PF901" s="79"/>
      <c r="PG901" s="79"/>
      <c r="PH901" s="79"/>
      <c r="PI901" s="79"/>
      <c r="PJ901" s="79"/>
      <c r="PK901" s="79"/>
      <c r="PL901" s="79"/>
      <c r="PM901" s="79"/>
      <c r="PN901" s="79"/>
      <c r="PO901" s="79"/>
      <c r="PP901" s="79"/>
      <c r="PQ901" s="79"/>
      <c r="PR901" s="79"/>
      <c r="PS901" s="79"/>
      <c r="PT901" s="79"/>
      <c r="PU901" s="79"/>
      <c r="PV901" s="79"/>
      <c r="PW901" s="79"/>
      <c r="PX901" s="79"/>
      <c r="PY901" s="79"/>
      <c r="PZ901" s="79"/>
      <c r="QA901" s="79"/>
      <c r="QB901" s="79"/>
      <c r="QC901" s="79"/>
      <c r="QD901" s="79"/>
      <c r="QE901" s="79"/>
      <c r="QF901" s="79"/>
      <c r="QG901" s="79"/>
      <c r="QH901" s="79"/>
      <c r="QI901" s="79"/>
      <c r="QJ901" s="79"/>
      <c r="QK901" s="79"/>
      <c r="QL901" s="79"/>
      <c r="QM901" s="79"/>
      <c r="QN901" s="79"/>
      <c r="QO901" s="79"/>
      <c r="QP901" s="79"/>
      <c r="QQ901" s="79"/>
      <c r="QR901" s="79"/>
      <c r="QS901" s="79"/>
      <c r="QT901" s="79"/>
      <c r="QU901" s="79"/>
      <c r="QV901" s="79"/>
      <c r="QW901" s="79"/>
      <c r="QX901" s="79"/>
      <c r="QY901" s="79"/>
      <c r="QZ901" s="79"/>
      <c r="RA901" s="79"/>
      <c r="RB901" s="79"/>
      <c r="RC901" s="79"/>
      <c r="RD901" s="79"/>
      <c r="RE901" s="79"/>
      <c r="RF901" s="79"/>
      <c r="RG901" s="79"/>
      <c r="RH901" s="79"/>
      <c r="RI901" s="79"/>
      <c r="RJ901" s="79"/>
      <c r="RK901" s="79"/>
      <c r="RL901" s="79"/>
      <c r="RM901" s="79"/>
      <c r="RN901" s="79"/>
      <c r="RO901" s="79"/>
      <c r="RP901" s="79"/>
      <c r="RQ901" s="79"/>
      <c r="RR901" s="79"/>
      <c r="RS901" s="79"/>
      <c r="RT901" s="79"/>
      <c r="RU901" s="79"/>
      <c r="RV901" s="79"/>
      <c r="RW901" s="79"/>
      <c r="RX901" s="79"/>
      <c r="RY901" s="79"/>
      <c r="RZ901" s="79"/>
      <c r="SA901" s="79"/>
      <c r="SB901" s="79"/>
      <c r="SC901" s="79"/>
      <c r="SD901" s="79"/>
      <c r="SE901" s="79"/>
      <c r="SF901" s="79"/>
      <c r="SG901" s="79"/>
      <c r="SH901" s="79"/>
      <c r="SI901" s="79"/>
      <c r="SJ901" s="79"/>
      <c r="SK901" s="79"/>
      <c r="SL901" s="79"/>
      <c r="SM901" s="79"/>
      <c r="SN901" s="79"/>
      <c r="SO901" s="79"/>
      <c r="SP901" s="79"/>
      <c r="SQ901" s="79"/>
      <c r="SR901" s="79"/>
      <c r="SS901" s="79"/>
      <c r="ST901" s="79"/>
      <c r="SU901" s="79"/>
      <c r="SV901" s="79"/>
      <c r="SW901" s="79"/>
      <c r="SX901" s="79"/>
      <c r="SY901" s="79"/>
      <c r="SZ901" s="79"/>
      <c r="TA901" s="79"/>
      <c r="TB901" s="79"/>
      <c r="TC901" s="79"/>
      <c r="TD901" s="79"/>
      <c r="TE901" s="79"/>
      <c r="TF901" s="79"/>
      <c r="TG901" s="79"/>
      <c r="TH901" s="79"/>
      <c r="TI901" s="79"/>
      <c r="TJ901" s="79"/>
      <c r="TK901" s="79"/>
      <c r="TL901" s="79"/>
      <c r="TM901" s="79"/>
      <c r="TN901" s="79"/>
      <c r="TO901" s="79"/>
      <c r="TP901" s="79"/>
      <c r="TQ901" s="79"/>
      <c r="TR901" s="79"/>
      <c r="TS901" s="79"/>
      <c r="TT901" s="79"/>
      <c r="TU901" s="79"/>
      <c r="TV901" s="79"/>
      <c r="TW901" s="79"/>
      <c r="TX901" s="79"/>
      <c r="TY901" s="79"/>
      <c r="TZ901" s="79"/>
      <c r="UA901" s="79"/>
      <c r="UB901" s="79"/>
      <c r="UC901" s="79"/>
      <c r="UD901" s="79"/>
      <c r="UE901" s="79"/>
      <c r="UF901" s="79"/>
      <c r="UG901" s="79"/>
      <c r="UH901" s="79"/>
      <c r="UI901" s="79"/>
      <c r="UJ901" s="79"/>
      <c r="UK901" s="79"/>
      <c r="UL901" s="79"/>
      <c r="UM901" s="79"/>
      <c r="UN901" s="79"/>
      <c r="UO901" s="79"/>
      <c r="UP901" s="79"/>
      <c r="UQ901" s="79"/>
      <c r="UR901" s="79"/>
      <c r="US901" s="79"/>
      <c r="UT901" s="79"/>
      <c r="UU901" s="79"/>
      <c r="UV901" s="79"/>
      <c r="UW901" s="79"/>
      <c r="UX901" s="79"/>
      <c r="UY901" s="79"/>
      <c r="UZ901" s="79"/>
      <c r="VA901" s="79"/>
      <c r="VB901" s="79"/>
      <c r="VC901" s="79"/>
      <c r="VD901" s="79"/>
      <c r="VE901" s="79"/>
      <c r="VF901" s="79"/>
      <c r="VG901" s="79"/>
      <c r="VH901" s="79"/>
      <c r="VI901" s="79"/>
      <c r="VJ901" s="79"/>
      <c r="VK901" s="79"/>
      <c r="VL901" s="79"/>
      <c r="VM901" s="79"/>
      <c r="VN901" s="79"/>
      <c r="VO901" s="79"/>
      <c r="VP901" s="79"/>
      <c r="VQ901" s="79"/>
      <c r="VR901" s="79"/>
      <c r="VS901" s="79"/>
      <c r="VT901" s="79"/>
      <c r="VU901" s="79"/>
      <c r="VV901" s="79"/>
      <c r="VW901" s="79"/>
      <c r="VX901" s="79"/>
      <c r="VY901" s="79"/>
      <c r="VZ901" s="79"/>
      <c r="WA901" s="79"/>
      <c r="WB901" s="79"/>
      <c r="WC901" s="79"/>
    </row>
    <row r="902" spans="1:601" s="102" customFormat="1">
      <c r="A902" s="49">
        <f>IF(C902=C901,A901,IF(C902=(C901+1),A901,(A901+1)))</f>
        <v>132</v>
      </c>
      <c r="B902" s="50" t="str">
        <f>IF(L902="Stroke",IF(M902=M901,IF(A902&lt;&gt;A901,1,IF(L901="Stroke",B901+1,IF(L900="Stroke",B900+1,IF(L899="Stroke",B899+1,IF(L898="Stroke",B898+1,IF(L897="Stroke",B897+1,IF(L896="Stroke",B896+1,IF(L895="Stroke",B895+1,"")))))))),IF(A902&lt;&gt;A900,1,IF(M902=M900,IF(L900="Stroke",B900+1,IF(M902=M899,IF(L899="Stroke",B899+1,""))),1))),"")</f>
        <v/>
      </c>
      <c r="C902" s="49">
        <f t="shared" si="28"/>
        <v>62649</v>
      </c>
      <c r="D902" s="49" t="str">
        <f t="shared" si="29"/>
        <v>20171129</v>
      </c>
      <c r="E902" s="49">
        <v>2017</v>
      </c>
      <c r="F902" s="49">
        <v>11</v>
      </c>
      <c r="G902" s="49">
        <v>29</v>
      </c>
      <c r="H902" s="49">
        <v>17</v>
      </c>
      <c r="I902" s="49">
        <v>24</v>
      </c>
      <c r="J902" s="49">
        <v>9</v>
      </c>
      <c r="K902" s="49">
        <v>531</v>
      </c>
      <c r="L902" s="61" t="s">
        <v>47</v>
      </c>
      <c r="M902" s="49">
        <v>1</v>
      </c>
      <c r="N902" s="49" t="s">
        <v>21</v>
      </c>
      <c r="O902" s="49" t="s">
        <v>27</v>
      </c>
      <c r="P902" s="49">
        <v>0</v>
      </c>
      <c r="Q902" s="49"/>
      <c r="R902" s="60"/>
      <c r="S902" s="60"/>
      <c r="T902" s="60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79"/>
      <c r="AG902" s="79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  <c r="AR902" s="79"/>
      <c r="AS902" s="79"/>
      <c r="AT902" s="79"/>
      <c r="AU902" s="79"/>
      <c r="AV902" s="79"/>
      <c r="AW902" s="79"/>
      <c r="AX902" s="79"/>
      <c r="AY902" s="79"/>
      <c r="AZ902" s="79"/>
      <c r="BA902" s="79"/>
      <c r="BB902" s="79"/>
      <c r="BC902" s="79"/>
      <c r="BD902" s="79"/>
      <c r="BE902" s="79"/>
      <c r="BF902" s="79"/>
      <c r="BG902" s="79"/>
      <c r="BH902" s="79"/>
      <c r="BI902" s="79"/>
      <c r="BJ902" s="79"/>
      <c r="BK902" s="79"/>
      <c r="BL902" s="79"/>
      <c r="BM902" s="79"/>
      <c r="BN902" s="79"/>
      <c r="BO902" s="79"/>
      <c r="BP902" s="79"/>
      <c r="BQ902" s="79"/>
      <c r="BR902" s="79"/>
      <c r="BS902" s="79"/>
      <c r="BT902" s="79"/>
      <c r="BU902" s="79"/>
      <c r="BV902" s="79"/>
      <c r="BW902" s="79"/>
      <c r="BX902" s="79"/>
      <c r="BY902" s="79"/>
      <c r="BZ902" s="79"/>
      <c r="CA902" s="79"/>
      <c r="CB902" s="79"/>
      <c r="CC902" s="79"/>
      <c r="CD902" s="79"/>
      <c r="CE902" s="79"/>
      <c r="CF902" s="79"/>
      <c r="CG902" s="79"/>
      <c r="CH902" s="79"/>
      <c r="CI902" s="79"/>
      <c r="CJ902" s="79"/>
      <c r="CK902" s="79"/>
      <c r="CL902" s="79"/>
      <c r="CM902" s="79"/>
      <c r="CN902" s="79"/>
      <c r="CO902" s="79"/>
      <c r="CP902" s="79"/>
      <c r="CQ902" s="79"/>
      <c r="CR902" s="79"/>
      <c r="CS902" s="79"/>
      <c r="CT902" s="79"/>
      <c r="CU902" s="79"/>
      <c r="CV902" s="79"/>
      <c r="CW902" s="79"/>
      <c r="CX902" s="79"/>
      <c r="CY902" s="79"/>
      <c r="CZ902" s="79"/>
      <c r="DA902" s="79"/>
      <c r="DB902" s="79"/>
      <c r="DC902" s="79"/>
      <c r="DD902" s="79"/>
      <c r="DE902" s="79"/>
      <c r="DF902" s="79"/>
      <c r="DG902" s="79"/>
      <c r="DH902" s="79"/>
      <c r="DI902" s="79"/>
      <c r="DJ902" s="79"/>
      <c r="DK902" s="79"/>
      <c r="DL902" s="79"/>
      <c r="DM902" s="79"/>
      <c r="DN902" s="79"/>
      <c r="DO902" s="79"/>
      <c r="DP902" s="79"/>
      <c r="DQ902" s="79"/>
      <c r="DR902" s="79"/>
      <c r="DS902" s="79"/>
      <c r="DT902" s="79"/>
      <c r="DU902" s="79"/>
      <c r="DV902" s="79"/>
      <c r="DW902" s="79"/>
      <c r="DX902" s="79"/>
      <c r="DY902" s="79"/>
      <c r="DZ902" s="79"/>
      <c r="EA902" s="79"/>
      <c r="EB902" s="79"/>
      <c r="EC902" s="79"/>
      <c r="ED902" s="79"/>
      <c r="EE902" s="79"/>
      <c r="EF902" s="79"/>
      <c r="EG902" s="79"/>
      <c r="EH902" s="79"/>
      <c r="EI902" s="79"/>
      <c r="EJ902" s="79"/>
      <c r="EK902" s="79"/>
      <c r="EL902" s="79"/>
      <c r="EM902" s="79"/>
      <c r="EN902" s="79"/>
      <c r="EO902" s="79"/>
      <c r="EP902" s="79"/>
      <c r="EQ902" s="79"/>
      <c r="ER902" s="79"/>
      <c r="ES902" s="79"/>
      <c r="ET902" s="79"/>
      <c r="EU902" s="79"/>
      <c r="EV902" s="79"/>
      <c r="EW902" s="79"/>
      <c r="EX902" s="79"/>
      <c r="EY902" s="79"/>
      <c r="EZ902" s="79"/>
      <c r="FA902" s="79"/>
      <c r="FB902" s="79"/>
      <c r="FC902" s="79"/>
      <c r="FD902" s="79"/>
      <c r="FE902" s="79"/>
      <c r="FF902" s="79"/>
      <c r="FG902" s="79"/>
      <c r="FH902" s="79"/>
      <c r="FI902" s="79"/>
      <c r="FJ902" s="79"/>
      <c r="FK902" s="79"/>
      <c r="FL902" s="79"/>
      <c r="FM902" s="79"/>
      <c r="FN902" s="79"/>
      <c r="FO902" s="79"/>
      <c r="FP902" s="79"/>
      <c r="FQ902" s="79"/>
      <c r="FR902" s="79"/>
      <c r="FS902" s="79"/>
      <c r="FT902" s="79"/>
      <c r="FU902" s="79"/>
      <c r="FV902" s="79"/>
      <c r="FW902" s="79"/>
      <c r="FX902" s="79"/>
      <c r="FY902" s="79"/>
      <c r="FZ902" s="79"/>
      <c r="GA902" s="79"/>
      <c r="GB902" s="79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79"/>
      <c r="HP902" s="79"/>
      <c r="HQ902" s="79"/>
      <c r="HR902" s="79"/>
      <c r="HS902" s="79"/>
      <c r="HT902" s="79"/>
      <c r="HU902" s="79"/>
      <c r="HV902" s="79"/>
      <c r="HW902" s="79"/>
      <c r="HX902" s="79"/>
      <c r="HY902" s="79"/>
      <c r="HZ902" s="79"/>
      <c r="IA902" s="79"/>
      <c r="IB902" s="79"/>
      <c r="IC902" s="79"/>
      <c r="ID902" s="79"/>
      <c r="IE902" s="79"/>
      <c r="IF902" s="79"/>
      <c r="IG902" s="79"/>
      <c r="IH902" s="79"/>
      <c r="II902" s="79"/>
      <c r="IJ902" s="79"/>
      <c r="IK902" s="79"/>
      <c r="IL902" s="79"/>
      <c r="IM902" s="79"/>
      <c r="IN902" s="79"/>
      <c r="IO902" s="79"/>
      <c r="IP902" s="79"/>
      <c r="IQ902" s="79"/>
      <c r="IR902" s="79"/>
      <c r="IS902" s="79"/>
      <c r="IT902" s="79"/>
      <c r="IU902" s="79"/>
      <c r="IV902" s="79"/>
      <c r="IW902" s="79"/>
      <c r="IX902" s="79"/>
      <c r="IY902" s="79"/>
      <c r="IZ902" s="79"/>
      <c r="JA902" s="79"/>
      <c r="JB902" s="79"/>
      <c r="JC902" s="79"/>
      <c r="JD902" s="79"/>
      <c r="JE902" s="79"/>
      <c r="JF902" s="79"/>
      <c r="JG902" s="79"/>
      <c r="JH902" s="79"/>
      <c r="JI902" s="79"/>
      <c r="JJ902" s="79"/>
      <c r="JK902" s="79"/>
      <c r="JL902" s="79"/>
      <c r="JM902" s="79"/>
      <c r="JN902" s="79"/>
      <c r="JO902" s="79"/>
      <c r="JP902" s="79"/>
      <c r="JQ902" s="79"/>
      <c r="JR902" s="79"/>
      <c r="JS902" s="79"/>
      <c r="JT902" s="79"/>
      <c r="JU902" s="79"/>
      <c r="JV902" s="79"/>
      <c r="JW902" s="79"/>
      <c r="JX902" s="79"/>
      <c r="JY902" s="79"/>
      <c r="JZ902" s="79"/>
      <c r="KA902" s="79"/>
      <c r="KB902" s="79"/>
      <c r="KC902" s="79"/>
      <c r="KD902" s="79"/>
      <c r="KE902" s="79"/>
      <c r="KF902" s="79"/>
      <c r="KG902" s="79"/>
      <c r="KH902" s="79"/>
      <c r="KI902" s="79"/>
      <c r="KJ902" s="79"/>
      <c r="KK902" s="79"/>
      <c r="KL902" s="79"/>
      <c r="KM902" s="79"/>
      <c r="KN902" s="79"/>
      <c r="KO902" s="79"/>
      <c r="KP902" s="79"/>
      <c r="KQ902" s="79"/>
      <c r="KR902" s="79"/>
      <c r="KS902" s="79"/>
      <c r="KT902" s="79"/>
      <c r="KU902" s="79"/>
      <c r="KV902" s="79"/>
      <c r="KW902" s="79"/>
      <c r="KX902" s="79"/>
      <c r="KY902" s="79"/>
      <c r="KZ902" s="79"/>
      <c r="LA902" s="79"/>
      <c r="LB902" s="79"/>
      <c r="LC902" s="79"/>
      <c r="LD902" s="79"/>
      <c r="LE902" s="79"/>
      <c r="LF902" s="79"/>
      <c r="LG902" s="79"/>
      <c r="LH902" s="79"/>
      <c r="LI902" s="79"/>
      <c r="LJ902" s="79"/>
      <c r="LK902" s="79"/>
      <c r="LL902" s="79"/>
      <c r="LM902" s="79"/>
      <c r="LN902" s="79"/>
      <c r="LO902" s="79"/>
      <c r="LP902" s="79"/>
      <c r="LQ902" s="79"/>
      <c r="LR902" s="79"/>
      <c r="LS902" s="79"/>
      <c r="LT902" s="79"/>
      <c r="LU902" s="79"/>
      <c r="LV902" s="79"/>
      <c r="LW902" s="79"/>
      <c r="LX902" s="79"/>
      <c r="LY902" s="79"/>
      <c r="LZ902" s="79"/>
      <c r="MA902" s="79"/>
      <c r="MB902" s="79"/>
      <c r="MC902" s="79"/>
      <c r="MD902" s="79"/>
      <c r="ME902" s="79"/>
      <c r="MF902" s="79"/>
      <c r="MG902" s="79"/>
      <c r="MH902" s="79"/>
      <c r="MI902" s="79"/>
      <c r="MJ902" s="79"/>
      <c r="MK902" s="79"/>
      <c r="ML902" s="79"/>
      <c r="MM902" s="79"/>
      <c r="MN902" s="79"/>
      <c r="MO902" s="79"/>
      <c r="MP902" s="79"/>
      <c r="MQ902" s="79"/>
      <c r="MR902" s="79"/>
      <c r="MS902" s="79"/>
      <c r="MT902" s="79"/>
      <c r="MU902" s="79"/>
      <c r="MV902" s="79"/>
      <c r="MW902" s="79"/>
      <c r="MX902" s="79"/>
      <c r="MY902" s="79"/>
      <c r="MZ902" s="79"/>
      <c r="NA902" s="79"/>
      <c r="NB902" s="79"/>
      <c r="NC902" s="79"/>
      <c r="ND902" s="79"/>
      <c r="NE902" s="79"/>
      <c r="NF902" s="79"/>
      <c r="NG902" s="79"/>
      <c r="NH902" s="79"/>
      <c r="NI902" s="79"/>
      <c r="NJ902" s="79"/>
      <c r="NK902" s="79"/>
      <c r="NL902" s="79"/>
      <c r="NM902" s="79"/>
      <c r="NN902" s="79"/>
      <c r="NO902" s="79"/>
      <c r="NP902" s="79"/>
      <c r="NQ902" s="79"/>
      <c r="NR902" s="79"/>
      <c r="NS902" s="79"/>
      <c r="NT902" s="79"/>
      <c r="NU902" s="79"/>
      <c r="NV902" s="79"/>
      <c r="NW902" s="79"/>
      <c r="NX902" s="79"/>
      <c r="NY902" s="79"/>
      <c r="NZ902" s="79"/>
      <c r="OA902" s="79"/>
      <c r="OB902" s="79"/>
      <c r="OC902" s="79"/>
      <c r="OD902" s="79"/>
      <c r="OE902" s="79"/>
      <c r="OF902" s="79"/>
      <c r="OG902" s="79"/>
      <c r="OH902" s="79"/>
      <c r="OI902" s="79"/>
      <c r="OJ902" s="79"/>
      <c r="OK902" s="79"/>
      <c r="OL902" s="79"/>
      <c r="OM902" s="79"/>
      <c r="ON902" s="79"/>
      <c r="OO902" s="79"/>
      <c r="OP902" s="79"/>
      <c r="OQ902" s="79"/>
      <c r="OR902" s="79"/>
      <c r="OS902" s="79"/>
      <c r="OT902" s="79"/>
      <c r="OU902" s="79"/>
      <c r="OV902" s="79"/>
      <c r="OW902" s="79"/>
      <c r="OX902" s="79"/>
      <c r="OY902" s="79"/>
      <c r="OZ902" s="79"/>
      <c r="PA902" s="79"/>
      <c r="PB902" s="79"/>
      <c r="PC902" s="79"/>
      <c r="PD902" s="79"/>
      <c r="PE902" s="79"/>
      <c r="PF902" s="79"/>
      <c r="PG902" s="79"/>
      <c r="PH902" s="79"/>
      <c r="PI902" s="79"/>
      <c r="PJ902" s="79"/>
      <c r="PK902" s="79"/>
      <c r="PL902" s="79"/>
      <c r="PM902" s="79"/>
      <c r="PN902" s="79"/>
      <c r="PO902" s="79"/>
      <c r="PP902" s="79"/>
      <c r="PQ902" s="79"/>
      <c r="PR902" s="79"/>
      <c r="PS902" s="79"/>
      <c r="PT902" s="79"/>
      <c r="PU902" s="79"/>
      <c r="PV902" s="79"/>
      <c r="PW902" s="79"/>
      <c r="PX902" s="79"/>
      <c r="PY902" s="79"/>
      <c r="PZ902" s="79"/>
      <c r="QA902" s="79"/>
      <c r="QB902" s="79"/>
      <c r="QC902" s="79"/>
      <c r="QD902" s="79"/>
      <c r="QE902" s="79"/>
      <c r="QF902" s="79"/>
      <c r="QG902" s="79"/>
      <c r="QH902" s="79"/>
      <c r="QI902" s="79"/>
      <c r="QJ902" s="79"/>
      <c r="QK902" s="79"/>
      <c r="QL902" s="79"/>
      <c r="QM902" s="79"/>
      <c r="QN902" s="79"/>
      <c r="QO902" s="79"/>
      <c r="QP902" s="79"/>
      <c r="QQ902" s="79"/>
      <c r="QR902" s="79"/>
      <c r="QS902" s="79"/>
      <c r="QT902" s="79"/>
      <c r="QU902" s="79"/>
      <c r="QV902" s="79"/>
      <c r="QW902" s="79"/>
      <c r="QX902" s="79"/>
      <c r="QY902" s="79"/>
      <c r="QZ902" s="79"/>
      <c r="RA902" s="79"/>
      <c r="RB902" s="79"/>
      <c r="RC902" s="79"/>
      <c r="RD902" s="79"/>
      <c r="RE902" s="79"/>
      <c r="RF902" s="79"/>
      <c r="RG902" s="79"/>
      <c r="RH902" s="79"/>
      <c r="RI902" s="79"/>
      <c r="RJ902" s="79"/>
      <c r="RK902" s="79"/>
      <c r="RL902" s="79"/>
      <c r="RM902" s="79"/>
      <c r="RN902" s="79"/>
      <c r="RO902" s="79"/>
      <c r="RP902" s="79"/>
      <c r="RQ902" s="79"/>
      <c r="RR902" s="79"/>
      <c r="RS902" s="79"/>
      <c r="RT902" s="79"/>
      <c r="RU902" s="79"/>
      <c r="RV902" s="79"/>
      <c r="RW902" s="79"/>
      <c r="RX902" s="79"/>
      <c r="RY902" s="79"/>
      <c r="RZ902" s="79"/>
      <c r="SA902" s="79"/>
      <c r="SB902" s="79"/>
      <c r="SC902" s="79"/>
      <c r="SD902" s="79"/>
      <c r="SE902" s="79"/>
      <c r="SF902" s="79"/>
      <c r="SG902" s="79"/>
      <c r="SH902" s="79"/>
      <c r="SI902" s="79"/>
      <c r="SJ902" s="79"/>
      <c r="SK902" s="79"/>
      <c r="SL902" s="79"/>
      <c r="SM902" s="79"/>
      <c r="SN902" s="79"/>
      <c r="SO902" s="79"/>
      <c r="SP902" s="79"/>
      <c r="SQ902" s="79"/>
      <c r="SR902" s="79"/>
      <c r="SS902" s="79"/>
      <c r="ST902" s="79"/>
      <c r="SU902" s="79"/>
      <c r="SV902" s="79"/>
      <c r="SW902" s="79"/>
      <c r="SX902" s="79"/>
      <c r="SY902" s="79"/>
      <c r="SZ902" s="79"/>
      <c r="TA902" s="79"/>
      <c r="TB902" s="79"/>
      <c r="TC902" s="79"/>
      <c r="TD902" s="79"/>
      <c r="TE902" s="79"/>
      <c r="TF902" s="79"/>
      <c r="TG902" s="79"/>
      <c r="TH902" s="79"/>
      <c r="TI902" s="79"/>
      <c r="TJ902" s="79"/>
      <c r="TK902" s="79"/>
      <c r="TL902" s="79"/>
      <c r="TM902" s="79"/>
      <c r="TN902" s="79"/>
      <c r="TO902" s="79"/>
      <c r="TP902" s="79"/>
      <c r="TQ902" s="79"/>
      <c r="TR902" s="79"/>
      <c r="TS902" s="79"/>
      <c r="TT902" s="79"/>
      <c r="TU902" s="79"/>
      <c r="TV902" s="79"/>
      <c r="TW902" s="79"/>
      <c r="TX902" s="79"/>
      <c r="TY902" s="79"/>
      <c r="TZ902" s="79"/>
      <c r="UA902" s="79"/>
      <c r="UB902" s="79"/>
      <c r="UC902" s="79"/>
      <c r="UD902" s="79"/>
      <c r="UE902" s="79"/>
      <c r="UF902" s="79"/>
      <c r="UG902" s="79"/>
      <c r="UH902" s="79"/>
      <c r="UI902" s="79"/>
      <c r="UJ902" s="79"/>
      <c r="UK902" s="79"/>
      <c r="UL902" s="79"/>
      <c r="UM902" s="79"/>
      <c r="UN902" s="79"/>
      <c r="UO902" s="79"/>
      <c r="UP902" s="79"/>
      <c r="UQ902" s="79"/>
      <c r="UR902" s="79"/>
      <c r="US902" s="79"/>
      <c r="UT902" s="79"/>
      <c r="UU902" s="79"/>
      <c r="UV902" s="79"/>
      <c r="UW902" s="79"/>
      <c r="UX902" s="79"/>
      <c r="UY902" s="79"/>
      <c r="UZ902" s="79"/>
      <c r="VA902" s="79"/>
      <c r="VB902" s="79"/>
      <c r="VC902" s="79"/>
      <c r="VD902" s="79"/>
      <c r="VE902" s="79"/>
      <c r="VF902" s="79"/>
      <c r="VG902" s="79"/>
      <c r="VH902" s="79"/>
      <c r="VI902" s="79"/>
      <c r="VJ902" s="79"/>
      <c r="VK902" s="79"/>
      <c r="VL902" s="79"/>
      <c r="VM902" s="79"/>
      <c r="VN902" s="79"/>
      <c r="VO902" s="79"/>
      <c r="VP902" s="79"/>
      <c r="VQ902" s="79"/>
      <c r="VR902" s="79"/>
      <c r="VS902" s="79"/>
      <c r="VT902" s="79"/>
      <c r="VU902" s="79"/>
      <c r="VV902" s="79"/>
      <c r="VW902" s="79"/>
      <c r="VX902" s="79"/>
      <c r="VY902" s="79"/>
      <c r="VZ902" s="79"/>
      <c r="WA902" s="79"/>
      <c r="WB902" s="79"/>
      <c r="WC902" s="79"/>
    </row>
    <row r="903" spans="1:601" s="102" customFormat="1">
      <c r="A903" s="49">
        <f>IF(C903=C902,A902,IF(C903=(C902+1),A902,(A902+1)))</f>
        <v>132</v>
      </c>
      <c r="B903" s="50" t="str">
        <f>IF(L903="Stroke",IF(M903=M902,IF(A903&lt;&gt;A902,1,IF(L902="Stroke",B902+1,IF(L901="Stroke",B901+1,IF(L900="Stroke",B900+1,IF(L899="Stroke",B899+1,IF(L898="Stroke",B898+1,IF(L897="Stroke",B897+1,IF(L896="Stroke",B896+1,"")))))))),IF(A903&lt;&gt;A901,1,IF(M903=M901,IF(L901="Stroke",B901+1,IF(M903=M900,IF(L900="Stroke",B900+1,""))),1))),"")</f>
        <v/>
      </c>
      <c r="C903" s="49">
        <f t="shared" si="28"/>
        <v>62649</v>
      </c>
      <c r="D903" s="49" t="str">
        <f t="shared" si="29"/>
        <v>20171129</v>
      </c>
      <c r="E903" s="49">
        <v>2017</v>
      </c>
      <c r="F903" s="49">
        <v>11</v>
      </c>
      <c r="G903" s="49">
        <v>29</v>
      </c>
      <c r="H903" s="49">
        <v>17</v>
      </c>
      <c r="I903" s="49">
        <v>24</v>
      </c>
      <c r="J903" s="49">
        <v>9</v>
      </c>
      <c r="K903" s="49">
        <v>533</v>
      </c>
      <c r="L903" s="61" t="s">
        <v>47</v>
      </c>
      <c r="M903" s="49">
        <v>1</v>
      </c>
      <c r="N903" s="49" t="s">
        <v>21</v>
      </c>
      <c r="O903" s="49" t="s">
        <v>27</v>
      </c>
      <c r="P903" s="49">
        <v>0</v>
      </c>
      <c r="Q903" s="49"/>
      <c r="R903" s="60"/>
      <c r="S903" s="60"/>
      <c r="T903" s="60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  <c r="AE903" s="79"/>
      <c r="AF903" s="79"/>
      <c r="AG903" s="79"/>
      <c r="AH903" s="79"/>
      <c r="AI903" s="79"/>
      <c r="AJ903" s="79"/>
      <c r="AK903" s="79"/>
      <c r="AL903" s="79"/>
      <c r="AM903" s="79"/>
      <c r="AN903" s="79"/>
      <c r="AO903" s="79"/>
      <c r="AP903" s="79"/>
      <c r="AQ903" s="79"/>
      <c r="AR903" s="79"/>
      <c r="AS903" s="79"/>
      <c r="AT903" s="79"/>
      <c r="AU903" s="79"/>
      <c r="AV903" s="79"/>
      <c r="AW903" s="79"/>
      <c r="AX903" s="79"/>
      <c r="AY903" s="79"/>
      <c r="AZ903" s="79"/>
      <c r="BA903" s="79"/>
      <c r="BB903" s="79"/>
      <c r="BC903" s="79"/>
      <c r="BD903" s="79"/>
      <c r="BE903" s="79"/>
      <c r="BF903" s="79"/>
      <c r="BG903" s="79"/>
      <c r="BH903" s="79"/>
      <c r="BI903" s="79"/>
      <c r="BJ903" s="79"/>
      <c r="BK903" s="79"/>
      <c r="BL903" s="79"/>
      <c r="BM903" s="79"/>
      <c r="BN903" s="79"/>
      <c r="BO903" s="79"/>
      <c r="BP903" s="79"/>
      <c r="BQ903" s="79"/>
      <c r="BR903" s="79"/>
      <c r="BS903" s="79"/>
      <c r="BT903" s="79"/>
      <c r="BU903" s="79"/>
      <c r="BV903" s="79"/>
      <c r="BW903" s="79"/>
      <c r="BX903" s="79"/>
      <c r="BY903" s="79"/>
      <c r="BZ903" s="79"/>
      <c r="CA903" s="79"/>
      <c r="CB903" s="79"/>
      <c r="CC903" s="79"/>
      <c r="CD903" s="79"/>
      <c r="CE903" s="79"/>
      <c r="CF903" s="79"/>
      <c r="CG903" s="79"/>
      <c r="CH903" s="79"/>
      <c r="CI903" s="79"/>
      <c r="CJ903" s="79"/>
      <c r="CK903" s="79"/>
      <c r="CL903" s="79"/>
      <c r="CM903" s="79"/>
      <c r="CN903" s="79"/>
      <c r="CO903" s="79"/>
      <c r="CP903" s="79"/>
      <c r="CQ903" s="79"/>
      <c r="CR903" s="79"/>
      <c r="CS903" s="79"/>
      <c r="CT903" s="79"/>
      <c r="CU903" s="79"/>
      <c r="CV903" s="79"/>
      <c r="CW903" s="79"/>
      <c r="CX903" s="79"/>
      <c r="CY903" s="79"/>
      <c r="CZ903" s="79"/>
      <c r="DA903" s="79"/>
      <c r="DB903" s="79"/>
      <c r="DC903" s="79"/>
      <c r="DD903" s="79"/>
      <c r="DE903" s="79"/>
      <c r="DF903" s="79"/>
      <c r="DG903" s="79"/>
      <c r="DH903" s="79"/>
      <c r="DI903" s="79"/>
      <c r="DJ903" s="79"/>
      <c r="DK903" s="79"/>
      <c r="DL903" s="79"/>
      <c r="DM903" s="79"/>
      <c r="DN903" s="79"/>
      <c r="DO903" s="79"/>
      <c r="DP903" s="79"/>
      <c r="DQ903" s="79"/>
      <c r="DR903" s="79"/>
      <c r="DS903" s="79"/>
      <c r="DT903" s="79"/>
      <c r="DU903" s="79"/>
      <c r="DV903" s="79"/>
      <c r="DW903" s="79"/>
      <c r="DX903" s="79"/>
      <c r="DY903" s="79"/>
      <c r="DZ903" s="79"/>
      <c r="EA903" s="79"/>
      <c r="EB903" s="79"/>
      <c r="EC903" s="79"/>
      <c r="ED903" s="79"/>
      <c r="EE903" s="79"/>
      <c r="EF903" s="79"/>
      <c r="EG903" s="79"/>
      <c r="EH903" s="79"/>
      <c r="EI903" s="79"/>
      <c r="EJ903" s="79"/>
      <c r="EK903" s="79"/>
      <c r="EL903" s="79"/>
      <c r="EM903" s="79"/>
      <c r="EN903" s="79"/>
      <c r="EO903" s="79"/>
      <c r="EP903" s="79"/>
      <c r="EQ903" s="79"/>
      <c r="ER903" s="79"/>
      <c r="ES903" s="79"/>
      <c r="ET903" s="79"/>
      <c r="EU903" s="79"/>
      <c r="EV903" s="79"/>
      <c r="EW903" s="79"/>
      <c r="EX903" s="79"/>
      <c r="EY903" s="79"/>
      <c r="EZ903" s="79"/>
      <c r="FA903" s="79"/>
      <c r="FB903" s="79"/>
      <c r="FC903" s="79"/>
      <c r="FD903" s="79"/>
      <c r="FE903" s="79"/>
      <c r="FF903" s="79"/>
      <c r="FG903" s="79"/>
      <c r="FH903" s="79"/>
      <c r="FI903" s="79"/>
      <c r="FJ903" s="79"/>
      <c r="FK903" s="79"/>
      <c r="FL903" s="79"/>
      <c r="FM903" s="79"/>
      <c r="FN903" s="79"/>
      <c r="FO903" s="79"/>
      <c r="FP903" s="79"/>
      <c r="FQ903" s="79"/>
      <c r="FR903" s="79"/>
      <c r="FS903" s="79"/>
      <c r="FT903" s="79"/>
      <c r="FU903" s="79"/>
      <c r="FV903" s="79"/>
      <c r="FW903" s="79"/>
      <c r="FX903" s="79"/>
      <c r="FY903" s="79"/>
      <c r="FZ903" s="79"/>
      <c r="GA903" s="79"/>
      <c r="GB903" s="79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79"/>
      <c r="HP903" s="79"/>
      <c r="HQ903" s="79"/>
      <c r="HR903" s="79"/>
      <c r="HS903" s="79"/>
      <c r="HT903" s="79"/>
      <c r="HU903" s="79"/>
      <c r="HV903" s="79"/>
      <c r="HW903" s="79"/>
      <c r="HX903" s="79"/>
      <c r="HY903" s="79"/>
      <c r="HZ903" s="79"/>
      <c r="IA903" s="79"/>
      <c r="IB903" s="79"/>
      <c r="IC903" s="79"/>
      <c r="ID903" s="79"/>
      <c r="IE903" s="79"/>
      <c r="IF903" s="79"/>
      <c r="IG903" s="79"/>
      <c r="IH903" s="79"/>
      <c r="II903" s="79"/>
      <c r="IJ903" s="79"/>
      <c r="IK903" s="79"/>
      <c r="IL903" s="79"/>
      <c r="IM903" s="79"/>
      <c r="IN903" s="79"/>
      <c r="IO903" s="79"/>
      <c r="IP903" s="79"/>
      <c r="IQ903" s="79"/>
      <c r="IR903" s="79"/>
      <c r="IS903" s="79"/>
      <c r="IT903" s="79"/>
      <c r="IU903" s="79"/>
      <c r="IV903" s="79"/>
      <c r="IW903" s="79"/>
      <c r="IX903" s="79"/>
      <c r="IY903" s="79"/>
      <c r="IZ903" s="79"/>
      <c r="JA903" s="79"/>
      <c r="JB903" s="79"/>
      <c r="JC903" s="79"/>
      <c r="JD903" s="79"/>
      <c r="JE903" s="79"/>
      <c r="JF903" s="79"/>
      <c r="JG903" s="79"/>
      <c r="JH903" s="79"/>
      <c r="JI903" s="79"/>
      <c r="JJ903" s="79"/>
      <c r="JK903" s="79"/>
      <c r="JL903" s="79"/>
      <c r="JM903" s="79"/>
      <c r="JN903" s="79"/>
      <c r="JO903" s="79"/>
      <c r="JP903" s="79"/>
      <c r="JQ903" s="79"/>
      <c r="JR903" s="79"/>
      <c r="JS903" s="79"/>
      <c r="JT903" s="79"/>
      <c r="JU903" s="79"/>
      <c r="JV903" s="79"/>
      <c r="JW903" s="79"/>
      <c r="JX903" s="79"/>
      <c r="JY903" s="79"/>
      <c r="JZ903" s="79"/>
      <c r="KA903" s="79"/>
      <c r="KB903" s="79"/>
      <c r="KC903" s="79"/>
      <c r="KD903" s="79"/>
      <c r="KE903" s="79"/>
      <c r="KF903" s="79"/>
      <c r="KG903" s="79"/>
      <c r="KH903" s="79"/>
      <c r="KI903" s="79"/>
      <c r="KJ903" s="79"/>
      <c r="KK903" s="79"/>
      <c r="KL903" s="79"/>
      <c r="KM903" s="79"/>
      <c r="KN903" s="79"/>
      <c r="KO903" s="79"/>
      <c r="KP903" s="79"/>
      <c r="KQ903" s="79"/>
      <c r="KR903" s="79"/>
      <c r="KS903" s="79"/>
      <c r="KT903" s="79"/>
      <c r="KU903" s="79"/>
      <c r="KV903" s="79"/>
      <c r="KW903" s="79"/>
      <c r="KX903" s="79"/>
      <c r="KY903" s="79"/>
      <c r="KZ903" s="79"/>
      <c r="LA903" s="79"/>
      <c r="LB903" s="79"/>
      <c r="LC903" s="79"/>
      <c r="LD903" s="79"/>
      <c r="LE903" s="79"/>
      <c r="LF903" s="79"/>
      <c r="LG903" s="79"/>
      <c r="LH903" s="79"/>
      <c r="LI903" s="79"/>
      <c r="LJ903" s="79"/>
      <c r="LK903" s="79"/>
      <c r="LL903" s="79"/>
      <c r="LM903" s="79"/>
      <c r="LN903" s="79"/>
      <c r="LO903" s="79"/>
      <c r="LP903" s="79"/>
      <c r="LQ903" s="79"/>
      <c r="LR903" s="79"/>
      <c r="LS903" s="79"/>
      <c r="LT903" s="79"/>
      <c r="LU903" s="79"/>
      <c r="LV903" s="79"/>
      <c r="LW903" s="79"/>
      <c r="LX903" s="79"/>
      <c r="LY903" s="79"/>
      <c r="LZ903" s="79"/>
      <c r="MA903" s="79"/>
      <c r="MB903" s="79"/>
      <c r="MC903" s="79"/>
      <c r="MD903" s="79"/>
      <c r="ME903" s="79"/>
      <c r="MF903" s="79"/>
      <c r="MG903" s="79"/>
      <c r="MH903" s="79"/>
      <c r="MI903" s="79"/>
      <c r="MJ903" s="79"/>
      <c r="MK903" s="79"/>
      <c r="ML903" s="79"/>
      <c r="MM903" s="79"/>
      <c r="MN903" s="79"/>
      <c r="MO903" s="79"/>
      <c r="MP903" s="79"/>
      <c r="MQ903" s="79"/>
      <c r="MR903" s="79"/>
      <c r="MS903" s="79"/>
      <c r="MT903" s="79"/>
      <c r="MU903" s="79"/>
      <c r="MV903" s="79"/>
      <c r="MW903" s="79"/>
      <c r="MX903" s="79"/>
      <c r="MY903" s="79"/>
      <c r="MZ903" s="79"/>
      <c r="NA903" s="79"/>
      <c r="NB903" s="79"/>
      <c r="NC903" s="79"/>
      <c r="ND903" s="79"/>
      <c r="NE903" s="79"/>
      <c r="NF903" s="79"/>
      <c r="NG903" s="79"/>
      <c r="NH903" s="79"/>
      <c r="NI903" s="79"/>
      <c r="NJ903" s="79"/>
      <c r="NK903" s="79"/>
      <c r="NL903" s="79"/>
      <c r="NM903" s="79"/>
      <c r="NN903" s="79"/>
      <c r="NO903" s="79"/>
      <c r="NP903" s="79"/>
      <c r="NQ903" s="79"/>
      <c r="NR903" s="79"/>
      <c r="NS903" s="79"/>
      <c r="NT903" s="79"/>
      <c r="NU903" s="79"/>
      <c r="NV903" s="79"/>
      <c r="NW903" s="79"/>
      <c r="NX903" s="79"/>
      <c r="NY903" s="79"/>
      <c r="NZ903" s="79"/>
      <c r="OA903" s="79"/>
      <c r="OB903" s="79"/>
      <c r="OC903" s="79"/>
      <c r="OD903" s="79"/>
      <c r="OE903" s="79"/>
      <c r="OF903" s="79"/>
      <c r="OG903" s="79"/>
      <c r="OH903" s="79"/>
      <c r="OI903" s="79"/>
      <c r="OJ903" s="79"/>
      <c r="OK903" s="79"/>
      <c r="OL903" s="79"/>
      <c r="OM903" s="79"/>
      <c r="ON903" s="79"/>
      <c r="OO903" s="79"/>
      <c r="OP903" s="79"/>
      <c r="OQ903" s="79"/>
      <c r="OR903" s="79"/>
      <c r="OS903" s="79"/>
      <c r="OT903" s="79"/>
      <c r="OU903" s="79"/>
      <c r="OV903" s="79"/>
      <c r="OW903" s="79"/>
      <c r="OX903" s="79"/>
      <c r="OY903" s="79"/>
      <c r="OZ903" s="79"/>
      <c r="PA903" s="79"/>
      <c r="PB903" s="79"/>
      <c r="PC903" s="79"/>
      <c r="PD903" s="79"/>
      <c r="PE903" s="79"/>
      <c r="PF903" s="79"/>
      <c r="PG903" s="79"/>
      <c r="PH903" s="79"/>
      <c r="PI903" s="79"/>
      <c r="PJ903" s="79"/>
      <c r="PK903" s="79"/>
      <c r="PL903" s="79"/>
      <c r="PM903" s="79"/>
      <c r="PN903" s="79"/>
      <c r="PO903" s="79"/>
      <c r="PP903" s="79"/>
      <c r="PQ903" s="79"/>
      <c r="PR903" s="79"/>
      <c r="PS903" s="79"/>
      <c r="PT903" s="79"/>
      <c r="PU903" s="79"/>
      <c r="PV903" s="79"/>
      <c r="PW903" s="79"/>
      <c r="PX903" s="79"/>
      <c r="PY903" s="79"/>
      <c r="PZ903" s="79"/>
      <c r="QA903" s="79"/>
      <c r="QB903" s="79"/>
      <c r="QC903" s="79"/>
      <c r="QD903" s="79"/>
      <c r="QE903" s="79"/>
      <c r="QF903" s="79"/>
      <c r="QG903" s="79"/>
      <c r="QH903" s="79"/>
      <c r="QI903" s="79"/>
      <c r="QJ903" s="79"/>
      <c r="QK903" s="79"/>
      <c r="QL903" s="79"/>
      <c r="QM903" s="79"/>
      <c r="QN903" s="79"/>
      <c r="QO903" s="79"/>
      <c r="QP903" s="79"/>
      <c r="QQ903" s="79"/>
      <c r="QR903" s="79"/>
      <c r="QS903" s="79"/>
      <c r="QT903" s="79"/>
      <c r="QU903" s="79"/>
      <c r="QV903" s="79"/>
      <c r="QW903" s="79"/>
      <c r="QX903" s="79"/>
      <c r="QY903" s="79"/>
      <c r="QZ903" s="79"/>
      <c r="RA903" s="79"/>
      <c r="RB903" s="79"/>
      <c r="RC903" s="79"/>
      <c r="RD903" s="79"/>
      <c r="RE903" s="79"/>
      <c r="RF903" s="79"/>
      <c r="RG903" s="79"/>
      <c r="RH903" s="79"/>
      <c r="RI903" s="79"/>
      <c r="RJ903" s="79"/>
      <c r="RK903" s="79"/>
      <c r="RL903" s="79"/>
      <c r="RM903" s="79"/>
      <c r="RN903" s="79"/>
      <c r="RO903" s="79"/>
      <c r="RP903" s="79"/>
      <c r="RQ903" s="79"/>
      <c r="RR903" s="79"/>
      <c r="RS903" s="79"/>
      <c r="RT903" s="79"/>
      <c r="RU903" s="79"/>
      <c r="RV903" s="79"/>
      <c r="RW903" s="79"/>
      <c r="RX903" s="79"/>
      <c r="RY903" s="79"/>
      <c r="RZ903" s="79"/>
      <c r="SA903" s="79"/>
      <c r="SB903" s="79"/>
      <c r="SC903" s="79"/>
      <c r="SD903" s="79"/>
      <c r="SE903" s="79"/>
      <c r="SF903" s="79"/>
      <c r="SG903" s="79"/>
      <c r="SH903" s="79"/>
      <c r="SI903" s="79"/>
      <c r="SJ903" s="79"/>
      <c r="SK903" s="79"/>
      <c r="SL903" s="79"/>
      <c r="SM903" s="79"/>
      <c r="SN903" s="79"/>
      <c r="SO903" s="79"/>
      <c r="SP903" s="79"/>
      <c r="SQ903" s="79"/>
      <c r="SR903" s="79"/>
      <c r="SS903" s="79"/>
      <c r="ST903" s="79"/>
      <c r="SU903" s="79"/>
      <c r="SV903" s="79"/>
      <c r="SW903" s="79"/>
      <c r="SX903" s="79"/>
      <c r="SY903" s="79"/>
      <c r="SZ903" s="79"/>
      <c r="TA903" s="79"/>
      <c r="TB903" s="79"/>
      <c r="TC903" s="79"/>
      <c r="TD903" s="79"/>
      <c r="TE903" s="79"/>
      <c r="TF903" s="79"/>
      <c r="TG903" s="79"/>
      <c r="TH903" s="79"/>
      <c r="TI903" s="79"/>
      <c r="TJ903" s="79"/>
      <c r="TK903" s="79"/>
      <c r="TL903" s="79"/>
      <c r="TM903" s="79"/>
      <c r="TN903" s="79"/>
      <c r="TO903" s="79"/>
      <c r="TP903" s="79"/>
      <c r="TQ903" s="79"/>
      <c r="TR903" s="79"/>
      <c r="TS903" s="79"/>
      <c r="TT903" s="79"/>
      <c r="TU903" s="79"/>
      <c r="TV903" s="79"/>
      <c r="TW903" s="79"/>
      <c r="TX903" s="79"/>
      <c r="TY903" s="79"/>
      <c r="TZ903" s="79"/>
      <c r="UA903" s="79"/>
      <c r="UB903" s="79"/>
      <c r="UC903" s="79"/>
      <c r="UD903" s="79"/>
      <c r="UE903" s="79"/>
      <c r="UF903" s="79"/>
      <c r="UG903" s="79"/>
      <c r="UH903" s="79"/>
      <c r="UI903" s="79"/>
      <c r="UJ903" s="79"/>
      <c r="UK903" s="79"/>
      <c r="UL903" s="79"/>
      <c r="UM903" s="79"/>
      <c r="UN903" s="79"/>
      <c r="UO903" s="79"/>
      <c r="UP903" s="79"/>
      <c r="UQ903" s="79"/>
      <c r="UR903" s="79"/>
      <c r="US903" s="79"/>
      <c r="UT903" s="79"/>
      <c r="UU903" s="79"/>
      <c r="UV903" s="79"/>
      <c r="UW903" s="79"/>
      <c r="UX903" s="79"/>
      <c r="UY903" s="79"/>
      <c r="UZ903" s="79"/>
      <c r="VA903" s="79"/>
      <c r="VB903" s="79"/>
      <c r="VC903" s="79"/>
      <c r="VD903" s="79"/>
      <c r="VE903" s="79"/>
      <c r="VF903" s="79"/>
      <c r="VG903" s="79"/>
      <c r="VH903" s="79"/>
      <c r="VI903" s="79"/>
      <c r="VJ903" s="79"/>
      <c r="VK903" s="79"/>
      <c r="VL903" s="79"/>
      <c r="VM903" s="79"/>
      <c r="VN903" s="79"/>
      <c r="VO903" s="79"/>
      <c r="VP903" s="79"/>
      <c r="VQ903" s="79"/>
      <c r="VR903" s="79"/>
      <c r="VS903" s="79"/>
      <c r="VT903" s="79"/>
      <c r="VU903" s="79"/>
      <c r="VV903" s="79"/>
      <c r="VW903" s="79"/>
      <c r="VX903" s="79"/>
      <c r="VY903" s="79"/>
      <c r="VZ903" s="79"/>
      <c r="WA903" s="79"/>
      <c r="WB903" s="79"/>
      <c r="WC903" s="79"/>
    </row>
    <row r="904" spans="1:601" s="102" customFormat="1">
      <c r="A904" s="49">
        <f>IF(C904=C903,A903,IF(C904=(C903+1),A903,(A903+1)))</f>
        <v>132</v>
      </c>
      <c r="B904" s="50" t="str">
        <f>IF(L904="Stroke",IF(M904=M903,IF(A904&lt;&gt;A903,1,IF(L903="Stroke",B903+1,IF(L902="Stroke",B902+1,IF(L901="Stroke",B901+1,IF(L900="Stroke",B900+1,IF(L899="Stroke",B899+1,IF(L898="Stroke",B898+1,IF(L897="Stroke",B897+1,"")))))))),IF(A904&lt;&gt;A902,1,IF(M904=M902,IF(L902="Stroke",B902+1,IF(M904=M901,IF(L901="Stroke",B901+1,""))),1))),"")</f>
        <v/>
      </c>
      <c r="C904" s="49">
        <f t="shared" si="28"/>
        <v>62649</v>
      </c>
      <c r="D904" s="49" t="str">
        <f t="shared" si="29"/>
        <v>20171129</v>
      </c>
      <c r="E904" s="49">
        <v>2017</v>
      </c>
      <c r="F904" s="49">
        <v>11</v>
      </c>
      <c r="G904" s="49">
        <v>29</v>
      </c>
      <c r="H904" s="49">
        <v>17</v>
      </c>
      <c r="I904" s="49">
        <v>24</v>
      </c>
      <c r="J904" s="49">
        <v>9</v>
      </c>
      <c r="K904" s="49">
        <v>538</v>
      </c>
      <c r="L904" s="61" t="s">
        <v>47</v>
      </c>
      <c r="M904" s="49">
        <v>2</v>
      </c>
      <c r="N904" s="49" t="s">
        <v>21</v>
      </c>
      <c r="O904" s="49" t="s">
        <v>27</v>
      </c>
      <c r="P904" s="49">
        <v>0</v>
      </c>
      <c r="Q904" s="49"/>
      <c r="R904" s="60"/>
      <c r="S904" s="60"/>
      <c r="T904" s="60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  <c r="AE904" s="79"/>
      <c r="AF904" s="79"/>
      <c r="AG904" s="79"/>
      <c r="AH904" s="79"/>
      <c r="AI904" s="79"/>
      <c r="AJ904" s="79"/>
      <c r="AK904" s="79"/>
      <c r="AL904" s="79"/>
      <c r="AM904" s="79"/>
      <c r="AN904" s="79"/>
      <c r="AO904" s="79"/>
      <c r="AP904" s="79"/>
      <c r="AQ904" s="79"/>
      <c r="AR904" s="79"/>
      <c r="AS904" s="79"/>
      <c r="AT904" s="79"/>
      <c r="AU904" s="79"/>
      <c r="AV904" s="79"/>
      <c r="AW904" s="79"/>
      <c r="AX904" s="79"/>
      <c r="AY904" s="79"/>
      <c r="AZ904" s="79"/>
      <c r="BA904" s="79"/>
      <c r="BB904" s="79"/>
      <c r="BC904" s="79"/>
      <c r="BD904" s="79"/>
      <c r="BE904" s="79"/>
      <c r="BF904" s="79"/>
      <c r="BG904" s="79"/>
      <c r="BH904" s="79"/>
      <c r="BI904" s="79"/>
      <c r="BJ904" s="79"/>
      <c r="BK904" s="79"/>
      <c r="BL904" s="79"/>
      <c r="BM904" s="79"/>
      <c r="BN904" s="79"/>
      <c r="BO904" s="79"/>
      <c r="BP904" s="79"/>
      <c r="BQ904" s="79"/>
      <c r="BR904" s="79"/>
      <c r="BS904" s="79"/>
      <c r="BT904" s="79"/>
      <c r="BU904" s="79"/>
      <c r="BV904" s="79"/>
      <c r="BW904" s="79"/>
      <c r="BX904" s="79"/>
      <c r="BY904" s="79"/>
      <c r="BZ904" s="79"/>
      <c r="CA904" s="79"/>
      <c r="CB904" s="79"/>
      <c r="CC904" s="79"/>
      <c r="CD904" s="79"/>
      <c r="CE904" s="79"/>
      <c r="CF904" s="79"/>
      <c r="CG904" s="79"/>
      <c r="CH904" s="79"/>
      <c r="CI904" s="79"/>
      <c r="CJ904" s="79"/>
      <c r="CK904" s="79"/>
      <c r="CL904" s="79"/>
      <c r="CM904" s="79"/>
      <c r="CN904" s="79"/>
      <c r="CO904" s="79"/>
      <c r="CP904" s="79"/>
      <c r="CQ904" s="79"/>
      <c r="CR904" s="79"/>
      <c r="CS904" s="79"/>
      <c r="CT904" s="79"/>
      <c r="CU904" s="79"/>
      <c r="CV904" s="79"/>
      <c r="CW904" s="79"/>
      <c r="CX904" s="79"/>
      <c r="CY904" s="79"/>
      <c r="CZ904" s="79"/>
      <c r="DA904" s="79"/>
      <c r="DB904" s="79"/>
      <c r="DC904" s="79"/>
      <c r="DD904" s="79"/>
      <c r="DE904" s="79"/>
      <c r="DF904" s="79"/>
      <c r="DG904" s="79"/>
      <c r="DH904" s="79"/>
      <c r="DI904" s="79"/>
      <c r="DJ904" s="79"/>
      <c r="DK904" s="79"/>
      <c r="DL904" s="79"/>
      <c r="DM904" s="79"/>
      <c r="DN904" s="79"/>
      <c r="DO904" s="79"/>
      <c r="DP904" s="79"/>
      <c r="DQ904" s="79"/>
      <c r="DR904" s="79"/>
      <c r="DS904" s="79"/>
      <c r="DT904" s="79"/>
      <c r="DU904" s="79"/>
      <c r="DV904" s="79"/>
      <c r="DW904" s="79"/>
      <c r="DX904" s="79"/>
      <c r="DY904" s="79"/>
      <c r="DZ904" s="79"/>
      <c r="EA904" s="79"/>
      <c r="EB904" s="79"/>
      <c r="EC904" s="79"/>
      <c r="ED904" s="79"/>
      <c r="EE904" s="79"/>
      <c r="EF904" s="79"/>
      <c r="EG904" s="79"/>
      <c r="EH904" s="79"/>
      <c r="EI904" s="79"/>
      <c r="EJ904" s="79"/>
      <c r="EK904" s="79"/>
      <c r="EL904" s="79"/>
      <c r="EM904" s="79"/>
      <c r="EN904" s="79"/>
      <c r="EO904" s="79"/>
      <c r="EP904" s="79"/>
      <c r="EQ904" s="79"/>
      <c r="ER904" s="79"/>
      <c r="ES904" s="79"/>
      <c r="ET904" s="79"/>
      <c r="EU904" s="79"/>
      <c r="EV904" s="79"/>
      <c r="EW904" s="79"/>
      <c r="EX904" s="79"/>
      <c r="EY904" s="79"/>
      <c r="EZ904" s="79"/>
      <c r="FA904" s="79"/>
      <c r="FB904" s="79"/>
      <c r="FC904" s="79"/>
      <c r="FD904" s="79"/>
      <c r="FE904" s="79"/>
      <c r="FF904" s="79"/>
      <c r="FG904" s="79"/>
      <c r="FH904" s="79"/>
      <c r="FI904" s="79"/>
      <c r="FJ904" s="79"/>
      <c r="FK904" s="79"/>
      <c r="FL904" s="79"/>
      <c r="FM904" s="79"/>
      <c r="FN904" s="79"/>
      <c r="FO904" s="79"/>
      <c r="FP904" s="79"/>
      <c r="FQ904" s="79"/>
      <c r="FR904" s="79"/>
      <c r="FS904" s="79"/>
      <c r="FT904" s="79"/>
      <c r="FU904" s="79"/>
      <c r="FV904" s="79"/>
      <c r="FW904" s="79"/>
      <c r="FX904" s="79"/>
      <c r="FY904" s="79"/>
      <c r="FZ904" s="79"/>
      <c r="GA904" s="79"/>
      <c r="GB904" s="79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79"/>
      <c r="HP904" s="79"/>
      <c r="HQ904" s="79"/>
      <c r="HR904" s="79"/>
      <c r="HS904" s="79"/>
      <c r="HT904" s="79"/>
      <c r="HU904" s="79"/>
      <c r="HV904" s="79"/>
      <c r="HW904" s="79"/>
      <c r="HX904" s="79"/>
      <c r="HY904" s="79"/>
      <c r="HZ904" s="79"/>
      <c r="IA904" s="79"/>
      <c r="IB904" s="79"/>
      <c r="IC904" s="79"/>
      <c r="ID904" s="79"/>
      <c r="IE904" s="79"/>
      <c r="IF904" s="79"/>
      <c r="IG904" s="79"/>
      <c r="IH904" s="79"/>
      <c r="II904" s="79"/>
      <c r="IJ904" s="79"/>
      <c r="IK904" s="79"/>
      <c r="IL904" s="79"/>
      <c r="IM904" s="79"/>
      <c r="IN904" s="79"/>
      <c r="IO904" s="79"/>
      <c r="IP904" s="79"/>
      <c r="IQ904" s="79"/>
      <c r="IR904" s="79"/>
      <c r="IS904" s="79"/>
      <c r="IT904" s="79"/>
      <c r="IU904" s="79"/>
      <c r="IV904" s="79"/>
      <c r="IW904" s="79"/>
      <c r="IX904" s="79"/>
      <c r="IY904" s="79"/>
      <c r="IZ904" s="79"/>
      <c r="JA904" s="79"/>
      <c r="JB904" s="79"/>
      <c r="JC904" s="79"/>
      <c r="JD904" s="79"/>
      <c r="JE904" s="79"/>
      <c r="JF904" s="79"/>
      <c r="JG904" s="79"/>
      <c r="JH904" s="79"/>
      <c r="JI904" s="79"/>
      <c r="JJ904" s="79"/>
      <c r="JK904" s="79"/>
      <c r="JL904" s="79"/>
      <c r="JM904" s="79"/>
      <c r="JN904" s="79"/>
      <c r="JO904" s="79"/>
      <c r="JP904" s="79"/>
      <c r="JQ904" s="79"/>
      <c r="JR904" s="79"/>
      <c r="JS904" s="79"/>
      <c r="JT904" s="79"/>
      <c r="JU904" s="79"/>
      <c r="JV904" s="79"/>
      <c r="JW904" s="79"/>
      <c r="JX904" s="79"/>
      <c r="JY904" s="79"/>
      <c r="JZ904" s="79"/>
      <c r="KA904" s="79"/>
      <c r="KB904" s="79"/>
      <c r="KC904" s="79"/>
      <c r="KD904" s="79"/>
      <c r="KE904" s="79"/>
      <c r="KF904" s="79"/>
      <c r="KG904" s="79"/>
      <c r="KH904" s="79"/>
      <c r="KI904" s="79"/>
      <c r="KJ904" s="79"/>
      <c r="KK904" s="79"/>
      <c r="KL904" s="79"/>
      <c r="KM904" s="79"/>
      <c r="KN904" s="79"/>
      <c r="KO904" s="79"/>
      <c r="KP904" s="79"/>
      <c r="KQ904" s="79"/>
      <c r="KR904" s="79"/>
      <c r="KS904" s="79"/>
      <c r="KT904" s="79"/>
      <c r="KU904" s="79"/>
      <c r="KV904" s="79"/>
      <c r="KW904" s="79"/>
      <c r="KX904" s="79"/>
      <c r="KY904" s="79"/>
      <c r="KZ904" s="79"/>
      <c r="LA904" s="79"/>
      <c r="LB904" s="79"/>
      <c r="LC904" s="79"/>
      <c r="LD904" s="79"/>
      <c r="LE904" s="79"/>
      <c r="LF904" s="79"/>
      <c r="LG904" s="79"/>
      <c r="LH904" s="79"/>
      <c r="LI904" s="79"/>
      <c r="LJ904" s="79"/>
      <c r="LK904" s="79"/>
      <c r="LL904" s="79"/>
      <c r="LM904" s="79"/>
      <c r="LN904" s="79"/>
      <c r="LO904" s="79"/>
      <c r="LP904" s="79"/>
      <c r="LQ904" s="79"/>
      <c r="LR904" s="79"/>
      <c r="LS904" s="79"/>
      <c r="LT904" s="79"/>
      <c r="LU904" s="79"/>
      <c r="LV904" s="79"/>
      <c r="LW904" s="79"/>
      <c r="LX904" s="79"/>
      <c r="LY904" s="79"/>
      <c r="LZ904" s="79"/>
      <c r="MA904" s="79"/>
      <c r="MB904" s="79"/>
      <c r="MC904" s="79"/>
      <c r="MD904" s="79"/>
      <c r="ME904" s="79"/>
      <c r="MF904" s="79"/>
      <c r="MG904" s="79"/>
      <c r="MH904" s="79"/>
      <c r="MI904" s="79"/>
      <c r="MJ904" s="79"/>
      <c r="MK904" s="79"/>
      <c r="ML904" s="79"/>
      <c r="MM904" s="79"/>
      <c r="MN904" s="79"/>
      <c r="MO904" s="79"/>
      <c r="MP904" s="79"/>
      <c r="MQ904" s="79"/>
      <c r="MR904" s="79"/>
      <c r="MS904" s="79"/>
      <c r="MT904" s="79"/>
      <c r="MU904" s="79"/>
      <c r="MV904" s="79"/>
      <c r="MW904" s="79"/>
      <c r="MX904" s="79"/>
      <c r="MY904" s="79"/>
      <c r="MZ904" s="79"/>
      <c r="NA904" s="79"/>
      <c r="NB904" s="79"/>
      <c r="NC904" s="79"/>
      <c r="ND904" s="79"/>
      <c r="NE904" s="79"/>
      <c r="NF904" s="79"/>
      <c r="NG904" s="79"/>
      <c r="NH904" s="79"/>
      <c r="NI904" s="79"/>
      <c r="NJ904" s="79"/>
      <c r="NK904" s="79"/>
      <c r="NL904" s="79"/>
      <c r="NM904" s="79"/>
      <c r="NN904" s="79"/>
      <c r="NO904" s="79"/>
      <c r="NP904" s="79"/>
      <c r="NQ904" s="79"/>
      <c r="NR904" s="79"/>
      <c r="NS904" s="79"/>
      <c r="NT904" s="79"/>
      <c r="NU904" s="79"/>
      <c r="NV904" s="79"/>
      <c r="NW904" s="79"/>
      <c r="NX904" s="79"/>
      <c r="NY904" s="79"/>
      <c r="NZ904" s="79"/>
      <c r="OA904" s="79"/>
      <c r="OB904" s="79"/>
      <c r="OC904" s="79"/>
      <c r="OD904" s="79"/>
      <c r="OE904" s="79"/>
      <c r="OF904" s="79"/>
      <c r="OG904" s="79"/>
      <c r="OH904" s="79"/>
      <c r="OI904" s="79"/>
      <c r="OJ904" s="79"/>
      <c r="OK904" s="79"/>
      <c r="OL904" s="79"/>
      <c r="OM904" s="79"/>
      <c r="ON904" s="79"/>
      <c r="OO904" s="79"/>
      <c r="OP904" s="79"/>
      <c r="OQ904" s="79"/>
      <c r="OR904" s="79"/>
      <c r="OS904" s="79"/>
      <c r="OT904" s="79"/>
      <c r="OU904" s="79"/>
      <c r="OV904" s="79"/>
      <c r="OW904" s="79"/>
      <c r="OX904" s="79"/>
      <c r="OY904" s="79"/>
      <c r="OZ904" s="79"/>
      <c r="PA904" s="79"/>
      <c r="PB904" s="79"/>
      <c r="PC904" s="79"/>
      <c r="PD904" s="79"/>
      <c r="PE904" s="79"/>
      <c r="PF904" s="79"/>
      <c r="PG904" s="79"/>
      <c r="PH904" s="79"/>
      <c r="PI904" s="79"/>
      <c r="PJ904" s="79"/>
      <c r="PK904" s="79"/>
      <c r="PL904" s="79"/>
      <c r="PM904" s="79"/>
      <c r="PN904" s="79"/>
      <c r="PO904" s="79"/>
      <c r="PP904" s="79"/>
      <c r="PQ904" s="79"/>
      <c r="PR904" s="79"/>
      <c r="PS904" s="79"/>
      <c r="PT904" s="79"/>
      <c r="PU904" s="79"/>
      <c r="PV904" s="79"/>
      <c r="PW904" s="79"/>
      <c r="PX904" s="79"/>
      <c r="PY904" s="79"/>
      <c r="PZ904" s="79"/>
      <c r="QA904" s="79"/>
      <c r="QB904" s="79"/>
      <c r="QC904" s="79"/>
      <c r="QD904" s="79"/>
      <c r="QE904" s="79"/>
      <c r="QF904" s="79"/>
      <c r="QG904" s="79"/>
      <c r="QH904" s="79"/>
      <c r="QI904" s="79"/>
      <c r="QJ904" s="79"/>
      <c r="QK904" s="79"/>
      <c r="QL904" s="79"/>
      <c r="QM904" s="79"/>
      <c r="QN904" s="79"/>
      <c r="QO904" s="79"/>
      <c r="QP904" s="79"/>
      <c r="QQ904" s="79"/>
      <c r="QR904" s="79"/>
      <c r="QS904" s="79"/>
      <c r="QT904" s="79"/>
      <c r="QU904" s="79"/>
      <c r="QV904" s="79"/>
      <c r="QW904" s="79"/>
      <c r="QX904" s="79"/>
      <c r="QY904" s="79"/>
      <c r="QZ904" s="79"/>
      <c r="RA904" s="79"/>
      <c r="RB904" s="79"/>
      <c r="RC904" s="79"/>
      <c r="RD904" s="79"/>
      <c r="RE904" s="79"/>
      <c r="RF904" s="79"/>
      <c r="RG904" s="79"/>
      <c r="RH904" s="79"/>
      <c r="RI904" s="79"/>
      <c r="RJ904" s="79"/>
      <c r="RK904" s="79"/>
      <c r="RL904" s="79"/>
      <c r="RM904" s="79"/>
      <c r="RN904" s="79"/>
      <c r="RO904" s="79"/>
      <c r="RP904" s="79"/>
      <c r="RQ904" s="79"/>
      <c r="RR904" s="79"/>
      <c r="RS904" s="79"/>
      <c r="RT904" s="79"/>
      <c r="RU904" s="79"/>
      <c r="RV904" s="79"/>
      <c r="RW904" s="79"/>
      <c r="RX904" s="79"/>
      <c r="RY904" s="79"/>
      <c r="RZ904" s="79"/>
      <c r="SA904" s="79"/>
      <c r="SB904" s="79"/>
      <c r="SC904" s="79"/>
      <c r="SD904" s="79"/>
      <c r="SE904" s="79"/>
      <c r="SF904" s="79"/>
      <c r="SG904" s="79"/>
      <c r="SH904" s="79"/>
      <c r="SI904" s="79"/>
      <c r="SJ904" s="79"/>
      <c r="SK904" s="79"/>
      <c r="SL904" s="79"/>
      <c r="SM904" s="79"/>
      <c r="SN904" s="79"/>
      <c r="SO904" s="79"/>
      <c r="SP904" s="79"/>
      <c r="SQ904" s="79"/>
      <c r="SR904" s="79"/>
      <c r="SS904" s="79"/>
      <c r="ST904" s="79"/>
      <c r="SU904" s="79"/>
      <c r="SV904" s="79"/>
      <c r="SW904" s="79"/>
      <c r="SX904" s="79"/>
      <c r="SY904" s="79"/>
      <c r="SZ904" s="79"/>
      <c r="TA904" s="79"/>
      <c r="TB904" s="79"/>
      <c r="TC904" s="79"/>
      <c r="TD904" s="79"/>
      <c r="TE904" s="79"/>
      <c r="TF904" s="79"/>
      <c r="TG904" s="79"/>
      <c r="TH904" s="79"/>
      <c r="TI904" s="79"/>
      <c r="TJ904" s="79"/>
      <c r="TK904" s="79"/>
      <c r="TL904" s="79"/>
      <c r="TM904" s="79"/>
      <c r="TN904" s="79"/>
      <c r="TO904" s="79"/>
      <c r="TP904" s="79"/>
      <c r="TQ904" s="79"/>
      <c r="TR904" s="79"/>
      <c r="TS904" s="79"/>
      <c r="TT904" s="79"/>
      <c r="TU904" s="79"/>
      <c r="TV904" s="79"/>
      <c r="TW904" s="79"/>
      <c r="TX904" s="79"/>
      <c r="TY904" s="79"/>
      <c r="TZ904" s="79"/>
      <c r="UA904" s="79"/>
      <c r="UB904" s="79"/>
      <c r="UC904" s="79"/>
      <c r="UD904" s="79"/>
      <c r="UE904" s="79"/>
      <c r="UF904" s="79"/>
      <c r="UG904" s="79"/>
      <c r="UH904" s="79"/>
      <c r="UI904" s="79"/>
      <c r="UJ904" s="79"/>
      <c r="UK904" s="79"/>
      <c r="UL904" s="79"/>
      <c r="UM904" s="79"/>
      <c r="UN904" s="79"/>
      <c r="UO904" s="79"/>
      <c r="UP904" s="79"/>
      <c r="UQ904" s="79"/>
      <c r="UR904" s="79"/>
      <c r="US904" s="79"/>
      <c r="UT904" s="79"/>
      <c r="UU904" s="79"/>
      <c r="UV904" s="79"/>
      <c r="UW904" s="79"/>
      <c r="UX904" s="79"/>
      <c r="UY904" s="79"/>
      <c r="UZ904" s="79"/>
      <c r="VA904" s="79"/>
      <c r="VB904" s="79"/>
      <c r="VC904" s="79"/>
      <c r="VD904" s="79"/>
      <c r="VE904" s="79"/>
      <c r="VF904" s="79"/>
      <c r="VG904" s="79"/>
      <c r="VH904" s="79"/>
      <c r="VI904" s="79"/>
      <c r="VJ904" s="79"/>
      <c r="VK904" s="79"/>
      <c r="VL904" s="79"/>
      <c r="VM904" s="79"/>
      <c r="VN904" s="79"/>
      <c r="VO904" s="79"/>
      <c r="VP904" s="79"/>
      <c r="VQ904" s="79"/>
      <c r="VR904" s="79"/>
      <c r="VS904" s="79"/>
      <c r="VT904" s="79"/>
      <c r="VU904" s="79"/>
      <c r="VV904" s="79"/>
      <c r="VW904" s="79"/>
      <c r="VX904" s="79"/>
      <c r="VY904" s="79"/>
      <c r="VZ904" s="79"/>
      <c r="WA904" s="79"/>
      <c r="WB904" s="79"/>
      <c r="WC904" s="79"/>
    </row>
    <row r="905" spans="1:601" s="102" customFormat="1">
      <c r="A905" s="49">
        <f>IF(C905=C904,A904,IF(C905=(C904+1),A904,(A904+1)))</f>
        <v>132</v>
      </c>
      <c r="B905" s="50" t="str">
        <f>IF(L905="Stroke",IF(M905=M904,IF(A905&lt;&gt;A904,1,IF(L904="Stroke",B904+1,IF(L903="Stroke",B903+1,IF(L902="Stroke",B902+1,IF(L901="Stroke",B901+1,IF(L900="Stroke",B900+1,IF(L899="Stroke",B899+1,IF(L898="Stroke",B898+1,"")))))))),IF(A905&lt;&gt;A903,1,IF(M905=M903,IF(L903="Stroke",B903+1,IF(M905=M902,IF(L902="Stroke",B902+1,""))),1))),"")</f>
        <v/>
      </c>
      <c r="C905" s="49">
        <f t="shared" si="28"/>
        <v>62649</v>
      </c>
      <c r="D905" s="49" t="str">
        <f t="shared" si="29"/>
        <v>20171129</v>
      </c>
      <c r="E905" s="49">
        <v>2017</v>
      </c>
      <c r="F905" s="49">
        <v>11</v>
      </c>
      <c r="G905" s="49">
        <v>29</v>
      </c>
      <c r="H905" s="49">
        <v>17</v>
      </c>
      <c r="I905" s="49">
        <v>24</v>
      </c>
      <c r="J905" s="49">
        <v>9</v>
      </c>
      <c r="K905" s="49">
        <v>542</v>
      </c>
      <c r="L905" s="61" t="s">
        <v>47</v>
      </c>
      <c r="M905" s="49">
        <v>2</v>
      </c>
      <c r="N905" s="49" t="s">
        <v>21</v>
      </c>
      <c r="O905" s="49" t="s">
        <v>27</v>
      </c>
      <c r="P905" s="49">
        <v>0</v>
      </c>
      <c r="Q905" s="49"/>
      <c r="R905" s="60"/>
      <c r="S905" s="60"/>
      <c r="T905" s="60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  <c r="AE905" s="79"/>
      <c r="AF905" s="79"/>
      <c r="AG905" s="79"/>
      <c r="AH905" s="79"/>
      <c r="AI905" s="79"/>
      <c r="AJ905" s="79"/>
      <c r="AK905" s="79"/>
      <c r="AL905" s="79"/>
      <c r="AM905" s="79"/>
      <c r="AN905" s="79"/>
      <c r="AO905" s="79"/>
      <c r="AP905" s="79"/>
      <c r="AQ905" s="79"/>
      <c r="AR905" s="79"/>
      <c r="AS905" s="79"/>
      <c r="AT905" s="79"/>
      <c r="AU905" s="79"/>
      <c r="AV905" s="79"/>
      <c r="AW905" s="79"/>
      <c r="AX905" s="79"/>
      <c r="AY905" s="79"/>
      <c r="AZ905" s="79"/>
      <c r="BA905" s="79"/>
      <c r="BB905" s="79"/>
      <c r="BC905" s="79"/>
      <c r="BD905" s="79"/>
      <c r="BE905" s="79"/>
      <c r="BF905" s="79"/>
      <c r="BG905" s="79"/>
      <c r="BH905" s="79"/>
      <c r="BI905" s="79"/>
      <c r="BJ905" s="79"/>
      <c r="BK905" s="79"/>
      <c r="BL905" s="79"/>
      <c r="BM905" s="79"/>
      <c r="BN905" s="79"/>
      <c r="BO905" s="79"/>
      <c r="BP905" s="79"/>
      <c r="BQ905" s="79"/>
      <c r="BR905" s="79"/>
      <c r="BS905" s="79"/>
      <c r="BT905" s="79"/>
      <c r="BU905" s="79"/>
      <c r="BV905" s="79"/>
      <c r="BW905" s="79"/>
      <c r="BX905" s="79"/>
      <c r="BY905" s="79"/>
      <c r="BZ905" s="79"/>
      <c r="CA905" s="79"/>
      <c r="CB905" s="79"/>
      <c r="CC905" s="79"/>
      <c r="CD905" s="79"/>
      <c r="CE905" s="79"/>
      <c r="CF905" s="79"/>
      <c r="CG905" s="79"/>
      <c r="CH905" s="79"/>
      <c r="CI905" s="79"/>
      <c r="CJ905" s="79"/>
      <c r="CK905" s="79"/>
      <c r="CL905" s="79"/>
      <c r="CM905" s="79"/>
      <c r="CN905" s="79"/>
      <c r="CO905" s="79"/>
      <c r="CP905" s="79"/>
      <c r="CQ905" s="79"/>
      <c r="CR905" s="79"/>
      <c r="CS905" s="79"/>
      <c r="CT905" s="79"/>
      <c r="CU905" s="79"/>
      <c r="CV905" s="79"/>
      <c r="CW905" s="79"/>
      <c r="CX905" s="79"/>
      <c r="CY905" s="79"/>
      <c r="CZ905" s="79"/>
      <c r="DA905" s="79"/>
      <c r="DB905" s="79"/>
      <c r="DC905" s="79"/>
      <c r="DD905" s="79"/>
      <c r="DE905" s="79"/>
      <c r="DF905" s="79"/>
      <c r="DG905" s="79"/>
      <c r="DH905" s="79"/>
      <c r="DI905" s="79"/>
      <c r="DJ905" s="79"/>
      <c r="DK905" s="79"/>
      <c r="DL905" s="79"/>
      <c r="DM905" s="79"/>
      <c r="DN905" s="79"/>
      <c r="DO905" s="79"/>
      <c r="DP905" s="79"/>
      <c r="DQ905" s="79"/>
      <c r="DR905" s="79"/>
      <c r="DS905" s="79"/>
      <c r="DT905" s="79"/>
      <c r="DU905" s="79"/>
      <c r="DV905" s="79"/>
      <c r="DW905" s="79"/>
      <c r="DX905" s="79"/>
      <c r="DY905" s="79"/>
      <c r="DZ905" s="79"/>
      <c r="EA905" s="79"/>
      <c r="EB905" s="79"/>
      <c r="EC905" s="79"/>
      <c r="ED905" s="79"/>
      <c r="EE905" s="79"/>
      <c r="EF905" s="79"/>
      <c r="EG905" s="79"/>
      <c r="EH905" s="79"/>
      <c r="EI905" s="79"/>
      <c r="EJ905" s="79"/>
      <c r="EK905" s="79"/>
      <c r="EL905" s="79"/>
      <c r="EM905" s="79"/>
      <c r="EN905" s="79"/>
      <c r="EO905" s="79"/>
      <c r="EP905" s="79"/>
      <c r="EQ905" s="79"/>
      <c r="ER905" s="79"/>
      <c r="ES905" s="79"/>
      <c r="ET905" s="79"/>
      <c r="EU905" s="79"/>
      <c r="EV905" s="79"/>
      <c r="EW905" s="79"/>
      <c r="EX905" s="79"/>
      <c r="EY905" s="79"/>
      <c r="EZ905" s="79"/>
      <c r="FA905" s="79"/>
      <c r="FB905" s="79"/>
      <c r="FC905" s="79"/>
      <c r="FD905" s="79"/>
      <c r="FE905" s="79"/>
      <c r="FF905" s="79"/>
      <c r="FG905" s="79"/>
      <c r="FH905" s="79"/>
      <c r="FI905" s="79"/>
      <c r="FJ905" s="79"/>
      <c r="FK905" s="79"/>
      <c r="FL905" s="79"/>
      <c r="FM905" s="79"/>
      <c r="FN905" s="79"/>
      <c r="FO905" s="79"/>
      <c r="FP905" s="79"/>
      <c r="FQ905" s="79"/>
      <c r="FR905" s="79"/>
      <c r="FS905" s="79"/>
      <c r="FT905" s="79"/>
      <c r="FU905" s="79"/>
      <c r="FV905" s="79"/>
      <c r="FW905" s="79"/>
      <c r="FX905" s="79"/>
      <c r="FY905" s="79"/>
      <c r="FZ905" s="79"/>
      <c r="GA905" s="79"/>
      <c r="GB905" s="79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79"/>
      <c r="HP905" s="79"/>
      <c r="HQ905" s="79"/>
      <c r="HR905" s="79"/>
      <c r="HS905" s="79"/>
      <c r="HT905" s="79"/>
      <c r="HU905" s="79"/>
      <c r="HV905" s="79"/>
      <c r="HW905" s="79"/>
      <c r="HX905" s="79"/>
      <c r="HY905" s="79"/>
      <c r="HZ905" s="79"/>
      <c r="IA905" s="79"/>
      <c r="IB905" s="79"/>
      <c r="IC905" s="79"/>
      <c r="ID905" s="79"/>
      <c r="IE905" s="79"/>
      <c r="IF905" s="79"/>
      <c r="IG905" s="79"/>
      <c r="IH905" s="79"/>
      <c r="II905" s="79"/>
      <c r="IJ905" s="79"/>
      <c r="IK905" s="79"/>
      <c r="IL905" s="79"/>
      <c r="IM905" s="79"/>
      <c r="IN905" s="79"/>
      <c r="IO905" s="79"/>
      <c r="IP905" s="79"/>
      <c r="IQ905" s="79"/>
      <c r="IR905" s="79"/>
      <c r="IS905" s="79"/>
      <c r="IT905" s="79"/>
      <c r="IU905" s="79"/>
      <c r="IV905" s="79"/>
      <c r="IW905" s="79"/>
      <c r="IX905" s="79"/>
      <c r="IY905" s="79"/>
      <c r="IZ905" s="79"/>
      <c r="JA905" s="79"/>
      <c r="JB905" s="79"/>
      <c r="JC905" s="79"/>
      <c r="JD905" s="79"/>
      <c r="JE905" s="79"/>
      <c r="JF905" s="79"/>
      <c r="JG905" s="79"/>
      <c r="JH905" s="79"/>
      <c r="JI905" s="79"/>
      <c r="JJ905" s="79"/>
      <c r="JK905" s="79"/>
      <c r="JL905" s="79"/>
      <c r="JM905" s="79"/>
      <c r="JN905" s="79"/>
      <c r="JO905" s="79"/>
      <c r="JP905" s="79"/>
      <c r="JQ905" s="79"/>
      <c r="JR905" s="79"/>
      <c r="JS905" s="79"/>
      <c r="JT905" s="79"/>
      <c r="JU905" s="79"/>
      <c r="JV905" s="79"/>
      <c r="JW905" s="79"/>
      <c r="JX905" s="79"/>
      <c r="JY905" s="79"/>
      <c r="JZ905" s="79"/>
      <c r="KA905" s="79"/>
      <c r="KB905" s="79"/>
      <c r="KC905" s="79"/>
      <c r="KD905" s="79"/>
      <c r="KE905" s="79"/>
      <c r="KF905" s="79"/>
      <c r="KG905" s="79"/>
      <c r="KH905" s="79"/>
      <c r="KI905" s="79"/>
      <c r="KJ905" s="79"/>
      <c r="KK905" s="79"/>
      <c r="KL905" s="79"/>
      <c r="KM905" s="79"/>
      <c r="KN905" s="79"/>
      <c r="KO905" s="79"/>
      <c r="KP905" s="79"/>
      <c r="KQ905" s="79"/>
      <c r="KR905" s="79"/>
      <c r="KS905" s="79"/>
      <c r="KT905" s="79"/>
      <c r="KU905" s="79"/>
      <c r="KV905" s="79"/>
      <c r="KW905" s="79"/>
      <c r="KX905" s="79"/>
      <c r="KY905" s="79"/>
      <c r="KZ905" s="79"/>
      <c r="LA905" s="79"/>
      <c r="LB905" s="79"/>
      <c r="LC905" s="79"/>
      <c r="LD905" s="79"/>
      <c r="LE905" s="79"/>
      <c r="LF905" s="79"/>
      <c r="LG905" s="79"/>
      <c r="LH905" s="79"/>
      <c r="LI905" s="79"/>
      <c r="LJ905" s="79"/>
      <c r="LK905" s="79"/>
      <c r="LL905" s="79"/>
      <c r="LM905" s="79"/>
      <c r="LN905" s="79"/>
      <c r="LO905" s="79"/>
      <c r="LP905" s="79"/>
      <c r="LQ905" s="79"/>
      <c r="LR905" s="79"/>
      <c r="LS905" s="79"/>
      <c r="LT905" s="79"/>
      <c r="LU905" s="79"/>
      <c r="LV905" s="79"/>
      <c r="LW905" s="79"/>
      <c r="LX905" s="79"/>
      <c r="LY905" s="79"/>
      <c r="LZ905" s="79"/>
      <c r="MA905" s="79"/>
      <c r="MB905" s="79"/>
      <c r="MC905" s="79"/>
      <c r="MD905" s="79"/>
      <c r="ME905" s="79"/>
      <c r="MF905" s="79"/>
      <c r="MG905" s="79"/>
      <c r="MH905" s="79"/>
      <c r="MI905" s="79"/>
      <c r="MJ905" s="79"/>
      <c r="MK905" s="79"/>
      <c r="ML905" s="79"/>
      <c r="MM905" s="79"/>
      <c r="MN905" s="79"/>
      <c r="MO905" s="79"/>
      <c r="MP905" s="79"/>
      <c r="MQ905" s="79"/>
      <c r="MR905" s="79"/>
      <c r="MS905" s="79"/>
      <c r="MT905" s="79"/>
      <c r="MU905" s="79"/>
      <c r="MV905" s="79"/>
      <c r="MW905" s="79"/>
      <c r="MX905" s="79"/>
      <c r="MY905" s="79"/>
      <c r="MZ905" s="79"/>
      <c r="NA905" s="79"/>
      <c r="NB905" s="79"/>
      <c r="NC905" s="79"/>
      <c r="ND905" s="79"/>
      <c r="NE905" s="79"/>
      <c r="NF905" s="79"/>
      <c r="NG905" s="79"/>
      <c r="NH905" s="79"/>
      <c r="NI905" s="79"/>
      <c r="NJ905" s="79"/>
      <c r="NK905" s="79"/>
      <c r="NL905" s="79"/>
      <c r="NM905" s="79"/>
      <c r="NN905" s="79"/>
      <c r="NO905" s="79"/>
      <c r="NP905" s="79"/>
      <c r="NQ905" s="79"/>
      <c r="NR905" s="79"/>
      <c r="NS905" s="79"/>
      <c r="NT905" s="79"/>
      <c r="NU905" s="79"/>
      <c r="NV905" s="79"/>
      <c r="NW905" s="79"/>
      <c r="NX905" s="79"/>
      <c r="NY905" s="79"/>
      <c r="NZ905" s="79"/>
      <c r="OA905" s="79"/>
      <c r="OB905" s="79"/>
      <c r="OC905" s="79"/>
      <c r="OD905" s="79"/>
      <c r="OE905" s="79"/>
      <c r="OF905" s="79"/>
      <c r="OG905" s="79"/>
      <c r="OH905" s="79"/>
      <c r="OI905" s="79"/>
      <c r="OJ905" s="79"/>
      <c r="OK905" s="79"/>
      <c r="OL905" s="79"/>
      <c r="OM905" s="79"/>
      <c r="ON905" s="79"/>
      <c r="OO905" s="79"/>
      <c r="OP905" s="79"/>
      <c r="OQ905" s="79"/>
      <c r="OR905" s="79"/>
      <c r="OS905" s="79"/>
      <c r="OT905" s="79"/>
      <c r="OU905" s="79"/>
      <c r="OV905" s="79"/>
      <c r="OW905" s="79"/>
      <c r="OX905" s="79"/>
      <c r="OY905" s="79"/>
      <c r="OZ905" s="79"/>
      <c r="PA905" s="79"/>
      <c r="PB905" s="79"/>
      <c r="PC905" s="79"/>
      <c r="PD905" s="79"/>
      <c r="PE905" s="79"/>
      <c r="PF905" s="79"/>
      <c r="PG905" s="79"/>
      <c r="PH905" s="79"/>
      <c r="PI905" s="79"/>
      <c r="PJ905" s="79"/>
      <c r="PK905" s="79"/>
      <c r="PL905" s="79"/>
      <c r="PM905" s="79"/>
      <c r="PN905" s="79"/>
      <c r="PO905" s="79"/>
      <c r="PP905" s="79"/>
      <c r="PQ905" s="79"/>
      <c r="PR905" s="79"/>
      <c r="PS905" s="79"/>
      <c r="PT905" s="79"/>
      <c r="PU905" s="79"/>
      <c r="PV905" s="79"/>
      <c r="PW905" s="79"/>
      <c r="PX905" s="79"/>
      <c r="PY905" s="79"/>
      <c r="PZ905" s="79"/>
      <c r="QA905" s="79"/>
      <c r="QB905" s="79"/>
      <c r="QC905" s="79"/>
      <c r="QD905" s="79"/>
      <c r="QE905" s="79"/>
      <c r="QF905" s="79"/>
      <c r="QG905" s="79"/>
      <c r="QH905" s="79"/>
      <c r="QI905" s="79"/>
      <c r="QJ905" s="79"/>
      <c r="QK905" s="79"/>
      <c r="QL905" s="79"/>
      <c r="QM905" s="79"/>
      <c r="QN905" s="79"/>
      <c r="QO905" s="79"/>
      <c r="QP905" s="79"/>
      <c r="QQ905" s="79"/>
      <c r="QR905" s="79"/>
      <c r="QS905" s="79"/>
      <c r="QT905" s="79"/>
      <c r="QU905" s="79"/>
      <c r="QV905" s="79"/>
      <c r="QW905" s="79"/>
      <c r="QX905" s="79"/>
      <c r="QY905" s="79"/>
      <c r="QZ905" s="79"/>
      <c r="RA905" s="79"/>
      <c r="RB905" s="79"/>
      <c r="RC905" s="79"/>
      <c r="RD905" s="79"/>
      <c r="RE905" s="79"/>
      <c r="RF905" s="79"/>
      <c r="RG905" s="79"/>
      <c r="RH905" s="79"/>
      <c r="RI905" s="79"/>
      <c r="RJ905" s="79"/>
      <c r="RK905" s="79"/>
      <c r="RL905" s="79"/>
      <c r="RM905" s="79"/>
      <c r="RN905" s="79"/>
      <c r="RO905" s="79"/>
      <c r="RP905" s="79"/>
      <c r="RQ905" s="79"/>
      <c r="RR905" s="79"/>
      <c r="RS905" s="79"/>
      <c r="RT905" s="79"/>
      <c r="RU905" s="79"/>
      <c r="RV905" s="79"/>
      <c r="RW905" s="79"/>
      <c r="RX905" s="79"/>
      <c r="RY905" s="79"/>
      <c r="RZ905" s="79"/>
      <c r="SA905" s="79"/>
      <c r="SB905" s="79"/>
      <c r="SC905" s="79"/>
      <c r="SD905" s="79"/>
      <c r="SE905" s="79"/>
      <c r="SF905" s="79"/>
      <c r="SG905" s="79"/>
      <c r="SH905" s="79"/>
      <c r="SI905" s="79"/>
      <c r="SJ905" s="79"/>
      <c r="SK905" s="79"/>
      <c r="SL905" s="79"/>
      <c r="SM905" s="79"/>
      <c r="SN905" s="79"/>
      <c r="SO905" s="79"/>
      <c r="SP905" s="79"/>
      <c r="SQ905" s="79"/>
      <c r="SR905" s="79"/>
      <c r="SS905" s="79"/>
      <c r="ST905" s="79"/>
      <c r="SU905" s="79"/>
      <c r="SV905" s="79"/>
      <c r="SW905" s="79"/>
      <c r="SX905" s="79"/>
      <c r="SY905" s="79"/>
      <c r="SZ905" s="79"/>
      <c r="TA905" s="79"/>
      <c r="TB905" s="79"/>
      <c r="TC905" s="79"/>
      <c r="TD905" s="79"/>
      <c r="TE905" s="79"/>
      <c r="TF905" s="79"/>
      <c r="TG905" s="79"/>
      <c r="TH905" s="79"/>
      <c r="TI905" s="79"/>
      <c r="TJ905" s="79"/>
      <c r="TK905" s="79"/>
      <c r="TL905" s="79"/>
      <c r="TM905" s="79"/>
      <c r="TN905" s="79"/>
      <c r="TO905" s="79"/>
      <c r="TP905" s="79"/>
      <c r="TQ905" s="79"/>
      <c r="TR905" s="79"/>
      <c r="TS905" s="79"/>
      <c r="TT905" s="79"/>
      <c r="TU905" s="79"/>
      <c r="TV905" s="79"/>
      <c r="TW905" s="79"/>
      <c r="TX905" s="79"/>
      <c r="TY905" s="79"/>
      <c r="TZ905" s="79"/>
      <c r="UA905" s="79"/>
      <c r="UB905" s="79"/>
      <c r="UC905" s="79"/>
      <c r="UD905" s="79"/>
      <c r="UE905" s="79"/>
      <c r="UF905" s="79"/>
      <c r="UG905" s="79"/>
      <c r="UH905" s="79"/>
      <c r="UI905" s="79"/>
      <c r="UJ905" s="79"/>
      <c r="UK905" s="79"/>
      <c r="UL905" s="79"/>
      <c r="UM905" s="79"/>
      <c r="UN905" s="79"/>
      <c r="UO905" s="79"/>
      <c r="UP905" s="79"/>
      <c r="UQ905" s="79"/>
      <c r="UR905" s="79"/>
      <c r="US905" s="79"/>
      <c r="UT905" s="79"/>
      <c r="UU905" s="79"/>
      <c r="UV905" s="79"/>
      <c r="UW905" s="79"/>
      <c r="UX905" s="79"/>
      <c r="UY905" s="79"/>
      <c r="UZ905" s="79"/>
      <c r="VA905" s="79"/>
      <c r="VB905" s="79"/>
      <c r="VC905" s="79"/>
      <c r="VD905" s="79"/>
      <c r="VE905" s="79"/>
      <c r="VF905" s="79"/>
      <c r="VG905" s="79"/>
      <c r="VH905" s="79"/>
      <c r="VI905" s="79"/>
      <c r="VJ905" s="79"/>
      <c r="VK905" s="79"/>
      <c r="VL905" s="79"/>
      <c r="VM905" s="79"/>
      <c r="VN905" s="79"/>
      <c r="VO905" s="79"/>
      <c r="VP905" s="79"/>
      <c r="VQ905" s="79"/>
      <c r="VR905" s="79"/>
      <c r="VS905" s="79"/>
      <c r="VT905" s="79"/>
      <c r="VU905" s="79"/>
      <c r="VV905" s="79"/>
      <c r="VW905" s="79"/>
      <c r="VX905" s="79"/>
      <c r="VY905" s="79"/>
      <c r="VZ905" s="79"/>
      <c r="WA905" s="79"/>
      <c r="WB905" s="79"/>
      <c r="WC905" s="79"/>
    </row>
    <row r="906" spans="1:601" s="102" customFormat="1">
      <c r="A906" s="49">
        <f>IF(C906=C905,A905,IF(C906=(C905+1),A905,(A905+1)))</f>
        <v>132</v>
      </c>
      <c r="B906" s="50" t="str">
        <f>IF(L906="Stroke",IF(M906=M905,IF(A906&lt;&gt;A905,1,IF(L905="Stroke",B905+1,IF(L904="Stroke",B904+1,IF(L903="Stroke",B903+1,IF(L902="Stroke",B902+1,IF(L901="Stroke",B901+1,IF(L900="Stroke",B900+1,IF(L899="Stroke",B899+1,"")))))))),IF(A906&lt;&gt;A904,1,IF(M906=M904,IF(L904="Stroke",B904+1,IF(M906=M903,IF(L903="Stroke",B903+1,""))),1))),"")</f>
        <v/>
      </c>
      <c r="C906" s="49">
        <f t="shared" si="28"/>
        <v>62649</v>
      </c>
      <c r="D906" s="49" t="str">
        <f t="shared" si="29"/>
        <v>20171129</v>
      </c>
      <c r="E906" s="49">
        <v>2017</v>
      </c>
      <c r="F906" s="49">
        <v>11</v>
      </c>
      <c r="G906" s="49">
        <v>29</v>
      </c>
      <c r="H906" s="49">
        <v>17</v>
      </c>
      <c r="I906" s="49">
        <v>24</v>
      </c>
      <c r="J906" s="49">
        <v>9</v>
      </c>
      <c r="K906" s="49">
        <v>551</v>
      </c>
      <c r="L906" s="61" t="s">
        <v>47</v>
      </c>
      <c r="M906" s="49">
        <v>2</v>
      </c>
      <c r="N906" s="49" t="s">
        <v>21</v>
      </c>
      <c r="O906" s="49" t="s">
        <v>27</v>
      </c>
      <c r="P906" s="49">
        <v>0</v>
      </c>
      <c r="Q906" s="49"/>
      <c r="R906" s="60"/>
      <c r="S906" s="60"/>
      <c r="T906" s="60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  <c r="AE906" s="79"/>
      <c r="AF906" s="79"/>
      <c r="AG906" s="79"/>
      <c r="AH906" s="79"/>
      <c r="AI906" s="79"/>
      <c r="AJ906" s="79"/>
      <c r="AK906" s="79"/>
      <c r="AL906" s="79"/>
      <c r="AM906" s="79"/>
      <c r="AN906" s="79"/>
      <c r="AO906" s="79"/>
      <c r="AP906" s="79"/>
      <c r="AQ906" s="79"/>
      <c r="AR906" s="79"/>
      <c r="AS906" s="79"/>
      <c r="AT906" s="79"/>
      <c r="AU906" s="79"/>
      <c r="AV906" s="79"/>
      <c r="AW906" s="79"/>
      <c r="AX906" s="79"/>
      <c r="AY906" s="79"/>
      <c r="AZ906" s="79"/>
      <c r="BA906" s="79"/>
      <c r="BB906" s="79"/>
      <c r="BC906" s="79"/>
      <c r="BD906" s="79"/>
      <c r="BE906" s="79"/>
      <c r="BF906" s="79"/>
      <c r="BG906" s="79"/>
      <c r="BH906" s="79"/>
      <c r="BI906" s="79"/>
      <c r="BJ906" s="79"/>
      <c r="BK906" s="79"/>
      <c r="BL906" s="79"/>
      <c r="BM906" s="79"/>
      <c r="BN906" s="79"/>
      <c r="BO906" s="79"/>
      <c r="BP906" s="79"/>
      <c r="BQ906" s="79"/>
      <c r="BR906" s="79"/>
      <c r="BS906" s="79"/>
      <c r="BT906" s="79"/>
      <c r="BU906" s="79"/>
      <c r="BV906" s="79"/>
      <c r="BW906" s="79"/>
      <c r="BX906" s="79"/>
      <c r="BY906" s="79"/>
      <c r="BZ906" s="79"/>
      <c r="CA906" s="79"/>
      <c r="CB906" s="79"/>
      <c r="CC906" s="79"/>
      <c r="CD906" s="79"/>
      <c r="CE906" s="79"/>
      <c r="CF906" s="79"/>
      <c r="CG906" s="79"/>
      <c r="CH906" s="79"/>
      <c r="CI906" s="79"/>
      <c r="CJ906" s="79"/>
      <c r="CK906" s="79"/>
      <c r="CL906" s="79"/>
      <c r="CM906" s="79"/>
      <c r="CN906" s="79"/>
      <c r="CO906" s="79"/>
      <c r="CP906" s="79"/>
      <c r="CQ906" s="79"/>
      <c r="CR906" s="79"/>
      <c r="CS906" s="79"/>
      <c r="CT906" s="79"/>
      <c r="CU906" s="79"/>
      <c r="CV906" s="79"/>
      <c r="CW906" s="79"/>
      <c r="CX906" s="79"/>
      <c r="CY906" s="79"/>
      <c r="CZ906" s="79"/>
      <c r="DA906" s="79"/>
      <c r="DB906" s="79"/>
      <c r="DC906" s="79"/>
      <c r="DD906" s="79"/>
      <c r="DE906" s="79"/>
      <c r="DF906" s="79"/>
      <c r="DG906" s="79"/>
      <c r="DH906" s="79"/>
      <c r="DI906" s="79"/>
      <c r="DJ906" s="79"/>
      <c r="DK906" s="79"/>
      <c r="DL906" s="79"/>
      <c r="DM906" s="79"/>
      <c r="DN906" s="79"/>
      <c r="DO906" s="79"/>
      <c r="DP906" s="79"/>
      <c r="DQ906" s="79"/>
      <c r="DR906" s="79"/>
      <c r="DS906" s="79"/>
      <c r="DT906" s="79"/>
      <c r="DU906" s="79"/>
      <c r="DV906" s="79"/>
      <c r="DW906" s="79"/>
      <c r="DX906" s="79"/>
      <c r="DY906" s="79"/>
      <c r="DZ906" s="79"/>
      <c r="EA906" s="79"/>
      <c r="EB906" s="79"/>
      <c r="EC906" s="79"/>
      <c r="ED906" s="79"/>
      <c r="EE906" s="79"/>
      <c r="EF906" s="79"/>
      <c r="EG906" s="79"/>
      <c r="EH906" s="79"/>
      <c r="EI906" s="79"/>
      <c r="EJ906" s="79"/>
      <c r="EK906" s="79"/>
      <c r="EL906" s="79"/>
      <c r="EM906" s="79"/>
      <c r="EN906" s="79"/>
      <c r="EO906" s="79"/>
      <c r="EP906" s="79"/>
      <c r="EQ906" s="79"/>
      <c r="ER906" s="79"/>
      <c r="ES906" s="79"/>
      <c r="ET906" s="79"/>
      <c r="EU906" s="79"/>
      <c r="EV906" s="79"/>
      <c r="EW906" s="79"/>
      <c r="EX906" s="79"/>
      <c r="EY906" s="79"/>
      <c r="EZ906" s="79"/>
      <c r="FA906" s="79"/>
      <c r="FB906" s="79"/>
      <c r="FC906" s="79"/>
      <c r="FD906" s="79"/>
      <c r="FE906" s="79"/>
      <c r="FF906" s="79"/>
      <c r="FG906" s="79"/>
      <c r="FH906" s="79"/>
      <c r="FI906" s="79"/>
      <c r="FJ906" s="79"/>
      <c r="FK906" s="79"/>
      <c r="FL906" s="79"/>
      <c r="FM906" s="79"/>
      <c r="FN906" s="79"/>
      <c r="FO906" s="79"/>
      <c r="FP906" s="79"/>
      <c r="FQ906" s="79"/>
      <c r="FR906" s="79"/>
      <c r="FS906" s="79"/>
      <c r="FT906" s="79"/>
      <c r="FU906" s="79"/>
      <c r="FV906" s="79"/>
      <c r="FW906" s="79"/>
      <c r="FX906" s="79"/>
      <c r="FY906" s="79"/>
      <c r="FZ906" s="79"/>
      <c r="GA906" s="79"/>
      <c r="GB906" s="79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79"/>
      <c r="HP906" s="79"/>
      <c r="HQ906" s="79"/>
      <c r="HR906" s="79"/>
      <c r="HS906" s="79"/>
      <c r="HT906" s="79"/>
      <c r="HU906" s="79"/>
      <c r="HV906" s="79"/>
      <c r="HW906" s="79"/>
      <c r="HX906" s="79"/>
      <c r="HY906" s="79"/>
      <c r="HZ906" s="79"/>
      <c r="IA906" s="79"/>
      <c r="IB906" s="79"/>
      <c r="IC906" s="79"/>
      <c r="ID906" s="79"/>
      <c r="IE906" s="79"/>
      <c r="IF906" s="79"/>
      <c r="IG906" s="79"/>
      <c r="IH906" s="79"/>
      <c r="II906" s="79"/>
      <c r="IJ906" s="79"/>
      <c r="IK906" s="79"/>
      <c r="IL906" s="79"/>
      <c r="IM906" s="79"/>
      <c r="IN906" s="79"/>
      <c r="IO906" s="79"/>
      <c r="IP906" s="79"/>
      <c r="IQ906" s="79"/>
      <c r="IR906" s="79"/>
      <c r="IS906" s="79"/>
      <c r="IT906" s="79"/>
      <c r="IU906" s="79"/>
      <c r="IV906" s="79"/>
      <c r="IW906" s="79"/>
      <c r="IX906" s="79"/>
      <c r="IY906" s="79"/>
      <c r="IZ906" s="79"/>
      <c r="JA906" s="79"/>
      <c r="JB906" s="79"/>
      <c r="JC906" s="79"/>
      <c r="JD906" s="79"/>
      <c r="JE906" s="79"/>
      <c r="JF906" s="79"/>
      <c r="JG906" s="79"/>
      <c r="JH906" s="79"/>
      <c r="JI906" s="79"/>
      <c r="JJ906" s="79"/>
      <c r="JK906" s="79"/>
      <c r="JL906" s="79"/>
      <c r="JM906" s="79"/>
      <c r="JN906" s="79"/>
      <c r="JO906" s="79"/>
      <c r="JP906" s="79"/>
      <c r="JQ906" s="79"/>
      <c r="JR906" s="79"/>
      <c r="JS906" s="79"/>
      <c r="JT906" s="79"/>
      <c r="JU906" s="79"/>
      <c r="JV906" s="79"/>
      <c r="JW906" s="79"/>
      <c r="JX906" s="79"/>
      <c r="JY906" s="79"/>
      <c r="JZ906" s="79"/>
      <c r="KA906" s="79"/>
      <c r="KB906" s="79"/>
      <c r="KC906" s="79"/>
      <c r="KD906" s="79"/>
      <c r="KE906" s="79"/>
      <c r="KF906" s="79"/>
      <c r="KG906" s="79"/>
      <c r="KH906" s="79"/>
      <c r="KI906" s="79"/>
      <c r="KJ906" s="79"/>
      <c r="KK906" s="79"/>
      <c r="KL906" s="79"/>
      <c r="KM906" s="79"/>
      <c r="KN906" s="79"/>
      <c r="KO906" s="79"/>
      <c r="KP906" s="79"/>
      <c r="KQ906" s="79"/>
      <c r="KR906" s="79"/>
      <c r="KS906" s="79"/>
      <c r="KT906" s="79"/>
      <c r="KU906" s="79"/>
      <c r="KV906" s="79"/>
      <c r="KW906" s="79"/>
      <c r="KX906" s="79"/>
      <c r="KY906" s="79"/>
      <c r="KZ906" s="79"/>
      <c r="LA906" s="79"/>
      <c r="LB906" s="79"/>
      <c r="LC906" s="79"/>
      <c r="LD906" s="79"/>
      <c r="LE906" s="79"/>
      <c r="LF906" s="79"/>
      <c r="LG906" s="79"/>
      <c r="LH906" s="79"/>
      <c r="LI906" s="79"/>
      <c r="LJ906" s="79"/>
      <c r="LK906" s="79"/>
      <c r="LL906" s="79"/>
      <c r="LM906" s="79"/>
      <c r="LN906" s="79"/>
      <c r="LO906" s="79"/>
      <c r="LP906" s="79"/>
      <c r="LQ906" s="79"/>
      <c r="LR906" s="79"/>
      <c r="LS906" s="79"/>
      <c r="LT906" s="79"/>
      <c r="LU906" s="79"/>
      <c r="LV906" s="79"/>
      <c r="LW906" s="79"/>
      <c r="LX906" s="79"/>
      <c r="LY906" s="79"/>
      <c r="LZ906" s="79"/>
      <c r="MA906" s="79"/>
      <c r="MB906" s="79"/>
      <c r="MC906" s="79"/>
      <c r="MD906" s="79"/>
      <c r="ME906" s="79"/>
      <c r="MF906" s="79"/>
      <c r="MG906" s="79"/>
      <c r="MH906" s="79"/>
      <c r="MI906" s="79"/>
      <c r="MJ906" s="79"/>
      <c r="MK906" s="79"/>
      <c r="ML906" s="79"/>
      <c r="MM906" s="79"/>
      <c r="MN906" s="79"/>
      <c r="MO906" s="79"/>
      <c r="MP906" s="79"/>
      <c r="MQ906" s="79"/>
      <c r="MR906" s="79"/>
      <c r="MS906" s="79"/>
      <c r="MT906" s="79"/>
      <c r="MU906" s="79"/>
      <c r="MV906" s="79"/>
      <c r="MW906" s="79"/>
      <c r="MX906" s="79"/>
      <c r="MY906" s="79"/>
      <c r="MZ906" s="79"/>
      <c r="NA906" s="79"/>
      <c r="NB906" s="79"/>
      <c r="NC906" s="79"/>
      <c r="ND906" s="79"/>
      <c r="NE906" s="79"/>
      <c r="NF906" s="79"/>
      <c r="NG906" s="79"/>
      <c r="NH906" s="79"/>
      <c r="NI906" s="79"/>
      <c r="NJ906" s="79"/>
      <c r="NK906" s="79"/>
      <c r="NL906" s="79"/>
      <c r="NM906" s="79"/>
      <c r="NN906" s="79"/>
      <c r="NO906" s="79"/>
      <c r="NP906" s="79"/>
      <c r="NQ906" s="79"/>
      <c r="NR906" s="79"/>
      <c r="NS906" s="79"/>
      <c r="NT906" s="79"/>
      <c r="NU906" s="79"/>
      <c r="NV906" s="79"/>
      <c r="NW906" s="79"/>
      <c r="NX906" s="79"/>
      <c r="NY906" s="79"/>
      <c r="NZ906" s="79"/>
      <c r="OA906" s="79"/>
      <c r="OB906" s="79"/>
      <c r="OC906" s="79"/>
      <c r="OD906" s="79"/>
      <c r="OE906" s="79"/>
      <c r="OF906" s="79"/>
      <c r="OG906" s="79"/>
      <c r="OH906" s="79"/>
      <c r="OI906" s="79"/>
      <c r="OJ906" s="79"/>
      <c r="OK906" s="79"/>
      <c r="OL906" s="79"/>
      <c r="OM906" s="79"/>
      <c r="ON906" s="79"/>
      <c r="OO906" s="79"/>
      <c r="OP906" s="79"/>
      <c r="OQ906" s="79"/>
      <c r="OR906" s="79"/>
      <c r="OS906" s="79"/>
      <c r="OT906" s="79"/>
      <c r="OU906" s="79"/>
      <c r="OV906" s="79"/>
      <c r="OW906" s="79"/>
      <c r="OX906" s="79"/>
      <c r="OY906" s="79"/>
      <c r="OZ906" s="79"/>
      <c r="PA906" s="79"/>
      <c r="PB906" s="79"/>
      <c r="PC906" s="79"/>
      <c r="PD906" s="79"/>
      <c r="PE906" s="79"/>
      <c r="PF906" s="79"/>
      <c r="PG906" s="79"/>
      <c r="PH906" s="79"/>
      <c r="PI906" s="79"/>
      <c r="PJ906" s="79"/>
      <c r="PK906" s="79"/>
      <c r="PL906" s="79"/>
      <c r="PM906" s="79"/>
      <c r="PN906" s="79"/>
      <c r="PO906" s="79"/>
      <c r="PP906" s="79"/>
      <c r="PQ906" s="79"/>
      <c r="PR906" s="79"/>
      <c r="PS906" s="79"/>
      <c r="PT906" s="79"/>
      <c r="PU906" s="79"/>
      <c r="PV906" s="79"/>
      <c r="PW906" s="79"/>
      <c r="PX906" s="79"/>
      <c r="PY906" s="79"/>
      <c r="PZ906" s="79"/>
      <c r="QA906" s="79"/>
      <c r="QB906" s="79"/>
      <c r="QC906" s="79"/>
      <c r="QD906" s="79"/>
      <c r="QE906" s="79"/>
      <c r="QF906" s="79"/>
      <c r="QG906" s="79"/>
      <c r="QH906" s="79"/>
      <c r="QI906" s="79"/>
      <c r="QJ906" s="79"/>
      <c r="QK906" s="79"/>
      <c r="QL906" s="79"/>
      <c r="QM906" s="79"/>
      <c r="QN906" s="79"/>
      <c r="QO906" s="79"/>
      <c r="QP906" s="79"/>
      <c r="QQ906" s="79"/>
      <c r="QR906" s="79"/>
      <c r="QS906" s="79"/>
      <c r="QT906" s="79"/>
      <c r="QU906" s="79"/>
      <c r="QV906" s="79"/>
      <c r="QW906" s="79"/>
      <c r="QX906" s="79"/>
      <c r="QY906" s="79"/>
      <c r="QZ906" s="79"/>
      <c r="RA906" s="79"/>
      <c r="RB906" s="79"/>
      <c r="RC906" s="79"/>
      <c r="RD906" s="79"/>
      <c r="RE906" s="79"/>
      <c r="RF906" s="79"/>
      <c r="RG906" s="79"/>
      <c r="RH906" s="79"/>
      <c r="RI906" s="79"/>
      <c r="RJ906" s="79"/>
      <c r="RK906" s="79"/>
      <c r="RL906" s="79"/>
      <c r="RM906" s="79"/>
      <c r="RN906" s="79"/>
      <c r="RO906" s="79"/>
      <c r="RP906" s="79"/>
      <c r="RQ906" s="79"/>
      <c r="RR906" s="79"/>
      <c r="RS906" s="79"/>
      <c r="RT906" s="79"/>
      <c r="RU906" s="79"/>
      <c r="RV906" s="79"/>
      <c r="RW906" s="79"/>
      <c r="RX906" s="79"/>
      <c r="RY906" s="79"/>
      <c r="RZ906" s="79"/>
      <c r="SA906" s="79"/>
      <c r="SB906" s="79"/>
      <c r="SC906" s="79"/>
      <c r="SD906" s="79"/>
      <c r="SE906" s="79"/>
      <c r="SF906" s="79"/>
      <c r="SG906" s="79"/>
      <c r="SH906" s="79"/>
      <c r="SI906" s="79"/>
      <c r="SJ906" s="79"/>
      <c r="SK906" s="79"/>
      <c r="SL906" s="79"/>
      <c r="SM906" s="79"/>
      <c r="SN906" s="79"/>
      <c r="SO906" s="79"/>
      <c r="SP906" s="79"/>
      <c r="SQ906" s="79"/>
      <c r="SR906" s="79"/>
      <c r="SS906" s="79"/>
      <c r="ST906" s="79"/>
      <c r="SU906" s="79"/>
      <c r="SV906" s="79"/>
      <c r="SW906" s="79"/>
      <c r="SX906" s="79"/>
      <c r="SY906" s="79"/>
      <c r="SZ906" s="79"/>
      <c r="TA906" s="79"/>
      <c r="TB906" s="79"/>
      <c r="TC906" s="79"/>
      <c r="TD906" s="79"/>
      <c r="TE906" s="79"/>
      <c r="TF906" s="79"/>
      <c r="TG906" s="79"/>
      <c r="TH906" s="79"/>
      <c r="TI906" s="79"/>
      <c r="TJ906" s="79"/>
      <c r="TK906" s="79"/>
      <c r="TL906" s="79"/>
      <c r="TM906" s="79"/>
      <c r="TN906" s="79"/>
      <c r="TO906" s="79"/>
      <c r="TP906" s="79"/>
      <c r="TQ906" s="79"/>
      <c r="TR906" s="79"/>
      <c r="TS906" s="79"/>
      <c r="TT906" s="79"/>
      <c r="TU906" s="79"/>
      <c r="TV906" s="79"/>
      <c r="TW906" s="79"/>
      <c r="TX906" s="79"/>
      <c r="TY906" s="79"/>
      <c r="TZ906" s="79"/>
      <c r="UA906" s="79"/>
      <c r="UB906" s="79"/>
      <c r="UC906" s="79"/>
      <c r="UD906" s="79"/>
      <c r="UE906" s="79"/>
      <c r="UF906" s="79"/>
      <c r="UG906" s="79"/>
      <c r="UH906" s="79"/>
      <c r="UI906" s="79"/>
      <c r="UJ906" s="79"/>
      <c r="UK906" s="79"/>
      <c r="UL906" s="79"/>
      <c r="UM906" s="79"/>
      <c r="UN906" s="79"/>
      <c r="UO906" s="79"/>
      <c r="UP906" s="79"/>
      <c r="UQ906" s="79"/>
      <c r="UR906" s="79"/>
      <c r="US906" s="79"/>
      <c r="UT906" s="79"/>
      <c r="UU906" s="79"/>
      <c r="UV906" s="79"/>
      <c r="UW906" s="79"/>
      <c r="UX906" s="79"/>
      <c r="UY906" s="79"/>
      <c r="UZ906" s="79"/>
      <c r="VA906" s="79"/>
      <c r="VB906" s="79"/>
      <c r="VC906" s="79"/>
      <c r="VD906" s="79"/>
      <c r="VE906" s="79"/>
      <c r="VF906" s="79"/>
      <c r="VG906" s="79"/>
      <c r="VH906" s="79"/>
      <c r="VI906" s="79"/>
      <c r="VJ906" s="79"/>
      <c r="VK906" s="79"/>
      <c r="VL906" s="79"/>
      <c r="VM906" s="79"/>
      <c r="VN906" s="79"/>
      <c r="VO906" s="79"/>
      <c r="VP906" s="79"/>
      <c r="VQ906" s="79"/>
      <c r="VR906" s="79"/>
      <c r="VS906" s="79"/>
      <c r="VT906" s="79"/>
      <c r="VU906" s="79"/>
      <c r="VV906" s="79"/>
      <c r="VW906" s="79"/>
      <c r="VX906" s="79"/>
      <c r="VY906" s="79"/>
      <c r="VZ906" s="79"/>
      <c r="WA906" s="79"/>
      <c r="WB906" s="79"/>
      <c r="WC906" s="79"/>
    </row>
    <row r="907" spans="1:601" s="102" customFormat="1">
      <c r="A907" s="49">
        <f>IF(C907=C906,A906,IF(C907=(C906+1),A906,(A906+1)))</f>
        <v>132</v>
      </c>
      <c r="B907" s="50" t="str">
        <f>IF(L907="Stroke",IF(M907=M906,IF(A907&lt;&gt;A906,1,IF(L906="Stroke",B906+1,IF(L905="Stroke",B905+1,IF(L904="Stroke",B904+1,IF(L903="Stroke",B903+1,IF(L902="Stroke",B902+1,IF(L901="Stroke",B901+1,IF(L900="Stroke",B900+1,"")))))))),IF(A907&lt;&gt;A905,1,IF(M907=M905,IF(L905="Stroke",B905+1,IF(M907=M904,IF(L904="Stroke",B904+1,""))),1))),"")</f>
        <v/>
      </c>
      <c r="C907" s="49">
        <f t="shared" si="28"/>
        <v>62649</v>
      </c>
      <c r="D907" s="49" t="str">
        <f t="shared" si="29"/>
        <v>20171129</v>
      </c>
      <c r="E907" s="49">
        <v>2017</v>
      </c>
      <c r="F907" s="49">
        <v>11</v>
      </c>
      <c r="G907" s="49">
        <v>29</v>
      </c>
      <c r="H907" s="49">
        <v>17</v>
      </c>
      <c r="I907" s="49">
        <v>24</v>
      </c>
      <c r="J907" s="49">
        <v>9</v>
      </c>
      <c r="K907" s="49">
        <v>554</v>
      </c>
      <c r="L907" s="61" t="s">
        <v>47</v>
      </c>
      <c r="M907" s="49">
        <v>1</v>
      </c>
      <c r="N907" s="49" t="s">
        <v>21</v>
      </c>
      <c r="O907" s="49" t="s">
        <v>27</v>
      </c>
      <c r="P907" s="49">
        <v>0</v>
      </c>
      <c r="Q907" s="49"/>
      <c r="R907" s="60"/>
      <c r="S907" s="60"/>
      <c r="T907" s="60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  <c r="AE907" s="79"/>
      <c r="AF907" s="79"/>
      <c r="AG907" s="79"/>
      <c r="AH907" s="79"/>
      <c r="AI907" s="79"/>
      <c r="AJ907" s="79"/>
      <c r="AK907" s="79"/>
      <c r="AL907" s="79"/>
      <c r="AM907" s="79"/>
      <c r="AN907" s="79"/>
      <c r="AO907" s="79"/>
      <c r="AP907" s="79"/>
      <c r="AQ907" s="79"/>
      <c r="AR907" s="79"/>
      <c r="AS907" s="79"/>
      <c r="AT907" s="79"/>
      <c r="AU907" s="79"/>
      <c r="AV907" s="79"/>
      <c r="AW907" s="79"/>
      <c r="AX907" s="79"/>
      <c r="AY907" s="79"/>
      <c r="AZ907" s="79"/>
      <c r="BA907" s="79"/>
      <c r="BB907" s="79"/>
      <c r="BC907" s="79"/>
      <c r="BD907" s="79"/>
      <c r="BE907" s="79"/>
      <c r="BF907" s="79"/>
      <c r="BG907" s="79"/>
      <c r="BH907" s="79"/>
      <c r="BI907" s="79"/>
      <c r="BJ907" s="79"/>
      <c r="BK907" s="79"/>
      <c r="BL907" s="79"/>
      <c r="BM907" s="79"/>
      <c r="BN907" s="79"/>
      <c r="BO907" s="79"/>
      <c r="BP907" s="79"/>
      <c r="BQ907" s="79"/>
      <c r="BR907" s="79"/>
      <c r="BS907" s="79"/>
      <c r="BT907" s="79"/>
      <c r="BU907" s="79"/>
      <c r="BV907" s="79"/>
      <c r="BW907" s="79"/>
      <c r="BX907" s="79"/>
      <c r="BY907" s="79"/>
      <c r="BZ907" s="79"/>
      <c r="CA907" s="79"/>
      <c r="CB907" s="79"/>
      <c r="CC907" s="79"/>
      <c r="CD907" s="79"/>
      <c r="CE907" s="79"/>
      <c r="CF907" s="79"/>
      <c r="CG907" s="79"/>
      <c r="CH907" s="79"/>
      <c r="CI907" s="79"/>
      <c r="CJ907" s="79"/>
      <c r="CK907" s="79"/>
      <c r="CL907" s="79"/>
      <c r="CM907" s="79"/>
      <c r="CN907" s="79"/>
      <c r="CO907" s="79"/>
      <c r="CP907" s="79"/>
      <c r="CQ907" s="79"/>
      <c r="CR907" s="79"/>
      <c r="CS907" s="79"/>
      <c r="CT907" s="79"/>
      <c r="CU907" s="79"/>
      <c r="CV907" s="79"/>
      <c r="CW907" s="79"/>
      <c r="CX907" s="79"/>
      <c r="CY907" s="79"/>
      <c r="CZ907" s="79"/>
      <c r="DA907" s="79"/>
      <c r="DB907" s="79"/>
      <c r="DC907" s="79"/>
      <c r="DD907" s="79"/>
      <c r="DE907" s="79"/>
      <c r="DF907" s="79"/>
      <c r="DG907" s="79"/>
      <c r="DH907" s="79"/>
      <c r="DI907" s="79"/>
      <c r="DJ907" s="79"/>
      <c r="DK907" s="79"/>
      <c r="DL907" s="79"/>
      <c r="DM907" s="79"/>
      <c r="DN907" s="79"/>
      <c r="DO907" s="79"/>
      <c r="DP907" s="79"/>
      <c r="DQ907" s="79"/>
      <c r="DR907" s="79"/>
      <c r="DS907" s="79"/>
      <c r="DT907" s="79"/>
      <c r="DU907" s="79"/>
      <c r="DV907" s="79"/>
      <c r="DW907" s="79"/>
      <c r="DX907" s="79"/>
      <c r="DY907" s="79"/>
      <c r="DZ907" s="79"/>
      <c r="EA907" s="79"/>
      <c r="EB907" s="79"/>
      <c r="EC907" s="79"/>
      <c r="ED907" s="79"/>
      <c r="EE907" s="79"/>
      <c r="EF907" s="79"/>
      <c r="EG907" s="79"/>
      <c r="EH907" s="79"/>
      <c r="EI907" s="79"/>
      <c r="EJ907" s="79"/>
      <c r="EK907" s="79"/>
      <c r="EL907" s="79"/>
      <c r="EM907" s="79"/>
      <c r="EN907" s="79"/>
      <c r="EO907" s="79"/>
      <c r="EP907" s="79"/>
      <c r="EQ907" s="79"/>
      <c r="ER907" s="79"/>
      <c r="ES907" s="79"/>
      <c r="ET907" s="79"/>
      <c r="EU907" s="79"/>
      <c r="EV907" s="79"/>
      <c r="EW907" s="79"/>
      <c r="EX907" s="79"/>
      <c r="EY907" s="79"/>
      <c r="EZ907" s="79"/>
      <c r="FA907" s="79"/>
      <c r="FB907" s="79"/>
      <c r="FC907" s="79"/>
      <c r="FD907" s="79"/>
      <c r="FE907" s="79"/>
      <c r="FF907" s="79"/>
      <c r="FG907" s="79"/>
      <c r="FH907" s="79"/>
      <c r="FI907" s="79"/>
      <c r="FJ907" s="79"/>
      <c r="FK907" s="79"/>
      <c r="FL907" s="79"/>
      <c r="FM907" s="79"/>
      <c r="FN907" s="79"/>
      <c r="FO907" s="79"/>
      <c r="FP907" s="79"/>
      <c r="FQ907" s="79"/>
      <c r="FR907" s="79"/>
      <c r="FS907" s="79"/>
      <c r="FT907" s="79"/>
      <c r="FU907" s="79"/>
      <c r="FV907" s="79"/>
      <c r="FW907" s="79"/>
      <c r="FX907" s="79"/>
      <c r="FY907" s="79"/>
      <c r="FZ907" s="79"/>
      <c r="GA907" s="79"/>
      <c r="GB907" s="79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79"/>
      <c r="HP907" s="79"/>
      <c r="HQ907" s="79"/>
      <c r="HR907" s="79"/>
      <c r="HS907" s="79"/>
      <c r="HT907" s="79"/>
      <c r="HU907" s="79"/>
      <c r="HV907" s="79"/>
      <c r="HW907" s="79"/>
      <c r="HX907" s="79"/>
      <c r="HY907" s="79"/>
      <c r="HZ907" s="79"/>
      <c r="IA907" s="79"/>
      <c r="IB907" s="79"/>
      <c r="IC907" s="79"/>
      <c r="ID907" s="79"/>
      <c r="IE907" s="79"/>
      <c r="IF907" s="79"/>
      <c r="IG907" s="79"/>
      <c r="IH907" s="79"/>
      <c r="II907" s="79"/>
      <c r="IJ907" s="79"/>
      <c r="IK907" s="79"/>
      <c r="IL907" s="79"/>
      <c r="IM907" s="79"/>
      <c r="IN907" s="79"/>
      <c r="IO907" s="79"/>
      <c r="IP907" s="79"/>
      <c r="IQ907" s="79"/>
      <c r="IR907" s="79"/>
      <c r="IS907" s="79"/>
      <c r="IT907" s="79"/>
      <c r="IU907" s="79"/>
      <c r="IV907" s="79"/>
      <c r="IW907" s="79"/>
      <c r="IX907" s="79"/>
      <c r="IY907" s="79"/>
      <c r="IZ907" s="79"/>
      <c r="JA907" s="79"/>
      <c r="JB907" s="79"/>
      <c r="JC907" s="79"/>
      <c r="JD907" s="79"/>
      <c r="JE907" s="79"/>
      <c r="JF907" s="79"/>
      <c r="JG907" s="79"/>
      <c r="JH907" s="79"/>
      <c r="JI907" s="79"/>
      <c r="JJ907" s="79"/>
      <c r="JK907" s="79"/>
      <c r="JL907" s="79"/>
      <c r="JM907" s="79"/>
      <c r="JN907" s="79"/>
      <c r="JO907" s="79"/>
      <c r="JP907" s="79"/>
      <c r="JQ907" s="79"/>
      <c r="JR907" s="79"/>
      <c r="JS907" s="79"/>
      <c r="JT907" s="79"/>
      <c r="JU907" s="79"/>
      <c r="JV907" s="79"/>
      <c r="JW907" s="79"/>
      <c r="JX907" s="79"/>
      <c r="JY907" s="79"/>
      <c r="JZ907" s="79"/>
      <c r="KA907" s="79"/>
      <c r="KB907" s="79"/>
      <c r="KC907" s="79"/>
      <c r="KD907" s="79"/>
      <c r="KE907" s="79"/>
      <c r="KF907" s="79"/>
      <c r="KG907" s="79"/>
      <c r="KH907" s="79"/>
      <c r="KI907" s="79"/>
      <c r="KJ907" s="79"/>
      <c r="KK907" s="79"/>
      <c r="KL907" s="79"/>
      <c r="KM907" s="79"/>
      <c r="KN907" s="79"/>
      <c r="KO907" s="79"/>
      <c r="KP907" s="79"/>
      <c r="KQ907" s="79"/>
      <c r="KR907" s="79"/>
      <c r="KS907" s="79"/>
      <c r="KT907" s="79"/>
      <c r="KU907" s="79"/>
      <c r="KV907" s="79"/>
      <c r="KW907" s="79"/>
      <c r="KX907" s="79"/>
      <c r="KY907" s="79"/>
      <c r="KZ907" s="79"/>
      <c r="LA907" s="79"/>
      <c r="LB907" s="79"/>
      <c r="LC907" s="79"/>
      <c r="LD907" s="79"/>
      <c r="LE907" s="79"/>
      <c r="LF907" s="79"/>
      <c r="LG907" s="79"/>
      <c r="LH907" s="79"/>
      <c r="LI907" s="79"/>
      <c r="LJ907" s="79"/>
      <c r="LK907" s="79"/>
      <c r="LL907" s="79"/>
      <c r="LM907" s="79"/>
      <c r="LN907" s="79"/>
      <c r="LO907" s="79"/>
      <c r="LP907" s="79"/>
      <c r="LQ907" s="79"/>
      <c r="LR907" s="79"/>
      <c r="LS907" s="79"/>
      <c r="LT907" s="79"/>
      <c r="LU907" s="79"/>
      <c r="LV907" s="79"/>
      <c r="LW907" s="79"/>
      <c r="LX907" s="79"/>
      <c r="LY907" s="79"/>
      <c r="LZ907" s="79"/>
      <c r="MA907" s="79"/>
      <c r="MB907" s="79"/>
      <c r="MC907" s="79"/>
      <c r="MD907" s="79"/>
      <c r="ME907" s="79"/>
      <c r="MF907" s="79"/>
      <c r="MG907" s="79"/>
      <c r="MH907" s="79"/>
      <c r="MI907" s="79"/>
      <c r="MJ907" s="79"/>
      <c r="MK907" s="79"/>
      <c r="ML907" s="79"/>
      <c r="MM907" s="79"/>
      <c r="MN907" s="79"/>
      <c r="MO907" s="79"/>
      <c r="MP907" s="79"/>
      <c r="MQ907" s="79"/>
      <c r="MR907" s="79"/>
      <c r="MS907" s="79"/>
      <c r="MT907" s="79"/>
      <c r="MU907" s="79"/>
      <c r="MV907" s="79"/>
      <c r="MW907" s="79"/>
      <c r="MX907" s="79"/>
      <c r="MY907" s="79"/>
      <c r="MZ907" s="79"/>
      <c r="NA907" s="79"/>
      <c r="NB907" s="79"/>
      <c r="NC907" s="79"/>
      <c r="ND907" s="79"/>
      <c r="NE907" s="79"/>
      <c r="NF907" s="79"/>
      <c r="NG907" s="79"/>
      <c r="NH907" s="79"/>
      <c r="NI907" s="79"/>
      <c r="NJ907" s="79"/>
      <c r="NK907" s="79"/>
      <c r="NL907" s="79"/>
      <c r="NM907" s="79"/>
      <c r="NN907" s="79"/>
      <c r="NO907" s="79"/>
      <c r="NP907" s="79"/>
      <c r="NQ907" s="79"/>
      <c r="NR907" s="79"/>
      <c r="NS907" s="79"/>
      <c r="NT907" s="79"/>
      <c r="NU907" s="79"/>
      <c r="NV907" s="79"/>
      <c r="NW907" s="79"/>
      <c r="NX907" s="79"/>
      <c r="NY907" s="79"/>
      <c r="NZ907" s="79"/>
      <c r="OA907" s="79"/>
      <c r="OB907" s="79"/>
      <c r="OC907" s="79"/>
      <c r="OD907" s="79"/>
      <c r="OE907" s="79"/>
      <c r="OF907" s="79"/>
      <c r="OG907" s="79"/>
      <c r="OH907" s="79"/>
      <c r="OI907" s="79"/>
      <c r="OJ907" s="79"/>
      <c r="OK907" s="79"/>
      <c r="OL907" s="79"/>
      <c r="OM907" s="79"/>
      <c r="ON907" s="79"/>
      <c r="OO907" s="79"/>
      <c r="OP907" s="79"/>
      <c r="OQ907" s="79"/>
      <c r="OR907" s="79"/>
      <c r="OS907" s="79"/>
      <c r="OT907" s="79"/>
      <c r="OU907" s="79"/>
      <c r="OV907" s="79"/>
      <c r="OW907" s="79"/>
      <c r="OX907" s="79"/>
      <c r="OY907" s="79"/>
      <c r="OZ907" s="79"/>
      <c r="PA907" s="79"/>
      <c r="PB907" s="79"/>
      <c r="PC907" s="79"/>
      <c r="PD907" s="79"/>
      <c r="PE907" s="79"/>
      <c r="PF907" s="79"/>
      <c r="PG907" s="79"/>
      <c r="PH907" s="79"/>
      <c r="PI907" s="79"/>
      <c r="PJ907" s="79"/>
      <c r="PK907" s="79"/>
      <c r="PL907" s="79"/>
      <c r="PM907" s="79"/>
      <c r="PN907" s="79"/>
      <c r="PO907" s="79"/>
      <c r="PP907" s="79"/>
      <c r="PQ907" s="79"/>
      <c r="PR907" s="79"/>
      <c r="PS907" s="79"/>
      <c r="PT907" s="79"/>
      <c r="PU907" s="79"/>
      <c r="PV907" s="79"/>
      <c r="PW907" s="79"/>
      <c r="PX907" s="79"/>
      <c r="PY907" s="79"/>
      <c r="PZ907" s="79"/>
      <c r="QA907" s="79"/>
      <c r="QB907" s="79"/>
      <c r="QC907" s="79"/>
      <c r="QD907" s="79"/>
      <c r="QE907" s="79"/>
      <c r="QF907" s="79"/>
      <c r="QG907" s="79"/>
      <c r="QH907" s="79"/>
      <c r="QI907" s="79"/>
      <c r="QJ907" s="79"/>
      <c r="QK907" s="79"/>
      <c r="QL907" s="79"/>
      <c r="QM907" s="79"/>
      <c r="QN907" s="79"/>
      <c r="QO907" s="79"/>
      <c r="QP907" s="79"/>
      <c r="QQ907" s="79"/>
      <c r="QR907" s="79"/>
      <c r="QS907" s="79"/>
      <c r="QT907" s="79"/>
      <c r="QU907" s="79"/>
      <c r="QV907" s="79"/>
      <c r="QW907" s="79"/>
      <c r="QX907" s="79"/>
      <c r="QY907" s="79"/>
      <c r="QZ907" s="79"/>
      <c r="RA907" s="79"/>
      <c r="RB907" s="79"/>
      <c r="RC907" s="79"/>
      <c r="RD907" s="79"/>
      <c r="RE907" s="79"/>
      <c r="RF907" s="79"/>
      <c r="RG907" s="79"/>
      <c r="RH907" s="79"/>
      <c r="RI907" s="79"/>
      <c r="RJ907" s="79"/>
      <c r="RK907" s="79"/>
      <c r="RL907" s="79"/>
      <c r="RM907" s="79"/>
      <c r="RN907" s="79"/>
      <c r="RO907" s="79"/>
      <c r="RP907" s="79"/>
      <c r="RQ907" s="79"/>
      <c r="RR907" s="79"/>
      <c r="RS907" s="79"/>
      <c r="RT907" s="79"/>
      <c r="RU907" s="79"/>
      <c r="RV907" s="79"/>
      <c r="RW907" s="79"/>
      <c r="RX907" s="79"/>
      <c r="RY907" s="79"/>
      <c r="RZ907" s="79"/>
      <c r="SA907" s="79"/>
      <c r="SB907" s="79"/>
      <c r="SC907" s="79"/>
      <c r="SD907" s="79"/>
      <c r="SE907" s="79"/>
      <c r="SF907" s="79"/>
      <c r="SG907" s="79"/>
      <c r="SH907" s="79"/>
      <c r="SI907" s="79"/>
      <c r="SJ907" s="79"/>
      <c r="SK907" s="79"/>
      <c r="SL907" s="79"/>
      <c r="SM907" s="79"/>
      <c r="SN907" s="79"/>
      <c r="SO907" s="79"/>
      <c r="SP907" s="79"/>
      <c r="SQ907" s="79"/>
      <c r="SR907" s="79"/>
      <c r="SS907" s="79"/>
      <c r="ST907" s="79"/>
      <c r="SU907" s="79"/>
      <c r="SV907" s="79"/>
      <c r="SW907" s="79"/>
      <c r="SX907" s="79"/>
      <c r="SY907" s="79"/>
      <c r="SZ907" s="79"/>
      <c r="TA907" s="79"/>
      <c r="TB907" s="79"/>
      <c r="TC907" s="79"/>
      <c r="TD907" s="79"/>
      <c r="TE907" s="79"/>
      <c r="TF907" s="79"/>
      <c r="TG907" s="79"/>
      <c r="TH907" s="79"/>
      <c r="TI907" s="79"/>
      <c r="TJ907" s="79"/>
      <c r="TK907" s="79"/>
      <c r="TL907" s="79"/>
      <c r="TM907" s="79"/>
      <c r="TN907" s="79"/>
      <c r="TO907" s="79"/>
      <c r="TP907" s="79"/>
      <c r="TQ907" s="79"/>
      <c r="TR907" s="79"/>
      <c r="TS907" s="79"/>
      <c r="TT907" s="79"/>
      <c r="TU907" s="79"/>
      <c r="TV907" s="79"/>
      <c r="TW907" s="79"/>
      <c r="TX907" s="79"/>
      <c r="TY907" s="79"/>
      <c r="TZ907" s="79"/>
      <c r="UA907" s="79"/>
      <c r="UB907" s="79"/>
      <c r="UC907" s="79"/>
      <c r="UD907" s="79"/>
      <c r="UE907" s="79"/>
      <c r="UF907" s="79"/>
      <c r="UG907" s="79"/>
      <c r="UH907" s="79"/>
      <c r="UI907" s="79"/>
      <c r="UJ907" s="79"/>
      <c r="UK907" s="79"/>
      <c r="UL907" s="79"/>
      <c r="UM907" s="79"/>
      <c r="UN907" s="79"/>
      <c r="UO907" s="79"/>
      <c r="UP907" s="79"/>
      <c r="UQ907" s="79"/>
      <c r="UR907" s="79"/>
      <c r="US907" s="79"/>
      <c r="UT907" s="79"/>
      <c r="UU907" s="79"/>
      <c r="UV907" s="79"/>
      <c r="UW907" s="79"/>
      <c r="UX907" s="79"/>
      <c r="UY907" s="79"/>
      <c r="UZ907" s="79"/>
      <c r="VA907" s="79"/>
      <c r="VB907" s="79"/>
      <c r="VC907" s="79"/>
      <c r="VD907" s="79"/>
      <c r="VE907" s="79"/>
      <c r="VF907" s="79"/>
      <c r="VG907" s="79"/>
      <c r="VH907" s="79"/>
      <c r="VI907" s="79"/>
      <c r="VJ907" s="79"/>
      <c r="VK907" s="79"/>
      <c r="VL907" s="79"/>
      <c r="VM907" s="79"/>
      <c r="VN907" s="79"/>
      <c r="VO907" s="79"/>
      <c r="VP907" s="79"/>
      <c r="VQ907" s="79"/>
      <c r="VR907" s="79"/>
      <c r="VS907" s="79"/>
      <c r="VT907" s="79"/>
      <c r="VU907" s="79"/>
      <c r="VV907" s="79"/>
      <c r="VW907" s="79"/>
      <c r="VX907" s="79"/>
      <c r="VY907" s="79"/>
      <c r="VZ907" s="79"/>
      <c r="WA907" s="79"/>
      <c r="WB907" s="79"/>
      <c r="WC907" s="79"/>
    </row>
    <row r="908" spans="1:601" s="102" customFormat="1">
      <c r="A908" s="49">
        <f>IF(C908=C907,A907,IF(C908=(C907+1),A907,(A907+1)))</f>
        <v>132</v>
      </c>
      <c r="B908" s="50" t="str">
        <f>IF(L908="Stroke",IF(M908=M907,IF(A908&lt;&gt;A907,1,IF(L907="Stroke",B907+1,IF(L906="Stroke",B906+1,IF(L905="Stroke",B905+1,IF(L904="Stroke",B904+1,IF(L903="Stroke",B903+1,IF(L902="Stroke",B902+1,IF(L901="Stroke",B901+1,"")))))))),IF(A908&lt;&gt;A906,1,IF(M908=M906,IF(L906="Stroke",B906+1,IF(M908=M905,IF(L905="Stroke",B905+1,""))),1))),"")</f>
        <v/>
      </c>
      <c r="C908" s="49">
        <f t="shared" si="28"/>
        <v>62649</v>
      </c>
      <c r="D908" s="49" t="str">
        <f t="shared" si="29"/>
        <v>20171129</v>
      </c>
      <c r="E908" s="49">
        <v>2017</v>
      </c>
      <c r="F908" s="49">
        <v>11</v>
      </c>
      <c r="G908" s="49">
        <v>29</v>
      </c>
      <c r="H908" s="49">
        <v>17</v>
      </c>
      <c r="I908" s="49">
        <v>24</v>
      </c>
      <c r="J908" s="49">
        <v>9</v>
      </c>
      <c r="K908" s="49">
        <v>560</v>
      </c>
      <c r="L908" s="61" t="s">
        <v>47</v>
      </c>
      <c r="M908" s="49">
        <v>1</v>
      </c>
      <c r="N908" s="49" t="s">
        <v>21</v>
      </c>
      <c r="O908" s="49" t="s">
        <v>27</v>
      </c>
      <c r="P908" s="49">
        <v>0</v>
      </c>
      <c r="Q908" s="49"/>
      <c r="R908" s="60"/>
      <c r="S908" s="60"/>
      <c r="T908" s="60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  <c r="AE908" s="79"/>
      <c r="AF908" s="79"/>
      <c r="AG908" s="79"/>
      <c r="AH908" s="79"/>
      <c r="AI908" s="79"/>
      <c r="AJ908" s="79"/>
      <c r="AK908" s="79"/>
      <c r="AL908" s="79"/>
      <c r="AM908" s="79"/>
      <c r="AN908" s="79"/>
      <c r="AO908" s="79"/>
      <c r="AP908" s="79"/>
      <c r="AQ908" s="79"/>
      <c r="AR908" s="79"/>
      <c r="AS908" s="79"/>
      <c r="AT908" s="79"/>
      <c r="AU908" s="79"/>
      <c r="AV908" s="79"/>
      <c r="AW908" s="79"/>
      <c r="AX908" s="79"/>
      <c r="AY908" s="79"/>
      <c r="AZ908" s="79"/>
      <c r="BA908" s="79"/>
      <c r="BB908" s="79"/>
      <c r="BC908" s="79"/>
      <c r="BD908" s="79"/>
      <c r="BE908" s="79"/>
      <c r="BF908" s="79"/>
      <c r="BG908" s="79"/>
      <c r="BH908" s="79"/>
      <c r="BI908" s="79"/>
      <c r="BJ908" s="79"/>
      <c r="BK908" s="79"/>
      <c r="BL908" s="79"/>
      <c r="BM908" s="79"/>
      <c r="BN908" s="79"/>
      <c r="BO908" s="79"/>
      <c r="BP908" s="79"/>
      <c r="BQ908" s="79"/>
      <c r="BR908" s="79"/>
      <c r="BS908" s="79"/>
      <c r="BT908" s="79"/>
      <c r="BU908" s="79"/>
      <c r="BV908" s="79"/>
      <c r="BW908" s="79"/>
      <c r="BX908" s="79"/>
      <c r="BY908" s="79"/>
      <c r="BZ908" s="79"/>
      <c r="CA908" s="79"/>
      <c r="CB908" s="79"/>
      <c r="CC908" s="79"/>
      <c r="CD908" s="79"/>
      <c r="CE908" s="79"/>
      <c r="CF908" s="79"/>
      <c r="CG908" s="79"/>
      <c r="CH908" s="79"/>
      <c r="CI908" s="79"/>
      <c r="CJ908" s="79"/>
      <c r="CK908" s="79"/>
      <c r="CL908" s="79"/>
      <c r="CM908" s="79"/>
      <c r="CN908" s="79"/>
      <c r="CO908" s="79"/>
      <c r="CP908" s="79"/>
      <c r="CQ908" s="79"/>
      <c r="CR908" s="79"/>
      <c r="CS908" s="79"/>
      <c r="CT908" s="79"/>
      <c r="CU908" s="79"/>
      <c r="CV908" s="79"/>
      <c r="CW908" s="79"/>
      <c r="CX908" s="79"/>
      <c r="CY908" s="79"/>
      <c r="CZ908" s="79"/>
      <c r="DA908" s="79"/>
      <c r="DB908" s="79"/>
      <c r="DC908" s="79"/>
      <c r="DD908" s="79"/>
      <c r="DE908" s="79"/>
      <c r="DF908" s="79"/>
      <c r="DG908" s="79"/>
      <c r="DH908" s="79"/>
      <c r="DI908" s="79"/>
      <c r="DJ908" s="79"/>
      <c r="DK908" s="79"/>
      <c r="DL908" s="79"/>
      <c r="DM908" s="79"/>
      <c r="DN908" s="79"/>
      <c r="DO908" s="79"/>
      <c r="DP908" s="79"/>
      <c r="DQ908" s="79"/>
      <c r="DR908" s="79"/>
      <c r="DS908" s="79"/>
      <c r="DT908" s="79"/>
      <c r="DU908" s="79"/>
      <c r="DV908" s="79"/>
      <c r="DW908" s="79"/>
      <c r="DX908" s="79"/>
      <c r="DY908" s="79"/>
      <c r="DZ908" s="79"/>
      <c r="EA908" s="79"/>
      <c r="EB908" s="79"/>
      <c r="EC908" s="79"/>
      <c r="ED908" s="79"/>
      <c r="EE908" s="79"/>
      <c r="EF908" s="79"/>
      <c r="EG908" s="79"/>
      <c r="EH908" s="79"/>
      <c r="EI908" s="79"/>
      <c r="EJ908" s="79"/>
      <c r="EK908" s="79"/>
      <c r="EL908" s="79"/>
      <c r="EM908" s="79"/>
      <c r="EN908" s="79"/>
      <c r="EO908" s="79"/>
      <c r="EP908" s="79"/>
      <c r="EQ908" s="79"/>
      <c r="ER908" s="79"/>
      <c r="ES908" s="79"/>
      <c r="ET908" s="79"/>
      <c r="EU908" s="79"/>
      <c r="EV908" s="79"/>
      <c r="EW908" s="79"/>
      <c r="EX908" s="79"/>
      <c r="EY908" s="79"/>
      <c r="EZ908" s="79"/>
      <c r="FA908" s="79"/>
      <c r="FB908" s="79"/>
      <c r="FC908" s="79"/>
      <c r="FD908" s="79"/>
      <c r="FE908" s="79"/>
      <c r="FF908" s="79"/>
      <c r="FG908" s="79"/>
      <c r="FH908" s="79"/>
      <c r="FI908" s="79"/>
      <c r="FJ908" s="79"/>
      <c r="FK908" s="79"/>
      <c r="FL908" s="79"/>
      <c r="FM908" s="79"/>
      <c r="FN908" s="79"/>
      <c r="FO908" s="79"/>
      <c r="FP908" s="79"/>
      <c r="FQ908" s="79"/>
      <c r="FR908" s="79"/>
      <c r="FS908" s="79"/>
      <c r="FT908" s="79"/>
      <c r="FU908" s="79"/>
      <c r="FV908" s="79"/>
      <c r="FW908" s="79"/>
      <c r="FX908" s="79"/>
      <c r="FY908" s="79"/>
      <c r="FZ908" s="79"/>
      <c r="GA908" s="79"/>
      <c r="GB908" s="79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79"/>
      <c r="HP908" s="79"/>
      <c r="HQ908" s="79"/>
      <c r="HR908" s="79"/>
      <c r="HS908" s="79"/>
      <c r="HT908" s="79"/>
      <c r="HU908" s="79"/>
      <c r="HV908" s="79"/>
      <c r="HW908" s="79"/>
      <c r="HX908" s="79"/>
      <c r="HY908" s="79"/>
      <c r="HZ908" s="79"/>
      <c r="IA908" s="79"/>
      <c r="IB908" s="79"/>
      <c r="IC908" s="79"/>
      <c r="ID908" s="79"/>
      <c r="IE908" s="79"/>
      <c r="IF908" s="79"/>
      <c r="IG908" s="79"/>
      <c r="IH908" s="79"/>
      <c r="II908" s="79"/>
      <c r="IJ908" s="79"/>
      <c r="IK908" s="79"/>
      <c r="IL908" s="79"/>
      <c r="IM908" s="79"/>
      <c r="IN908" s="79"/>
      <c r="IO908" s="79"/>
      <c r="IP908" s="79"/>
      <c r="IQ908" s="79"/>
      <c r="IR908" s="79"/>
      <c r="IS908" s="79"/>
      <c r="IT908" s="79"/>
      <c r="IU908" s="79"/>
      <c r="IV908" s="79"/>
      <c r="IW908" s="79"/>
      <c r="IX908" s="79"/>
      <c r="IY908" s="79"/>
      <c r="IZ908" s="79"/>
      <c r="JA908" s="79"/>
      <c r="JB908" s="79"/>
      <c r="JC908" s="79"/>
      <c r="JD908" s="79"/>
      <c r="JE908" s="79"/>
      <c r="JF908" s="79"/>
      <c r="JG908" s="79"/>
      <c r="JH908" s="79"/>
      <c r="JI908" s="79"/>
      <c r="JJ908" s="79"/>
      <c r="JK908" s="79"/>
      <c r="JL908" s="79"/>
      <c r="JM908" s="79"/>
      <c r="JN908" s="79"/>
      <c r="JO908" s="79"/>
      <c r="JP908" s="79"/>
      <c r="JQ908" s="79"/>
      <c r="JR908" s="79"/>
      <c r="JS908" s="79"/>
      <c r="JT908" s="79"/>
      <c r="JU908" s="79"/>
      <c r="JV908" s="79"/>
      <c r="JW908" s="79"/>
      <c r="JX908" s="79"/>
      <c r="JY908" s="79"/>
      <c r="JZ908" s="79"/>
      <c r="KA908" s="79"/>
      <c r="KB908" s="79"/>
      <c r="KC908" s="79"/>
      <c r="KD908" s="79"/>
      <c r="KE908" s="79"/>
      <c r="KF908" s="79"/>
      <c r="KG908" s="79"/>
      <c r="KH908" s="79"/>
      <c r="KI908" s="79"/>
      <c r="KJ908" s="79"/>
      <c r="KK908" s="79"/>
      <c r="KL908" s="79"/>
      <c r="KM908" s="79"/>
      <c r="KN908" s="79"/>
      <c r="KO908" s="79"/>
      <c r="KP908" s="79"/>
      <c r="KQ908" s="79"/>
      <c r="KR908" s="79"/>
      <c r="KS908" s="79"/>
      <c r="KT908" s="79"/>
      <c r="KU908" s="79"/>
      <c r="KV908" s="79"/>
      <c r="KW908" s="79"/>
      <c r="KX908" s="79"/>
      <c r="KY908" s="79"/>
      <c r="KZ908" s="79"/>
      <c r="LA908" s="79"/>
      <c r="LB908" s="79"/>
      <c r="LC908" s="79"/>
      <c r="LD908" s="79"/>
      <c r="LE908" s="79"/>
      <c r="LF908" s="79"/>
      <c r="LG908" s="79"/>
      <c r="LH908" s="79"/>
      <c r="LI908" s="79"/>
      <c r="LJ908" s="79"/>
      <c r="LK908" s="79"/>
      <c r="LL908" s="79"/>
      <c r="LM908" s="79"/>
      <c r="LN908" s="79"/>
      <c r="LO908" s="79"/>
      <c r="LP908" s="79"/>
      <c r="LQ908" s="79"/>
      <c r="LR908" s="79"/>
      <c r="LS908" s="79"/>
      <c r="LT908" s="79"/>
      <c r="LU908" s="79"/>
      <c r="LV908" s="79"/>
      <c r="LW908" s="79"/>
      <c r="LX908" s="79"/>
      <c r="LY908" s="79"/>
      <c r="LZ908" s="79"/>
      <c r="MA908" s="79"/>
      <c r="MB908" s="79"/>
      <c r="MC908" s="79"/>
      <c r="MD908" s="79"/>
      <c r="ME908" s="79"/>
      <c r="MF908" s="79"/>
      <c r="MG908" s="79"/>
      <c r="MH908" s="79"/>
      <c r="MI908" s="79"/>
      <c r="MJ908" s="79"/>
      <c r="MK908" s="79"/>
      <c r="ML908" s="79"/>
      <c r="MM908" s="79"/>
      <c r="MN908" s="79"/>
      <c r="MO908" s="79"/>
      <c r="MP908" s="79"/>
      <c r="MQ908" s="79"/>
      <c r="MR908" s="79"/>
      <c r="MS908" s="79"/>
      <c r="MT908" s="79"/>
      <c r="MU908" s="79"/>
      <c r="MV908" s="79"/>
      <c r="MW908" s="79"/>
      <c r="MX908" s="79"/>
      <c r="MY908" s="79"/>
      <c r="MZ908" s="79"/>
      <c r="NA908" s="79"/>
      <c r="NB908" s="79"/>
      <c r="NC908" s="79"/>
      <c r="ND908" s="79"/>
      <c r="NE908" s="79"/>
      <c r="NF908" s="79"/>
      <c r="NG908" s="79"/>
      <c r="NH908" s="79"/>
      <c r="NI908" s="79"/>
      <c r="NJ908" s="79"/>
      <c r="NK908" s="79"/>
      <c r="NL908" s="79"/>
      <c r="NM908" s="79"/>
      <c r="NN908" s="79"/>
      <c r="NO908" s="79"/>
      <c r="NP908" s="79"/>
      <c r="NQ908" s="79"/>
      <c r="NR908" s="79"/>
      <c r="NS908" s="79"/>
      <c r="NT908" s="79"/>
      <c r="NU908" s="79"/>
      <c r="NV908" s="79"/>
      <c r="NW908" s="79"/>
      <c r="NX908" s="79"/>
      <c r="NY908" s="79"/>
      <c r="NZ908" s="79"/>
      <c r="OA908" s="79"/>
      <c r="OB908" s="79"/>
      <c r="OC908" s="79"/>
      <c r="OD908" s="79"/>
      <c r="OE908" s="79"/>
      <c r="OF908" s="79"/>
      <c r="OG908" s="79"/>
      <c r="OH908" s="79"/>
      <c r="OI908" s="79"/>
      <c r="OJ908" s="79"/>
      <c r="OK908" s="79"/>
      <c r="OL908" s="79"/>
      <c r="OM908" s="79"/>
      <c r="ON908" s="79"/>
      <c r="OO908" s="79"/>
      <c r="OP908" s="79"/>
      <c r="OQ908" s="79"/>
      <c r="OR908" s="79"/>
      <c r="OS908" s="79"/>
      <c r="OT908" s="79"/>
      <c r="OU908" s="79"/>
      <c r="OV908" s="79"/>
      <c r="OW908" s="79"/>
      <c r="OX908" s="79"/>
      <c r="OY908" s="79"/>
      <c r="OZ908" s="79"/>
      <c r="PA908" s="79"/>
      <c r="PB908" s="79"/>
      <c r="PC908" s="79"/>
      <c r="PD908" s="79"/>
      <c r="PE908" s="79"/>
      <c r="PF908" s="79"/>
      <c r="PG908" s="79"/>
      <c r="PH908" s="79"/>
      <c r="PI908" s="79"/>
      <c r="PJ908" s="79"/>
      <c r="PK908" s="79"/>
      <c r="PL908" s="79"/>
      <c r="PM908" s="79"/>
      <c r="PN908" s="79"/>
      <c r="PO908" s="79"/>
      <c r="PP908" s="79"/>
      <c r="PQ908" s="79"/>
      <c r="PR908" s="79"/>
      <c r="PS908" s="79"/>
      <c r="PT908" s="79"/>
      <c r="PU908" s="79"/>
      <c r="PV908" s="79"/>
      <c r="PW908" s="79"/>
      <c r="PX908" s="79"/>
      <c r="PY908" s="79"/>
      <c r="PZ908" s="79"/>
      <c r="QA908" s="79"/>
      <c r="QB908" s="79"/>
      <c r="QC908" s="79"/>
      <c r="QD908" s="79"/>
      <c r="QE908" s="79"/>
      <c r="QF908" s="79"/>
      <c r="QG908" s="79"/>
      <c r="QH908" s="79"/>
      <c r="QI908" s="79"/>
      <c r="QJ908" s="79"/>
      <c r="QK908" s="79"/>
      <c r="QL908" s="79"/>
      <c r="QM908" s="79"/>
      <c r="QN908" s="79"/>
      <c r="QO908" s="79"/>
      <c r="QP908" s="79"/>
      <c r="QQ908" s="79"/>
      <c r="QR908" s="79"/>
      <c r="QS908" s="79"/>
      <c r="QT908" s="79"/>
      <c r="QU908" s="79"/>
      <c r="QV908" s="79"/>
      <c r="QW908" s="79"/>
      <c r="QX908" s="79"/>
      <c r="QY908" s="79"/>
      <c r="QZ908" s="79"/>
      <c r="RA908" s="79"/>
      <c r="RB908" s="79"/>
      <c r="RC908" s="79"/>
      <c r="RD908" s="79"/>
      <c r="RE908" s="79"/>
      <c r="RF908" s="79"/>
      <c r="RG908" s="79"/>
      <c r="RH908" s="79"/>
      <c r="RI908" s="79"/>
      <c r="RJ908" s="79"/>
      <c r="RK908" s="79"/>
      <c r="RL908" s="79"/>
      <c r="RM908" s="79"/>
      <c r="RN908" s="79"/>
      <c r="RO908" s="79"/>
      <c r="RP908" s="79"/>
      <c r="RQ908" s="79"/>
      <c r="RR908" s="79"/>
      <c r="RS908" s="79"/>
      <c r="RT908" s="79"/>
      <c r="RU908" s="79"/>
      <c r="RV908" s="79"/>
      <c r="RW908" s="79"/>
      <c r="RX908" s="79"/>
      <c r="RY908" s="79"/>
      <c r="RZ908" s="79"/>
      <c r="SA908" s="79"/>
      <c r="SB908" s="79"/>
      <c r="SC908" s="79"/>
      <c r="SD908" s="79"/>
      <c r="SE908" s="79"/>
      <c r="SF908" s="79"/>
      <c r="SG908" s="79"/>
      <c r="SH908" s="79"/>
      <c r="SI908" s="79"/>
      <c r="SJ908" s="79"/>
      <c r="SK908" s="79"/>
      <c r="SL908" s="79"/>
      <c r="SM908" s="79"/>
      <c r="SN908" s="79"/>
      <c r="SO908" s="79"/>
      <c r="SP908" s="79"/>
      <c r="SQ908" s="79"/>
      <c r="SR908" s="79"/>
      <c r="SS908" s="79"/>
      <c r="ST908" s="79"/>
      <c r="SU908" s="79"/>
      <c r="SV908" s="79"/>
      <c r="SW908" s="79"/>
      <c r="SX908" s="79"/>
      <c r="SY908" s="79"/>
      <c r="SZ908" s="79"/>
      <c r="TA908" s="79"/>
      <c r="TB908" s="79"/>
      <c r="TC908" s="79"/>
      <c r="TD908" s="79"/>
      <c r="TE908" s="79"/>
      <c r="TF908" s="79"/>
      <c r="TG908" s="79"/>
      <c r="TH908" s="79"/>
      <c r="TI908" s="79"/>
      <c r="TJ908" s="79"/>
      <c r="TK908" s="79"/>
      <c r="TL908" s="79"/>
      <c r="TM908" s="79"/>
      <c r="TN908" s="79"/>
      <c r="TO908" s="79"/>
      <c r="TP908" s="79"/>
      <c r="TQ908" s="79"/>
      <c r="TR908" s="79"/>
      <c r="TS908" s="79"/>
      <c r="TT908" s="79"/>
      <c r="TU908" s="79"/>
      <c r="TV908" s="79"/>
      <c r="TW908" s="79"/>
      <c r="TX908" s="79"/>
      <c r="TY908" s="79"/>
      <c r="TZ908" s="79"/>
      <c r="UA908" s="79"/>
      <c r="UB908" s="79"/>
      <c r="UC908" s="79"/>
      <c r="UD908" s="79"/>
      <c r="UE908" s="79"/>
      <c r="UF908" s="79"/>
      <c r="UG908" s="79"/>
      <c r="UH908" s="79"/>
      <c r="UI908" s="79"/>
      <c r="UJ908" s="79"/>
      <c r="UK908" s="79"/>
      <c r="UL908" s="79"/>
      <c r="UM908" s="79"/>
      <c r="UN908" s="79"/>
      <c r="UO908" s="79"/>
      <c r="UP908" s="79"/>
      <c r="UQ908" s="79"/>
      <c r="UR908" s="79"/>
      <c r="US908" s="79"/>
      <c r="UT908" s="79"/>
      <c r="UU908" s="79"/>
      <c r="UV908" s="79"/>
      <c r="UW908" s="79"/>
      <c r="UX908" s="79"/>
      <c r="UY908" s="79"/>
      <c r="UZ908" s="79"/>
      <c r="VA908" s="79"/>
      <c r="VB908" s="79"/>
      <c r="VC908" s="79"/>
      <c r="VD908" s="79"/>
      <c r="VE908" s="79"/>
      <c r="VF908" s="79"/>
      <c r="VG908" s="79"/>
      <c r="VH908" s="79"/>
      <c r="VI908" s="79"/>
      <c r="VJ908" s="79"/>
      <c r="VK908" s="79"/>
      <c r="VL908" s="79"/>
      <c r="VM908" s="79"/>
      <c r="VN908" s="79"/>
      <c r="VO908" s="79"/>
      <c r="VP908" s="79"/>
      <c r="VQ908" s="79"/>
      <c r="VR908" s="79"/>
      <c r="VS908" s="79"/>
      <c r="VT908" s="79"/>
      <c r="VU908" s="79"/>
      <c r="VV908" s="79"/>
      <c r="VW908" s="79"/>
      <c r="VX908" s="79"/>
      <c r="VY908" s="79"/>
      <c r="VZ908" s="79"/>
      <c r="WA908" s="79"/>
      <c r="WB908" s="79"/>
      <c r="WC908" s="79"/>
    </row>
    <row r="909" spans="1:601" s="102" customFormat="1">
      <c r="A909" s="49">
        <f>IF(C909=C908,A908,IF(C909=(C908+1),A908,(A908+1)))</f>
        <v>132</v>
      </c>
      <c r="B909" s="50" t="str">
        <f>IF(L909="Stroke",IF(M909=M908,IF(A909&lt;&gt;A908,1,IF(L908="Stroke",B908+1,IF(L907="Stroke",B907+1,IF(L906="Stroke",B906+1,IF(L905="Stroke",B905+1,IF(L904="Stroke",B904+1,IF(L903="Stroke",B903+1,IF(L902="Stroke",B902+1,"")))))))),IF(A909&lt;&gt;A907,1,IF(M909=M907,IF(L907="Stroke",B907+1,IF(M909=M906,IF(L906="Stroke",B906+1,""))),1))),"")</f>
        <v/>
      </c>
      <c r="C909" s="49">
        <f t="shared" si="28"/>
        <v>62649</v>
      </c>
      <c r="D909" s="49" t="str">
        <f t="shared" si="29"/>
        <v>20171129</v>
      </c>
      <c r="E909" s="49">
        <v>2017</v>
      </c>
      <c r="F909" s="49">
        <v>11</v>
      </c>
      <c r="G909" s="49">
        <v>29</v>
      </c>
      <c r="H909" s="49">
        <v>17</v>
      </c>
      <c r="I909" s="49">
        <v>24</v>
      </c>
      <c r="J909" s="49">
        <v>9</v>
      </c>
      <c r="K909" s="49">
        <v>585</v>
      </c>
      <c r="L909" s="61" t="s">
        <v>47</v>
      </c>
      <c r="M909" s="49">
        <v>1</v>
      </c>
      <c r="N909" s="49" t="s">
        <v>21</v>
      </c>
      <c r="O909" s="49" t="s">
        <v>27</v>
      </c>
      <c r="P909" s="49">
        <v>0</v>
      </c>
      <c r="Q909" s="49"/>
      <c r="R909" s="60"/>
      <c r="S909" s="60"/>
      <c r="T909" s="60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  <c r="AE909" s="79"/>
      <c r="AF909" s="79"/>
      <c r="AG909" s="79"/>
      <c r="AH909" s="79"/>
      <c r="AI909" s="79"/>
      <c r="AJ909" s="79"/>
      <c r="AK909" s="79"/>
      <c r="AL909" s="79"/>
      <c r="AM909" s="79"/>
      <c r="AN909" s="79"/>
      <c r="AO909" s="79"/>
      <c r="AP909" s="79"/>
      <c r="AQ909" s="79"/>
      <c r="AR909" s="79"/>
      <c r="AS909" s="79"/>
      <c r="AT909" s="79"/>
      <c r="AU909" s="79"/>
      <c r="AV909" s="79"/>
      <c r="AW909" s="79"/>
      <c r="AX909" s="79"/>
      <c r="AY909" s="79"/>
      <c r="AZ909" s="79"/>
      <c r="BA909" s="79"/>
      <c r="BB909" s="79"/>
      <c r="BC909" s="79"/>
      <c r="BD909" s="79"/>
      <c r="BE909" s="79"/>
      <c r="BF909" s="79"/>
      <c r="BG909" s="79"/>
      <c r="BH909" s="79"/>
      <c r="BI909" s="79"/>
      <c r="BJ909" s="79"/>
      <c r="BK909" s="79"/>
      <c r="BL909" s="79"/>
      <c r="BM909" s="79"/>
      <c r="BN909" s="79"/>
      <c r="BO909" s="79"/>
      <c r="BP909" s="79"/>
      <c r="BQ909" s="79"/>
      <c r="BR909" s="79"/>
      <c r="BS909" s="79"/>
      <c r="BT909" s="79"/>
      <c r="BU909" s="79"/>
      <c r="BV909" s="79"/>
      <c r="BW909" s="79"/>
      <c r="BX909" s="79"/>
      <c r="BY909" s="79"/>
      <c r="BZ909" s="79"/>
      <c r="CA909" s="79"/>
      <c r="CB909" s="79"/>
      <c r="CC909" s="79"/>
      <c r="CD909" s="79"/>
      <c r="CE909" s="79"/>
      <c r="CF909" s="79"/>
      <c r="CG909" s="79"/>
      <c r="CH909" s="79"/>
      <c r="CI909" s="79"/>
      <c r="CJ909" s="79"/>
      <c r="CK909" s="79"/>
      <c r="CL909" s="79"/>
      <c r="CM909" s="79"/>
      <c r="CN909" s="79"/>
      <c r="CO909" s="79"/>
      <c r="CP909" s="79"/>
      <c r="CQ909" s="79"/>
      <c r="CR909" s="79"/>
      <c r="CS909" s="79"/>
      <c r="CT909" s="79"/>
      <c r="CU909" s="79"/>
      <c r="CV909" s="79"/>
      <c r="CW909" s="79"/>
      <c r="CX909" s="79"/>
      <c r="CY909" s="79"/>
      <c r="CZ909" s="79"/>
      <c r="DA909" s="79"/>
      <c r="DB909" s="79"/>
      <c r="DC909" s="79"/>
      <c r="DD909" s="79"/>
      <c r="DE909" s="79"/>
      <c r="DF909" s="79"/>
      <c r="DG909" s="79"/>
      <c r="DH909" s="79"/>
      <c r="DI909" s="79"/>
      <c r="DJ909" s="79"/>
      <c r="DK909" s="79"/>
      <c r="DL909" s="79"/>
      <c r="DM909" s="79"/>
      <c r="DN909" s="79"/>
      <c r="DO909" s="79"/>
      <c r="DP909" s="79"/>
      <c r="DQ909" s="79"/>
      <c r="DR909" s="79"/>
      <c r="DS909" s="79"/>
      <c r="DT909" s="79"/>
      <c r="DU909" s="79"/>
      <c r="DV909" s="79"/>
      <c r="DW909" s="79"/>
      <c r="DX909" s="79"/>
      <c r="DY909" s="79"/>
      <c r="DZ909" s="79"/>
      <c r="EA909" s="79"/>
      <c r="EB909" s="79"/>
      <c r="EC909" s="79"/>
      <c r="ED909" s="79"/>
      <c r="EE909" s="79"/>
      <c r="EF909" s="79"/>
      <c r="EG909" s="79"/>
      <c r="EH909" s="79"/>
      <c r="EI909" s="79"/>
      <c r="EJ909" s="79"/>
      <c r="EK909" s="79"/>
      <c r="EL909" s="79"/>
      <c r="EM909" s="79"/>
      <c r="EN909" s="79"/>
      <c r="EO909" s="79"/>
      <c r="EP909" s="79"/>
      <c r="EQ909" s="79"/>
      <c r="ER909" s="79"/>
      <c r="ES909" s="79"/>
      <c r="ET909" s="79"/>
      <c r="EU909" s="79"/>
      <c r="EV909" s="79"/>
      <c r="EW909" s="79"/>
      <c r="EX909" s="79"/>
      <c r="EY909" s="79"/>
      <c r="EZ909" s="79"/>
      <c r="FA909" s="79"/>
      <c r="FB909" s="79"/>
      <c r="FC909" s="79"/>
      <c r="FD909" s="79"/>
      <c r="FE909" s="79"/>
      <c r="FF909" s="79"/>
      <c r="FG909" s="79"/>
      <c r="FH909" s="79"/>
      <c r="FI909" s="79"/>
      <c r="FJ909" s="79"/>
      <c r="FK909" s="79"/>
      <c r="FL909" s="79"/>
      <c r="FM909" s="79"/>
      <c r="FN909" s="79"/>
      <c r="FO909" s="79"/>
      <c r="FP909" s="79"/>
      <c r="FQ909" s="79"/>
      <c r="FR909" s="79"/>
      <c r="FS909" s="79"/>
      <c r="FT909" s="79"/>
      <c r="FU909" s="79"/>
      <c r="FV909" s="79"/>
      <c r="FW909" s="79"/>
      <c r="FX909" s="79"/>
      <c r="FY909" s="79"/>
      <c r="FZ909" s="79"/>
      <c r="GA909" s="79"/>
      <c r="GB909" s="79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79"/>
      <c r="HP909" s="79"/>
      <c r="HQ909" s="79"/>
      <c r="HR909" s="79"/>
      <c r="HS909" s="79"/>
      <c r="HT909" s="79"/>
      <c r="HU909" s="79"/>
      <c r="HV909" s="79"/>
      <c r="HW909" s="79"/>
      <c r="HX909" s="79"/>
      <c r="HY909" s="79"/>
      <c r="HZ909" s="79"/>
      <c r="IA909" s="79"/>
      <c r="IB909" s="79"/>
      <c r="IC909" s="79"/>
      <c r="ID909" s="79"/>
      <c r="IE909" s="79"/>
      <c r="IF909" s="79"/>
      <c r="IG909" s="79"/>
      <c r="IH909" s="79"/>
      <c r="II909" s="79"/>
      <c r="IJ909" s="79"/>
      <c r="IK909" s="79"/>
      <c r="IL909" s="79"/>
      <c r="IM909" s="79"/>
      <c r="IN909" s="79"/>
      <c r="IO909" s="79"/>
      <c r="IP909" s="79"/>
      <c r="IQ909" s="79"/>
      <c r="IR909" s="79"/>
      <c r="IS909" s="79"/>
      <c r="IT909" s="79"/>
      <c r="IU909" s="79"/>
      <c r="IV909" s="79"/>
      <c r="IW909" s="79"/>
      <c r="IX909" s="79"/>
      <c r="IY909" s="79"/>
      <c r="IZ909" s="79"/>
      <c r="JA909" s="79"/>
      <c r="JB909" s="79"/>
      <c r="JC909" s="79"/>
      <c r="JD909" s="79"/>
      <c r="JE909" s="79"/>
      <c r="JF909" s="79"/>
      <c r="JG909" s="79"/>
      <c r="JH909" s="79"/>
      <c r="JI909" s="79"/>
      <c r="JJ909" s="79"/>
      <c r="JK909" s="79"/>
      <c r="JL909" s="79"/>
      <c r="JM909" s="79"/>
      <c r="JN909" s="79"/>
      <c r="JO909" s="79"/>
      <c r="JP909" s="79"/>
      <c r="JQ909" s="79"/>
      <c r="JR909" s="79"/>
      <c r="JS909" s="79"/>
      <c r="JT909" s="79"/>
      <c r="JU909" s="79"/>
      <c r="JV909" s="79"/>
      <c r="JW909" s="79"/>
      <c r="JX909" s="79"/>
      <c r="JY909" s="79"/>
      <c r="JZ909" s="79"/>
      <c r="KA909" s="79"/>
      <c r="KB909" s="79"/>
      <c r="KC909" s="79"/>
      <c r="KD909" s="79"/>
      <c r="KE909" s="79"/>
      <c r="KF909" s="79"/>
      <c r="KG909" s="79"/>
      <c r="KH909" s="79"/>
      <c r="KI909" s="79"/>
      <c r="KJ909" s="79"/>
      <c r="KK909" s="79"/>
      <c r="KL909" s="79"/>
      <c r="KM909" s="79"/>
      <c r="KN909" s="79"/>
      <c r="KO909" s="79"/>
      <c r="KP909" s="79"/>
      <c r="KQ909" s="79"/>
      <c r="KR909" s="79"/>
      <c r="KS909" s="79"/>
      <c r="KT909" s="79"/>
      <c r="KU909" s="79"/>
      <c r="KV909" s="79"/>
      <c r="KW909" s="79"/>
      <c r="KX909" s="79"/>
      <c r="KY909" s="79"/>
      <c r="KZ909" s="79"/>
      <c r="LA909" s="79"/>
      <c r="LB909" s="79"/>
      <c r="LC909" s="79"/>
      <c r="LD909" s="79"/>
      <c r="LE909" s="79"/>
      <c r="LF909" s="79"/>
      <c r="LG909" s="79"/>
      <c r="LH909" s="79"/>
      <c r="LI909" s="79"/>
      <c r="LJ909" s="79"/>
      <c r="LK909" s="79"/>
      <c r="LL909" s="79"/>
      <c r="LM909" s="79"/>
      <c r="LN909" s="79"/>
      <c r="LO909" s="79"/>
      <c r="LP909" s="79"/>
      <c r="LQ909" s="79"/>
      <c r="LR909" s="79"/>
      <c r="LS909" s="79"/>
      <c r="LT909" s="79"/>
      <c r="LU909" s="79"/>
      <c r="LV909" s="79"/>
      <c r="LW909" s="79"/>
      <c r="LX909" s="79"/>
      <c r="LY909" s="79"/>
      <c r="LZ909" s="79"/>
      <c r="MA909" s="79"/>
      <c r="MB909" s="79"/>
      <c r="MC909" s="79"/>
      <c r="MD909" s="79"/>
      <c r="ME909" s="79"/>
      <c r="MF909" s="79"/>
      <c r="MG909" s="79"/>
      <c r="MH909" s="79"/>
      <c r="MI909" s="79"/>
      <c r="MJ909" s="79"/>
      <c r="MK909" s="79"/>
      <c r="ML909" s="79"/>
      <c r="MM909" s="79"/>
      <c r="MN909" s="79"/>
      <c r="MO909" s="79"/>
      <c r="MP909" s="79"/>
      <c r="MQ909" s="79"/>
      <c r="MR909" s="79"/>
      <c r="MS909" s="79"/>
      <c r="MT909" s="79"/>
      <c r="MU909" s="79"/>
      <c r="MV909" s="79"/>
      <c r="MW909" s="79"/>
      <c r="MX909" s="79"/>
      <c r="MY909" s="79"/>
      <c r="MZ909" s="79"/>
      <c r="NA909" s="79"/>
      <c r="NB909" s="79"/>
      <c r="NC909" s="79"/>
      <c r="ND909" s="79"/>
      <c r="NE909" s="79"/>
      <c r="NF909" s="79"/>
      <c r="NG909" s="79"/>
      <c r="NH909" s="79"/>
      <c r="NI909" s="79"/>
      <c r="NJ909" s="79"/>
      <c r="NK909" s="79"/>
      <c r="NL909" s="79"/>
      <c r="NM909" s="79"/>
      <c r="NN909" s="79"/>
      <c r="NO909" s="79"/>
      <c r="NP909" s="79"/>
      <c r="NQ909" s="79"/>
      <c r="NR909" s="79"/>
      <c r="NS909" s="79"/>
      <c r="NT909" s="79"/>
      <c r="NU909" s="79"/>
      <c r="NV909" s="79"/>
      <c r="NW909" s="79"/>
      <c r="NX909" s="79"/>
      <c r="NY909" s="79"/>
      <c r="NZ909" s="79"/>
      <c r="OA909" s="79"/>
      <c r="OB909" s="79"/>
      <c r="OC909" s="79"/>
      <c r="OD909" s="79"/>
      <c r="OE909" s="79"/>
      <c r="OF909" s="79"/>
      <c r="OG909" s="79"/>
      <c r="OH909" s="79"/>
      <c r="OI909" s="79"/>
      <c r="OJ909" s="79"/>
      <c r="OK909" s="79"/>
      <c r="OL909" s="79"/>
      <c r="OM909" s="79"/>
      <c r="ON909" s="79"/>
      <c r="OO909" s="79"/>
      <c r="OP909" s="79"/>
      <c r="OQ909" s="79"/>
      <c r="OR909" s="79"/>
      <c r="OS909" s="79"/>
      <c r="OT909" s="79"/>
      <c r="OU909" s="79"/>
      <c r="OV909" s="79"/>
      <c r="OW909" s="79"/>
      <c r="OX909" s="79"/>
      <c r="OY909" s="79"/>
      <c r="OZ909" s="79"/>
      <c r="PA909" s="79"/>
      <c r="PB909" s="79"/>
      <c r="PC909" s="79"/>
      <c r="PD909" s="79"/>
      <c r="PE909" s="79"/>
      <c r="PF909" s="79"/>
      <c r="PG909" s="79"/>
      <c r="PH909" s="79"/>
      <c r="PI909" s="79"/>
      <c r="PJ909" s="79"/>
      <c r="PK909" s="79"/>
      <c r="PL909" s="79"/>
      <c r="PM909" s="79"/>
      <c r="PN909" s="79"/>
      <c r="PO909" s="79"/>
      <c r="PP909" s="79"/>
      <c r="PQ909" s="79"/>
      <c r="PR909" s="79"/>
      <c r="PS909" s="79"/>
      <c r="PT909" s="79"/>
      <c r="PU909" s="79"/>
      <c r="PV909" s="79"/>
      <c r="PW909" s="79"/>
      <c r="PX909" s="79"/>
      <c r="PY909" s="79"/>
      <c r="PZ909" s="79"/>
      <c r="QA909" s="79"/>
      <c r="QB909" s="79"/>
      <c r="QC909" s="79"/>
      <c r="QD909" s="79"/>
      <c r="QE909" s="79"/>
      <c r="QF909" s="79"/>
      <c r="QG909" s="79"/>
      <c r="QH909" s="79"/>
      <c r="QI909" s="79"/>
      <c r="QJ909" s="79"/>
      <c r="QK909" s="79"/>
      <c r="QL909" s="79"/>
      <c r="QM909" s="79"/>
      <c r="QN909" s="79"/>
      <c r="QO909" s="79"/>
      <c r="QP909" s="79"/>
      <c r="QQ909" s="79"/>
      <c r="QR909" s="79"/>
      <c r="QS909" s="79"/>
      <c r="QT909" s="79"/>
      <c r="QU909" s="79"/>
      <c r="QV909" s="79"/>
      <c r="QW909" s="79"/>
      <c r="QX909" s="79"/>
      <c r="QY909" s="79"/>
      <c r="QZ909" s="79"/>
      <c r="RA909" s="79"/>
      <c r="RB909" s="79"/>
      <c r="RC909" s="79"/>
      <c r="RD909" s="79"/>
      <c r="RE909" s="79"/>
      <c r="RF909" s="79"/>
      <c r="RG909" s="79"/>
      <c r="RH909" s="79"/>
      <c r="RI909" s="79"/>
      <c r="RJ909" s="79"/>
      <c r="RK909" s="79"/>
      <c r="RL909" s="79"/>
      <c r="RM909" s="79"/>
      <c r="RN909" s="79"/>
      <c r="RO909" s="79"/>
      <c r="RP909" s="79"/>
      <c r="RQ909" s="79"/>
      <c r="RR909" s="79"/>
      <c r="RS909" s="79"/>
      <c r="RT909" s="79"/>
      <c r="RU909" s="79"/>
      <c r="RV909" s="79"/>
      <c r="RW909" s="79"/>
      <c r="RX909" s="79"/>
      <c r="RY909" s="79"/>
      <c r="RZ909" s="79"/>
      <c r="SA909" s="79"/>
      <c r="SB909" s="79"/>
      <c r="SC909" s="79"/>
      <c r="SD909" s="79"/>
      <c r="SE909" s="79"/>
      <c r="SF909" s="79"/>
      <c r="SG909" s="79"/>
      <c r="SH909" s="79"/>
      <c r="SI909" s="79"/>
      <c r="SJ909" s="79"/>
      <c r="SK909" s="79"/>
      <c r="SL909" s="79"/>
      <c r="SM909" s="79"/>
      <c r="SN909" s="79"/>
      <c r="SO909" s="79"/>
      <c r="SP909" s="79"/>
      <c r="SQ909" s="79"/>
      <c r="SR909" s="79"/>
      <c r="SS909" s="79"/>
      <c r="ST909" s="79"/>
      <c r="SU909" s="79"/>
      <c r="SV909" s="79"/>
      <c r="SW909" s="79"/>
      <c r="SX909" s="79"/>
      <c r="SY909" s="79"/>
      <c r="SZ909" s="79"/>
      <c r="TA909" s="79"/>
      <c r="TB909" s="79"/>
      <c r="TC909" s="79"/>
      <c r="TD909" s="79"/>
      <c r="TE909" s="79"/>
      <c r="TF909" s="79"/>
      <c r="TG909" s="79"/>
      <c r="TH909" s="79"/>
      <c r="TI909" s="79"/>
      <c r="TJ909" s="79"/>
      <c r="TK909" s="79"/>
      <c r="TL909" s="79"/>
      <c r="TM909" s="79"/>
      <c r="TN909" s="79"/>
      <c r="TO909" s="79"/>
      <c r="TP909" s="79"/>
      <c r="TQ909" s="79"/>
      <c r="TR909" s="79"/>
      <c r="TS909" s="79"/>
      <c r="TT909" s="79"/>
      <c r="TU909" s="79"/>
      <c r="TV909" s="79"/>
      <c r="TW909" s="79"/>
      <c r="TX909" s="79"/>
      <c r="TY909" s="79"/>
      <c r="TZ909" s="79"/>
      <c r="UA909" s="79"/>
      <c r="UB909" s="79"/>
      <c r="UC909" s="79"/>
      <c r="UD909" s="79"/>
      <c r="UE909" s="79"/>
      <c r="UF909" s="79"/>
      <c r="UG909" s="79"/>
      <c r="UH909" s="79"/>
      <c r="UI909" s="79"/>
      <c r="UJ909" s="79"/>
      <c r="UK909" s="79"/>
      <c r="UL909" s="79"/>
      <c r="UM909" s="79"/>
      <c r="UN909" s="79"/>
      <c r="UO909" s="79"/>
      <c r="UP909" s="79"/>
      <c r="UQ909" s="79"/>
      <c r="UR909" s="79"/>
      <c r="US909" s="79"/>
      <c r="UT909" s="79"/>
      <c r="UU909" s="79"/>
      <c r="UV909" s="79"/>
      <c r="UW909" s="79"/>
      <c r="UX909" s="79"/>
      <c r="UY909" s="79"/>
      <c r="UZ909" s="79"/>
      <c r="VA909" s="79"/>
      <c r="VB909" s="79"/>
      <c r="VC909" s="79"/>
      <c r="VD909" s="79"/>
      <c r="VE909" s="79"/>
      <c r="VF909" s="79"/>
      <c r="VG909" s="79"/>
      <c r="VH909" s="79"/>
      <c r="VI909" s="79"/>
      <c r="VJ909" s="79"/>
      <c r="VK909" s="79"/>
      <c r="VL909" s="79"/>
      <c r="VM909" s="79"/>
      <c r="VN909" s="79"/>
      <c r="VO909" s="79"/>
      <c r="VP909" s="79"/>
      <c r="VQ909" s="79"/>
      <c r="VR909" s="79"/>
      <c r="VS909" s="79"/>
      <c r="VT909" s="79"/>
      <c r="VU909" s="79"/>
      <c r="VV909" s="79"/>
      <c r="VW909" s="79"/>
      <c r="VX909" s="79"/>
      <c r="VY909" s="79"/>
      <c r="VZ909" s="79"/>
      <c r="WA909" s="79"/>
      <c r="WB909" s="79"/>
      <c r="WC909" s="79"/>
    </row>
    <row r="910" spans="1:601" s="103" customFormat="1">
      <c r="A910" s="49">
        <f>IF(C910=C909,A909,IF(C910=(C909+1),A909,(A909+1)))</f>
        <v>132</v>
      </c>
      <c r="B910" s="50" t="str">
        <f>IF(L910="Stroke",IF(M910=M909,IF(A910&lt;&gt;A909,1,IF(L909="Stroke",B909+1,IF(L908="Stroke",B908+1,IF(L907="Stroke",B907+1,IF(L906="Stroke",B906+1,IF(L905="Stroke",B905+1,IF(L904="Stroke",B904+1,IF(L903="Stroke",B903+1,"")))))))),IF(A910&lt;&gt;A908,1,IF(M910=M908,IF(L908="Stroke",B908+1,IF(M910=M907,IF(L907="Stroke",B907+1,""))),1))),"")</f>
        <v/>
      </c>
      <c r="C910" s="49">
        <f t="shared" si="28"/>
        <v>62649</v>
      </c>
      <c r="D910" s="49" t="str">
        <f t="shared" si="29"/>
        <v>20171129</v>
      </c>
      <c r="E910" s="49">
        <v>2017</v>
      </c>
      <c r="F910" s="49">
        <v>11</v>
      </c>
      <c r="G910" s="49">
        <v>29</v>
      </c>
      <c r="H910" s="49">
        <v>17</v>
      </c>
      <c r="I910" s="49">
        <v>24</v>
      </c>
      <c r="J910" s="49">
        <v>9</v>
      </c>
      <c r="K910" s="49">
        <v>598</v>
      </c>
      <c r="L910" s="61" t="s">
        <v>49</v>
      </c>
      <c r="M910" s="49">
        <v>2</v>
      </c>
      <c r="N910" s="49" t="s">
        <v>21</v>
      </c>
      <c r="O910" s="49" t="s">
        <v>27</v>
      </c>
      <c r="P910" s="49">
        <v>5</v>
      </c>
      <c r="Q910" s="49"/>
      <c r="R910" s="60"/>
      <c r="S910" s="60"/>
      <c r="T910" s="60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  <c r="AE910" s="79"/>
      <c r="AF910" s="79"/>
      <c r="AG910" s="79"/>
      <c r="AH910" s="79"/>
      <c r="AI910" s="79"/>
      <c r="AJ910" s="79"/>
      <c r="AK910" s="79"/>
      <c r="AL910" s="79"/>
      <c r="AM910" s="79"/>
      <c r="AN910" s="79"/>
      <c r="AO910" s="79"/>
      <c r="AP910" s="79"/>
      <c r="AQ910" s="79"/>
      <c r="AR910" s="79"/>
      <c r="AS910" s="79"/>
      <c r="AT910" s="79"/>
      <c r="AU910" s="79"/>
      <c r="AV910" s="79"/>
      <c r="AW910" s="79"/>
      <c r="AX910" s="79"/>
      <c r="AY910" s="79"/>
      <c r="AZ910" s="79"/>
      <c r="BA910" s="79"/>
      <c r="BB910" s="79"/>
      <c r="BC910" s="79"/>
      <c r="BD910" s="79"/>
      <c r="BE910" s="79"/>
      <c r="BF910" s="79"/>
      <c r="BG910" s="79"/>
      <c r="BH910" s="79"/>
      <c r="BI910" s="79"/>
      <c r="BJ910" s="79"/>
      <c r="BK910" s="79"/>
      <c r="BL910" s="79"/>
      <c r="BM910" s="79"/>
      <c r="BN910" s="79"/>
      <c r="BO910" s="79"/>
      <c r="BP910" s="79"/>
      <c r="BQ910" s="79"/>
      <c r="BR910" s="79"/>
      <c r="BS910" s="79"/>
      <c r="BT910" s="79"/>
      <c r="BU910" s="79"/>
      <c r="BV910" s="79"/>
      <c r="BW910" s="79"/>
      <c r="BX910" s="79"/>
      <c r="BY910" s="79"/>
      <c r="BZ910" s="79"/>
      <c r="CA910" s="79"/>
      <c r="CB910" s="79"/>
      <c r="CC910" s="79"/>
      <c r="CD910" s="79"/>
      <c r="CE910" s="79"/>
      <c r="CF910" s="79"/>
      <c r="CG910" s="79"/>
      <c r="CH910" s="79"/>
      <c r="CI910" s="79"/>
      <c r="CJ910" s="79"/>
      <c r="CK910" s="79"/>
      <c r="CL910" s="79"/>
      <c r="CM910" s="79"/>
      <c r="CN910" s="79"/>
      <c r="CO910" s="79"/>
      <c r="CP910" s="79"/>
      <c r="CQ910" s="79"/>
      <c r="CR910" s="79"/>
      <c r="CS910" s="79"/>
      <c r="CT910" s="79"/>
      <c r="CU910" s="79"/>
      <c r="CV910" s="79"/>
      <c r="CW910" s="79"/>
      <c r="CX910" s="79"/>
      <c r="CY910" s="79"/>
      <c r="CZ910" s="79"/>
      <c r="DA910" s="79"/>
      <c r="DB910" s="79"/>
      <c r="DC910" s="79"/>
      <c r="DD910" s="79"/>
      <c r="DE910" s="79"/>
      <c r="DF910" s="79"/>
      <c r="DG910" s="79"/>
      <c r="DH910" s="79"/>
      <c r="DI910" s="79"/>
      <c r="DJ910" s="79"/>
      <c r="DK910" s="79"/>
      <c r="DL910" s="79"/>
      <c r="DM910" s="79"/>
      <c r="DN910" s="79"/>
      <c r="DO910" s="79"/>
      <c r="DP910" s="79"/>
      <c r="DQ910" s="79"/>
      <c r="DR910" s="79"/>
      <c r="DS910" s="79"/>
      <c r="DT910" s="79"/>
      <c r="DU910" s="79"/>
      <c r="DV910" s="79"/>
      <c r="DW910" s="79"/>
      <c r="DX910" s="79"/>
      <c r="DY910" s="79"/>
      <c r="DZ910" s="79"/>
      <c r="EA910" s="79"/>
      <c r="EB910" s="79"/>
      <c r="EC910" s="79"/>
      <c r="ED910" s="79"/>
      <c r="EE910" s="79"/>
      <c r="EF910" s="79"/>
      <c r="EG910" s="79"/>
      <c r="EH910" s="79"/>
      <c r="EI910" s="79"/>
      <c r="EJ910" s="79"/>
      <c r="EK910" s="79"/>
      <c r="EL910" s="79"/>
      <c r="EM910" s="79"/>
      <c r="EN910" s="79"/>
      <c r="EO910" s="79"/>
      <c r="EP910" s="79"/>
      <c r="EQ910" s="79"/>
      <c r="ER910" s="79"/>
      <c r="ES910" s="79"/>
      <c r="ET910" s="79"/>
      <c r="EU910" s="79"/>
      <c r="EV910" s="79"/>
      <c r="EW910" s="79"/>
      <c r="EX910" s="79"/>
      <c r="EY910" s="79"/>
      <c r="EZ910" s="79"/>
      <c r="FA910" s="79"/>
      <c r="FB910" s="79"/>
      <c r="FC910" s="79"/>
      <c r="FD910" s="79"/>
      <c r="FE910" s="79"/>
      <c r="FF910" s="79"/>
      <c r="FG910" s="79"/>
      <c r="FH910" s="79"/>
      <c r="FI910" s="79"/>
      <c r="FJ910" s="79"/>
      <c r="FK910" s="79"/>
      <c r="FL910" s="79"/>
      <c r="FM910" s="79"/>
      <c r="FN910" s="79"/>
      <c r="FO910" s="79"/>
      <c r="FP910" s="79"/>
      <c r="FQ910" s="79"/>
      <c r="FR910" s="79"/>
      <c r="FS910" s="79"/>
      <c r="FT910" s="79"/>
      <c r="FU910" s="79"/>
      <c r="FV910" s="79"/>
      <c r="FW910" s="79"/>
      <c r="FX910" s="79"/>
      <c r="FY910" s="79"/>
      <c r="FZ910" s="79"/>
      <c r="GA910" s="79"/>
      <c r="GB910" s="79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79"/>
      <c r="HP910" s="79"/>
      <c r="HQ910" s="79"/>
      <c r="HR910" s="79"/>
      <c r="HS910" s="79"/>
      <c r="HT910" s="79"/>
      <c r="HU910" s="79"/>
      <c r="HV910" s="79"/>
      <c r="HW910" s="79"/>
      <c r="HX910" s="79"/>
      <c r="HY910" s="79"/>
      <c r="HZ910" s="79"/>
      <c r="IA910" s="79"/>
      <c r="IB910" s="79"/>
      <c r="IC910" s="79"/>
      <c r="ID910" s="79"/>
      <c r="IE910" s="79"/>
      <c r="IF910" s="79"/>
      <c r="IG910" s="79"/>
      <c r="IH910" s="79"/>
      <c r="II910" s="79"/>
      <c r="IJ910" s="79"/>
      <c r="IK910" s="79"/>
      <c r="IL910" s="79"/>
      <c r="IM910" s="79"/>
      <c r="IN910" s="79"/>
      <c r="IO910" s="79"/>
      <c r="IP910" s="79"/>
      <c r="IQ910" s="79"/>
      <c r="IR910" s="79"/>
      <c r="IS910" s="79"/>
      <c r="IT910" s="79"/>
      <c r="IU910" s="79"/>
      <c r="IV910" s="79"/>
      <c r="IW910" s="79"/>
      <c r="IX910" s="79"/>
      <c r="IY910" s="79"/>
      <c r="IZ910" s="79"/>
      <c r="JA910" s="79"/>
      <c r="JB910" s="79"/>
      <c r="JC910" s="79"/>
      <c r="JD910" s="79"/>
      <c r="JE910" s="79"/>
      <c r="JF910" s="79"/>
      <c r="JG910" s="79"/>
      <c r="JH910" s="79"/>
      <c r="JI910" s="79"/>
      <c r="JJ910" s="79"/>
      <c r="JK910" s="79"/>
      <c r="JL910" s="79"/>
      <c r="JM910" s="79"/>
      <c r="JN910" s="79"/>
      <c r="JO910" s="79"/>
      <c r="JP910" s="79"/>
      <c r="JQ910" s="79"/>
      <c r="JR910" s="79"/>
      <c r="JS910" s="79"/>
      <c r="JT910" s="79"/>
      <c r="JU910" s="79"/>
      <c r="JV910" s="79"/>
      <c r="JW910" s="79"/>
      <c r="JX910" s="79"/>
      <c r="JY910" s="79"/>
      <c r="JZ910" s="79"/>
      <c r="KA910" s="79"/>
      <c r="KB910" s="79"/>
      <c r="KC910" s="79"/>
      <c r="KD910" s="79"/>
      <c r="KE910" s="79"/>
      <c r="KF910" s="79"/>
      <c r="KG910" s="79"/>
      <c r="KH910" s="79"/>
      <c r="KI910" s="79"/>
      <c r="KJ910" s="79"/>
      <c r="KK910" s="79"/>
      <c r="KL910" s="79"/>
      <c r="KM910" s="79"/>
      <c r="KN910" s="79"/>
      <c r="KO910" s="79"/>
      <c r="KP910" s="79"/>
      <c r="KQ910" s="79"/>
      <c r="KR910" s="79"/>
      <c r="KS910" s="79"/>
      <c r="KT910" s="79"/>
      <c r="KU910" s="79"/>
      <c r="KV910" s="79"/>
      <c r="KW910" s="79"/>
      <c r="KX910" s="79"/>
      <c r="KY910" s="79"/>
      <c r="KZ910" s="79"/>
      <c r="LA910" s="79"/>
      <c r="LB910" s="79"/>
      <c r="LC910" s="79"/>
      <c r="LD910" s="79"/>
      <c r="LE910" s="79"/>
      <c r="LF910" s="79"/>
      <c r="LG910" s="79"/>
      <c r="LH910" s="79"/>
      <c r="LI910" s="79"/>
      <c r="LJ910" s="79"/>
      <c r="LK910" s="79"/>
      <c r="LL910" s="79"/>
      <c r="LM910" s="79"/>
      <c r="LN910" s="79"/>
      <c r="LO910" s="79"/>
      <c r="LP910" s="79"/>
      <c r="LQ910" s="79"/>
      <c r="LR910" s="79"/>
      <c r="LS910" s="79"/>
      <c r="LT910" s="79"/>
      <c r="LU910" s="79"/>
      <c r="LV910" s="79"/>
      <c r="LW910" s="79"/>
      <c r="LX910" s="79"/>
      <c r="LY910" s="79"/>
      <c r="LZ910" s="79"/>
      <c r="MA910" s="79"/>
      <c r="MB910" s="79"/>
      <c r="MC910" s="79"/>
      <c r="MD910" s="79"/>
      <c r="ME910" s="79"/>
      <c r="MF910" s="79"/>
      <c r="MG910" s="79"/>
      <c r="MH910" s="79"/>
      <c r="MI910" s="79"/>
      <c r="MJ910" s="79"/>
      <c r="MK910" s="79"/>
      <c r="ML910" s="79"/>
      <c r="MM910" s="79"/>
      <c r="MN910" s="79"/>
      <c r="MO910" s="79"/>
      <c r="MP910" s="79"/>
      <c r="MQ910" s="79"/>
      <c r="MR910" s="79"/>
      <c r="MS910" s="79"/>
      <c r="MT910" s="79"/>
      <c r="MU910" s="79"/>
      <c r="MV910" s="79"/>
      <c r="MW910" s="79"/>
      <c r="MX910" s="79"/>
      <c r="MY910" s="79"/>
      <c r="MZ910" s="79"/>
      <c r="NA910" s="79"/>
      <c r="NB910" s="79"/>
      <c r="NC910" s="79"/>
      <c r="ND910" s="79"/>
      <c r="NE910" s="79"/>
      <c r="NF910" s="79"/>
      <c r="NG910" s="79"/>
      <c r="NH910" s="79"/>
      <c r="NI910" s="79"/>
      <c r="NJ910" s="79"/>
      <c r="NK910" s="79"/>
      <c r="NL910" s="79"/>
      <c r="NM910" s="79"/>
      <c r="NN910" s="79"/>
      <c r="NO910" s="79"/>
      <c r="NP910" s="79"/>
      <c r="NQ910" s="79"/>
      <c r="NR910" s="79"/>
      <c r="NS910" s="79"/>
      <c r="NT910" s="79"/>
      <c r="NU910" s="79"/>
      <c r="NV910" s="79"/>
      <c r="NW910" s="79"/>
      <c r="NX910" s="79"/>
      <c r="NY910" s="79"/>
      <c r="NZ910" s="79"/>
      <c r="OA910" s="79"/>
      <c r="OB910" s="79"/>
      <c r="OC910" s="79"/>
      <c r="OD910" s="79"/>
      <c r="OE910" s="79"/>
      <c r="OF910" s="79"/>
      <c r="OG910" s="79"/>
      <c r="OH910" s="79"/>
      <c r="OI910" s="79"/>
      <c r="OJ910" s="79"/>
      <c r="OK910" s="79"/>
      <c r="OL910" s="79"/>
      <c r="OM910" s="79"/>
      <c r="ON910" s="79"/>
      <c r="OO910" s="79"/>
      <c r="OP910" s="79"/>
      <c r="OQ910" s="79"/>
      <c r="OR910" s="79"/>
      <c r="OS910" s="79"/>
      <c r="OT910" s="79"/>
      <c r="OU910" s="79"/>
      <c r="OV910" s="79"/>
      <c r="OW910" s="79"/>
      <c r="OX910" s="79"/>
      <c r="OY910" s="79"/>
      <c r="OZ910" s="79"/>
      <c r="PA910" s="79"/>
      <c r="PB910" s="79"/>
      <c r="PC910" s="79"/>
      <c r="PD910" s="79"/>
      <c r="PE910" s="79"/>
      <c r="PF910" s="79"/>
      <c r="PG910" s="79"/>
      <c r="PH910" s="79"/>
      <c r="PI910" s="79"/>
      <c r="PJ910" s="79"/>
      <c r="PK910" s="79"/>
      <c r="PL910" s="79"/>
      <c r="PM910" s="79"/>
      <c r="PN910" s="79"/>
      <c r="PO910" s="79"/>
      <c r="PP910" s="79"/>
      <c r="PQ910" s="79"/>
      <c r="PR910" s="79"/>
      <c r="PS910" s="79"/>
      <c r="PT910" s="79"/>
      <c r="PU910" s="79"/>
      <c r="PV910" s="79"/>
      <c r="PW910" s="79"/>
      <c r="PX910" s="79"/>
      <c r="PY910" s="79"/>
      <c r="PZ910" s="79"/>
      <c r="QA910" s="79"/>
      <c r="QB910" s="79"/>
      <c r="QC910" s="79"/>
      <c r="QD910" s="79"/>
      <c r="QE910" s="79"/>
      <c r="QF910" s="79"/>
      <c r="QG910" s="79"/>
      <c r="QH910" s="79"/>
      <c r="QI910" s="79"/>
      <c r="QJ910" s="79"/>
      <c r="QK910" s="79"/>
      <c r="QL910" s="79"/>
      <c r="QM910" s="79"/>
      <c r="QN910" s="79"/>
      <c r="QO910" s="79"/>
      <c r="QP910" s="79"/>
      <c r="QQ910" s="79"/>
      <c r="QR910" s="79"/>
      <c r="QS910" s="79"/>
      <c r="QT910" s="79"/>
      <c r="QU910" s="79"/>
      <c r="QV910" s="79"/>
      <c r="QW910" s="79"/>
      <c r="QX910" s="79"/>
      <c r="QY910" s="79"/>
      <c r="QZ910" s="79"/>
      <c r="RA910" s="79"/>
      <c r="RB910" s="79"/>
      <c r="RC910" s="79"/>
      <c r="RD910" s="79"/>
      <c r="RE910" s="79"/>
      <c r="RF910" s="79"/>
      <c r="RG910" s="79"/>
      <c r="RH910" s="79"/>
      <c r="RI910" s="79"/>
      <c r="RJ910" s="79"/>
      <c r="RK910" s="79"/>
      <c r="RL910" s="79"/>
      <c r="RM910" s="79"/>
      <c r="RN910" s="79"/>
      <c r="RO910" s="79"/>
      <c r="RP910" s="79"/>
      <c r="RQ910" s="79"/>
      <c r="RR910" s="79"/>
      <c r="RS910" s="79"/>
      <c r="RT910" s="79"/>
      <c r="RU910" s="79"/>
      <c r="RV910" s="79"/>
      <c r="RW910" s="79"/>
      <c r="RX910" s="79"/>
      <c r="RY910" s="79"/>
      <c r="RZ910" s="79"/>
      <c r="SA910" s="79"/>
      <c r="SB910" s="79"/>
      <c r="SC910" s="79"/>
      <c r="SD910" s="79"/>
      <c r="SE910" s="79"/>
      <c r="SF910" s="79"/>
      <c r="SG910" s="79"/>
      <c r="SH910" s="79"/>
      <c r="SI910" s="79"/>
      <c r="SJ910" s="79"/>
      <c r="SK910" s="79"/>
      <c r="SL910" s="79"/>
      <c r="SM910" s="79"/>
      <c r="SN910" s="79"/>
      <c r="SO910" s="79"/>
      <c r="SP910" s="79"/>
      <c r="SQ910" s="79"/>
      <c r="SR910" s="79"/>
      <c r="SS910" s="79"/>
      <c r="ST910" s="79"/>
      <c r="SU910" s="79"/>
      <c r="SV910" s="79"/>
      <c r="SW910" s="79"/>
      <c r="SX910" s="79"/>
      <c r="SY910" s="79"/>
      <c r="SZ910" s="79"/>
      <c r="TA910" s="79"/>
      <c r="TB910" s="79"/>
      <c r="TC910" s="79"/>
      <c r="TD910" s="79"/>
      <c r="TE910" s="79"/>
      <c r="TF910" s="79"/>
      <c r="TG910" s="79"/>
      <c r="TH910" s="79"/>
      <c r="TI910" s="79"/>
      <c r="TJ910" s="79"/>
      <c r="TK910" s="79"/>
      <c r="TL910" s="79"/>
      <c r="TM910" s="79"/>
      <c r="TN910" s="79"/>
      <c r="TO910" s="79"/>
      <c r="TP910" s="79"/>
      <c r="TQ910" s="79"/>
      <c r="TR910" s="79"/>
      <c r="TS910" s="79"/>
      <c r="TT910" s="79"/>
      <c r="TU910" s="79"/>
      <c r="TV910" s="79"/>
      <c r="TW910" s="79"/>
      <c r="TX910" s="79"/>
      <c r="TY910" s="79"/>
      <c r="TZ910" s="79"/>
      <c r="UA910" s="79"/>
      <c r="UB910" s="79"/>
      <c r="UC910" s="79"/>
      <c r="UD910" s="79"/>
      <c r="UE910" s="79"/>
      <c r="UF910" s="79"/>
      <c r="UG910" s="79"/>
      <c r="UH910" s="79"/>
      <c r="UI910" s="79"/>
      <c r="UJ910" s="79"/>
      <c r="UK910" s="79"/>
      <c r="UL910" s="79"/>
      <c r="UM910" s="79"/>
      <c r="UN910" s="79"/>
      <c r="UO910" s="79"/>
      <c r="UP910" s="79"/>
      <c r="UQ910" s="79"/>
      <c r="UR910" s="79"/>
      <c r="US910" s="79"/>
      <c r="UT910" s="79"/>
      <c r="UU910" s="79"/>
      <c r="UV910" s="79"/>
      <c r="UW910" s="79"/>
      <c r="UX910" s="79"/>
      <c r="UY910" s="79"/>
      <c r="UZ910" s="79"/>
      <c r="VA910" s="79"/>
      <c r="VB910" s="79"/>
      <c r="VC910" s="79"/>
      <c r="VD910" s="79"/>
      <c r="VE910" s="79"/>
      <c r="VF910" s="79"/>
      <c r="VG910" s="79"/>
      <c r="VH910" s="79"/>
      <c r="VI910" s="79"/>
      <c r="VJ910" s="79"/>
      <c r="VK910" s="79"/>
      <c r="VL910" s="79"/>
      <c r="VM910" s="79"/>
      <c r="VN910" s="79"/>
      <c r="VO910" s="79"/>
      <c r="VP910" s="79"/>
      <c r="VQ910" s="79"/>
      <c r="VR910" s="79"/>
      <c r="VS910" s="79"/>
      <c r="VT910" s="79"/>
      <c r="VU910" s="79"/>
      <c r="VV910" s="79"/>
      <c r="VW910" s="79"/>
      <c r="VX910" s="79"/>
      <c r="VY910" s="79"/>
      <c r="VZ910" s="79"/>
      <c r="WA910" s="79"/>
      <c r="WB910" s="79"/>
      <c r="WC910" s="79"/>
    </row>
    <row r="911" spans="1:601" s="102" customFormat="1">
      <c r="A911" s="49">
        <f>IF(C911=C910,A910,IF(C911=(C910+1),A910,(A910+1)))</f>
        <v>132</v>
      </c>
      <c r="B911" s="50" t="str">
        <f>IF(L911="Stroke",IF(M911=M910,IF(A911&lt;&gt;A910,1,IF(L910="Stroke",B910+1,IF(L909="Stroke",B909+1,IF(L908="Stroke",B908+1,IF(L907="Stroke",B907+1,IF(L906="Stroke",B906+1,IF(L905="Stroke",B905+1,IF(L904="Stroke",B904+1,"")))))))),IF(A911&lt;&gt;A909,1,IF(M911=M909,IF(L909="Stroke",B909+1,IF(M911=M908,IF(L908="Stroke",B908+1,""))),1))),"")</f>
        <v/>
      </c>
      <c r="C911" s="49">
        <f t="shared" si="28"/>
        <v>62649</v>
      </c>
      <c r="D911" s="49" t="str">
        <f t="shared" si="29"/>
        <v>20171129</v>
      </c>
      <c r="E911" s="49">
        <v>2017</v>
      </c>
      <c r="F911" s="49">
        <v>11</v>
      </c>
      <c r="G911" s="49">
        <v>29</v>
      </c>
      <c r="H911" s="49">
        <v>17</v>
      </c>
      <c r="I911" s="49">
        <v>24</v>
      </c>
      <c r="J911" s="49">
        <v>9</v>
      </c>
      <c r="K911" s="49">
        <v>603</v>
      </c>
      <c r="L911" s="61" t="s">
        <v>47</v>
      </c>
      <c r="M911" s="49">
        <v>1</v>
      </c>
      <c r="N911" s="49" t="s">
        <v>21</v>
      </c>
      <c r="O911" s="49" t="s">
        <v>27</v>
      </c>
      <c r="P911" s="49">
        <v>0</v>
      </c>
      <c r="Q911" s="49"/>
      <c r="R911" s="60"/>
      <c r="S911" s="60"/>
      <c r="T911" s="60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  <c r="AE911" s="79"/>
      <c r="AF911" s="79"/>
      <c r="AG911" s="79"/>
      <c r="AH911" s="79"/>
      <c r="AI911" s="79"/>
      <c r="AJ911" s="79"/>
      <c r="AK911" s="79"/>
      <c r="AL911" s="79"/>
      <c r="AM911" s="79"/>
      <c r="AN911" s="79"/>
      <c r="AO911" s="79"/>
      <c r="AP911" s="79"/>
      <c r="AQ911" s="79"/>
      <c r="AR911" s="79"/>
      <c r="AS911" s="79"/>
      <c r="AT911" s="79"/>
      <c r="AU911" s="79"/>
      <c r="AV911" s="79"/>
      <c r="AW911" s="79"/>
      <c r="AX911" s="79"/>
      <c r="AY911" s="79"/>
      <c r="AZ911" s="79"/>
      <c r="BA911" s="79"/>
      <c r="BB911" s="79"/>
      <c r="BC911" s="79"/>
      <c r="BD911" s="79"/>
      <c r="BE911" s="79"/>
      <c r="BF911" s="79"/>
      <c r="BG911" s="79"/>
      <c r="BH911" s="79"/>
      <c r="BI911" s="79"/>
      <c r="BJ911" s="79"/>
      <c r="BK911" s="79"/>
      <c r="BL911" s="79"/>
      <c r="BM911" s="79"/>
      <c r="BN911" s="79"/>
      <c r="BO911" s="79"/>
      <c r="BP911" s="79"/>
      <c r="BQ911" s="79"/>
      <c r="BR911" s="79"/>
      <c r="BS911" s="79"/>
      <c r="BT911" s="79"/>
      <c r="BU911" s="79"/>
      <c r="BV911" s="79"/>
      <c r="BW911" s="79"/>
      <c r="BX911" s="79"/>
      <c r="BY911" s="79"/>
      <c r="BZ911" s="79"/>
      <c r="CA911" s="79"/>
      <c r="CB911" s="79"/>
      <c r="CC911" s="79"/>
      <c r="CD911" s="79"/>
      <c r="CE911" s="79"/>
      <c r="CF911" s="79"/>
      <c r="CG911" s="79"/>
      <c r="CH911" s="79"/>
      <c r="CI911" s="79"/>
      <c r="CJ911" s="79"/>
      <c r="CK911" s="79"/>
      <c r="CL911" s="79"/>
      <c r="CM911" s="79"/>
      <c r="CN911" s="79"/>
      <c r="CO911" s="79"/>
      <c r="CP911" s="79"/>
      <c r="CQ911" s="79"/>
      <c r="CR911" s="79"/>
      <c r="CS911" s="79"/>
      <c r="CT911" s="79"/>
      <c r="CU911" s="79"/>
      <c r="CV911" s="79"/>
      <c r="CW911" s="79"/>
      <c r="CX911" s="79"/>
      <c r="CY911" s="79"/>
      <c r="CZ911" s="79"/>
      <c r="DA911" s="79"/>
      <c r="DB911" s="79"/>
      <c r="DC911" s="79"/>
      <c r="DD911" s="79"/>
      <c r="DE911" s="79"/>
      <c r="DF911" s="79"/>
      <c r="DG911" s="79"/>
      <c r="DH911" s="79"/>
      <c r="DI911" s="79"/>
      <c r="DJ911" s="79"/>
      <c r="DK911" s="79"/>
      <c r="DL911" s="79"/>
      <c r="DM911" s="79"/>
      <c r="DN911" s="79"/>
      <c r="DO911" s="79"/>
      <c r="DP911" s="79"/>
      <c r="DQ911" s="79"/>
      <c r="DR911" s="79"/>
      <c r="DS911" s="79"/>
      <c r="DT911" s="79"/>
      <c r="DU911" s="79"/>
      <c r="DV911" s="79"/>
      <c r="DW911" s="79"/>
      <c r="DX911" s="79"/>
      <c r="DY911" s="79"/>
      <c r="DZ911" s="79"/>
      <c r="EA911" s="79"/>
      <c r="EB911" s="79"/>
      <c r="EC911" s="79"/>
      <c r="ED911" s="79"/>
      <c r="EE911" s="79"/>
      <c r="EF911" s="79"/>
      <c r="EG911" s="79"/>
      <c r="EH911" s="79"/>
      <c r="EI911" s="79"/>
      <c r="EJ911" s="79"/>
      <c r="EK911" s="79"/>
      <c r="EL911" s="79"/>
      <c r="EM911" s="79"/>
      <c r="EN911" s="79"/>
      <c r="EO911" s="79"/>
      <c r="EP911" s="79"/>
      <c r="EQ911" s="79"/>
      <c r="ER911" s="79"/>
      <c r="ES911" s="79"/>
      <c r="ET911" s="79"/>
      <c r="EU911" s="79"/>
      <c r="EV911" s="79"/>
      <c r="EW911" s="79"/>
      <c r="EX911" s="79"/>
      <c r="EY911" s="79"/>
      <c r="EZ911" s="79"/>
      <c r="FA911" s="79"/>
      <c r="FB911" s="79"/>
      <c r="FC911" s="79"/>
      <c r="FD911" s="79"/>
      <c r="FE911" s="79"/>
      <c r="FF911" s="79"/>
      <c r="FG911" s="79"/>
      <c r="FH911" s="79"/>
      <c r="FI911" s="79"/>
      <c r="FJ911" s="79"/>
      <c r="FK911" s="79"/>
      <c r="FL911" s="79"/>
      <c r="FM911" s="79"/>
      <c r="FN911" s="79"/>
      <c r="FO911" s="79"/>
      <c r="FP911" s="79"/>
      <c r="FQ911" s="79"/>
      <c r="FR911" s="79"/>
      <c r="FS911" s="79"/>
      <c r="FT911" s="79"/>
      <c r="FU911" s="79"/>
      <c r="FV911" s="79"/>
      <c r="FW911" s="79"/>
      <c r="FX911" s="79"/>
      <c r="FY911" s="79"/>
      <c r="FZ911" s="79"/>
      <c r="GA911" s="79"/>
      <c r="GB911" s="79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79"/>
      <c r="HP911" s="79"/>
      <c r="HQ911" s="79"/>
      <c r="HR911" s="79"/>
      <c r="HS911" s="79"/>
      <c r="HT911" s="79"/>
      <c r="HU911" s="79"/>
      <c r="HV911" s="79"/>
      <c r="HW911" s="79"/>
      <c r="HX911" s="79"/>
      <c r="HY911" s="79"/>
      <c r="HZ911" s="79"/>
      <c r="IA911" s="79"/>
      <c r="IB911" s="79"/>
      <c r="IC911" s="79"/>
      <c r="ID911" s="79"/>
      <c r="IE911" s="79"/>
      <c r="IF911" s="79"/>
      <c r="IG911" s="79"/>
      <c r="IH911" s="79"/>
      <c r="II911" s="79"/>
      <c r="IJ911" s="79"/>
      <c r="IK911" s="79"/>
      <c r="IL911" s="79"/>
      <c r="IM911" s="79"/>
      <c r="IN911" s="79"/>
      <c r="IO911" s="79"/>
      <c r="IP911" s="79"/>
      <c r="IQ911" s="79"/>
      <c r="IR911" s="79"/>
      <c r="IS911" s="79"/>
      <c r="IT911" s="79"/>
      <c r="IU911" s="79"/>
      <c r="IV911" s="79"/>
      <c r="IW911" s="79"/>
      <c r="IX911" s="79"/>
      <c r="IY911" s="79"/>
      <c r="IZ911" s="79"/>
      <c r="JA911" s="79"/>
      <c r="JB911" s="79"/>
      <c r="JC911" s="79"/>
      <c r="JD911" s="79"/>
      <c r="JE911" s="79"/>
      <c r="JF911" s="79"/>
      <c r="JG911" s="79"/>
      <c r="JH911" s="79"/>
      <c r="JI911" s="79"/>
      <c r="JJ911" s="79"/>
      <c r="JK911" s="79"/>
      <c r="JL911" s="79"/>
      <c r="JM911" s="79"/>
      <c r="JN911" s="79"/>
      <c r="JO911" s="79"/>
      <c r="JP911" s="79"/>
      <c r="JQ911" s="79"/>
      <c r="JR911" s="79"/>
      <c r="JS911" s="79"/>
      <c r="JT911" s="79"/>
      <c r="JU911" s="79"/>
      <c r="JV911" s="79"/>
      <c r="JW911" s="79"/>
      <c r="JX911" s="79"/>
      <c r="JY911" s="79"/>
      <c r="JZ911" s="79"/>
      <c r="KA911" s="79"/>
      <c r="KB911" s="79"/>
      <c r="KC911" s="79"/>
      <c r="KD911" s="79"/>
      <c r="KE911" s="79"/>
      <c r="KF911" s="79"/>
      <c r="KG911" s="79"/>
      <c r="KH911" s="79"/>
      <c r="KI911" s="79"/>
      <c r="KJ911" s="79"/>
      <c r="KK911" s="79"/>
      <c r="KL911" s="79"/>
      <c r="KM911" s="79"/>
      <c r="KN911" s="79"/>
      <c r="KO911" s="79"/>
      <c r="KP911" s="79"/>
      <c r="KQ911" s="79"/>
      <c r="KR911" s="79"/>
      <c r="KS911" s="79"/>
      <c r="KT911" s="79"/>
      <c r="KU911" s="79"/>
      <c r="KV911" s="79"/>
      <c r="KW911" s="79"/>
      <c r="KX911" s="79"/>
      <c r="KY911" s="79"/>
      <c r="KZ911" s="79"/>
      <c r="LA911" s="79"/>
      <c r="LB911" s="79"/>
      <c r="LC911" s="79"/>
      <c r="LD911" s="79"/>
      <c r="LE911" s="79"/>
      <c r="LF911" s="79"/>
      <c r="LG911" s="79"/>
      <c r="LH911" s="79"/>
      <c r="LI911" s="79"/>
      <c r="LJ911" s="79"/>
      <c r="LK911" s="79"/>
      <c r="LL911" s="79"/>
      <c r="LM911" s="79"/>
      <c r="LN911" s="79"/>
      <c r="LO911" s="79"/>
      <c r="LP911" s="79"/>
      <c r="LQ911" s="79"/>
      <c r="LR911" s="79"/>
      <c r="LS911" s="79"/>
      <c r="LT911" s="79"/>
      <c r="LU911" s="79"/>
      <c r="LV911" s="79"/>
      <c r="LW911" s="79"/>
      <c r="LX911" s="79"/>
      <c r="LY911" s="79"/>
      <c r="LZ911" s="79"/>
      <c r="MA911" s="79"/>
      <c r="MB911" s="79"/>
      <c r="MC911" s="79"/>
      <c r="MD911" s="79"/>
      <c r="ME911" s="79"/>
      <c r="MF911" s="79"/>
      <c r="MG911" s="79"/>
      <c r="MH911" s="79"/>
      <c r="MI911" s="79"/>
      <c r="MJ911" s="79"/>
      <c r="MK911" s="79"/>
      <c r="ML911" s="79"/>
      <c r="MM911" s="79"/>
      <c r="MN911" s="79"/>
      <c r="MO911" s="79"/>
      <c r="MP911" s="79"/>
      <c r="MQ911" s="79"/>
      <c r="MR911" s="79"/>
      <c r="MS911" s="79"/>
      <c r="MT911" s="79"/>
      <c r="MU911" s="79"/>
      <c r="MV911" s="79"/>
      <c r="MW911" s="79"/>
      <c r="MX911" s="79"/>
      <c r="MY911" s="79"/>
      <c r="MZ911" s="79"/>
      <c r="NA911" s="79"/>
      <c r="NB911" s="79"/>
      <c r="NC911" s="79"/>
      <c r="ND911" s="79"/>
      <c r="NE911" s="79"/>
      <c r="NF911" s="79"/>
      <c r="NG911" s="79"/>
      <c r="NH911" s="79"/>
      <c r="NI911" s="79"/>
      <c r="NJ911" s="79"/>
      <c r="NK911" s="79"/>
      <c r="NL911" s="79"/>
      <c r="NM911" s="79"/>
      <c r="NN911" s="79"/>
      <c r="NO911" s="79"/>
      <c r="NP911" s="79"/>
      <c r="NQ911" s="79"/>
      <c r="NR911" s="79"/>
      <c r="NS911" s="79"/>
      <c r="NT911" s="79"/>
      <c r="NU911" s="79"/>
      <c r="NV911" s="79"/>
      <c r="NW911" s="79"/>
      <c r="NX911" s="79"/>
      <c r="NY911" s="79"/>
      <c r="NZ911" s="79"/>
      <c r="OA911" s="79"/>
      <c r="OB911" s="79"/>
      <c r="OC911" s="79"/>
      <c r="OD911" s="79"/>
      <c r="OE911" s="79"/>
      <c r="OF911" s="79"/>
      <c r="OG911" s="79"/>
      <c r="OH911" s="79"/>
      <c r="OI911" s="79"/>
      <c r="OJ911" s="79"/>
      <c r="OK911" s="79"/>
      <c r="OL911" s="79"/>
      <c r="OM911" s="79"/>
      <c r="ON911" s="79"/>
      <c r="OO911" s="79"/>
      <c r="OP911" s="79"/>
      <c r="OQ911" s="79"/>
      <c r="OR911" s="79"/>
      <c r="OS911" s="79"/>
      <c r="OT911" s="79"/>
      <c r="OU911" s="79"/>
      <c r="OV911" s="79"/>
      <c r="OW911" s="79"/>
      <c r="OX911" s="79"/>
      <c r="OY911" s="79"/>
      <c r="OZ911" s="79"/>
      <c r="PA911" s="79"/>
      <c r="PB911" s="79"/>
      <c r="PC911" s="79"/>
      <c r="PD911" s="79"/>
      <c r="PE911" s="79"/>
      <c r="PF911" s="79"/>
      <c r="PG911" s="79"/>
      <c r="PH911" s="79"/>
      <c r="PI911" s="79"/>
      <c r="PJ911" s="79"/>
      <c r="PK911" s="79"/>
      <c r="PL911" s="79"/>
      <c r="PM911" s="79"/>
      <c r="PN911" s="79"/>
      <c r="PO911" s="79"/>
      <c r="PP911" s="79"/>
      <c r="PQ911" s="79"/>
      <c r="PR911" s="79"/>
      <c r="PS911" s="79"/>
      <c r="PT911" s="79"/>
      <c r="PU911" s="79"/>
      <c r="PV911" s="79"/>
      <c r="PW911" s="79"/>
      <c r="PX911" s="79"/>
      <c r="PY911" s="79"/>
      <c r="PZ911" s="79"/>
      <c r="QA911" s="79"/>
      <c r="QB911" s="79"/>
      <c r="QC911" s="79"/>
      <c r="QD911" s="79"/>
      <c r="QE911" s="79"/>
      <c r="QF911" s="79"/>
      <c r="QG911" s="79"/>
      <c r="QH911" s="79"/>
      <c r="QI911" s="79"/>
      <c r="QJ911" s="79"/>
      <c r="QK911" s="79"/>
      <c r="QL911" s="79"/>
      <c r="QM911" s="79"/>
      <c r="QN911" s="79"/>
      <c r="QO911" s="79"/>
      <c r="QP911" s="79"/>
      <c r="QQ911" s="79"/>
      <c r="QR911" s="79"/>
      <c r="QS911" s="79"/>
      <c r="QT911" s="79"/>
      <c r="QU911" s="79"/>
      <c r="QV911" s="79"/>
      <c r="QW911" s="79"/>
      <c r="QX911" s="79"/>
      <c r="QY911" s="79"/>
      <c r="QZ911" s="79"/>
      <c r="RA911" s="79"/>
      <c r="RB911" s="79"/>
      <c r="RC911" s="79"/>
      <c r="RD911" s="79"/>
      <c r="RE911" s="79"/>
      <c r="RF911" s="79"/>
      <c r="RG911" s="79"/>
      <c r="RH911" s="79"/>
      <c r="RI911" s="79"/>
      <c r="RJ911" s="79"/>
      <c r="RK911" s="79"/>
      <c r="RL911" s="79"/>
      <c r="RM911" s="79"/>
      <c r="RN911" s="79"/>
      <c r="RO911" s="79"/>
      <c r="RP911" s="79"/>
      <c r="RQ911" s="79"/>
      <c r="RR911" s="79"/>
      <c r="RS911" s="79"/>
      <c r="RT911" s="79"/>
      <c r="RU911" s="79"/>
      <c r="RV911" s="79"/>
      <c r="RW911" s="79"/>
      <c r="RX911" s="79"/>
      <c r="RY911" s="79"/>
      <c r="RZ911" s="79"/>
      <c r="SA911" s="79"/>
      <c r="SB911" s="79"/>
      <c r="SC911" s="79"/>
      <c r="SD911" s="79"/>
      <c r="SE911" s="79"/>
      <c r="SF911" s="79"/>
      <c r="SG911" s="79"/>
      <c r="SH911" s="79"/>
      <c r="SI911" s="79"/>
      <c r="SJ911" s="79"/>
      <c r="SK911" s="79"/>
      <c r="SL911" s="79"/>
      <c r="SM911" s="79"/>
      <c r="SN911" s="79"/>
      <c r="SO911" s="79"/>
      <c r="SP911" s="79"/>
      <c r="SQ911" s="79"/>
      <c r="SR911" s="79"/>
      <c r="SS911" s="79"/>
      <c r="ST911" s="79"/>
      <c r="SU911" s="79"/>
      <c r="SV911" s="79"/>
      <c r="SW911" s="79"/>
      <c r="SX911" s="79"/>
      <c r="SY911" s="79"/>
      <c r="SZ911" s="79"/>
      <c r="TA911" s="79"/>
      <c r="TB911" s="79"/>
      <c r="TC911" s="79"/>
      <c r="TD911" s="79"/>
      <c r="TE911" s="79"/>
      <c r="TF911" s="79"/>
      <c r="TG911" s="79"/>
      <c r="TH911" s="79"/>
      <c r="TI911" s="79"/>
      <c r="TJ911" s="79"/>
      <c r="TK911" s="79"/>
      <c r="TL911" s="79"/>
      <c r="TM911" s="79"/>
      <c r="TN911" s="79"/>
      <c r="TO911" s="79"/>
      <c r="TP911" s="79"/>
      <c r="TQ911" s="79"/>
      <c r="TR911" s="79"/>
      <c r="TS911" s="79"/>
      <c r="TT911" s="79"/>
      <c r="TU911" s="79"/>
      <c r="TV911" s="79"/>
      <c r="TW911" s="79"/>
      <c r="TX911" s="79"/>
      <c r="TY911" s="79"/>
      <c r="TZ911" s="79"/>
      <c r="UA911" s="79"/>
      <c r="UB911" s="79"/>
      <c r="UC911" s="79"/>
      <c r="UD911" s="79"/>
      <c r="UE911" s="79"/>
      <c r="UF911" s="79"/>
      <c r="UG911" s="79"/>
      <c r="UH911" s="79"/>
      <c r="UI911" s="79"/>
      <c r="UJ911" s="79"/>
      <c r="UK911" s="79"/>
      <c r="UL911" s="79"/>
      <c r="UM911" s="79"/>
      <c r="UN911" s="79"/>
      <c r="UO911" s="79"/>
      <c r="UP911" s="79"/>
      <c r="UQ911" s="79"/>
      <c r="UR911" s="79"/>
      <c r="US911" s="79"/>
      <c r="UT911" s="79"/>
      <c r="UU911" s="79"/>
      <c r="UV911" s="79"/>
      <c r="UW911" s="79"/>
      <c r="UX911" s="79"/>
      <c r="UY911" s="79"/>
      <c r="UZ911" s="79"/>
      <c r="VA911" s="79"/>
      <c r="VB911" s="79"/>
      <c r="VC911" s="79"/>
      <c r="VD911" s="79"/>
      <c r="VE911" s="79"/>
      <c r="VF911" s="79"/>
      <c r="VG911" s="79"/>
      <c r="VH911" s="79"/>
      <c r="VI911" s="79"/>
      <c r="VJ911" s="79"/>
      <c r="VK911" s="79"/>
      <c r="VL911" s="79"/>
      <c r="VM911" s="79"/>
      <c r="VN911" s="79"/>
      <c r="VO911" s="79"/>
      <c r="VP911" s="79"/>
      <c r="VQ911" s="79"/>
      <c r="VR911" s="79"/>
      <c r="VS911" s="79"/>
      <c r="VT911" s="79"/>
      <c r="VU911" s="79"/>
      <c r="VV911" s="79"/>
      <c r="VW911" s="79"/>
      <c r="VX911" s="79"/>
      <c r="VY911" s="79"/>
      <c r="VZ911" s="79"/>
      <c r="WA911" s="79"/>
      <c r="WB911" s="79"/>
      <c r="WC911" s="79"/>
    </row>
    <row r="912" spans="1:601" s="102" customFormat="1">
      <c r="A912" s="49">
        <f>IF(C912=C911,A911,IF(C912=(C911+1),A911,(A911+1)))</f>
        <v>132</v>
      </c>
      <c r="B912" s="50" t="str">
        <f>IF(L912="Stroke",IF(M912=M911,IF(A912&lt;&gt;A911,1,IF(L911="Stroke",B911+1,IF(L910="Stroke",B910+1,IF(L909="Stroke",B909+1,IF(L908="Stroke",B908+1,IF(L907="Stroke",B907+1,IF(L906="Stroke",B906+1,IF(L905="Stroke",B905+1,"")))))))),IF(A912&lt;&gt;A910,1,IF(M912=M910,IF(L910="Stroke",B910+1,IF(M912=M909,IF(L909="Stroke",B909+1,""))),1))),"")</f>
        <v/>
      </c>
      <c r="C912" s="49">
        <f t="shared" si="28"/>
        <v>62649</v>
      </c>
      <c r="D912" s="49" t="str">
        <f t="shared" si="29"/>
        <v>20171129</v>
      </c>
      <c r="E912" s="49">
        <v>2017</v>
      </c>
      <c r="F912" s="49">
        <v>11</v>
      </c>
      <c r="G912" s="49">
        <v>29</v>
      </c>
      <c r="H912" s="49">
        <v>17</v>
      </c>
      <c r="I912" s="49">
        <v>24</v>
      </c>
      <c r="J912" s="49">
        <v>9</v>
      </c>
      <c r="K912" s="49">
        <v>627</v>
      </c>
      <c r="L912" s="61" t="s">
        <v>47</v>
      </c>
      <c r="M912" s="49">
        <v>1</v>
      </c>
      <c r="N912" s="49" t="s">
        <v>21</v>
      </c>
      <c r="O912" s="49" t="s">
        <v>27</v>
      </c>
      <c r="P912" s="49">
        <v>0</v>
      </c>
      <c r="Q912" s="49"/>
      <c r="R912" s="60"/>
      <c r="S912" s="60"/>
      <c r="T912" s="60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  <c r="AE912" s="79"/>
      <c r="AF912" s="79"/>
      <c r="AG912" s="79"/>
      <c r="AH912" s="79"/>
      <c r="AI912" s="79"/>
      <c r="AJ912" s="79"/>
      <c r="AK912" s="79"/>
      <c r="AL912" s="79"/>
      <c r="AM912" s="79"/>
      <c r="AN912" s="79"/>
      <c r="AO912" s="79"/>
      <c r="AP912" s="79"/>
      <c r="AQ912" s="79"/>
      <c r="AR912" s="79"/>
      <c r="AS912" s="79"/>
      <c r="AT912" s="79"/>
      <c r="AU912" s="79"/>
      <c r="AV912" s="79"/>
      <c r="AW912" s="79"/>
      <c r="AX912" s="79"/>
      <c r="AY912" s="79"/>
      <c r="AZ912" s="79"/>
      <c r="BA912" s="79"/>
      <c r="BB912" s="79"/>
      <c r="BC912" s="79"/>
      <c r="BD912" s="79"/>
      <c r="BE912" s="79"/>
      <c r="BF912" s="79"/>
      <c r="BG912" s="79"/>
      <c r="BH912" s="79"/>
      <c r="BI912" s="79"/>
      <c r="BJ912" s="79"/>
      <c r="BK912" s="79"/>
      <c r="BL912" s="79"/>
      <c r="BM912" s="79"/>
      <c r="BN912" s="79"/>
      <c r="BO912" s="79"/>
      <c r="BP912" s="79"/>
      <c r="BQ912" s="79"/>
      <c r="BR912" s="79"/>
      <c r="BS912" s="79"/>
      <c r="BT912" s="79"/>
      <c r="BU912" s="79"/>
      <c r="BV912" s="79"/>
      <c r="BW912" s="79"/>
      <c r="BX912" s="79"/>
      <c r="BY912" s="79"/>
      <c r="BZ912" s="79"/>
      <c r="CA912" s="79"/>
      <c r="CB912" s="79"/>
      <c r="CC912" s="79"/>
      <c r="CD912" s="79"/>
      <c r="CE912" s="79"/>
      <c r="CF912" s="79"/>
      <c r="CG912" s="79"/>
      <c r="CH912" s="79"/>
      <c r="CI912" s="79"/>
      <c r="CJ912" s="79"/>
      <c r="CK912" s="79"/>
      <c r="CL912" s="79"/>
      <c r="CM912" s="79"/>
      <c r="CN912" s="79"/>
      <c r="CO912" s="79"/>
      <c r="CP912" s="79"/>
      <c r="CQ912" s="79"/>
      <c r="CR912" s="79"/>
      <c r="CS912" s="79"/>
      <c r="CT912" s="79"/>
      <c r="CU912" s="79"/>
      <c r="CV912" s="79"/>
      <c r="CW912" s="79"/>
      <c r="CX912" s="79"/>
      <c r="CY912" s="79"/>
      <c r="CZ912" s="79"/>
      <c r="DA912" s="79"/>
      <c r="DB912" s="79"/>
      <c r="DC912" s="79"/>
      <c r="DD912" s="79"/>
      <c r="DE912" s="79"/>
      <c r="DF912" s="79"/>
      <c r="DG912" s="79"/>
      <c r="DH912" s="79"/>
      <c r="DI912" s="79"/>
      <c r="DJ912" s="79"/>
      <c r="DK912" s="79"/>
      <c r="DL912" s="79"/>
      <c r="DM912" s="79"/>
      <c r="DN912" s="79"/>
      <c r="DO912" s="79"/>
      <c r="DP912" s="79"/>
      <c r="DQ912" s="79"/>
      <c r="DR912" s="79"/>
      <c r="DS912" s="79"/>
      <c r="DT912" s="79"/>
      <c r="DU912" s="79"/>
      <c r="DV912" s="79"/>
      <c r="DW912" s="79"/>
      <c r="DX912" s="79"/>
      <c r="DY912" s="79"/>
      <c r="DZ912" s="79"/>
      <c r="EA912" s="79"/>
      <c r="EB912" s="79"/>
      <c r="EC912" s="79"/>
      <c r="ED912" s="79"/>
      <c r="EE912" s="79"/>
      <c r="EF912" s="79"/>
      <c r="EG912" s="79"/>
      <c r="EH912" s="79"/>
      <c r="EI912" s="79"/>
      <c r="EJ912" s="79"/>
      <c r="EK912" s="79"/>
      <c r="EL912" s="79"/>
      <c r="EM912" s="79"/>
      <c r="EN912" s="79"/>
      <c r="EO912" s="79"/>
      <c r="EP912" s="79"/>
      <c r="EQ912" s="79"/>
      <c r="ER912" s="79"/>
      <c r="ES912" s="79"/>
      <c r="ET912" s="79"/>
      <c r="EU912" s="79"/>
      <c r="EV912" s="79"/>
      <c r="EW912" s="79"/>
      <c r="EX912" s="79"/>
      <c r="EY912" s="79"/>
      <c r="EZ912" s="79"/>
      <c r="FA912" s="79"/>
      <c r="FB912" s="79"/>
      <c r="FC912" s="79"/>
      <c r="FD912" s="79"/>
      <c r="FE912" s="79"/>
      <c r="FF912" s="79"/>
      <c r="FG912" s="79"/>
      <c r="FH912" s="79"/>
      <c r="FI912" s="79"/>
      <c r="FJ912" s="79"/>
      <c r="FK912" s="79"/>
      <c r="FL912" s="79"/>
      <c r="FM912" s="79"/>
      <c r="FN912" s="79"/>
      <c r="FO912" s="79"/>
      <c r="FP912" s="79"/>
      <c r="FQ912" s="79"/>
      <c r="FR912" s="79"/>
      <c r="FS912" s="79"/>
      <c r="FT912" s="79"/>
      <c r="FU912" s="79"/>
      <c r="FV912" s="79"/>
      <c r="FW912" s="79"/>
      <c r="FX912" s="79"/>
      <c r="FY912" s="79"/>
      <c r="FZ912" s="79"/>
      <c r="GA912" s="79"/>
      <c r="GB912" s="79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79"/>
      <c r="HP912" s="79"/>
      <c r="HQ912" s="79"/>
      <c r="HR912" s="79"/>
      <c r="HS912" s="79"/>
      <c r="HT912" s="79"/>
      <c r="HU912" s="79"/>
      <c r="HV912" s="79"/>
      <c r="HW912" s="79"/>
      <c r="HX912" s="79"/>
      <c r="HY912" s="79"/>
      <c r="HZ912" s="79"/>
      <c r="IA912" s="79"/>
      <c r="IB912" s="79"/>
      <c r="IC912" s="79"/>
      <c r="ID912" s="79"/>
      <c r="IE912" s="79"/>
      <c r="IF912" s="79"/>
      <c r="IG912" s="79"/>
      <c r="IH912" s="79"/>
      <c r="II912" s="79"/>
      <c r="IJ912" s="79"/>
      <c r="IK912" s="79"/>
      <c r="IL912" s="79"/>
      <c r="IM912" s="79"/>
      <c r="IN912" s="79"/>
      <c r="IO912" s="79"/>
      <c r="IP912" s="79"/>
      <c r="IQ912" s="79"/>
      <c r="IR912" s="79"/>
      <c r="IS912" s="79"/>
      <c r="IT912" s="79"/>
      <c r="IU912" s="79"/>
      <c r="IV912" s="79"/>
      <c r="IW912" s="79"/>
      <c r="IX912" s="79"/>
      <c r="IY912" s="79"/>
      <c r="IZ912" s="79"/>
      <c r="JA912" s="79"/>
      <c r="JB912" s="79"/>
      <c r="JC912" s="79"/>
      <c r="JD912" s="79"/>
      <c r="JE912" s="79"/>
      <c r="JF912" s="79"/>
      <c r="JG912" s="79"/>
      <c r="JH912" s="79"/>
      <c r="JI912" s="79"/>
      <c r="JJ912" s="79"/>
      <c r="JK912" s="79"/>
      <c r="JL912" s="79"/>
      <c r="JM912" s="79"/>
      <c r="JN912" s="79"/>
      <c r="JO912" s="79"/>
      <c r="JP912" s="79"/>
      <c r="JQ912" s="79"/>
      <c r="JR912" s="79"/>
      <c r="JS912" s="79"/>
      <c r="JT912" s="79"/>
      <c r="JU912" s="79"/>
      <c r="JV912" s="79"/>
      <c r="JW912" s="79"/>
      <c r="JX912" s="79"/>
      <c r="JY912" s="79"/>
      <c r="JZ912" s="79"/>
      <c r="KA912" s="79"/>
      <c r="KB912" s="79"/>
      <c r="KC912" s="79"/>
      <c r="KD912" s="79"/>
      <c r="KE912" s="79"/>
      <c r="KF912" s="79"/>
      <c r="KG912" s="79"/>
      <c r="KH912" s="79"/>
      <c r="KI912" s="79"/>
      <c r="KJ912" s="79"/>
      <c r="KK912" s="79"/>
      <c r="KL912" s="79"/>
      <c r="KM912" s="79"/>
      <c r="KN912" s="79"/>
      <c r="KO912" s="79"/>
      <c r="KP912" s="79"/>
      <c r="KQ912" s="79"/>
      <c r="KR912" s="79"/>
      <c r="KS912" s="79"/>
      <c r="KT912" s="79"/>
      <c r="KU912" s="79"/>
      <c r="KV912" s="79"/>
      <c r="KW912" s="79"/>
      <c r="KX912" s="79"/>
      <c r="KY912" s="79"/>
      <c r="KZ912" s="79"/>
      <c r="LA912" s="79"/>
      <c r="LB912" s="79"/>
      <c r="LC912" s="79"/>
      <c r="LD912" s="79"/>
      <c r="LE912" s="79"/>
      <c r="LF912" s="79"/>
      <c r="LG912" s="79"/>
      <c r="LH912" s="79"/>
      <c r="LI912" s="79"/>
      <c r="LJ912" s="79"/>
      <c r="LK912" s="79"/>
      <c r="LL912" s="79"/>
      <c r="LM912" s="79"/>
      <c r="LN912" s="79"/>
      <c r="LO912" s="79"/>
      <c r="LP912" s="79"/>
      <c r="LQ912" s="79"/>
      <c r="LR912" s="79"/>
      <c r="LS912" s="79"/>
      <c r="LT912" s="79"/>
      <c r="LU912" s="79"/>
      <c r="LV912" s="79"/>
      <c r="LW912" s="79"/>
      <c r="LX912" s="79"/>
      <c r="LY912" s="79"/>
      <c r="LZ912" s="79"/>
      <c r="MA912" s="79"/>
      <c r="MB912" s="79"/>
      <c r="MC912" s="79"/>
      <c r="MD912" s="79"/>
      <c r="ME912" s="79"/>
      <c r="MF912" s="79"/>
      <c r="MG912" s="79"/>
      <c r="MH912" s="79"/>
      <c r="MI912" s="79"/>
      <c r="MJ912" s="79"/>
      <c r="MK912" s="79"/>
      <c r="ML912" s="79"/>
      <c r="MM912" s="79"/>
      <c r="MN912" s="79"/>
      <c r="MO912" s="79"/>
      <c r="MP912" s="79"/>
      <c r="MQ912" s="79"/>
      <c r="MR912" s="79"/>
      <c r="MS912" s="79"/>
      <c r="MT912" s="79"/>
      <c r="MU912" s="79"/>
      <c r="MV912" s="79"/>
      <c r="MW912" s="79"/>
      <c r="MX912" s="79"/>
      <c r="MY912" s="79"/>
      <c r="MZ912" s="79"/>
      <c r="NA912" s="79"/>
      <c r="NB912" s="79"/>
      <c r="NC912" s="79"/>
      <c r="ND912" s="79"/>
      <c r="NE912" s="79"/>
      <c r="NF912" s="79"/>
      <c r="NG912" s="79"/>
      <c r="NH912" s="79"/>
      <c r="NI912" s="79"/>
      <c r="NJ912" s="79"/>
      <c r="NK912" s="79"/>
      <c r="NL912" s="79"/>
      <c r="NM912" s="79"/>
      <c r="NN912" s="79"/>
      <c r="NO912" s="79"/>
      <c r="NP912" s="79"/>
      <c r="NQ912" s="79"/>
      <c r="NR912" s="79"/>
      <c r="NS912" s="79"/>
      <c r="NT912" s="79"/>
      <c r="NU912" s="79"/>
      <c r="NV912" s="79"/>
      <c r="NW912" s="79"/>
      <c r="NX912" s="79"/>
      <c r="NY912" s="79"/>
      <c r="NZ912" s="79"/>
      <c r="OA912" s="79"/>
      <c r="OB912" s="79"/>
      <c r="OC912" s="79"/>
      <c r="OD912" s="79"/>
      <c r="OE912" s="79"/>
      <c r="OF912" s="79"/>
      <c r="OG912" s="79"/>
      <c r="OH912" s="79"/>
      <c r="OI912" s="79"/>
      <c r="OJ912" s="79"/>
      <c r="OK912" s="79"/>
      <c r="OL912" s="79"/>
      <c r="OM912" s="79"/>
      <c r="ON912" s="79"/>
      <c r="OO912" s="79"/>
      <c r="OP912" s="79"/>
      <c r="OQ912" s="79"/>
      <c r="OR912" s="79"/>
      <c r="OS912" s="79"/>
      <c r="OT912" s="79"/>
      <c r="OU912" s="79"/>
      <c r="OV912" s="79"/>
      <c r="OW912" s="79"/>
      <c r="OX912" s="79"/>
      <c r="OY912" s="79"/>
      <c r="OZ912" s="79"/>
      <c r="PA912" s="79"/>
      <c r="PB912" s="79"/>
      <c r="PC912" s="79"/>
      <c r="PD912" s="79"/>
      <c r="PE912" s="79"/>
      <c r="PF912" s="79"/>
      <c r="PG912" s="79"/>
      <c r="PH912" s="79"/>
      <c r="PI912" s="79"/>
      <c r="PJ912" s="79"/>
      <c r="PK912" s="79"/>
      <c r="PL912" s="79"/>
      <c r="PM912" s="79"/>
      <c r="PN912" s="79"/>
      <c r="PO912" s="79"/>
      <c r="PP912" s="79"/>
      <c r="PQ912" s="79"/>
      <c r="PR912" s="79"/>
      <c r="PS912" s="79"/>
      <c r="PT912" s="79"/>
      <c r="PU912" s="79"/>
      <c r="PV912" s="79"/>
      <c r="PW912" s="79"/>
      <c r="PX912" s="79"/>
      <c r="PY912" s="79"/>
      <c r="PZ912" s="79"/>
      <c r="QA912" s="79"/>
      <c r="QB912" s="79"/>
      <c r="QC912" s="79"/>
      <c r="QD912" s="79"/>
      <c r="QE912" s="79"/>
      <c r="QF912" s="79"/>
      <c r="QG912" s="79"/>
      <c r="QH912" s="79"/>
      <c r="QI912" s="79"/>
      <c r="QJ912" s="79"/>
      <c r="QK912" s="79"/>
      <c r="QL912" s="79"/>
      <c r="QM912" s="79"/>
      <c r="QN912" s="79"/>
      <c r="QO912" s="79"/>
      <c r="QP912" s="79"/>
      <c r="QQ912" s="79"/>
      <c r="QR912" s="79"/>
      <c r="QS912" s="79"/>
      <c r="QT912" s="79"/>
      <c r="QU912" s="79"/>
      <c r="QV912" s="79"/>
      <c r="QW912" s="79"/>
      <c r="QX912" s="79"/>
      <c r="QY912" s="79"/>
      <c r="QZ912" s="79"/>
      <c r="RA912" s="79"/>
      <c r="RB912" s="79"/>
      <c r="RC912" s="79"/>
      <c r="RD912" s="79"/>
      <c r="RE912" s="79"/>
      <c r="RF912" s="79"/>
      <c r="RG912" s="79"/>
      <c r="RH912" s="79"/>
      <c r="RI912" s="79"/>
      <c r="RJ912" s="79"/>
      <c r="RK912" s="79"/>
      <c r="RL912" s="79"/>
      <c r="RM912" s="79"/>
      <c r="RN912" s="79"/>
      <c r="RO912" s="79"/>
      <c r="RP912" s="79"/>
      <c r="RQ912" s="79"/>
      <c r="RR912" s="79"/>
      <c r="RS912" s="79"/>
      <c r="RT912" s="79"/>
      <c r="RU912" s="79"/>
      <c r="RV912" s="79"/>
      <c r="RW912" s="79"/>
      <c r="RX912" s="79"/>
      <c r="RY912" s="79"/>
      <c r="RZ912" s="79"/>
      <c r="SA912" s="79"/>
      <c r="SB912" s="79"/>
      <c r="SC912" s="79"/>
      <c r="SD912" s="79"/>
      <c r="SE912" s="79"/>
      <c r="SF912" s="79"/>
      <c r="SG912" s="79"/>
      <c r="SH912" s="79"/>
      <c r="SI912" s="79"/>
      <c r="SJ912" s="79"/>
      <c r="SK912" s="79"/>
      <c r="SL912" s="79"/>
      <c r="SM912" s="79"/>
      <c r="SN912" s="79"/>
      <c r="SO912" s="79"/>
      <c r="SP912" s="79"/>
      <c r="SQ912" s="79"/>
      <c r="SR912" s="79"/>
      <c r="SS912" s="79"/>
      <c r="ST912" s="79"/>
      <c r="SU912" s="79"/>
      <c r="SV912" s="79"/>
      <c r="SW912" s="79"/>
      <c r="SX912" s="79"/>
      <c r="SY912" s="79"/>
      <c r="SZ912" s="79"/>
      <c r="TA912" s="79"/>
      <c r="TB912" s="79"/>
      <c r="TC912" s="79"/>
      <c r="TD912" s="79"/>
      <c r="TE912" s="79"/>
      <c r="TF912" s="79"/>
      <c r="TG912" s="79"/>
      <c r="TH912" s="79"/>
      <c r="TI912" s="79"/>
      <c r="TJ912" s="79"/>
      <c r="TK912" s="79"/>
      <c r="TL912" s="79"/>
      <c r="TM912" s="79"/>
      <c r="TN912" s="79"/>
      <c r="TO912" s="79"/>
      <c r="TP912" s="79"/>
      <c r="TQ912" s="79"/>
      <c r="TR912" s="79"/>
      <c r="TS912" s="79"/>
      <c r="TT912" s="79"/>
      <c r="TU912" s="79"/>
      <c r="TV912" s="79"/>
      <c r="TW912" s="79"/>
      <c r="TX912" s="79"/>
      <c r="TY912" s="79"/>
      <c r="TZ912" s="79"/>
      <c r="UA912" s="79"/>
      <c r="UB912" s="79"/>
      <c r="UC912" s="79"/>
      <c r="UD912" s="79"/>
      <c r="UE912" s="79"/>
      <c r="UF912" s="79"/>
      <c r="UG912" s="79"/>
      <c r="UH912" s="79"/>
      <c r="UI912" s="79"/>
      <c r="UJ912" s="79"/>
      <c r="UK912" s="79"/>
      <c r="UL912" s="79"/>
      <c r="UM912" s="79"/>
      <c r="UN912" s="79"/>
      <c r="UO912" s="79"/>
      <c r="UP912" s="79"/>
      <c r="UQ912" s="79"/>
      <c r="UR912" s="79"/>
      <c r="US912" s="79"/>
      <c r="UT912" s="79"/>
      <c r="UU912" s="79"/>
      <c r="UV912" s="79"/>
      <c r="UW912" s="79"/>
      <c r="UX912" s="79"/>
      <c r="UY912" s="79"/>
      <c r="UZ912" s="79"/>
      <c r="VA912" s="79"/>
      <c r="VB912" s="79"/>
      <c r="VC912" s="79"/>
      <c r="VD912" s="79"/>
      <c r="VE912" s="79"/>
      <c r="VF912" s="79"/>
      <c r="VG912" s="79"/>
      <c r="VH912" s="79"/>
      <c r="VI912" s="79"/>
      <c r="VJ912" s="79"/>
      <c r="VK912" s="79"/>
      <c r="VL912" s="79"/>
      <c r="VM912" s="79"/>
      <c r="VN912" s="79"/>
      <c r="VO912" s="79"/>
      <c r="VP912" s="79"/>
      <c r="VQ912" s="79"/>
      <c r="VR912" s="79"/>
      <c r="VS912" s="79"/>
      <c r="VT912" s="79"/>
      <c r="VU912" s="79"/>
      <c r="VV912" s="79"/>
      <c r="VW912" s="79"/>
      <c r="VX912" s="79"/>
      <c r="VY912" s="79"/>
      <c r="VZ912" s="79"/>
      <c r="WA912" s="79"/>
      <c r="WB912" s="79"/>
      <c r="WC912" s="79"/>
    </row>
    <row r="913" spans="1:601" s="102" customFormat="1">
      <c r="A913" s="49">
        <f>IF(C913=C912,A912,IF(C913=(C912+1),A912,(A912+1)))</f>
        <v>132</v>
      </c>
      <c r="B913" s="50" t="str">
        <f>IF(L913="Stroke",IF(M913=M912,IF(A913&lt;&gt;A912,1,IF(L912="Stroke",B912+1,IF(L911="Stroke",B911+1,IF(L910="Stroke",B910+1,IF(L909="Stroke",B909+1,IF(L908="Stroke",B908+1,IF(L907="Stroke",B907+1,IF(L906="Stroke",B906+1,"")))))))),IF(A913&lt;&gt;A911,1,IF(M913=M911,IF(L911="Stroke",B911+1,IF(M913=M910,IF(L910="Stroke",B910+1,""))),1))),"")</f>
        <v/>
      </c>
      <c r="C913" s="49">
        <f t="shared" si="28"/>
        <v>62649</v>
      </c>
      <c r="D913" s="49" t="str">
        <f t="shared" si="29"/>
        <v>20171129</v>
      </c>
      <c r="E913" s="49">
        <v>2017</v>
      </c>
      <c r="F913" s="49">
        <v>11</v>
      </c>
      <c r="G913" s="49">
        <v>29</v>
      </c>
      <c r="H913" s="49">
        <v>17</v>
      </c>
      <c r="I913" s="49">
        <v>24</v>
      </c>
      <c r="J913" s="49">
        <v>9</v>
      </c>
      <c r="K913" s="49">
        <v>638</v>
      </c>
      <c r="L913" s="61" t="s">
        <v>47</v>
      </c>
      <c r="M913" s="49">
        <v>1</v>
      </c>
      <c r="N913" s="49" t="s">
        <v>21</v>
      </c>
      <c r="O913" s="49" t="s">
        <v>27</v>
      </c>
      <c r="P913" s="49">
        <v>0</v>
      </c>
      <c r="Q913" s="49"/>
      <c r="R913" s="60"/>
      <c r="S913" s="60"/>
      <c r="T913" s="60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  <c r="AE913" s="79"/>
      <c r="AF913" s="79"/>
      <c r="AG913" s="79"/>
      <c r="AH913" s="79"/>
      <c r="AI913" s="79"/>
      <c r="AJ913" s="79"/>
      <c r="AK913" s="79"/>
      <c r="AL913" s="79"/>
      <c r="AM913" s="79"/>
      <c r="AN913" s="79"/>
      <c r="AO913" s="79"/>
      <c r="AP913" s="79"/>
      <c r="AQ913" s="79"/>
      <c r="AR913" s="79"/>
      <c r="AS913" s="79"/>
      <c r="AT913" s="79"/>
      <c r="AU913" s="79"/>
      <c r="AV913" s="79"/>
      <c r="AW913" s="79"/>
      <c r="AX913" s="79"/>
      <c r="AY913" s="79"/>
      <c r="AZ913" s="79"/>
      <c r="BA913" s="79"/>
      <c r="BB913" s="79"/>
      <c r="BC913" s="79"/>
      <c r="BD913" s="79"/>
      <c r="BE913" s="79"/>
      <c r="BF913" s="79"/>
      <c r="BG913" s="79"/>
      <c r="BH913" s="79"/>
      <c r="BI913" s="79"/>
      <c r="BJ913" s="79"/>
      <c r="BK913" s="79"/>
      <c r="BL913" s="79"/>
      <c r="BM913" s="79"/>
      <c r="BN913" s="79"/>
      <c r="BO913" s="79"/>
      <c r="BP913" s="79"/>
      <c r="BQ913" s="79"/>
      <c r="BR913" s="79"/>
      <c r="BS913" s="79"/>
      <c r="BT913" s="79"/>
      <c r="BU913" s="79"/>
      <c r="BV913" s="79"/>
      <c r="BW913" s="79"/>
      <c r="BX913" s="79"/>
      <c r="BY913" s="79"/>
      <c r="BZ913" s="79"/>
      <c r="CA913" s="79"/>
      <c r="CB913" s="79"/>
      <c r="CC913" s="79"/>
      <c r="CD913" s="79"/>
      <c r="CE913" s="79"/>
      <c r="CF913" s="79"/>
      <c r="CG913" s="79"/>
      <c r="CH913" s="79"/>
      <c r="CI913" s="79"/>
      <c r="CJ913" s="79"/>
      <c r="CK913" s="79"/>
      <c r="CL913" s="79"/>
      <c r="CM913" s="79"/>
      <c r="CN913" s="79"/>
      <c r="CO913" s="79"/>
      <c r="CP913" s="79"/>
      <c r="CQ913" s="79"/>
      <c r="CR913" s="79"/>
      <c r="CS913" s="79"/>
      <c r="CT913" s="79"/>
      <c r="CU913" s="79"/>
      <c r="CV913" s="79"/>
      <c r="CW913" s="79"/>
      <c r="CX913" s="79"/>
      <c r="CY913" s="79"/>
      <c r="CZ913" s="79"/>
      <c r="DA913" s="79"/>
      <c r="DB913" s="79"/>
      <c r="DC913" s="79"/>
      <c r="DD913" s="79"/>
      <c r="DE913" s="79"/>
      <c r="DF913" s="79"/>
      <c r="DG913" s="79"/>
      <c r="DH913" s="79"/>
      <c r="DI913" s="79"/>
      <c r="DJ913" s="79"/>
      <c r="DK913" s="79"/>
      <c r="DL913" s="79"/>
      <c r="DM913" s="79"/>
      <c r="DN913" s="79"/>
      <c r="DO913" s="79"/>
      <c r="DP913" s="79"/>
      <c r="DQ913" s="79"/>
      <c r="DR913" s="79"/>
      <c r="DS913" s="79"/>
      <c r="DT913" s="79"/>
      <c r="DU913" s="79"/>
      <c r="DV913" s="79"/>
      <c r="DW913" s="79"/>
      <c r="DX913" s="79"/>
      <c r="DY913" s="79"/>
      <c r="DZ913" s="79"/>
      <c r="EA913" s="79"/>
      <c r="EB913" s="79"/>
      <c r="EC913" s="79"/>
      <c r="ED913" s="79"/>
      <c r="EE913" s="79"/>
      <c r="EF913" s="79"/>
      <c r="EG913" s="79"/>
      <c r="EH913" s="79"/>
      <c r="EI913" s="79"/>
      <c r="EJ913" s="79"/>
      <c r="EK913" s="79"/>
      <c r="EL913" s="79"/>
      <c r="EM913" s="79"/>
      <c r="EN913" s="79"/>
      <c r="EO913" s="79"/>
      <c r="EP913" s="79"/>
      <c r="EQ913" s="79"/>
      <c r="ER913" s="79"/>
      <c r="ES913" s="79"/>
      <c r="ET913" s="79"/>
      <c r="EU913" s="79"/>
      <c r="EV913" s="79"/>
      <c r="EW913" s="79"/>
      <c r="EX913" s="79"/>
      <c r="EY913" s="79"/>
      <c r="EZ913" s="79"/>
      <c r="FA913" s="79"/>
      <c r="FB913" s="79"/>
      <c r="FC913" s="79"/>
      <c r="FD913" s="79"/>
      <c r="FE913" s="79"/>
      <c r="FF913" s="79"/>
      <c r="FG913" s="79"/>
      <c r="FH913" s="79"/>
      <c r="FI913" s="79"/>
      <c r="FJ913" s="79"/>
      <c r="FK913" s="79"/>
      <c r="FL913" s="79"/>
      <c r="FM913" s="79"/>
      <c r="FN913" s="79"/>
      <c r="FO913" s="79"/>
      <c r="FP913" s="79"/>
      <c r="FQ913" s="79"/>
      <c r="FR913" s="79"/>
      <c r="FS913" s="79"/>
      <c r="FT913" s="79"/>
      <c r="FU913" s="79"/>
      <c r="FV913" s="79"/>
      <c r="FW913" s="79"/>
      <c r="FX913" s="79"/>
      <c r="FY913" s="79"/>
      <c r="FZ913" s="79"/>
      <c r="GA913" s="79"/>
      <c r="GB913" s="79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79"/>
      <c r="HP913" s="79"/>
      <c r="HQ913" s="79"/>
      <c r="HR913" s="79"/>
      <c r="HS913" s="79"/>
      <c r="HT913" s="79"/>
      <c r="HU913" s="79"/>
      <c r="HV913" s="79"/>
      <c r="HW913" s="79"/>
      <c r="HX913" s="79"/>
      <c r="HY913" s="79"/>
      <c r="HZ913" s="79"/>
      <c r="IA913" s="79"/>
      <c r="IB913" s="79"/>
      <c r="IC913" s="79"/>
      <c r="ID913" s="79"/>
      <c r="IE913" s="79"/>
      <c r="IF913" s="79"/>
      <c r="IG913" s="79"/>
      <c r="IH913" s="79"/>
      <c r="II913" s="79"/>
      <c r="IJ913" s="79"/>
      <c r="IK913" s="79"/>
      <c r="IL913" s="79"/>
      <c r="IM913" s="79"/>
      <c r="IN913" s="79"/>
      <c r="IO913" s="79"/>
      <c r="IP913" s="79"/>
      <c r="IQ913" s="79"/>
      <c r="IR913" s="79"/>
      <c r="IS913" s="79"/>
      <c r="IT913" s="79"/>
      <c r="IU913" s="79"/>
      <c r="IV913" s="79"/>
      <c r="IW913" s="79"/>
      <c r="IX913" s="79"/>
      <c r="IY913" s="79"/>
      <c r="IZ913" s="79"/>
      <c r="JA913" s="79"/>
      <c r="JB913" s="79"/>
      <c r="JC913" s="79"/>
      <c r="JD913" s="79"/>
      <c r="JE913" s="79"/>
      <c r="JF913" s="79"/>
      <c r="JG913" s="79"/>
      <c r="JH913" s="79"/>
      <c r="JI913" s="79"/>
      <c r="JJ913" s="79"/>
      <c r="JK913" s="79"/>
      <c r="JL913" s="79"/>
      <c r="JM913" s="79"/>
      <c r="JN913" s="79"/>
      <c r="JO913" s="79"/>
      <c r="JP913" s="79"/>
      <c r="JQ913" s="79"/>
      <c r="JR913" s="79"/>
      <c r="JS913" s="79"/>
      <c r="JT913" s="79"/>
      <c r="JU913" s="79"/>
      <c r="JV913" s="79"/>
      <c r="JW913" s="79"/>
      <c r="JX913" s="79"/>
      <c r="JY913" s="79"/>
      <c r="JZ913" s="79"/>
      <c r="KA913" s="79"/>
      <c r="KB913" s="79"/>
      <c r="KC913" s="79"/>
      <c r="KD913" s="79"/>
      <c r="KE913" s="79"/>
      <c r="KF913" s="79"/>
      <c r="KG913" s="79"/>
      <c r="KH913" s="79"/>
      <c r="KI913" s="79"/>
      <c r="KJ913" s="79"/>
      <c r="KK913" s="79"/>
      <c r="KL913" s="79"/>
      <c r="KM913" s="79"/>
      <c r="KN913" s="79"/>
      <c r="KO913" s="79"/>
      <c r="KP913" s="79"/>
      <c r="KQ913" s="79"/>
      <c r="KR913" s="79"/>
      <c r="KS913" s="79"/>
      <c r="KT913" s="79"/>
      <c r="KU913" s="79"/>
      <c r="KV913" s="79"/>
      <c r="KW913" s="79"/>
      <c r="KX913" s="79"/>
      <c r="KY913" s="79"/>
      <c r="KZ913" s="79"/>
      <c r="LA913" s="79"/>
      <c r="LB913" s="79"/>
      <c r="LC913" s="79"/>
      <c r="LD913" s="79"/>
      <c r="LE913" s="79"/>
      <c r="LF913" s="79"/>
      <c r="LG913" s="79"/>
      <c r="LH913" s="79"/>
      <c r="LI913" s="79"/>
      <c r="LJ913" s="79"/>
      <c r="LK913" s="79"/>
      <c r="LL913" s="79"/>
      <c r="LM913" s="79"/>
      <c r="LN913" s="79"/>
      <c r="LO913" s="79"/>
      <c r="LP913" s="79"/>
      <c r="LQ913" s="79"/>
      <c r="LR913" s="79"/>
      <c r="LS913" s="79"/>
      <c r="LT913" s="79"/>
      <c r="LU913" s="79"/>
      <c r="LV913" s="79"/>
      <c r="LW913" s="79"/>
      <c r="LX913" s="79"/>
      <c r="LY913" s="79"/>
      <c r="LZ913" s="79"/>
      <c r="MA913" s="79"/>
      <c r="MB913" s="79"/>
      <c r="MC913" s="79"/>
      <c r="MD913" s="79"/>
      <c r="ME913" s="79"/>
      <c r="MF913" s="79"/>
      <c r="MG913" s="79"/>
      <c r="MH913" s="79"/>
      <c r="MI913" s="79"/>
      <c r="MJ913" s="79"/>
      <c r="MK913" s="79"/>
      <c r="ML913" s="79"/>
      <c r="MM913" s="79"/>
      <c r="MN913" s="79"/>
      <c r="MO913" s="79"/>
      <c r="MP913" s="79"/>
      <c r="MQ913" s="79"/>
      <c r="MR913" s="79"/>
      <c r="MS913" s="79"/>
      <c r="MT913" s="79"/>
      <c r="MU913" s="79"/>
      <c r="MV913" s="79"/>
      <c r="MW913" s="79"/>
      <c r="MX913" s="79"/>
      <c r="MY913" s="79"/>
      <c r="MZ913" s="79"/>
      <c r="NA913" s="79"/>
      <c r="NB913" s="79"/>
      <c r="NC913" s="79"/>
      <c r="ND913" s="79"/>
      <c r="NE913" s="79"/>
      <c r="NF913" s="79"/>
      <c r="NG913" s="79"/>
      <c r="NH913" s="79"/>
      <c r="NI913" s="79"/>
      <c r="NJ913" s="79"/>
      <c r="NK913" s="79"/>
      <c r="NL913" s="79"/>
      <c r="NM913" s="79"/>
      <c r="NN913" s="79"/>
      <c r="NO913" s="79"/>
      <c r="NP913" s="79"/>
      <c r="NQ913" s="79"/>
      <c r="NR913" s="79"/>
      <c r="NS913" s="79"/>
      <c r="NT913" s="79"/>
      <c r="NU913" s="79"/>
      <c r="NV913" s="79"/>
      <c r="NW913" s="79"/>
      <c r="NX913" s="79"/>
      <c r="NY913" s="79"/>
      <c r="NZ913" s="79"/>
      <c r="OA913" s="79"/>
      <c r="OB913" s="79"/>
      <c r="OC913" s="79"/>
      <c r="OD913" s="79"/>
      <c r="OE913" s="79"/>
      <c r="OF913" s="79"/>
      <c r="OG913" s="79"/>
      <c r="OH913" s="79"/>
      <c r="OI913" s="79"/>
      <c r="OJ913" s="79"/>
      <c r="OK913" s="79"/>
      <c r="OL913" s="79"/>
      <c r="OM913" s="79"/>
      <c r="ON913" s="79"/>
      <c r="OO913" s="79"/>
      <c r="OP913" s="79"/>
      <c r="OQ913" s="79"/>
      <c r="OR913" s="79"/>
      <c r="OS913" s="79"/>
      <c r="OT913" s="79"/>
      <c r="OU913" s="79"/>
      <c r="OV913" s="79"/>
      <c r="OW913" s="79"/>
      <c r="OX913" s="79"/>
      <c r="OY913" s="79"/>
      <c r="OZ913" s="79"/>
      <c r="PA913" s="79"/>
      <c r="PB913" s="79"/>
      <c r="PC913" s="79"/>
      <c r="PD913" s="79"/>
      <c r="PE913" s="79"/>
      <c r="PF913" s="79"/>
      <c r="PG913" s="79"/>
      <c r="PH913" s="79"/>
      <c r="PI913" s="79"/>
      <c r="PJ913" s="79"/>
      <c r="PK913" s="79"/>
      <c r="PL913" s="79"/>
      <c r="PM913" s="79"/>
      <c r="PN913" s="79"/>
      <c r="PO913" s="79"/>
      <c r="PP913" s="79"/>
      <c r="PQ913" s="79"/>
      <c r="PR913" s="79"/>
      <c r="PS913" s="79"/>
      <c r="PT913" s="79"/>
      <c r="PU913" s="79"/>
      <c r="PV913" s="79"/>
      <c r="PW913" s="79"/>
      <c r="PX913" s="79"/>
      <c r="PY913" s="79"/>
      <c r="PZ913" s="79"/>
      <c r="QA913" s="79"/>
      <c r="QB913" s="79"/>
      <c r="QC913" s="79"/>
      <c r="QD913" s="79"/>
      <c r="QE913" s="79"/>
      <c r="QF913" s="79"/>
      <c r="QG913" s="79"/>
      <c r="QH913" s="79"/>
      <c r="QI913" s="79"/>
      <c r="QJ913" s="79"/>
      <c r="QK913" s="79"/>
      <c r="QL913" s="79"/>
      <c r="QM913" s="79"/>
      <c r="QN913" s="79"/>
      <c r="QO913" s="79"/>
      <c r="QP913" s="79"/>
      <c r="QQ913" s="79"/>
      <c r="QR913" s="79"/>
      <c r="QS913" s="79"/>
      <c r="QT913" s="79"/>
      <c r="QU913" s="79"/>
      <c r="QV913" s="79"/>
      <c r="QW913" s="79"/>
      <c r="QX913" s="79"/>
      <c r="QY913" s="79"/>
      <c r="QZ913" s="79"/>
      <c r="RA913" s="79"/>
      <c r="RB913" s="79"/>
      <c r="RC913" s="79"/>
      <c r="RD913" s="79"/>
      <c r="RE913" s="79"/>
      <c r="RF913" s="79"/>
      <c r="RG913" s="79"/>
      <c r="RH913" s="79"/>
      <c r="RI913" s="79"/>
      <c r="RJ913" s="79"/>
      <c r="RK913" s="79"/>
      <c r="RL913" s="79"/>
      <c r="RM913" s="79"/>
      <c r="RN913" s="79"/>
      <c r="RO913" s="79"/>
      <c r="RP913" s="79"/>
      <c r="RQ913" s="79"/>
      <c r="RR913" s="79"/>
      <c r="RS913" s="79"/>
      <c r="RT913" s="79"/>
      <c r="RU913" s="79"/>
      <c r="RV913" s="79"/>
      <c r="RW913" s="79"/>
      <c r="RX913" s="79"/>
      <c r="RY913" s="79"/>
      <c r="RZ913" s="79"/>
      <c r="SA913" s="79"/>
      <c r="SB913" s="79"/>
      <c r="SC913" s="79"/>
      <c r="SD913" s="79"/>
      <c r="SE913" s="79"/>
      <c r="SF913" s="79"/>
      <c r="SG913" s="79"/>
      <c r="SH913" s="79"/>
      <c r="SI913" s="79"/>
      <c r="SJ913" s="79"/>
      <c r="SK913" s="79"/>
      <c r="SL913" s="79"/>
      <c r="SM913" s="79"/>
      <c r="SN913" s="79"/>
      <c r="SO913" s="79"/>
      <c r="SP913" s="79"/>
      <c r="SQ913" s="79"/>
      <c r="SR913" s="79"/>
      <c r="SS913" s="79"/>
      <c r="ST913" s="79"/>
      <c r="SU913" s="79"/>
      <c r="SV913" s="79"/>
      <c r="SW913" s="79"/>
      <c r="SX913" s="79"/>
      <c r="SY913" s="79"/>
      <c r="SZ913" s="79"/>
      <c r="TA913" s="79"/>
      <c r="TB913" s="79"/>
      <c r="TC913" s="79"/>
      <c r="TD913" s="79"/>
      <c r="TE913" s="79"/>
      <c r="TF913" s="79"/>
      <c r="TG913" s="79"/>
      <c r="TH913" s="79"/>
      <c r="TI913" s="79"/>
      <c r="TJ913" s="79"/>
      <c r="TK913" s="79"/>
      <c r="TL913" s="79"/>
      <c r="TM913" s="79"/>
      <c r="TN913" s="79"/>
      <c r="TO913" s="79"/>
      <c r="TP913" s="79"/>
      <c r="TQ913" s="79"/>
      <c r="TR913" s="79"/>
      <c r="TS913" s="79"/>
      <c r="TT913" s="79"/>
      <c r="TU913" s="79"/>
      <c r="TV913" s="79"/>
      <c r="TW913" s="79"/>
      <c r="TX913" s="79"/>
      <c r="TY913" s="79"/>
      <c r="TZ913" s="79"/>
      <c r="UA913" s="79"/>
      <c r="UB913" s="79"/>
      <c r="UC913" s="79"/>
      <c r="UD913" s="79"/>
      <c r="UE913" s="79"/>
      <c r="UF913" s="79"/>
      <c r="UG913" s="79"/>
      <c r="UH913" s="79"/>
      <c r="UI913" s="79"/>
      <c r="UJ913" s="79"/>
      <c r="UK913" s="79"/>
      <c r="UL913" s="79"/>
      <c r="UM913" s="79"/>
      <c r="UN913" s="79"/>
      <c r="UO913" s="79"/>
      <c r="UP913" s="79"/>
      <c r="UQ913" s="79"/>
      <c r="UR913" s="79"/>
      <c r="US913" s="79"/>
      <c r="UT913" s="79"/>
      <c r="UU913" s="79"/>
      <c r="UV913" s="79"/>
      <c r="UW913" s="79"/>
      <c r="UX913" s="79"/>
      <c r="UY913" s="79"/>
      <c r="UZ913" s="79"/>
      <c r="VA913" s="79"/>
      <c r="VB913" s="79"/>
      <c r="VC913" s="79"/>
      <c r="VD913" s="79"/>
      <c r="VE913" s="79"/>
      <c r="VF913" s="79"/>
      <c r="VG913" s="79"/>
      <c r="VH913" s="79"/>
      <c r="VI913" s="79"/>
      <c r="VJ913" s="79"/>
      <c r="VK913" s="79"/>
      <c r="VL913" s="79"/>
      <c r="VM913" s="79"/>
      <c r="VN913" s="79"/>
      <c r="VO913" s="79"/>
      <c r="VP913" s="79"/>
      <c r="VQ913" s="79"/>
      <c r="VR913" s="79"/>
      <c r="VS913" s="79"/>
      <c r="VT913" s="79"/>
      <c r="VU913" s="79"/>
      <c r="VV913" s="79"/>
      <c r="VW913" s="79"/>
      <c r="VX913" s="79"/>
      <c r="VY913" s="79"/>
      <c r="VZ913" s="79"/>
      <c r="WA913" s="79"/>
      <c r="WB913" s="79"/>
      <c r="WC913" s="79"/>
    </row>
    <row r="914" spans="1:601" s="102" customFormat="1">
      <c r="A914" s="51">
        <f>IF(C914=C913,A913,IF(C914=(C913+1),A913,(A913+1)))</f>
        <v>133</v>
      </c>
      <c r="B914" s="50" t="str">
        <f>IF(L914="Stroke",IF(M914=M913,IF(A914&lt;&gt;A913,1,IF(L913="Stroke",B913+1,IF(L912="Stroke",B912+1,IF(L911="Stroke",B911+1,IF(L910="Stroke",B910+1,IF(L909="Stroke",B909+1,IF(L908="Stroke",B908+1,IF(L907="Stroke",B907+1,"")))))))),IF(A914&lt;&gt;A912,1,IF(M914=M912,IF(L912="Stroke",B912+1,IF(M914=M911,IF(L911="Stroke",B911+1,""))),1))),"")</f>
        <v/>
      </c>
      <c r="C914" s="51">
        <f t="shared" si="28"/>
        <v>63946</v>
      </c>
      <c r="D914" s="51" t="str">
        <f t="shared" si="29"/>
        <v>20171129</v>
      </c>
      <c r="E914" s="51">
        <v>2017</v>
      </c>
      <c r="F914" s="51">
        <v>11</v>
      </c>
      <c r="G914" s="51">
        <v>29</v>
      </c>
      <c r="H914" s="51">
        <v>17</v>
      </c>
      <c r="I914" s="51">
        <v>45</v>
      </c>
      <c r="J914" s="51">
        <v>46</v>
      </c>
      <c r="K914" s="51">
        <v>241</v>
      </c>
      <c r="L914" s="51" t="s">
        <v>44</v>
      </c>
      <c r="M914" s="51">
        <v>1</v>
      </c>
      <c r="N914" s="51" t="s">
        <v>21</v>
      </c>
      <c r="O914" s="51" t="s">
        <v>27</v>
      </c>
      <c r="P914" s="51">
        <v>218</v>
      </c>
      <c r="Q914" s="51" t="s">
        <v>42</v>
      </c>
      <c r="R914" s="60"/>
      <c r="S914" s="60"/>
      <c r="T914" s="60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  <c r="AE914" s="79"/>
      <c r="AF914" s="79"/>
      <c r="AG914" s="79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  <c r="AR914" s="79"/>
      <c r="AS914" s="79"/>
      <c r="AT914" s="79"/>
      <c r="AU914" s="79"/>
      <c r="AV914" s="79"/>
      <c r="AW914" s="79"/>
      <c r="AX914" s="79"/>
      <c r="AY914" s="79"/>
      <c r="AZ914" s="79"/>
      <c r="BA914" s="79"/>
      <c r="BB914" s="79"/>
      <c r="BC914" s="79"/>
      <c r="BD914" s="79"/>
      <c r="BE914" s="79"/>
      <c r="BF914" s="79"/>
      <c r="BG914" s="79"/>
      <c r="BH914" s="79"/>
      <c r="BI914" s="79"/>
      <c r="BJ914" s="79"/>
      <c r="BK914" s="79"/>
      <c r="BL914" s="79"/>
      <c r="BM914" s="79"/>
      <c r="BN914" s="79"/>
      <c r="BO914" s="79"/>
      <c r="BP914" s="79"/>
      <c r="BQ914" s="79"/>
      <c r="BR914" s="79"/>
      <c r="BS914" s="79"/>
      <c r="BT914" s="79"/>
      <c r="BU914" s="79"/>
      <c r="BV914" s="79"/>
      <c r="BW914" s="79"/>
      <c r="BX914" s="79"/>
      <c r="BY914" s="79"/>
      <c r="BZ914" s="79"/>
      <c r="CA914" s="79"/>
      <c r="CB914" s="79"/>
      <c r="CC914" s="79"/>
      <c r="CD914" s="79"/>
      <c r="CE914" s="79"/>
      <c r="CF914" s="79"/>
      <c r="CG914" s="79"/>
      <c r="CH914" s="79"/>
      <c r="CI914" s="79"/>
      <c r="CJ914" s="79"/>
      <c r="CK914" s="79"/>
      <c r="CL914" s="79"/>
      <c r="CM914" s="79"/>
      <c r="CN914" s="79"/>
      <c r="CO914" s="79"/>
      <c r="CP914" s="79"/>
      <c r="CQ914" s="79"/>
      <c r="CR914" s="79"/>
      <c r="CS914" s="79"/>
      <c r="CT914" s="79"/>
      <c r="CU914" s="79"/>
      <c r="CV914" s="79"/>
      <c r="CW914" s="79"/>
      <c r="CX914" s="79"/>
      <c r="CY914" s="79"/>
      <c r="CZ914" s="79"/>
      <c r="DA914" s="79"/>
      <c r="DB914" s="79"/>
      <c r="DC914" s="79"/>
      <c r="DD914" s="79"/>
      <c r="DE914" s="79"/>
      <c r="DF914" s="79"/>
      <c r="DG914" s="79"/>
      <c r="DH914" s="79"/>
      <c r="DI914" s="79"/>
      <c r="DJ914" s="79"/>
      <c r="DK914" s="79"/>
      <c r="DL914" s="79"/>
      <c r="DM914" s="79"/>
      <c r="DN914" s="79"/>
      <c r="DO914" s="79"/>
      <c r="DP914" s="79"/>
      <c r="DQ914" s="79"/>
      <c r="DR914" s="79"/>
      <c r="DS914" s="79"/>
      <c r="DT914" s="79"/>
      <c r="DU914" s="79"/>
      <c r="DV914" s="79"/>
      <c r="DW914" s="79"/>
      <c r="DX914" s="79"/>
      <c r="DY914" s="79"/>
      <c r="DZ914" s="79"/>
      <c r="EA914" s="79"/>
      <c r="EB914" s="79"/>
      <c r="EC914" s="79"/>
      <c r="ED914" s="79"/>
      <c r="EE914" s="79"/>
      <c r="EF914" s="79"/>
      <c r="EG914" s="79"/>
      <c r="EH914" s="79"/>
      <c r="EI914" s="79"/>
      <c r="EJ914" s="79"/>
      <c r="EK914" s="79"/>
      <c r="EL914" s="79"/>
      <c r="EM914" s="79"/>
      <c r="EN914" s="79"/>
      <c r="EO914" s="79"/>
      <c r="EP914" s="79"/>
      <c r="EQ914" s="79"/>
      <c r="ER914" s="79"/>
      <c r="ES914" s="79"/>
      <c r="ET914" s="79"/>
      <c r="EU914" s="79"/>
      <c r="EV914" s="79"/>
      <c r="EW914" s="79"/>
      <c r="EX914" s="79"/>
      <c r="EY914" s="79"/>
      <c r="EZ914" s="79"/>
      <c r="FA914" s="79"/>
      <c r="FB914" s="79"/>
      <c r="FC914" s="79"/>
      <c r="FD914" s="79"/>
      <c r="FE914" s="79"/>
      <c r="FF914" s="79"/>
      <c r="FG914" s="79"/>
      <c r="FH914" s="79"/>
      <c r="FI914" s="79"/>
      <c r="FJ914" s="79"/>
      <c r="FK914" s="79"/>
      <c r="FL914" s="79"/>
      <c r="FM914" s="79"/>
      <c r="FN914" s="79"/>
      <c r="FO914" s="79"/>
      <c r="FP914" s="79"/>
      <c r="FQ914" s="79"/>
      <c r="FR914" s="79"/>
      <c r="FS914" s="79"/>
      <c r="FT914" s="79"/>
      <c r="FU914" s="79"/>
      <c r="FV914" s="79"/>
      <c r="FW914" s="79"/>
      <c r="FX914" s="79"/>
      <c r="FY914" s="79"/>
      <c r="FZ914" s="79"/>
      <c r="GA914" s="79"/>
      <c r="GB914" s="79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79"/>
      <c r="HP914" s="79"/>
      <c r="HQ914" s="79"/>
      <c r="HR914" s="79"/>
      <c r="HS914" s="79"/>
      <c r="HT914" s="79"/>
      <c r="HU914" s="79"/>
      <c r="HV914" s="79"/>
      <c r="HW914" s="79"/>
      <c r="HX914" s="79"/>
      <c r="HY914" s="79"/>
      <c r="HZ914" s="79"/>
      <c r="IA914" s="79"/>
      <c r="IB914" s="79"/>
      <c r="IC914" s="79"/>
      <c r="ID914" s="79"/>
      <c r="IE914" s="79"/>
      <c r="IF914" s="79"/>
      <c r="IG914" s="79"/>
      <c r="IH914" s="79"/>
      <c r="II914" s="79"/>
      <c r="IJ914" s="79"/>
      <c r="IK914" s="79"/>
      <c r="IL914" s="79"/>
      <c r="IM914" s="79"/>
      <c r="IN914" s="79"/>
      <c r="IO914" s="79"/>
      <c r="IP914" s="79"/>
      <c r="IQ914" s="79"/>
      <c r="IR914" s="79"/>
      <c r="IS914" s="79"/>
      <c r="IT914" s="79"/>
      <c r="IU914" s="79"/>
      <c r="IV914" s="79"/>
      <c r="IW914" s="79"/>
      <c r="IX914" s="79"/>
      <c r="IY914" s="79"/>
      <c r="IZ914" s="79"/>
      <c r="JA914" s="79"/>
      <c r="JB914" s="79"/>
      <c r="JC914" s="79"/>
      <c r="JD914" s="79"/>
      <c r="JE914" s="79"/>
      <c r="JF914" s="79"/>
      <c r="JG914" s="79"/>
      <c r="JH914" s="79"/>
      <c r="JI914" s="79"/>
      <c r="JJ914" s="79"/>
      <c r="JK914" s="79"/>
      <c r="JL914" s="79"/>
      <c r="JM914" s="79"/>
      <c r="JN914" s="79"/>
      <c r="JO914" s="79"/>
      <c r="JP914" s="79"/>
      <c r="JQ914" s="79"/>
      <c r="JR914" s="79"/>
      <c r="JS914" s="79"/>
      <c r="JT914" s="79"/>
      <c r="JU914" s="79"/>
      <c r="JV914" s="79"/>
      <c r="JW914" s="79"/>
      <c r="JX914" s="79"/>
      <c r="JY914" s="79"/>
      <c r="JZ914" s="79"/>
      <c r="KA914" s="79"/>
      <c r="KB914" s="79"/>
      <c r="KC914" s="79"/>
      <c r="KD914" s="79"/>
      <c r="KE914" s="79"/>
      <c r="KF914" s="79"/>
      <c r="KG914" s="79"/>
      <c r="KH914" s="79"/>
      <c r="KI914" s="79"/>
      <c r="KJ914" s="79"/>
      <c r="KK914" s="79"/>
      <c r="KL914" s="79"/>
      <c r="KM914" s="79"/>
      <c r="KN914" s="79"/>
      <c r="KO914" s="79"/>
      <c r="KP914" s="79"/>
      <c r="KQ914" s="79"/>
      <c r="KR914" s="79"/>
      <c r="KS914" s="79"/>
      <c r="KT914" s="79"/>
      <c r="KU914" s="79"/>
      <c r="KV914" s="79"/>
      <c r="KW914" s="79"/>
      <c r="KX914" s="79"/>
      <c r="KY914" s="79"/>
      <c r="KZ914" s="79"/>
      <c r="LA914" s="79"/>
      <c r="LB914" s="79"/>
      <c r="LC914" s="79"/>
      <c r="LD914" s="79"/>
      <c r="LE914" s="79"/>
      <c r="LF914" s="79"/>
      <c r="LG914" s="79"/>
      <c r="LH914" s="79"/>
      <c r="LI914" s="79"/>
      <c r="LJ914" s="79"/>
      <c r="LK914" s="79"/>
      <c r="LL914" s="79"/>
      <c r="LM914" s="79"/>
      <c r="LN914" s="79"/>
      <c r="LO914" s="79"/>
      <c r="LP914" s="79"/>
      <c r="LQ914" s="79"/>
      <c r="LR914" s="79"/>
      <c r="LS914" s="79"/>
      <c r="LT914" s="79"/>
      <c r="LU914" s="79"/>
      <c r="LV914" s="79"/>
      <c r="LW914" s="79"/>
      <c r="LX914" s="79"/>
      <c r="LY914" s="79"/>
      <c r="LZ914" s="79"/>
      <c r="MA914" s="79"/>
      <c r="MB914" s="79"/>
      <c r="MC914" s="79"/>
      <c r="MD914" s="79"/>
      <c r="ME914" s="79"/>
      <c r="MF914" s="79"/>
      <c r="MG914" s="79"/>
      <c r="MH914" s="79"/>
      <c r="MI914" s="79"/>
      <c r="MJ914" s="79"/>
      <c r="MK914" s="79"/>
      <c r="ML914" s="79"/>
      <c r="MM914" s="79"/>
      <c r="MN914" s="79"/>
      <c r="MO914" s="79"/>
      <c r="MP914" s="79"/>
      <c r="MQ914" s="79"/>
      <c r="MR914" s="79"/>
      <c r="MS914" s="79"/>
      <c r="MT914" s="79"/>
      <c r="MU914" s="79"/>
      <c r="MV914" s="79"/>
      <c r="MW914" s="79"/>
      <c r="MX914" s="79"/>
      <c r="MY914" s="79"/>
      <c r="MZ914" s="79"/>
      <c r="NA914" s="79"/>
      <c r="NB914" s="79"/>
      <c r="NC914" s="79"/>
      <c r="ND914" s="79"/>
      <c r="NE914" s="79"/>
      <c r="NF914" s="79"/>
      <c r="NG914" s="79"/>
      <c r="NH914" s="79"/>
      <c r="NI914" s="79"/>
      <c r="NJ914" s="79"/>
      <c r="NK914" s="79"/>
      <c r="NL914" s="79"/>
      <c r="NM914" s="79"/>
      <c r="NN914" s="79"/>
      <c r="NO914" s="79"/>
      <c r="NP914" s="79"/>
      <c r="NQ914" s="79"/>
      <c r="NR914" s="79"/>
      <c r="NS914" s="79"/>
      <c r="NT914" s="79"/>
      <c r="NU914" s="79"/>
      <c r="NV914" s="79"/>
      <c r="NW914" s="79"/>
      <c r="NX914" s="79"/>
      <c r="NY914" s="79"/>
      <c r="NZ914" s="79"/>
      <c r="OA914" s="79"/>
      <c r="OB914" s="79"/>
      <c r="OC914" s="79"/>
      <c r="OD914" s="79"/>
      <c r="OE914" s="79"/>
      <c r="OF914" s="79"/>
      <c r="OG914" s="79"/>
      <c r="OH914" s="79"/>
      <c r="OI914" s="79"/>
      <c r="OJ914" s="79"/>
      <c r="OK914" s="79"/>
      <c r="OL914" s="79"/>
      <c r="OM914" s="79"/>
      <c r="ON914" s="79"/>
      <c r="OO914" s="79"/>
      <c r="OP914" s="79"/>
      <c r="OQ914" s="79"/>
      <c r="OR914" s="79"/>
      <c r="OS914" s="79"/>
      <c r="OT914" s="79"/>
      <c r="OU914" s="79"/>
      <c r="OV914" s="79"/>
      <c r="OW914" s="79"/>
      <c r="OX914" s="79"/>
      <c r="OY914" s="79"/>
      <c r="OZ914" s="79"/>
      <c r="PA914" s="79"/>
      <c r="PB914" s="79"/>
      <c r="PC914" s="79"/>
      <c r="PD914" s="79"/>
      <c r="PE914" s="79"/>
      <c r="PF914" s="79"/>
      <c r="PG914" s="79"/>
      <c r="PH914" s="79"/>
      <c r="PI914" s="79"/>
      <c r="PJ914" s="79"/>
      <c r="PK914" s="79"/>
      <c r="PL914" s="79"/>
      <c r="PM914" s="79"/>
      <c r="PN914" s="79"/>
      <c r="PO914" s="79"/>
      <c r="PP914" s="79"/>
      <c r="PQ914" s="79"/>
      <c r="PR914" s="79"/>
      <c r="PS914" s="79"/>
      <c r="PT914" s="79"/>
      <c r="PU914" s="79"/>
      <c r="PV914" s="79"/>
      <c r="PW914" s="79"/>
      <c r="PX914" s="79"/>
      <c r="PY914" s="79"/>
      <c r="PZ914" s="79"/>
      <c r="QA914" s="79"/>
      <c r="QB914" s="79"/>
      <c r="QC914" s="79"/>
      <c r="QD914" s="79"/>
      <c r="QE914" s="79"/>
      <c r="QF914" s="79"/>
      <c r="QG914" s="79"/>
      <c r="QH914" s="79"/>
      <c r="QI914" s="79"/>
      <c r="QJ914" s="79"/>
      <c r="QK914" s="79"/>
      <c r="QL914" s="79"/>
      <c r="QM914" s="79"/>
      <c r="QN914" s="79"/>
      <c r="QO914" s="79"/>
      <c r="QP914" s="79"/>
      <c r="QQ914" s="79"/>
      <c r="QR914" s="79"/>
      <c r="QS914" s="79"/>
      <c r="QT914" s="79"/>
      <c r="QU914" s="79"/>
      <c r="QV914" s="79"/>
      <c r="QW914" s="79"/>
      <c r="QX914" s="79"/>
      <c r="QY914" s="79"/>
      <c r="QZ914" s="79"/>
      <c r="RA914" s="79"/>
      <c r="RB914" s="79"/>
      <c r="RC914" s="79"/>
      <c r="RD914" s="79"/>
      <c r="RE914" s="79"/>
      <c r="RF914" s="79"/>
      <c r="RG914" s="79"/>
      <c r="RH914" s="79"/>
      <c r="RI914" s="79"/>
      <c r="RJ914" s="79"/>
      <c r="RK914" s="79"/>
      <c r="RL914" s="79"/>
      <c r="RM914" s="79"/>
      <c r="RN914" s="79"/>
      <c r="RO914" s="79"/>
      <c r="RP914" s="79"/>
      <c r="RQ914" s="79"/>
      <c r="RR914" s="79"/>
      <c r="RS914" s="79"/>
      <c r="RT914" s="79"/>
      <c r="RU914" s="79"/>
      <c r="RV914" s="79"/>
      <c r="RW914" s="79"/>
      <c r="RX914" s="79"/>
      <c r="RY914" s="79"/>
      <c r="RZ914" s="79"/>
      <c r="SA914" s="79"/>
      <c r="SB914" s="79"/>
      <c r="SC914" s="79"/>
      <c r="SD914" s="79"/>
      <c r="SE914" s="79"/>
      <c r="SF914" s="79"/>
      <c r="SG914" s="79"/>
      <c r="SH914" s="79"/>
      <c r="SI914" s="79"/>
      <c r="SJ914" s="79"/>
      <c r="SK914" s="79"/>
      <c r="SL914" s="79"/>
      <c r="SM914" s="79"/>
      <c r="SN914" s="79"/>
      <c r="SO914" s="79"/>
      <c r="SP914" s="79"/>
      <c r="SQ914" s="79"/>
      <c r="SR914" s="79"/>
      <c r="SS914" s="79"/>
      <c r="ST914" s="79"/>
      <c r="SU914" s="79"/>
      <c r="SV914" s="79"/>
      <c r="SW914" s="79"/>
      <c r="SX914" s="79"/>
      <c r="SY914" s="79"/>
      <c r="SZ914" s="79"/>
      <c r="TA914" s="79"/>
      <c r="TB914" s="79"/>
      <c r="TC914" s="79"/>
      <c r="TD914" s="79"/>
      <c r="TE914" s="79"/>
      <c r="TF914" s="79"/>
      <c r="TG914" s="79"/>
      <c r="TH914" s="79"/>
      <c r="TI914" s="79"/>
      <c r="TJ914" s="79"/>
      <c r="TK914" s="79"/>
      <c r="TL914" s="79"/>
      <c r="TM914" s="79"/>
      <c r="TN914" s="79"/>
      <c r="TO914" s="79"/>
      <c r="TP914" s="79"/>
      <c r="TQ914" s="79"/>
      <c r="TR914" s="79"/>
      <c r="TS914" s="79"/>
      <c r="TT914" s="79"/>
      <c r="TU914" s="79"/>
      <c r="TV914" s="79"/>
      <c r="TW914" s="79"/>
      <c r="TX914" s="79"/>
      <c r="TY914" s="79"/>
      <c r="TZ914" s="79"/>
      <c r="UA914" s="79"/>
      <c r="UB914" s="79"/>
      <c r="UC914" s="79"/>
      <c r="UD914" s="79"/>
      <c r="UE914" s="79"/>
      <c r="UF914" s="79"/>
      <c r="UG914" s="79"/>
      <c r="UH914" s="79"/>
      <c r="UI914" s="79"/>
      <c r="UJ914" s="79"/>
      <c r="UK914" s="79"/>
      <c r="UL914" s="79"/>
      <c r="UM914" s="79"/>
      <c r="UN914" s="79"/>
      <c r="UO914" s="79"/>
      <c r="UP914" s="79"/>
      <c r="UQ914" s="79"/>
      <c r="UR914" s="79"/>
      <c r="US914" s="79"/>
      <c r="UT914" s="79"/>
      <c r="UU914" s="79"/>
      <c r="UV914" s="79"/>
      <c r="UW914" s="79"/>
      <c r="UX914" s="79"/>
      <c r="UY914" s="79"/>
      <c r="UZ914" s="79"/>
      <c r="VA914" s="79"/>
      <c r="VB914" s="79"/>
      <c r="VC914" s="79"/>
      <c r="VD914" s="79"/>
      <c r="VE914" s="79"/>
      <c r="VF914" s="79"/>
      <c r="VG914" s="79"/>
      <c r="VH914" s="79"/>
      <c r="VI914" s="79"/>
      <c r="VJ914" s="79"/>
      <c r="VK914" s="79"/>
      <c r="VL914" s="79"/>
      <c r="VM914" s="79"/>
      <c r="VN914" s="79"/>
      <c r="VO914" s="79"/>
      <c r="VP914" s="79"/>
      <c r="VQ914" s="79"/>
      <c r="VR914" s="79"/>
      <c r="VS914" s="79"/>
      <c r="VT914" s="79"/>
      <c r="VU914" s="79"/>
      <c r="VV914" s="79"/>
      <c r="VW914" s="79"/>
      <c r="VX914" s="79"/>
      <c r="VY914" s="79"/>
      <c r="VZ914" s="79"/>
      <c r="WA914" s="79"/>
      <c r="WB914" s="79"/>
      <c r="WC914" s="79"/>
    </row>
    <row r="915" spans="1:601" s="103" customFormat="1">
      <c r="A915" s="60">
        <f>IF(C915=C914,A914,IF(C915=(C914+1),A914,(A914+1)))</f>
        <v>133</v>
      </c>
      <c r="B915" s="50" t="str">
        <f>IF(L915="Stroke",IF(M915=M914,IF(A915&lt;&gt;A914,1,IF(L914="Stroke",B914+1,IF(L913="Stroke",B913+1,IF(L912="Stroke",B912+1,IF(L911="Stroke",B911+1,IF(L910="Stroke",B910+1,IF(L909="Stroke",B909+1,IF(L908="Stroke",B908+1,"")))))))),IF(A915&lt;&gt;A913,1,IF(M915=M913,IF(L913="Stroke",B913+1,IF(M915=M912,IF(L912="Stroke",B912+1,""))),1))),"")</f>
        <v/>
      </c>
      <c r="C915" s="60">
        <f t="shared" si="28"/>
        <v>63946</v>
      </c>
      <c r="D915" s="60" t="str">
        <f t="shared" si="29"/>
        <v>20171129</v>
      </c>
      <c r="E915" s="60">
        <v>2017</v>
      </c>
      <c r="F915" s="60">
        <v>11</v>
      </c>
      <c r="G915" s="60">
        <v>29</v>
      </c>
      <c r="H915" s="60">
        <v>17</v>
      </c>
      <c r="I915" s="60">
        <v>45</v>
      </c>
      <c r="J915" s="60">
        <v>46</v>
      </c>
      <c r="K915" s="60">
        <v>421</v>
      </c>
      <c r="L915" s="61" t="s">
        <v>47</v>
      </c>
      <c r="M915" s="60">
        <v>1</v>
      </c>
      <c r="N915" s="60" t="s">
        <v>21</v>
      </c>
      <c r="O915" s="60" t="s">
        <v>27</v>
      </c>
      <c r="P915" s="60">
        <v>0</v>
      </c>
      <c r="Q915" s="81" t="s">
        <v>102</v>
      </c>
      <c r="R915" s="60"/>
      <c r="S915" s="60"/>
      <c r="T915" s="60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  <c r="AE915" s="79"/>
      <c r="AF915" s="79"/>
      <c r="AG915" s="79"/>
      <c r="AH915" s="79"/>
      <c r="AI915" s="79"/>
      <c r="AJ915" s="79"/>
      <c r="AK915" s="79"/>
      <c r="AL915" s="79"/>
      <c r="AM915" s="79"/>
      <c r="AN915" s="79"/>
      <c r="AO915" s="79"/>
      <c r="AP915" s="79"/>
      <c r="AQ915" s="79"/>
      <c r="AR915" s="79"/>
      <c r="AS915" s="79"/>
      <c r="AT915" s="79"/>
      <c r="AU915" s="79"/>
      <c r="AV915" s="79"/>
      <c r="AW915" s="79"/>
      <c r="AX915" s="79"/>
      <c r="AY915" s="79"/>
      <c r="AZ915" s="79"/>
      <c r="BA915" s="79"/>
      <c r="BB915" s="79"/>
      <c r="BC915" s="79"/>
      <c r="BD915" s="79"/>
      <c r="BE915" s="79"/>
      <c r="BF915" s="79"/>
      <c r="BG915" s="79"/>
      <c r="BH915" s="79"/>
      <c r="BI915" s="79"/>
      <c r="BJ915" s="79"/>
      <c r="BK915" s="79"/>
      <c r="BL915" s="79"/>
      <c r="BM915" s="79"/>
      <c r="BN915" s="79"/>
      <c r="BO915" s="79"/>
      <c r="BP915" s="79"/>
      <c r="BQ915" s="79"/>
      <c r="BR915" s="79"/>
      <c r="BS915" s="79"/>
      <c r="BT915" s="79"/>
      <c r="BU915" s="79"/>
      <c r="BV915" s="79"/>
      <c r="BW915" s="79"/>
      <c r="BX915" s="79"/>
      <c r="BY915" s="79"/>
      <c r="BZ915" s="79"/>
      <c r="CA915" s="79"/>
      <c r="CB915" s="79"/>
      <c r="CC915" s="79"/>
      <c r="CD915" s="79"/>
      <c r="CE915" s="79"/>
      <c r="CF915" s="79"/>
      <c r="CG915" s="79"/>
      <c r="CH915" s="79"/>
      <c r="CI915" s="79"/>
      <c r="CJ915" s="79"/>
      <c r="CK915" s="79"/>
      <c r="CL915" s="79"/>
      <c r="CM915" s="79"/>
      <c r="CN915" s="79"/>
      <c r="CO915" s="79"/>
      <c r="CP915" s="79"/>
      <c r="CQ915" s="79"/>
      <c r="CR915" s="79"/>
      <c r="CS915" s="79"/>
      <c r="CT915" s="79"/>
      <c r="CU915" s="79"/>
      <c r="CV915" s="79"/>
      <c r="CW915" s="79"/>
      <c r="CX915" s="79"/>
      <c r="CY915" s="79"/>
      <c r="CZ915" s="79"/>
      <c r="DA915" s="79"/>
      <c r="DB915" s="79"/>
      <c r="DC915" s="79"/>
      <c r="DD915" s="79"/>
      <c r="DE915" s="79"/>
      <c r="DF915" s="79"/>
      <c r="DG915" s="79"/>
      <c r="DH915" s="79"/>
      <c r="DI915" s="79"/>
      <c r="DJ915" s="79"/>
      <c r="DK915" s="79"/>
      <c r="DL915" s="79"/>
      <c r="DM915" s="79"/>
      <c r="DN915" s="79"/>
      <c r="DO915" s="79"/>
      <c r="DP915" s="79"/>
      <c r="DQ915" s="79"/>
      <c r="DR915" s="79"/>
      <c r="DS915" s="79"/>
      <c r="DT915" s="79"/>
      <c r="DU915" s="79"/>
      <c r="DV915" s="79"/>
      <c r="DW915" s="79"/>
      <c r="DX915" s="79"/>
      <c r="DY915" s="79"/>
      <c r="DZ915" s="79"/>
      <c r="EA915" s="79"/>
      <c r="EB915" s="79"/>
      <c r="EC915" s="79"/>
      <c r="ED915" s="79"/>
      <c r="EE915" s="79"/>
      <c r="EF915" s="79"/>
      <c r="EG915" s="79"/>
      <c r="EH915" s="79"/>
      <c r="EI915" s="79"/>
      <c r="EJ915" s="79"/>
      <c r="EK915" s="79"/>
      <c r="EL915" s="79"/>
      <c r="EM915" s="79"/>
      <c r="EN915" s="79"/>
      <c r="EO915" s="79"/>
      <c r="EP915" s="79"/>
      <c r="EQ915" s="79"/>
      <c r="ER915" s="79"/>
      <c r="ES915" s="79"/>
      <c r="ET915" s="79"/>
      <c r="EU915" s="79"/>
      <c r="EV915" s="79"/>
      <c r="EW915" s="79"/>
      <c r="EX915" s="79"/>
      <c r="EY915" s="79"/>
      <c r="EZ915" s="79"/>
      <c r="FA915" s="79"/>
      <c r="FB915" s="79"/>
      <c r="FC915" s="79"/>
      <c r="FD915" s="79"/>
      <c r="FE915" s="79"/>
      <c r="FF915" s="79"/>
      <c r="FG915" s="79"/>
      <c r="FH915" s="79"/>
      <c r="FI915" s="79"/>
      <c r="FJ915" s="79"/>
      <c r="FK915" s="79"/>
      <c r="FL915" s="79"/>
      <c r="FM915" s="79"/>
      <c r="FN915" s="79"/>
      <c r="FO915" s="79"/>
      <c r="FP915" s="79"/>
      <c r="FQ915" s="79"/>
      <c r="FR915" s="79"/>
      <c r="FS915" s="79"/>
      <c r="FT915" s="79"/>
      <c r="FU915" s="79"/>
      <c r="FV915" s="79"/>
      <c r="FW915" s="79"/>
      <c r="FX915" s="79"/>
      <c r="FY915" s="79"/>
      <c r="FZ915" s="79"/>
      <c r="GA915" s="79"/>
      <c r="GB915" s="79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79"/>
      <c r="HP915" s="79"/>
      <c r="HQ915" s="79"/>
      <c r="HR915" s="79"/>
      <c r="HS915" s="79"/>
      <c r="HT915" s="79"/>
      <c r="HU915" s="79"/>
      <c r="HV915" s="79"/>
      <c r="HW915" s="79"/>
      <c r="HX915" s="79"/>
      <c r="HY915" s="79"/>
      <c r="HZ915" s="79"/>
      <c r="IA915" s="79"/>
      <c r="IB915" s="79"/>
      <c r="IC915" s="79"/>
      <c r="ID915" s="79"/>
      <c r="IE915" s="79"/>
      <c r="IF915" s="79"/>
      <c r="IG915" s="79"/>
      <c r="IH915" s="79"/>
      <c r="II915" s="79"/>
      <c r="IJ915" s="79"/>
      <c r="IK915" s="79"/>
      <c r="IL915" s="79"/>
      <c r="IM915" s="79"/>
      <c r="IN915" s="79"/>
      <c r="IO915" s="79"/>
      <c r="IP915" s="79"/>
      <c r="IQ915" s="79"/>
      <c r="IR915" s="79"/>
      <c r="IS915" s="79"/>
      <c r="IT915" s="79"/>
      <c r="IU915" s="79"/>
      <c r="IV915" s="79"/>
      <c r="IW915" s="79"/>
      <c r="IX915" s="79"/>
      <c r="IY915" s="79"/>
      <c r="IZ915" s="79"/>
      <c r="JA915" s="79"/>
      <c r="JB915" s="79"/>
      <c r="JC915" s="79"/>
      <c r="JD915" s="79"/>
      <c r="JE915" s="79"/>
      <c r="JF915" s="79"/>
      <c r="JG915" s="79"/>
      <c r="JH915" s="79"/>
      <c r="JI915" s="79"/>
      <c r="JJ915" s="79"/>
      <c r="JK915" s="79"/>
      <c r="JL915" s="79"/>
      <c r="JM915" s="79"/>
      <c r="JN915" s="79"/>
      <c r="JO915" s="79"/>
      <c r="JP915" s="79"/>
      <c r="JQ915" s="79"/>
      <c r="JR915" s="79"/>
      <c r="JS915" s="79"/>
      <c r="JT915" s="79"/>
      <c r="JU915" s="79"/>
      <c r="JV915" s="79"/>
      <c r="JW915" s="79"/>
      <c r="JX915" s="79"/>
      <c r="JY915" s="79"/>
      <c r="JZ915" s="79"/>
      <c r="KA915" s="79"/>
      <c r="KB915" s="79"/>
      <c r="KC915" s="79"/>
      <c r="KD915" s="79"/>
      <c r="KE915" s="79"/>
      <c r="KF915" s="79"/>
      <c r="KG915" s="79"/>
      <c r="KH915" s="79"/>
      <c r="KI915" s="79"/>
      <c r="KJ915" s="79"/>
      <c r="KK915" s="79"/>
      <c r="KL915" s="79"/>
      <c r="KM915" s="79"/>
      <c r="KN915" s="79"/>
      <c r="KO915" s="79"/>
      <c r="KP915" s="79"/>
      <c r="KQ915" s="79"/>
      <c r="KR915" s="79"/>
      <c r="KS915" s="79"/>
      <c r="KT915" s="79"/>
      <c r="KU915" s="79"/>
      <c r="KV915" s="79"/>
      <c r="KW915" s="79"/>
      <c r="KX915" s="79"/>
      <c r="KY915" s="79"/>
      <c r="KZ915" s="79"/>
      <c r="LA915" s="79"/>
      <c r="LB915" s="79"/>
      <c r="LC915" s="79"/>
      <c r="LD915" s="79"/>
      <c r="LE915" s="79"/>
      <c r="LF915" s="79"/>
      <c r="LG915" s="79"/>
      <c r="LH915" s="79"/>
      <c r="LI915" s="79"/>
      <c r="LJ915" s="79"/>
      <c r="LK915" s="79"/>
      <c r="LL915" s="79"/>
      <c r="LM915" s="79"/>
      <c r="LN915" s="79"/>
      <c r="LO915" s="79"/>
      <c r="LP915" s="79"/>
      <c r="LQ915" s="79"/>
      <c r="LR915" s="79"/>
      <c r="LS915" s="79"/>
      <c r="LT915" s="79"/>
      <c r="LU915" s="79"/>
      <c r="LV915" s="79"/>
      <c r="LW915" s="79"/>
      <c r="LX915" s="79"/>
      <c r="LY915" s="79"/>
      <c r="LZ915" s="79"/>
      <c r="MA915" s="79"/>
      <c r="MB915" s="79"/>
      <c r="MC915" s="79"/>
      <c r="MD915" s="79"/>
      <c r="ME915" s="79"/>
      <c r="MF915" s="79"/>
      <c r="MG915" s="79"/>
      <c r="MH915" s="79"/>
      <c r="MI915" s="79"/>
      <c r="MJ915" s="79"/>
      <c r="MK915" s="79"/>
      <c r="ML915" s="79"/>
      <c r="MM915" s="79"/>
      <c r="MN915" s="79"/>
      <c r="MO915" s="79"/>
      <c r="MP915" s="79"/>
      <c r="MQ915" s="79"/>
      <c r="MR915" s="79"/>
      <c r="MS915" s="79"/>
      <c r="MT915" s="79"/>
      <c r="MU915" s="79"/>
      <c r="MV915" s="79"/>
      <c r="MW915" s="79"/>
      <c r="MX915" s="79"/>
      <c r="MY915" s="79"/>
      <c r="MZ915" s="79"/>
      <c r="NA915" s="79"/>
      <c r="NB915" s="79"/>
      <c r="NC915" s="79"/>
      <c r="ND915" s="79"/>
      <c r="NE915" s="79"/>
      <c r="NF915" s="79"/>
      <c r="NG915" s="79"/>
      <c r="NH915" s="79"/>
      <c r="NI915" s="79"/>
      <c r="NJ915" s="79"/>
      <c r="NK915" s="79"/>
      <c r="NL915" s="79"/>
      <c r="NM915" s="79"/>
      <c r="NN915" s="79"/>
      <c r="NO915" s="79"/>
      <c r="NP915" s="79"/>
      <c r="NQ915" s="79"/>
      <c r="NR915" s="79"/>
      <c r="NS915" s="79"/>
      <c r="NT915" s="79"/>
      <c r="NU915" s="79"/>
      <c r="NV915" s="79"/>
      <c r="NW915" s="79"/>
      <c r="NX915" s="79"/>
      <c r="NY915" s="79"/>
      <c r="NZ915" s="79"/>
      <c r="OA915" s="79"/>
      <c r="OB915" s="79"/>
      <c r="OC915" s="79"/>
      <c r="OD915" s="79"/>
      <c r="OE915" s="79"/>
      <c r="OF915" s="79"/>
      <c r="OG915" s="79"/>
      <c r="OH915" s="79"/>
      <c r="OI915" s="79"/>
      <c r="OJ915" s="79"/>
      <c r="OK915" s="79"/>
      <c r="OL915" s="79"/>
      <c r="OM915" s="79"/>
      <c r="ON915" s="79"/>
      <c r="OO915" s="79"/>
      <c r="OP915" s="79"/>
      <c r="OQ915" s="79"/>
      <c r="OR915" s="79"/>
      <c r="OS915" s="79"/>
      <c r="OT915" s="79"/>
      <c r="OU915" s="79"/>
      <c r="OV915" s="79"/>
      <c r="OW915" s="79"/>
      <c r="OX915" s="79"/>
      <c r="OY915" s="79"/>
      <c r="OZ915" s="79"/>
      <c r="PA915" s="79"/>
      <c r="PB915" s="79"/>
      <c r="PC915" s="79"/>
      <c r="PD915" s="79"/>
      <c r="PE915" s="79"/>
      <c r="PF915" s="79"/>
      <c r="PG915" s="79"/>
      <c r="PH915" s="79"/>
      <c r="PI915" s="79"/>
      <c r="PJ915" s="79"/>
      <c r="PK915" s="79"/>
      <c r="PL915" s="79"/>
      <c r="PM915" s="79"/>
      <c r="PN915" s="79"/>
      <c r="PO915" s="79"/>
      <c r="PP915" s="79"/>
      <c r="PQ915" s="79"/>
      <c r="PR915" s="79"/>
      <c r="PS915" s="79"/>
      <c r="PT915" s="79"/>
      <c r="PU915" s="79"/>
      <c r="PV915" s="79"/>
      <c r="PW915" s="79"/>
      <c r="PX915" s="79"/>
      <c r="PY915" s="79"/>
      <c r="PZ915" s="79"/>
      <c r="QA915" s="79"/>
      <c r="QB915" s="79"/>
      <c r="QC915" s="79"/>
      <c r="QD915" s="79"/>
      <c r="QE915" s="79"/>
      <c r="QF915" s="79"/>
      <c r="QG915" s="79"/>
      <c r="QH915" s="79"/>
      <c r="QI915" s="79"/>
      <c r="QJ915" s="79"/>
      <c r="QK915" s="79"/>
      <c r="QL915" s="79"/>
      <c r="QM915" s="79"/>
      <c r="QN915" s="79"/>
      <c r="QO915" s="79"/>
      <c r="QP915" s="79"/>
      <c r="QQ915" s="79"/>
      <c r="QR915" s="79"/>
      <c r="QS915" s="79"/>
      <c r="QT915" s="79"/>
      <c r="QU915" s="79"/>
      <c r="QV915" s="79"/>
      <c r="QW915" s="79"/>
      <c r="QX915" s="79"/>
      <c r="QY915" s="79"/>
      <c r="QZ915" s="79"/>
      <c r="RA915" s="79"/>
      <c r="RB915" s="79"/>
      <c r="RC915" s="79"/>
      <c r="RD915" s="79"/>
      <c r="RE915" s="79"/>
      <c r="RF915" s="79"/>
      <c r="RG915" s="79"/>
      <c r="RH915" s="79"/>
      <c r="RI915" s="79"/>
      <c r="RJ915" s="79"/>
      <c r="RK915" s="79"/>
      <c r="RL915" s="79"/>
      <c r="RM915" s="79"/>
      <c r="RN915" s="79"/>
      <c r="RO915" s="79"/>
      <c r="RP915" s="79"/>
      <c r="RQ915" s="79"/>
      <c r="RR915" s="79"/>
      <c r="RS915" s="79"/>
      <c r="RT915" s="79"/>
      <c r="RU915" s="79"/>
      <c r="RV915" s="79"/>
      <c r="RW915" s="79"/>
      <c r="RX915" s="79"/>
      <c r="RY915" s="79"/>
      <c r="RZ915" s="79"/>
      <c r="SA915" s="79"/>
      <c r="SB915" s="79"/>
      <c r="SC915" s="79"/>
      <c r="SD915" s="79"/>
      <c r="SE915" s="79"/>
      <c r="SF915" s="79"/>
      <c r="SG915" s="79"/>
      <c r="SH915" s="79"/>
      <c r="SI915" s="79"/>
      <c r="SJ915" s="79"/>
      <c r="SK915" s="79"/>
      <c r="SL915" s="79"/>
      <c r="SM915" s="79"/>
      <c r="SN915" s="79"/>
      <c r="SO915" s="79"/>
      <c r="SP915" s="79"/>
      <c r="SQ915" s="79"/>
      <c r="SR915" s="79"/>
      <c r="SS915" s="79"/>
      <c r="ST915" s="79"/>
      <c r="SU915" s="79"/>
      <c r="SV915" s="79"/>
      <c r="SW915" s="79"/>
      <c r="SX915" s="79"/>
      <c r="SY915" s="79"/>
      <c r="SZ915" s="79"/>
      <c r="TA915" s="79"/>
      <c r="TB915" s="79"/>
      <c r="TC915" s="79"/>
      <c r="TD915" s="79"/>
      <c r="TE915" s="79"/>
      <c r="TF915" s="79"/>
      <c r="TG915" s="79"/>
      <c r="TH915" s="79"/>
      <c r="TI915" s="79"/>
      <c r="TJ915" s="79"/>
      <c r="TK915" s="79"/>
      <c r="TL915" s="79"/>
      <c r="TM915" s="79"/>
      <c r="TN915" s="79"/>
      <c r="TO915" s="79"/>
      <c r="TP915" s="79"/>
      <c r="TQ915" s="79"/>
      <c r="TR915" s="79"/>
      <c r="TS915" s="79"/>
      <c r="TT915" s="79"/>
      <c r="TU915" s="79"/>
      <c r="TV915" s="79"/>
      <c r="TW915" s="79"/>
      <c r="TX915" s="79"/>
      <c r="TY915" s="79"/>
      <c r="TZ915" s="79"/>
      <c r="UA915" s="79"/>
      <c r="UB915" s="79"/>
      <c r="UC915" s="79"/>
      <c r="UD915" s="79"/>
      <c r="UE915" s="79"/>
      <c r="UF915" s="79"/>
      <c r="UG915" s="79"/>
      <c r="UH915" s="79"/>
      <c r="UI915" s="79"/>
      <c r="UJ915" s="79"/>
      <c r="UK915" s="79"/>
      <c r="UL915" s="79"/>
      <c r="UM915" s="79"/>
      <c r="UN915" s="79"/>
      <c r="UO915" s="79"/>
      <c r="UP915" s="79"/>
      <c r="UQ915" s="79"/>
      <c r="UR915" s="79"/>
      <c r="US915" s="79"/>
      <c r="UT915" s="79"/>
      <c r="UU915" s="79"/>
      <c r="UV915" s="79"/>
      <c r="UW915" s="79"/>
      <c r="UX915" s="79"/>
      <c r="UY915" s="79"/>
      <c r="UZ915" s="79"/>
      <c r="VA915" s="79"/>
      <c r="VB915" s="79"/>
      <c r="VC915" s="79"/>
      <c r="VD915" s="79"/>
      <c r="VE915" s="79"/>
      <c r="VF915" s="79"/>
      <c r="VG915" s="79"/>
      <c r="VH915" s="79"/>
      <c r="VI915" s="79"/>
      <c r="VJ915" s="79"/>
      <c r="VK915" s="79"/>
      <c r="VL915" s="79"/>
      <c r="VM915" s="79"/>
      <c r="VN915" s="79"/>
      <c r="VO915" s="79"/>
      <c r="VP915" s="79"/>
      <c r="VQ915" s="79"/>
      <c r="VR915" s="79"/>
      <c r="VS915" s="79"/>
      <c r="VT915" s="79"/>
      <c r="VU915" s="79"/>
      <c r="VV915" s="79"/>
      <c r="VW915" s="79"/>
      <c r="VX915" s="79"/>
      <c r="VY915" s="79"/>
      <c r="VZ915" s="79"/>
      <c r="WA915" s="79"/>
      <c r="WB915" s="79"/>
      <c r="WC915" s="79"/>
    </row>
    <row r="916" spans="1:601" s="85" customFormat="1">
      <c r="A916" s="83">
        <f>IF(C916=C915,A915,IF(C916=(C915+1),A915,(A915+1)))</f>
        <v>134</v>
      </c>
      <c r="B916" s="50">
        <f>IF(L916="Stroke",IF(M916=M915,IF(A916&lt;&gt;A915,1,IF(L915="Stroke",B915+1,IF(L914="Stroke",B914+1,IF(L913="Stroke",B913+1,IF(L912="Stroke",B912+1,IF(L911="Stroke",B911+1,IF(L910="Stroke",B910+1,IF(L909="Stroke",B909+1,"")))))))),IF(A916&lt;&gt;A914,1,IF(M916=M914,IF(L914="Stroke",B914+1,IF(M916=M913,IF(L913="Stroke",B913+1,""))),1))),"")</f>
        <v>1</v>
      </c>
      <c r="C916" s="83">
        <f t="shared" si="28"/>
        <v>64382</v>
      </c>
      <c r="D916" s="83" t="str">
        <f t="shared" si="29"/>
        <v>20171129</v>
      </c>
      <c r="E916" s="83">
        <v>2017</v>
      </c>
      <c r="F916" s="83">
        <v>11</v>
      </c>
      <c r="G916" s="83">
        <v>29</v>
      </c>
      <c r="H916" s="83">
        <v>17</v>
      </c>
      <c r="I916" s="83">
        <v>53</v>
      </c>
      <c r="J916" s="83">
        <v>2</v>
      </c>
      <c r="K916" s="83">
        <v>520</v>
      </c>
      <c r="L916" s="83" t="s">
        <v>26</v>
      </c>
      <c r="M916" s="83">
        <v>1</v>
      </c>
      <c r="N916" s="83" t="s">
        <v>20</v>
      </c>
      <c r="O916" s="83" t="s">
        <v>27</v>
      </c>
      <c r="P916" s="83">
        <v>228</v>
      </c>
      <c r="Q916" s="83"/>
      <c r="R916" s="60"/>
      <c r="S916" s="60"/>
      <c r="T916" s="60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  <c r="AE916" s="79"/>
      <c r="AF916" s="79"/>
      <c r="AG916" s="79"/>
      <c r="AH916" s="79"/>
      <c r="AI916" s="79"/>
      <c r="AJ916" s="79"/>
      <c r="AK916" s="79"/>
      <c r="AL916" s="79"/>
      <c r="AM916" s="79"/>
      <c r="AN916" s="79"/>
      <c r="AO916" s="79"/>
      <c r="AP916" s="79"/>
      <c r="AQ916" s="79"/>
      <c r="AR916" s="79"/>
      <c r="AS916" s="79"/>
      <c r="AT916" s="79"/>
      <c r="AU916" s="79"/>
      <c r="AV916" s="79"/>
      <c r="AW916" s="79"/>
      <c r="AX916" s="79"/>
      <c r="AY916" s="79"/>
      <c r="AZ916" s="79"/>
      <c r="BA916" s="79"/>
      <c r="BB916" s="79"/>
      <c r="BC916" s="79"/>
      <c r="BD916" s="79"/>
      <c r="BE916" s="79"/>
      <c r="BF916" s="79"/>
      <c r="BG916" s="79"/>
      <c r="BH916" s="79"/>
      <c r="BI916" s="79"/>
      <c r="BJ916" s="79"/>
      <c r="BK916" s="79"/>
      <c r="BL916" s="79"/>
      <c r="BM916" s="79"/>
      <c r="BN916" s="79"/>
      <c r="BO916" s="79"/>
      <c r="BP916" s="79"/>
      <c r="BQ916" s="79"/>
      <c r="BR916" s="79"/>
      <c r="BS916" s="79"/>
      <c r="BT916" s="79"/>
      <c r="BU916" s="79"/>
      <c r="BV916" s="79"/>
      <c r="BW916" s="79"/>
      <c r="BX916" s="79"/>
      <c r="BY916" s="79"/>
      <c r="BZ916" s="79"/>
      <c r="CA916" s="79"/>
      <c r="CB916" s="79"/>
      <c r="CC916" s="79"/>
      <c r="CD916" s="79"/>
      <c r="CE916" s="79"/>
      <c r="CF916" s="79"/>
      <c r="CG916" s="79"/>
      <c r="CH916" s="79"/>
      <c r="CI916" s="79"/>
      <c r="CJ916" s="79"/>
      <c r="CK916" s="79"/>
      <c r="CL916" s="79"/>
      <c r="CM916" s="79"/>
      <c r="CN916" s="79"/>
      <c r="CO916" s="79"/>
      <c r="CP916" s="79"/>
      <c r="CQ916" s="79"/>
      <c r="CR916" s="79"/>
      <c r="CS916" s="79"/>
      <c r="CT916" s="79"/>
      <c r="CU916" s="79"/>
      <c r="CV916" s="79"/>
      <c r="CW916" s="79"/>
      <c r="CX916" s="79"/>
      <c r="CY916" s="79"/>
      <c r="CZ916" s="79"/>
      <c r="DA916" s="79"/>
      <c r="DB916" s="79"/>
      <c r="DC916" s="79"/>
      <c r="DD916" s="79"/>
      <c r="DE916" s="79"/>
      <c r="DF916" s="79"/>
      <c r="DG916" s="79"/>
      <c r="DH916" s="79"/>
      <c r="DI916" s="79"/>
      <c r="DJ916" s="79"/>
      <c r="DK916" s="79"/>
      <c r="DL916" s="79"/>
      <c r="DM916" s="79"/>
      <c r="DN916" s="79"/>
      <c r="DO916" s="79"/>
      <c r="DP916" s="79"/>
      <c r="DQ916" s="79"/>
      <c r="DR916" s="79"/>
      <c r="DS916" s="79"/>
      <c r="DT916" s="79"/>
      <c r="DU916" s="79"/>
      <c r="DV916" s="79"/>
      <c r="DW916" s="79"/>
      <c r="DX916" s="79"/>
      <c r="DY916" s="79"/>
      <c r="DZ916" s="79"/>
      <c r="EA916" s="79"/>
      <c r="EB916" s="79"/>
      <c r="EC916" s="79"/>
      <c r="ED916" s="79"/>
      <c r="EE916" s="79"/>
      <c r="EF916" s="79"/>
      <c r="EG916" s="79"/>
      <c r="EH916" s="79"/>
      <c r="EI916" s="79"/>
      <c r="EJ916" s="79"/>
      <c r="EK916" s="79"/>
      <c r="EL916" s="79"/>
      <c r="EM916" s="79"/>
      <c r="EN916" s="79"/>
      <c r="EO916" s="79"/>
      <c r="EP916" s="79"/>
      <c r="EQ916" s="79"/>
      <c r="ER916" s="79"/>
      <c r="ES916" s="79"/>
      <c r="ET916" s="79"/>
      <c r="EU916" s="79"/>
      <c r="EV916" s="79"/>
      <c r="EW916" s="79"/>
      <c r="EX916" s="79"/>
      <c r="EY916" s="79"/>
      <c r="EZ916" s="79"/>
      <c r="FA916" s="79"/>
      <c r="FB916" s="79"/>
      <c r="FC916" s="79"/>
      <c r="FD916" s="79"/>
      <c r="FE916" s="79"/>
      <c r="FF916" s="79"/>
      <c r="FG916" s="79"/>
      <c r="FH916" s="79"/>
      <c r="FI916" s="79"/>
      <c r="FJ916" s="79"/>
      <c r="FK916" s="79"/>
      <c r="FL916" s="79"/>
      <c r="FM916" s="79"/>
      <c r="FN916" s="79"/>
      <c r="FO916" s="79"/>
      <c r="FP916" s="79"/>
      <c r="FQ916" s="79"/>
      <c r="FR916" s="79"/>
      <c r="FS916" s="79"/>
      <c r="FT916" s="79"/>
      <c r="FU916" s="79"/>
      <c r="FV916" s="79"/>
      <c r="FW916" s="79"/>
      <c r="FX916" s="79"/>
      <c r="FY916" s="79"/>
      <c r="FZ916" s="79"/>
      <c r="GA916" s="79"/>
      <c r="GB916" s="79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79"/>
      <c r="HP916" s="79"/>
      <c r="HQ916" s="79"/>
      <c r="HR916" s="79"/>
      <c r="HS916" s="79"/>
      <c r="HT916" s="79"/>
      <c r="HU916" s="79"/>
      <c r="HV916" s="79"/>
      <c r="HW916" s="79"/>
      <c r="HX916" s="79"/>
      <c r="HY916" s="79"/>
      <c r="HZ916" s="79"/>
      <c r="IA916" s="79"/>
      <c r="IB916" s="79"/>
      <c r="IC916" s="79"/>
      <c r="ID916" s="79"/>
      <c r="IE916" s="79"/>
      <c r="IF916" s="79"/>
      <c r="IG916" s="79"/>
      <c r="IH916" s="79"/>
      <c r="II916" s="79"/>
      <c r="IJ916" s="79"/>
      <c r="IK916" s="79"/>
      <c r="IL916" s="79"/>
      <c r="IM916" s="79"/>
      <c r="IN916" s="79"/>
      <c r="IO916" s="79"/>
      <c r="IP916" s="79"/>
      <c r="IQ916" s="79"/>
      <c r="IR916" s="79"/>
      <c r="IS916" s="79"/>
      <c r="IT916" s="79"/>
      <c r="IU916" s="79"/>
      <c r="IV916" s="79"/>
      <c r="IW916" s="79"/>
      <c r="IX916" s="79"/>
      <c r="IY916" s="79"/>
      <c r="IZ916" s="79"/>
      <c r="JA916" s="79"/>
      <c r="JB916" s="79"/>
      <c r="JC916" s="79"/>
      <c r="JD916" s="79"/>
      <c r="JE916" s="79"/>
      <c r="JF916" s="79"/>
      <c r="JG916" s="79"/>
      <c r="JH916" s="79"/>
      <c r="JI916" s="79"/>
      <c r="JJ916" s="79"/>
      <c r="JK916" s="79"/>
      <c r="JL916" s="79"/>
      <c r="JM916" s="79"/>
      <c r="JN916" s="79"/>
      <c r="JO916" s="79"/>
      <c r="JP916" s="79"/>
      <c r="JQ916" s="79"/>
      <c r="JR916" s="79"/>
      <c r="JS916" s="79"/>
      <c r="JT916" s="79"/>
      <c r="JU916" s="79"/>
      <c r="JV916" s="79"/>
      <c r="JW916" s="79"/>
      <c r="JX916" s="79"/>
      <c r="JY916" s="79"/>
      <c r="JZ916" s="79"/>
      <c r="KA916" s="79"/>
      <c r="KB916" s="79"/>
      <c r="KC916" s="79"/>
      <c r="KD916" s="79"/>
      <c r="KE916" s="79"/>
      <c r="KF916" s="79"/>
      <c r="KG916" s="79"/>
      <c r="KH916" s="79"/>
      <c r="KI916" s="79"/>
      <c r="KJ916" s="79"/>
      <c r="KK916" s="79"/>
      <c r="KL916" s="79"/>
      <c r="KM916" s="79"/>
      <c r="KN916" s="79"/>
      <c r="KO916" s="79"/>
      <c r="KP916" s="79"/>
      <c r="KQ916" s="79"/>
      <c r="KR916" s="79"/>
      <c r="KS916" s="79"/>
      <c r="KT916" s="79"/>
      <c r="KU916" s="79"/>
      <c r="KV916" s="79"/>
      <c r="KW916" s="79"/>
      <c r="KX916" s="79"/>
      <c r="KY916" s="79"/>
      <c r="KZ916" s="79"/>
      <c r="LA916" s="79"/>
      <c r="LB916" s="79"/>
      <c r="LC916" s="79"/>
      <c r="LD916" s="79"/>
      <c r="LE916" s="79"/>
      <c r="LF916" s="79"/>
      <c r="LG916" s="79"/>
      <c r="LH916" s="79"/>
      <c r="LI916" s="79"/>
      <c r="LJ916" s="79"/>
      <c r="LK916" s="79"/>
      <c r="LL916" s="79"/>
      <c r="LM916" s="79"/>
      <c r="LN916" s="79"/>
      <c r="LO916" s="79"/>
      <c r="LP916" s="79"/>
      <c r="LQ916" s="79"/>
      <c r="LR916" s="79"/>
      <c r="LS916" s="79"/>
      <c r="LT916" s="79"/>
      <c r="LU916" s="79"/>
      <c r="LV916" s="79"/>
      <c r="LW916" s="79"/>
      <c r="LX916" s="79"/>
      <c r="LY916" s="79"/>
      <c r="LZ916" s="79"/>
      <c r="MA916" s="79"/>
      <c r="MB916" s="79"/>
      <c r="MC916" s="79"/>
      <c r="MD916" s="79"/>
      <c r="ME916" s="79"/>
      <c r="MF916" s="79"/>
      <c r="MG916" s="79"/>
      <c r="MH916" s="79"/>
      <c r="MI916" s="79"/>
      <c r="MJ916" s="79"/>
      <c r="MK916" s="79"/>
      <c r="ML916" s="79"/>
      <c r="MM916" s="79"/>
      <c r="MN916" s="79"/>
      <c r="MO916" s="79"/>
      <c r="MP916" s="79"/>
      <c r="MQ916" s="79"/>
      <c r="MR916" s="79"/>
      <c r="MS916" s="79"/>
      <c r="MT916" s="79"/>
      <c r="MU916" s="79"/>
      <c r="MV916" s="79"/>
      <c r="MW916" s="79"/>
      <c r="MX916" s="79"/>
      <c r="MY916" s="79"/>
      <c r="MZ916" s="79"/>
      <c r="NA916" s="79"/>
      <c r="NB916" s="79"/>
      <c r="NC916" s="79"/>
      <c r="ND916" s="79"/>
      <c r="NE916" s="79"/>
      <c r="NF916" s="79"/>
      <c r="NG916" s="79"/>
      <c r="NH916" s="79"/>
      <c r="NI916" s="79"/>
      <c r="NJ916" s="79"/>
      <c r="NK916" s="79"/>
      <c r="NL916" s="79"/>
      <c r="NM916" s="79"/>
      <c r="NN916" s="79"/>
      <c r="NO916" s="79"/>
      <c r="NP916" s="79"/>
      <c r="NQ916" s="79"/>
      <c r="NR916" s="79"/>
      <c r="NS916" s="79"/>
      <c r="NT916" s="79"/>
      <c r="NU916" s="79"/>
      <c r="NV916" s="79"/>
      <c r="NW916" s="79"/>
      <c r="NX916" s="79"/>
      <c r="NY916" s="79"/>
      <c r="NZ916" s="79"/>
      <c r="OA916" s="79"/>
      <c r="OB916" s="79"/>
      <c r="OC916" s="79"/>
      <c r="OD916" s="79"/>
      <c r="OE916" s="79"/>
      <c r="OF916" s="79"/>
      <c r="OG916" s="79"/>
      <c r="OH916" s="79"/>
      <c r="OI916" s="79"/>
      <c r="OJ916" s="79"/>
      <c r="OK916" s="79"/>
      <c r="OL916" s="79"/>
      <c r="OM916" s="79"/>
      <c r="ON916" s="79"/>
      <c r="OO916" s="79"/>
      <c r="OP916" s="79"/>
      <c r="OQ916" s="79"/>
      <c r="OR916" s="79"/>
      <c r="OS916" s="79"/>
      <c r="OT916" s="79"/>
      <c r="OU916" s="79"/>
      <c r="OV916" s="79"/>
      <c r="OW916" s="79"/>
      <c r="OX916" s="79"/>
      <c r="OY916" s="79"/>
      <c r="OZ916" s="79"/>
      <c r="PA916" s="79"/>
      <c r="PB916" s="79"/>
      <c r="PC916" s="79"/>
      <c r="PD916" s="79"/>
      <c r="PE916" s="79"/>
      <c r="PF916" s="79"/>
      <c r="PG916" s="79"/>
      <c r="PH916" s="79"/>
      <c r="PI916" s="79"/>
      <c r="PJ916" s="79"/>
      <c r="PK916" s="79"/>
      <c r="PL916" s="79"/>
      <c r="PM916" s="79"/>
      <c r="PN916" s="79"/>
      <c r="PO916" s="79"/>
      <c r="PP916" s="79"/>
      <c r="PQ916" s="79"/>
      <c r="PR916" s="79"/>
      <c r="PS916" s="79"/>
      <c r="PT916" s="79"/>
      <c r="PU916" s="79"/>
      <c r="PV916" s="79"/>
      <c r="PW916" s="79"/>
      <c r="PX916" s="79"/>
      <c r="PY916" s="79"/>
      <c r="PZ916" s="79"/>
      <c r="QA916" s="79"/>
      <c r="QB916" s="79"/>
      <c r="QC916" s="79"/>
      <c r="QD916" s="79"/>
      <c r="QE916" s="79"/>
      <c r="QF916" s="79"/>
      <c r="QG916" s="79"/>
      <c r="QH916" s="79"/>
      <c r="QI916" s="79"/>
      <c r="QJ916" s="79"/>
      <c r="QK916" s="79"/>
      <c r="QL916" s="79"/>
      <c r="QM916" s="79"/>
      <c r="QN916" s="79"/>
      <c r="QO916" s="79"/>
      <c r="QP916" s="79"/>
      <c r="QQ916" s="79"/>
      <c r="QR916" s="79"/>
      <c r="QS916" s="79"/>
      <c r="QT916" s="79"/>
      <c r="QU916" s="79"/>
      <c r="QV916" s="79"/>
      <c r="QW916" s="79"/>
      <c r="QX916" s="79"/>
      <c r="QY916" s="79"/>
      <c r="QZ916" s="79"/>
      <c r="RA916" s="79"/>
      <c r="RB916" s="79"/>
      <c r="RC916" s="79"/>
      <c r="RD916" s="79"/>
      <c r="RE916" s="79"/>
      <c r="RF916" s="79"/>
      <c r="RG916" s="79"/>
      <c r="RH916" s="79"/>
      <c r="RI916" s="79"/>
      <c r="RJ916" s="79"/>
      <c r="RK916" s="79"/>
      <c r="RL916" s="79"/>
      <c r="RM916" s="79"/>
      <c r="RN916" s="79"/>
      <c r="RO916" s="79"/>
      <c r="RP916" s="79"/>
      <c r="RQ916" s="79"/>
      <c r="RR916" s="79"/>
      <c r="RS916" s="79"/>
      <c r="RT916" s="79"/>
      <c r="RU916" s="79"/>
      <c r="RV916" s="79"/>
      <c r="RW916" s="79"/>
      <c r="RX916" s="79"/>
      <c r="RY916" s="79"/>
      <c r="RZ916" s="79"/>
      <c r="SA916" s="79"/>
      <c r="SB916" s="79"/>
      <c r="SC916" s="79"/>
      <c r="SD916" s="79"/>
      <c r="SE916" s="79"/>
      <c r="SF916" s="79"/>
      <c r="SG916" s="79"/>
      <c r="SH916" s="79"/>
      <c r="SI916" s="79"/>
      <c r="SJ916" s="79"/>
      <c r="SK916" s="79"/>
      <c r="SL916" s="79"/>
      <c r="SM916" s="79"/>
      <c r="SN916" s="79"/>
      <c r="SO916" s="79"/>
      <c r="SP916" s="79"/>
      <c r="SQ916" s="79"/>
      <c r="SR916" s="79"/>
      <c r="SS916" s="79"/>
      <c r="ST916" s="79"/>
      <c r="SU916" s="79"/>
      <c r="SV916" s="79"/>
      <c r="SW916" s="79"/>
      <c r="SX916" s="79"/>
      <c r="SY916" s="79"/>
      <c r="SZ916" s="79"/>
      <c r="TA916" s="79"/>
      <c r="TB916" s="79"/>
      <c r="TC916" s="79"/>
      <c r="TD916" s="79"/>
      <c r="TE916" s="79"/>
      <c r="TF916" s="79"/>
      <c r="TG916" s="79"/>
      <c r="TH916" s="79"/>
      <c r="TI916" s="79"/>
      <c r="TJ916" s="79"/>
      <c r="TK916" s="79"/>
      <c r="TL916" s="79"/>
      <c r="TM916" s="79"/>
      <c r="TN916" s="79"/>
      <c r="TO916" s="79"/>
      <c r="TP916" s="79"/>
      <c r="TQ916" s="79"/>
      <c r="TR916" s="79"/>
      <c r="TS916" s="79"/>
      <c r="TT916" s="79"/>
      <c r="TU916" s="79"/>
      <c r="TV916" s="79"/>
      <c r="TW916" s="79"/>
      <c r="TX916" s="79"/>
      <c r="TY916" s="79"/>
      <c r="TZ916" s="79"/>
      <c r="UA916" s="79"/>
      <c r="UB916" s="79"/>
      <c r="UC916" s="79"/>
      <c r="UD916" s="79"/>
      <c r="UE916" s="79"/>
      <c r="UF916" s="79"/>
      <c r="UG916" s="79"/>
      <c r="UH916" s="79"/>
      <c r="UI916" s="79"/>
      <c r="UJ916" s="79"/>
      <c r="UK916" s="79"/>
      <c r="UL916" s="79"/>
      <c r="UM916" s="79"/>
      <c r="UN916" s="79"/>
      <c r="UO916" s="79"/>
      <c r="UP916" s="79"/>
      <c r="UQ916" s="79"/>
      <c r="UR916" s="79"/>
      <c r="US916" s="79"/>
      <c r="UT916" s="79"/>
      <c r="UU916" s="79"/>
      <c r="UV916" s="79"/>
      <c r="UW916" s="79"/>
      <c r="UX916" s="79"/>
      <c r="UY916" s="79"/>
      <c r="UZ916" s="79"/>
      <c r="VA916" s="79"/>
      <c r="VB916" s="79"/>
      <c r="VC916" s="79"/>
      <c r="VD916" s="79"/>
      <c r="VE916" s="79"/>
      <c r="VF916" s="79"/>
      <c r="VG916" s="79"/>
      <c r="VH916" s="79"/>
      <c r="VI916" s="79"/>
      <c r="VJ916" s="79"/>
      <c r="VK916" s="79"/>
      <c r="VL916" s="79"/>
      <c r="VM916" s="79"/>
      <c r="VN916" s="79"/>
      <c r="VO916" s="79"/>
      <c r="VP916" s="79"/>
      <c r="VQ916" s="79"/>
      <c r="VR916" s="79"/>
      <c r="VS916" s="79"/>
      <c r="VT916" s="79"/>
      <c r="VU916" s="79"/>
      <c r="VV916" s="79"/>
      <c r="VW916" s="79"/>
      <c r="VX916" s="79"/>
      <c r="VY916" s="79"/>
      <c r="VZ916" s="79"/>
      <c r="WA916" s="79"/>
      <c r="WB916" s="79"/>
      <c r="WC916" s="79"/>
    </row>
    <row r="917" spans="1:601" s="85" customFormat="1">
      <c r="A917" s="83">
        <f>IF(C917=C916,A916,IF(C917=(C916+1),A916,(A916+1)))</f>
        <v>135</v>
      </c>
      <c r="B917" s="50">
        <f>IF(L917="Stroke",IF(M917=M916,IF(A917&lt;&gt;A916,1,IF(L916="Stroke",B916+1,IF(L915="Stroke",B915+1,IF(L914="Stroke",B914+1,IF(L913="Stroke",B913+1,IF(L912="Stroke",B912+1,IF(L911="Stroke",B911+1,IF(L910="Stroke",B910+1,"")))))))),IF(A917&lt;&gt;A915,1,IF(M917=M915,IF(L915="Stroke",B915+1,IF(M917=M914,IF(L914="Stroke",B914+1,""))),1))),"")</f>
        <v>1</v>
      </c>
      <c r="C917" s="83">
        <f t="shared" si="28"/>
        <v>64508</v>
      </c>
      <c r="D917" s="83" t="str">
        <f t="shared" si="29"/>
        <v>20171129</v>
      </c>
      <c r="E917" s="83">
        <v>2017</v>
      </c>
      <c r="F917" s="83">
        <v>11</v>
      </c>
      <c r="G917" s="83">
        <v>29</v>
      </c>
      <c r="H917" s="83">
        <v>17</v>
      </c>
      <c r="I917" s="83">
        <v>55</v>
      </c>
      <c r="J917" s="83">
        <v>8</v>
      </c>
      <c r="K917" s="83">
        <v>924</v>
      </c>
      <c r="L917" s="83" t="s">
        <v>26</v>
      </c>
      <c r="M917" s="83">
        <v>1</v>
      </c>
      <c r="N917" s="83" t="s">
        <v>20</v>
      </c>
      <c r="O917" s="83" t="s">
        <v>28</v>
      </c>
      <c r="P917" s="83"/>
      <c r="Q917" s="83"/>
      <c r="R917" s="60"/>
      <c r="S917" s="60"/>
      <c r="T917" s="60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  <c r="AE917" s="79"/>
      <c r="AF917" s="79"/>
      <c r="AG917" s="79"/>
      <c r="AH917" s="79"/>
      <c r="AI917" s="79"/>
      <c r="AJ917" s="79"/>
      <c r="AK917" s="79"/>
      <c r="AL917" s="79"/>
      <c r="AM917" s="79"/>
      <c r="AN917" s="79"/>
      <c r="AO917" s="79"/>
      <c r="AP917" s="79"/>
      <c r="AQ917" s="79"/>
      <c r="AR917" s="79"/>
      <c r="AS917" s="79"/>
      <c r="AT917" s="79"/>
      <c r="AU917" s="79"/>
      <c r="AV917" s="79"/>
      <c r="AW917" s="79"/>
      <c r="AX917" s="79"/>
      <c r="AY917" s="79"/>
      <c r="AZ917" s="79"/>
      <c r="BA917" s="79"/>
      <c r="BB917" s="79"/>
      <c r="BC917" s="79"/>
      <c r="BD917" s="79"/>
      <c r="BE917" s="79"/>
      <c r="BF917" s="79"/>
      <c r="BG917" s="79"/>
      <c r="BH917" s="79"/>
      <c r="BI917" s="79"/>
      <c r="BJ917" s="79"/>
      <c r="BK917" s="79"/>
      <c r="BL917" s="79"/>
      <c r="BM917" s="79"/>
      <c r="BN917" s="79"/>
      <c r="BO917" s="79"/>
      <c r="BP917" s="79"/>
      <c r="BQ917" s="79"/>
      <c r="BR917" s="79"/>
      <c r="BS917" s="79"/>
      <c r="BT917" s="79"/>
      <c r="BU917" s="79"/>
      <c r="BV917" s="79"/>
      <c r="BW917" s="79"/>
      <c r="BX917" s="79"/>
      <c r="BY917" s="79"/>
      <c r="BZ917" s="79"/>
      <c r="CA917" s="79"/>
      <c r="CB917" s="79"/>
      <c r="CC917" s="79"/>
      <c r="CD917" s="79"/>
      <c r="CE917" s="79"/>
      <c r="CF917" s="79"/>
      <c r="CG917" s="79"/>
      <c r="CH917" s="79"/>
      <c r="CI917" s="79"/>
      <c r="CJ917" s="79"/>
      <c r="CK917" s="79"/>
      <c r="CL917" s="79"/>
      <c r="CM917" s="79"/>
      <c r="CN917" s="79"/>
      <c r="CO917" s="79"/>
      <c r="CP917" s="79"/>
      <c r="CQ917" s="79"/>
      <c r="CR917" s="79"/>
      <c r="CS917" s="79"/>
      <c r="CT917" s="79"/>
      <c r="CU917" s="79"/>
      <c r="CV917" s="79"/>
      <c r="CW917" s="79"/>
      <c r="CX917" s="79"/>
      <c r="CY917" s="79"/>
      <c r="CZ917" s="79"/>
      <c r="DA917" s="79"/>
      <c r="DB917" s="79"/>
      <c r="DC917" s="79"/>
      <c r="DD917" s="79"/>
      <c r="DE917" s="79"/>
      <c r="DF917" s="79"/>
      <c r="DG917" s="79"/>
      <c r="DH917" s="79"/>
      <c r="DI917" s="79"/>
      <c r="DJ917" s="79"/>
      <c r="DK917" s="79"/>
      <c r="DL917" s="79"/>
      <c r="DM917" s="79"/>
      <c r="DN917" s="79"/>
      <c r="DO917" s="79"/>
      <c r="DP917" s="79"/>
      <c r="DQ917" s="79"/>
      <c r="DR917" s="79"/>
      <c r="DS917" s="79"/>
      <c r="DT917" s="79"/>
      <c r="DU917" s="79"/>
      <c r="DV917" s="79"/>
      <c r="DW917" s="79"/>
      <c r="DX917" s="79"/>
      <c r="DY917" s="79"/>
      <c r="DZ917" s="79"/>
      <c r="EA917" s="79"/>
      <c r="EB917" s="79"/>
      <c r="EC917" s="79"/>
      <c r="ED917" s="79"/>
      <c r="EE917" s="79"/>
      <c r="EF917" s="79"/>
      <c r="EG917" s="79"/>
      <c r="EH917" s="79"/>
      <c r="EI917" s="79"/>
      <c r="EJ917" s="79"/>
      <c r="EK917" s="79"/>
      <c r="EL917" s="79"/>
      <c r="EM917" s="79"/>
      <c r="EN917" s="79"/>
      <c r="EO917" s="79"/>
      <c r="EP917" s="79"/>
      <c r="EQ917" s="79"/>
      <c r="ER917" s="79"/>
      <c r="ES917" s="79"/>
      <c r="ET917" s="79"/>
      <c r="EU917" s="79"/>
      <c r="EV917" s="79"/>
      <c r="EW917" s="79"/>
      <c r="EX917" s="79"/>
      <c r="EY917" s="79"/>
      <c r="EZ917" s="79"/>
      <c r="FA917" s="79"/>
      <c r="FB917" s="79"/>
      <c r="FC917" s="79"/>
      <c r="FD917" s="79"/>
      <c r="FE917" s="79"/>
      <c r="FF917" s="79"/>
      <c r="FG917" s="79"/>
      <c r="FH917" s="79"/>
      <c r="FI917" s="79"/>
      <c r="FJ917" s="79"/>
      <c r="FK917" s="79"/>
      <c r="FL917" s="79"/>
      <c r="FM917" s="79"/>
      <c r="FN917" s="79"/>
      <c r="FO917" s="79"/>
      <c r="FP917" s="79"/>
      <c r="FQ917" s="79"/>
      <c r="FR917" s="79"/>
      <c r="FS917" s="79"/>
      <c r="FT917" s="79"/>
      <c r="FU917" s="79"/>
      <c r="FV917" s="79"/>
      <c r="FW917" s="79"/>
      <c r="FX917" s="79"/>
      <c r="FY917" s="79"/>
      <c r="FZ917" s="79"/>
      <c r="GA917" s="79"/>
      <c r="GB917" s="79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79"/>
      <c r="HP917" s="79"/>
      <c r="HQ917" s="79"/>
      <c r="HR917" s="79"/>
      <c r="HS917" s="79"/>
      <c r="HT917" s="79"/>
      <c r="HU917" s="79"/>
      <c r="HV917" s="79"/>
      <c r="HW917" s="79"/>
      <c r="HX917" s="79"/>
      <c r="HY917" s="79"/>
      <c r="HZ917" s="79"/>
      <c r="IA917" s="79"/>
      <c r="IB917" s="79"/>
      <c r="IC917" s="79"/>
      <c r="ID917" s="79"/>
      <c r="IE917" s="79"/>
      <c r="IF917" s="79"/>
      <c r="IG917" s="79"/>
      <c r="IH917" s="79"/>
      <c r="II917" s="79"/>
      <c r="IJ917" s="79"/>
      <c r="IK917" s="79"/>
      <c r="IL917" s="79"/>
      <c r="IM917" s="79"/>
      <c r="IN917" s="79"/>
      <c r="IO917" s="79"/>
      <c r="IP917" s="79"/>
      <c r="IQ917" s="79"/>
      <c r="IR917" s="79"/>
      <c r="IS917" s="79"/>
      <c r="IT917" s="79"/>
      <c r="IU917" s="79"/>
      <c r="IV917" s="79"/>
      <c r="IW917" s="79"/>
      <c r="IX917" s="79"/>
      <c r="IY917" s="79"/>
      <c r="IZ917" s="79"/>
      <c r="JA917" s="79"/>
      <c r="JB917" s="79"/>
      <c r="JC917" s="79"/>
      <c r="JD917" s="79"/>
      <c r="JE917" s="79"/>
      <c r="JF917" s="79"/>
      <c r="JG917" s="79"/>
      <c r="JH917" s="79"/>
      <c r="JI917" s="79"/>
      <c r="JJ917" s="79"/>
      <c r="JK917" s="79"/>
      <c r="JL917" s="79"/>
      <c r="JM917" s="79"/>
      <c r="JN917" s="79"/>
      <c r="JO917" s="79"/>
      <c r="JP917" s="79"/>
      <c r="JQ917" s="79"/>
      <c r="JR917" s="79"/>
      <c r="JS917" s="79"/>
      <c r="JT917" s="79"/>
      <c r="JU917" s="79"/>
      <c r="JV917" s="79"/>
      <c r="JW917" s="79"/>
      <c r="JX917" s="79"/>
      <c r="JY917" s="79"/>
      <c r="JZ917" s="79"/>
      <c r="KA917" s="79"/>
      <c r="KB917" s="79"/>
      <c r="KC917" s="79"/>
      <c r="KD917" s="79"/>
      <c r="KE917" s="79"/>
      <c r="KF917" s="79"/>
      <c r="KG917" s="79"/>
      <c r="KH917" s="79"/>
      <c r="KI917" s="79"/>
      <c r="KJ917" s="79"/>
      <c r="KK917" s="79"/>
      <c r="KL917" s="79"/>
      <c r="KM917" s="79"/>
      <c r="KN917" s="79"/>
      <c r="KO917" s="79"/>
      <c r="KP917" s="79"/>
      <c r="KQ917" s="79"/>
      <c r="KR917" s="79"/>
      <c r="KS917" s="79"/>
      <c r="KT917" s="79"/>
      <c r="KU917" s="79"/>
      <c r="KV917" s="79"/>
      <c r="KW917" s="79"/>
      <c r="KX917" s="79"/>
      <c r="KY917" s="79"/>
      <c r="KZ917" s="79"/>
      <c r="LA917" s="79"/>
      <c r="LB917" s="79"/>
      <c r="LC917" s="79"/>
      <c r="LD917" s="79"/>
      <c r="LE917" s="79"/>
      <c r="LF917" s="79"/>
      <c r="LG917" s="79"/>
      <c r="LH917" s="79"/>
      <c r="LI917" s="79"/>
      <c r="LJ917" s="79"/>
      <c r="LK917" s="79"/>
      <c r="LL917" s="79"/>
      <c r="LM917" s="79"/>
      <c r="LN917" s="79"/>
      <c r="LO917" s="79"/>
      <c r="LP917" s="79"/>
      <c r="LQ917" s="79"/>
      <c r="LR917" s="79"/>
      <c r="LS917" s="79"/>
      <c r="LT917" s="79"/>
      <c r="LU917" s="79"/>
      <c r="LV917" s="79"/>
      <c r="LW917" s="79"/>
      <c r="LX917" s="79"/>
      <c r="LY917" s="79"/>
      <c r="LZ917" s="79"/>
      <c r="MA917" s="79"/>
      <c r="MB917" s="79"/>
      <c r="MC917" s="79"/>
      <c r="MD917" s="79"/>
      <c r="ME917" s="79"/>
      <c r="MF917" s="79"/>
      <c r="MG917" s="79"/>
      <c r="MH917" s="79"/>
      <c r="MI917" s="79"/>
      <c r="MJ917" s="79"/>
      <c r="MK917" s="79"/>
      <c r="ML917" s="79"/>
      <c r="MM917" s="79"/>
      <c r="MN917" s="79"/>
      <c r="MO917" s="79"/>
      <c r="MP917" s="79"/>
      <c r="MQ917" s="79"/>
      <c r="MR917" s="79"/>
      <c r="MS917" s="79"/>
      <c r="MT917" s="79"/>
      <c r="MU917" s="79"/>
      <c r="MV917" s="79"/>
      <c r="MW917" s="79"/>
      <c r="MX917" s="79"/>
      <c r="MY917" s="79"/>
      <c r="MZ917" s="79"/>
      <c r="NA917" s="79"/>
      <c r="NB917" s="79"/>
      <c r="NC917" s="79"/>
      <c r="ND917" s="79"/>
      <c r="NE917" s="79"/>
      <c r="NF917" s="79"/>
      <c r="NG917" s="79"/>
      <c r="NH917" s="79"/>
      <c r="NI917" s="79"/>
      <c r="NJ917" s="79"/>
      <c r="NK917" s="79"/>
      <c r="NL917" s="79"/>
      <c r="NM917" s="79"/>
      <c r="NN917" s="79"/>
      <c r="NO917" s="79"/>
      <c r="NP917" s="79"/>
      <c r="NQ917" s="79"/>
      <c r="NR917" s="79"/>
      <c r="NS917" s="79"/>
      <c r="NT917" s="79"/>
      <c r="NU917" s="79"/>
      <c r="NV917" s="79"/>
      <c r="NW917" s="79"/>
      <c r="NX917" s="79"/>
      <c r="NY917" s="79"/>
      <c r="NZ917" s="79"/>
      <c r="OA917" s="79"/>
      <c r="OB917" s="79"/>
      <c r="OC917" s="79"/>
      <c r="OD917" s="79"/>
      <c r="OE917" s="79"/>
      <c r="OF917" s="79"/>
      <c r="OG917" s="79"/>
      <c r="OH917" s="79"/>
      <c r="OI917" s="79"/>
      <c r="OJ917" s="79"/>
      <c r="OK917" s="79"/>
      <c r="OL917" s="79"/>
      <c r="OM917" s="79"/>
      <c r="ON917" s="79"/>
      <c r="OO917" s="79"/>
      <c r="OP917" s="79"/>
      <c r="OQ917" s="79"/>
      <c r="OR917" s="79"/>
      <c r="OS917" s="79"/>
      <c r="OT917" s="79"/>
      <c r="OU917" s="79"/>
      <c r="OV917" s="79"/>
      <c r="OW917" s="79"/>
      <c r="OX917" s="79"/>
      <c r="OY917" s="79"/>
      <c r="OZ917" s="79"/>
      <c r="PA917" s="79"/>
      <c r="PB917" s="79"/>
      <c r="PC917" s="79"/>
      <c r="PD917" s="79"/>
      <c r="PE917" s="79"/>
      <c r="PF917" s="79"/>
      <c r="PG917" s="79"/>
      <c r="PH917" s="79"/>
      <c r="PI917" s="79"/>
      <c r="PJ917" s="79"/>
      <c r="PK917" s="79"/>
      <c r="PL917" s="79"/>
      <c r="PM917" s="79"/>
      <c r="PN917" s="79"/>
      <c r="PO917" s="79"/>
      <c r="PP917" s="79"/>
      <c r="PQ917" s="79"/>
      <c r="PR917" s="79"/>
      <c r="PS917" s="79"/>
      <c r="PT917" s="79"/>
      <c r="PU917" s="79"/>
      <c r="PV917" s="79"/>
      <c r="PW917" s="79"/>
      <c r="PX917" s="79"/>
      <c r="PY917" s="79"/>
      <c r="PZ917" s="79"/>
      <c r="QA917" s="79"/>
      <c r="QB917" s="79"/>
      <c r="QC917" s="79"/>
      <c r="QD917" s="79"/>
      <c r="QE917" s="79"/>
      <c r="QF917" s="79"/>
      <c r="QG917" s="79"/>
      <c r="QH917" s="79"/>
      <c r="QI917" s="79"/>
      <c r="QJ917" s="79"/>
      <c r="QK917" s="79"/>
      <c r="QL917" s="79"/>
      <c r="QM917" s="79"/>
      <c r="QN917" s="79"/>
      <c r="QO917" s="79"/>
      <c r="QP917" s="79"/>
      <c r="QQ917" s="79"/>
      <c r="QR917" s="79"/>
      <c r="QS917" s="79"/>
      <c r="QT917" s="79"/>
      <c r="QU917" s="79"/>
      <c r="QV917" s="79"/>
      <c r="QW917" s="79"/>
      <c r="QX917" s="79"/>
      <c r="QY917" s="79"/>
      <c r="QZ917" s="79"/>
      <c r="RA917" s="79"/>
      <c r="RB917" s="79"/>
      <c r="RC917" s="79"/>
      <c r="RD917" s="79"/>
      <c r="RE917" s="79"/>
      <c r="RF917" s="79"/>
      <c r="RG917" s="79"/>
      <c r="RH917" s="79"/>
      <c r="RI917" s="79"/>
      <c r="RJ917" s="79"/>
      <c r="RK917" s="79"/>
      <c r="RL917" s="79"/>
      <c r="RM917" s="79"/>
      <c r="RN917" s="79"/>
      <c r="RO917" s="79"/>
      <c r="RP917" s="79"/>
      <c r="RQ917" s="79"/>
      <c r="RR917" s="79"/>
      <c r="RS917" s="79"/>
      <c r="RT917" s="79"/>
      <c r="RU917" s="79"/>
      <c r="RV917" s="79"/>
      <c r="RW917" s="79"/>
      <c r="RX917" s="79"/>
      <c r="RY917" s="79"/>
      <c r="RZ917" s="79"/>
      <c r="SA917" s="79"/>
      <c r="SB917" s="79"/>
      <c r="SC917" s="79"/>
      <c r="SD917" s="79"/>
      <c r="SE917" s="79"/>
      <c r="SF917" s="79"/>
      <c r="SG917" s="79"/>
      <c r="SH917" s="79"/>
      <c r="SI917" s="79"/>
      <c r="SJ917" s="79"/>
      <c r="SK917" s="79"/>
      <c r="SL917" s="79"/>
      <c r="SM917" s="79"/>
      <c r="SN917" s="79"/>
      <c r="SO917" s="79"/>
      <c r="SP917" s="79"/>
      <c r="SQ917" s="79"/>
      <c r="SR917" s="79"/>
      <c r="SS917" s="79"/>
      <c r="ST917" s="79"/>
      <c r="SU917" s="79"/>
      <c r="SV917" s="79"/>
      <c r="SW917" s="79"/>
      <c r="SX917" s="79"/>
      <c r="SY917" s="79"/>
      <c r="SZ917" s="79"/>
      <c r="TA917" s="79"/>
      <c r="TB917" s="79"/>
      <c r="TC917" s="79"/>
      <c r="TD917" s="79"/>
      <c r="TE917" s="79"/>
      <c r="TF917" s="79"/>
      <c r="TG917" s="79"/>
      <c r="TH917" s="79"/>
      <c r="TI917" s="79"/>
      <c r="TJ917" s="79"/>
      <c r="TK917" s="79"/>
      <c r="TL917" s="79"/>
      <c r="TM917" s="79"/>
      <c r="TN917" s="79"/>
      <c r="TO917" s="79"/>
      <c r="TP917" s="79"/>
      <c r="TQ917" s="79"/>
      <c r="TR917" s="79"/>
      <c r="TS917" s="79"/>
      <c r="TT917" s="79"/>
      <c r="TU917" s="79"/>
      <c r="TV917" s="79"/>
      <c r="TW917" s="79"/>
      <c r="TX917" s="79"/>
      <c r="TY917" s="79"/>
      <c r="TZ917" s="79"/>
      <c r="UA917" s="79"/>
      <c r="UB917" s="79"/>
      <c r="UC917" s="79"/>
      <c r="UD917" s="79"/>
      <c r="UE917" s="79"/>
      <c r="UF917" s="79"/>
      <c r="UG917" s="79"/>
      <c r="UH917" s="79"/>
      <c r="UI917" s="79"/>
      <c r="UJ917" s="79"/>
      <c r="UK917" s="79"/>
      <c r="UL917" s="79"/>
      <c r="UM917" s="79"/>
      <c r="UN917" s="79"/>
      <c r="UO917" s="79"/>
      <c r="UP917" s="79"/>
      <c r="UQ917" s="79"/>
      <c r="UR917" s="79"/>
      <c r="US917" s="79"/>
      <c r="UT917" s="79"/>
      <c r="UU917" s="79"/>
      <c r="UV917" s="79"/>
      <c r="UW917" s="79"/>
      <c r="UX917" s="79"/>
      <c r="UY917" s="79"/>
      <c r="UZ917" s="79"/>
      <c r="VA917" s="79"/>
      <c r="VB917" s="79"/>
      <c r="VC917" s="79"/>
      <c r="VD917" s="79"/>
      <c r="VE917" s="79"/>
      <c r="VF917" s="79"/>
      <c r="VG917" s="79"/>
      <c r="VH917" s="79"/>
      <c r="VI917" s="79"/>
      <c r="VJ917" s="79"/>
      <c r="VK917" s="79"/>
      <c r="VL917" s="79"/>
      <c r="VM917" s="79"/>
      <c r="VN917" s="79"/>
      <c r="VO917" s="79"/>
      <c r="VP917" s="79"/>
      <c r="VQ917" s="79"/>
      <c r="VR917" s="79"/>
      <c r="VS917" s="79"/>
      <c r="VT917" s="79"/>
      <c r="VU917" s="79"/>
      <c r="VV917" s="79"/>
      <c r="VW917" s="79"/>
      <c r="VX917" s="79"/>
      <c r="VY917" s="79"/>
      <c r="VZ917" s="79"/>
      <c r="WA917" s="79"/>
      <c r="WB917" s="79"/>
      <c r="WC917" s="79"/>
    </row>
    <row r="918" spans="1:601" s="79" customFormat="1">
      <c r="A918" s="60">
        <f>IF(C918=C917,A917,IF(C918=(C917+1),A917,(A917+1)))</f>
        <v>135</v>
      </c>
      <c r="B918" s="50" t="str">
        <f>IF(L918="Stroke",IF(M918=M917,IF(A918&lt;&gt;A917,1,IF(L917="Stroke",B917+1,IF(L916="Stroke",B916+1,IF(L915="Stroke",B915+1,IF(L914="Stroke",B914+1,IF(L913="Stroke",B913+1,IF(L912="Stroke",B912+1,IF(L911="Stroke",B911+1,"")))))))),IF(A918&lt;&gt;A916,1,IF(M918=M916,IF(L916="Stroke",B916+1,IF(M918=M915,IF(L915="Stroke",B915+1,""))),1))),"")</f>
        <v/>
      </c>
      <c r="C918" s="60">
        <f t="shared" si="28"/>
        <v>64508</v>
      </c>
      <c r="D918" s="60" t="str">
        <f t="shared" si="29"/>
        <v>20171129</v>
      </c>
      <c r="E918" s="60">
        <v>2017</v>
      </c>
      <c r="F918" s="60">
        <v>11</v>
      </c>
      <c r="G918" s="60">
        <v>29</v>
      </c>
      <c r="H918" s="60">
        <v>17</v>
      </c>
      <c r="I918" s="60">
        <v>55</v>
      </c>
      <c r="J918" s="60">
        <v>8</v>
      </c>
      <c r="K918" s="60">
        <v>946</v>
      </c>
      <c r="L918" s="60" t="s">
        <v>44</v>
      </c>
      <c r="M918" s="60">
        <v>2</v>
      </c>
      <c r="N918" s="60" t="s">
        <v>21</v>
      </c>
      <c r="O918" s="60" t="s">
        <v>27</v>
      </c>
      <c r="P918" s="60">
        <v>294</v>
      </c>
      <c r="Q918" s="60" t="s">
        <v>46</v>
      </c>
      <c r="R918" s="60"/>
      <c r="S918" s="60"/>
      <c r="T918" s="60"/>
    </row>
    <row r="919" spans="1:601" s="79" customFormat="1">
      <c r="A919" s="60">
        <f>IF(C919=C918,A918,IF(C919=(C918+1),A918,(A918+1)))</f>
        <v>135</v>
      </c>
      <c r="B919" s="50" t="str">
        <f>IF(L919="Stroke",IF(M919=M918,IF(A919&lt;&gt;A918,1,IF(L918="Stroke",B918+1,IF(L917="Stroke",B917+1,IF(L916="Stroke",B916+1,IF(L915="Stroke",B915+1,IF(L914="Stroke",B914+1,IF(L913="Stroke",B913+1,IF(L912="Stroke",B912+1,"")))))))),IF(A919&lt;&gt;A917,1,IF(M919=M917,IF(L917="Stroke",B917+1,IF(M919=M916,IF(L916="Stroke",B916+1,""))),1))),"")</f>
        <v/>
      </c>
      <c r="C919" s="60">
        <f t="shared" si="28"/>
        <v>64509</v>
      </c>
      <c r="D919" s="60" t="str">
        <f t="shared" si="29"/>
        <v>20171129</v>
      </c>
      <c r="E919" s="60">
        <v>2017</v>
      </c>
      <c r="F919" s="60">
        <v>11</v>
      </c>
      <c r="G919" s="60">
        <v>29</v>
      </c>
      <c r="H919" s="60">
        <v>17</v>
      </c>
      <c r="I919" s="60">
        <v>55</v>
      </c>
      <c r="J919" s="60">
        <v>9</v>
      </c>
      <c r="K919" s="60">
        <v>953</v>
      </c>
      <c r="L919" s="60" t="s">
        <v>44</v>
      </c>
      <c r="M919" s="60">
        <v>3</v>
      </c>
      <c r="N919" s="60" t="s">
        <v>21</v>
      </c>
      <c r="O919" s="60" t="s">
        <v>27</v>
      </c>
      <c r="P919" s="60">
        <v>370</v>
      </c>
      <c r="Q919" s="60" t="s">
        <v>186</v>
      </c>
      <c r="R919" s="60"/>
      <c r="S919" s="60"/>
      <c r="T919" s="60"/>
    </row>
    <row r="920" spans="1:601" s="79" customFormat="1">
      <c r="A920" s="60">
        <f>IF(C920=C919,A919,IF(C920=(C919+1),A919,(A919+1)))</f>
        <v>135</v>
      </c>
      <c r="B920" s="50" t="str">
        <f>IF(L920="Stroke",IF(M920=M919,IF(A920&lt;&gt;A919,1,IF(L919="Stroke",B919+1,IF(L918="Stroke",B918+1,IF(L917="Stroke",B917+1,IF(L916="Stroke",B916+1,IF(L915="Stroke",B915+1,IF(L914="Stroke",B914+1,IF(L913="Stroke",B913+1,"")))))))),IF(A920&lt;&gt;A918,1,IF(M920=M918,IF(L918="Stroke",B918+1,IF(M920=M917,IF(L917="Stroke",B917+1,""))),1))),"")</f>
        <v/>
      </c>
      <c r="C920" s="60">
        <f t="shared" si="28"/>
        <v>64510</v>
      </c>
      <c r="D920" s="60" t="str">
        <f t="shared" si="29"/>
        <v>20171129</v>
      </c>
      <c r="E920" s="60">
        <v>2017</v>
      </c>
      <c r="F920" s="60">
        <v>11</v>
      </c>
      <c r="G920" s="60">
        <v>29</v>
      </c>
      <c r="H920" s="60">
        <v>17</v>
      </c>
      <c r="I920" s="60">
        <v>55</v>
      </c>
      <c r="J920" s="60">
        <v>10</v>
      </c>
      <c r="K920" s="60">
        <v>100</v>
      </c>
      <c r="L920" s="60" t="s">
        <v>47</v>
      </c>
      <c r="M920" s="60">
        <v>3</v>
      </c>
      <c r="N920" s="60" t="s">
        <v>21</v>
      </c>
      <c r="O920" s="60" t="s">
        <v>27</v>
      </c>
      <c r="P920" s="60">
        <v>0</v>
      </c>
      <c r="Q920" s="60"/>
      <c r="R920" s="60"/>
      <c r="S920" s="60"/>
      <c r="T920" s="60"/>
    </row>
    <row r="921" spans="1:601" s="79" customFormat="1">
      <c r="A921" s="60">
        <f>IF(C921=C920,A920,IF(C921=(C920+1),A920,(A920+1)))</f>
        <v>135</v>
      </c>
      <c r="B921" s="50" t="str">
        <f>IF(L921="Stroke",IF(M921=M920,IF(A921&lt;&gt;A920,1,IF(L920="Stroke",B920+1,IF(L919="Stroke",B919+1,IF(L918="Stroke",B918+1,IF(L917="Stroke",B917+1,IF(L916="Stroke",B916+1,IF(L915="Stroke",B915+1,IF(L914="Stroke",B914+1,"")))))))),IF(A921&lt;&gt;A919,1,IF(M921=M919,IF(L919="Stroke",B919+1,IF(M921=M918,IF(L918="Stroke",B918+1,""))),1))),"")</f>
        <v/>
      </c>
      <c r="C921" s="60">
        <f t="shared" si="28"/>
        <v>64510</v>
      </c>
      <c r="D921" s="60" t="str">
        <f t="shared" si="29"/>
        <v>20171129</v>
      </c>
      <c r="E921" s="60">
        <v>2017</v>
      </c>
      <c r="F921" s="60">
        <v>11</v>
      </c>
      <c r="G921" s="60">
        <v>29</v>
      </c>
      <c r="H921" s="60">
        <v>17</v>
      </c>
      <c r="I921" s="60">
        <v>55</v>
      </c>
      <c r="J921" s="60">
        <v>10</v>
      </c>
      <c r="K921" s="60">
        <v>105</v>
      </c>
      <c r="L921" s="60" t="s">
        <v>47</v>
      </c>
      <c r="M921" s="60">
        <v>2</v>
      </c>
      <c r="N921" s="60" t="s">
        <v>21</v>
      </c>
      <c r="O921" s="60" t="s">
        <v>27</v>
      </c>
      <c r="P921" s="60">
        <v>0</v>
      </c>
      <c r="Q921" s="60"/>
      <c r="R921" s="60"/>
      <c r="S921" s="60"/>
      <c r="T921" s="60"/>
    </row>
    <row r="922" spans="1:601" s="79" customFormat="1">
      <c r="A922" s="60">
        <f>IF(C922=C921,A921,IF(C922=(C921+1),A921,(A921+1)))</f>
        <v>135</v>
      </c>
      <c r="B922" s="50" t="str">
        <f>IF(L922="Stroke",IF(M922=M921,IF(A922&lt;&gt;A921,1,IF(L921="Stroke",B921+1,IF(L920="Stroke",B920+1,IF(L919="Stroke",B919+1,IF(L918="Stroke",B918+1,IF(L917="Stroke",B917+1,IF(L916="Stroke",B916+1,IF(L915="Stroke",B915+1,"")))))))),IF(A922&lt;&gt;A920,1,IF(M922=M920,IF(L920="Stroke",B920+1,IF(M922=M919,IF(L919="Stroke",B919+1,""))),1))),"")</f>
        <v/>
      </c>
      <c r="C922" s="60">
        <f t="shared" si="28"/>
        <v>64510</v>
      </c>
      <c r="D922" s="60" t="str">
        <f t="shared" si="29"/>
        <v>20171129</v>
      </c>
      <c r="E922" s="60">
        <v>2017</v>
      </c>
      <c r="F922" s="60">
        <v>11</v>
      </c>
      <c r="G922" s="60">
        <v>29</v>
      </c>
      <c r="H922" s="60">
        <v>17</v>
      </c>
      <c r="I922" s="60">
        <v>55</v>
      </c>
      <c r="J922" s="60">
        <v>10</v>
      </c>
      <c r="K922" s="60">
        <v>143</v>
      </c>
      <c r="L922" s="60" t="s">
        <v>47</v>
      </c>
      <c r="M922" s="60">
        <v>2</v>
      </c>
      <c r="N922" s="60" t="s">
        <v>21</v>
      </c>
      <c r="O922" s="60" t="s">
        <v>27</v>
      </c>
      <c r="P922" s="60">
        <v>0</v>
      </c>
      <c r="Q922" s="60"/>
      <c r="R922" s="60"/>
      <c r="S922" s="60"/>
      <c r="T922" s="60"/>
    </row>
    <row r="923" spans="1:601" s="79" customFormat="1">
      <c r="A923" s="60">
        <f>IF(C923=C922,A922,IF(C923=(C922+1),A922,(A922+1)))</f>
        <v>135</v>
      </c>
      <c r="B923" s="50" t="str">
        <f>IF(L923="Stroke",IF(M923=M922,IF(A923&lt;&gt;A922,1,IF(L922="Stroke",B922+1,IF(L921="Stroke",B921+1,IF(L920="Stroke",B920+1,IF(L919="Stroke",B919+1,IF(L918="Stroke",B918+1,IF(L917="Stroke",B917+1,IF(L916="Stroke",B916+1,"")))))))),IF(A923&lt;&gt;A921,1,IF(M923=M921,IF(L921="Stroke",B921+1,IF(M923=M920,IF(L920="Stroke",B920+1,""))),1))),"")</f>
        <v/>
      </c>
      <c r="C923" s="60">
        <f t="shared" si="28"/>
        <v>64510</v>
      </c>
      <c r="D923" s="60" t="str">
        <f t="shared" si="29"/>
        <v>20171129</v>
      </c>
      <c r="E923" s="60">
        <v>2017</v>
      </c>
      <c r="F923" s="60">
        <v>11</v>
      </c>
      <c r="G923" s="60">
        <v>29</v>
      </c>
      <c r="H923" s="60">
        <v>17</v>
      </c>
      <c r="I923" s="60">
        <v>55</v>
      </c>
      <c r="J923" s="60">
        <v>10</v>
      </c>
      <c r="K923" s="60">
        <v>180</v>
      </c>
      <c r="L923" s="60" t="s">
        <v>47</v>
      </c>
      <c r="M923" s="60">
        <v>2</v>
      </c>
      <c r="N923" s="60" t="s">
        <v>21</v>
      </c>
      <c r="O923" s="60" t="s">
        <v>27</v>
      </c>
      <c r="P923" s="60">
        <v>0</v>
      </c>
      <c r="Q923" s="60"/>
      <c r="R923" s="60"/>
      <c r="S923" s="60"/>
      <c r="T923" s="60"/>
    </row>
    <row r="924" spans="1:601" s="79" customFormat="1">
      <c r="A924" s="60">
        <f>IF(C924=C923,A923,IF(C924=(C923+1),A923,(A923+1)))</f>
        <v>135</v>
      </c>
      <c r="B924" s="50" t="str">
        <f>IF(L924="Stroke",IF(M924=M923,IF(A924&lt;&gt;A923,1,IF(L923="Stroke",B923+1,IF(L922="Stroke",B922+1,IF(L921="Stroke",B921+1,IF(L920="Stroke",B920+1,IF(L919="Stroke",B919+1,IF(L918="Stroke",B918+1,IF(L917="Stroke",B917+1,"")))))))),IF(A924&lt;&gt;A922,1,IF(M924=M922,IF(L922="Stroke",B922+1,IF(M924=M921,IF(L921="Stroke",B921+1,""))),1))),"")</f>
        <v/>
      </c>
      <c r="C924" s="60">
        <f t="shared" si="28"/>
        <v>64510</v>
      </c>
      <c r="D924" s="60" t="str">
        <f t="shared" si="29"/>
        <v>20171129</v>
      </c>
      <c r="E924" s="60">
        <v>2017</v>
      </c>
      <c r="F924" s="60">
        <v>11</v>
      </c>
      <c r="G924" s="60">
        <v>29</v>
      </c>
      <c r="H924" s="60">
        <v>17</v>
      </c>
      <c r="I924" s="60">
        <v>55</v>
      </c>
      <c r="J924" s="60">
        <v>10</v>
      </c>
      <c r="K924" s="60">
        <v>280</v>
      </c>
      <c r="L924" s="60" t="s">
        <v>49</v>
      </c>
      <c r="M924" s="60">
        <v>2</v>
      </c>
      <c r="N924" s="60" t="s">
        <v>21</v>
      </c>
      <c r="O924" s="60" t="s">
        <v>27</v>
      </c>
      <c r="P924" s="60">
        <v>2</v>
      </c>
      <c r="Q924" s="60"/>
      <c r="R924" s="60"/>
      <c r="S924" s="60"/>
      <c r="T924" s="60"/>
    </row>
    <row r="925" spans="1:601" s="79" customFormat="1">
      <c r="A925" s="60">
        <f>IF(C925=C924,A924,IF(C925=(C924+1),A924,(A924+1)))</f>
        <v>135</v>
      </c>
      <c r="B925" s="50" t="str">
        <f>IF(L925="Stroke",IF(M925=M924,IF(A925&lt;&gt;A924,1,IF(L924="Stroke",B924+1,IF(L923="Stroke",B923+1,IF(L922="Stroke",B922+1,IF(L921="Stroke",B921+1,IF(L920="Stroke",B920+1,IF(L919="Stroke",B919+1,IF(L918="Stroke",B918+1,"")))))))),IF(A925&lt;&gt;A923,1,IF(M925=M923,IF(L923="Stroke",B923+1,IF(M925=M922,IF(L922="Stroke",B922+1,""))),1))),"")</f>
        <v/>
      </c>
      <c r="C925" s="60">
        <f t="shared" si="28"/>
        <v>64510</v>
      </c>
      <c r="D925" s="60" t="str">
        <f t="shared" si="29"/>
        <v>20171129</v>
      </c>
      <c r="E925" s="60">
        <v>2017</v>
      </c>
      <c r="F925" s="60">
        <v>11</v>
      </c>
      <c r="G925" s="60">
        <v>29</v>
      </c>
      <c r="H925" s="60">
        <v>17</v>
      </c>
      <c r="I925" s="60">
        <v>55</v>
      </c>
      <c r="J925" s="60">
        <v>10</v>
      </c>
      <c r="K925" s="60">
        <v>293</v>
      </c>
      <c r="L925" s="60" t="s">
        <v>47</v>
      </c>
      <c r="M925" s="60">
        <v>3</v>
      </c>
      <c r="N925" s="60" t="s">
        <v>21</v>
      </c>
      <c r="O925" s="60" t="s">
        <v>27</v>
      </c>
      <c r="P925" s="60">
        <v>0</v>
      </c>
      <c r="Q925" s="60"/>
      <c r="R925" s="60"/>
      <c r="S925" s="60"/>
      <c r="T925" s="60"/>
    </row>
    <row r="926" spans="1:601" s="79" customFormat="1">
      <c r="A926" s="60">
        <f>IF(C926=C925,A925,IF(C926=(C925+1),A925,(A925+1)))</f>
        <v>135</v>
      </c>
      <c r="B926" s="50" t="str">
        <f>IF(L926="Stroke",IF(M926=M925,IF(A926&lt;&gt;A925,1,IF(L925="Stroke",B925+1,IF(L924="Stroke",B924+1,IF(L923="Stroke",B923+1,IF(L922="Stroke",B922+1,IF(L921="Stroke",B921+1,IF(L920="Stroke",B920+1,IF(L919="Stroke",B919+1,"")))))))),IF(A926&lt;&gt;A924,1,IF(M926=M924,IF(L924="Stroke",B924+1,IF(M926=M923,IF(L923="Stroke",B923+1,""))),1))),"")</f>
        <v/>
      </c>
      <c r="C926" s="60">
        <f t="shared" si="28"/>
        <v>64510</v>
      </c>
      <c r="D926" s="60" t="str">
        <f t="shared" si="29"/>
        <v>20171129</v>
      </c>
      <c r="E926" s="60">
        <v>2017</v>
      </c>
      <c r="F926" s="60">
        <v>11</v>
      </c>
      <c r="G926" s="60">
        <v>29</v>
      </c>
      <c r="H926" s="60">
        <v>17</v>
      </c>
      <c r="I926" s="60">
        <v>55</v>
      </c>
      <c r="J926" s="60">
        <v>10</v>
      </c>
      <c r="K926" s="60">
        <v>333</v>
      </c>
      <c r="L926" s="60" t="s">
        <v>49</v>
      </c>
      <c r="M926" s="60">
        <v>3</v>
      </c>
      <c r="N926" s="60" t="s">
        <v>21</v>
      </c>
      <c r="O926" s="60" t="s">
        <v>27</v>
      </c>
      <c r="P926" s="60">
        <v>8</v>
      </c>
      <c r="Q926" s="60"/>
      <c r="R926" s="60"/>
      <c r="S926" s="60"/>
      <c r="T926" s="60"/>
    </row>
    <row r="927" spans="1:601" s="79" customFormat="1">
      <c r="A927" s="60">
        <f>IF(C927=C926,A926,IF(C927=(C926+1),A926,(A926+1)))</f>
        <v>135</v>
      </c>
      <c r="B927" s="50" t="str">
        <f>IF(L927="Stroke",IF(M927=M926,IF(A927&lt;&gt;A926,1,IF(L926="Stroke",B926+1,IF(L925="Stroke",B925+1,IF(L924="Stroke",B924+1,IF(L923="Stroke",B923+1,IF(L922="Stroke",B922+1,IF(L921="Stroke",B921+1,IF(L920="Stroke",B920+1,"")))))))),IF(A927&lt;&gt;A925,1,IF(M927=M925,IF(L925="Stroke",B925+1,IF(M927=M924,IF(L924="Stroke",B924+1,""))),1))),"")</f>
        <v/>
      </c>
      <c r="C927" s="60">
        <f t="shared" si="28"/>
        <v>64510</v>
      </c>
      <c r="D927" s="60" t="str">
        <f t="shared" si="29"/>
        <v>20171129</v>
      </c>
      <c r="E927" s="60">
        <v>2017</v>
      </c>
      <c r="F927" s="60">
        <v>11</v>
      </c>
      <c r="G927" s="60">
        <v>29</v>
      </c>
      <c r="H927" s="60">
        <v>17</v>
      </c>
      <c r="I927" s="60">
        <v>55</v>
      </c>
      <c r="J927" s="60">
        <v>10</v>
      </c>
      <c r="K927" s="60">
        <v>356</v>
      </c>
      <c r="L927" s="60" t="s">
        <v>49</v>
      </c>
      <c r="M927" s="60">
        <v>3</v>
      </c>
      <c r="N927" s="60" t="s">
        <v>21</v>
      </c>
      <c r="O927" s="60" t="s">
        <v>27</v>
      </c>
      <c r="P927" s="60">
        <v>6</v>
      </c>
      <c r="Q927" s="60"/>
      <c r="R927" s="60"/>
      <c r="S927" s="60"/>
      <c r="T927" s="60"/>
    </row>
    <row r="928" spans="1:601" s="79" customFormat="1">
      <c r="A928" s="60">
        <f>IF(C928=C927,A927,IF(C928=(C927+1),A927,(A927+1)))</f>
        <v>135</v>
      </c>
      <c r="B928" s="50" t="str">
        <f>IF(L928="Stroke",IF(M928=M927,IF(A928&lt;&gt;A927,1,IF(L927="Stroke",B927+1,IF(L926="Stroke",B926+1,IF(L925="Stroke",B925+1,IF(L924="Stroke",B924+1,IF(L923="Stroke",B923+1,IF(L922="Stroke",B922+1,IF(L921="Stroke",B921+1,"")))))))),IF(A928&lt;&gt;A926,1,IF(M928=M926,IF(L926="Stroke",B926+1,IF(M928=M925,IF(L925="Stroke",B925+1,""))),1))),"")</f>
        <v/>
      </c>
      <c r="C928" s="60">
        <f t="shared" si="28"/>
        <v>64510</v>
      </c>
      <c r="D928" s="60" t="str">
        <f t="shared" si="29"/>
        <v>20171129</v>
      </c>
      <c r="E928" s="60">
        <v>2017</v>
      </c>
      <c r="F928" s="60">
        <v>11</v>
      </c>
      <c r="G928" s="60">
        <v>29</v>
      </c>
      <c r="H928" s="60">
        <v>17</v>
      </c>
      <c r="I928" s="60">
        <v>55</v>
      </c>
      <c r="J928" s="60">
        <v>10</v>
      </c>
      <c r="K928" s="60">
        <v>372</v>
      </c>
      <c r="L928" s="60" t="s">
        <v>49</v>
      </c>
      <c r="M928" s="60">
        <v>3</v>
      </c>
      <c r="N928" s="60" t="s">
        <v>21</v>
      </c>
      <c r="O928" s="60" t="s">
        <v>27</v>
      </c>
      <c r="P928" s="60">
        <v>11</v>
      </c>
      <c r="Q928" s="60"/>
      <c r="R928" s="60"/>
      <c r="S928" s="60"/>
      <c r="T928" s="60"/>
    </row>
    <row r="929" spans="1:601" s="79" customFormat="1">
      <c r="A929" s="60">
        <f>IF(C929=C928,A928,IF(C929=(C928+1),A928,(A928+1)))</f>
        <v>135</v>
      </c>
      <c r="B929" s="50" t="str">
        <f>IF(L929="Stroke",IF(M929=M928,IF(A929&lt;&gt;A928,1,IF(L928="Stroke",B928+1,IF(L927="Stroke",B927+1,IF(L926="Stroke",B926+1,IF(L925="Stroke",B925+1,IF(L924="Stroke",B924+1,IF(L923="Stroke",B923+1,IF(L922="Stroke",B922+1,"")))))))),IF(A929&lt;&gt;A927,1,IF(M929=M927,IF(L927="Stroke",B927+1,IF(M929=M926,IF(L926="Stroke",B926+1,""))),1))),"")</f>
        <v/>
      </c>
      <c r="C929" s="60">
        <f t="shared" si="28"/>
        <v>64510</v>
      </c>
      <c r="D929" s="60" t="str">
        <f t="shared" si="29"/>
        <v>20171129</v>
      </c>
      <c r="E929" s="60">
        <v>2017</v>
      </c>
      <c r="F929" s="60">
        <v>11</v>
      </c>
      <c r="G929" s="60">
        <v>29</v>
      </c>
      <c r="H929" s="60">
        <v>17</v>
      </c>
      <c r="I929" s="60">
        <v>55</v>
      </c>
      <c r="J929" s="60">
        <v>10</v>
      </c>
      <c r="K929" s="60">
        <v>377</v>
      </c>
      <c r="L929" s="60" t="s">
        <v>196</v>
      </c>
      <c r="M929" s="60">
        <v>3</v>
      </c>
      <c r="N929" s="60" t="s">
        <v>21</v>
      </c>
      <c r="O929" s="60" t="s">
        <v>27</v>
      </c>
      <c r="P929" s="60">
        <v>0</v>
      </c>
      <c r="Q929" s="60"/>
      <c r="R929" s="60"/>
      <c r="S929" s="60"/>
      <c r="T929" s="60"/>
    </row>
    <row r="930" spans="1:601" s="79" customFormat="1">
      <c r="A930" s="60">
        <f>IF(C930=C929,A929,IF(C930=(C929+1),A929,(A929+1)))</f>
        <v>135</v>
      </c>
      <c r="B930" s="50" t="str">
        <f>IF(L930="Stroke",IF(M930=M929,IF(A930&lt;&gt;A929,1,IF(L929="Stroke",B929+1,IF(L928="Stroke",B928+1,IF(L927="Stroke",B927+1,IF(L926="Stroke",B926+1,IF(L925="Stroke",B925+1,IF(L924="Stroke",B924+1,IF(L923="Stroke",B923+1,"")))))))),IF(A930&lt;&gt;A928,1,IF(M930=M928,IF(L928="Stroke",B928+1,IF(M930=M927,IF(L927="Stroke",B927+1,""))),1))),"")</f>
        <v/>
      </c>
      <c r="C930" s="60">
        <f t="shared" si="28"/>
        <v>64510</v>
      </c>
      <c r="D930" s="60" t="str">
        <f t="shared" si="29"/>
        <v>20171129</v>
      </c>
      <c r="E930" s="60">
        <v>2017</v>
      </c>
      <c r="F930" s="60">
        <v>11</v>
      </c>
      <c r="G930" s="60">
        <v>29</v>
      </c>
      <c r="H930" s="60">
        <v>17</v>
      </c>
      <c r="I930" s="60">
        <v>55</v>
      </c>
      <c r="J930" s="60">
        <v>10</v>
      </c>
      <c r="K930" s="60">
        <v>395</v>
      </c>
      <c r="L930" s="60" t="s">
        <v>49</v>
      </c>
      <c r="M930" s="60">
        <v>3</v>
      </c>
      <c r="N930" s="60" t="s">
        <v>21</v>
      </c>
      <c r="O930" s="60" t="s">
        <v>27</v>
      </c>
      <c r="P930" s="60">
        <v>7</v>
      </c>
      <c r="Q930" s="60"/>
      <c r="R930" s="60"/>
      <c r="S930" s="60"/>
      <c r="T930" s="60"/>
    </row>
    <row r="931" spans="1:601" s="79" customFormat="1">
      <c r="A931" s="60">
        <f>IF(C931=C930,A930,IF(C931=(C930+1),A930,(A930+1)))</f>
        <v>135</v>
      </c>
      <c r="B931" s="50" t="str">
        <f>IF(L931="Stroke",IF(M931=M930,IF(A931&lt;&gt;A930,1,IF(L930="Stroke",B930+1,IF(L929="Stroke",B929+1,IF(L928="Stroke",B928+1,IF(L927="Stroke",B927+1,IF(L926="Stroke",B926+1,IF(L925="Stroke",B925+1,IF(L924="Stroke",B924+1,"")))))))),IF(A931&lt;&gt;A929,1,IF(M931=M929,IF(L929="Stroke",B929+1,IF(M931=M928,IF(L928="Stroke",B928+1,""))),1))),"")</f>
        <v/>
      </c>
      <c r="C931" s="60">
        <f t="shared" si="28"/>
        <v>64510</v>
      </c>
      <c r="D931" s="60" t="str">
        <f t="shared" si="29"/>
        <v>20171129</v>
      </c>
      <c r="E931" s="60">
        <v>2017</v>
      </c>
      <c r="F931" s="60">
        <v>11</v>
      </c>
      <c r="G931" s="60">
        <v>29</v>
      </c>
      <c r="H931" s="60">
        <v>17</v>
      </c>
      <c r="I931" s="60">
        <v>55</v>
      </c>
      <c r="J931" s="60">
        <v>10</v>
      </c>
      <c r="K931" s="60">
        <v>411</v>
      </c>
      <c r="L931" s="60" t="s">
        <v>49</v>
      </c>
      <c r="M931" s="60">
        <v>3</v>
      </c>
      <c r="N931" s="60" t="s">
        <v>21</v>
      </c>
      <c r="O931" s="60" t="s">
        <v>27</v>
      </c>
      <c r="P931" s="60">
        <v>7</v>
      </c>
      <c r="Q931" s="60"/>
      <c r="R931" s="60"/>
      <c r="S931" s="60"/>
      <c r="T931" s="60"/>
    </row>
    <row r="932" spans="1:601" s="79" customFormat="1">
      <c r="A932" s="60">
        <f>IF(C932=C931,A931,IF(C932=(C931+1),A931,(A931+1)))</f>
        <v>135</v>
      </c>
      <c r="B932" s="50" t="str">
        <f>IF(L932="Stroke",IF(M932=M931,IF(A932&lt;&gt;A931,1,IF(L931="Stroke",B931+1,IF(L930="Stroke",B930+1,IF(L929="Stroke",B929+1,IF(L928="Stroke",B928+1,IF(L927="Stroke",B927+1,IF(L926="Stroke",B926+1,IF(L925="Stroke",B925+1,"")))))))),IF(A932&lt;&gt;A930,1,IF(M932=M930,IF(L930="Stroke",B930+1,IF(M932=M929,IF(L929="Stroke",B929+1,""))),1))),"")</f>
        <v/>
      </c>
      <c r="C932" s="60">
        <f t="shared" si="28"/>
        <v>64510</v>
      </c>
      <c r="D932" s="60" t="str">
        <f t="shared" si="29"/>
        <v>20171129</v>
      </c>
      <c r="E932" s="60">
        <v>2017</v>
      </c>
      <c r="F932" s="60">
        <v>11</v>
      </c>
      <c r="G932" s="60">
        <v>29</v>
      </c>
      <c r="H932" s="60">
        <v>17</v>
      </c>
      <c r="I932" s="60">
        <v>55</v>
      </c>
      <c r="J932" s="60">
        <v>10</v>
      </c>
      <c r="K932" s="60">
        <v>426</v>
      </c>
      <c r="L932" s="60" t="s">
        <v>49</v>
      </c>
      <c r="M932" s="60">
        <v>3</v>
      </c>
      <c r="N932" s="60" t="s">
        <v>21</v>
      </c>
      <c r="O932" s="60" t="s">
        <v>27</v>
      </c>
      <c r="P932" s="60">
        <v>5</v>
      </c>
      <c r="Q932" s="60"/>
      <c r="R932" s="60"/>
      <c r="S932" s="60"/>
      <c r="T932" s="60"/>
    </row>
    <row r="933" spans="1:601" s="85" customFormat="1">
      <c r="A933" s="83">
        <f>IF(C933=C932,A932,IF(C933=(C932+1),A932,(A932+1)))</f>
        <v>136</v>
      </c>
      <c r="B933" s="50" t="str">
        <f>IF(L933="Stroke",IF(M933=M932,IF(A933&lt;&gt;A932,1,IF(L932="Stroke",B932+1,IF(L931="Stroke",B931+1,IF(L930="Stroke",B930+1,IF(L929="Stroke",B929+1,IF(L928="Stroke",B928+1,IF(L927="Stroke",B927+1,IF(L926="Stroke",B926+1,"")))))))),IF(A933&lt;&gt;A931,1,IF(M933=M931,IF(L931="Stroke",B931+1,IF(M933=M930,IF(L930="Stroke",B930+1,""))),1))),"")</f>
        <v/>
      </c>
      <c r="C933" s="83">
        <f t="shared" si="28"/>
        <v>66918</v>
      </c>
      <c r="D933" s="83" t="str">
        <f t="shared" si="29"/>
        <v>20171129</v>
      </c>
      <c r="E933" s="83">
        <v>2017</v>
      </c>
      <c r="F933" s="83">
        <v>11</v>
      </c>
      <c r="G933" s="83">
        <v>29</v>
      </c>
      <c r="H933" s="83">
        <v>18</v>
      </c>
      <c r="I933" s="83">
        <v>35</v>
      </c>
      <c r="J933" s="83">
        <v>18</v>
      </c>
      <c r="K933" s="83">
        <v>594</v>
      </c>
      <c r="L933" s="83" t="s">
        <v>44</v>
      </c>
      <c r="M933" s="83">
        <v>1</v>
      </c>
      <c r="N933" s="83" t="s">
        <v>21</v>
      </c>
      <c r="O933" s="83" t="s">
        <v>27</v>
      </c>
      <c r="P933" s="83">
        <v>948</v>
      </c>
      <c r="Q933" s="83" t="s">
        <v>186</v>
      </c>
      <c r="R933" s="60"/>
      <c r="S933" s="60"/>
      <c r="T933" s="60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  <c r="AE933" s="79"/>
      <c r="AF933" s="79"/>
      <c r="AG933" s="79"/>
      <c r="AH933" s="79"/>
      <c r="AI933" s="79"/>
      <c r="AJ933" s="79"/>
      <c r="AK933" s="79"/>
      <c r="AL933" s="79"/>
      <c r="AM933" s="79"/>
      <c r="AN933" s="79"/>
      <c r="AO933" s="79"/>
      <c r="AP933" s="79"/>
      <c r="AQ933" s="79"/>
      <c r="AR933" s="79"/>
      <c r="AS933" s="79"/>
      <c r="AT933" s="79"/>
      <c r="AU933" s="79"/>
      <c r="AV933" s="79"/>
      <c r="AW933" s="79"/>
      <c r="AX933" s="79"/>
      <c r="AY933" s="79"/>
      <c r="AZ933" s="79"/>
      <c r="BA933" s="79"/>
      <c r="BB933" s="79"/>
      <c r="BC933" s="79"/>
      <c r="BD933" s="79"/>
      <c r="BE933" s="79"/>
      <c r="BF933" s="79"/>
      <c r="BG933" s="79"/>
      <c r="BH933" s="79"/>
      <c r="BI933" s="79"/>
      <c r="BJ933" s="79"/>
      <c r="BK933" s="79"/>
      <c r="BL933" s="79"/>
      <c r="BM933" s="79"/>
      <c r="BN933" s="79"/>
      <c r="BO933" s="79"/>
      <c r="BP933" s="79"/>
      <c r="BQ933" s="79"/>
      <c r="BR933" s="79"/>
      <c r="BS933" s="79"/>
      <c r="BT933" s="79"/>
      <c r="BU933" s="79"/>
      <c r="BV933" s="79"/>
      <c r="BW933" s="79"/>
      <c r="BX933" s="79"/>
      <c r="BY933" s="79"/>
      <c r="BZ933" s="79"/>
      <c r="CA933" s="79"/>
      <c r="CB933" s="79"/>
      <c r="CC933" s="79"/>
      <c r="CD933" s="79"/>
      <c r="CE933" s="79"/>
      <c r="CF933" s="79"/>
      <c r="CG933" s="79"/>
      <c r="CH933" s="79"/>
      <c r="CI933" s="79"/>
      <c r="CJ933" s="79"/>
      <c r="CK933" s="79"/>
      <c r="CL933" s="79"/>
      <c r="CM933" s="79"/>
      <c r="CN933" s="79"/>
      <c r="CO933" s="79"/>
      <c r="CP933" s="79"/>
      <c r="CQ933" s="79"/>
      <c r="CR933" s="79"/>
      <c r="CS933" s="79"/>
      <c r="CT933" s="79"/>
      <c r="CU933" s="79"/>
      <c r="CV933" s="79"/>
      <c r="CW933" s="79"/>
      <c r="CX933" s="79"/>
      <c r="CY933" s="79"/>
      <c r="CZ933" s="79"/>
      <c r="DA933" s="79"/>
      <c r="DB933" s="79"/>
      <c r="DC933" s="79"/>
      <c r="DD933" s="79"/>
      <c r="DE933" s="79"/>
      <c r="DF933" s="79"/>
      <c r="DG933" s="79"/>
      <c r="DH933" s="79"/>
      <c r="DI933" s="79"/>
      <c r="DJ933" s="79"/>
      <c r="DK933" s="79"/>
      <c r="DL933" s="79"/>
      <c r="DM933" s="79"/>
      <c r="DN933" s="79"/>
      <c r="DO933" s="79"/>
      <c r="DP933" s="79"/>
      <c r="DQ933" s="79"/>
      <c r="DR933" s="79"/>
      <c r="DS933" s="79"/>
      <c r="DT933" s="79"/>
      <c r="DU933" s="79"/>
      <c r="DV933" s="79"/>
      <c r="DW933" s="79"/>
      <c r="DX933" s="79"/>
      <c r="DY933" s="79"/>
      <c r="DZ933" s="79"/>
      <c r="EA933" s="79"/>
      <c r="EB933" s="79"/>
      <c r="EC933" s="79"/>
      <c r="ED933" s="79"/>
      <c r="EE933" s="79"/>
      <c r="EF933" s="79"/>
      <c r="EG933" s="79"/>
      <c r="EH933" s="79"/>
      <c r="EI933" s="79"/>
      <c r="EJ933" s="79"/>
      <c r="EK933" s="79"/>
      <c r="EL933" s="79"/>
      <c r="EM933" s="79"/>
      <c r="EN933" s="79"/>
      <c r="EO933" s="79"/>
      <c r="EP933" s="79"/>
      <c r="EQ933" s="79"/>
      <c r="ER933" s="79"/>
      <c r="ES933" s="79"/>
      <c r="ET933" s="79"/>
      <c r="EU933" s="79"/>
      <c r="EV933" s="79"/>
      <c r="EW933" s="79"/>
      <c r="EX933" s="79"/>
      <c r="EY933" s="79"/>
      <c r="EZ933" s="79"/>
      <c r="FA933" s="79"/>
      <c r="FB933" s="79"/>
      <c r="FC933" s="79"/>
      <c r="FD933" s="79"/>
      <c r="FE933" s="79"/>
      <c r="FF933" s="79"/>
      <c r="FG933" s="79"/>
      <c r="FH933" s="79"/>
      <c r="FI933" s="79"/>
      <c r="FJ933" s="79"/>
      <c r="FK933" s="79"/>
      <c r="FL933" s="79"/>
      <c r="FM933" s="79"/>
      <c r="FN933" s="79"/>
      <c r="FO933" s="79"/>
      <c r="FP933" s="79"/>
      <c r="FQ933" s="79"/>
      <c r="FR933" s="79"/>
      <c r="FS933" s="79"/>
      <c r="FT933" s="79"/>
      <c r="FU933" s="79"/>
      <c r="FV933" s="79"/>
      <c r="FW933" s="79"/>
      <c r="FX933" s="79"/>
      <c r="FY933" s="79"/>
      <c r="FZ933" s="79"/>
      <c r="GA933" s="79"/>
      <c r="GB933" s="79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79"/>
      <c r="HP933" s="79"/>
      <c r="HQ933" s="79"/>
      <c r="HR933" s="79"/>
      <c r="HS933" s="79"/>
      <c r="HT933" s="79"/>
      <c r="HU933" s="79"/>
      <c r="HV933" s="79"/>
      <c r="HW933" s="79"/>
      <c r="HX933" s="79"/>
      <c r="HY933" s="79"/>
      <c r="HZ933" s="79"/>
      <c r="IA933" s="79"/>
      <c r="IB933" s="79"/>
      <c r="IC933" s="79"/>
      <c r="ID933" s="79"/>
      <c r="IE933" s="79"/>
      <c r="IF933" s="79"/>
      <c r="IG933" s="79"/>
      <c r="IH933" s="79"/>
      <c r="II933" s="79"/>
      <c r="IJ933" s="79"/>
      <c r="IK933" s="79"/>
      <c r="IL933" s="79"/>
      <c r="IM933" s="79"/>
      <c r="IN933" s="79"/>
      <c r="IO933" s="79"/>
      <c r="IP933" s="79"/>
      <c r="IQ933" s="79"/>
      <c r="IR933" s="79"/>
      <c r="IS933" s="79"/>
      <c r="IT933" s="79"/>
      <c r="IU933" s="79"/>
      <c r="IV933" s="79"/>
      <c r="IW933" s="79"/>
      <c r="IX933" s="79"/>
      <c r="IY933" s="79"/>
      <c r="IZ933" s="79"/>
      <c r="JA933" s="79"/>
      <c r="JB933" s="79"/>
      <c r="JC933" s="79"/>
      <c r="JD933" s="79"/>
      <c r="JE933" s="79"/>
      <c r="JF933" s="79"/>
      <c r="JG933" s="79"/>
      <c r="JH933" s="79"/>
      <c r="JI933" s="79"/>
      <c r="JJ933" s="79"/>
      <c r="JK933" s="79"/>
      <c r="JL933" s="79"/>
      <c r="JM933" s="79"/>
      <c r="JN933" s="79"/>
      <c r="JO933" s="79"/>
      <c r="JP933" s="79"/>
      <c r="JQ933" s="79"/>
      <c r="JR933" s="79"/>
      <c r="JS933" s="79"/>
      <c r="JT933" s="79"/>
      <c r="JU933" s="79"/>
      <c r="JV933" s="79"/>
      <c r="JW933" s="79"/>
      <c r="JX933" s="79"/>
      <c r="JY933" s="79"/>
      <c r="JZ933" s="79"/>
      <c r="KA933" s="79"/>
      <c r="KB933" s="79"/>
      <c r="KC933" s="79"/>
      <c r="KD933" s="79"/>
      <c r="KE933" s="79"/>
      <c r="KF933" s="79"/>
      <c r="KG933" s="79"/>
      <c r="KH933" s="79"/>
      <c r="KI933" s="79"/>
      <c r="KJ933" s="79"/>
      <c r="KK933" s="79"/>
      <c r="KL933" s="79"/>
      <c r="KM933" s="79"/>
      <c r="KN933" s="79"/>
      <c r="KO933" s="79"/>
      <c r="KP933" s="79"/>
      <c r="KQ933" s="79"/>
      <c r="KR933" s="79"/>
      <c r="KS933" s="79"/>
      <c r="KT933" s="79"/>
      <c r="KU933" s="79"/>
      <c r="KV933" s="79"/>
      <c r="KW933" s="79"/>
      <c r="KX933" s="79"/>
      <c r="KY933" s="79"/>
      <c r="KZ933" s="79"/>
      <c r="LA933" s="79"/>
      <c r="LB933" s="79"/>
      <c r="LC933" s="79"/>
      <c r="LD933" s="79"/>
      <c r="LE933" s="79"/>
      <c r="LF933" s="79"/>
      <c r="LG933" s="79"/>
      <c r="LH933" s="79"/>
      <c r="LI933" s="79"/>
      <c r="LJ933" s="79"/>
      <c r="LK933" s="79"/>
      <c r="LL933" s="79"/>
      <c r="LM933" s="79"/>
      <c r="LN933" s="79"/>
      <c r="LO933" s="79"/>
      <c r="LP933" s="79"/>
      <c r="LQ933" s="79"/>
      <c r="LR933" s="79"/>
      <c r="LS933" s="79"/>
      <c r="LT933" s="79"/>
      <c r="LU933" s="79"/>
      <c r="LV933" s="79"/>
      <c r="LW933" s="79"/>
      <c r="LX933" s="79"/>
      <c r="LY933" s="79"/>
      <c r="LZ933" s="79"/>
      <c r="MA933" s="79"/>
      <c r="MB933" s="79"/>
      <c r="MC933" s="79"/>
      <c r="MD933" s="79"/>
      <c r="ME933" s="79"/>
      <c r="MF933" s="79"/>
      <c r="MG933" s="79"/>
      <c r="MH933" s="79"/>
      <c r="MI933" s="79"/>
      <c r="MJ933" s="79"/>
      <c r="MK933" s="79"/>
      <c r="ML933" s="79"/>
      <c r="MM933" s="79"/>
      <c r="MN933" s="79"/>
      <c r="MO933" s="79"/>
      <c r="MP933" s="79"/>
      <c r="MQ933" s="79"/>
      <c r="MR933" s="79"/>
      <c r="MS933" s="79"/>
      <c r="MT933" s="79"/>
      <c r="MU933" s="79"/>
      <c r="MV933" s="79"/>
      <c r="MW933" s="79"/>
      <c r="MX933" s="79"/>
      <c r="MY933" s="79"/>
      <c r="MZ933" s="79"/>
      <c r="NA933" s="79"/>
      <c r="NB933" s="79"/>
      <c r="NC933" s="79"/>
      <c r="ND933" s="79"/>
      <c r="NE933" s="79"/>
      <c r="NF933" s="79"/>
      <c r="NG933" s="79"/>
      <c r="NH933" s="79"/>
      <c r="NI933" s="79"/>
      <c r="NJ933" s="79"/>
      <c r="NK933" s="79"/>
      <c r="NL933" s="79"/>
      <c r="NM933" s="79"/>
      <c r="NN933" s="79"/>
      <c r="NO933" s="79"/>
      <c r="NP933" s="79"/>
      <c r="NQ933" s="79"/>
      <c r="NR933" s="79"/>
      <c r="NS933" s="79"/>
      <c r="NT933" s="79"/>
      <c r="NU933" s="79"/>
      <c r="NV933" s="79"/>
      <c r="NW933" s="79"/>
      <c r="NX933" s="79"/>
      <c r="NY933" s="79"/>
      <c r="NZ933" s="79"/>
      <c r="OA933" s="79"/>
      <c r="OB933" s="79"/>
      <c r="OC933" s="79"/>
      <c r="OD933" s="79"/>
      <c r="OE933" s="79"/>
      <c r="OF933" s="79"/>
      <c r="OG933" s="79"/>
      <c r="OH933" s="79"/>
      <c r="OI933" s="79"/>
      <c r="OJ933" s="79"/>
      <c r="OK933" s="79"/>
      <c r="OL933" s="79"/>
      <c r="OM933" s="79"/>
      <c r="ON933" s="79"/>
      <c r="OO933" s="79"/>
      <c r="OP933" s="79"/>
      <c r="OQ933" s="79"/>
      <c r="OR933" s="79"/>
      <c r="OS933" s="79"/>
      <c r="OT933" s="79"/>
      <c r="OU933" s="79"/>
      <c r="OV933" s="79"/>
      <c r="OW933" s="79"/>
      <c r="OX933" s="79"/>
      <c r="OY933" s="79"/>
      <c r="OZ933" s="79"/>
      <c r="PA933" s="79"/>
      <c r="PB933" s="79"/>
      <c r="PC933" s="79"/>
      <c r="PD933" s="79"/>
      <c r="PE933" s="79"/>
      <c r="PF933" s="79"/>
      <c r="PG933" s="79"/>
      <c r="PH933" s="79"/>
      <c r="PI933" s="79"/>
      <c r="PJ933" s="79"/>
      <c r="PK933" s="79"/>
      <c r="PL933" s="79"/>
      <c r="PM933" s="79"/>
      <c r="PN933" s="79"/>
      <c r="PO933" s="79"/>
      <c r="PP933" s="79"/>
      <c r="PQ933" s="79"/>
      <c r="PR933" s="79"/>
      <c r="PS933" s="79"/>
      <c r="PT933" s="79"/>
      <c r="PU933" s="79"/>
      <c r="PV933" s="79"/>
      <c r="PW933" s="79"/>
      <c r="PX933" s="79"/>
      <c r="PY933" s="79"/>
      <c r="PZ933" s="79"/>
      <c r="QA933" s="79"/>
      <c r="QB933" s="79"/>
      <c r="QC933" s="79"/>
      <c r="QD933" s="79"/>
      <c r="QE933" s="79"/>
      <c r="QF933" s="79"/>
      <c r="QG933" s="79"/>
      <c r="QH933" s="79"/>
      <c r="QI933" s="79"/>
      <c r="QJ933" s="79"/>
      <c r="QK933" s="79"/>
      <c r="QL933" s="79"/>
      <c r="QM933" s="79"/>
      <c r="QN933" s="79"/>
      <c r="QO933" s="79"/>
      <c r="QP933" s="79"/>
      <c r="QQ933" s="79"/>
      <c r="QR933" s="79"/>
      <c r="QS933" s="79"/>
      <c r="QT933" s="79"/>
      <c r="QU933" s="79"/>
      <c r="QV933" s="79"/>
      <c r="QW933" s="79"/>
      <c r="QX933" s="79"/>
      <c r="QY933" s="79"/>
      <c r="QZ933" s="79"/>
      <c r="RA933" s="79"/>
      <c r="RB933" s="79"/>
      <c r="RC933" s="79"/>
      <c r="RD933" s="79"/>
      <c r="RE933" s="79"/>
      <c r="RF933" s="79"/>
      <c r="RG933" s="79"/>
      <c r="RH933" s="79"/>
      <c r="RI933" s="79"/>
      <c r="RJ933" s="79"/>
      <c r="RK933" s="79"/>
      <c r="RL933" s="79"/>
      <c r="RM933" s="79"/>
      <c r="RN933" s="79"/>
      <c r="RO933" s="79"/>
      <c r="RP933" s="79"/>
      <c r="RQ933" s="79"/>
      <c r="RR933" s="79"/>
      <c r="RS933" s="79"/>
      <c r="RT933" s="79"/>
      <c r="RU933" s="79"/>
      <c r="RV933" s="79"/>
      <c r="RW933" s="79"/>
      <c r="RX933" s="79"/>
      <c r="RY933" s="79"/>
      <c r="RZ933" s="79"/>
      <c r="SA933" s="79"/>
      <c r="SB933" s="79"/>
      <c r="SC933" s="79"/>
      <c r="SD933" s="79"/>
      <c r="SE933" s="79"/>
      <c r="SF933" s="79"/>
      <c r="SG933" s="79"/>
      <c r="SH933" s="79"/>
      <c r="SI933" s="79"/>
      <c r="SJ933" s="79"/>
      <c r="SK933" s="79"/>
      <c r="SL933" s="79"/>
      <c r="SM933" s="79"/>
      <c r="SN933" s="79"/>
      <c r="SO933" s="79"/>
      <c r="SP933" s="79"/>
      <c r="SQ933" s="79"/>
      <c r="SR933" s="79"/>
      <c r="SS933" s="79"/>
      <c r="ST933" s="79"/>
      <c r="SU933" s="79"/>
      <c r="SV933" s="79"/>
      <c r="SW933" s="79"/>
      <c r="SX933" s="79"/>
      <c r="SY933" s="79"/>
      <c r="SZ933" s="79"/>
      <c r="TA933" s="79"/>
      <c r="TB933" s="79"/>
      <c r="TC933" s="79"/>
      <c r="TD933" s="79"/>
      <c r="TE933" s="79"/>
      <c r="TF933" s="79"/>
      <c r="TG933" s="79"/>
      <c r="TH933" s="79"/>
      <c r="TI933" s="79"/>
      <c r="TJ933" s="79"/>
      <c r="TK933" s="79"/>
      <c r="TL933" s="79"/>
      <c r="TM933" s="79"/>
      <c r="TN933" s="79"/>
      <c r="TO933" s="79"/>
      <c r="TP933" s="79"/>
      <c r="TQ933" s="79"/>
      <c r="TR933" s="79"/>
      <c r="TS933" s="79"/>
      <c r="TT933" s="79"/>
      <c r="TU933" s="79"/>
      <c r="TV933" s="79"/>
      <c r="TW933" s="79"/>
      <c r="TX933" s="79"/>
      <c r="TY933" s="79"/>
      <c r="TZ933" s="79"/>
      <c r="UA933" s="79"/>
      <c r="UB933" s="79"/>
      <c r="UC933" s="79"/>
      <c r="UD933" s="79"/>
      <c r="UE933" s="79"/>
      <c r="UF933" s="79"/>
      <c r="UG933" s="79"/>
      <c r="UH933" s="79"/>
      <c r="UI933" s="79"/>
      <c r="UJ933" s="79"/>
      <c r="UK933" s="79"/>
      <c r="UL933" s="79"/>
      <c r="UM933" s="79"/>
      <c r="UN933" s="79"/>
      <c r="UO933" s="79"/>
      <c r="UP933" s="79"/>
      <c r="UQ933" s="79"/>
      <c r="UR933" s="79"/>
      <c r="US933" s="79"/>
      <c r="UT933" s="79"/>
      <c r="UU933" s="79"/>
      <c r="UV933" s="79"/>
      <c r="UW933" s="79"/>
      <c r="UX933" s="79"/>
      <c r="UY933" s="79"/>
      <c r="UZ933" s="79"/>
      <c r="VA933" s="79"/>
      <c r="VB933" s="79"/>
      <c r="VC933" s="79"/>
      <c r="VD933" s="79"/>
      <c r="VE933" s="79"/>
      <c r="VF933" s="79"/>
      <c r="VG933" s="79"/>
      <c r="VH933" s="79"/>
      <c r="VI933" s="79"/>
      <c r="VJ933" s="79"/>
      <c r="VK933" s="79"/>
      <c r="VL933" s="79"/>
      <c r="VM933" s="79"/>
      <c r="VN933" s="79"/>
      <c r="VO933" s="79"/>
      <c r="VP933" s="79"/>
      <c r="VQ933" s="79"/>
      <c r="VR933" s="79"/>
      <c r="VS933" s="79"/>
      <c r="VT933" s="79"/>
      <c r="VU933" s="79"/>
      <c r="VV933" s="79"/>
      <c r="VW933" s="79"/>
      <c r="VX933" s="79"/>
      <c r="VY933" s="79"/>
      <c r="VZ933" s="79"/>
      <c r="WA933" s="79"/>
      <c r="WB933" s="79"/>
      <c r="WC933" s="79"/>
    </row>
    <row r="934" spans="1:601" s="79" customFormat="1">
      <c r="A934" s="60">
        <f>IF(C934=C933,A933,IF(C934=(C933+1),A933,(A933+1)))</f>
        <v>136</v>
      </c>
      <c r="B934" s="50" t="str">
        <f>IF(L934="Stroke",IF(M934=M933,IF(A934&lt;&gt;A933,1,IF(L933="Stroke",B933+1,IF(L932="Stroke",B932+1,IF(L931="Stroke",B931+1,IF(L930="Stroke",B930+1,IF(L929="Stroke",B929+1,IF(L928="Stroke",B928+1,IF(L927="Stroke",B927+1,"")))))))),IF(A934&lt;&gt;A932,1,IF(M934=M932,IF(L932="Stroke",B932+1,IF(M934=M931,IF(L931="Stroke",B931+1,""))),1))),"")</f>
        <v/>
      </c>
      <c r="C934" s="60">
        <f t="shared" si="28"/>
        <v>66918</v>
      </c>
      <c r="D934" s="60" t="str">
        <f t="shared" si="29"/>
        <v>20171129</v>
      </c>
      <c r="E934" s="60">
        <v>2017</v>
      </c>
      <c r="F934" s="60">
        <v>11</v>
      </c>
      <c r="G934" s="60">
        <v>29</v>
      </c>
      <c r="H934" s="60">
        <v>18</v>
      </c>
      <c r="I934" s="60">
        <v>35</v>
      </c>
      <c r="J934" s="60">
        <v>18</v>
      </c>
      <c r="K934" s="60">
        <v>653</v>
      </c>
      <c r="L934" s="60" t="s">
        <v>47</v>
      </c>
      <c r="M934" s="60">
        <v>1</v>
      </c>
      <c r="N934" s="60" t="s">
        <v>21</v>
      </c>
      <c r="O934" s="60" t="s">
        <v>27</v>
      </c>
      <c r="P934" s="60">
        <v>0</v>
      </c>
      <c r="Q934" s="60"/>
      <c r="R934" s="60"/>
      <c r="S934" s="60"/>
      <c r="T934" s="60"/>
    </row>
    <row r="935" spans="1:601" s="79" customFormat="1">
      <c r="A935" s="60">
        <f>IF(C935=C934,A934,IF(C935=(C934+1),A934,(A934+1)))</f>
        <v>136</v>
      </c>
      <c r="B935" s="50" t="str">
        <f>IF(L935="Stroke",IF(M935=M934,IF(A935&lt;&gt;A934,1,IF(L934="Stroke",B934+1,IF(L933="Stroke",B933+1,IF(L932="Stroke",B932+1,IF(L931="Stroke",B931+1,IF(L930="Stroke",B930+1,IF(L929="Stroke",B929+1,IF(L928="Stroke",B928+1,"")))))))),IF(A935&lt;&gt;A933,1,IF(M935=M933,IF(L933="Stroke",B933+1,IF(M935=M932,IF(L932="Stroke",B932+1,""))),1))),"")</f>
        <v/>
      </c>
      <c r="C935" s="60">
        <f t="shared" si="28"/>
        <v>66918</v>
      </c>
      <c r="D935" s="60" t="str">
        <f t="shared" si="29"/>
        <v>20171129</v>
      </c>
      <c r="E935" s="60">
        <v>2017</v>
      </c>
      <c r="F935" s="60">
        <v>11</v>
      </c>
      <c r="G935" s="60">
        <v>29</v>
      </c>
      <c r="H935" s="60">
        <v>18</v>
      </c>
      <c r="I935" s="60">
        <v>35</v>
      </c>
      <c r="J935" s="60">
        <v>18</v>
      </c>
      <c r="K935" s="60">
        <v>677</v>
      </c>
      <c r="L935" s="60" t="s">
        <v>47</v>
      </c>
      <c r="M935" s="60">
        <v>1</v>
      </c>
      <c r="N935" s="60" t="s">
        <v>21</v>
      </c>
      <c r="O935" s="60" t="s">
        <v>27</v>
      </c>
      <c r="P935" s="60">
        <v>0</v>
      </c>
      <c r="Q935" s="60"/>
      <c r="R935" s="60"/>
      <c r="S935" s="60"/>
      <c r="T935" s="60"/>
    </row>
    <row r="936" spans="1:601" s="79" customFormat="1">
      <c r="A936" s="60">
        <f>IF(C936=C935,A935,IF(C936=(C935+1),A935,(A935+1)))</f>
        <v>136</v>
      </c>
      <c r="B936" s="50" t="str">
        <f>IF(L936="Stroke",IF(M936=M935,IF(A936&lt;&gt;A935,1,IF(L935="Stroke",B935+1,IF(L934="Stroke",B934+1,IF(L933="Stroke",B933+1,IF(L932="Stroke",B932+1,IF(L931="Stroke",B931+1,IF(L930="Stroke",B930+1,IF(L929="Stroke",B929+1,"")))))))),IF(A936&lt;&gt;A934,1,IF(M936=M934,IF(L934="Stroke",B934+1,IF(M936=M933,IF(L933="Stroke",B933+1,""))),1))),"")</f>
        <v/>
      </c>
      <c r="C936" s="60">
        <f t="shared" si="28"/>
        <v>66918</v>
      </c>
      <c r="D936" s="60" t="str">
        <f t="shared" si="29"/>
        <v>20171129</v>
      </c>
      <c r="E936" s="60">
        <v>2017</v>
      </c>
      <c r="F936" s="60">
        <v>11</v>
      </c>
      <c r="G936" s="60">
        <v>29</v>
      </c>
      <c r="H936" s="60">
        <v>18</v>
      </c>
      <c r="I936" s="60">
        <v>35</v>
      </c>
      <c r="J936" s="60">
        <v>18</v>
      </c>
      <c r="K936" s="60">
        <v>689</v>
      </c>
      <c r="L936" s="60" t="s">
        <v>47</v>
      </c>
      <c r="M936" s="60">
        <v>1</v>
      </c>
      <c r="N936" s="60" t="s">
        <v>21</v>
      </c>
      <c r="O936" s="60" t="s">
        <v>27</v>
      </c>
      <c r="P936" s="60">
        <v>0</v>
      </c>
      <c r="Q936" s="60"/>
      <c r="R936" s="60"/>
      <c r="S936" s="60"/>
      <c r="T936" s="60"/>
    </row>
    <row r="937" spans="1:601" s="79" customFormat="1">
      <c r="A937" s="60">
        <f>IF(C937=C936,A936,IF(C937=(C936+1),A936,(A936+1)))</f>
        <v>136</v>
      </c>
      <c r="B937" s="50" t="str">
        <f>IF(L937="Stroke",IF(M937=M936,IF(A937&lt;&gt;A936,1,IF(L936="Stroke",B936+1,IF(L935="Stroke",B935+1,IF(L934="Stroke",B934+1,IF(L933="Stroke",B933+1,IF(L932="Stroke",B932+1,IF(L931="Stroke",B931+1,IF(L930="Stroke",B930+1,"")))))))),IF(A937&lt;&gt;A935,1,IF(M937=M935,IF(L935="Stroke",B935+1,IF(M937=M934,IF(L934="Stroke",B934+1,""))),1))),"")</f>
        <v/>
      </c>
      <c r="C937" s="60">
        <f t="shared" si="28"/>
        <v>66918</v>
      </c>
      <c r="D937" s="60" t="str">
        <f t="shared" si="29"/>
        <v>20171129</v>
      </c>
      <c r="E937" s="60">
        <v>2017</v>
      </c>
      <c r="F937" s="60">
        <v>11</v>
      </c>
      <c r="G937" s="60">
        <v>29</v>
      </c>
      <c r="H937" s="60">
        <v>18</v>
      </c>
      <c r="I937" s="60">
        <v>35</v>
      </c>
      <c r="J937" s="60">
        <v>18</v>
      </c>
      <c r="K937" s="60">
        <v>706</v>
      </c>
      <c r="L937" s="60" t="s">
        <v>47</v>
      </c>
      <c r="M937" s="60">
        <v>1</v>
      </c>
      <c r="N937" s="60" t="s">
        <v>21</v>
      </c>
      <c r="O937" s="60" t="s">
        <v>27</v>
      </c>
      <c r="P937" s="60">
        <v>0</v>
      </c>
      <c r="Q937" s="60"/>
      <c r="R937" s="60"/>
      <c r="S937" s="60"/>
      <c r="T937" s="60"/>
    </row>
    <row r="938" spans="1:601" s="79" customFormat="1">
      <c r="A938" s="60">
        <f>IF(C938=C937,A937,IF(C938=(C937+1),A937,(A937+1)))</f>
        <v>136</v>
      </c>
      <c r="B938" s="50" t="str">
        <f>IF(L938="Stroke",IF(M938=M937,IF(A938&lt;&gt;A937,1,IF(L937="Stroke",B937+1,IF(L936="Stroke",B936+1,IF(L935="Stroke",B935+1,IF(L934="Stroke",B934+1,IF(L933="Stroke",B933+1,IF(L932="Stroke",B932+1,IF(L931="Stroke",B931+1,"")))))))),IF(A938&lt;&gt;A936,1,IF(M938=M936,IF(L936="Stroke",B936+1,IF(M938=M935,IF(L935="Stroke",B935+1,""))),1))),"")</f>
        <v/>
      </c>
      <c r="C938" s="60">
        <f t="shared" si="28"/>
        <v>66918</v>
      </c>
      <c r="D938" s="60" t="str">
        <f t="shared" si="29"/>
        <v>20171129</v>
      </c>
      <c r="E938" s="60">
        <v>2017</v>
      </c>
      <c r="F938" s="60">
        <v>11</v>
      </c>
      <c r="G938" s="60">
        <v>29</v>
      </c>
      <c r="H938" s="60">
        <v>18</v>
      </c>
      <c r="I938" s="60">
        <v>35</v>
      </c>
      <c r="J938" s="60">
        <v>18</v>
      </c>
      <c r="K938" s="60">
        <v>716</v>
      </c>
      <c r="L938" s="60" t="s">
        <v>47</v>
      </c>
      <c r="M938" s="60">
        <v>1</v>
      </c>
      <c r="N938" s="60" t="s">
        <v>21</v>
      </c>
      <c r="O938" s="60" t="s">
        <v>27</v>
      </c>
      <c r="P938" s="60">
        <v>0</v>
      </c>
      <c r="Q938" s="60"/>
      <c r="R938" s="60"/>
      <c r="S938" s="60"/>
      <c r="T938" s="60"/>
    </row>
    <row r="939" spans="1:601" s="79" customFormat="1">
      <c r="A939" s="60">
        <f>IF(C939=C938,A938,IF(C939=(C938+1),A938,(A938+1)))</f>
        <v>136</v>
      </c>
      <c r="B939" s="50" t="str">
        <f>IF(L939="Stroke",IF(M939=M938,IF(A939&lt;&gt;A938,1,IF(L938="Stroke",B938+1,IF(L937="Stroke",B937+1,IF(L936="Stroke",B936+1,IF(L935="Stroke",B935+1,IF(L934="Stroke",B934+1,IF(L933="Stroke",B933+1,IF(L932="Stroke",B932+1,"")))))))),IF(A939&lt;&gt;A937,1,IF(M939=M937,IF(L937="Stroke",B937+1,IF(M939=M936,IF(L936="Stroke",B936+1,""))),1))),"")</f>
        <v/>
      </c>
      <c r="C939" s="60">
        <f t="shared" si="28"/>
        <v>66918</v>
      </c>
      <c r="D939" s="60" t="str">
        <f t="shared" si="29"/>
        <v>20171129</v>
      </c>
      <c r="E939" s="60">
        <v>2017</v>
      </c>
      <c r="F939" s="60">
        <v>11</v>
      </c>
      <c r="G939" s="60">
        <v>29</v>
      </c>
      <c r="H939" s="60">
        <v>18</v>
      </c>
      <c r="I939" s="60">
        <v>35</v>
      </c>
      <c r="J939" s="60">
        <v>18</v>
      </c>
      <c r="K939" s="60">
        <v>732</v>
      </c>
      <c r="L939" s="60" t="s">
        <v>47</v>
      </c>
      <c r="M939" s="60">
        <v>1</v>
      </c>
      <c r="N939" s="60" t="s">
        <v>21</v>
      </c>
      <c r="O939" s="60" t="s">
        <v>27</v>
      </c>
      <c r="P939" s="60">
        <v>0</v>
      </c>
      <c r="Q939" s="60"/>
      <c r="R939" s="60"/>
      <c r="S939" s="60"/>
      <c r="T939" s="60"/>
    </row>
    <row r="940" spans="1:601" s="79" customFormat="1">
      <c r="A940" s="60">
        <f>IF(C940=C939,A939,IF(C940=(C939+1),A939,(A939+1)))</f>
        <v>136</v>
      </c>
      <c r="B940" s="50" t="str">
        <f>IF(L940="Stroke",IF(M940=M939,IF(A940&lt;&gt;A939,1,IF(L939="Stroke",B939+1,IF(L938="Stroke",B938+1,IF(L937="Stroke",B937+1,IF(L936="Stroke",B936+1,IF(L935="Stroke",B935+1,IF(L934="Stroke",B934+1,IF(L933="Stroke",B933+1,"")))))))),IF(A940&lt;&gt;A938,1,IF(M940=M938,IF(L938="Stroke",B938+1,IF(M940=M937,IF(L937="Stroke",B937+1,""))),1))),"")</f>
        <v/>
      </c>
      <c r="C940" s="60">
        <f t="shared" si="28"/>
        <v>66918</v>
      </c>
      <c r="D940" s="60" t="str">
        <f t="shared" si="29"/>
        <v>20171129</v>
      </c>
      <c r="E940" s="60">
        <v>2017</v>
      </c>
      <c r="F940" s="60">
        <v>11</v>
      </c>
      <c r="G940" s="60">
        <v>29</v>
      </c>
      <c r="H940" s="60">
        <v>18</v>
      </c>
      <c r="I940" s="60">
        <v>35</v>
      </c>
      <c r="J940" s="60">
        <v>18</v>
      </c>
      <c r="K940" s="60">
        <v>744</v>
      </c>
      <c r="L940" s="60" t="s">
        <v>47</v>
      </c>
      <c r="M940" s="60">
        <v>1</v>
      </c>
      <c r="N940" s="60" t="s">
        <v>21</v>
      </c>
      <c r="O940" s="60" t="s">
        <v>27</v>
      </c>
      <c r="P940" s="60">
        <v>0</v>
      </c>
      <c r="Q940" s="60"/>
      <c r="R940" s="60"/>
      <c r="S940" s="60"/>
      <c r="T940" s="60"/>
    </row>
    <row r="941" spans="1:601" s="79" customFormat="1">
      <c r="A941" s="60">
        <f>IF(C941=C940,A940,IF(C941=(C940+1),A940,(A940+1)))</f>
        <v>136</v>
      </c>
      <c r="B941" s="50" t="str">
        <f>IF(L941="Stroke",IF(M941=M940,IF(A941&lt;&gt;A940,1,IF(L940="Stroke",B940+1,IF(L939="Stroke",B939+1,IF(L938="Stroke",B938+1,IF(L937="Stroke",B937+1,IF(L936="Stroke",B936+1,IF(L935="Stroke",B935+1,IF(L934="Stroke",B934+1,"")))))))),IF(A941&lt;&gt;A939,1,IF(M941=M939,IF(L939="Stroke",B939+1,IF(M941=M938,IF(L938="Stroke",B938+1,""))),1))),"")</f>
        <v/>
      </c>
      <c r="C941" s="60">
        <f t="shared" si="28"/>
        <v>66918</v>
      </c>
      <c r="D941" s="60" t="str">
        <f t="shared" si="29"/>
        <v>20171129</v>
      </c>
      <c r="E941" s="60">
        <v>2017</v>
      </c>
      <c r="F941" s="60">
        <v>11</v>
      </c>
      <c r="G941" s="60">
        <v>29</v>
      </c>
      <c r="H941" s="60">
        <v>18</v>
      </c>
      <c r="I941" s="60">
        <v>35</v>
      </c>
      <c r="J941" s="60">
        <v>18</v>
      </c>
      <c r="K941" s="60">
        <v>753</v>
      </c>
      <c r="L941" s="60" t="s">
        <v>47</v>
      </c>
      <c r="M941" s="60">
        <v>1</v>
      </c>
      <c r="N941" s="60" t="s">
        <v>21</v>
      </c>
      <c r="O941" s="60" t="s">
        <v>27</v>
      </c>
      <c r="P941" s="60">
        <v>0</v>
      </c>
      <c r="Q941" s="60"/>
      <c r="R941" s="60"/>
      <c r="S941" s="60"/>
      <c r="T941" s="60"/>
    </row>
    <row r="942" spans="1:601" s="79" customFormat="1">
      <c r="A942" s="60">
        <f>IF(C942=C941,A941,IF(C942=(C941+1),A941,(A941+1)))</f>
        <v>136</v>
      </c>
      <c r="B942" s="50" t="str">
        <f>IF(L942="Stroke",IF(M942=M941,IF(A942&lt;&gt;A941,1,IF(L941="Stroke",B941+1,IF(L940="Stroke",B940+1,IF(L939="Stroke",B939+1,IF(L938="Stroke",B938+1,IF(L937="Stroke",B937+1,IF(L936="Stroke",B936+1,IF(L935="Stroke",B935+1,"")))))))),IF(A942&lt;&gt;A940,1,IF(M942=M940,IF(L940="Stroke",B940+1,IF(M942=M939,IF(L939="Stroke",B939+1,""))),1))),"")</f>
        <v/>
      </c>
      <c r="C942" s="60">
        <f t="shared" si="28"/>
        <v>66918</v>
      </c>
      <c r="D942" s="60" t="str">
        <f t="shared" si="29"/>
        <v>20171129</v>
      </c>
      <c r="E942" s="60">
        <v>2017</v>
      </c>
      <c r="F942" s="60">
        <v>11</v>
      </c>
      <c r="G942" s="60">
        <v>29</v>
      </c>
      <c r="H942" s="60">
        <v>18</v>
      </c>
      <c r="I942" s="60">
        <v>35</v>
      </c>
      <c r="J942" s="60">
        <v>18</v>
      </c>
      <c r="K942" s="60">
        <v>778</v>
      </c>
      <c r="L942" s="60" t="s">
        <v>47</v>
      </c>
      <c r="M942" s="60">
        <v>1</v>
      </c>
      <c r="N942" s="60" t="s">
        <v>21</v>
      </c>
      <c r="O942" s="60" t="s">
        <v>27</v>
      </c>
      <c r="P942" s="60">
        <v>0</v>
      </c>
      <c r="Q942" s="60"/>
      <c r="R942" s="60"/>
      <c r="S942" s="60"/>
      <c r="T942" s="60"/>
    </row>
    <row r="943" spans="1:601" s="79" customFormat="1">
      <c r="A943" s="60">
        <f>IF(C943=C942,A942,IF(C943=(C942+1),A942,(A942+1)))</f>
        <v>136</v>
      </c>
      <c r="B943" s="50" t="str">
        <f>IF(L943="Stroke",IF(M943=M942,IF(A943&lt;&gt;A942,1,IF(L942="Stroke",B942+1,IF(L941="Stroke",B941+1,IF(L940="Stroke",B940+1,IF(L939="Stroke",B939+1,IF(L938="Stroke",B938+1,IF(L937="Stroke",B937+1,IF(L936="Stroke",B936+1,"")))))))),IF(A943&lt;&gt;A941,1,IF(M943=M941,IF(L941="Stroke",B941+1,IF(M943=M940,IF(L940="Stroke",B940+1,""))),1))),"")</f>
        <v/>
      </c>
      <c r="C943" s="60">
        <f t="shared" si="28"/>
        <v>66918</v>
      </c>
      <c r="D943" s="60" t="str">
        <f t="shared" si="29"/>
        <v>20171129</v>
      </c>
      <c r="E943" s="60">
        <v>2017</v>
      </c>
      <c r="F943" s="60">
        <v>11</v>
      </c>
      <c r="G943" s="60">
        <v>29</v>
      </c>
      <c r="H943" s="60">
        <v>18</v>
      </c>
      <c r="I943" s="60">
        <v>35</v>
      </c>
      <c r="J943" s="60">
        <v>18</v>
      </c>
      <c r="K943" s="60">
        <v>797</v>
      </c>
      <c r="L943" s="60" t="s">
        <v>47</v>
      </c>
      <c r="M943" s="60">
        <v>1</v>
      </c>
      <c r="N943" s="60" t="s">
        <v>21</v>
      </c>
      <c r="O943" s="60" t="s">
        <v>27</v>
      </c>
      <c r="P943" s="60">
        <v>0</v>
      </c>
      <c r="Q943" s="60"/>
      <c r="R943" s="60"/>
      <c r="S943" s="60"/>
      <c r="T943" s="60"/>
    </row>
    <row r="944" spans="1:601" s="79" customFormat="1">
      <c r="A944" s="60">
        <f>IF(C944=C943,A943,IF(C944=(C943+1),A943,(A943+1)))</f>
        <v>136</v>
      </c>
      <c r="B944" s="50" t="str">
        <f>IF(L944="Stroke",IF(M944=M943,IF(A944&lt;&gt;A943,1,IF(L943="Stroke",B943+1,IF(L942="Stroke",B942+1,IF(L941="Stroke",B941+1,IF(L940="Stroke",B940+1,IF(L939="Stroke",B939+1,IF(L938="Stroke",B938+1,IF(L937="Stroke",B937+1,"")))))))),IF(A944&lt;&gt;A942,1,IF(M944=M942,IF(L942="Stroke",B942+1,IF(M944=M941,IF(L941="Stroke",B941+1,""))),1))),"")</f>
        <v/>
      </c>
      <c r="C944" s="60">
        <f t="shared" si="28"/>
        <v>66918</v>
      </c>
      <c r="D944" s="60" t="str">
        <f t="shared" si="29"/>
        <v>20171129</v>
      </c>
      <c r="E944" s="60">
        <v>2017</v>
      </c>
      <c r="F944" s="60">
        <v>11</v>
      </c>
      <c r="G944" s="60">
        <v>29</v>
      </c>
      <c r="H944" s="60">
        <v>18</v>
      </c>
      <c r="I944" s="60">
        <v>35</v>
      </c>
      <c r="J944" s="60">
        <v>18</v>
      </c>
      <c r="K944" s="60">
        <v>810</v>
      </c>
      <c r="L944" s="60" t="s">
        <v>47</v>
      </c>
      <c r="M944" s="60">
        <v>1</v>
      </c>
      <c r="N944" s="60" t="s">
        <v>21</v>
      </c>
      <c r="O944" s="60" t="s">
        <v>27</v>
      </c>
      <c r="P944" s="60">
        <v>0</v>
      </c>
      <c r="Q944" s="60"/>
      <c r="R944" s="60"/>
      <c r="S944" s="60"/>
      <c r="T944" s="60"/>
    </row>
    <row r="945" spans="1:20" s="79" customFormat="1">
      <c r="A945" s="73">
        <f>IF(C945=C944,A944,IF(C945=(C944+1),A944,(A944+1)))</f>
        <v>136</v>
      </c>
      <c r="B945" s="50" t="str">
        <f>IF(L945="Stroke",IF(M945=M944,IF(A945&lt;&gt;A944,1,IF(L944="Stroke",B944+1,IF(L943="Stroke",B943+1,IF(L942="Stroke",B942+1,IF(L941="Stroke",B941+1,IF(L940="Stroke",B940+1,IF(L939="Stroke",B939+1,IF(L938="Stroke",B938+1,"")))))))),IF(A945&lt;&gt;A943,1,IF(M945=M943,IF(L943="Stroke",B943+1,IF(M945=M942,IF(L942="Stroke",B942+1,""))),1))),"")</f>
        <v/>
      </c>
      <c r="C945" s="73">
        <f t="shared" si="28"/>
        <v>66918</v>
      </c>
      <c r="D945" s="73" t="str">
        <f t="shared" si="29"/>
        <v>20171129</v>
      </c>
      <c r="E945" s="73">
        <v>2017</v>
      </c>
      <c r="F945" s="73">
        <v>11</v>
      </c>
      <c r="G945" s="73">
        <v>29</v>
      </c>
      <c r="H945" s="73">
        <v>18</v>
      </c>
      <c r="I945" s="73">
        <v>35</v>
      </c>
      <c r="J945" s="73">
        <v>18</v>
      </c>
      <c r="K945" s="73">
        <v>834</v>
      </c>
      <c r="L945" s="73" t="s">
        <v>47</v>
      </c>
      <c r="M945" s="73">
        <v>1</v>
      </c>
      <c r="N945" s="73" t="s">
        <v>21</v>
      </c>
      <c r="O945" s="73" t="s">
        <v>27</v>
      </c>
      <c r="P945" s="73">
        <v>0</v>
      </c>
      <c r="Q945" s="60"/>
      <c r="R945" s="60"/>
      <c r="S945" s="60"/>
      <c r="T945" s="60"/>
    </row>
    <row r="946" spans="1:20" s="79" customFormat="1">
      <c r="A946" s="60">
        <f>IF(C946=C945,A945,IF(C946=(C945+1),A945,(A945+1)))</f>
        <v>136</v>
      </c>
      <c r="B946" s="50" t="str">
        <f>IF(L946="Stroke",IF(M946=M945,IF(A946&lt;&gt;A945,1,IF(L945="Stroke",B945+1,IF(L944="Stroke",B944+1,IF(L943="Stroke",B943+1,IF(L942="Stroke",B942+1,IF(L941="Stroke",B941+1,IF(L940="Stroke",B940+1,IF(L939="Stroke",B939+1,"")))))))),IF(A946&lt;&gt;A944,1,IF(M946=M944,IF(L944="Stroke",B944+1,IF(M946=M943,IF(L943="Stroke",B943+1,""))),1))),"")</f>
        <v/>
      </c>
      <c r="C946" s="60">
        <f t="shared" si="28"/>
        <v>66918</v>
      </c>
      <c r="D946" s="60" t="str">
        <f t="shared" si="29"/>
        <v>20171129</v>
      </c>
      <c r="E946" s="60">
        <v>2017</v>
      </c>
      <c r="F946" s="60">
        <v>11</v>
      </c>
      <c r="G946" s="60">
        <v>29</v>
      </c>
      <c r="H946" s="60">
        <v>18</v>
      </c>
      <c r="I946" s="60">
        <v>35</v>
      </c>
      <c r="J946" s="60">
        <v>18</v>
      </c>
      <c r="K946" s="60">
        <v>844</v>
      </c>
      <c r="L946" s="60" t="s">
        <v>47</v>
      </c>
      <c r="M946" s="60">
        <v>1</v>
      </c>
      <c r="N946" s="60" t="s">
        <v>21</v>
      </c>
      <c r="O946" s="60" t="s">
        <v>27</v>
      </c>
      <c r="P946" s="60">
        <v>0</v>
      </c>
      <c r="Q946" s="60"/>
      <c r="R946" s="60"/>
      <c r="S946" s="60"/>
      <c r="T946" s="60"/>
    </row>
    <row r="947" spans="1:20" s="79" customFormat="1">
      <c r="A947" s="60">
        <f>IF(C947=C946,A946,IF(C947=(C946+1),A946,(A946+1)))</f>
        <v>136</v>
      </c>
      <c r="B947" s="50" t="str">
        <f>IF(L947="Stroke",IF(M947=M946,IF(A947&lt;&gt;A946,1,IF(L946="Stroke",B946+1,IF(L945="Stroke",B945+1,IF(L944="Stroke",B944+1,IF(L943="Stroke",B943+1,IF(L942="Stroke",B942+1,IF(L941="Stroke",B941+1,IF(L940="Stroke",B940+1,"")))))))),IF(A947&lt;&gt;A945,1,IF(M947=M945,IF(L945="Stroke",B945+1,IF(M947=M944,IF(L944="Stroke",B944+1,""))),1))),"")</f>
        <v/>
      </c>
      <c r="C947" s="60">
        <f t="shared" si="28"/>
        <v>66918</v>
      </c>
      <c r="D947" s="60" t="str">
        <f t="shared" si="29"/>
        <v>20171129</v>
      </c>
      <c r="E947" s="60">
        <v>2017</v>
      </c>
      <c r="F947" s="60">
        <v>11</v>
      </c>
      <c r="G947" s="60">
        <v>29</v>
      </c>
      <c r="H947" s="60">
        <v>18</v>
      </c>
      <c r="I947" s="60">
        <v>35</v>
      </c>
      <c r="J947" s="60">
        <v>18</v>
      </c>
      <c r="K947" s="60">
        <v>852</v>
      </c>
      <c r="L947" s="60" t="s">
        <v>47</v>
      </c>
      <c r="M947" s="60">
        <v>1</v>
      </c>
      <c r="N947" s="60" t="s">
        <v>21</v>
      </c>
      <c r="O947" s="60" t="s">
        <v>27</v>
      </c>
      <c r="P947" s="60">
        <v>0</v>
      </c>
      <c r="Q947" s="60"/>
      <c r="R947" s="60"/>
      <c r="S947" s="60"/>
      <c r="T947" s="60"/>
    </row>
    <row r="948" spans="1:20" s="79" customFormat="1">
      <c r="A948" s="60">
        <f>IF(C948=C947,A947,IF(C948=(C947+1),A947,(A947+1)))</f>
        <v>136</v>
      </c>
      <c r="B948" s="50" t="str">
        <f>IF(L948="Stroke",IF(M948=M947,IF(A948&lt;&gt;A947,1,IF(L947="Stroke",B947+1,IF(L946="Stroke",B946+1,IF(L945="Stroke",B945+1,IF(L944="Stroke",B944+1,IF(L943="Stroke",B943+1,IF(L942="Stroke",B942+1,IF(L941="Stroke",B941+1,"")))))))),IF(A948&lt;&gt;A946,1,IF(M948=M946,IF(L946="Stroke",B946+1,IF(M948=M945,IF(L945="Stroke",B945+1,""))),1))),"")</f>
        <v/>
      </c>
      <c r="C948" s="60">
        <f t="shared" si="28"/>
        <v>66918</v>
      </c>
      <c r="D948" s="60" t="str">
        <f t="shared" si="29"/>
        <v>20171129</v>
      </c>
      <c r="E948" s="60">
        <v>2017</v>
      </c>
      <c r="F948" s="60">
        <v>11</v>
      </c>
      <c r="G948" s="60">
        <v>29</v>
      </c>
      <c r="H948" s="60">
        <v>18</v>
      </c>
      <c r="I948" s="60">
        <v>35</v>
      </c>
      <c r="J948" s="60">
        <v>18</v>
      </c>
      <c r="K948" s="60">
        <v>863</v>
      </c>
      <c r="L948" s="60" t="s">
        <v>47</v>
      </c>
      <c r="M948" s="60">
        <v>1</v>
      </c>
      <c r="N948" s="60" t="s">
        <v>21</v>
      </c>
      <c r="O948" s="60" t="s">
        <v>27</v>
      </c>
      <c r="P948" s="60">
        <v>0</v>
      </c>
      <c r="Q948" s="60"/>
      <c r="R948" s="60"/>
      <c r="S948" s="60"/>
      <c r="T948" s="60"/>
    </row>
    <row r="949" spans="1:20" s="79" customFormat="1">
      <c r="A949" s="60">
        <f>IF(C949=C948,A948,IF(C949=(C948+1),A948,(A948+1)))</f>
        <v>136</v>
      </c>
      <c r="B949" s="50" t="str">
        <f>IF(L949="Stroke",IF(M949=M948,IF(A949&lt;&gt;A948,1,IF(L948="Stroke",B948+1,IF(L947="Stroke",B947+1,IF(L946="Stroke",B946+1,IF(L945="Stroke",B945+1,IF(L944="Stroke",B944+1,IF(L943="Stroke",B943+1,IF(L942="Stroke",B942+1,"")))))))),IF(A949&lt;&gt;A947,1,IF(M949=M947,IF(L947="Stroke",B947+1,IF(M949=M946,IF(L946="Stroke",B946+1,""))),1))),"")</f>
        <v/>
      </c>
      <c r="C949" s="60">
        <f t="shared" si="28"/>
        <v>66918</v>
      </c>
      <c r="D949" s="60" t="str">
        <f t="shared" si="29"/>
        <v>20171129</v>
      </c>
      <c r="E949" s="60">
        <v>2017</v>
      </c>
      <c r="F949" s="60">
        <v>11</v>
      </c>
      <c r="G949" s="60">
        <v>29</v>
      </c>
      <c r="H949" s="60">
        <v>18</v>
      </c>
      <c r="I949" s="60">
        <v>35</v>
      </c>
      <c r="J949" s="60">
        <v>18</v>
      </c>
      <c r="K949" s="60">
        <v>867</v>
      </c>
      <c r="L949" s="60" t="s">
        <v>47</v>
      </c>
      <c r="M949" s="60">
        <v>1</v>
      </c>
      <c r="N949" s="60" t="s">
        <v>21</v>
      </c>
      <c r="O949" s="60" t="s">
        <v>27</v>
      </c>
      <c r="P949" s="60">
        <v>0</v>
      </c>
      <c r="Q949" s="60"/>
      <c r="R949" s="60"/>
      <c r="S949" s="60"/>
      <c r="T949" s="60"/>
    </row>
    <row r="950" spans="1:20" s="79" customFormat="1">
      <c r="A950" s="60">
        <f>IF(C950=C949,A949,IF(C950=(C949+1),A949,(A949+1)))</f>
        <v>136</v>
      </c>
      <c r="B950" s="50" t="str">
        <f>IF(L950="Stroke",IF(M950=M949,IF(A950&lt;&gt;A949,1,IF(L949="Stroke",B949+1,IF(L948="Stroke",B948+1,IF(L947="Stroke",B947+1,IF(L946="Stroke",B946+1,IF(L945="Stroke",B945+1,IF(L944="Stroke",B944+1,IF(L943="Stroke",B943+1,"")))))))),IF(A950&lt;&gt;A948,1,IF(M950=M948,IF(L948="Stroke",B948+1,IF(M950=M947,IF(L947="Stroke",B947+1,""))),1))),"")</f>
        <v/>
      </c>
      <c r="C950" s="60">
        <f t="shared" si="28"/>
        <v>66918</v>
      </c>
      <c r="D950" s="60" t="str">
        <f t="shared" si="29"/>
        <v>20171129</v>
      </c>
      <c r="E950" s="60">
        <v>2017</v>
      </c>
      <c r="F950" s="60">
        <v>11</v>
      </c>
      <c r="G950" s="60">
        <v>29</v>
      </c>
      <c r="H950" s="60">
        <v>18</v>
      </c>
      <c r="I950" s="60">
        <v>35</v>
      </c>
      <c r="J950" s="60">
        <v>18</v>
      </c>
      <c r="K950" s="60">
        <v>876</v>
      </c>
      <c r="L950" s="60" t="s">
        <v>47</v>
      </c>
      <c r="M950" s="60">
        <v>1</v>
      </c>
      <c r="N950" s="60" t="s">
        <v>21</v>
      </c>
      <c r="O950" s="60" t="s">
        <v>27</v>
      </c>
      <c r="P950" s="60">
        <v>0</v>
      </c>
      <c r="Q950" s="60"/>
      <c r="R950" s="60"/>
      <c r="S950" s="60"/>
      <c r="T950" s="60"/>
    </row>
    <row r="951" spans="1:20" s="79" customFormat="1">
      <c r="A951" s="60">
        <f>IF(C951=C950,A950,IF(C951=(C950+1),A950,(A950+1)))</f>
        <v>136</v>
      </c>
      <c r="B951" s="50" t="str">
        <f>IF(L951="Stroke",IF(M951=M950,IF(A951&lt;&gt;A950,1,IF(L950="Stroke",B950+1,IF(L949="Stroke",B949+1,IF(L948="Stroke",B948+1,IF(L947="Stroke",B947+1,IF(L946="Stroke",B946+1,IF(L945="Stroke",B945+1,IF(L944="Stroke",B944+1,"")))))))),IF(A951&lt;&gt;A949,1,IF(M951=M949,IF(L949="Stroke",B949+1,IF(M951=M948,IF(L948="Stroke",B948+1,""))),1))),"")</f>
        <v/>
      </c>
      <c r="C951" s="60">
        <f t="shared" si="28"/>
        <v>66918</v>
      </c>
      <c r="D951" s="60" t="str">
        <f t="shared" si="29"/>
        <v>20171129</v>
      </c>
      <c r="E951" s="60">
        <v>2017</v>
      </c>
      <c r="F951" s="60">
        <v>11</v>
      </c>
      <c r="G951" s="60">
        <v>29</v>
      </c>
      <c r="H951" s="60">
        <v>18</v>
      </c>
      <c r="I951" s="60">
        <v>35</v>
      </c>
      <c r="J951" s="60">
        <v>18</v>
      </c>
      <c r="K951" s="60">
        <v>878</v>
      </c>
      <c r="L951" s="60" t="s">
        <v>47</v>
      </c>
      <c r="M951" s="60">
        <v>1</v>
      </c>
      <c r="N951" s="60" t="s">
        <v>21</v>
      </c>
      <c r="O951" s="60" t="s">
        <v>27</v>
      </c>
      <c r="P951" s="60">
        <v>0</v>
      </c>
      <c r="Q951" s="60"/>
      <c r="R951" s="60"/>
      <c r="S951" s="60"/>
      <c r="T951" s="60"/>
    </row>
    <row r="952" spans="1:20" s="79" customFormat="1">
      <c r="A952" s="60">
        <f>IF(C952=C951,A951,IF(C952=(C951+1),A951,(A951+1)))</f>
        <v>136</v>
      </c>
      <c r="B952" s="50" t="str">
        <f>IF(L952="Stroke",IF(M952=M951,IF(A952&lt;&gt;A951,1,IF(L951="Stroke",B951+1,IF(L950="Stroke",B950+1,IF(L949="Stroke",B949+1,IF(L948="Stroke",B948+1,IF(L947="Stroke",B947+1,IF(L946="Stroke",B946+1,IF(L945="Stroke",B945+1,"")))))))),IF(A952&lt;&gt;A950,1,IF(M952=M950,IF(L950="Stroke",B950+1,IF(M952=M949,IF(L949="Stroke",B949+1,""))),1))),"")</f>
        <v/>
      </c>
      <c r="C952" s="60">
        <f t="shared" si="28"/>
        <v>66918</v>
      </c>
      <c r="D952" s="60" t="str">
        <f t="shared" si="29"/>
        <v>20171129</v>
      </c>
      <c r="E952" s="60">
        <v>2017</v>
      </c>
      <c r="F952" s="60">
        <v>11</v>
      </c>
      <c r="G952" s="60">
        <v>29</v>
      </c>
      <c r="H952" s="60">
        <v>18</v>
      </c>
      <c r="I952" s="60">
        <v>35</v>
      </c>
      <c r="J952" s="60">
        <v>18</v>
      </c>
      <c r="K952" s="60">
        <v>886</v>
      </c>
      <c r="L952" s="60" t="s">
        <v>47</v>
      </c>
      <c r="M952" s="60">
        <v>1</v>
      </c>
      <c r="N952" s="60" t="s">
        <v>21</v>
      </c>
      <c r="O952" s="60" t="s">
        <v>27</v>
      </c>
      <c r="P952" s="60">
        <v>0</v>
      </c>
      <c r="Q952" s="60"/>
      <c r="R952" s="60"/>
      <c r="S952" s="60"/>
      <c r="T952" s="60"/>
    </row>
    <row r="953" spans="1:20" s="79" customFormat="1">
      <c r="A953" s="60">
        <f>IF(C953=C952,A952,IF(C953=(C952+1),A952,(A952+1)))</f>
        <v>136</v>
      </c>
      <c r="B953" s="50" t="str">
        <f>IF(L953="Stroke",IF(M953=M952,IF(A953&lt;&gt;A952,1,IF(L952="Stroke",B952+1,IF(L951="Stroke",B951+1,IF(L950="Stroke",B950+1,IF(L949="Stroke",B949+1,IF(L948="Stroke",B948+1,IF(L947="Stroke",B947+1,IF(L946="Stroke",B946+1,"")))))))),IF(A953&lt;&gt;A951,1,IF(M953=M951,IF(L951="Stroke",B951+1,IF(M953=M950,IF(L950="Stroke",B950+1,""))),1))),"")</f>
        <v/>
      </c>
      <c r="C953" s="60">
        <f t="shared" si="28"/>
        <v>66918</v>
      </c>
      <c r="D953" s="60" t="str">
        <f t="shared" si="29"/>
        <v>20171129</v>
      </c>
      <c r="E953" s="60">
        <v>2017</v>
      </c>
      <c r="F953" s="60">
        <v>11</v>
      </c>
      <c r="G953" s="60">
        <v>29</v>
      </c>
      <c r="H953" s="60">
        <v>18</v>
      </c>
      <c r="I953" s="60">
        <v>35</v>
      </c>
      <c r="J953" s="60">
        <v>18</v>
      </c>
      <c r="K953" s="60">
        <v>893</v>
      </c>
      <c r="L953" s="60" t="s">
        <v>47</v>
      </c>
      <c r="M953" s="60">
        <v>1</v>
      </c>
      <c r="N953" s="60" t="s">
        <v>21</v>
      </c>
      <c r="O953" s="60" t="s">
        <v>27</v>
      </c>
      <c r="P953" s="60">
        <v>0</v>
      </c>
      <c r="Q953" s="60"/>
      <c r="R953" s="60"/>
      <c r="S953" s="60"/>
      <c r="T953" s="60"/>
    </row>
    <row r="954" spans="1:20" s="79" customFormat="1">
      <c r="A954" s="60">
        <f>IF(C954=C953,A953,IF(C954=(C953+1),A953,(A953+1)))</f>
        <v>136</v>
      </c>
      <c r="B954" s="50" t="str">
        <f>IF(L954="Stroke",IF(M954=M953,IF(A954&lt;&gt;A953,1,IF(L953="Stroke",B953+1,IF(L952="Stroke",B952+1,IF(L951="Stroke",B951+1,IF(L950="Stroke",B950+1,IF(L949="Stroke",B949+1,IF(L948="Stroke",B948+1,IF(L947="Stroke",B947+1,"")))))))),IF(A954&lt;&gt;A952,1,IF(M954=M952,IF(L952="Stroke",B952+1,IF(M954=M951,IF(L951="Stroke",B951+1,""))),1))),"")</f>
        <v/>
      </c>
      <c r="C954" s="60">
        <f t="shared" si="28"/>
        <v>66918</v>
      </c>
      <c r="D954" s="60" t="str">
        <f t="shared" si="29"/>
        <v>20171129</v>
      </c>
      <c r="E954" s="60">
        <v>2017</v>
      </c>
      <c r="F954" s="60">
        <v>11</v>
      </c>
      <c r="G954" s="60">
        <v>29</v>
      </c>
      <c r="H954" s="60">
        <v>18</v>
      </c>
      <c r="I954" s="60">
        <v>35</v>
      </c>
      <c r="J954" s="60">
        <v>18</v>
      </c>
      <c r="K954" s="60">
        <v>905</v>
      </c>
      <c r="L954" s="60" t="s">
        <v>47</v>
      </c>
      <c r="M954" s="60">
        <v>1</v>
      </c>
      <c r="N954" s="60" t="s">
        <v>21</v>
      </c>
      <c r="O954" s="60" t="s">
        <v>27</v>
      </c>
      <c r="P954" s="60">
        <v>0</v>
      </c>
      <c r="Q954" s="60"/>
      <c r="R954" s="60"/>
      <c r="S954" s="60"/>
      <c r="T954" s="60"/>
    </row>
    <row r="955" spans="1:20" s="79" customFormat="1">
      <c r="A955" s="60">
        <f>IF(C955=C954,A954,IF(C955=(C954+1),A954,(A954+1)))</f>
        <v>136</v>
      </c>
      <c r="B955" s="50" t="str">
        <f>IF(L955="Stroke",IF(M955=M954,IF(A955&lt;&gt;A954,1,IF(L954="Stroke",B954+1,IF(L953="Stroke",B953+1,IF(L952="Stroke",B952+1,IF(L951="Stroke",B951+1,IF(L950="Stroke",B950+1,IF(L949="Stroke",B949+1,IF(L948="Stroke",B948+1,"")))))))),IF(A955&lt;&gt;A953,1,IF(M955=M953,IF(L953="Stroke",B953+1,IF(M955=M952,IF(L952="Stroke",B952+1,""))),1))),"")</f>
        <v/>
      </c>
      <c r="C955" s="60">
        <f t="shared" si="28"/>
        <v>66918</v>
      </c>
      <c r="D955" s="60" t="str">
        <f t="shared" si="29"/>
        <v>20171129</v>
      </c>
      <c r="E955" s="60">
        <v>2017</v>
      </c>
      <c r="F955" s="60">
        <v>11</v>
      </c>
      <c r="G955" s="60">
        <v>29</v>
      </c>
      <c r="H955" s="60">
        <v>18</v>
      </c>
      <c r="I955" s="60">
        <v>35</v>
      </c>
      <c r="J955" s="60">
        <v>18</v>
      </c>
      <c r="K955" s="60">
        <v>910</v>
      </c>
      <c r="L955" s="60" t="s">
        <v>47</v>
      </c>
      <c r="M955" s="60">
        <v>1</v>
      </c>
      <c r="N955" s="60" t="s">
        <v>21</v>
      </c>
      <c r="O955" s="60" t="s">
        <v>27</v>
      </c>
      <c r="P955" s="60">
        <v>0</v>
      </c>
      <c r="Q955" s="60"/>
      <c r="R955" s="60"/>
      <c r="S955" s="60"/>
      <c r="T955" s="60"/>
    </row>
    <row r="956" spans="1:20" s="79" customFormat="1">
      <c r="A956" s="60">
        <f>IF(C956=C955,A955,IF(C956=(C955+1),A955,(A955+1)))</f>
        <v>136</v>
      </c>
      <c r="B956" s="50" t="str">
        <f>IF(L956="Stroke",IF(M956=M955,IF(A956&lt;&gt;A955,1,IF(L955="Stroke",B955+1,IF(L954="Stroke",B954+1,IF(L953="Stroke",B953+1,IF(L952="Stroke",B952+1,IF(L951="Stroke",B951+1,IF(L950="Stroke",B950+1,IF(L949="Stroke",B949+1,"")))))))),IF(A956&lt;&gt;A954,1,IF(M956=M954,IF(L954="Stroke",B954+1,IF(M956=M953,IF(L953="Stroke",B953+1,""))),1))),"")</f>
        <v/>
      </c>
      <c r="C956" s="60">
        <f t="shared" si="28"/>
        <v>66918</v>
      </c>
      <c r="D956" s="60" t="str">
        <f t="shared" si="29"/>
        <v>20171129</v>
      </c>
      <c r="E956" s="60">
        <v>2017</v>
      </c>
      <c r="F956" s="60">
        <v>11</v>
      </c>
      <c r="G956" s="60">
        <v>29</v>
      </c>
      <c r="H956" s="60">
        <v>18</v>
      </c>
      <c r="I956" s="60">
        <v>35</v>
      </c>
      <c r="J956" s="60">
        <v>18</v>
      </c>
      <c r="K956" s="60">
        <v>920</v>
      </c>
      <c r="L956" s="60" t="s">
        <v>47</v>
      </c>
      <c r="M956" s="60">
        <v>1</v>
      </c>
      <c r="N956" s="60" t="s">
        <v>21</v>
      </c>
      <c r="O956" s="60" t="s">
        <v>27</v>
      </c>
      <c r="P956" s="60">
        <v>0</v>
      </c>
      <c r="Q956" s="60"/>
      <c r="R956" s="60"/>
      <c r="S956" s="60"/>
      <c r="T956" s="60"/>
    </row>
    <row r="957" spans="1:20" s="79" customFormat="1">
      <c r="A957" s="60">
        <f>IF(C957=C956,A956,IF(C957=(C956+1),A956,(A956+1)))</f>
        <v>136</v>
      </c>
      <c r="B957" s="50" t="str">
        <f>IF(L957="Stroke",IF(M957=M956,IF(A957&lt;&gt;A956,1,IF(L956="Stroke",B956+1,IF(L955="Stroke",B955+1,IF(L954="Stroke",B954+1,IF(L953="Stroke",B953+1,IF(L952="Stroke",B952+1,IF(L951="Stroke",B951+1,IF(L950="Stroke",B950+1,"")))))))),IF(A957&lt;&gt;A955,1,IF(M957=M955,IF(L955="Stroke",B955+1,IF(M957=M954,IF(L954="Stroke",B954+1,""))),1))),"")</f>
        <v/>
      </c>
      <c r="C957" s="60">
        <f t="shared" si="28"/>
        <v>66918</v>
      </c>
      <c r="D957" s="60" t="str">
        <f t="shared" si="29"/>
        <v>20171129</v>
      </c>
      <c r="E957" s="60">
        <v>2017</v>
      </c>
      <c r="F957" s="60">
        <v>11</v>
      </c>
      <c r="G957" s="60">
        <v>29</v>
      </c>
      <c r="H957" s="60">
        <v>18</v>
      </c>
      <c r="I957" s="60">
        <v>35</v>
      </c>
      <c r="J957" s="60">
        <v>18</v>
      </c>
      <c r="K957" s="60">
        <v>932</v>
      </c>
      <c r="L957" s="60" t="s">
        <v>47</v>
      </c>
      <c r="M957" s="60">
        <v>1</v>
      </c>
      <c r="N957" s="60" t="s">
        <v>21</v>
      </c>
      <c r="O957" s="60" t="s">
        <v>27</v>
      </c>
      <c r="P957" s="60">
        <v>0</v>
      </c>
      <c r="Q957" s="60"/>
      <c r="R957" s="60"/>
      <c r="S957" s="60"/>
      <c r="T957" s="60"/>
    </row>
    <row r="958" spans="1:20" s="79" customFormat="1">
      <c r="A958" s="60">
        <f>IF(C958=C957,A957,IF(C958=(C957+1),A957,(A957+1)))</f>
        <v>136</v>
      </c>
      <c r="B958" s="50" t="str">
        <f>IF(L958="Stroke",IF(M958=M957,IF(A958&lt;&gt;A957,1,IF(L957="Stroke",B957+1,IF(L956="Stroke",B956+1,IF(L955="Stroke",B955+1,IF(L954="Stroke",B954+1,IF(L953="Stroke",B953+1,IF(L952="Stroke",B952+1,IF(L951="Stroke",B951+1,"")))))))),IF(A958&lt;&gt;A956,1,IF(M958=M956,IF(L956="Stroke",B956+1,IF(M958=M955,IF(L955="Stroke",B955+1,""))),1))),"")</f>
        <v/>
      </c>
      <c r="C958" s="60">
        <f t="shared" si="28"/>
        <v>66918</v>
      </c>
      <c r="D958" s="60" t="str">
        <f t="shared" si="29"/>
        <v>20171129</v>
      </c>
      <c r="E958" s="60">
        <v>2017</v>
      </c>
      <c r="F958" s="60">
        <v>11</v>
      </c>
      <c r="G958" s="60">
        <v>29</v>
      </c>
      <c r="H958" s="60">
        <v>18</v>
      </c>
      <c r="I958" s="60">
        <v>35</v>
      </c>
      <c r="J958" s="60">
        <v>18</v>
      </c>
      <c r="K958" s="60">
        <v>953</v>
      </c>
      <c r="L958" s="60" t="s">
        <v>47</v>
      </c>
      <c r="M958" s="60">
        <v>1</v>
      </c>
      <c r="N958" s="60" t="s">
        <v>21</v>
      </c>
      <c r="O958" s="60" t="s">
        <v>27</v>
      </c>
      <c r="P958" s="60">
        <v>0</v>
      </c>
      <c r="Q958" s="60"/>
      <c r="R958" s="60"/>
      <c r="S958" s="60"/>
      <c r="T958" s="60"/>
    </row>
    <row r="959" spans="1:20" s="79" customFormat="1">
      <c r="A959" s="60">
        <f>IF(C959=C958,A958,IF(C959=(C958+1),A958,(A958+1)))</f>
        <v>136</v>
      </c>
      <c r="B959" s="50" t="str">
        <f>IF(L959="Stroke",IF(M959=M958,IF(A959&lt;&gt;A958,1,IF(L958="Stroke",B958+1,IF(L957="Stroke",B957+1,IF(L956="Stroke",B956+1,IF(L955="Stroke",B955+1,IF(L954="Stroke",B954+1,IF(L953="Stroke",B953+1,IF(L952="Stroke",B952+1,"")))))))),IF(A959&lt;&gt;A957,1,IF(M959=M957,IF(L957="Stroke",B957+1,IF(M959=M956,IF(L956="Stroke",B956+1,""))),1))),"")</f>
        <v/>
      </c>
      <c r="C959" s="60">
        <f t="shared" si="28"/>
        <v>66918</v>
      </c>
      <c r="D959" s="60" t="str">
        <f t="shared" si="29"/>
        <v>20171129</v>
      </c>
      <c r="E959" s="60">
        <v>2017</v>
      </c>
      <c r="F959" s="60">
        <v>11</v>
      </c>
      <c r="G959" s="60">
        <v>29</v>
      </c>
      <c r="H959" s="60">
        <v>18</v>
      </c>
      <c r="I959" s="60">
        <v>35</v>
      </c>
      <c r="J959" s="60">
        <v>18</v>
      </c>
      <c r="K959" s="60">
        <v>961</v>
      </c>
      <c r="L959" s="60" t="s">
        <v>47</v>
      </c>
      <c r="M959" s="60">
        <v>1</v>
      </c>
      <c r="N959" s="60" t="s">
        <v>21</v>
      </c>
      <c r="O959" s="60" t="s">
        <v>27</v>
      </c>
      <c r="P959" s="60">
        <v>0</v>
      </c>
      <c r="Q959" s="60"/>
      <c r="R959" s="60"/>
      <c r="S959" s="60"/>
      <c r="T959" s="60"/>
    </row>
    <row r="960" spans="1:20" s="79" customFormat="1">
      <c r="A960" s="60">
        <f>IF(C960=C959,A959,IF(C960=(C959+1),A959,(A959+1)))</f>
        <v>136</v>
      </c>
      <c r="B960" s="50" t="str">
        <f>IF(L960="Stroke",IF(M960=M959,IF(A960&lt;&gt;A959,1,IF(L959="Stroke",B959+1,IF(L958="Stroke",B958+1,IF(L957="Stroke",B957+1,IF(L956="Stroke",B956+1,IF(L955="Stroke",B955+1,IF(L954="Stroke",B954+1,IF(L953="Stroke",B953+1,"")))))))),IF(A960&lt;&gt;A958,1,IF(M960=M958,IF(L958="Stroke",B958+1,IF(M960=M957,IF(L957="Stroke",B957+1,""))),1))),"")</f>
        <v/>
      </c>
      <c r="C960" s="60">
        <f t="shared" si="28"/>
        <v>66918</v>
      </c>
      <c r="D960" s="60" t="str">
        <f t="shared" si="29"/>
        <v>20171129</v>
      </c>
      <c r="E960" s="60">
        <v>2017</v>
      </c>
      <c r="F960" s="60">
        <v>11</v>
      </c>
      <c r="G960" s="60">
        <v>29</v>
      </c>
      <c r="H960" s="60">
        <v>18</v>
      </c>
      <c r="I960" s="60">
        <v>35</v>
      </c>
      <c r="J960" s="60">
        <v>18</v>
      </c>
      <c r="K960" s="60">
        <v>964</v>
      </c>
      <c r="L960" s="60" t="s">
        <v>47</v>
      </c>
      <c r="M960" s="60">
        <v>1</v>
      </c>
      <c r="N960" s="60" t="s">
        <v>21</v>
      </c>
      <c r="O960" s="60" t="s">
        <v>27</v>
      </c>
      <c r="P960" s="60">
        <v>0</v>
      </c>
      <c r="Q960" s="60"/>
      <c r="R960" s="60"/>
      <c r="S960" s="60"/>
      <c r="T960" s="60"/>
    </row>
    <row r="961" spans="1:20" s="79" customFormat="1">
      <c r="A961" s="60">
        <f>IF(C961=C960,A960,IF(C961=(C960+1),A960,(A960+1)))</f>
        <v>136</v>
      </c>
      <c r="B961" s="50" t="str">
        <f>IF(L961="Stroke",IF(M961=M960,IF(A961&lt;&gt;A960,1,IF(L960="Stroke",B960+1,IF(L959="Stroke",B959+1,IF(L958="Stroke",B958+1,IF(L957="Stroke",B957+1,IF(L956="Stroke",B956+1,IF(L955="Stroke",B955+1,IF(L954="Stroke",B954+1,"")))))))),IF(A961&lt;&gt;A959,1,IF(M961=M959,IF(L959="Stroke",B959+1,IF(M961=M958,IF(L958="Stroke",B958+1,""))),1))),"")</f>
        <v/>
      </c>
      <c r="C961" s="60">
        <f t="shared" si="28"/>
        <v>66918</v>
      </c>
      <c r="D961" s="60" t="str">
        <f t="shared" si="29"/>
        <v>20171129</v>
      </c>
      <c r="E961" s="60">
        <v>2017</v>
      </c>
      <c r="F961" s="60">
        <v>11</v>
      </c>
      <c r="G961" s="60">
        <v>29</v>
      </c>
      <c r="H961" s="60">
        <v>18</v>
      </c>
      <c r="I961" s="60">
        <v>35</v>
      </c>
      <c r="J961" s="60">
        <v>18</v>
      </c>
      <c r="K961" s="60">
        <v>974</v>
      </c>
      <c r="L961" s="60" t="s">
        <v>47</v>
      </c>
      <c r="M961" s="60">
        <v>1</v>
      </c>
      <c r="N961" s="60" t="s">
        <v>21</v>
      </c>
      <c r="O961" s="60" t="s">
        <v>27</v>
      </c>
      <c r="P961" s="60">
        <v>0</v>
      </c>
      <c r="Q961" s="60"/>
      <c r="R961" s="60"/>
      <c r="S961" s="60"/>
      <c r="T961" s="60"/>
    </row>
    <row r="962" spans="1:20" s="79" customFormat="1">
      <c r="A962" s="60">
        <f>IF(C962=C961,A961,IF(C962=(C961+1),A961,(A961+1)))</f>
        <v>136</v>
      </c>
      <c r="B962" s="50" t="str">
        <f>IF(L962="Stroke",IF(M962=M961,IF(A962&lt;&gt;A961,1,IF(L961="Stroke",B961+1,IF(L960="Stroke",B960+1,IF(L959="Stroke",B959+1,IF(L958="Stroke",B958+1,IF(L957="Stroke",B957+1,IF(L956="Stroke",B956+1,IF(L955="Stroke",B955+1,"")))))))),IF(A962&lt;&gt;A960,1,IF(M962=M960,IF(L960="Stroke",B960+1,IF(M962=M959,IF(L959="Stroke",B959+1,""))),1))),"")</f>
        <v/>
      </c>
      <c r="C962" s="60">
        <f t="shared" ref="C962:C1025" si="30">J962+(I962*60)+(H962*3600)</f>
        <v>66918</v>
      </c>
      <c r="D962" s="60" t="str">
        <f t="shared" ref="D962:D1025" si="31">CONCATENATE(E962,F962,G962)</f>
        <v>20171129</v>
      </c>
      <c r="E962" s="60">
        <v>2017</v>
      </c>
      <c r="F962" s="60">
        <v>11</v>
      </c>
      <c r="G962" s="60">
        <v>29</v>
      </c>
      <c r="H962" s="60">
        <v>18</v>
      </c>
      <c r="I962" s="60">
        <v>35</v>
      </c>
      <c r="J962" s="60">
        <v>18</v>
      </c>
      <c r="K962" s="60">
        <v>979</v>
      </c>
      <c r="L962" s="60" t="s">
        <v>47</v>
      </c>
      <c r="M962" s="60">
        <v>1</v>
      </c>
      <c r="N962" s="60" t="s">
        <v>21</v>
      </c>
      <c r="O962" s="60" t="s">
        <v>27</v>
      </c>
      <c r="P962" s="60">
        <v>0</v>
      </c>
      <c r="Q962" s="60"/>
      <c r="R962" s="60"/>
      <c r="S962" s="60"/>
      <c r="T962" s="60"/>
    </row>
    <row r="963" spans="1:20" s="79" customFormat="1">
      <c r="A963" s="60">
        <f>IF(C963=C962,A962,IF(C963=(C962+1),A962,(A962+1)))</f>
        <v>136</v>
      </c>
      <c r="B963" s="50" t="str">
        <f>IF(L963="Stroke",IF(M963=M962,IF(A963&lt;&gt;A962,1,IF(L962="Stroke",B962+1,IF(L961="Stroke",B961+1,IF(L960="Stroke",B960+1,IF(L959="Stroke",B959+1,IF(L958="Stroke",B958+1,IF(L957="Stroke",B957+1,IF(L956="Stroke",B956+1,"")))))))),IF(A963&lt;&gt;A961,1,IF(M963=M961,IF(L961="Stroke",B961+1,IF(M963=M960,IF(L960="Stroke",B960+1,""))),1))),"")</f>
        <v/>
      </c>
      <c r="C963" s="60">
        <f t="shared" si="30"/>
        <v>66918</v>
      </c>
      <c r="D963" s="60" t="str">
        <f t="shared" si="31"/>
        <v>20171129</v>
      </c>
      <c r="E963" s="60">
        <v>2017</v>
      </c>
      <c r="F963" s="60">
        <v>11</v>
      </c>
      <c r="G963" s="60">
        <v>29</v>
      </c>
      <c r="H963" s="60">
        <v>18</v>
      </c>
      <c r="I963" s="60">
        <v>35</v>
      </c>
      <c r="J963" s="60">
        <v>18</v>
      </c>
      <c r="K963" s="60">
        <v>982</v>
      </c>
      <c r="L963" s="60" t="s">
        <v>47</v>
      </c>
      <c r="M963" s="60">
        <v>1</v>
      </c>
      <c r="N963" s="60" t="s">
        <v>21</v>
      </c>
      <c r="O963" s="60" t="s">
        <v>27</v>
      </c>
      <c r="P963" s="60">
        <v>0</v>
      </c>
      <c r="Q963" s="60"/>
      <c r="R963" s="60"/>
      <c r="S963" s="60"/>
      <c r="T963" s="60"/>
    </row>
    <row r="964" spans="1:20" s="79" customFormat="1">
      <c r="A964" s="60">
        <f>IF(C964=C963,A963,IF(C964=(C963+1),A963,(A963+1)))</f>
        <v>136</v>
      </c>
      <c r="B964" s="50" t="str">
        <f>IF(L964="Stroke",IF(M964=M963,IF(A964&lt;&gt;A963,1,IF(L963="Stroke",B963+1,IF(L962="Stroke",B962+1,IF(L961="Stroke",B961+1,IF(L960="Stroke",B960+1,IF(L959="Stroke",B959+1,IF(L958="Stroke",B958+1,IF(L957="Stroke",B957+1,"")))))))),IF(A964&lt;&gt;A962,1,IF(M964=M962,IF(L962="Stroke",B962+1,IF(M964=M961,IF(L961="Stroke",B961+1,""))),1))),"")</f>
        <v/>
      </c>
      <c r="C964" s="60">
        <f t="shared" si="30"/>
        <v>66918</v>
      </c>
      <c r="D964" s="60" t="str">
        <f t="shared" si="31"/>
        <v>20171129</v>
      </c>
      <c r="E964" s="60">
        <v>2017</v>
      </c>
      <c r="F964" s="60">
        <v>11</v>
      </c>
      <c r="G964" s="60">
        <v>29</v>
      </c>
      <c r="H964" s="60">
        <v>18</v>
      </c>
      <c r="I964" s="60">
        <v>35</v>
      </c>
      <c r="J964" s="60">
        <v>18</v>
      </c>
      <c r="K964" s="60">
        <v>995</v>
      </c>
      <c r="L964" s="60" t="s">
        <v>47</v>
      </c>
      <c r="M964" s="60">
        <v>1</v>
      </c>
      <c r="N964" s="60" t="s">
        <v>21</v>
      </c>
      <c r="O964" s="60" t="s">
        <v>27</v>
      </c>
      <c r="P964" s="60">
        <v>0</v>
      </c>
      <c r="Q964" s="60"/>
      <c r="R964" s="60"/>
      <c r="S964" s="60"/>
      <c r="T964" s="60"/>
    </row>
    <row r="965" spans="1:20" s="79" customFormat="1">
      <c r="A965" s="60">
        <f>IF(C965=C964,A964,IF(C965=(C964+1),A964,(A964+1)))</f>
        <v>136</v>
      </c>
      <c r="B965" s="50" t="str">
        <f>IF(L965="Stroke",IF(M965=M964,IF(A965&lt;&gt;A964,1,IF(L964="Stroke",B964+1,IF(L963="Stroke",B963+1,IF(L962="Stroke",B962+1,IF(L961="Stroke",B961+1,IF(L960="Stroke",B960+1,IF(L959="Stroke",B959+1,IF(L958="Stroke",B958+1,"")))))))),IF(A965&lt;&gt;A963,1,IF(M965=M963,IF(L963="Stroke",B963+1,IF(M965=M962,IF(L962="Stroke",B962+1,""))),1))),"")</f>
        <v/>
      </c>
      <c r="C965" s="60">
        <f t="shared" si="30"/>
        <v>66919</v>
      </c>
      <c r="D965" s="60" t="str">
        <f t="shared" si="31"/>
        <v>20171129</v>
      </c>
      <c r="E965" s="60">
        <v>2017</v>
      </c>
      <c r="F965" s="60">
        <v>11</v>
      </c>
      <c r="G965" s="60">
        <v>29</v>
      </c>
      <c r="H965" s="60">
        <v>18</v>
      </c>
      <c r="I965" s="60">
        <v>35</v>
      </c>
      <c r="J965" s="60">
        <v>19</v>
      </c>
      <c r="K965" s="60">
        <v>0</v>
      </c>
      <c r="L965" s="60" t="s">
        <v>47</v>
      </c>
      <c r="M965" s="60">
        <v>1</v>
      </c>
      <c r="N965" s="60" t="s">
        <v>21</v>
      </c>
      <c r="O965" s="60" t="s">
        <v>27</v>
      </c>
      <c r="P965" s="60">
        <v>0</v>
      </c>
      <c r="Q965" s="60"/>
      <c r="R965" s="60"/>
      <c r="S965" s="60"/>
      <c r="T965" s="60"/>
    </row>
    <row r="966" spans="1:20" s="79" customFormat="1">
      <c r="A966" s="60">
        <f>IF(C966=C965,A965,IF(C966=(C965+1),A965,(A965+1)))</f>
        <v>136</v>
      </c>
      <c r="B966" s="50" t="str">
        <f>IF(L966="Stroke",IF(M966=M965,IF(A966&lt;&gt;A965,1,IF(L965="Stroke",B965+1,IF(L964="Stroke",B964+1,IF(L963="Stroke",B963+1,IF(L962="Stroke",B962+1,IF(L961="Stroke",B961+1,IF(L960="Stroke",B960+1,IF(L959="Stroke",B959+1,"")))))))),IF(A966&lt;&gt;A964,1,IF(M966=M964,IF(L964="Stroke",B964+1,IF(M966=M963,IF(L963="Stroke",B963+1,""))),1))),"")</f>
        <v/>
      </c>
      <c r="C966" s="60">
        <f t="shared" si="30"/>
        <v>66919</v>
      </c>
      <c r="D966" s="60" t="str">
        <f t="shared" si="31"/>
        <v>20171129</v>
      </c>
      <c r="E966" s="60">
        <v>2017</v>
      </c>
      <c r="F966" s="60">
        <v>11</v>
      </c>
      <c r="G966" s="60">
        <v>29</v>
      </c>
      <c r="H966" s="60">
        <v>18</v>
      </c>
      <c r="I966" s="60">
        <v>35</v>
      </c>
      <c r="J966" s="60">
        <v>19</v>
      </c>
      <c r="K966" s="60">
        <v>8</v>
      </c>
      <c r="L966" s="60" t="s">
        <v>47</v>
      </c>
      <c r="M966" s="60">
        <v>1</v>
      </c>
      <c r="N966" s="60" t="s">
        <v>21</v>
      </c>
      <c r="O966" s="60" t="s">
        <v>27</v>
      </c>
      <c r="P966" s="60">
        <v>0</v>
      </c>
      <c r="Q966" s="60"/>
      <c r="R966" s="60"/>
      <c r="S966" s="60"/>
      <c r="T966" s="60"/>
    </row>
    <row r="967" spans="1:20" s="79" customFormat="1">
      <c r="A967" s="60">
        <f>IF(C967=C966,A966,IF(C967=(C966+1),A966,(A966+1)))</f>
        <v>136</v>
      </c>
      <c r="B967" s="50" t="str">
        <f>IF(L967="Stroke",IF(M967=M966,IF(A967&lt;&gt;A966,1,IF(L966="Stroke",B966+1,IF(L965="Stroke",B965+1,IF(L964="Stroke",B964+1,IF(L963="Stroke",B963+1,IF(L962="Stroke",B962+1,IF(L961="Stroke",B961+1,IF(L960="Stroke",B960+1,"")))))))),IF(A967&lt;&gt;A965,1,IF(M967=M965,IF(L965="Stroke",B965+1,IF(M967=M964,IF(L964="Stroke",B964+1,""))),1))),"")</f>
        <v/>
      </c>
      <c r="C967" s="60">
        <f t="shared" si="30"/>
        <v>66919</v>
      </c>
      <c r="D967" s="60" t="str">
        <f t="shared" si="31"/>
        <v>20171129</v>
      </c>
      <c r="E967" s="60">
        <v>2017</v>
      </c>
      <c r="F967" s="60">
        <v>11</v>
      </c>
      <c r="G967" s="60">
        <v>29</v>
      </c>
      <c r="H967" s="60">
        <v>18</v>
      </c>
      <c r="I967" s="60">
        <v>35</v>
      </c>
      <c r="J967" s="60">
        <v>19</v>
      </c>
      <c r="K967" s="60">
        <v>15</v>
      </c>
      <c r="L967" s="60" t="s">
        <v>47</v>
      </c>
      <c r="M967" s="60">
        <v>1</v>
      </c>
      <c r="N967" s="60" t="s">
        <v>21</v>
      </c>
      <c r="O967" s="60" t="s">
        <v>27</v>
      </c>
      <c r="P967" s="60">
        <v>0</v>
      </c>
      <c r="Q967" s="60"/>
      <c r="R967" s="60"/>
      <c r="S967" s="60"/>
      <c r="T967" s="60"/>
    </row>
    <row r="968" spans="1:20" s="79" customFormat="1">
      <c r="A968" s="60">
        <f>IF(C968=C967,A967,IF(C968=(C967+1),A967,(A967+1)))</f>
        <v>136</v>
      </c>
      <c r="B968" s="50" t="str">
        <f>IF(L968="Stroke",IF(M968=M967,IF(A968&lt;&gt;A967,1,IF(L967="Stroke",B967+1,IF(L966="Stroke",B966+1,IF(L965="Stroke",B965+1,IF(L964="Stroke",B964+1,IF(L963="Stroke",B963+1,IF(L962="Stroke",B962+1,IF(L961="Stroke",B961+1,"")))))))),IF(A968&lt;&gt;A966,1,IF(M968=M966,IF(L966="Stroke",B966+1,IF(M968=M965,IF(L965="Stroke",B965+1,""))),1))),"")</f>
        <v/>
      </c>
      <c r="C968" s="60">
        <f t="shared" si="30"/>
        <v>66919</v>
      </c>
      <c r="D968" s="60" t="str">
        <f t="shared" si="31"/>
        <v>20171129</v>
      </c>
      <c r="E968" s="60">
        <v>2017</v>
      </c>
      <c r="F968" s="60">
        <v>11</v>
      </c>
      <c r="G968" s="60">
        <v>29</v>
      </c>
      <c r="H968" s="60">
        <v>18</v>
      </c>
      <c r="I968" s="60">
        <v>35</v>
      </c>
      <c r="J968" s="60">
        <v>19</v>
      </c>
      <c r="K968" s="60">
        <v>18</v>
      </c>
      <c r="L968" s="60" t="s">
        <v>47</v>
      </c>
      <c r="M968" s="60">
        <v>1</v>
      </c>
      <c r="N968" s="60" t="s">
        <v>21</v>
      </c>
      <c r="O968" s="60" t="s">
        <v>27</v>
      </c>
      <c r="P968" s="60">
        <v>0</v>
      </c>
      <c r="Q968" s="60"/>
      <c r="R968" s="60"/>
      <c r="S968" s="60"/>
      <c r="T968" s="60"/>
    </row>
    <row r="969" spans="1:20" s="79" customFormat="1">
      <c r="A969" s="60">
        <f>IF(C969=C968,A968,IF(C969=(C968+1),A968,(A968+1)))</f>
        <v>136</v>
      </c>
      <c r="B969" s="50" t="str">
        <f>IF(L969="Stroke",IF(M969=M968,IF(A969&lt;&gt;A968,1,IF(L968="Stroke",B968+1,IF(L967="Stroke",B967+1,IF(L966="Stroke",B966+1,IF(L965="Stroke",B965+1,IF(L964="Stroke",B964+1,IF(L963="Stroke",B963+1,IF(L962="Stroke",B962+1,"")))))))),IF(A969&lt;&gt;A967,1,IF(M969=M967,IF(L967="Stroke",B967+1,IF(M969=M966,IF(L966="Stroke",B966+1,""))),1))),"")</f>
        <v/>
      </c>
      <c r="C969" s="60">
        <f t="shared" si="30"/>
        <v>66919</v>
      </c>
      <c r="D969" s="60" t="str">
        <f t="shared" si="31"/>
        <v>20171129</v>
      </c>
      <c r="E969" s="60">
        <v>2017</v>
      </c>
      <c r="F969" s="60">
        <v>11</v>
      </c>
      <c r="G969" s="60">
        <v>29</v>
      </c>
      <c r="H969" s="60">
        <v>18</v>
      </c>
      <c r="I969" s="60">
        <v>35</v>
      </c>
      <c r="J969" s="60">
        <v>19</v>
      </c>
      <c r="K969" s="60">
        <v>21</v>
      </c>
      <c r="L969" s="60" t="s">
        <v>47</v>
      </c>
      <c r="M969" s="60">
        <v>1</v>
      </c>
      <c r="N969" s="60" t="s">
        <v>21</v>
      </c>
      <c r="O969" s="60" t="s">
        <v>27</v>
      </c>
      <c r="P969" s="60">
        <v>0</v>
      </c>
      <c r="Q969" s="60"/>
      <c r="R969" s="60"/>
      <c r="S969" s="60"/>
      <c r="T969" s="60"/>
    </row>
    <row r="970" spans="1:20" s="79" customFormat="1">
      <c r="A970" s="60">
        <f>IF(C970=C969,A969,IF(C970=(C969+1),A969,(A969+1)))</f>
        <v>136</v>
      </c>
      <c r="B970" s="50" t="str">
        <f>IF(L970="Stroke",IF(M970=M969,IF(A970&lt;&gt;A969,1,IF(L969="Stroke",B969+1,IF(L968="Stroke",B968+1,IF(L967="Stroke",B967+1,IF(L966="Stroke",B966+1,IF(L965="Stroke",B965+1,IF(L964="Stroke",B964+1,IF(L963="Stroke",B963+1,"")))))))),IF(A970&lt;&gt;A968,1,IF(M970=M968,IF(L968="Stroke",B968+1,IF(M970=M967,IF(L967="Stroke",B967+1,""))),1))),"")</f>
        <v/>
      </c>
      <c r="C970" s="60">
        <f t="shared" si="30"/>
        <v>66919</v>
      </c>
      <c r="D970" s="60" t="str">
        <f t="shared" si="31"/>
        <v>20171129</v>
      </c>
      <c r="E970" s="60">
        <v>2017</v>
      </c>
      <c r="F970" s="60">
        <v>11</v>
      </c>
      <c r="G970" s="60">
        <v>29</v>
      </c>
      <c r="H970" s="60">
        <v>18</v>
      </c>
      <c r="I970" s="60">
        <v>35</v>
      </c>
      <c r="J970" s="60">
        <v>19</v>
      </c>
      <c r="K970" s="60">
        <v>25</v>
      </c>
      <c r="L970" s="60" t="s">
        <v>47</v>
      </c>
      <c r="M970" s="60">
        <v>1</v>
      </c>
      <c r="N970" s="60" t="s">
        <v>21</v>
      </c>
      <c r="O970" s="60" t="s">
        <v>27</v>
      </c>
      <c r="P970" s="60">
        <v>0</v>
      </c>
      <c r="Q970" s="60"/>
      <c r="R970" s="60"/>
      <c r="S970" s="60"/>
      <c r="T970" s="60"/>
    </row>
    <row r="971" spans="1:20" s="79" customFormat="1">
      <c r="A971" s="60">
        <f>IF(C971=C970,A970,IF(C971=(C970+1),A970,(A970+1)))</f>
        <v>136</v>
      </c>
      <c r="B971" s="50" t="str">
        <f>IF(L971="Stroke",IF(M971=M970,IF(A971&lt;&gt;A970,1,IF(L970="Stroke",B970+1,IF(L969="Stroke",B969+1,IF(L968="Stroke",B968+1,IF(L967="Stroke",B967+1,IF(L966="Stroke",B966+1,IF(L965="Stroke",B965+1,IF(L964="Stroke",B964+1,"")))))))),IF(A971&lt;&gt;A969,1,IF(M971=M969,IF(L969="Stroke",B969+1,IF(M971=M968,IF(L968="Stroke",B968+1,""))),1))),"")</f>
        <v/>
      </c>
      <c r="C971" s="60">
        <f t="shared" si="30"/>
        <v>66919</v>
      </c>
      <c r="D971" s="60" t="str">
        <f t="shared" si="31"/>
        <v>20171129</v>
      </c>
      <c r="E971" s="60">
        <v>2017</v>
      </c>
      <c r="F971" s="60">
        <v>11</v>
      </c>
      <c r="G971" s="60">
        <v>29</v>
      </c>
      <c r="H971" s="60">
        <v>18</v>
      </c>
      <c r="I971" s="60">
        <v>35</v>
      </c>
      <c r="J971" s="60">
        <v>19</v>
      </c>
      <c r="K971" s="60">
        <v>29</v>
      </c>
      <c r="L971" s="60" t="s">
        <v>47</v>
      </c>
      <c r="M971" s="60">
        <v>1</v>
      </c>
      <c r="N971" s="60" t="s">
        <v>21</v>
      </c>
      <c r="O971" s="60" t="s">
        <v>27</v>
      </c>
      <c r="P971" s="60">
        <v>0</v>
      </c>
      <c r="Q971" s="60"/>
      <c r="R971" s="60"/>
      <c r="S971" s="60"/>
      <c r="T971" s="60"/>
    </row>
    <row r="972" spans="1:20" s="79" customFormat="1">
      <c r="A972" s="60">
        <f>IF(C972=C971,A971,IF(C972=(C971+1),A971,(A971+1)))</f>
        <v>136</v>
      </c>
      <c r="B972" s="50" t="str">
        <f>IF(L972="Stroke",IF(M972=M971,IF(A972&lt;&gt;A971,1,IF(L971="Stroke",B971+1,IF(L970="Stroke",B970+1,IF(L969="Stroke",B969+1,IF(L968="Stroke",B968+1,IF(L967="Stroke",B967+1,IF(L966="Stroke",B966+1,IF(L965="Stroke",B965+1,"")))))))),IF(A972&lt;&gt;A970,1,IF(M972=M970,IF(L970="Stroke",B970+1,IF(M972=M969,IF(L969="Stroke",B969+1,""))),1))),"")</f>
        <v/>
      </c>
      <c r="C972" s="60">
        <f t="shared" si="30"/>
        <v>66919</v>
      </c>
      <c r="D972" s="60" t="str">
        <f t="shared" si="31"/>
        <v>20171129</v>
      </c>
      <c r="E972" s="60">
        <v>2017</v>
      </c>
      <c r="F972" s="60">
        <v>11</v>
      </c>
      <c r="G972" s="60">
        <v>29</v>
      </c>
      <c r="H972" s="60">
        <v>18</v>
      </c>
      <c r="I972" s="60">
        <v>35</v>
      </c>
      <c r="J972" s="60">
        <v>19</v>
      </c>
      <c r="K972" s="60">
        <v>34</v>
      </c>
      <c r="L972" s="60" t="s">
        <v>47</v>
      </c>
      <c r="M972" s="60">
        <v>1</v>
      </c>
      <c r="N972" s="60" t="s">
        <v>21</v>
      </c>
      <c r="O972" s="60" t="s">
        <v>27</v>
      </c>
      <c r="P972" s="60">
        <v>0</v>
      </c>
      <c r="Q972" s="60"/>
      <c r="R972" s="60"/>
      <c r="S972" s="60"/>
      <c r="T972" s="60"/>
    </row>
    <row r="973" spans="1:20" s="79" customFormat="1">
      <c r="A973" s="60">
        <f>IF(C973=C972,A972,IF(C973=(C972+1),A972,(A972+1)))</f>
        <v>136</v>
      </c>
      <c r="B973" s="50" t="str">
        <f>IF(L973="Stroke",IF(M973=M972,IF(A973&lt;&gt;A972,1,IF(L972="Stroke",B972+1,IF(L971="Stroke",B971+1,IF(L970="Stroke",B970+1,IF(L969="Stroke",B969+1,IF(L968="Stroke",B968+1,IF(L967="Stroke",B967+1,IF(L966="Stroke",B966+1,"")))))))),IF(A973&lt;&gt;A971,1,IF(M973=M971,IF(L971="Stroke",B971+1,IF(M973=M970,IF(L970="Stroke",B970+1,""))),1))),"")</f>
        <v/>
      </c>
      <c r="C973" s="60">
        <f t="shared" si="30"/>
        <v>66919</v>
      </c>
      <c r="D973" s="60" t="str">
        <f t="shared" si="31"/>
        <v>20171129</v>
      </c>
      <c r="E973" s="60">
        <v>2017</v>
      </c>
      <c r="F973" s="60">
        <v>11</v>
      </c>
      <c r="G973" s="60">
        <v>29</v>
      </c>
      <c r="H973" s="60">
        <v>18</v>
      </c>
      <c r="I973" s="60">
        <v>35</v>
      </c>
      <c r="J973" s="60">
        <v>19</v>
      </c>
      <c r="K973" s="60">
        <v>42</v>
      </c>
      <c r="L973" s="60" t="s">
        <v>47</v>
      </c>
      <c r="M973" s="60">
        <v>1</v>
      </c>
      <c r="N973" s="60" t="s">
        <v>21</v>
      </c>
      <c r="O973" s="60" t="s">
        <v>27</v>
      </c>
      <c r="P973" s="60">
        <v>0</v>
      </c>
      <c r="Q973" s="60"/>
      <c r="R973" s="60"/>
      <c r="S973" s="60"/>
      <c r="T973" s="60"/>
    </row>
    <row r="974" spans="1:20" s="79" customFormat="1">
      <c r="A974" s="60">
        <f>IF(C974=C973,A973,IF(C974=(C973+1),A973,(A973+1)))</f>
        <v>136</v>
      </c>
      <c r="B974" s="50" t="str">
        <f>IF(L974="Stroke",IF(M974=M973,IF(A974&lt;&gt;A973,1,IF(L973="Stroke",B973+1,IF(L972="Stroke",B972+1,IF(L971="Stroke",B971+1,IF(L970="Stroke",B970+1,IF(L969="Stroke",B969+1,IF(L968="Stroke",B968+1,IF(L967="Stroke",B967+1,"")))))))),IF(A974&lt;&gt;A972,1,IF(M974=M972,IF(L972="Stroke",B972+1,IF(M974=M971,IF(L971="Stroke",B971+1,""))),1))),"")</f>
        <v/>
      </c>
      <c r="C974" s="60">
        <f t="shared" si="30"/>
        <v>66919</v>
      </c>
      <c r="D974" s="60" t="str">
        <f t="shared" si="31"/>
        <v>20171129</v>
      </c>
      <c r="E974" s="60">
        <v>2017</v>
      </c>
      <c r="F974" s="60">
        <v>11</v>
      </c>
      <c r="G974" s="60">
        <v>29</v>
      </c>
      <c r="H974" s="60">
        <v>18</v>
      </c>
      <c r="I974" s="60">
        <v>35</v>
      </c>
      <c r="J974" s="60">
        <v>19</v>
      </c>
      <c r="K974" s="60">
        <v>62</v>
      </c>
      <c r="L974" s="60" t="s">
        <v>47</v>
      </c>
      <c r="M974" s="60">
        <v>1</v>
      </c>
      <c r="N974" s="60" t="s">
        <v>21</v>
      </c>
      <c r="O974" s="60" t="s">
        <v>27</v>
      </c>
      <c r="P974" s="60">
        <v>0</v>
      </c>
      <c r="Q974" s="60"/>
      <c r="R974" s="60"/>
      <c r="S974" s="60"/>
      <c r="T974" s="60"/>
    </row>
    <row r="975" spans="1:20" s="79" customFormat="1">
      <c r="A975" s="60">
        <f>IF(C975=C974,A974,IF(C975=(C974+1),A974,(A974+1)))</f>
        <v>136</v>
      </c>
      <c r="B975" s="50" t="str">
        <f>IF(L975="Stroke",IF(M975=M974,IF(A975&lt;&gt;A974,1,IF(L974="Stroke",B974+1,IF(L973="Stroke",B973+1,IF(L972="Stroke",B972+1,IF(L971="Stroke",B971+1,IF(L970="Stroke",B970+1,IF(L969="Stroke",B969+1,IF(L968="Stroke",B968+1,"")))))))),IF(A975&lt;&gt;A973,1,IF(M975=M973,IF(L973="Stroke",B973+1,IF(M975=M972,IF(L972="Stroke",B972+1,""))),1))),"")</f>
        <v/>
      </c>
      <c r="C975" s="60">
        <f t="shared" si="30"/>
        <v>66919</v>
      </c>
      <c r="D975" s="60" t="str">
        <f t="shared" si="31"/>
        <v>20171129</v>
      </c>
      <c r="E975" s="60">
        <v>2017</v>
      </c>
      <c r="F975" s="60">
        <v>11</v>
      </c>
      <c r="G975" s="60">
        <v>29</v>
      </c>
      <c r="H975" s="60">
        <v>18</v>
      </c>
      <c r="I975" s="60">
        <v>35</v>
      </c>
      <c r="J975" s="60">
        <v>19</v>
      </c>
      <c r="K975" s="60">
        <v>65</v>
      </c>
      <c r="L975" s="60" t="s">
        <v>47</v>
      </c>
      <c r="M975" s="60">
        <v>1</v>
      </c>
      <c r="N975" s="60" t="s">
        <v>21</v>
      </c>
      <c r="O975" s="60" t="s">
        <v>27</v>
      </c>
      <c r="P975" s="60">
        <v>0</v>
      </c>
      <c r="Q975" s="60"/>
      <c r="R975" s="60"/>
      <c r="S975" s="60"/>
      <c r="T975" s="60"/>
    </row>
    <row r="976" spans="1:20" s="79" customFormat="1">
      <c r="A976" s="60">
        <f>IF(C976=C975,A975,IF(C976=(C975+1),A975,(A975+1)))</f>
        <v>136</v>
      </c>
      <c r="B976" s="50" t="str">
        <f>IF(L976="Stroke",IF(M976=M975,IF(A976&lt;&gt;A975,1,IF(L975="Stroke",B975+1,IF(L974="Stroke",B974+1,IF(L973="Stroke",B973+1,IF(L972="Stroke",B972+1,IF(L971="Stroke",B971+1,IF(L970="Stroke",B970+1,IF(L969="Stroke",B969+1,"")))))))),IF(A976&lt;&gt;A974,1,IF(M976=M974,IF(L974="Stroke",B974+1,IF(M976=M973,IF(L973="Stroke",B973+1,""))),1))),"")</f>
        <v/>
      </c>
      <c r="C976" s="60">
        <f t="shared" si="30"/>
        <v>66919</v>
      </c>
      <c r="D976" s="60" t="str">
        <f t="shared" si="31"/>
        <v>20171129</v>
      </c>
      <c r="E976" s="60">
        <v>2017</v>
      </c>
      <c r="F976" s="60">
        <v>11</v>
      </c>
      <c r="G976" s="60">
        <v>29</v>
      </c>
      <c r="H976" s="60">
        <v>18</v>
      </c>
      <c r="I976" s="60">
        <v>35</v>
      </c>
      <c r="J976" s="60">
        <v>19</v>
      </c>
      <c r="K976" s="60">
        <v>97</v>
      </c>
      <c r="L976" s="60" t="s">
        <v>47</v>
      </c>
      <c r="M976" s="60">
        <v>1</v>
      </c>
      <c r="N976" s="60" t="s">
        <v>21</v>
      </c>
      <c r="O976" s="60" t="s">
        <v>27</v>
      </c>
      <c r="P976" s="60">
        <v>0</v>
      </c>
      <c r="Q976" s="60"/>
      <c r="R976" s="60"/>
      <c r="S976" s="60"/>
      <c r="T976" s="60"/>
    </row>
    <row r="977" spans="1:601" s="79" customFormat="1">
      <c r="A977" s="60">
        <f>IF(C977=C976,A976,IF(C977=(C976+1),A976,(A976+1)))</f>
        <v>136</v>
      </c>
      <c r="B977" s="50" t="str">
        <f>IF(L977="Stroke",IF(M977=M976,IF(A977&lt;&gt;A976,1,IF(L976="Stroke",B976+1,IF(L975="Stroke",B975+1,IF(L974="Stroke",B974+1,IF(L973="Stroke",B973+1,IF(L972="Stroke",B972+1,IF(L971="Stroke",B971+1,IF(L970="Stroke",B970+1,"")))))))),IF(A977&lt;&gt;A975,1,IF(M977=M975,IF(L975="Stroke",B975+1,IF(M977=M974,IF(L974="Stroke",B974+1,""))),1))),"")</f>
        <v/>
      </c>
      <c r="C977" s="60">
        <f t="shared" si="30"/>
        <v>66919</v>
      </c>
      <c r="D977" s="60" t="str">
        <f t="shared" si="31"/>
        <v>20171129</v>
      </c>
      <c r="E977" s="60">
        <v>2017</v>
      </c>
      <c r="F977" s="60">
        <v>11</v>
      </c>
      <c r="G977" s="60">
        <v>29</v>
      </c>
      <c r="H977" s="60">
        <v>18</v>
      </c>
      <c r="I977" s="60">
        <v>35</v>
      </c>
      <c r="J977" s="60">
        <v>19</v>
      </c>
      <c r="K977" s="60">
        <v>118</v>
      </c>
      <c r="L977" s="60" t="s">
        <v>47</v>
      </c>
      <c r="M977" s="60">
        <v>1</v>
      </c>
      <c r="N977" s="60" t="s">
        <v>21</v>
      </c>
      <c r="O977" s="60" t="s">
        <v>27</v>
      </c>
      <c r="P977" s="60">
        <v>0</v>
      </c>
      <c r="Q977" s="60"/>
      <c r="R977" s="60"/>
      <c r="S977" s="60"/>
      <c r="T977" s="60"/>
    </row>
    <row r="978" spans="1:601" s="79" customFormat="1">
      <c r="A978" s="60">
        <f>IF(C978=C977,A977,IF(C978=(C977+1),A977,(A977+1)))</f>
        <v>136</v>
      </c>
      <c r="B978" s="50" t="str">
        <f>IF(L978="Stroke",IF(M978=M977,IF(A978&lt;&gt;A977,1,IF(L977="Stroke",B977+1,IF(L976="Stroke",B976+1,IF(L975="Stroke",B975+1,IF(L974="Stroke",B974+1,IF(L973="Stroke",B973+1,IF(L972="Stroke",B972+1,IF(L971="Stroke",B971+1,"")))))))),IF(A978&lt;&gt;A976,1,IF(M978=M976,IF(L976="Stroke",B976+1,IF(M978=M975,IF(L975="Stroke",B975+1,""))),1))),"")</f>
        <v/>
      </c>
      <c r="C978" s="60">
        <f t="shared" si="30"/>
        <v>66919</v>
      </c>
      <c r="D978" s="60" t="str">
        <f t="shared" si="31"/>
        <v>20171129</v>
      </c>
      <c r="E978" s="60">
        <v>2017</v>
      </c>
      <c r="F978" s="60">
        <v>11</v>
      </c>
      <c r="G978" s="60">
        <v>29</v>
      </c>
      <c r="H978" s="60">
        <v>18</v>
      </c>
      <c r="I978" s="60">
        <v>35</v>
      </c>
      <c r="J978" s="60">
        <v>19</v>
      </c>
      <c r="K978" s="60">
        <v>140</v>
      </c>
      <c r="L978" s="60" t="s">
        <v>47</v>
      </c>
      <c r="M978" s="60">
        <v>1</v>
      </c>
      <c r="N978" s="60" t="s">
        <v>21</v>
      </c>
      <c r="O978" s="60" t="s">
        <v>27</v>
      </c>
      <c r="P978" s="60">
        <v>0</v>
      </c>
      <c r="Q978" s="60"/>
      <c r="R978" s="60"/>
      <c r="S978" s="60"/>
      <c r="T978" s="60"/>
    </row>
    <row r="979" spans="1:601" s="79" customFormat="1">
      <c r="A979" s="60">
        <f>IF(C979=C978,A978,IF(C979=(C978+1),A978,(A978+1)))</f>
        <v>136</v>
      </c>
      <c r="B979" s="50" t="str">
        <f>IF(L979="Stroke",IF(M979=M978,IF(A979&lt;&gt;A978,1,IF(L978="Stroke",B978+1,IF(L977="Stroke",B977+1,IF(L976="Stroke",B976+1,IF(L975="Stroke",B975+1,IF(L974="Stroke",B974+1,IF(L973="Stroke",B973+1,IF(L972="Stroke",B972+1,"")))))))),IF(A979&lt;&gt;A977,1,IF(M979=M977,IF(L977="Stroke",B977+1,IF(M979=M976,IF(L976="Stroke",B976+1,""))),1))),"")</f>
        <v/>
      </c>
      <c r="C979" s="60">
        <f t="shared" si="30"/>
        <v>66919</v>
      </c>
      <c r="D979" s="60" t="str">
        <f t="shared" si="31"/>
        <v>20171129</v>
      </c>
      <c r="E979" s="60">
        <v>2017</v>
      </c>
      <c r="F979" s="60">
        <v>11</v>
      </c>
      <c r="G979" s="60">
        <v>29</v>
      </c>
      <c r="H979" s="60">
        <v>18</v>
      </c>
      <c r="I979" s="60">
        <v>35</v>
      </c>
      <c r="J979" s="60">
        <v>19</v>
      </c>
      <c r="K979" s="60">
        <v>156</v>
      </c>
      <c r="L979" s="60" t="s">
        <v>47</v>
      </c>
      <c r="M979" s="60">
        <v>1</v>
      </c>
      <c r="N979" s="60" t="s">
        <v>21</v>
      </c>
      <c r="O979" s="60" t="s">
        <v>27</v>
      </c>
      <c r="P979" s="60">
        <v>0</v>
      </c>
      <c r="Q979" s="60"/>
      <c r="R979" s="60"/>
      <c r="S979" s="60"/>
      <c r="T979" s="60"/>
    </row>
    <row r="980" spans="1:601" s="79" customFormat="1">
      <c r="A980" s="60">
        <f>IF(C980=C979,A979,IF(C980=(C979+1),A979,(A979+1)))</f>
        <v>136</v>
      </c>
      <c r="B980" s="50" t="str">
        <f>IF(L980="Stroke",IF(M980=M979,IF(A980&lt;&gt;A979,1,IF(L979="Stroke",B979+1,IF(L978="Stroke",B978+1,IF(L977="Stroke",B977+1,IF(L976="Stroke",B976+1,IF(L975="Stroke",B975+1,IF(L974="Stroke",B974+1,IF(L973="Stroke",B973+1,"")))))))),IF(A980&lt;&gt;A978,1,IF(M980=M978,IF(L978="Stroke",B978+1,IF(M980=M977,IF(L977="Stroke",B977+1,""))),1))),"")</f>
        <v/>
      </c>
      <c r="C980" s="60">
        <f t="shared" si="30"/>
        <v>66919</v>
      </c>
      <c r="D980" s="60" t="str">
        <f t="shared" si="31"/>
        <v>20171129</v>
      </c>
      <c r="E980" s="60">
        <v>2017</v>
      </c>
      <c r="F980" s="60">
        <v>11</v>
      </c>
      <c r="G980" s="60">
        <v>29</v>
      </c>
      <c r="H980" s="60">
        <v>18</v>
      </c>
      <c r="I980" s="60">
        <v>35</v>
      </c>
      <c r="J980" s="60">
        <v>19</v>
      </c>
      <c r="K980" s="60">
        <v>179</v>
      </c>
      <c r="L980" s="60" t="s">
        <v>47</v>
      </c>
      <c r="M980" s="60">
        <v>1</v>
      </c>
      <c r="N980" s="60" t="s">
        <v>21</v>
      </c>
      <c r="O980" s="60" t="s">
        <v>27</v>
      </c>
      <c r="P980" s="60">
        <v>0</v>
      </c>
      <c r="Q980" s="60"/>
      <c r="R980" s="60"/>
      <c r="S980" s="60"/>
      <c r="T980" s="60"/>
    </row>
    <row r="981" spans="1:601" s="79" customFormat="1">
      <c r="A981" s="60">
        <f>IF(C981=C980,A980,IF(C981=(C980+1),A980,(A980+1)))</f>
        <v>136</v>
      </c>
      <c r="B981" s="50" t="str">
        <f>IF(L981="Stroke",IF(M981=M980,IF(A981&lt;&gt;A980,1,IF(L980="Stroke",B980+1,IF(L979="Stroke",B979+1,IF(L978="Stroke",B978+1,IF(L977="Stroke",B977+1,IF(L976="Stroke",B976+1,IF(L975="Stroke",B975+1,IF(L974="Stroke",B974+1,"")))))))),IF(A981&lt;&gt;A979,1,IF(M981=M979,IF(L979="Stroke",B979+1,IF(M981=M978,IF(L978="Stroke",B978+1,""))),1))),"")</f>
        <v/>
      </c>
      <c r="C981" s="60">
        <f t="shared" si="30"/>
        <v>66919</v>
      </c>
      <c r="D981" s="60" t="str">
        <f t="shared" si="31"/>
        <v>20171129</v>
      </c>
      <c r="E981" s="60">
        <v>2017</v>
      </c>
      <c r="F981" s="60">
        <v>11</v>
      </c>
      <c r="G981" s="60">
        <v>29</v>
      </c>
      <c r="H981" s="60">
        <v>18</v>
      </c>
      <c r="I981" s="60">
        <v>35</v>
      </c>
      <c r="J981" s="60">
        <v>19</v>
      </c>
      <c r="K981" s="60">
        <v>187</v>
      </c>
      <c r="L981" s="60" t="s">
        <v>47</v>
      </c>
      <c r="M981" s="60">
        <v>1</v>
      </c>
      <c r="N981" s="60" t="s">
        <v>21</v>
      </c>
      <c r="O981" s="60" t="s">
        <v>27</v>
      </c>
      <c r="P981" s="60">
        <v>0</v>
      </c>
      <c r="Q981" s="60"/>
      <c r="R981" s="60"/>
      <c r="S981" s="60"/>
      <c r="T981" s="60"/>
    </row>
    <row r="982" spans="1:601" s="85" customFormat="1">
      <c r="A982" s="83">
        <f>IF(C982=C981,A981,IF(C982=(C981+1),A981,(A981+1)))</f>
        <v>137</v>
      </c>
      <c r="B982" s="50" t="str">
        <f>IF(L982="Stroke",IF(M982=M981,IF(A982&lt;&gt;A981,1,IF(L981="Stroke",B981+1,IF(L980="Stroke",B980+1,IF(L979="Stroke",B979+1,IF(L978="Stroke",B978+1,IF(L977="Stroke",B977+1,IF(L976="Stroke",B976+1,IF(L975="Stroke",B975+1,"")))))))),IF(A982&lt;&gt;A980,1,IF(M982=M980,IF(L980="Stroke",B980+1,IF(M982=M979,IF(L979="Stroke",B979+1,""))),1))),"")</f>
        <v/>
      </c>
      <c r="C982" s="83">
        <f t="shared" si="30"/>
        <v>67376</v>
      </c>
      <c r="D982" s="83" t="str">
        <f t="shared" si="31"/>
        <v>20171129</v>
      </c>
      <c r="E982" s="83">
        <v>2017</v>
      </c>
      <c r="F982" s="83">
        <v>11</v>
      </c>
      <c r="G982" s="83">
        <v>29</v>
      </c>
      <c r="H982" s="83">
        <v>18</v>
      </c>
      <c r="I982" s="83">
        <v>42</v>
      </c>
      <c r="J982" s="83">
        <v>56</v>
      </c>
      <c r="K982" s="83">
        <v>113</v>
      </c>
      <c r="L982" s="83" t="s">
        <v>44</v>
      </c>
      <c r="M982" s="83">
        <v>1</v>
      </c>
      <c r="N982" s="83" t="s">
        <v>21</v>
      </c>
      <c r="O982" s="83" t="s">
        <v>27</v>
      </c>
      <c r="P982" s="83">
        <f>258-113</f>
        <v>145</v>
      </c>
      <c r="Q982" s="83" t="s">
        <v>186</v>
      </c>
      <c r="R982" s="60"/>
      <c r="S982" s="60"/>
      <c r="T982" s="60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  <c r="AE982" s="79"/>
      <c r="AF982" s="79"/>
      <c r="AG982" s="79"/>
      <c r="AH982" s="79"/>
      <c r="AI982" s="79"/>
      <c r="AJ982" s="79"/>
      <c r="AK982" s="79"/>
      <c r="AL982" s="79"/>
      <c r="AM982" s="79"/>
      <c r="AN982" s="79"/>
      <c r="AO982" s="79"/>
      <c r="AP982" s="79"/>
      <c r="AQ982" s="79"/>
      <c r="AR982" s="79"/>
      <c r="AS982" s="79"/>
      <c r="AT982" s="79"/>
      <c r="AU982" s="79"/>
      <c r="AV982" s="79"/>
      <c r="AW982" s="79"/>
      <c r="AX982" s="79"/>
      <c r="AY982" s="79"/>
      <c r="AZ982" s="79"/>
      <c r="BA982" s="79"/>
      <c r="BB982" s="79"/>
      <c r="BC982" s="79"/>
      <c r="BD982" s="79"/>
      <c r="BE982" s="79"/>
      <c r="BF982" s="79"/>
      <c r="BG982" s="79"/>
      <c r="BH982" s="79"/>
      <c r="BI982" s="79"/>
      <c r="BJ982" s="79"/>
      <c r="BK982" s="79"/>
      <c r="BL982" s="79"/>
      <c r="BM982" s="79"/>
      <c r="BN982" s="79"/>
      <c r="BO982" s="79"/>
      <c r="BP982" s="79"/>
      <c r="BQ982" s="79"/>
      <c r="BR982" s="79"/>
      <c r="BS982" s="79"/>
      <c r="BT982" s="79"/>
      <c r="BU982" s="79"/>
      <c r="BV982" s="79"/>
      <c r="BW982" s="79"/>
      <c r="BX982" s="79"/>
      <c r="BY982" s="79"/>
      <c r="BZ982" s="79"/>
      <c r="CA982" s="79"/>
      <c r="CB982" s="79"/>
      <c r="CC982" s="79"/>
      <c r="CD982" s="79"/>
      <c r="CE982" s="79"/>
      <c r="CF982" s="79"/>
      <c r="CG982" s="79"/>
      <c r="CH982" s="79"/>
      <c r="CI982" s="79"/>
      <c r="CJ982" s="79"/>
      <c r="CK982" s="79"/>
      <c r="CL982" s="79"/>
      <c r="CM982" s="79"/>
      <c r="CN982" s="79"/>
      <c r="CO982" s="79"/>
      <c r="CP982" s="79"/>
      <c r="CQ982" s="79"/>
      <c r="CR982" s="79"/>
      <c r="CS982" s="79"/>
      <c r="CT982" s="79"/>
      <c r="CU982" s="79"/>
      <c r="CV982" s="79"/>
      <c r="CW982" s="79"/>
      <c r="CX982" s="79"/>
      <c r="CY982" s="79"/>
      <c r="CZ982" s="79"/>
      <c r="DA982" s="79"/>
      <c r="DB982" s="79"/>
      <c r="DC982" s="79"/>
      <c r="DD982" s="79"/>
      <c r="DE982" s="79"/>
      <c r="DF982" s="79"/>
      <c r="DG982" s="79"/>
      <c r="DH982" s="79"/>
      <c r="DI982" s="79"/>
      <c r="DJ982" s="79"/>
      <c r="DK982" s="79"/>
      <c r="DL982" s="79"/>
      <c r="DM982" s="79"/>
      <c r="DN982" s="79"/>
      <c r="DO982" s="79"/>
      <c r="DP982" s="79"/>
      <c r="DQ982" s="79"/>
      <c r="DR982" s="79"/>
      <c r="DS982" s="79"/>
      <c r="DT982" s="79"/>
      <c r="DU982" s="79"/>
      <c r="DV982" s="79"/>
      <c r="DW982" s="79"/>
      <c r="DX982" s="79"/>
      <c r="DY982" s="79"/>
      <c r="DZ982" s="79"/>
      <c r="EA982" s="79"/>
      <c r="EB982" s="79"/>
      <c r="EC982" s="79"/>
      <c r="ED982" s="79"/>
      <c r="EE982" s="79"/>
      <c r="EF982" s="79"/>
      <c r="EG982" s="79"/>
      <c r="EH982" s="79"/>
      <c r="EI982" s="79"/>
      <c r="EJ982" s="79"/>
      <c r="EK982" s="79"/>
      <c r="EL982" s="79"/>
      <c r="EM982" s="79"/>
      <c r="EN982" s="79"/>
      <c r="EO982" s="79"/>
      <c r="EP982" s="79"/>
      <c r="EQ982" s="79"/>
      <c r="ER982" s="79"/>
      <c r="ES982" s="79"/>
      <c r="ET982" s="79"/>
      <c r="EU982" s="79"/>
      <c r="EV982" s="79"/>
      <c r="EW982" s="79"/>
      <c r="EX982" s="79"/>
      <c r="EY982" s="79"/>
      <c r="EZ982" s="79"/>
      <c r="FA982" s="79"/>
      <c r="FB982" s="79"/>
      <c r="FC982" s="79"/>
      <c r="FD982" s="79"/>
      <c r="FE982" s="79"/>
      <c r="FF982" s="79"/>
      <c r="FG982" s="79"/>
      <c r="FH982" s="79"/>
      <c r="FI982" s="79"/>
      <c r="FJ982" s="79"/>
      <c r="FK982" s="79"/>
      <c r="FL982" s="79"/>
      <c r="FM982" s="79"/>
      <c r="FN982" s="79"/>
      <c r="FO982" s="79"/>
      <c r="FP982" s="79"/>
      <c r="FQ982" s="79"/>
      <c r="FR982" s="79"/>
      <c r="FS982" s="79"/>
      <c r="FT982" s="79"/>
      <c r="FU982" s="79"/>
      <c r="FV982" s="79"/>
      <c r="FW982" s="79"/>
      <c r="FX982" s="79"/>
      <c r="FY982" s="79"/>
      <c r="FZ982" s="79"/>
      <c r="GA982" s="79"/>
      <c r="GB982" s="79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79"/>
      <c r="HP982" s="79"/>
      <c r="HQ982" s="79"/>
      <c r="HR982" s="79"/>
      <c r="HS982" s="79"/>
      <c r="HT982" s="79"/>
      <c r="HU982" s="79"/>
      <c r="HV982" s="79"/>
      <c r="HW982" s="79"/>
      <c r="HX982" s="79"/>
      <c r="HY982" s="79"/>
      <c r="HZ982" s="79"/>
      <c r="IA982" s="79"/>
      <c r="IB982" s="79"/>
      <c r="IC982" s="79"/>
      <c r="ID982" s="79"/>
      <c r="IE982" s="79"/>
      <c r="IF982" s="79"/>
      <c r="IG982" s="79"/>
      <c r="IH982" s="79"/>
      <c r="II982" s="79"/>
      <c r="IJ982" s="79"/>
      <c r="IK982" s="79"/>
      <c r="IL982" s="79"/>
      <c r="IM982" s="79"/>
      <c r="IN982" s="79"/>
      <c r="IO982" s="79"/>
      <c r="IP982" s="79"/>
      <c r="IQ982" s="79"/>
      <c r="IR982" s="79"/>
      <c r="IS982" s="79"/>
      <c r="IT982" s="79"/>
      <c r="IU982" s="79"/>
      <c r="IV982" s="79"/>
      <c r="IW982" s="79"/>
      <c r="IX982" s="79"/>
      <c r="IY982" s="79"/>
      <c r="IZ982" s="79"/>
      <c r="JA982" s="79"/>
      <c r="JB982" s="79"/>
      <c r="JC982" s="79"/>
      <c r="JD982" s="79"/>
      <c r="JE982" s="79"/>
      <c r="JF982" s="79"/>
      <c r="JG982" s="79"/>
      <c r="JH982" s="79"/>
      <c r="JI982" s="79"/>
      <c r="JJ982" s="79"/>
      <c r="JK982" s="79"/>
      <c r="JL982" s="79"/>
      <c r="JM982" s="79"/>
      <c r="JN982" s="79"/>
      <c r="JO982" s="79"/>
      <c r="JP982" s="79"/>
      <c r="JQ982" s="79"/>
      <c r="JR982" s="79"/>
      <c r="JS982" s="79"/>
      <c r="JT982" s="79"/>
      <c r="JU982" s="79"/>
      <c r="JV982" s="79"/>
      <c r="JW982" s="79"/>
      <c r="JX982" s="79"/>
      <c r="JY982" s="79"/>
      <c r="JZ982" s="79"/>
      <c r="KA982" s="79"/>
      <c r="KB982" s="79"/>
      <c r="KC982" s="79"/>
      <c r="KD982" s="79"/>
      <c r="KE982" s="79"/>
      <c r="KF982" s="79"/>
      <c r="KG982" s="79"/>
      <c r="KH982" s="79"/>
      <c r="KI982" s="79"/>
      <c r="KJ982" s="79"/>
      <c r="KK982" s="79"/>
      <c r="KL982" s="79"/>
      <c r="KM982" s="79"/>
      <c r="KN982" s="79"/>
      <c r="KO982" s="79"/>
      <c r="KP982" s="79"/>
      <c r="KQ982" s="79"/>
      <c r="KR982" s="79"/>
      <c r="KS982" s="79"/>
      <c r="KT982" s="79"/>
      <c r="KU982" s="79"/>
      <c r="KV982" s="79"/>
      <c r="KW982" s="79"/>
      <c r="KX982" s="79"/>
      <c r="KY982" s="79"/>
      <c r="KZ982" s="79"/>
      <c r="LA982" s="79"/>
      <c r="LB982" s="79"/>
      <c r="LC982" s="79"/>
      <c r="LD982" s="79"/>
      <c r="LE982" s="79"/>
      <c r="LF982" s="79"/>
      <c r="LG982" s="79"/>
      <c r="LH982" s="79"/>
      <c r="LI982" s="79"/>
      <c r="LJ982" s="79"/>
      <c r="LK982" s="79"/>
      <c r="LL982" s="79"/>
      <c r="LM982" s="79"/>
      <c r="LN982" s="79"/>
      <c r="LO982" s="79"/>
      <c r="LP982" s="79"/>
      <c r="LQ982" s="79"/>
      <c r="LR982" s="79"/>
      <c r="LS982" s="79"/>
      <c r="LT982" s="79"/>
      <c r="LU982" s="79"/>
      <c r="LV982" s="79"/>
      <c r="LW982" s="79"/>
      <c r="LX982" s="79"/>
      <c r="LY982" s="79"/>
      <c r="LZ982" s="79"/>
      <c r="MA982" s="79"/>
      <c r="MB982" s="79"/>
      <c r="MC982" s="79"/>
      <c r="MD982" s="79"/>
      <c r="ME982" s="79"/>
      <c r="MF982" s="79"/>
      <c r="MG982" s="79"/>
      <c r="MH982" s="79"/>
      <c r="MI982" s="79"/>
      <c r="MJ982" s="79"/>
      <c r="MK982" s="79"/>
      <c r="ML982" s="79"/>
      <c r="MM982" s="79"/>
      <c r="MN982" s="79"/>
      <c r="MO982" s="79"/>
      <c r="MP982" s="79"/>
      <c r="MQ982" s="79"/>
      <c r="MR982" s="79"/>
      <c r="MS982" s="79"/>
      <c r="MT982" s="79"/>
      <c r="MU982" s="79"/>
      <c r="MV982" s="79"/>
      <c r="MW982" s="79"/>
      <c r="MX982" s="79"/>
      <c r="MY982" s="79"/>
      <c r="MZ982" s="79"/>
      <c r="NA982" s="79"/>
      <c r="NB982" s="79"/>
      <c r="NC982" s="79"/>
      <c r="ND982" s="79"/>
      <c r="NE982" s="79"/>
      <c r="NF982" s="79"/>
      <c r="NG982" s="79"/>
      <c r="NH982" s="79"/>
      <c r="NI982" s="79"/>
      <c r="NJ982" s="79"/>
      <c r="NK982" s="79"/>
      <c r="NL982" s="79"/>
      <c r="NM982" s="79"/>
      <c r="NN982" s="79"/>
      <c r="NO982" s="79"/>
      <c r="NP982" s="79"/>
      <c r="NQ982" s="79"/>
      <c r="NR982" s="79"/>
      <c r="NS982" s="79"/>
      <c r="NT982" s="79"/>
      <c r="NU982" s="79"/>
      <c r="NV982" s="79"/>
      <c r="NW982" s="79"/>
      <c r="NX982" s="79"/>
      <c r="NY982" s="79"/>
      <c r="NZ982" s="79"/>
      <c r="OA982" s="79"/>
      <c r="OB982" s="79"/>
      <c r="OC982" s="79"/>
      <c r="OD982" s="79"/>
      <c r="OE982" s="79"/>
      <c r="OF982" s="79"/>
      <c r="OG982" s="79"/>
      <c r="OH982" s="79"/>
      <c r="OI982" s="79"/>
      <c r="OJ982" s="79"/>
      <c r="OK982" s="79"/>
      <c r="OL982" s="79"/>
      <c r="OM982" s="79"/>
      <c r="ON982" s="79"/>
      <c r="OO982" s="79"/>
      <c r="OP982" s="79"/>
      <c r="OQ982" s="79"/>
      <c r="OR982" s="79"/>
      <c r="OS982" s="79"/>
      <c r="OT982" s="79"/>
      <c r="OU982" s="79"/>
      <c r="OV982" s="79"/>
      <c r="OW982" s="79"/>
      <c r="OX982" s="79"/>
      <c r="OY982" s="79"/>
      <c r="OZ982" s="79"/>
      <c r="PA982" s="79"/>
      <c r="PB982" s="79"/>
      <c r="PC982" s="79"/>
      <c r="PD982" s="79"/>
      <c r="PE982" s="79"/>
      <c r="PF982" s="79"/>
      <c r="PG982" s="79"/>
      <c r="PH982" s="79"/>
      <c r="PI982" s="79"/>
      <c r="PJ982" s="79"/>
      <c r="PK982" s="79"/>
      <c r="PL982" s="79"/>
      <c r="PM982" s="79"/>
      <c r="PN982" s="79"/>
      <c r="PO982" s="79"/>
      <c r="PP982" s="79"/>
      <c r="PQ982" s="79"/>
      <c r="PR982" s="79"/>
      <c r="PS982" s="79"/>
      <c r="PT982" s="79"/>
      <c r="PU982" s="79"/>
      <c r="PV982" s="79"/>
      <c r="PW982" s="79"/>
      <c r="PX982" s="79"/>
      <c r="PY982" s="79"/>
      <c r="PZ982" s="79"/>
      <c r="QA982" s="79"/>
      <c r="QB982" s="79"/>
      <c r="QC982" s="79"/>
      <c r="QD982" s="79"/>
      <c r="QE982" s="79"/>
      <c r="QF982" s="79"/>
      <c r="QG982" s="79"/>
      <c r="QH982" s="79"/>
      <c r="QI982" s="79"/>
      <c r="QJ982" s="79"/>
      <c r="QK982" s="79"/>
      <c r="QL982" s="79"/>
      <c r="QM982" s="79"/>
      <c r="QN982" s="79"/>
      <c r="QO982" s="79"/>
      <c r="QP982" s="79"/>
      <c r="QQ982" s="79"/>
      <c r="QR982" s="79"/>
      <c r="QS982" s="79"/>
      <c r="QT982" s="79"/>
      <c r="QU982" s="79"/>
      <c r="QV982" s="79"/>
      <c r="QW982" s="79"/>
      <c r="QX982" s="79"/>
      <c r="QY982" s="79"/>
      <c r="QZ982" s="79"/>
      <c r="RA982" s="79"/>
      <c r="RB982" s="79"/>
      <c r="RC982" s="79"/>
      <c r="RD982" s="79"/>
      <c r="RE982" s="79"/>
      <c r="RF982" s="79"/>
      <c r="RG982" s="79"/>
      <c r="RH982" s="79"/>
      <c r="RI982" s="79"/>
      <c r="RJ982" s="79"/>
      <c r="RK982" s="79"/>
      <c r="RL982" s="79"/>
      <c r="RM982" s="79"/>
      <c r="RN982" s="79"/>
      <c r="RO982" s="79"/>
      <c r="RP982" s="79"/>
      <c r="RQ982" s="79"/>
      <c r="RR982" s="79"/>
      <c r="RS982" s="79"/>
      <c r="RT982" s="79"/>
      <c r="RU982" s="79"/>
      <c r="RV982" s="79"/>
      <c r="RW982" s="79"/>
      <c r="RX982" s="79"/>
      <c r="RY982" s="79"/>
      <c r="RZ982" s="79"/>
      <c r="SA982" s="79"/>
      <c r="SB982" s="79"/>
      <c r="SC982" s="79"/>
      <c r="SD982" s="79"/>
      <c r="SE982" s="79"/>
      <c r="SF982" s="79"/>
      <c r="SG982" s="79"/>
      <c r="SH982" s="79"/>
      <c r="SI982" s="79"/>
      <c r="SJ982" s="79"/>
      <c r="SK982" s="79"/>
      <c r="SL982" s="79"/>
      <c r="SM982" s="79"/>
      <c r="SN982" s="79"/>
      <c r="SO982" s="79"/>
      <c r="SP982" s="79"/>
      <c r="SQ982" s="79"/>
      <c r="SR982" s="79"/>
      <c r="SS982" s="79"/>
      <c r="ST982" s="79"/>
      <c r="SU982" s="79"/>
      <c r="SV982" s="79"/>
      <c r="SW982" s="79"/>
      <c r="SX982" s="79"/>
      <c r="SY982" s="79"/>
      <c r="SZ982" s="79"/>
      <c r="TA982" s="79"/>
      <c r="TB982" s="79"/>
      <c r="TC982" s="79"/>
      <c r="TD982" s="79"/>
      <c r="TE982" s="79"/>
      <c r="TF982" s="79"/>
      <c r="TG982" s="79"/>
      <c r="TH982" s="79"/>
      <c r="TI982" s="79"/>
      <c r="TJ982" s="79"/>
      <c r="TK982" s="79"/>
      <c r="TL982" s="79"/>
      <c r="TM982" s="79"/>
      <c r="TN982" s="79"/>
      <c r="TO982" s="79"/>
      <c r="TP982" s="79"/>
      <c r="TQ982" s="79"/>
      <c r="TR982" s="79"/>
      <c r="TS982" s="79"/>
      <c r="TT982" s="79"/>
      <c r="TU982" s="79"/>
      <c r="TV982" s="79"/>
      <c r="TW982" s="79"/>
      <c r="TX982" s="79"/>
      <c r="TY982" s="79"/>
      <c r="TZ982" s="79"/>
      <c r="UA982" s="79"/>
      <c r="UB982" s="79"/>
      <c r="UC982" s="79"/>
      <c r="UD982" s="79"/>
      <c r="UE982" s="79"/>
      <c r="UF982" s="79"/>
      <c r="UG982" s="79"/>
      <c r="UH982" s="79"/>
      <c r="UI982" s="79"/>
      <c r="UJ982" s="79"/>
      <c r="UK982" s="79"/>
      <c r="UL982" s="79"/>
      <c r="UM982" s="79"/>
      <c r="UN982" s="79"/>
      <c r="UO982" s="79"/>
      <c r="UP982" s="79"/>
      <c r="UQ982" s="79"/>
      <c r="UR982" s="79"/>
      <c r="US982" s="79"/>
      <c r="UT982" s="79"/>
      <c r="UU982" s="79"/>
      <c r="UV982" s="79"/>
      <c r="UW982" s="79"/>
      <c r="UX982" s="79"/>
      <c r="UY982" s="79"/>
      <c r="UZ982" s="79"/>
      <c r="VA982" s="79"/>
      <c r="VB982" s="79"/>
      <c r="VC982" s="79"/>
      <c r="VD982" s="79"/>
      <c r="VE982" s="79"/>
      <c r="VF982" s="79"/>
      <c r="VG982" s="79"/>
      <c r="VH982" s="79"/>
      <c r="VI982" s="79"/>
      <c r="VJ982" s="79"/>
      <c r="VK982" s="79"/>
      <c r="VL982" s="79"/>
      <c r="VM982" s="79"/>
      <c r="VN982" s="79"/>
      <c r="VO982" s="79"/>
      <c r="VP982" s="79"/>
      <c r="VQ982" s="79"/>
      <c r="VR982" s="79"/>
      <c r="VS982" s="79"/>
      <c r="VT982" s="79"/>
      <c r="VU982" s="79"/>
      <c r="VV982" s="79"/>
      <c r="VW982" s="79"/>
      <c r="VX982" s="79"/>
      <c r="VY982" s="79"/>
      <c r="VZ982" s="79"/>
      <c r="WA982" s="79"/>
      <c r="WB982" s="79"/>
      <c r="WC982" s="79"/>
    </row>
    <row r="983" spans="1:601" s="77" customFormat="1">
      <c r="A983" s="74">
        <f>IF(C983=C982,A982,IF(C983=(C982+1),A982,(A982+1)))</f>
        <v>138</v>
      </c>
      <c r="B983" s="50" t="str">
        <f>IF(L983="Stroke",IF(M983=M982,IF(A983&lt;&gt;A982,1,IF(L982="Stroke",B982+1,IF(L981="Stroke",B981+1,IF(L980="Stroke",B980+1,IF(L979="Stroke",B979+1,IF(L978="Stroke",B978+1,IF(L977="Stroke",B977+1,IF(L976="Stroke",B976+1,"")))))))),IF(A983&lt;&gt;A981,1,IF(M983=M981,IF(L981="Stroke",B981+1,IF(M983=M980,IF(L980="Stroke",B980+1,""))),1))),"")</f>
        <v/>
      </c>
      <c r="C983" s="68">
        <f t="shared" si="30"/>
        <v>67479</v>
      </c>
      <c r="D983" s="68" t="str">
        <f t="shared" si="31"/>
        <v>20171129</v>
      </c>
      <c r="E983" s="68">
        <v>2017</v>
      </c>
      <c r="F983" s="68">
        <v>11</v>
      </c>
      <c r="G983" s="68">
        <v>29</v>
      </c>
      <c r="H983" s="68">
        <v>18</v>
      </c>
      <c r="I983" s="68">
        <v>44</v>
      </c>
      <c r="J983" s="68">
        <v>39</v>
      </c>
      <c r="K983" s="68">
        <v>335</v>
      </c>
      <c r="L983" s="68" t="s">
        <v>44</v>
      </c>
      <c r="M983" s="68">
        <v>1</v>
      </c>
      <c r="N983" s="68" t="s">
        <v>21</v>
      </c>
      <c r="O983" s="68" t="s">
        <v>27</v>
      </c>
      <c r="P983" s="68">
        <v>364</v>
      </c>
      <c r="Q983" s="68" t="s">
        <v>42</v>
      </c>
      <c r="R983" s="60"/>
      <c r="S983" s="60"/>
      <c r="T983" s="60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  <c r="AE983" s="79"/>
      <c r="AF983" s="79"/>
      <c r="AG983" s="79"/>
      <c r="AH983" s="79"/>
      <c r="AI983" s="79"/>
      <c r="AJ983" s="79"/>
      <c r="AK983" s="79"/>
      <c r="AL983" s="79"/>
      <c r="AM983" s="79"/>
      <c r="AN983" s="79"/>
      <c r="AO983" s="79"/>
      <c r="AP983" s="79"/>
      <c r="AQ983" s="79"/>
      <c r="AR983" s="79"/>
      <c r="AS983" s="79"/>
      <c r="AT983" s="79"/>
      <c r="AU983" s="79"/>
      <c r="AV983" s="79"/>
      <c r="AW983" s="79"/>
      <c r="AX983" s="79"/>
      <c r="AY983" s="79"/>
      <c r="AZ983" s="79"/>
      <c r="BA983" s="79"/>
      <c r="BB983" s="79"/>
      <c r="BC983" s="79"/>
      <c r="BD983" s="79"/>
      <c r="BE983" s="79"/>
      <c r="BF983" s="79"/>
      <c r="BG983" s="79"/>
      <c r="BH983" s="79"/>
      <c r="BI983" s="79"/>
      <c r="BJ983" s="79"/>
      <c r="BK983" s="79"/>
      <c r="BL983" s="79"/>
      <c r="BM983" s="79"/>
      <c r="BN983" s="79"/>
      <c r="BO983" s="79"/>
      <c r="BP983" s="79"/>
      <c r="BQ983" s="79"/>
      <c r="BR983" s="79"/>
      <c r="BS983" s="79"/>
      <c r="BT983" s="79"/>
      <c r="BU983" s="79"/>
      <c r="BV983" s="79"/>
      <c r="BW983" s="79"/>
      <c r="BX983" s="79"/>
      <c r="BY983" s="79"/>
      <c r="BZ983" s="79"/>
      <c r="CA983" s="79"/>
      <c r="CB983" s="79"/>
      <c r="CC983" s="79"/>
      <c r="CD983" s="79"/>
      <c r="CE983" s="79"/>
      <c r="CF983" s="79"/>
      <c r="CG983" s="79"/>
      <c r="CH983" s="79"/>
      <c r="CI983" s="79"/>
      <c r="CJ983" s="79"/>
      <c r="CK983" s="79"/>
      <c r="CL983" s="79"/>
      <c r="CM983" s="79"/>
      <c r="CN983" s="79"/>
      <c r="CO983" s="79"/>
      <c r="CP983" s="79"/>
      <c r="CQ983" s="79"/>
      <c r="CR983" s="79"/>
      <c r="CS983" s="79"/>
      <c r="CT983" s="79"/>
      <c r="CU983" s="79"/>
      <c r="CV983" s="79"/>
      <c r="CW983" s="79"/>
      <c r="CX983" s="79"/>
      <c r="CY983" s="79"/>
      <c r="CZ983" s="79"/>
      <c r="DA983" s="79"/>
      <c r="DB983" s="79"/>
      <c r="DC983" s="79"/>
      <c r="DD983" s="79"/>
      <c r="DE983" s="79"/>
      <c r="DF983" s="79"/>
      <c r="DG983" s="79"/>
      <c r="DH983" s="79"/>
      <c r="DI983" s="79"/>
      <c r="DJ983" s="79"/>
      <c r="DK983" s="79"/>
      <c r="DL983" s="79"/>
      <c r="DM983" s="79"/>
      <c r="DN983" s="79"/>
      <c r="DO983" s="79"/>
      <c r="DP983" s="79"/>
      <c r="DQ983" s="79"/>
      <c r="DR983" s="79"/>
      <c r="DS983" s="79"/>
      <c r="DT983" s="79"/>
      <c r="DU983" s="79"/>
      <c r="DV983" s="79"/>
      <c r="DW983" s="79"/>
      <c r="DX983" s="79"/>
      <c r="DY983" s="79"/>
      <c r="DZ983" s="79"/>
      <c r="EA983" s="79"/>
      <c r="EB983" s="79"/>
      <c r="EC983" s="79"/>
      <c r="ED983" s="79"/>
      <c r="EE983" s="79"/>
      <c r="EF983" s="79"/>
      <c r="EG983" s="79"/>
      <c r="EH983" s="79"/>
      <c r="EI983" s="79"/>
      <c r="EJ983" s="79"/>
      <c r="EK983" s="79"/>
      <c r="EL983" s="79"/>
      <c r="EM983" s="79"/>
      <c r="EN983" s="79"/>
      <c r="EO983" s="79"/>
      <c r="EP983" s="79"/>
      <c r="EQ983" s="79"/>
      <c r="ER983" s="79"/>
      <c r="ES983" s="79"/>
      <c r="ET983" s="79"/>
      <c r="EU983" s="79"/>
      <c r="EV983" s="79"/>
      <c r="EW983" s="79"/>
      <c r="EX983" s="79"/>
      <c r="EY983" s="79"/>
      <c r="EZ983" s="79"/>
      <c r="FA983" s="79"/>
      <c r="FB983" s="79"/>
      <c r="FC983" s="79"/>
      <c r="FD983" s="79"/>
      <c r="FE983" s="79"/>
      <c r="FF983" s="79"/>
      <c r="FG983" s="79"/>
      <c r="FH983" s="79"/>
      <c r="FI983" s="79"/>
      <c r="FJ983" s="79"/>
      <c r="FK983" s="79"/>
      <c r="FL983" s="79"/>
      <c r="FM983" s="79"/>
      <c r="FN983" s="79"/>
      <c r="FO983" s="79"/>
      <c r="FP983" s="79"/>
      <c r="FQ983" s="79"/>
      <c r="FR983" s="79"/>
      <c r="FS983" s="79"/>
      <c r="FT983" s="79"/>
      <c r="FU983" s="79"/>
      <c r="FV983" s="79"/>
      <c r="FW983" s="79"/>
      <c r="FX983" s="79"/>
      <c r="FY983" s="79"/>
      <c r="FZ983" s="79"/>
      <c r="GA983" s="79"/>
      <c r="GB983" s="79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79"/>
      <c r="HP983" s="79"/>
      <c r="HQ983" s="79"/>
      <c r="HR983" s="79"/>
      <c r="HS983" s="79"/>
      <c r="HT983" s="79"/>
      <c r="HU983" s="79"/>
      <c r="HV983" s="79"/>
      <c r="HW983" s="79"/>
      <c r="HX983" s="79"/>
      <c r="HY983" s="79"/>
      <c r="HZ983" s="79"/>
      <c r="IA983" s="79"/>
      <c r="IB983" s="79"/>
      <c r="IC983" s="79"/>
      <c r="ID983" s="79"/>
      <c r="IE983" s="79"/>
      <c r="IF983" s="79"/>
      <c r="IG983" s="79"/>
      <c r="IH983" s="79"/>
      <c r="II983" s="79"/>
      <c r="IJ983" s="79"/>
      <c r="IK983" s="79"/>
      <c r="IL983" s="79"/>
      <c r="IM983" s="79"/>
      <c r="IN983" s="79"/>
      <c r="IO983" s="79"/>
      <c r="IP983" s="79"/>
      <c r="IQ983" s="79"/>
      <c r="IR983" s="79"/>
      <c r="IS983" s="79"/>
      <c r="IT983" s="79"/>
      <c r="IU983" s="79"/>
      <c r="IV983" s="79"/>
      <c r="IW983" s="79"/>
      <c r="IX983" s="79"/>
      <c r="IY983" s="79"/>
      <c r="IZ983" s="79"/>
      <c r="JA983" s="79"/>
      <c r="JB983" s="79"/>
      <c r="JC983" s="79"/>
      <c r="JD983" s="79"/>
      <c r="JE983" s="79"/>
      <c r="JF983" s="79"/>
      <c r="JG983" s="79"/>
      <c r="JH983" s="79"/>
      <c r="JI983" s="79"/>
      <c r="JJ983" s="79"/>
      <c r="JK983" s="79"/>
      <c r="JL983" s="79"/>
      <c r="JM983" s="79"/>
      <c r="JN983" s="79"/>
      <c r="JO983" s="79"/>
      <c r="JP983" s="79"/>
      <c r="JQ983" s="79"/>
      <c r="JR983" s="79"/>
      <c r="JS983" s="79"/>
      <c r="JT983" s="79"/>
      <c r="JU983" s="79"/>
      <c r="JV983" s="79"/>
      <c r="JW983" s="79"/>
      <c r="JX983" s="79"/>
      <c r="JY983" s="79"/>
      <c r="JZ983" s="79"/>
      <c r="KA983" s="79"/>
      <c r="KB983" s="79"/>
      <c r="KC983" s="79"/>
      <c r="KD983" s="79"/>
      <c r="KE983" s="79"/>
      <c r="KF983" s="79"/>
      <c r="KG983" s="79"/>
      <c r="KH983" s="79"/>
      <c r="KI983" s="79"/>
      <c r="KJ983" s="79"/>
      <c r="KK983" s="79"/>
      <c r="KL983" s="79"/>
      <c r="KM983" s="79"/>
      <c r="KN983" s="79"/>
      <c r="KO983" s="79"/>
      <c r="KP983" s="79"/>
      <c r="KQ983" s="79"/>
      <c r="KR983" s="79"/>
      <c r="KS983" s="79"/>
      <c r="KT983" s="79"/>
      <c r="KU983" s="79"/>
      <c r="KV983" s="79"/>
      <c r="KW983" s="79"/>
      <c r="KX983" s="79"/>
      <c r="KY983" s="79"/>
      <c r="KZ983" s="79"/>
      <c r="LA983" s="79"/>
      <c r="LB983" s="79"/>
      <c r="LC983" s="79"/>
      <c r="LD983" s="79"/>
      <c r="LE983" s="79"/>
      <c r="LF983" s="79"/>
      <c r="LG983" s="79"/>
      <c r="LH983" s="79"/>
      <c r="LI983" s="79"/>
      <c r="LJ983" s="79"/>
      <c r="LK983" s="79"/>
      <c r="LL983" s="79"/>
      <c r="LM983" s="79"/>
      <c r="LN983" s="79"/>
      <c r="LO983" s="79"/>
      <c r="LP983" s="79"/>
      <c r="LQ983" s="79"/>
      <c r="LR983" s="79"/>
      <c r="LS983" s="79"/>
      <c r="LT983" s="79"/>
      <c r="LU983" s="79"/>
      <c r="LV983" s="79"/>
      <c r="LW983" s="79"/>
      <c r="LX983" s="79"/>
      <c r="LY983" s="79"/>
      <c r="LZ983" s="79"/>
      <c r="MA983" s="79"/>
      <c r="MB983" s="79"/>
      <c r="MC983" s="79"/>
      <c r="MD983" s="79"/>
      <c r="ME983" s="79"/>
      <c r="MF983" s="79"/>
      <c r="MG983" s="79"/>
      <c r="MH983" s="79"/>
      <c r="MI983" s="79"/>
      <c r="MJ983" s="79"/>
      <c r="MK983" s="79"/>
      <c r="ML983" s="79"/>
      <c r="MM983" s="79"/>
      <c r="MN983" s="79"/>
      <c r="MO983" s="79"/>
      <c r="MP983" s="79"/>
      <c r="MQ983" s="79"/>
      <c r="MR983" s="79"/>
      <c r="MS983" s="79"/>
      <c r="MT983" s="79"/>
      <c r="MU983" s="79"/>
      <c r="MV983" s="79"/>
      <c r="MW983" s="79"/>
      <c r="MX983" s="79"/>
      <c r="MY983" s="79"/>
      <c r="MZ983" s="79"/>
      <c r="NA983" s="79"/>
      <c r="NB983" s="79"/>
      <c r="NC983" s="79"/>
      <c r="ND983" s="79"/>
      <c r="NE983" s="79"/>
      <c r="NF983" s="79"/>
      <c r="NG983" s="79"/>
      <c r="NH983" s="79"/>
      <c r="NI983" s="79"/>
      <c r="NJ983" s="79"/>
      <c r="NK983" s="79"/>
      <c r="NL983" s="79"/>
      <c r="NM983" s="79"/>
      <c r="NN983" s="79"/>
      <c r="NO983" s="79"/>
      <c r="NP983" s="79"/>
      <c r="NQ983" s="79"/>
      <c r="NR983" s="79"/>
      <c r="NS983" s="79"/>
      <c r="NT983" s="79"/>
      <c r="NU983" s="79"/>
      <c r="NV983" s="79"/>
      <c r="NW983" s="79"/>
      <c r="NX983" s="79"/>
      <c r="NY983" s="79"/>
      <c r="NZ983" s="79"/>
      <c r="OA983" s="79"/>
      <c r="OB983" s="79"/>
      <c r="OC983" s="79"/>
      <c r="OD983" s="79"/>
      <c r="OE983" s="79"/>
      <c r="OF983" s="79"/>
      <c r="OG983" s="79"/>
      <c r="OH983" s="79"/>
      <c r="OI983" s="79"/>
      <c r="OJ983" s="79"/>
      <c r="OK983" s="79"/>
      <c r="OL983" s="79"/>
      <c r="OM983" s="79"/>
      <c r="ON983" s="79"/>
      <c r="OO983" s="79"/>
      <c r="OP983" s="79"/>
      <c r="OQ983" s="79"/>
      <c r="OR983" s="79"/>
      <c r="OS983" s="79"/>
      <c r="OT983" s="79"/>
      <c r="OU983" s="79"/>
      <c r="OV983" s="79"/>
      <c r="OW983" s="79"/>
      <c r="OX983" s="79"/>
      <c r="OY983" s="79"/>
      <c r="OZ983" s="79"/>
      <c r="PA983" s="79"/>
      <c r="PB983" s="79"/>
      <c r="PC983" s="79"/>
      <c r="PD983" s="79"/>
      <c r="PE983" s="79"/>
      <c r="PF983" s="79"/>
      <c r="PG983" s="79"/>
      <c r="PH983" s="79"/>
      <c r="PI983" s="79"/>
      <c r="PJ983" s="79"/>
      <c r="PK983" s="79"/>
      <c r="PL983" s="79"/>
      <c r="PM983" s="79"/>
      <c r="PN983" s="79"/>
      <c r="PO983" s="79"/>
      <c r="PP983" s="79"/>
      <c r="PQ983" s="79"/>
      <c r="PR983" s="79"/>
      <c r="PS983" s="79"/>
      <c r="PT983" s="79"/>
      <c r="PU983" s="79"/>
      <c r="PV983" s="79"/>
      <c r="PW983" s="79"/>
      <c r="PX983" s="79"/>
      <c r="PY983" s="79"/>
      <c r="PZ983" s="79"/>
      <c r="QA983" s="79"/>
      <c r="QB983" s="79"/>
      <c r="QC983" s="79"/>
      <c r="QD983" s="79"/>
      <c r="QE983" s="79"/>
      <c r="QF983" s="79"/>
      <c r="QG983" s="79"/>
      <c r="QH983" s="79"/>
      <c r="QI983" s="79"/>
      <c r="QJ983" s="79"/>
      <c r="QK983" s="79"/>
      <c r="QL983" s="79"/>
      <c r="QM983" s="79"/>
      <c r="QN983" s="79"/>
      <c r="QO983" s="79"/>
      <c r="QP983" s="79"/>
      <c r="QQ983" s="79"/>
      <c r="QR983" s="79"/>
      <c r="QS983" s="79"/>
      <c r="QT983" s="79"/>
      <c r="QU983" s="79"/>
      <c r="QV983" s="79"/>
      <c r="QW983" s="79"/>
      <c r="QX983" s="79"/>
      <c r="QY983" s="79"/>
      <c r="QZ983" s="79"/>
      <c r="RA983" s="79"/>
      <c r="RB983" s="79"/>
      <c r="RC983" s="79"/>
      <c r="RD983" s="79"/>
      <c r="RE983" s="79"/>
      <c r="RF983" s="79"/>
      <c r="RG983" s="79"/>
      <c r="RH983" s="79"/>
      <c r="RI983" s="79"/>
      <c r="RJ983" s="79"/>
      <c r="RK983" s="79"/>
      <c r="RL983" s="79"/>
      <c r="RM983" s="79"/>
      <c r="RN983" s="79"/>
      <c r="RO983" s="79"/>
      <c r="RP983" s="79"/>
      <c r="RQ983" s="79"/>
      <c r="RR983" s="79"/>
      <c r="RS983" s="79"/>
      <c r="RT983" s="79"/>
      <c r="RU983" s="79"/>
      <c r="RV983" s="79"/>
      <c r="RW983" s="79"/>
      <c r="RX983" s="79"/>
      <c r="RY983" s="79"/>
      <c r="RZ983" s="79"/>
      <c r="SA983" s="79"/>
      <c r="SB983" s="79"/>
      <c r="SC983" s="79"/>
      <c r="SD983" s="79"/>
      <c r="SE983" s="79"/>
      <c r="SF983" s="79"/>
      <c r="SG983" s="79"/>
      <c r="SH983" s="79"/>
      <c r="SI983" s="79"/>
      <c r="SJ983" s="79"/>
      <c r="SK983" s="79"/>
      <c r="SL983" s="79"/>
      <c r="SM983" s="79"/>
      <c r="SN983" s="79"/>
      <c r="SO983" s="79"/>
      <c r="SP983" s="79"/>
      <c r="SQ983" s="79"/>
      <c r="SR983" s="79"/>
      <c r="SS983" s="79"/>
      <c r="ST983" s="79"/>
      <c r="SU983" s="79"/>
      <c r="SV983" s="79"/>
      <c r="SW983" s="79"/>
      <c r="SX983" s="79"/>
      <c r="SY983" s="79"/>
      <c r="SZ983" s="79"/>
      <c r="TA983" s="79"/>
      <c r="TB983" s="79"/>
      <c r="TC983" s="79"/>
      <c r="TD983" s="79"/>
      <c r="TE983" s="79"/>
      <c r="TF983" s="79"/>
      <c r="TG983" s="79"/>
      <c r="TH983" s="79"/>
      <c r="TI983" s="79"/>
      <c r="TJ983" s="79"/>
      <c r="TK983" s="79"/>
      <c r="TL983" s="79"/>
      <c r="TM983" s="79"/>
      <c r="TN983" s="79"/>
      <c r="TO983" s="79"/>
      <c r="TP983" s="79"/>
      <c r="TQ983" s="79"/>
      <c r="TR983" s="79"/>
      <c r="TS983" s="79"/>
      <c r="TT983" s="79"/>
      <c r="TU983" s="79"/>
      <c r="TV983" s="79"/>
      <c r="TW983" s="79"/>
      <c r="TX983" s="79"/>
      <c r="TY983" s="79"/>
      <c r="TZ983" s="79"/>
      <c r="UA983" s="79"/>
      <c r="UB983" s="79"/>
      <c r="UC983" s="79"/>
      <c r="UD983" s="79"/>
      <c r="UE983" s="79"/>
      <c r="UF983" s="79"/>
      <c r="UG983" s="79"/>
      <c r="UH983" s="79"/>
      <c r="UI983" s="79"/>
      <c r="UJ983" s="79"/>
      <c r="UK983" s="79"/>
      <c r="UL983" s="79"/>
      <c r="UM983" s="79"/>
      <c r="UN983" s="79"/>
      <c r="UO983" s="79"/>
      <c r="UP983" s="79"/>
      <c r="UQ983" s="79"/>
      <c r="UR983" s="79"/>
      <c r="US983" s="79"/>
      <c r="UT983" s="79"/>
      <c r="UU983" s="79"/>
      <c r="UV983" s="79"/>
      <c r="UW983" s="79"/>
      <c r="UX983" s="79"/>
      <c r="UY983" s="79"/>
      <c r="UZ983" s="79"/>
      <c r="VA983" s="79"/>
      <c r="VB983" s="79"/>
      <c r="VC983" s="79"/>
      <c r="VD983" s="79"/>
      <c r="VE983" s="79"/>
      <c r="VF983" s="79"/>
      <c r="VG983" s="79"/>
      <c r="VH983" s="79"/>
      <c r="VI983" s="79"/>
      <c r="VJ983" s="79"/>
      <c r="VK983" s="79"/>
      <c r="VL983" s="79"/>
      <c r="VM983" s="79"/>
      <c r="VN983" s="79"/>
      <c r="VO983" s="79"/>
      <c r="VP983" s="79"/>
      <c r="VQ983" s="79"/>
      <c r="VR983" s="79"/>
      <c r="VS983" s="79"/>
      <c r="VT983" s="79"/>
      <c r="VU983" s="79"/>
      <c r="VV983" s="79"/>
      <c r="VW983" s="79"/>
      <c r="VX983" s="79"/>
      <c r="VY983" s="79"/>
      <c r="VZ983" s="79"/>
      <c r="WA983" s="79"/>
      <c r="WB983" s="79"/>
      <c r="WC983" s="79"/>
    </row>
    <row r="984" spans="1:601" s="102" customFormat="1">
      <c r="A984" s="60">
        <f>IF(C984=C983,A983,IF(C984=(C983+1),A983,(A983+1)))</f>
        <v>138</v>
      </c>
      <c r="B984" s="50" t="str">
        <f>IF(L984="Stroke",IF(M984=M983,IF(A984&lt;&gt;A983,1,IF(L983="Stroke",B983+1,IF(L982="Stroke",B982+1,IF(L981="Stroke",B981+1,IF(L980="Stroke",B980+1,IF(L979="Stroke",B979+1,IF(L978="Stroke",B978+1,IF(L977="Stroke",B977+1,"")))))))),IF(A984&lt;&gt;A982,1,IF(M984=M982,IF(L982="Stroke",B982+1,IF(M984=M981,IF(L981="Stroke",B981+1,""))),1))),"")</f>
        <v/>
      </c>
      <c r="C984" s="60">
        <f t="shared" si="30"/>
        <v>67479</v>
      </c>
      <c r="D984" s="60" t="str">
        <f t="shared" si="31"/>
        <v>20171129</v>
      </c>
      <c r="E984" s="60">
        <v>2017</v>
      </c>
      <c r="F984" s="60">
        <v>11</v>
      </c>
      <c r="G984" s="60">
        <v>29</v>
      </c>
      <c r="H984" s="60">
        <v>18</v>
      </c>
      <c r="I984" s="60">
        <v>44</v>
      </c>
      <c r="J984" s="60">
        <v>39</v>
      </c>
      <c r="K984" s="60">
        <v>347</v>
      </c>
      <c r="L984" s="60" t="s">
        <v>44</v>
      </c>
      <c r="M984" s="60">
        <v>2</v>
      </c>
      <c r="N984" s="60" t="s">
        <v>21</v>
      </c>
      <c r="O984" s="60" t="s">
        <v>27</v>
      </c>
      <c r="P984" s="60">
        <v>212</v>
      </c>
      <c r="Q984" s="60"/>
      <c r="R984" s="60"/>
      <c r="S984" s="60"/>
      <c r="T984" s="60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  <c r="AE984" s="79"/>
      <c r="AF984" s="79"/>
      <c r="AG984" s="79"/>
      <c r="AH984" s="79"/>
      <c r="AI984" s="79"/>
      <c r="AJ984" s="79"/>
      <c r="AK984" s="79"/>
      <c r="AL984" s="79"/>
      <c r="AM984" s="79"/>
      <c r="AN984" s="79"/>
      <c r="AO984" s="79"/>
      <c r="AP984" s="79"/>
      <c r="AQ984" s="79"/>
      <c r="AR984" s="79"/>
      <c r="AS984" s="79"/>
      <c r="AT984" s="79"/>
      <c r="AU984" s="79"/>
      <c r="AV984" s="79"/>
      <c r="AW984" s="79"/>
      <c r="AX984" s="79"/>
      <c r="AY984" s="79"/>
      <c r="AZ984" s="79"/>
      <c r="BA984" s="79"/>
      <c r="BB984" s="79"/>
      <c r="BC984" s="79"/>
      <c r="BD984" s="79"/>
      <c r="BE984" s="79"/>
      <c r="BF984" s="79"/>
      <c r="BG984" s="79"/>
      <c r="BH984" s="79"/>
      <c r="BI984" s="79"/>
      <c r="BJ984" s="79"/>
      <c r="BK984" s="79"/>
      <c r="BL984" s="79"/>
      <c r="BM984" s="79"/>
      <c r="BN984" s="79"/>
      <c r="BO984" s="79"/>
      <c r="BP984" s="79"/>
      <c r="BQ984" s="79"/>
      <c r="BR984" s="79"/>
      <c r="BS984" s="79"/>
      <c r="BT984" s="79"/>
      <c r="BU984" s="79"/>
      <c r="BV984" s="79"/>
      <c r="BW984" s="79"/>
      <c r="BX984" s="79"/>
      <c r="BY984" s="79"/>
      <c r="BZ984" s="79"/>
      <c r="CA984" s="79"/>
      <c r="CB984" s="79"/>
      <c r="CC984" s="79"/>
      <c r="CD984" s="79"/>
      <c r="CE984" s="79"/>
      <c r="CF984" s="79"/>
      <c r="CG984" s="79"/>
      <c r="CH984" s="79"/>
      <c r="CI984" s="79"/>
      <c r="CJ984" s="79"/>
      <c r="CK984" s="79"/>
      <c r="CL984" s="79"/>
      <c r="CM984" s="79"/>
      <c r="CN984" s="79"/>
      <c r="CO984" s="79"/>
      <c r="CP984" s="79"/>
      <c r="CQ984" s="79"/>
      <c r="CR984" s="79"/>
      <c r="CS984" s="79"/>
      <c r="CT984" s="79"/>
      <c r="CU984" s="79"/>
      <c r="CV984" s="79"/>
      <c r="CW984" s="79"/>
      <c r="CX984" s="79"/>
      <c r="CY984" s="79"/>
      <c r="CZ984" s="79"/>
      <c r="DA984" s="79"/>
      <c r="DB984" s="79"/>
      <c r="DC984" s="79"/>
      <c r="DD984" s="79"/>
      <c r="DE984" s="79"/>
      <c r="DF984" s="79"/>
      <c r="DG984" s="79"/>
      <c r="DH984" s="79"/>
      <c r="DI984" s="79"/>
      <c r="DJ984" s="79"/>
      <c r="DK984" s="79"/>
      <c r="DL984" s="79"/>
      <c r="DM984" s="79"/>
      <c r="DN984" s="79"/>
      <c r="DO984" s="79"/>
      <c r="DP984" s="79"/>
      <c r="DQ984" s="79"/>
      <c r="DR984" s="79"/>
      <c r="DS984" s="79"/>
      <c r="DT984" s="79"/>
      <c r="DU984" s="79"/>
      <c r="DV984" s="79"/>
      <c r="DW984" s="79"/>
      <c r="DX984" s="79"/>
      <c r="DY984" s="79"/>
      <c r="DZ984" s="79"/>
      <c r="EA984" s="79"/>
      <c r="EB984" s="79"/>
      <c r="EC984" s="79"/>
      <c r="ED984" s="79"/>
      <c r="EE984" s="79"/>
      <c r="EF984" s="79"/>
      <c r="EG984" s="79"/>
      <c r="EH984" s="79"/>
      <c r="EI984" s="79"/>
      <c r="EJ984" s="79"/>
      <c r="EK984" s="79"/>
      <c r="EL984" s="79"/>
      <c r="EM984" s="79"/>
      <c r="EN984" s="79"/>
      <c r="EO984" s="79"/>
      <c r="EP984" s="79"/>
      <c r="EQ984" s="79"/>
      <c r="ER984" s="79"/>
      <c r="ES984" s="79"/>
      <c r="ET984" s="79"/>
      <c r="EU984" s="79"/>
      <c r="EV984" s="79"/>
      <c r="EW984" s="79"/>
      <c r="EX984" s="79"/>
      <c r="EY984" s="79"/>
      <c r="EZ984" s="79"/>
      <c r="FA984" s="79"/>
      <c r="FB984" s="79"/>
      <c r="FC984" s="79"/>
      <c r="FD984" s="79"/>
      <c r="FE984" s="79"/>
      <c r="FF984" s="79"/>
      <c r="FG984" s="79"/>
      <c r="FH984" s="79"/>
      <c r="FI984" s="79"/>
      <c r="FJ984" s="79"/>
      <c r="FK984" s="79"/>
      <c r="FL984" s="79"/>
      <c r="FM984" s="79"/>
      <c r="FN984" s="79"/>
      <c r="FO984" s="79"/>
      <c r="FP984" s="79"/>
      <c r="FQ984" s="79"/>
      <c r="FR984" s="79"/>
      <c r="FS984" s="79"/>
      <c r="FT984" s="79"/>
      <c r="FU984" s="79"/>
      <c r="FV984" s="79"/>
      <c r="FW984" s="79"/>
      <c r="FX984" s="79"/>
      <c r="FY984" s="79"/>
      <c r="FZ984" s="79"/>
      <c r="GA984" s="79"/>
      <c r="GB984" s="79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79"/>
      <c r="HP984" s="79"/>
      <c r="HQ984" s="79"/>
      <c r="HR984" s="79"/>
      <c r="HS984" s="79"/>
      <c r="HT984" s="79"/>
      <c r="HU984" s="79"/>
      <c r="HV984" s="79"/>
      <c r="HW984" s="79"/>
      <c r="HX984" s="79"/>
      <c r="HY984" s="79"/>
      <c r="HZ984" s="79"/>
      <c r="IA984" s="79"/>
      <c r="IB984" s="79"/>
      <c r="IC984" s="79"/>
      <c r="ID984" s="79"/>
      <c r="IE984" s="79"/>
      <c r="IF984" s="79"/>
      <c r="IG984" s="79"/>
      <c r="IH984" s="79"/>
      <c r="II984" s="79"/>
      <c r="IJ984" s="79"/>
      <c r="IK984" s="79"/>
      <c r="IL984" s="79"/>
      <c r="IM984" s="79"/>
      <c r="IN984" s="79"/>
      <c r="IO984" s="79"/>
      <c r="IP984" s="79"/>
      <c r="IQ984" s="79"/>
      <c r="IR984" s="79"/>
      <c r="IS984" s="79"/>
      <c r="IT984" s="79"/>
      <c r="IU984" s="79"/>
      <c r="IV984" s="79"/>
      <c r="IW984" s="79"/>
      <c r="IX984" s="79"/>
      <c r="IY984" s="79"/>
      <c r="IZ984" s="79"/>
      <c r="JA984" s="79"/>
      <c r="JB984" s="79"/>
      <c r="JC984" s="79"/>
      <c r="JD984" s="79"/>
      <c r="JE984" s="79"/>
      <c r="JF984" s="79"/>
      <c r="JG984" s="79"/>
      <c r="JH984" s="79"/>
      <c r="JI984" s="79"/>
      <c r="JJ984" s="79"/>
      <c r="JK984" s="79"/>
      <c r="JL984" s="79"/>
      <c r="JM984" s="79"/>
      <c r="JN984" s="79"/>
      <c r="JO984" s="79"/>
      <c r="JP984" s="79"/>
      <c r="JQ984" s="79"/>
      <c r="JR984" s="79"/>
      <c r="JS984" s="79"/>
      <c r="JT984" s="79"/>
      <c r="JU984" s="79"/>
      <c r="JV984" s="79"/>
      <c r="JW984" s="79"/>
      <c r="JX984" s="79"/>
      <c r="JY984" s="79"/>
      <c r="JZ984" s="79"/>
      <c r="KA984" s="79"/>
      <c r="KB984" s="79"/>
      <c r="KC984" s="79"/>
      <c r="KD984" s="79"/>
      <c r="KE984" s="79"/>
      <c r="KF984" s="79"/>
      <c r="KG984" s="79"/>
      <c r="KH984" s="79"/>
      <c r="KI984" s="79"/>
      <c r="KJ984" s="79"/>
      <c r="KK984" s="79"/>
      <c r="KL984" s="79"/>
      <c r="KM984" s="79"/>
      <c r="KN984" s="79"/>
      <c r="KO984" s="79"/>
      <c r="KP984" s="79"/>
      <c r="KQ984" s="79"/>
      <c r="KR984" s="79"/>
      <c r="KS984" s="79"/>
      <c r="KT984" s="79"/>
      <c r="KU984" s="79"/>
      <c r="KV984" s="79"/>
      <c r="KW984" s="79"/>
      <c r="KX984" s="79"/>
      <c r="KY984" s="79"/>
      <c r="KZ984" s="79"/>
      <c r="LA984" s="79"/>
      <c r="LB984" s="79"/>
      <c r="LC984" s="79"/>
      <c r="LD984" s="79"/>
      <c r="LE984" s="79"/>
      <c r="LF984" s="79"/>
      <c r="LG984" s="79"/>
      <c r="LH984" s="79"/>
      <c r="LI984" s="79"/>
      <c r="LJ984" s="79"/>
      <c r="LK984" s="79"/>
      <c r="LL984" s="79"/>
      <c r="LM984" s="79"/>
      <c r="LN984" s="79"/>
      <c r="LO984" s="79"/>
      <c r="LP984" s="79"/>
      <c r="LQ984" s="79"/>
      <c r="LR984" s="79"/>
      <c r="LS984" s="79"/>
      <c r="LT984" s="79"/>
      <c r="LU984" s="79"/>
      <c r="LV984" s="79"/>
      <c r="LW984" s="79"/>
      <c r="LX984" s="79"/>
      <c r="LY984" s="79"/>
      <c r="LZ984" s="79"/>
      <c r="MA984" s="79"/>
      <c r="MB984" s="79"/>
      <c r="MC984" s="79"/>
      <c r="MD984" s="79"/>
      <c r="ME984" s="79"/>
      <c r="MF984" s="79"/>
      <c r="MG984" s="79"/>
      <c r="MH984" s="79"/>
      <c r="MI984" s="79"/>
      <c r="MJ984" s="79"/>
      <c r="MK984" s="79"/>
      <c r="ML984" s="79"/>
      <c r="MM984" s="79"/>
      <c r="MN984" s="79"/>
      <c r="MO984" s="79"/>
      <c r="MP984" s="79"/>
      <c r="MQ984" s="79"/>
      <c r="MR984" s="79"/>
      <c r="MS984" s="79"/>
      <c r="MT984" s="79"/>
      <c r="MU984" s="79"/>
      <c r="MV984" s="79"/>
      <c r="MW984" s="79"/>
      <c r="MX984" s="79"/>
      <c r="MY984" s="79"/>
      <c r="MZ984" s="79"/>
      <c r="NA984" s="79"/>
      <c r="NB984" s="79"/>
      <c r="NC984" s="79"/>
      <c r="ND984" s="79"/>
      <c r="NE984" s="79"/>
      <c r="NF984" s="79"/>
      <c r="NG984" s="79"/>
      <c r="NH984" s="79"/>
      <c r="NI984" s="79"/>
      <c r="NJ984" s="79"/>
      <c r="NK984" s="79"/>
      <c r="NL984" s="79"/>
      <c r="NM984" s="79"/>
      <c r="NN984" s="79"/>
      <c r="NO984" s="79"/>
      <c r="NP984" s="79"/>
      <c r="NQ984" s="79"/>
      <c r="NR984" s="79"/>
      <c r="NS984" s="79"/>
      <c r="NT984" s="79"/>
      <c r="NU984" s="79"/>
      <c r="NV984" s="79"/>
      <c r="NW984" s="79"/>
      <c r="NX984" s="79"/>
      <c r="NY984" s="79"/>
      <c r="NZ984" s="79"/>
      <c r="OA984" s="79"/>
      <c r="OB984" s="79"/>
      <c r="OC984" s="79"/>
      <c r="OD984" s="79"/>
      <c r="OE984" s="79"/>
      <c r="OF984" s="79"/>
      <c r="OG984" s="79"/>
      <c r="OH984" s="79"/>
      <c r="OI984" s="79"/>
      <c r="OJ984" s="79"/>
      <c r="OK984" s="79"/>
      <c r="OL984" s="79"/>
      <c r="OM984" s="79"/>
      <c r="ON984" s="79"/>
      <c r="OO984" s="79"/>
      <c r="OP984" s="79"/>
      <c r="OQ984" s="79"/>
      <c r="OR984" s="79"/>
      <c r="OS984" s="79"/>
      <c r="OT984" s="79"/>
      <c r="OU984" s="79"/>
      <c r="OV984" s="79"/>
      <c r="OW984" s="79"/>
      <c r="OX984" s="79"/>
      <c r="OY984" s="79"/>
      <c r="OZ984" s="79"/>
      <c r="PA984" s="79"/>
      <c r="PB984" s="79"/>
      <c r="PC984" s="79"/>
      <c r="PD984" s="79"/>
      <c r="PE984" s="79"/>
      <c r="PF984" s="79"/>
      <c r="PG984" s="79"/>
      <c r="PH984" s="79"/>
      <c r="PI984" s="79"/>
      <c r="PJ984" s="79"/>
      <c r="PK984" s="79"/>
      <c r="PL984" s="79"/>
      <c r="PM984" s="79"/>
      <c r="PN984" s="79"/>
      <c r="PO984" s="79"/>
      <c r="PP984" s="79"/>
      <c r="PQ984" s="79"/>
      <c r="PR984" s="79"/>
      <c r="PS984" s="79"/>
      <c r="PT984" s="79"/>
      <c r="PU984" s="79"/>
      <c r="PV984" s="79"/>
      <c r="PW984" s="79"/>
      <c r="PX984" s="79"/>
      <c r="PY984" s="79"/>
      <c r="PZ984" s="79"/>
      <c r="QA984" s="79"/>
      <c r="QB984" s="79"/>
      <c r="QC984" s="79"/>
      <c r="QD984" s="79"/>
      <c r="QE984" s="79"/>
      <c r="QF984" s="79"/>
      <c r="QG984" s="79"/>
      <c r="QH984" s="79"/>
      <c r="QI984" s="79"/>
      <c r="QJ984" s="79"/>
      <c r="QK984" s="79"/>
      <c r="QL984" s="79"/>
      <c r="QM984" s="79"/>
      <c r="QN984" s="79"/>
      <c r="QO984" s="79"/>
      <c r="QP984" s="79"/>
      <c r="QQ984" s="79"/>
      <c r="QR984" s="79"/>
      <c r="QS984" s="79"/>
      <c r="QT984" s="79"/>
      <c r="QU984" s="79"/>
      <c r="QV984" s="79"/>
      <c r="QW984" s="79"/>
      <c r="QX984" s="79"/>
      <c r="QY984" s="79"/>
      <c r="QZ984" s="79"/>
      <c r="RA984" s="79"/>
      <c r="RB984" s="79"/>
      <c r="RC984" s="79"/>
      <c r="RD984" s="79"/>
      <c r="RE984" s="79"/>
      <c r="RF984" s="79"/>
      <c r="RG984" s="79"/>
      <c r="RH984" s="79"/>
      <c r="RI984" s="79"/>
      <c r="RJ984" s="79"/>
      <c r="RK984" s="79"/>
      <c r="RL984" s="79"/>
      <c r="RM984" s="79"/>
      <c r="RN984" s="79"/>
      <c r="RO984" s="79"/>
      <c r="RP984" s="79"/>
      <c r="RQ984" s="79"/>
      <c r="RR984" s="79"/>
      <c r="RS984" s="79"/>
      <c r="RT984" s="79"/>
      <c r="RU984" s="79"/>
      <c r="RV984" s="79"/>
      <c r="RW984" s="79"/>
      <c r="RX984" s="79"/>
      <c r="RY984" s="79"/>
      <c r="RZ984" s="79"/>
      <c r="SA984" s="79"/>
      <c r="SB984" s="79"/>
      <c r="SC984" s="79"/>
      <c r="SD984" s="79"/>
      <c r="SE984" s="79"/>
      <c r="SF984" s="79"/>
      <c r="SG984" s="79"/>
      <c r="SH984" s="79"/>
      <c r="SI984" s="79"/>
      <c r="SJ984" s="79"/>
      <c r="SK984" s="79"/>
      <c r="SL984" s="79"/>
      <c r="SM984" s="79"/>
      <c r="SN984" s="79"/>
      <c r="SO984" s="79"/>
      <c r="SP984" s="79"/>
      <c r="SQ984" s="79"/>
      <c r="SR984" s="79"/>
      <c r="SS984" s="79"/>
      <c r="ST984" s="79"/>
      <c r="SU984" s="79"/>
      <c r="SV984" s="79"/>
      <c r="SW984" s="79"/>
      <c r="SX984" s="79"/>
      <c r="SY984" s="79"/>
      <c r="SZ984" s="79"/>
      <c r="TA984" s="79"/>
      <c r="TB984" s="79"/>
      <c r="TC984" s="79"/>
      <c r="TD984" s="79"/>
      <c r="TE984" s="79"/>
      <c r="TF984" s="79"/>
      <c r="TG984" s="79"/>
      <c r="TH984" s="79"/>
      <c r="TI984" s="79"/>
      <c r="TJ984" s="79"/>
      <c r="TK984" s="79"/>
      <c r="TL984" s="79"/>
      <c r="TM984" s="79"/>
      <c r="TN984" s="79"/>
      <c r="TO984" s="79"/>
      <c r="TP984" s="79"/>
      <c r="TQ984" s="79"/>
      <c r="TR984" s="79"/>
      <c r="TS984" s="79"/>
      <c r="TT984" s="79"/>
      <c r="TU984" s="79"/>
      <c r="TV984" s="79"/>
      <c r="TW984" s="79"/>
      <c r="TX984" s="79"/>
      <c r="TY984" s="79"/>
      <c r="TZ984" s="79"/>
      <c r="UA984" s="79"/>
      <c r="UB984" s="79"/>
      <c r="UC984" s="79"/>
      <c r="UD984" s="79"/>
      <c r="UE984" s="79"/>
      <c r="UF984" s="79"/>
      <c r="UG984" s="79"/>
      <c r="UH984" s="79"/>
      <c r="UI984" s="79"/>
      <c r="UJ984" s="79"/>
      <c r="UK984" s="79"/>
      <c r="UL984" s="79"/>
      <c r="UM984" s="79"/>
      <c r="UN984" s="79"/>
      <c r="UO984" s="79"/>
      <c r="UP984" s="79"/>
      <c r="UQ984" s="79"/>
      <c r="UR984" s="79"/>
      <c r="US984" s="79"/>
      <c r="UT984" s="79"/>
      <c r="UU984" s="79"/>
      <c r="UV984" s="79"/>
      <c r="UW984" s="79"/>
      <c r="UX984" s="79"/>
      <c r="UY984" s="79"/>
      <c r="UZ984" s="79"/>
      <c r="VA984" s="79"/>
      <c r="VB984" s="79"/>
      <c r="VC984" s="79"/>
      <c r="VD984" s="79"/>
      <c r="VE984" s="79"/>
      <c r="VF984" s="79"/>
      <c r="VG984" s="79"/>
      <c r="VH984" s="79"/>
      <c r="VI984" s="79"/>
      <c r="VJ984" s="79"/>
      <c r="VK984" s="79"/>
      <c r="VL984" s="79"/>
      <c r="VM984" s="79"/>
      <c r="VN984" s="79"/>
      <c r="VO984" s="79"/>
      <c r="VP984" s="79"/>
      <c r="VQ984" s="79"/>
      <c r="VR984" s="79"/>
      <c r="VS984" s="79"/>
      <c r="VT984" s="79"/>
      <c r="VU984" s="79"/>
      <c r="VV984" s="79"/>
      <c r="VW984" s="79"/>
      <c r="VX984" s="79"/>
      <c r="VY984" s="79"/>
      <c r="VZ984" s="79"/>
      <c r="WA984" s="79"/>
      <c r="WB984" s="79"/>
      <c r="WC984" s="79"/>
    </row>
    <row r="985" spans="1:601" s="102" customFormat="1">
      <c r="A985" s="60">
        <f>IF(C985=C984,A984,IF(C985=(C984+1),A984,(A984+1)))</f>
        <v>138</v>
      </c>
      <c r="B985" s="50" t="str">
        <f>IF(L985="Stroke",IF(M985=M984,IF(A985&lt;&gt;A984,1,IF(L984="Stroke",B984+1,IF(L983="Stroke",B983+1,IF(L982="Stroke",B982+1,IF(L981="Stroke",B981+1,IF(L980="Stroke",B980+1,IF(L979="Stroke",B979+1,IF(L978="Stroke",B978+1,"")))))))),IF(A985&lt;&gt;A983,1,IF(M985=M983,IF(L983="Stroke",B983+1,IF(M985=M982,IF(L982="Stroke",B982+1,""))),1))),"")</f>
        <v/>
      </c>
      <c r="C985" s="60">
        <f t="shared" si="30"/>
        <v>67479</v>
      </c>
      <c r="D985" s="60" t="str">
        <f t="shared" si="31"/>
        <v>20171129</v>
      </c>
      <c r="E985" s="60">
        <v>2017</v>
      </c>
      <c r="F985" s="60">
        <v>11</v>
      </c>
      <c r="G985" s="60">
        <v>29</v>
      </c>
      <c r="H985" s="60">
        <v>18</v>
      </c>
      <c r="I985" s="60">
        <v>44</v>
      </c>
      <c r="J985" s="60">
        <v>39</v>
      </c>
      <c r="K985" s="60">
        <v>365</v>
      </c>
      <c r="L985" s="60" t="s">
        <v>124</v>
      </c>
      <c r="M985" s="60">
        <v>1</v>
      </c>
      <c r="N985" s="60" t="s">
        <v>21</v>
      </c>
      <c r="O985" s="60" t="s">
        <v>27</v>
      </c>
      <c r="P985" s="60">
        <v>0</v>
      </c>
      <c r="Q985" s="60"/>
      <c r="R985" s="60"/>
      <c r="S985" s="60"/>
      <c r="T985" s="60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  <c r="AE985" s="79"/>
      <c r="AF985" s="79"/>
      <c r="AG985" s="79"/>
      <c r="AH985" s="79"/>
      <c r="AI985" s="79"/>
      <c r="AJ985" s="79"/>
      <c r="AK985" s="79"/>
      <c r="AL985" s="79"/>
      <c r="AM985" s="79"/>
      <c r="AN985" s="79"/>
      <c r="AO985" s="79"/>
      <c r="AP985" s="79"/>
      <c r="AQ985" s="79"/>
      <c r="AR985" s="79"/>
      <c r="AS985" s="79"/>
      <c r="AT985" s="79"/>
      <c r="AU985" s="79"/>
      <c r="AV985" s="79"/>
      <c r="AW985" s="79"/>
      <c r="AX985" s="79"/>
      <c r="AY985" s="79"/>
      <c r="AZ985" s="79"/>
      <c r="BA985" s="79"/>
      <c r="BB985" s="79"/>
      <c r="BC985" s="79"/>
      <c r="BD985" s="79"/>
      <c r="BE985" s="79"/>
      <c r="BF985" s="79"/>
      <c r="BG985" s="79"/>
      <c r="BH985" s="79"/>
      <c r="BI985" s="79"/>
      <c r="BJ985" s="79"/>
      <c r="BK985" s="79"/>
      <c r="BL985" s="79"/>
      <c r="BM985" s="79"/>
      <c r="BN985" s="79"/>
      <c r="BO985" s="79"/>
      <c r="BP985" s="79"/>
      <c r="BQ985" s="79"/>
      <c r="BR985" s="79"/>
      <c r="BS985" s="79"/>
      <c r="BT985" s="79"/>
      <c r="BU985" s="79"/>
      <c r="BV985" s="79"/>
      <c r="BW985" s="79"/>
      <c r="BX985" s="79"/>
      <c r="BY985" s="79"/>
      <c r="BZ985" s="79"/>
      <c r="CA985" s="79"/>
      <c r="CB985" s="79"/>
      <c r="CC985" s="79"/>
      <c r="CD985" s="79"/>
      <c r="CE985" s="79"/>
      <c r="CF985" s="79"/>
      <c r="CG985" s="79"/>
      <c r="CH985" s="79"/>
      <c r="CI985" s="79"/>
      <c r="CJ985" s="79"/>
      <c r="CK985" s="79"/>
      <c r="CL985" s="79"/>
      <c r="CM985" s="79"/>
      <c r="CN985" s="79"/>
      <c r="CO985" s="79"/>
      <c r="CP985" s="79"/>
      <c r="CQ985" s="79"/>
      <c r="CR985" s="79"/>
      <c r="CS985" s="79"/>
      <c r="CT985" s="79"/>
      <c r="CU985" s="79"/>
      <c r="CV985" s="79"/>
      <c r="CW985" s="79"/>
      <c r="CX985" s="79"/>
      <c r="CY985" s="79"/>
      <c r="CZ985" s="79"/>
      <c r="DA985" s="79"/>
      <c r="DB985" s="79"/>
      <c r="DC985" s="79"/>
      <c r="DD985" s="79"/>
      <c r="DE985" s="79"/>
      <c r="DF985" s="79"/>
      <c r="DG985" s="79"/>
      <c r="DH985" s="79"/>
      <c r="DI985" s="79"/>
      <c r="DJ985" s="79"/>
      <c r="DK985" s="79"/>
      <c r="DL985" s="79"/>
      <c r="DM985" s="79"/>
      <c r="DN985" s="79"/>
      <c r="DO985" s="79"/>
      <c r="DP985" s="79"/>
      <c r="DQ985" s="79"/>
      <c r="DR985" s="79"/>
      <c r="DS985" s="79"/>
      <c r="DT985" s="79"/>
      <c r="DU985" s="79"/>
      <c r="DV985" s="79"/>
      <c r="DW985" s="79"/>
      <c r="DX985" s="79"/>
      <c r="DY985" s="79"/>
      <c r="DZ985" s="79"/>
      <c r="EA985" s="79"/>
      <c r="EB985" s="79"/>
      <c r="EC985" s="79"/>
      <c r="ED985" s="79"/>
      <c r="EE985" s="79"/>
      <c r="EF985" s="79"/>
      <c r="EG985" s="79"/>
      <c r="EH985" s="79"/>
      <c r="EI985" s="79"/>
      <c r="EJ985" s="79"/>
      <c r="EK985" s="79"/>
      <c r="EL985" s="79"/>
      <c r="EM985" s="79"/>
      <c r="EN985" s="79"/>
      <c r="EO985" s="79"/>
      <c r="EP985" s="79"/>
      <c r="EQ985" s="79"/>
      <c r="ER985" s="79"/>
      <c r="ES985" s="79"/>
      <c r="ET985" s="79"/>
      <c r="EU985" s="79"/>
      <c r="EV985" s="79"/>
      <c r="EW985" s="79"/>
      <c r="EX985" s="79"/>
      <c r="EY985" s="79"/>
      <c r="EZ985" s="79"/>
      <c r="FA985" s="79"/>
      <c r="FB985" s="79"/>
      <c r="FC985" s="79"/>
      <c r="FD985" s="79"/>
      <c r="FE985" s="79"/>
      <c r="FF985" s="79"/>
      <c r="FG985" s="79"/>
      <c r="FH985" s="79"/>
      <c r="FI985" s="79"/>
      <c r="FJ985" s="79"/>
      <c r="FK985" s="79"/>
      <c r="FL985" s="79"/>
      <c r="FM985" s="79"/>
      <c r="FN985" s="79"/>
      <c r="FO985" s="79"/>
      <c r="FP985" s="79"/>
      <c r="FQ985" s="79"/>
      <c r="FR985" s="79"/>
      <c r="FS985" s="79"/>
      <c r="FT985" s="79"/>
      <c r="FU985" s="79"/>
      <c r="FV985" s="79"/>
      <c r="FW985" s="79"/>
      <c r="FX985" s="79"/>
      <c r="FY985" s="79"/>
      <c r="FZ985" s="79"/>
      <c r="GA985" s="79"/>
      <c r="GB985" s="79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79"/>
      <c r="HP985" s="79"/>
      <c r="HQ985" s="79"/>
      <c r="HR985" s="79"/>
      <c r="HS985" s="79"/>
      <c r="HT985" s="79"/>
      <c r="HU985" s="79"/>
      <c r="HV985" s="79"/>
      <c r="HW985" s="79"/>
      <c r="HX985" s="79"/>
      <c r="HY985" s="79"/>
      <c r="HZ985" s="79"/>
      <c r="IA985" s="79"/>
      <c r="IB985" s="79"/>
      <c r="IC985" s="79"/>
      <c r="ID985" s="79"/>
      <c r="IE985" s="79"/>
      <c r="IF985" s="79"/>
      <c r="IG985" s="79"/>
      <c r="IH985" s="79"/>
      <c r="II985" s="79"/>
      <c r="IJ985" s="79"/>
      <c r="IK985" s="79"/>
      <c r="IL985" s="79"/>
      <c r="IM985" s="79"/>
      <c r="IN985" s="79"/>
      <c r="IO985" s="79"/>
      <c r="IP985" s="79"/>
      <c r="IQ985" s="79"/>
      <c r="IR985" s="79"/>
      <c r="IS985" s="79"/>
      <c r="IT985" s="79"/>
      <c r="IU985" s="79"/>
      <c r="IV985" s="79"/>
      <c r="IW985" s="79"/>
      <c r="IX985" s="79"/>
      <c r="IY985" s="79"/>
      <c r="IZ985" s="79"/>
      <c r="JA985" s="79"/>
      <c r="JB985" s="79"/>
      <c r="JC985" s="79"/>
      <c r="JD985" s="79"/>
      <c r="JE985" s="79"/>
      <c r="JF985" s="79"/>
      <c r="JG985" s="79"/>
      <c r="JH985" s="79"/>
      <c r="JI985" s="79"/>
      <c r="JJ985" s="79"/>
      <c r="JK985" s="79"/>
      <c r="JL985" s="79"/>
      <c r="JM985" s="79"/>
      <c r="JN985" s="79"/>
      <c r="JO985" s="79"/>
      <c r="JP985" s="79"/>
      <c r="JQ985" s="79"/>
      <c r="JR985" s="79"/>
      <c r="JS985" s="79"/>
      <c r="JT985" s="79"/>
      <c r="JU985" s="79"/>
      <c r="JV985" s="79"/>
      <c r="JW985" s="79"/>
      <c r="JX985" s="79"/>
      <c r="JY985" s="79"/>
      <c r="JZ985" s="79"/>
      <c r="KA985" s="79"/>
      <c r="KB985" s="79"/>
      <c r="KC985" s="79"/>
      <c r="KD985" s="79"/>
      <c r="KE985" s="79"/>
      <c r="KF985" s="79"/>
      <c r="KG985" s="79"/>
      <c r="KH985" s="79"/>
      <c r="KI985" s="79"/>
      <c r="KJ985" s="79"/>
      <c r="KK985" s="79"/>
      <c r="KL985" s="79"/>
      <c r="KM985" s="79"/>
      <c r="KN985" s="79"/>
      <c r="KO985" s="79"/>
      <c r="KP985" s="79"/>
      <c r="KQ985" s="79"/>
      <c r="KR985" s="79"/>
      <c r="KS985" s="79"/>
      <c r="KT985" s="79"/>
      <c r="KU985" s="79"/>
      <c r="KV985" s="79"/>
      <c r="KW985" s="79"/>
      <c r="KX985" s="79"/>
      <c r="KY985" s="79"/>
      <c r="KZ985" s="79"/>
      <c r="LA985" s="79"/>
      <c r="LB985" s="79"/>
      <c r="LC985" s="79"/>
      <c r="LD985" s="79"/>
      <c r="LE985" s="79"/>
      <c r="LF985" s="79"/>
      <c r="LG985" s="79"/>
      <c r="LH985" s="79"/>
      <c r="LI985" s="79"/>
      <c r="LJ985" s="79"/>
      <c r="LK985" s="79"/>
      <c r="LL985" s="79"/>
      <c r="LM985" s="79"/>
      <c r="LN985" s="79"/>
      <c r="LO985" s="79"/>
      <c r="LP985" s="79"/>
      <c r="LQ985" s="79"/>
      <c r="LR985" s="79"/>
      <c r="LS985" s="79"/>
      <c r="LT985" s="79"/>
      <c r="LU985" s="79"/>
      <c r="LV985" s="79"/>
      <c r="LW985" s="79"/>
      <c r="LX985" s="79"/>
      <c r="LY985" s="79"/>
      <c r="LZ985" s="79"/>
      <c r="MA985" s="79"/>
      <c r="MB985" s="79"/>
      <c r="MC985" s="79"/>
      <c r="MD985" s="79"/>
      <c r="ME985" s="79"/>
      <c r="MF985" s="79"/>
      <c r="MG985" s="79"/>
      <c r="MH985" s="79"/>
      <c r="MI985" s="79"/>
      <c r="MJ985" s="79"/>
      <c r="MK985" s="79"/>
      <c r="ML985" s="79"/>
      <c r="MM985" s="79"/>
      <c r="MN985" s="79"/>
      <c r="MO985" s="79"/>
      <c r="MP985" s="79"/>
      <c r="MQ985" s="79"/>
      <c r="MR985" s="79"/>
      <c r="MS985" s="79"/>
      <c r="MT985" s="79"/>
      <c r="MU985" s="79"/>
      <c r="MV985" s="79"/>
      <c r="MW985" s="79"/>
      <c r="MX985" s="79"/>
      <c r="MY985" s="79"/>
      <c r="MZ985" s="79"/>
      <c r="NA985" s="79"/>
      <c r="NB985" s="79"/>
      <c r="NC985" s="79"/>
      <c r="ND985" s="79"/>
      <c r="NE985" s="79"/>
      <c r="NF985" s="79"/>
      <c r="NG985" s="79"/>
      <c r="NH985" s="79"/>
      <c r="NI985" s="79"/>
      <c r="NJ985" s="79"/>
      <c r="NK985" s="79"/>
      <c r="NL985" s="79"/>
      <c r="NM985" s="79"/>
      <c r="NN985" s="79"/>
      <c r="NO985" s="79"/>
      <c r="NP985" s="79"/>
      <c r="NQ985" s="79"/>
      <c r="NR985" s="79"/>
      <c r="NS985" s="79"/>
      <c r="NT985" s="79"/>
      <c r="NU985" s="79"/>
      <c r="NV985" s="79"/>
      <c r="NW985" s="79"/>
      <c r="NX985" s="79"/>
      <c r="NY985" s="79"/>
      <c r="NZ985" s="79"/>
      <c r="OA985" s="79"/>
      <c r="OB985" s="79"/>
      <c r="OC985" s="79"/>
      <c r="OD985" s="79"/>
      <c r="OE985" s="79"/>
      <c r="OF985" s="79"/>
      <c r="OG985" s="79"/>
      <c r="OH985" s="79"/>
      <c r="OI985" s="79"/>
      <c r="OJ985" s="79"/>
      <c r="OK985" s="79"/>
      <c r="OL985" s="79"/>
      <c r="OM985" s="79"/>
      <c r="ON985" s="79"/>
      <c r="OO985" s="79"/>
      <c r="OP985" s="79"/>
      <c r="OQ985" s="79"/>
      <c r="OR985" s="79"/>
      <c r="OS985" s="79"/>
      <c r="OT985" s="79"/>
      <c r="OU985" s="79"/>
      <c r="OV985" s="79"/>
      <c r="OW985" s="79"/>
      <c r="OX985" s="79"/>
      <c r="OY985" s="79"/>
      <c r="OZ985" s="79"/>
      <c r="PA985" s="79"/>
      <c r="PB985" s="79"/>
      <c r="PC985" s="79"/>
      <c r="PD985" s="79"/>
      <c r="PE985" s="79"/>
      <c r="PF985" s="79"/>
      <c r="PG985" s="79"/>
      <c r="PH985" s="79"/>
      <c r="PI985" s="79"/>
      <c r="PJ985" s="79"/>
      <c r="PK985" s="79"/>
      <c r="PL985" s="79"/>
      <c r="PM985" s="79"/>
      <c r="PN985" s="79"/>
      <c r="PO985" s="79"/>
      <c r="PP985" s="79"/>
      <c r="PQ985" s="79"/>
      <c r="PR985" s="79"/>
      <c r="PS985" s="79"/>
      <c r="PT985" s="79"/>
      <c r="PU985" s="79"/>
      <c r="PV985" s="79"/>
      <c r="PW985" s="79"/>
      <c r="PX985" s="79"/>
      <c r="PY985" s="79"/>
      <c r="PZ985" s="79"/>
      <c r="QA985" s="79"/>
      <c r="QB985" s="79"/>
      <c r="QC985" s="79"/>
      <c r="QD985" s="79"/>
      <c r="QE985" s="79"/>
      <c r="QF985" s="79"/>
      <c r="QG985" s="79"/>
      <c r="QH985" s="79"/>
      <c r="QI985" s="79"/>
      <c r="QJ985" s="79"/>
      <c r="QK985" s="79"/>
      <c r="QL985" s="79"/>
      <c r="QM985" s="79"/>
      <c r="QN985" s="79"/>
      <c r="QO985" s="79"/>
      <c r="QP985" s="79"/>
      <c r="QQ985" s="79"/>
      <c r="QR985" s="79"/>
      <c r="QS985" s="79"/>
      <c r="QT985" s="79"/>
      <c r="QU985" s="79"/>
      <c r="QV985" s="79"/>
      <c r="QW985" s="79"/>
      <c r="QX985" s="79"/>
      <c r="QY985" s="79"/>
      <c r="QZ985" s="79"/>
      <c r="RA985" s="79"/>
      <c r="RB985" s="79"/>
      <c r="RC985" s="79"/>
      <c r="RD985" s="79"/>
      <c r="RE985" s="79"/>
      <c r="RF985" s="79"/>
      <c r="RG985" s="79"/>
      <c r="RH985" s="79"/>
      <c r="RI985" s="79"/>
      <c r="RJ985" s="79"/>
      <c r="RK985" s="79"/>
      <c r="RL985" s="79"/>
      <c r="RM985" s="79"/>
      <c r="RN985" s="79"/>
      <c r="RO985" s="79"/>
      <c r="RP985" s="79"/>
      <c r="RQ985" s="79"/>
      <c r="RR985" s="79"/>
      <c r="RS985" s="79"/>
      <c r="RT985" s="79"/>
      <c r="RU985" s="79"/>
      <c r="RV985" s="79"/>
      <c r="RW985" s="79"/>
      <c r="RX985" s="79"/>
      <c r="RY985" s="79"/>
      <c r="RZ985" s="79"/>
      <c r="SA985" s="79"/>
      <c r="SB985" s="79"/>
      <c r="SC985" s="79"/>
      <c r="SD985" s="79"/>
      <c r="SE985" s="79"/>
      <c r="SF985" s="79"/>
      <c r="SG985" s="79"/>
      <c r="SH985" s="79"/>
      <c r="SI985" s="79"/>
      <c r="SJ985" s="79"/>
      <c r="SK985" s="79"/>
      <c r="SL985" s="79"/>
      <c r="SM985" s="79"/>
      <c r="SN985" s="79"/>
      <c r="SO985" s="79"/>
      <c r="SP985" s="79"/>
      <c r="SQ985" s="79"/>
      <c r="SR985" s="79"/>
      <c r="SS985" s="79"/>
      <c r="ST985" s="79"/>
      <c r="SU985" s="79"/>
      <c r="SV985" s="79"/>
      <c r="SW985" s="79"/>
      <c r="SX985" s="79"/>
      <c r="SY985" s="79"/>
      <c r="SZ985" s="79"/>
      <c r="TA985" s="79"/>
      <c r="TB985" s="79"/>
      <c r="TC985" s="79"/>
      <c r="TD985" s="79"/>
      <c r="TE985" s="79"/>
      <c r="TF985" s="79"/>
      <c r="TG985" s="79"/>
      <c r="TH985" s="79"/>
      <c r="TI985" s="79"/>
      <c r="TJ985" s="79"/>
      <c r="TK985" s="79"/>
      <c r="TL985" s="79"/>
      <c r="TM985" s="79"/>
      <c r="TN985" s="79"/>
      <c r="TO985" s="79"/>
      <c r="TP985" s="79"/>
      <c r="TQ985" s="79"/>
      <c r="TR985" s="79"/>
      <c r="TS985" s="79"/>
      <c r="TT985" s="79"/>
      <c r="TU985" s="79"/>
      <c r="TV985" s="79"/>
      <c r="TW985" s="79"/>
      <c r="TX985" s="79"/>
      <c r="TY985" s="79"/>
      <c r="TZ985" s="79"/>
      <c r="UA985" s="79"/>
      <c r="UB985" s="79"/>
      <c r="UC985" s="79"/>
      <c r="UD985" s="79"/>
      <c r="UE985" s="79"/>
      <c r="UF985" s="79"/>
      <c r="UG985" s="79"/>
      <c r="UH985" s="79"/>
      <c r="UI985" s="79"/>
      <c r="UJ985" s="79"/>
      <c r="UK985" s="79"/>
      <c r="UL985" s="79"/>
      <c r="UM985" s="79"/>
      <c r="UN985" s="79"/>
      <c r="UO985" s="79"/>
      <c r="UP985" s="79"/>
      <c r="UQ985" s="79"/>
      <c r="UR985" s="79"/>
      <c r="US985" s="79"/>
      <c r="UT985" s="79"/>
      <c r="UU985" s="79"/>
      <c r="UV985" s="79"/>
      <c r="UW985" s="79"/>
      <c r="UX985" s="79"/>
      <c r="UY985" s="79"/>
      <c r="UZ985" s="79"/>
      <c r="VA985" s="79"/>
      <c r="VB985" s="79"/>
      <c r="VC985" s="79"/>
      <c r="VD985" s="79"/>
      <c r="VE985" s="79"/>
      <c r="VF985" s="79"/>
      <c r="VG985" s="79"/>
      <c r="VH985" s="79"/>
      <c r="VI985" s="79"/>
      <c r="VJ985" s="79"/>
      <c r="VK985" s="79"/>
      <c r="VL985" s="79"/>
      <c r="VM985" s="79"/>
      <c r="VN985" s="79"/>
      <c r="VO985" s="79"/>
      <c r="VP985" s="79"/>
      <c r="VQ985" s="79"/>
      <c r="VR985" s="79"/>
      <c r="VS985" s="79"/>
      <c r="VT985" s="79"/>
      <c r="VU985" s="79"/>
      <c r="VV985" s="79"/>
      <c r="VW985" s="79"/>
      <c r="VX985" s="79"/>
      <c r="VY985" s="79"/>
      <c r="VZ985" s="79"/>
      <c r="WA985" s="79"/>
      <c r="WB985" s="79"/>
      <c r="WC985" s="79"/>
    </row>
    <row r="986" spans="1:601" s="102" customFormat="1">
      <c r="A986" s="60">
        <f>IF(C986=C985,A985,IF(C986=(C985+1),A985,(A985+1)))</f>
        <v>138</v>
      </c>
      <c r="B986" s="50">
        <f>IF(L986="Stroke",IF(M986=M985,IF(A986&lt;&gt;A985,1,IF(L985="Stroke",B985+1,IF(L984="Stroke",B984+1,IF(L983="Stroke",B983+1,IF(L982="Stroke",B982+1,IF(L981="Stroke",B981+1,IF(L980="Stroke",B980+1,IF(L979="Stroke",B979+1,"")))))))),IF(A986&lt;&gt;A984,1,IF(M986=M984,IF(L984="Stroke",B984+1,IF(M986=M983,IF(L983="Stroke",B983+1,""))),1))),"")</f>
        <v>1</v>
      </c>
      <c r="C986" s="60">
        <f t="shared" si="30"/>
        <v>67479</v>
      </c>
      <c r="D986" s="60" t="str">
        <f t="shared" si="31"/>
        <v>20171129</v>
      </c>
      <c r="E986" s="60">
        <v>2017</v>
      </c>
      <c r="F986" s="60">
        <v>11</v>
      </c>
      <c r="G986" s="60">
        <v>29</v>
      </c>
      <c r="H986" s="60">
        <v>18</v>
      </c>
      <c r="I986" s="60">
        <v>44</v>
      </c>
      <c r="J986" s="60">
        <v>39</v>
      </c>
      <c r="K986" s="60">
        <v>426</v>
      </c>
      <c r="L986" s="60" t="s">
        <v>26</v>
      </c>
      <c r="M986" s="60">
        <v>3</v>
      </c>
      <c r="N986" s="60" t="s">
        <v>20</v>
      </c>
      <c r="O986" s="60" t="s">
        <v>28</v>
      </c>
      <c r="P986" s="60"/>
      <c r="Q986" s="92" t="s">
        <v>205</v>
      </c>
      <c r="R986" s="93" t="s">
        <v>214</v>
      </c>
      <c r="S986" s="93" t="s">
        <v>215</v>
      </c>
      <c r="T986" s="93" t="s">
        <v>216</v>
      </c>
      <c r="U986" s="93">
        <v>27</v>
      </c>
      <c r="V986" s="79"/>
      <c r="W986" s="79"/>
      <c r="X986" s="79"/>
      <c r="Y986" s="79"/>
      <c r="Z986" s="79"/>
      <c r="AA986" s="79"/>
      <c r="AB986" s="79"/>
      <c r="AC986" s="79"/>
      <c r="AD986" s="79"/>
      <c r="AE986" s="79"/>
      <c r="AF986" s="79"/>
      <c r="AG986" s="79"/>
      <c r="AH986" s="79"/>
      <c r="AI986" s="79"/>
      <c r="AJ986" s="79"/>
      <c r="AK986" s="79"/>
      <c r="AL986" s="79"/>
      <c r="AM986" s="79"/>
      <c r="AN986" s="79"/>
      <c r="AO986" s="79"/>
      <c r="AP986" s="79"/>
      <c r="AQ986" s="79"/>
      <c r="AR986" s="79"/>
      <c r="AS986" s="79"/>
      <c r="AT986" s="79"/>
      <c r="AU986" s="79"/>
      <c r="AV986" s="79"/>
      <c r="AW986" s="79"/>
      <c r="AX986" s="79"/>
      <c r="AY986" s="79"/>
      <c r="AZ986" s="79"/>
      <c r="BA986" s="79"/>
      <c r="BB986" s="79"/>
      <c r="BC986" s="79"/>
      <c r="BD986" s="79"/>
      <c r="BE986" s="79"/>
      <c r="BF986" s="79"/>
      <c r="BG986" s="79"/>
      <c r="BH986" s="79"/>
      <c r="BI986" s="79"/>
      <c r="BJ986" s="79"/>
      <c r="BK986" s="79"/>
      <c r="BL986" s="79"/>
      <c r="BM986" s="79"/>
      <c r="BN986" s="79"/>
      <c r="BO986" s="79"/>
      <c r="BP986" s="79"/>
      <c r="BQ986" s="79"/>
      <c r="BR986" s="79"/>
      <c r="BS986" s="79"/>
      <c r="BT986" s="79"/>
      <c r="BU986" s="79"/>
      <c r="BV986" s="79"/>
      <c r="BW986" s="79"/>
      <c r="BX986" s="79"/>
      <c r="BY986" s="79"/>
      <c r="BZ986" s="79"/>
      <c r="CA986" s="79"/>
      <c r="CB986" s="79"/>
      <c r="CC986" s="79"/>
      <c r="CD986" s="79"/>
      <c r="CE986" s="79"/>
      <c r="CF986" s="79"/>
      <c r="CG986" s="79"/>
      <c r="CH986" s="79"/>
      <c r="CI986" s="79"/>
      <c r="CJ986" s="79"/>
      <c r="CK986" s="79"/>
      <c r="CL986" s="79"/>
      <c r="CM986" s="79"/>
      <c r="CN986" s="79"/>
      <c r="CO986" s="79"/>
      <c r="CP986" s="79"/>
      <c r="CQ986" s="79"/>
      <c r="CR986" s="79"/>
      <c r="CS986" s="79"/>
      <c r="CT986" s="79"/>
      <c r="CU986" s="79"/>
      <c r="CV986" s="79"/>
      <c r="CW986" s="79"/>
      <c r="CX986" s="79"/>
      <c r="CY986" s="79"/>
      <c r="CZ986" s="79"/>
      <c r="DA986" s="79"/>
      <c r="DB986" s="79"/>
      <c r="DC986" s="79"/>
      <c r="DD986" s="79"/>
      <c r="DE986" s="79"/>
      <c r="DF986" s="79"/>
      <c r="DG986" s="79"/>
      <c r="DH986" s="79"/>
      <c r="DI986" s="79"/>
      <c r="DJ986" s="79"/>
      <c r="DK986" s="79"/>
      <c r="DL986" s="79"/>
      <c r="DM986" s="79"/>
      <c r="DN986" s="79"/>
      <c r="DO986" s="79"/>
      <c r="DP986" s="79"/>
      <c r="DQ986" s="79"/>
      <c r="DR986" s="79"/>
      <c r="DS986" s="79"/>
      <c r="DT986" s="79"/>
      <c r="DU986" s="79"/>
      <c r="DV986" s="79"/>
      <c r="DW986" s="79"/>
      <c r="DX986" s="79"/>
      <c r="DY986" s="79"/>
      <c r="DZ986" s="79"/>
      <c r="EA986" s="79"/>
      <c r="EB986" s="79"/>
      <c r="EC986" s="79"/>
      <c r="ED986" s="79"/>
      <c r="EE986" s="79"/>
      <c r="EF986" s="79"/>
      <c r="EG986" s="79"/>
      <c r="EH986" s="79"/>
      <c r="EI986" s="79"/>
      <c r="EJ986" s="79"/>
      <c r="EK986" s="79"/>
      <c r="EL986" s="79"/>
      <c r="EM986" s="79"/>
      <c r="EN986" s="79"/>
      <c r="EO986" s="79"/>
      <c r="EP986" s="79"/>
      <c r="EQ986" s="79"/>
      <c r="ER986" s="79"/>
      <c r="ES986" s="79"/>
      <c r="ET986" s="79"/>
      <c r="EU986" s="79"/>
      <c r="EV986" s="79"/>
      <c r="EW986" s="79"/>
      <c r="EX986" s="79"/>
      <c r="EY986" s="79"/>
      <c r="EZ986" s="79"/>
      <c r="FA986" s="79"/>
      <c r="FB986" s="79"/>
      <c r="FC986" s="79"/>
      <c r="FD986" s="79"/>
      <c r="FE986" s="79"/>
      <c r="FF986" s="79"/>
      <c r="FG986" s="79"/>
      <c r="FH986" s="79"/>
      <c r="FI986" s="79"/>
      <c r="FJ986" s="79"/>
      <c r="FK986" s="79"/>
      <c r="FL986" s="79"/>
      <c r="FM986" s="79"/>
      <c r="FN986" s="79"/>
      <c r="FO986" s="79"/>
      <c r="FP986" s="79"/>
      <c r="FQ986" s="79"/>
      <c r="FR986" s="79"/>
      <c r="FS986" s="79"/>
      <c r="FT986" s="79"/>
      <c r="FU986" s="79"/>
      <c r="FV986" s="79"/>
      <c r="FW986" s="79"/>
      <c r="FX986" s="79"/>
      <c r="FY986" s="79"/>
      <c r="FZ986" s="79"/>
      <c r="GA986" s="79"/>
      <c r="GB986" s="79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79"/>
      <c r="HP986" s="79"/>
      <c r="HQ986" s="79"/>
      <c r="HR986" s="79"/>
      <c r="HS986" s="79"/>
      <c r="HT986" s="79"/>
      <c r="HU986" s="79"/>
      <c r="HV986" s="79"/>
      <c r="HW986" s="79"/>
      <c r="HX986" s="79"/>
      <c r="HY986" s="79"/>
      <c r="HZ986" s="79"/>
      <c r="IA986" s="79"/>
      <c r="IB986" s="79"/>
      <c r="IC986" s="79"/>
      <c r="ID986" s="79"/>
      <c r="IE986" s="79"/>
      <c r="IF986" s="79"/>
      <c r="IG986" s="79"/>
      <c r="IH986" s="79"/>
      <c r="II986" s="79"/>
      <c r="IJ986" s="79"/>
      <c r="IK986" s="79"/>
      <c r="IL986" s="79"/>
      <c r="IM986" s="79"/>
      <c r="IN986" s="79"/>
      <c r="IO986" s="79"/>
      <c r="IP986" s="79"/>
      <c r="IQ986" s="79"/>
      <c r="IR986" s="79"/>
      <c r="IS986" s="79"/>
      <c r="IT986" s="79"/>
      <c r="IU986" s="79"/>
      <c r="IV986" s="79"/>
      <c r="IW986" s="79"/>
      <c r="IX986" s="79"/>
      <c r="IY986" s="79"/>
      <c r="IZ986" s="79"/>
      <c r="JA986" s="79"/>
      <c r="JB986" s="79"/>
      <c r="JC986" s="79"/>
      <c r="JD986" s="79"/>
      <c r="JE986" s="79"/>
      <c r="JF986" s="79"/>
      <c r="JG986" s="79"/>
      <c r="JH986" s="79"/>
      <c r="JI986" s="79"/>
      <c r="JJ986" s="79"/>
      <c r="JK986" s="79"/>
      <c r="JL986" s="79"/>
      <c r="JM986" s="79"/>
      <c r="JN986" s="79"/>
      <c r="JO986" s="79"/>
      <c r="JP986" s="79"/>
      <c r="JQ986" s="79"/>
      <c r="JR986" s="79"/>
      <c r="JS986" s="79"/>
      <c r="JT986" s="79"/>
      <c r="JU986" s="79"/>
      <c r="JV986" s="79"/>
      <c r="JW986" s="79"/>
      <c r="JX986" s="79"/>
      <c r="JY986" s="79"/>
      <c r="JZ986" s="79"/>
      <c r="KA986" s="79"/>
      <c r="KB986" s="79"/>
      <c r="KC986" s="79"/>
      <c r="KD986" s="79"/>
      <c r="KE986" s="79"/>
      <c r="KF986" s="79"/>
      <c r="KG986" s="79"/>
      <c r="KH986" s="79"/>
      <c r="KI986" s="79"/>
      <c r="KJ986" s="79"/>
      <c r="KK986" s="79"/>
      <c r="KL986" s="79"/>
      <c r="KM986" s="79"/>
      <c r="KN986" s="79"/>
      <c r="KO986" s="79"/>
      <c r="KP986" s="79"/>
      <c r="KQ986" s="79"/>
      <c r="KR986" s="79"/>
      <c r="KS986" s="79"/>
      <c r="KT986" s="79"/>
      <c r="KU986" s="79"/>
      <c r="KV986" s="79"/>
      <c r="KW986" s="79"/>
      <c r="KX986" s="79"/>
      <c r="KY986" s="79"/>
      <c r="KZ986" s="79"/>
      <c r="LA986" s="79"/>
      <c r="LB986" s="79"/>
      <c r="LC986" s="79"/>
      <c r="LD986" s="79"/>
      <c r="LE986" s="79"/>
      <c r="LF986" s="79"/>
      <c r="LG986" s="79"/>
      <c r="LH986" s="79"/>
      <c r="LI986" s="79"/>
      <c r="LJ986" s="79"/>
      <c r="LK986" s="79"/>
      <c r="LL986" s="79"/>
      <c r="LM986" s="79"/>
      <c r="LN986" s="79"/>
      <c r="LO986" s="79"/>
      <c r="LP986" s="79"/>
      <c r="LQ986" s="79"/>
      <c r="LR986" s="79"/>
      <c r="LS986" s="79"/>
      <c r="LT986" s="79"/>
      <c r="LU986" s="79"/>
      <c r="LV986" s="79"/>
      <c r="LW986" s="79"/>
      <c r="LX986" s="79"/>
      <c r="LY986" s="79"/>
      <c r="LZ986" s="79"/>
      <c r="MA986" s="79"/>
      <c r="MB986" s="79"/>
      <c r="MC986" s="79"/>
      <c r="MD986" s="79"/>
      <c r="ME986" s="79"/>
      <c r="MF986" s="79"/>
      <c r="MG986" s="79"/>
      <c r="MH986" s="79"/>
      <c r="MI986" s="79"/>
      <c r="MJ986" s="79"/>
      <c r="MK986" s="79"/>
      <c r="ML986" s="79"/>
      <c r="MM986" s="79"/>
      <c r="MN986" s="79"/>
      <c r="MO986" s="79"/>
      <c r="MP986" s="79"/>
      <c r="MQ986" s="79"/>
      <c r="MR986" s="79"/>
      <c r="MS986" s="79"/>
      <c r="MT986" s="79"/>
      <c r="MU986" s="79"/>
      <c r="MV986" s="79"/>
      <c r="MW986" s="79"/>
      <c r="MX986" s="79"/>
      <c r="MY986" s="79"/>
      <c r="MZ986" s="79"/>
      <c r="NA986" s="79"/>
      <c r="NB986" s="79"/>
      <c r="NC986" s="79"/>
      <c r="ND986" s="79"/>
      <c r="NE986" s="79"/>
      <c r="NF986" s="79"/>
      <c r="NG986" s="79"/>
      <c r="NH986" s="79"/>
      <c r="NI986" s="79"/>
      <c r="NJ986" s="79"/>
      <c r="NK986" s="79"/>
      <c r="NL986" s="79"/>
      <c r="NM986" s="79"/>
      <c r="NN986" s="79"/>
      <c r="NO986" s="79"/>
      <c r="NP986" s="79"/>
      <c r="NQ986" s="79"/>
      <c r="NR986" s="79"/>
      <c r="NS986" s="79"/>
      <c r="NT986" s="79"/>
      <c r="NU986" s="79"/>
      <c r="NV986" s="79"/>
      <c r="NW986" s="79"/>
      <c r="NX986" s="79"/>
      <c r="NY986" s="79"/>
      <c r="NZ986" s="79"/>
      <c r="OA986" s="79"/>
      <c r="OB986" s="79"/>
      <c r="OC986" s="79"/>
      <c r="OD986" s="79"/>
      <c r="OE986" s="79"/>
      <c r="OF986" s="79"/>
      <c r="OG986" s="79"/>
      <c r="OH986" s="79"/>
      <c r="OI986" s="79"/>
      <c r="OJ986" s="79"/>
      <c r="OK986" s="79"/>
      <c r="OL986" s="79"/>
      <c r="OM986" s="79"/>
      <c r="ON986" s="79"/>
      <c r="OO986" s="79"/>
      <c r="OP986" s="79"/>
      <c r="OQ986" s="79"/>
      <c r="OR986" s="79"/>
      <c r="OS986" s="79"/>
      <c r="OT986" s="79"/>
      <c r="OU986" s="79"/>
      <c r="OV986" s="79"/>
      <c r="OW986" s="79"/>
      <c r="OX986" s="79"/>
      <c r="OY986" s="79"/>
      <c r="OZ986" s="79"/>
      <c r="PA986" s="79"/>
      <c r="PB986" s="79"/>
      <c r="PC986" s="79"/>
      <c r="PD986" s="79"/>
      <c r="PE986" s="79"/>
      <c r="PF986" s="79"/>
      <c r="PG986" s="79"/>
      <c r="PH986" s="79"/>
      <c r="PI986" s="79"/>
      <c r="PJ986" s="79"/>
      <c r="PK986" s="79"/>
      <c r="PL986" s="79"/>
      <c r="PM986" s="79"/>
      <c r="PN986" s="79"/>
      <c r="PO986" s="79"/>
      <c r="PP986" s="79"/>
      <c r="PQ986" s="79"/>
      <c r="PR986" s="79"/>
      <c r="PS986" s="79"/>
      <c r="PT986" s="79"/>
      <c r="PU986" s="79"/>
      <c r="PV986" s="79"/>
      <c r="PW986" s="79"/>
      <c r="PX986" s="79"/>
      <c r="PY986" s="79"/>
      <c r="PZ986" s="79"/>
      <c r="QA986" s="79"/>
      <c r="QB986" s="79"/>
      <c r="QC986" s="79"/>
      <c r="QD986" s="79"/>
      <c r="QE986" s="79"/>
      <c r="QF986" s="79"/>
      <c r="QG986" s="79"/>
      <c r="QH986" s="79"/>
      <c r="QI986" s="79"/>
      <c r="QJ986" s="79"/>
      <c r="QK986" s="79"/>
      <c r="QL986" s="79"/>
      <c r="QM986" s="79"/>
      <c r="QN986" s="79"/>
      <c r="QO986" s="79"/>
      <c r="QP986" s="79"/>
      <c r="QQ986" s="79"/>
      <c r="QR986" s="79"/>
      <c r="QS986" s="79"/>
      <c r="QT986" s="79"/>
      <c r="QU986" s="79"/>
      <c r="QV986" s="79"/>
      <c r="QW986" s="79"/>
      <c r="QX986" s="79"/>
      <c r="QY986" s="79"/>
      <c r="QZ986" s="79"/>
      <c r="RA986" s="79"/>
      <c r="RB986" s="79"/>
      <c r="RC986" s="79"/>
      <c r="RD986" s="79"/>
      <c r="RE986" s="79"/>
      <c r="RF986" s="79"/>
      <c r="RG986" s="79"/>
      <c r="RH986" s="79"/>
      <c r="RI986" s="79"/>
      <c r="RJ986" s="79"/>
      <c r="RK986" s="79"/>
      <c r="RL986" s="79"/>
      <c r="RM986" s="79"/>
      <c r="RN986" s="79"/>
      <c r="RO986" s="79"/>
      <c r="RP986" s="79"/>
      <c r="RQ986" s="79"/>
      <c r="RR986" s="79"/>
      <c r="RS986" s="79"/>
      <c r="RT986" s="79"/>
      <c r="RU986" s="79"/>
      <c r="RV986" s="79"/>
      <c r="RW986" s="79"/>
      <c r="RX986" s="79"/>
      <c r="RY986" s="79"/>
      <c r="RZ986" s="79"/>
      <c r="SA986" s="79"/>
      <c r="SB986" s="79"/>
      <c r="SC986" s="79"/>
      <c r="SD986" s="79"/>
      <c r="SE986" s="79"/>
      <c r="SF986" s="79"/>
      <c r="SG986" s="79"/>
      <c r="SH986" s="79"/>
      <c r="SI986" s="79"/>
      <c r="SJ986" s="79"/>
      <c r="SK986" s="79"/>
      <c r="SL986" s="79"/>
      <c r="SM986" s="79"/>
      <c r="SN986" s="79"/>
      <c r="SO986" s="79"/>
      <c r="SP986" s="79"/>
      <c r="SQ986" s="79"/>
      <c r="SR986" s="79"/>
      <c r="SS986" s="79"/>
      <c r="ST986" s="79"/>
      <c r="SU986" s="79"/>
      <c r="SV986" s="79"/>
      <c r="SW986" s="79"/>
      <c r="SX986" s="79"/>
      <c r="SY986" s="79"/>
      <c r="SZ986" s="79"/>
      <c r="TA986" s="79"/>
      <c r="TB986" s="79"/>
      <c r="TC986" s="79"/>
      <c r="TD986" s="79"/>
      <c r="TE986" s="79"/>
      <c r="TF986" s="79"/>
      <c r="TG986" s="79"/>
      <c r="TH986" s="79"/>
      <c r="TI986" s="79"/>
      <c r="TJ986" s="79"/>
      <c r="TK986" s="79"/>
      <c r="TL986" s="79"/>
      <c r="TM986" s="79"/>
      <c r="TN986" s="79"/>
      <c r="TO986" s="79"/>
      <c r="TP986" s="79"/>
      <c r="TQ986" s="79"/>
      <c r="TR986" s="79"/>
      <c r="TS986" s="79"/>
      <c r="TT986" s="79"/>
      <c r="TU986" s="79"/>
      <c r="TV986" s="79"/>
      <c r="TW986" s="79"/>
      <c r="TX986" s="79"/>
      <c r="TY986" s="79"/>
      <c r="TZ986" s="79"/>
      <c r="UA986" s="79"/>
      <c r="UB986" s="79"/>
      <c r="UC986" s="79"/>
      <c r="UD986" s="79"/>
      <c r="UE986" s="79"/>
      <c r="UF986" s="79"/>
      <c r="UG986" s="79"/>
      <c r="UH986" s="79"/>
      <c r="UI986" s="79"/>
      <c r="UJ986" s="79"/>
      <c r="UK986" s="79"/>
      <c r="UL986" s="79"/>
      <c r="UM986" s="79"/>
      <c r="UN986" s="79"/>
      <c r="UO986" s="79"/>
      <c r="UP986" s="79"/>
      <c r="UQ986" s="79"/>
      <c r="UR986" s="79"/>
      <c r="US986" s="79"/>
      <c r="UT986" s="79"/>
      <c r="UU986" s="79"/>
      <c r="UV986" s="79"/>
      <c r="UW986" s="79"/>
      <c r="UX986" s="79"/>
      <c r="UY986" s="79"/>
      <c r="UZ986" s="79"/>
      <c r="VA986" s="79"/>
      <c r="VB986" s="79"/>
      <c r="VC986" s="79"/>
      <c r="VD986" s="79"/>
      <c r="VE986" s="79"/>
      <c r="VF986" s="79"/>
      <c r="VG986" s="79"/>
      <c r="VH986" s="79"/>
      <c r="VI986" s="79"/>
      <c r="VJ986" s="79"/>
      <c r="VK986" s="79"/>
      <c r="VL986" s="79"/>
      <c r="VM986" s="79"/>
      <c r="VN986" s="79"/>
      <c r="VO986" s="79"/>
      <c r="VP986" s="79"/>
      <c r="VQ986" s="79"/>
      <c r="VR986" s="79"/>
      <c r="VS986" s="79"/>
      <c r="VT986" s="79"/>
      <c r="VU986" s="79"/>
      <c r="VV986" s="79"/>
      <c r="VW986" s="79"/>
      <c r="VX986" s="79"/>
      <c r="VY986" s="79"/>
      <c r="VZ986" s="79"/>
      <c r="WA986" s="79"/>
      <c r="WB986" s="79"/>
      <c r="WC986" s="79"/>
    </row>
    <row r="987" spans="1:601" s="102" customFormat="1">
      <c r="A987" s="60">
        <f>IF(C987=C986,A986,IF(C987=(C986+1),A986,(A986+1)))</f>
        <v>138</v>
      </c>
      <c r="B987" s="50" t="str">
        <f>IF(L987="Stroke",IF(M987=M986,IF(A987&lt;&gt;A986,1,IF(L986="Stroke",B986+1,IF(L985="Stroke",B985+1,IF(L984="Stroke",B984+1,IF(L983="Stroke",B983+1,IF(L982="Stroke",B982+1,IF(L981="Stroke",B981+1,IF(L980="Stroke",B980+1,"")))))))),IF(A987&lt;&gt;A985,1,IF(M987=M985,IF(L985="Stroke",B985+1,IF(M987=M984,IF(L984="Stroke",B984+1,""))),1))),"")</f>
        <v/>
      </c>
      <c r="C987" s="60">
        <f t="shared" si="30"/>
        <v>67479</v>
      </c>
      <c r="D987" s="60" t="str">
        <f t="shared" si="31"/>
        <v>20171129</v>
      </c>
      <c r="E987" s="60">
        <v>2017</v>
      </c>
      <c r="F987" s="60">
        <v>11</v>
      </c>
      <c r="G987" s="60">
        <v>29</v>
      </c>
      <c r="H987" s="60">
        <v>18</v>
      </c>
      <c r="I987" s="60">
        <v>44</v>
      </c>
      <c r="J987" s="60">
        <v>39</v>
      </c>
      <c r="K987" s="60">
        <v>594</v>
      </c>
      <c r="L987" s="60" t="s">
        <v>47</v>
      </c>
      <c r="M987" s="60">
        <v>1</v>
      </c>
      <c r="N987" s="60" t="s">
        <v>21</v>
      </c>
      <c r="O987" s="60" t="s">
        <v>27</v>
      </c>
      <c r="P987" s="60">
        <v>0</v>
      </c>
      <c r="Q987" s="60"/>
      <c r="R987" s="60"/>
      <c r="S987" s="60"/>
      <c r="T987" s="60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  <c r="AE987" s="79"/>
      <c r="AF987" s="79"/>
      <c r="AG987" s="79"/>
      <c r="AH987" s="79"/>
      <c r="AI987" s="79"/>
      <c r="AJ987" s="79"/>
      <c r="AK987" s="79"/>
      <c r="AL987" s="79"/>
      <c r="AM987" s="79"/>
      <c r="AN987" s="79"/>
      <c r="AO987" s="79"/>
      <c r="AP987" s="79"/>
      <c r="AQ987" s="79"/>
      <c r="AR987" s="79"/>
      <c r="AS987" s="79"/>
      <c r="AT987" s="79"/>
      <c r="AU987" s="79"/>
      <c r="AV987" s="79"/>
      <c r="AW987" s="79"/>
      <c r="AX987" s="79"/>
      <c r="AY987" s="79"/>
      <c r="AZ987" s="79"/>
      <c r="BA987" s="79"/>
      <c r="BB987" s="79"/>
      <c r="BC987" s="79"/>
      <c r="BD987" s="79"/>
      <c r="BE987" s="79"/>
      <c r="BF987" s="79"/>
      <c r="BG987" s="79"/>
      <c r="BH987" s="79"/>
      <c r="BI987" s="79"/>
      <c r="BJ987" s="79"/>
      <c r="BK987" s="79"/>
      <c r="BL987" s="79"/>
      <c r="BM987" s="79"/>
      <c r="BN987" s="79"/>
      <c r="BO987" s="79"/>
      <c r="BP987" s="79"/>
      <c r="BQ987" s="79"/>
      <c r="BR987" s="79"/>
      <c r="BS987" s="79"/>
      <c r="BT987" s="79"/>
      <c r="BU987" s="79"/>
      <c r="BV987" s="79"/>
      <c r="BW987" s="79"/>
      <c r="BX987" s="79"/>
      <c r="BY987" s="79"/>
      <c r="BZ987" s="79"/>
      <c r="CA987" s="79"/>
      <c r="CB987" s="79"/>
      <c r="CC987" s="79"/>
      <c r="CD987" s="79"/>
      <c r="CE987" s="79"/>
      <c r="CF987" s="79"/>
      <c r="CG987" s="79"/>
      <c r="CH987" s="79"/>
      <c r="CI987" s="79"/>
      <c r="CJ987" s="79"/>
      <c r="CK987" s="79"/>
      <c r="CL987" s="79"/>
      <c r="CM987" s="79"/>
      <c r="CN987" s="79"/>
      <c r="CO987" s="79"/>
      <c r="CP987" s="79"/>
      <c r="CQ987" s="79"/>
      <c r="CR987" s="79"/>
      <c r="CS987" s="79"/>
      <c r="CT987" s="79"/>
      <c r="CU987" s="79"/>
      <c r="CV987" s="79"/>
      <c r="CW987" s="79"/>
      <c r="CX987" s="79"/>
      <c r="CY987" s="79"/>
      <c r="CZ987" s="79"/>
      <c r="DA987" s="79"/>
      <c r="DB987" s="79"/>
      <c r="DC987" s="79"/>
      <c r="DD987" s="79"/>
      <c r="DE987" s="79"/>
      <c r="DF987" s="79"/>
      <c r="DG987" s="79"/>
      <c r="DH987" s="79"/>
      <c r="DI987" s="79"/>
      <c r="DJ987" s="79"/>
      <c r="DK987" s="79"/>
      <c r="DL987" s="79"/>
      <c r="DM987" s="79"/>
      <c r="DN987" s="79"/>
      <c r="DO987" s="79"/>
      <c r="DP987" s="79"/>
      <c r="DQ987" s="79"/>
      <c r="DR987" s="79"/>
      <c r="DS987" s="79"/>
      <c r="DT987" s="79"/>
      <c r="DU987" s="79"/>
      <c r="DV987" s="79"/>
      <c r="DW987" s="79"/>
      <c r="DX987" s="79"/>
      <c r="DY987" s="79"/>
      <c r="DZ987" s="79"/>
      <c r="EA987" s="79"/>
      <c r="EB987" s="79"/>
      <c r="EC987" s="79"/>
      <c r="ED987" s="79"/>
      <c r="EE987" s="79"/>
      <c r="EF987" s="79"/>
      <c r="EG987" s="79"/>
      <c r="EH987" s="79"/>
      <c r="EI987" s="79"/>
      <c r="EJ987" s="79"/>
      <c r="EK987" s="79"/>
      <c r="EL987" s="79"/>
      <c r="EM987" s="79"/>
      <c r="EN987" s="79"/>
      <c r="EO987" s="79"/>
      <c r="EP987" s="79"/>
      <c r="EQ987" s="79"/>
      <c r="ER987" s="79"/>
      <c r="ES987" s="79"/>
      <c r="ET987" s="79"/>
      <c r="EU987" s="79"/>
      <c r="EV987" s="79"/>
      <c r="EW987" s="79"/>
      <c r="EX987" s="79"/>
      <c r="EY987" s="79"/>
      <c r="EZ987" s="79"/>
      <c r="FA987" s="79"/>
      <c r="FB987" s="79"/>
      <c r="FC987" s="79"/>
      <c r="FD987" s="79"/>
      <c r="FE987" s="79"/>
      <c r="FF987" s="79"/>
      <c r="FG987" s="79"/>
      <c r="FH987" s="79"/>
      <c r="FI987" s="79"/>
      <c r="FJ987" s="79"/>
      <c r="FK987" s="79"/>
      <c r="FL987" s="79"/>
      <c r="FM987" s="79"/>
      <c r="FN987" s="79"/>
      <c r="FO987" s="79"/>
      <c r="FP987" s="79"/>
      <c r="FQ987" s="79"/>
      <c r="FR987" s="79"/>
      <c r="FS987" s="79"/>
      <c r="FT987" s="79"/>
      <c r="FU987" s="79"/>
      <c r="FV987" s="79"/>
      <c r="FW987" s="79"/>
      <c r="FX987" s="79"/>
      <c r="FY987" s="79"/>
      <c r="FZ987" s="79"/>
      <c r="GA987" s="79"/>
      <c r="GB987" s="79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79"/>
      <c r="HP987" s="79"/>
      <c r="HQ987" s="79"/>
      <c r="HR987" s="79"/>
      <c r="HS987" s="79"/>
      <c r="HT987" s="79"/>
      <c r="HU987" s="79"/>
      <c r="HV987" s="79"/>
      <c r="HW987" s="79"/>
      <c r="HX987" s="79"/>
      <c r="HY987" s="79"/>
      <c r="HZ987" s="79"/>
      <c r="IA987" s="79"/>
      <c r="IB987" s="79"/>
      <c r="IC987" s="79"/>
      <c r="ID987" s="79"/>
      <c r="IE987" s="79"/>
      <c r="IF987" s="79"/>
      <c r="IG987" s="79"/>
      <c r="IH987" s="79"/>
      <c r="II987" s="79"/>
      <c r="IJ987" s="79"/>
      <c r="IK987" s="79"/>
      <c r="IL987" s="79"/>
      <c r="IM987" s="79"/>
      <c r="IN987" s="79"/>
      <c r="IO987" s="79"/>
      <c r="IP987" s="79"/>
      <c r="IQ987" s="79"/>
      <c r="IR987" s="79"/>
      <c r="IS987" s="79"/>
      <c r="IT987" s="79"/>
      <c r="IU987" s="79"/>
      <c r="IV987" s="79"/>
      <c r="IW987" s="79"/>
      <c r="IX987" s="79"/>
      <c r="IY987" s="79"/>
      <c r="IZ987" s="79"/>
      <c r="JA987" s="79"/>
      <c r="JB987" s="79"/>
      <c r="JC987" s="79"/>
      <c r="JD987" s="79"/>
      <c r="JE987" s="79"/>
      <c r="JF987" s="79"/>
      <c r="JG987" s="79"/>
      <c r="JH987" s="79"/>
      <c r="JI987" s="79"/>
      <c r="JJ987" s="79"/>
      <c r="JK987" s="79"/>
      <c r="JL987" s="79"/>
      <c r="JM987" s="79"/>
      <c r="JN987" s="79"/>
      <c r="JO987" s="79"/>
      <c r="JP987" s="79"/>
      <c r="JQ987" s="79"/>
      <c r="JR987" s="79"/>
      <c r="JS987" s="79"/>
      <c r="JT987" s="79"/>
      <c r="JU987" s="79"/>
      <c r="JV987" s="79"/>
      <c r="JW987" s="79"/>
      <c r="JX987" s="79"/>
      <c r="JY987" s="79"/>
      <c r="JZ987" s="79"/>
      <c r="KA987" s="79"/>
      <c r="KB987" s="79"/>
      <c r="KC987" s="79"/>
      <c r="KD987" s="79"/>
      <c r="KE987" s="79"/>
      <c r="KF987" s="79"/>
      <c r="KG987" s="79"/>
      <c r="KH987" s="79"/>
      <c r="KI987" s="79"/>
      <c r="KJ987" s="79"/>
      <c r="KK987" s="79"/>
      <c r="KL987" s="79"/>
      <c r="KM987" s="79"/>
      <c r="KN987" s="79"/>
      <c r="KO987" s="79"/>
      <c r="KP987" s="79"/>
      <c r="KQ987" s="79"/>
      <c r="KR987" s="79"/>
      <c r="KS987" s="79"/>
      <c r="KT987" s="79"/>
      <c r="KU987" s="79"/>
      <c r="KV987" s="79"/>
      <c r="KW987" s="79"/>
      <c r="KX987" s="79"/>
      <c r="KY987" s="79"/>
      <c r="KZ987" s="79"/>
      <c r="LA987" s="79"/>
      <c r="LB987" s="79"/>
      <c r="LC987" s="79"/>
      <c r="LD987" s="79"/>
      <c r="LE987" s="79"/>
      <c r="LF987" s="79"/>
      <c r="LG987" s="79"/>
      <c r="LH987" s="79"/>
      <c r="LI987" s="79"/>
      <c r="LJ987" s="79"/>
      <c r="LK987" s="79"/>
      <c r="LL987" s="79"/>
      <c r="LM987" s="79"/>
      <c r="LN987" s="79"/>
      <c r="LO987" s="79"/>
      <c r="LP987" s="79"/>
      <c r="LQ987" s="79"/>
      <c r="LR987" s="79"/>
      <c r="LS987" s="79"/>
      <c r="LT987" s="79"/>
      <c r="LU987" s="79"/>
      <c r="LV987" s="79"/>
      <c r="LW987" s="79"/>
      <c r="LX987" s="79"/>
      <c r="LY987" s="79"/>
      <c r="LZ987" s="79"/>
      <c r="MA987" s="79"/>
      <c r="MB987" s="79"/>
      <c r="MC987" s="79"/>
      <c r="MD987" s="79"/>
      <c r="ME987" s="79"/>
      <c r="MF987" s="79"/>
      <c r="MG987" s="79"/>
      <c r="MH987" s="79"/>
      <c r="MI987" s="79"/>
      <c r="MJ987" s="79"/>
      <c r="MK987" s="79"/>
      <c r="ML987" s="79"/>
      <c r="MM987" s="79"/>
      <c r="MN987" s="79"/>
      <c r="MO987" s="79"/>
      <c r="MP987" s="79"/>
      <c r="MQ987" s="79"/>
      <c r="MR987" s="79"/>
      <c r="MS987" s="79"/>
      <c r="MT987" s="79"/>
      <c r="MU987" s="79"/>
      <c r="MV987" s="79"/>
      <c r="MW987" s="79"/>
      <c r="MX987" s="79"/>
      <c r="MY987" s="79"/>
      <c r="MZ987" s="79"/>
      <c r="NA987" s="79"/>
      <c r="NB987" s="79"/>
      <c r="NC987" s="79"/>
      <c r="ND987" s="79"/>
      <c r="NE987" s="79"/>
      <c r="NF987" s="79"/>
      <c r="NG987" s="79"/>
      <c r="NH987" s="79"/>
      <c r="NI987" s="79"/>
      <c r="NJ987" s="79"/>
      <c r="NK987" s="79"/>
      <c r="NL987" s="79"/>
      <c r="NM987" s="79"/>
      <c r="NN987" s="79"/>
      <c r="NO987" s="79"/>
      <c r="NP987" s="79"/>
      <c r="NQ987" s="79"/>
      <c r="NR987" s="79"/>
      <c r="NS987" s="79"/>
      <c r="NT987" s="79"/>
      <c r="NU987" s="79"/>
      <c r="NV987" s="79"/>
      <c r="NW987" s="79"/>
      <c r="NX987" s="79"/>
      <c r="NY987" s="79"/>
      <c r="NZ987" s="79"/>
      <c r="OA987" s="79"/>
      <c r="OB987" s="79"/>
      <c r="OC987" s="79"/>
      <c r="OD987" s="79"/>
      <c r="OE987" s="79"/>
      <c r="OF987" s="79"/>
      <c r="OG987" s="79"/>
      <c r="OH987" s="79"/>
      <c r="OI987" s="79"/>
      <c r="OJ987" s="79"/>
      <c r="OK987" s="79"/>
      <c r="OL987" s="79"/>
      <c r="OM987" s="79"/>
      <c r="ON987" s="79"/>
      <c r="OO987" s="79"/>
      <c r="OP987" s="79"/>
      <c r="OQ987" s="79"/>
      <c r="OR987" s="79"/>
      <c r="OS987" s="79"/>
      <c r="OT987" s="79"/>
      <c r="OU987" s="79"/>
      <c r="OV987" s="79"/>
      <c r="OW987" s="79"/>
      <c r="OX987" s="79"/>
      <c r="OY987" s="79"/>
      <c r="OZ987" s="79"/>
      <c r="PA987" s="79"/>
      <c r="PB987" s="79"/>
      <c r="PC987" s="79"/>
      <c r="PD987" s="79"/>
      <c r="PE987" s="79"/>
      <c r="PF987" s="79"/>
      <c r="PG987" s="79"/>
      <c r="PH987" s="79"/>
      <c r="PI987" s="79"/>
      <c r="PJ987" s="79"/>
      <c r="PK987" s="79"/>
      <c r="PL987" s="79"/>
      <c r="PM987" s="79"/>
      <c r="PN987" s="79"/>
      <c r="PO987" s="79"/>
      <c r="PP987" s="79"/>
      <c r="PQ987" s="79"/>
      <c r="PR987" s="79"/>
      <c r="PS987" s="79"/>
      <c r="PT987" s="79"/>
      <c r="PU987" s="79"/>
      <c r="PV987" s="79"/>
      <c r="PW987" s="79"/>
      <c r="PX987" s="79"/>
      <c r="PY987" s="79"/>
      <c r="PZ987" s="79"/>
      <c r="QA987" s="79"/>
      <c r="QB987" s="79"/>
      <c r="QC987" s="79"/>
      <c r="QD987" s="79"/>
      <c r="QE987" s="79"/>
      <c r="QF987" s="79"/>
      <c r="QG987" s="79"/>
      <c r="QH987" s="79"/>
      <c r="QI987" s="79"/>
      <c r="QJ987" s="79"/>
      <c r="QK987" s="79"/>
      <c r="QL987" s="79"/>
      <c r="QM987" s="79"/>
      <c r="QN987" s="79"/>
      <c r="QO987" s="79"/>
      <c r="QP987" s="79"/>
      <c r="QQ987" s="79"/>
      <c r="QR987" s="79"/>
      <c r="QS987" s="79"/>
      <c r="QT987" s="79"/>
      <c r="QU987" s="79"/>
      <c r="QV987" s="79"/>
      <c r="QW987" s="79"/>
      <c r="QX987" s="79"/>
      <c r="QY987" s="79"/>
      <c r="QZ987" s="79"/>
      <c r="RA987" s="79"/>
      <c r="RB987" s="79"/>
      <c r="RC987" s="79"/>
      <c r="RD987" s="79"/>
      <c r="RE987" s="79"/>
      <c r="RF987" s="79"/>
      <c r="RG987" s="79"/>
      <c r="RH987" s="79"/>
      <c r="RI987" s="79"/>
      <c r="RJ987" s="79"/>
      <c r="RK987" s="79"/>
      <c r="RL987" s="79"/>
      <c r="RM987" s="79"/>
      <c r="RN987" s="79"/>
      <c r="RO987" s="79"/>
      <c r="RP987" s="79"/>
      <c r="RQ987" s="79"/>
      <c r="RR987" s="79"/>
      <c r="RS987" s="79"/>
      <c r="RT987" s="79"/>
      <c r="RU987" s="79"/>
      <c r="RV987" s="79"/>
      <c r="RW987" s="79"/>
      <c r="RX987" s="79"/>
      <c r="RY987" s="79"/>
      <c r="RZ987" s="79"/>
      <c r="SA987" s="79"/>
      <c r="SB987" s="79"/>
      <c r="SC987" s="79"/>
      <c r="SD987" s="79"/>
      <c r="SE987" s="79"/>
      <c r="SF987" s="79"/>
      <c r="SG987" s="79"/>
      <c r="SH987" s="79"/>
      <c r="SI987" s="79"/>
      <c r="SJ987" s="79"/>
      <c r="SK987" s="79"/>
      <c r="SL987" s="79"/>
      <c r="SM987" s="79"/>
      <c r="SN987" s="79"/>
      <c r="SO987" s="79"/>
      <c r="SP987" s="79"/>
      <c r="SQ987" s="79"/>
      <c r="SR987" s="79"/>
      <c r="SS987" s="79"/>
      <c r="ST987" s="79"/>
      <c r="SU987" s="79"/>
      <c r="SV987" s="79"/>
      <c r="SW987" s="79"/>
      <c r="SX987" s="79"/>
      <c r="SY987" s="79"/>
      <c r="SZ987" s="79"/>
      <c r="TA987" s="79"/>
      <c r="TB987" s="79"/>
      <c r="TC987" s="79"/>
      <c r="TD987" s="79"/>
      <c r="TE987" s="79"/>
      <c r="TF987" s="79"/>
      <c r="TG987" s="79"/>
      <c r="TH987" s="79"/>
      <c r="TI987" s="79"/>
      <c r="TJ987" s="79"/>
      <c r="TK987" s="79"/>
      <c r="TL987" s="79"/>
      <c r="TM987" s="79"/>
      <c r="TN987" s="79"/>
      <c r="TO987" s="79"/>
      <c r="TP987" s="79"/>
      <c r="TQ987" s="79"/>
      <c r="TR987" s="79"/>
      <c r="TS987" s="79"/>
      <c r="TT987" s="79"/>
      <c r="TU987" s="79"/>
      <c r="TV987" s="79"/>
      <c r="TW987" s="79"/>
      <c r="TX987" s="79"/>
      <c r="TY987" s="79"/>
      <c r="TZ987" s="79"/>
      <c r="UA987" s="79"/>
      <c r="UB987" s="79"/>
      <c r="UC987" s="79"/>
      <c r="UD987" s="79"/>
      <c r="UE987" s="79"/>
      <c r="UF987" s="79"/>
      <c r="UG987" s="79"/>
      <c r="UH987" s="79"/>
      <c r="UI987" s="79"/>
      <c r="UJ987" s="79"/>
      <c r="UK987" s="79"/>
      <c r="UL987" s="79"/>
      <c r="UM987" s="79"/>
      <c r="UN987" s="79"/>
      <c r="UO987" s="79"/>
      <c r="UP987" s="79"/>
      <c r="UQ987" s="79"/>
      <c r="UR987" s="79"/>
      <c r="US987" s="79"/>
      <c r="UT987" s="79"/>
      <c r="UU987" s="79"/>
      <c r="UV987" s="79"/>
      <c r="UW987" s="79"/>
      <c r="UX987" s="79"/>
      <c r="UY987" s="79"/>
      <c r="UZ987" s="79"/>
      <c r="VA987" s="79"/>
      <c r="VB987" s="79"/>
      <c r="VC987" s="79"/>
      <c r="VD987" s="79"/>
      <c r="VE987" s="79"/>
      <c r="VF987" s="79"/>
      <c r="VG987" s="79"/>
      <c r="VH987" s="79"/>
      <c r="VI987" s="79"/>
      <c r="VJ987" s="79"/>
      <c r="VK987" s="79"/>
      <c r="VL987" s="79"/>
      <c r="VM987" s="79"/>
      <c r="VN987" s="79"/>
      <c r="VO987" s="79"/>
      <c r="VP987" s="79"/>
      <c r="VQ987" s="79"/>
      <c r="VR987" s="79"/>
      <c r="VS987" s="79"/>
      <c r="VT987" s="79"/>
      <c r="VU987" s="79"/>
      <c r="VV987" s="79"/>
      <c r="VW987" s="79"/>
      <c r="VX987" s="79"/>
      <c r="VY987" s="79"/>
      <c r="VZ987" s="79"/>
      <c r="WA987" s="79"/>
      <c r="WB987" s="79"/>
      <c r="WC987" s="79"/>
    </row>
    <row r="988" spans="1:601" s="85" customFormat="1">
      <c r="A988" s="83">
        <f>IF(C988=C987,A987,IF(C988=(C987+1),A987,(A987+1)))</f>
        <v>139</v>
      </c>
      <c r="B988" s="50" t="str">
        <f>IF(L988="Stroke",IF(M988=M987,IF(A988&lt;&gt;A987,1,IF(L987="Stroke",B987+1,IF(L986="Stroke",B986+1,IF(L985="Stroke",B985+1,IF(L984="Stroke",B984+1,IF(L983="Stroke",B983+1,IF(L982="Stroke",B982+1,IF(L981="Stroke",B981+1,"")))))))),IF(A988&lt;&gt;A986,1,IF(M988=M986,IF(L986="Stroke",B986+1,IF(M988=M985,IF(L985="Stroke",B985+1,""))),1))),"")</f>
        <v/>
      </c>
      <c r="C988" s="83">
        <f t="shared" si="30"/>
        <v>67613</v>
      </c>
      <c r="D988" s="83" t="str">
        <f t="shared" si="31"/>
        <v>20171129</v>
      </c>
      <c r="E988" s="83">
        <v>2017</v>
      </c>
      <c r="F988" s="83">
        <v>11</v>
      </c>
      <c r="G988" s="83">
        <v>29</v>
      </c>
      <c r="H988" s="83">
        <v>18</v>
      </c>
      <c r="I988" s="83">
        <v>46</v>
      </c>
      <c r="J988" s="83">
        <v>53</v>
      </c>
      <c r="K988" s="83">
        <v>756</v>
      </c>
      <c r="L988" s="83" t="s">
        <v>44</v>
      </c>
      <c r="M988" s="83">
        <v>1</v>
      </c>
      <c r="N988" s="83" t="s">
        <v>21</v>
      </c>
      <c r="O988" s="83" t="s">
        <v>27</v>
      </c>
      <c r="P988" s="83">
        <f>1372-756</f>
        <v>616</v>
      </c>
      <c r="Q988" s="83" t="s">
        <v>46</v>
      </c>
      <c r="R988" s="60"/>
      <c r="S988" s="60"/>
      <c r="T988" s="60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  <c r="AE988" s="79"/>
      <c r="AF988" s="79"/>
      <c r="AG988" s="79"/>
      <c r="AH988" s="79"/>
      <c r="AI988" s="79"/>
      <c r="AJ988" s="79"/>
      <c r="AK988" s="79"/>
      <c r="AL988" s="79"/>
      <c r="AM988" s="79"/>
      <c r="AN988" s="79"/>
      <c r="AO988" s="79"/>
      <c r="AP988" s="79"/>
      <c r="AQ988" s="79"/>
      <c r="AR988" s="79"/>
      <c r="AS988" s="79"/>
      <c r="AT988" s="79"/>
      <c r="AU988" s="79"/>
      <c r="AV988" s="79"/>
      <c r="AW988" s="79"/>
      <c r="AX988" s="79"/>
      <c r="AY988" s="79"/>
      <c r="AZ988" s="79"/>
      <c r="BA988" s="79"/>
      <c r="BB988" s="79"/>
      <c r="BC988" s="79"/>
      <c r="BD988" s="79"/>
      <c r="BE988" s="79"/>
      <c r="BF988" s="79"/>
      <c r="BG988" s="79"/>
      <c r="BH988" s="79"/>
      <c r="BI988" s="79"/>
      <c r="BJ988" s="79"/>
      <c r="BK988" s="79"/>
      <c r="BL988" s="79"/>
      <c r="BM988" s="79"/>
      <c r="BN988" s="79"/>
      <c r="BO988" s="79"/>
      <c r="BP988" s="79"/>
      <c r="BQ988" s="79"/>
      <c r="BR988" s="79"/>
      <c r="BS988" s="79"/>
      <c r="BT988" s="79"/>
      <c r="BU988" s="79"/>
      <c r="BV988" s="79"/>
      <c r="BW988" s="79"/>
      <c r="BX988" s="79"/>
      <c r="BY988" s="79"/>
      <c r="BZ988" s="79"/>
      <c r="CA988" s="79"/>
      <c r="CB988" s="79"/>
      <c r="CC988" s="79"/>
      <c r="CD988" s="79"/>
      <c r="CE988" s="79"/>
      <c r="CF988" s="79"/>
      <c r="CG988" s="79"/>
      <c r="CH988" s="79"/>
      <c r="CI988" s="79"/>
      <c r="CJ988" s="79"/>
      <c r="CK988" s="79"/>
      <c r="CL988" s="79"/>
      <c r="CM988" s="79"/>
      <c r="CN988" s="79"/>
      <c r="CO988" s="79"/>
      <c r="CP988" s="79"/>
      <c r="CQ988" s="79"/>
      <c r="CR988" s="79"/>
      <c r="CS988" s="79"/>
      <c r="CT988" s="79"/>
      <c r="CU988" s="79"/>
      <c r="CV988" s="79"/>
      <c r="CW988" s="79"/>
      <c r="CX988" s="79"/>
      <c r="CY988" s="79"/>
      <c r="CZ988" s="79"/>
      <c r="DA988" s="79"/>
      <c r="DB988" s="79"/>
      <c r="DC988" s="79"/>
      <c r="DD988" s="79"/>
      <c r="DE988" s="79"/>
      <c r="DF988" s="79"/>
      <c r="DG988" s="79"/>
      <c r="DH988" s="79"/>
      <c r="DI988" s="79"/>
      <c r="DJ988" s="79"/>
      <c r="DK988" s="79"/>
      <c r="DL988" s="79"/>
      <c r="DM988" s="79"/>
      <c r="DN988" s="79"/>
      <c r="DO988" s="79"/>
      <c r="DP988" s="79"/>
      <c r="DQ988" s="79"/>
      <c r="DR988" s="79"/>
      <c r="DS988" s="79"/>
      <c r="DT988" s="79"/>
      <c r="DU988" s="79"/>
      <c r="DV988" s="79"/>
      <c r="DW988" s="79"/>
      <c r="DX988" s="79"/>
      <c r="DY988" s="79"/>
      <c r="DZ988" s="79"/>
      <c r="EA988" s="79"/>
      <c r="EB988" s="79"/>
      <c r="EC988" s="79"/>
      <c r="ED988" s="79"/>
      <c r="EE988" s="79"/>
      <c r="EF988" s="79"/>
      <c r="EG988" s="79"/>
      <c r="EH988" s="79"/>
      <c r="EI988" s="79"/>
      <c r="EJ988" s="79"/>
      <c r="EK988" s="79"/>
      <c r="EL988" s="79"/>
      <c r="EM988" s="79"/>
      <c r="EN988" s="79"/>
      <c r="EO988" s="79"/>
      <c r="EP988" s="79"/>
      <c r="EQ988" s="79"/>
      <c r="ER988" s="79"/>
      <c r="ES988" s="79"/>
      <c r="ET988" s="79"/>
      <c r="EU988" s="79"/>
      <c r="EV988" s="79"/>
      <c r="EW988" s="79"/>
      <c r="EX988" s="79"/>
      <c r="EY988" s="79"/>
      <c r="EZ988" s="79"/>
      <c r="FA988" s="79"/>
      <c r="FB988" s="79"/>
      <c r="FC988" s="79"/>
      <c r="FD988" s="79"/>
      <c r="FE988" s="79"/>
      <c r="FF988" s="79"/>
      <c r="FG988" s="79"/>
      <c r="FH988" s="79"/>
      <c r="FI988" s="79"/>
      <c r="FJ988" s="79"/>
      <c r="FK988" s="79"/>
      <c r="FL988" s="79"/>
      <c r="FM988" s="79"/>
      <c r="FN988" s="79"/>
      <c r="FO988" s="79"/>
      <c r="FP988" s="79"/>
      <c r="FQ988" s="79"/>
      <c r="FR988" s="79"/>
      <c r="FS988" s="79"/>
      <c r="FT988" s="79"/>
      <c r="FU988" s="79"/>
      <c r="FV988" s="79"/>
      <c r="FW988" s="79"/>
      <c r="FX988" s="79"/>
      <c r="FY988" s="79"/>
      <c r="FZ988" s="79"/>
      <c r="GA988" s="79"/>
      <c r="GB988" s="79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79"/>
      <c r="HP988" s="79"/>
      <c r="HQ988" s="79"/>
      <c r="HR988" s="79"/>
      <c r="HS988" s="79"/>
      <c r="HT988" s="79"/>
      <c r="HU988" s="79"/>
      <c r="HV988" s="79"/>
      <c r="HW988" s="79"/>
      <c r="HX988" s="79"/>
      <c r="HY988" s="79"/>
      <c r="HZ988" s="79"/>
      <c r="IA988" s="79"/>
      <c r="IB988" s="79"/>
      <c r="IC988" s="79"/>
      <c r="ID988" s="79"/>
      <c r="IE988" s="79"/>
      <c r="IF988" s="79"/>
      <c r="IG988" s="79"/>
      <c r="IH988" s="79"/>
      <c r="II988" s="79"/>
      <c r="IJ988" s="79"/>
      <c r="IK988" s="79"/>
      <c r="IL988" s="79"/>
      <c r="IM988" s="79"/>
      <c r="IN988" s="79"/>
      <c r="IO988" s="79"/>
      <c r="IP988" s="79"/>
      <c r="IQ988" s="79"/>
      <c r="IR988" s="79"/>
      <c r="IS988" s="79"/>
      <c r="IT988" s="79"/>
      <c r="IU988" s="79"/>
      <c r="IV988" s="79"/>
      <c r="IW988" s="79"/>
      <c r="IX988" s="79"/>
      <c r="IY988" s="79"/>
      <c r="IZ988" s="79"/>
      <c r="JA988" s="79"/>
      <c r="JB988" s="79"/>
      <c r="JC988" s="79"/>
      <c r="JD988" s="79"/>
      <c r="JE988" s="79"/>
      <c r="JF988" s="79"/>
      <c r="JG988" s="79"/>
      <c r="JH988" s="79"/>
      <c r="JI988" s="79"/>
      <c r="JJ988" s="79"/>
      <c r="JK988" s="79"/>
      <c r="JL988" s="79"/>
      <c r="JM988" s="79"/>
      <c r="JN988" s="79"/>
      <c r="JO988" s="79"/>
      <c r="JP988" s="79"/>
      <c r="JQ988" s="79"/>
      <c r="JR988" s="79"/>
      <c r="JS988" s="79"/>
      <c r="JT988" s="79"/>
      <c r="JU988" s="79"/>
      <c r="JV988" s="79"/>
      <c r="JW988" s="79"/>
      <c r="JX988" s="79"/>
      <c r="JY988" s="79"/>
      <c r="JZ988" s="79"/>
      <c r="KA988" s="79"/>
      <c r="KB988" s="79"/>
      <c r="KC988" s="79"/>
      <c r="KD988" s="79"/>
      <c r="KE988" s="79"/>
      <c r="KF988" s="79"/>
      <c r="KG988" s="79"/>
      <c r="KH988" s="79"/>
      <c r="KI988" s="79"/>
      <c r="KJ988" s="79"/>
      <c r="KK988" s="79"/>
      <c r="KL988" s="79"/>
      <c r="KM988" s="79"/>
      <c r="KN988" s="79"/>
      <c r="KO988" s="79"/>
      <c r="KP988" s="79"/>
      <c r="KQ988" s="79"/>
      <c r="KR988" s="79"/>
      <c r="KS988" s="79"/>
      <c r="KT988" s="79"/>
      <c r="KU988" s="79"/>
      <c r="KV988" s="79"/>
      <c r="KW988" s="79"/>
      <c r="KX988" s="79"/>
      <c r="KY988" s="79"/>
      <c r="KZ988" s="79"/>
      <c r="LA988" s="79"/>
      <c r="LB988" s="79"/>
      <c r="LC988" s="79"/>
      <c r="LD988" s="79"/>
      <c r="LE988" s="79"/>
      <c r="LF988" s="79"/>
      <c r="LG988" s="79"/>
      <c r="LH988" s="79"/>
      <c r="LI988" s="79"/>
      <c r="LJ988" s="79"/>
      <c r="LK988" s="79"/>
      <c r="LL988" s="79"/>
      <c r="LM988" s="79"/>
      <c r="LN988" s="79"/>
      <c r="LO988" s="79"/>
      <c r="LP988" s="79"/>
      <c r="LQ988" s="79"/>
      <c r="LR988" s="79"/>
      <c r="LS988" s="79"/>
      <c r="LT988" s="79"/>
      <c r="LU988" s="79"/>
      <c r="LV988" s="79"/>
      <c r="LW988" s="79"/>
      <c r="LX988" s="79"/>
      <c r="LY988" s="79"/>
      <c r="LZ988" s="79"/>
      <c r="MA988" s="79"/>
      <c r="MB988" s="79"/>
      <c r="MC988" s="79"/>
      <c r="MD988" s="79"/>
      <c r="ME988" s="79"/>
      <c r="MF988" s="79"/>
      <c r="MG988" s="79"/>
      <c r="MH988" s="79"/>
      <c r="MI988" s="79"/>
      <c r="MJ988" s="79"/>
      <c r="MK988" s="79"/>
      <c r="ML988" s="79"/>
      <c r="MM988" s="79"/>
      <c r="MN988" s="79"/>
      <c r="MO988" s="79"/>
      <c r="MP988" s="79"/>
      <c r="MQ988" s="79"/>
      <c r="MR988" s="79"/>
      <c r="MS988" s="79"/>
      <c r="MT988" s="79"/>
      <c r="MU988" s="79"/>
      <c r="MV988" s="79"/>
      <c r="MW988" s="79"/>
      <c r="MX988" s="79"/>
      <c r="MY988" s="79"/>
      <c r="MZ988" s="79"/>
      <c r="NA988" s="79"/>
      <c r="NB988" s="79"/>
      <c r="NC988" s="79"/>
      <c r="ND988" s="79"/>
      <c r="NE988" s="79"/>
      <c r="NF988" s="79"/>
      <c r="NG988" s="79"/>
      <c r="NH988" s="79"/>
      <c r="NI988" s="79"/>
      <c r="NJ988" s="79"/>
      <c r="NK988" s="79"/>
      <c r="NL988" s="79"/>
      <c r="NM988" s="79"/>
      <c r="NN988" s="79"/>
      <c r="NO988" s="79"/>
      <c r="NP988" s="79"/>
      <c r="NQ988" s="79"/>
      <c r="NR988" s="79"/>
      <c r="NS988" s="79"/>
      <c r="NT988" s="79"/>
      <c r="NU988" s="79"/>
      <c r="NV988" s="79"/>
      <c r="NW988" s="79"/>
      <c r="NX988" s="79"/>
      <c r="NY988" s="79"/>
      <c r="NZ988" s="79"/>
      <c r="OA988" s="79"/>
      <c r="OB988" s="79"/>
      <c r="OC988" s="79"/>
      <c r="OD988" s="79"/>
      <c r="OE988" s="79"/>
      <c r="OF988" s="79"/>
      <c r="OG988" s="79"/>
      <c r="OH988" s="79"/>
      <c r="OI988" s="79"/>
      <c r="OJ988" s="79"/>
      <c r="OK988" s="79"/>
      <c r="OL988" s="79"/>
      <c r="OM988" s="79"/>
      <c r="ON988" s="79"/>
      <c r="OO988" s="79"/>
      <c r="OP988" s="79"/>
      <c r="OQ988" s="79"/>
      <c r="OR988" s="79"/>
      <c r="OS988" s="79"/>
      <c r="OT988" s="79"/>
      <c r="OU988" s="79"/>
      <c r="OV988" s="79"/>
      <c r="OW988" s="79"/>
      <c r="OX988" s="79"/>
      <c r="OY988" s="79"/>
      <c r="OZ988" s="79"/>
      <c r="PA988" s="79"/>
      <c r="PB988" s="79"/>
      <c r="PC988" s="79"/>
      <c r="PD988" s="79"/>
      <c r="PE988" s="79"/>
      <c r="PF988" s="79"/>
      <c r="PG988" s="79"/>
      <c r="PH988" s="79"/>
      <c r="PI988" s="79"/>
      <c r="PJ988" s="79"/>
      <c r="PK988" s="79"/>
      <c r="PL988" s="79"/>
      <c r="PM988" s="79"/>
      <c r="PN988" s="79"/>
      <c r="PO988" s="79"/>
      <c r="PP988" s="79"/>
      <c r="PQ988" s="79"/>
      <c r="PR988" s="79"/>
      <c r="PS988" s="79"/>
      <c r="PT988" s="79"/>
      <c r="PU988" s="79"/>
      <c r="PV988" s="79"/>
      <c r="PW988" s="79"/>
      <c r="PX988" s="79"/>
      <c r="PY988" s="79"/>
      <c r="PZ988" s="79"/>
      <c r="QA988" s="79"/>
      <c r="QB988" s="79"/>
      <c r="QC988" s="79"/>
      <c r="QD988" s="79"/>
      <c r="QE988" s="79"/>
      <c r="QF988" s="79"/>
      <c r="QG988" s="79"/>
      <c r="QH988" s="79"/>
      <c r="QI988" s="79"/>
      <c r="QJ988" s="79"/>
      <c r="QK988" s="79"/>
      <c r="QL988" s="79"/>
      <c r="QM988" s="79"/>
      <c r="QN988" s="79"/>
      <c r="QO988" s="79"/>
      <c r="QP988" s="79"/>
      <c r="QQ988" s="79"/>
      <c r="QR988" s="79"/>
      <c r="QS988" s="79"/>
      <c r="QT988" s="79"/>
      <c r="QU988" s="79"/>
      <c r="QV988" s="79"/>
      <c r="QW988" s="79"/>
      <c r="QX988" s="79"/>
      <c r="QY988" s="79"/>
      <c r="QZ988" s="79"/>
      <c r="RA988" s="79"/>
      <c r="RB988" s="79"/>
      <c r="RC988" s="79"/>
      <c r="RD988" s="79"/>
      <c r="RE988" s="79"/>
      <c r="RF988" s="79"/>
      <c r="RG988" s="79"/>
      <c r="RH988" s="79"/>
      <c r="RI988" s="79"/>
      <c r="RJ988" s="79"/>
      <c r="RK988" s="79"/>
      <c r="RL988" s="79"/>
      <c r="RM988" s="79"/>
      <c r="RN988" s="79"/>
      <c r="RO988" s="79"/>
      <c r="RP988" s="79"/>
      <c r="RQ988" s="79"/>
      <c r="RR988" s="79"/>
      <c r="RS988" s="79"/>
      <c r="RT988" s="79"/>
      <c r="RU988" s="79"/>
      <c r="RV988" s="79"/>
      <c r="RW988" s="79"/>
      <c r="RX988" s="79"/>
      <c r="RY988" s="79"/>
      <c r="RZ988" s="79"/>
      <c r="SA988" s="79"/>
      <c r="SB988" s="79"/>
      <c r="SC988" s="79"/>
      <c r="SD988" s="79"/>
      <c r="SE988" s="79"/>
      <c r="SF988" s="79"/>
      <c r="SG988" s="79"/>
      <c r="SH988" s="79"/>
      <c r="SI988" s="79"/>
      <c r="SJ988" s="79"/>
      <c r="SK988" s="79"/>
      <c r="SL988" s="79"/>
      <c r="SM988" s="79"/>
      <c r="SN988" s="79"/>
      <c r="SO988" s="79"/>
      <c r="SP988" s="79"/>
      <c r="SQ988" s="79"/>
      <c r="SR988" s="79"/>
      <c r="SS988" s="79"/>
      <c r="ST988" s="79"/>
      <c r="SU988" s="79"/>
      <c r="SV988" s="79"/>
      <c r="SW988" s="79"/>
      <c r="SX988" s="79"/>
      <c r="SY988" s="79"/>
      <c r="SZ988" s="79"/>
      <c r="TA988" s="79"/>
      <c r="TB988" s="79"/>
      <c r="TC988" s="79"/>
      <c r="TD988" s="79"/>
      <c r="TE988" s="79"/>
      <c r="TF988" s="79"/>
      <c r="TG988" s="79"/>
      <c r="TH988" s="79"/>
      <c r="TI988" s="79"/>
      <c r="TJ988" s="79"/>
      <c r="TK988" s="79"/>
      <c r="TL988" s="79"/>
      <c r="TM988" s="79"/>
      <c r="TN988" s="79"/>
      <c r="TO988" s="79"/>
      <c r="TP988" s="79"/>
      <c r="TQ988" s="79"/>
      <c r="TR988" s="79"/>
      <c r="TS988" s="79"/>
      <c r="TT988" s="79"/>
      <c r="TU988" s="79"/>
      <c r="TV988" s="79"/>
      <c r="TW988" s="79"/>
      <c r="TX988" s="79"/>
      <c r="TY988" s="79"/>
      <c r="TZ988" s="79"/>
      <c r="UA988" s="79"/>
      <c r="UB988" s="79"/>
      <c r="UC988" s="79"/>
      <c r="UD988" s="79"/>
      <c r="UE988" s="79"/>
      <c r="UF988" s="79"/>
      <c r="UG988" s="79"/>
      <c r="UH988" s="79"/>
      <c r="UI988" s="79"/>
      <c r="UJ988" s="79"/>
      <c r="UK988" s="79"/>
      <c r="UL988" s="79"/>
      <c r="UM988" s="79"/>
      <c r="UN988" s="79"/>
      <c r="UO988" s="79"/>
      <c r="UP988" s="79"/>
      <c r="UQ988" s="79"/>
      <c r="UR988" s="79"/>
      <c r="US988" s="79"/>
      <c r="UT988" s="79"/>
      <c r="UU988" s="79"/>
      <c r="UV988" s="79"/>
      <c r="UW988" s="79"/>
      <c r="UX988" s="79"/>
      <c r="UY988" s="79"/>
      <c r="UZ988" s="79"/>
      <c r="VA988" s="79"/>
      <c r="VB988" s="79"/>
      <c r="VC988" s="79"/>
      <c r="VD988" s="79"/>
      <c r="VE988" s="79"/>
      <c r="VF988" s="79"/>
      <c r="VG988" s="79"/>
      <c r="VH988" s="79"/>
      <c r="VI988" s="79"/>
      <c r="VJ988" s="79"/>
      <c r="VK988" s="79"/>
      <c r="VL988" s="79"/>
      <c r="VM988" s="79"/>
      <c r="VN988" s="79"/>
      <c r="VO988" s="79"/>
      <c r="VP988" s="79"/>
      <c r="VQ988" s="79"/>
      <c r="VR988" s="79"/>
      <c r="VS988" s="79"/>
      <c r="VT988" s="79"/>
      <c r="VU988" s="79"/>
      <c r="VV988" s="79"/>
      <c r="VW988" s="79"/>
      <c r="VX988" s="79"/>
      <c r="VY988" s="79"/>
      <c r="VZ988" s="79"/>
      <c r="WA988" s="79"/>
      <c r="WB988" s="79"/>
      <c r="WC988" s="79"/>
    </row>
    <row r="989" spans="1:601" s="79" customFormat="1">
      <c r="A989" s="60">
        <f>IF(C989=C988,A988,IF(C989=(C988+1),A988,(A988+1)))</f>
        <v>139</v>
      </c>
      <c r="B989" s="50" t="str">
        <f>IF(L989="Stroke",IF(M989=M988,IF(A989&lt;&gt;A988,1,IF(L988="Stroke",B988+1,IF(L987="Stroke",B987+1,IF(L986="Stroke",B986+1,IF(L985="Stroke",B985+1,IF(L984="Stroke",B984+1,IF(L983="Stroke",B983+1,IF(L982="Stroke",B982+1,"")))))))),IF(A989&lt;&gt;A987,1,IF(M989=M987,IF(L987="Stroke",B987+1,IF(M989=M986,IF(L986="Stroke",B986+1,""))),1))),"")</f>
        <v/>
      </c>
      <c r="C989" s="60">
        <f t="shared" si="30"/>
        <v>67613</v>
      </c>
      <c r="D989" s="60" t="str">
        <f t="shared" si="31"/>
        <v>20171129</v>
      </c>
      <c r="E989" s="60">
        <v>2017</v>
      </c>
      <c r="F989" s="60">
        <v>11</v>
      </c>
      <c r="G989" s="60">
        <v>29</v>
      </c>
      <c r="H989" s="60">
        <v>18</v>
      </c>
      <c r="I989" s="60">
        <v>46</v>
      </c>
      <c r="J989" s="60">
        <v>53</v>
      </c>
      <c r="K989" s="60">
        <v>756</v>
      </c>
      <c r="L989" s="60" t="s">
        <v>44</v>
      </c>
      <c r="M989" s="60">
        <v>2</v>
      </c>
      <c r="N989" s="60" t="s">
        <v>21</v>
      </c>
      <c r="O989" s="60" t="s">
        <v>27</v>
      </c>
      <c r="P989" s="60">
        <f>857-756</f>
        <v>101</v>
      </c>
      <c r="Q989" s="60" t="s">
        <v>186</v>
      </c>
      <c r="R989" s="60"/>
      <c r="S989" s="60"/>
      <c r="T989" s="60"/>
    </row>
    <row r="990" spans="1:601" s="79" customFormat="1">
      <c r="A990" s="60">
        <f>IF(C990=C989,A989,IF(C990=(C989+1),A989,(A989+1)))</f>
        <v>139</v>
      </c>
      <c r="B990" s="50" t="str">
        <f>IF(L990="Stroke",IF(M990=M989,IF(A990&lt;&gt;A989,1,IF(L989="Stroke",B989+1,IF(L988="Stroke",B988+1,IF(L987="Stroke",B987+1,IF(L986="Stroke",B986+1,IF(L985="Stroke",B985+1,IF(L984="Stroke",B984+1,IF(L983="Stroke",B983+1,"")))))))),IF(A990&lt;&gt;A988,1,IF(M990=M988,IF(L988="Stroke",B988+1,IF(M990=M987,IF(L987="Stroke",B987+1,""))),1))),"")</f>
        <v/>
      </c>
      <c r="C990" s="60">
        <f t="shared" si="30"/>
        <v>67613</v>
      </c>
      <c r="D990" s="60" t="str">
        <f t="shared" si="31"/>
        <v>20171129</v>
      </c>
      <c r="E990" s="60">
        <v>2017</v>
      </c>
      <c r="F990" s="60">
        <v>11</v>
      </c>
      <c r="G990" s="60">
        <v>29</v>
      </c>
      <c r="H990" s="60">
        <v>18</v>
      </c>
      <c r="I990" s="60">
        <v>46</v>
      </c>
      <c r="J990" s="60">
        <v>53</v>
      </c>
      <c r="K990" s="60">
        <v>994</v>
      </c>
      <c r="L990" s="60" t="s">
        <v>47</v>
      </c>
      <c r="M990" s="60">
        <v>1</v>
      </c>
      <c r="N990" s="60" t="s">
        <v>21</v>
      </c>
      <c r="O990" s="60" t="s">
        <v>27</v>
      </c>
      <c r="P990" s="60">
        <v>0</v>
      </c>
      <c r="Q990" s="60"/>
      <c r="R990" s="60"/>
      <c r="S990" s="60"/>
      <c r="T990" s="60"/>
    </row>
    <row r="991" spans="1:601" s="79" customFormat="1">
      <c r="A991" s="60">
        <f>IF(C991=C990,A990,IF(C991=(C990+1),A990,(A990+1)))</f>
        <v>139</v>
      </c>
      <c r="B991" s="50" t="str">
        <f>IF(L991="Stroke",IF(M991=M990,IF(A991&lt;&gt;A990,1,IF(L990="Stroke",B990+1,IF(L989="Stroke",B989+1,IF(L988="Stroke",B988+1,IF(L987="Stroke",B987+1,IF(L986="Stroke",B986+1,IF(L985="Stroke",B985+1,IF(L984="Stroke",B984+1,"")))))))),IF(A991&lt;&gt;A989,1,IF(M991=M989,IF(L989="Stroke",B989+1,IF(M991=M988,IF(L988="Stroke",B988+1,""))),1))),"")</f>
        <v/>
      </c>
      <c r="C991" s="60">
        <f t="shared" si="30"/>
        <v>67614</v>
      </c>
      <c r="D991" s="60" t="str">
        <f t="shared" si="31"/>
        <v>20171129</v>
      </c>
      <c r="E991" s="60">
        <v>2017</v>
      </c>
      <c r="F991" s="60">
        <v>11</v>
      </c>
      <c r="G991" s="60">
        <v>29</v>
      </c>
      <c r="H991" s="60">
        <v>18</v>
      </c>
      <c r="I991" s="60">
        <v>46</v>
      </c>
      <c r="J991" s="60">
        <v>54</v>
      </c>
      <c r="K991" s="60">
        <v>19</v>
      </c>
      <c r="L991" s="60" t="s">
        <v>47</v>
      </c>
      <c r="M991" s="60">
        <v>1</v>
      </c>
      <c r="N991" s="60" t="s">
        <v>21</v>
      </c>
      <c r="O991" s="60" t="s">
        <v>27</v>
      </c>
      <c r="P991" s="60">
        <v>0</v>
      </c>
      <c r="Q991" s="60"/>
      <c r="R991" s="60"/>
      <c r="S991" s="60"/>
      <c r="T991" s="60"/>
    </row>
    <row r="992" spans="1:601" s="79" customFormat="1">
      <c r="A992" s="60">
        <f>IF(C992=C991,A991,IF(C992=(C991+1),A991,(A991+1)))</f>
        <v>139</v>
      </c>
      <c r="B992" s="50" t="str">
        <f>IF(L992="Stroke",IF(M992=M991,IF(A992&lt;&gt;A991,1,IF(L991="Stroke",B991+1,IF(L990="Stroke",B990+1,IF(L989="Stroke",B989+1,IF(L988="Stroke",B988+1,IF(L987="Stroke",B987+1,IF(L986="Stroke",B986+1,IF(L985="Stroke",B985+1,"")))))))),IF(A992&lt;&gt;A990,1,IF(M992=M990,IF(L990="Stroke",B990+1,IF(M992=M989,IF(L989="Stroke",B989+1,""))),1))),"")</f>
        <v/>
      </c>
      <c r="C992" s="60">
        <f t="shared" si="30"/>
        <v>67614</v>
      </c>
      <c r="D992" s="60" t="str">
        <f t="shared" si="31"/>
        <v>20171129</v>
      </c>
      <c r="E992" s="60">
        <v>2017</v>
      </c>
      <c r="F992" s="60">
        <v>11</v>
      </c>
      <c r="G992" s="60">
        <v>29</v>
      </c>
      <c r="H992" s="60">
        <v>18</v>
      </c>
      <c r="I992" s="60">
        <v>46</v>
      </c>
      <c r="J992" s="60">
        <v>54</v>
      </c>
      <c r="K992" s="60">
        <v>45</v>
      </c>
      <c r="L992" s="60" t="s">
        <v>47</v>
      </c>
      <c r="M992" s="60">
        <v>1</v>
      </c>
      <c r="N992" s="60" t="s">
        <v>21</v>
      </c>
      <c r="O992" s="60" t="s">
        <v>27</v>
      </c>
      <c r="P992" s="60">
        <v>0</v>
      </c>
      <c r="Q992" s="60"/>
      <c r="R992" s="60"/>
      <c r="S992" s="60"/>
      <c r="T992" s="60"/>
    </row>
    <row r="993" spans="1:601" s="79" customFormat="1">
      <c r="A993" s="60">
        <f>IF(C993=C992,A992,IF(C993=(C992+1),A992,(A992+1)))</f>
        <v>139</v>
      </c>
      <c r="B993" s="50" t="str">
        <f>IF(L993="Stroke",IF(M993=M992,IF(A993&lt;&gt;A992,1,IF(L992="Stroke",B992+1,IF(L991="Stroke",B991+1,IF(L990="Stroke",B990+1,IF(L989="Stroke",B989+1,IF(L988="Stroke",B988+1,IF(L987="Stroke",B987+1,IF(L986="Stroke",B986+1,"")))))))),IF(A993&lt;&gt;A991,1,IF(M993=M991,IF(L991="Stroke",B991+1,IF(M993=M990,IF(L990="Stroke",B990+1,""))),1))),"")</f>
        <v/>
      </c>
      <c r="C993" s="60">
        <f t="shared" si="30"/>
        <v>67614</v>
      </c>
      <c r="D993" s="60" t="str">
        <f t="shared" si="31"/>
        <v>20171129</v>
      </c>
      <c r="E993" s="60">
        <v>2017</v>
      </c>
      <c r="F993" s="60">
        <v>11</v>
      </c>
      <c r="G993" s="60">
        <v>29</v>
      </c>
      <c r="H993" s="60">
        <v>18</v>
      </c>
      <c r="I993" s="60">
        <v>46</v>
      </c>
      <c r="J993" s="60">
        <v>54</v>
      </c>
      <c r="K993" s="60">
        <v>251</v>
      </c>
      <c r="L993" s="60" t="s">
        <v>47</v>
      </c>
      <c r="M993" s="60">
        <v>1</v>
      </c>
      <c r="N993" s="60" t="s">
        <v>21</v>
      </c>
      <c r="O993" s="60" t="s">
        <v>27</v>
      </c>
      <c r="P993" s="60">
        <v>0</v>
      </c>
      <c r="Q993" s="60"/>
      <c r="R993" s="60"/>
      <c r="S993" s="60"/>
      <c r="T993" s="60"/>
    </row>
    <row r="994" spans="1:601" s="79" customFormat="1">
      <c r="A994" s="60">
        <f>IF(C994=C993,A993,IF(C994=(C993+1),A993,(A993+1)))</f>
        <v>139</v>
      </c>
      <c r="B994" s="50" t="str">
        <f>IF(L994="Stroke",IF(M994=M993,IF(A994&lt;&gt;A993,1,IF(L993="Stroke",B993+1,IF(L992="Stroke",B992+1,IF(L991="Stroke",B991+1,IF(L990="Stroke",B990+1,IF(L989="Stroke",B989+1,IF(L988="Stroke",B988+1,IF(L987="Stroke",B987+1,"")))))))),IF(A994&lt;&gt;A992,1,IF(M994=M992,IF(L992="Stroke",B992+1,IF(M994=M991,IF(L991="Stroke",B991+1,""))),1))),"")</f>
        <v/>
      </c>
      <c r="C994" s="60">
        <f t="shared" si="30"/>
        <v>67614</v>
      </c>
      <c r="D994" s="60" t="str">
        <f t="shared" si="31"/>
        <v>20171129</v>
      </c>
      <c r="E994" s="60">
        <v>2017</v>
      </c>
      <c r="F994" s="60">
        <v>11</v>
      </c>
      <c r="G994" s="60">
        <v>29</v>
      </c>
      <c r="H994" s="60">
        <v>18</v>
      </c>
      <c r="I994" s="60">
        <v>46</v>
      </c>
      <c r="J994" s="60">
        <v>54</v>
      </c>
      <c r="K994" s="60">
        <v>277</v>
      </c>
      <c r="L994" s="60" t="s">
        <v>47</v>
      </c>
      <c r="M994" s="60">
        <v>1</v>
      </c>
      <c r="N994" s="60" t="s">
        <v>21</v>
      </c>
      <c r="O994" s="60" t="s">
        <v>27</v>
      </c>
      <c r="P994" s="60">
        <v>0</v>
      </c>
      <c r="Q994" s="60"/>
      <c r="R994" s="60"/>
      <c r="S994" s="60"/>
      <c r="T994" s="60"/>
    </row>
    <row r="995" spans="1:601" s="85" customFormat="1">
      <c r="A995" s="83">
        <f>IF(C995=C994,A994,IF(C995=(C994+1),A994,(A994+1)))</f>
        <v>140</v>
      </c>
      <c r="B995" s="50" t="str">
        <f>IF(L995="Stroke",IF(M995=M994,IF(A995&lt;&gt;A994,1,IF(L994="Stroke",B994+1,IF(L993="Stroke",B993+1,IF(L992="Stroke",B992+1,IF(L991="Stroke",B991+1,IF(L990="Stroke",B990+1,IF(L989="Stroke",B989+1,IF(L988="Stroke",B988+1,"")))))))),IF(A995&lt;&gt;A993,1,IF(M995=M993,IF(L993="Stroke",B993+1,IF(M995=M992,IF(L992="Stroke",B992+1,""))),1))),"")</f>
        <v/>
      </c>
      <c r="C995" s="83">
        <f t="shared" si="30"/>
        <v>67795</v>
      </c>
      <c r="D995" s="83" t="str">
        <f t="shared" si="31"/>
        <v>20171129</v>
      </c>
      <c r="E995" s="83">
        <v>2017</v>
      </c>
      <c r="F995" s="83">
        <v>11</v>
      </c>
      <c r="G995" s="83">
        <v>29</v>
      </c>
      <c r="H995" s="83">
        <v>18</v>
      </c>
      <c r="I995" s="83">
        <v>49</v>
      </c>
      <c r="J995" s="83">
        <v>55</v>
      </c>
      <c r="K995" s="83">
        <v>137</v>
      </c>
      <c r="L995" s="83" t="s">
        <v>106</v>
      </c>
      <c r="M995" s="83">
        <v>1</v>
      </c>
      <c r="N995" s="83" t="s">
        <v>89</v>
      </c>
      <c r="O995" s="83" t="s">
        <v>28</v>
      </c>
      <c r="P995" s="83">
        <v>0</v>
      </c>
      <c r="Q995" s="83"/>
      <c r="R995" s="60"/>
      <c r="S995" s="60"/>
      <c r="T995" s="60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  <c r="AE995" s="79"/>
      <c r="AF995" s="79"/>
      <c r="AG995" s="79"/>
      <c r="AH995" s="79"/>
      <c r="AI995" s="79"/>
      <c r="AJ995" s="79"/>
      <c r="AK995" s="79"/>
      <c r="AL995" s="79"/>
      <c r="AM995" s="79"/>
      <c r="AN995" s="79"/>
      <c r="AO995" s="79"/>
      <c r="AP995" s="79"/>
      <c r="AQ995" s="79"/>
      <c r="AR995" s="79"/>
      <c r="AS995" s="79"/>
      <c r="AT995" s="79"/>
      <c r="AU995" s="79"/>
      <c r="AV995" s="79"/>
      <c r="AW995" s="79"/>
      <c r="AX995" s="79"/>
      <c r="AY995" s="79"/>
      <c r="AZ995" s="79"/>
      <c r="BA995" s="79"/>
      <c r="BB995" s="79"/>
      <c r="BC995" s="79"/>
      <c r="BD995" s="79"/>
      <c r="BE995" s="79"/>
      <c r="BF995" s="79"/>
      <c r="BG995" s="79"/>
      <c r="BH995" s="79"/>
      <c r="BI995" s="79"/>
      <c r="BJ995" s="79"/>
      <c r="BK995" s="79"/>
      <c r="BL995" s="79"/>
      <c r="BM995" s="79"/>
      <c r="BN995" s="79"/>
      <c r="BO995" s="79"/>
      <c r="BP995" s="79"/>
      <c r="BQ995" s="79"/>
      <c r="BR995" s="79"/>
      <c r="BS995" s="79"/>
      <c r="BT995" s="79"/>
      <c r="BU995" s="79"/>
      <c r="BV995" s="79"/>
      <c r="BW995" s="79"/>
      <c r="BX995" s="79"/>
      <c r="BY995" s="79"/>
      <c r="BZ995" s="79"/>
      <c r="CA995" s="79"/>
      <c r="CB995" s="79"/>
      <c r="CC995" s="79"/>
      <c r="CD995" s="79"/>
      <c r="CE995" s="79"/>
      <c r="CF995" s="79"/>
      <c r="CG995" s="79"/>
      <c r="CH995" s="79"/>
      <c r="CI995" s="79"/>
      <c r="CJ995" s="79"/>
      <c r="CK995" s="79"/>
      <c r="CL995" s="79"/>
      <c r="CM995" s="79"/>
      <c r="CN995" s="79"/>
      <c r="CO995" s="79"/>
      <c r="CP995" s="79"/>
      <c r="CQ995" s="79"/>
      <c r="CR995" s="79"/>
      <c r="CS995" s="79"/>
      <c r="CT995" s="79"/>
      <c r="CU995" s="79"/>
      <c r="CV995" s="79"/>
      <c r="CW995" s="79"/>
      <c r="CX995" s="79"/>
      <c r="CY995" s="79"/>
      <c r="CZ995" s="79"/>
      <c r="DA995" s="79"/>
      <c r="DB995" s="79"/>
      <c r="DC995" s="79"/>
      <c r="DD995" s="79"/>
      <c r="DE995" s="79"/>
      <c r="DF995" s="79"/>
      <c r="DG995" s="79"/>
      <c r="DH995" s="79"/>
      <c r="DI995" s="79"/>
      <c r="DJ995" s="79"/>
      <c r="DK995" s="79"/>
      <c r="DL995" s="79"/>
      <c r="DM995" s="79"/>
      <c r="DN995" s="79"/>
      <c r="DO995" s="79"/>
      <c r="DP995" s="79"/>
      <c r="DQ995" s="79"/>
      <c r="DR995" s="79"/>
      <c r="DS995" s="79"/>
      <c r="DT995" s="79"/>
      <c r="DU995" s="79"/>
      <c r="DV995" s="79"/>
      <c r="DW995" s="79"/>
      <c r="DX995" s="79"/>
      <c r="DY995" s="79"/>
      <c r="DZ995" s="79"/>
      <c r="EA995" s="79"/>
      <c r="EB995" s="79"/>
      <c r="EC995" s="79"/>
      <c r="ED995" s="79"/>
      <c r="EE995" s="79"/>
      <c r="EF995" s="79"/>
      <c r="EG995" s="79"/>
      <c r="EH995" s="79"/>
      <c r="EI995" s="79"/>
      <c r="EJ995" s="79"/>
      <c r="EK995" s="79"/>
      <c r="EL995" s="79"/>
      <c r="EM995" s="79"/>
      <c r="EN995" s="79"/>
      <c r="EO995" s="79"/>
      <c r="EP995" s="79"/>
      <c r="EQ995" s="79"/>
      <c r="ER995" s="79"/>
      <c r="ES995" s="79"/>
      <c r="ET995" s="79"/>
      <c r="EU995" s="79"/>
      <c r="EV995" s="79"/>
      <c r="EW995" s="79"/>
      <c r="EX995" s="79"/>
      <c r="EY995" s="79"/>
      <c r="EZ995" s="79"/>
      <c r="FA995" s="79"/>
      <c r="FB995" s="79"/>
      <c r="FC995" s="79"/>
      <c r="FD995" s="79"/>
      <c r="FE995" s="79"/>
      <c r="FF995" s="79"/>
      <c r="FG995" s="79"/>
      <c r="FH995" s="79"/>
      <c r="FI995" s="79"/>
      <c r="FJ995" s="79"/>
      <c r="FK995" s="79"/>
      <c r="FL995" s="79"/>
      <c r="FM995" s="79"/>
      <c r="FN995" s="79"/>
      <c r="FO995" s="79"/>
      <c r="FP995" s="79"/>
      <c r="FQ995" s="79"/>
      <c r="FR995" s="79"/>
      <c r="FS995" s="79"/>
      <c r="FT995" s="79"/>
      <c r="FU995" s="79"/>
      <c r="FV995" s="79"/>
      <c r="FW995" s="79"/>
      <c r="FX995" s="79"/>
      <c r="FY995" s="79"/>
      <c r="FZ995" s="79"/>
      <c r="GA995" s="79"/>
      <c r="GB995" s="79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79"/>
      <c r="HP995" s="79"/>
      <c r="HQ995" s="79"/>
      <c r="HR995" s="79"/>
      <c r="HS995" s="79"/>
      <c r="HT995" s="79"/>
      <c r="HU995" s="79"/>
      <c r="HV995" s="79"/>
      <c r="HW995" s="79"/>
      <c r="HX995" s="79"/>
      <c r="HY995" s="79"/>
      <c r="HZ995" s="79"/>
      <c r="IA995" s="79"/>
      <c r="IB995" s="79"/>
      <c r="IC995" s="79"/>
      <c r="ID995" s="79"/>
      <c r="IE995" s="79"/>
      <c r="IF995" s="79"/>
      <c r="IG995" s="79"/>
      <c r="IH995" s="79"/>
      <c r="II995" s="79"/>
      <c r="IJ995" s="79"/>
      <c r="IK995" s="79"/>
      <c r="IL995" s="79"/>
      <c r="IM995" s="79"/>
      <c r="IN995" s="79"/>
      <c r="IO995" s="79"/>
      <c r="IP995" s="79"/>
      <c r="IQ995" s="79"/>
      <c r="IR995" s="79"/>
      <c r="IS995" s="79"/>
      <c r="IT995" s="79"/>
      <c r="IU995" s="79"/>
      <c r="IV995" s="79"/>
      <c r="IW995" s="79"/>
      <c r="IX995" s="79"/>
      <c r="IY995" s="79"/>
      <c r="IZ995" s="79"/>
      <c r="JA995" s="79"/>
      <c r="JB995" s="79"/>
      <c r="JC995" s="79"/>
      <c r="JD995" s="79"/>
      <c r="JE995" s="79"/>
      <c r="JF995" s="79"/>
      <c r="JG995" s="79"/>
      <c r="JH995" s="79"/>
      <c r="JI995" s="79"/>
      <c r="JJ995" s="79"/>
      <c r="JK995" s="79"/>
      <c r="JL995" s="79"/>
      <c r="JM995" s="79"/>
      <c r="JN995" s="79"/>
      <c r="JO995" s="79"/>
      <c r="JP995" s="79"/>
      <c r="JQ995" s="79"/>
      <c r="JR995" s="79"/>
      <c r="JS995" s="79"/>
      <c r="JT995" s="79"/>
      <c r="JU995" s="79"/>
      <c r="JV995" s="79"/>
      <c r="JW995" s="79"/>
      <c r="JX995" s="79"/>
      <c r="JY995" s="79"/>
      <c r="JZ995" s="79"/>
      <c r="KA995" s="79"/>
      <c r="KB995" s="79"/>
      <c r="KC995" s="79"/>
      <c r="KD995" s="79"/>
      <c r="KE995" s="79"/>
      <c r="KF995" s="79"/>
      <c r="KG995" s="79"/>
      <c r="KH995" s="79"/>
      <c r="KI995" s="79"/>
      <c r="KJ995" s="79"/>
      <c r="KK995" s="79"/>
      <c r="KL995" s="79"/>
      <c r="KM995" s="79"/>
      <c r="KN995" s="79"/>
      <c r="KO995" s="79"/>
      <c r="KP995" s="79"/>
      <c r="KQ995" s="79"/>
      <c r="KR995" s="79"/>
      <c r="KS995" s="79"/>
      <c r="KT995" s="79"/>
      <c r="KU995" s="79"/>
      <c r="KV995" s="79"/>
      <c r="KW995" s="79"/>
      <c r="KX995" s="79"/>
      <c r="KY995" s="79"/>
      <c r="KZ995" s="79"/>
      <c r="LA995" s="79"/>
      <c r="LB995" s="79"/>
      <c r="LC995" s="79"/>
      <c r="LD995" s="79"/>
      <c r="LE995" s="79"/>
      <c r="LF995" s="79"/>
      <c r="LG995" s="79"/>
      <c r="LH995" s="79"/>
      <c r="LI995" s="79"/>
      <c r="LJ995" s="79"/>
      <c r="LK995" s="79"/>
      <c r="LL995" s="79"/>
      <c r="LM995" s="79"/>
      <c r="LN995" s="79"/>
      <c r="LO995" s="79"/>
      <c r="LP995" s="79"/>
      <c r="LQ995" s="79"/>
      <c r="LR995" s="79"/>
      <c r="LS995" s="79"/>
      <c r="LT995" s="79"/>
      <c r="LU995" s="79"/>
      <c r="LV995" s="79"/>
      <c r="LW995" s="79"/>
      <c r="LX995" s="79"/>
      <c r="LY995" s="79"/>
      <c r="LZ995" s="79"/>
      <c r="MA995" s="79"/>
      <c r="MB995" s="79"/>
      <c r="MC995" s="79"/>
      <c r="MD995" s="79"/>
      <c r="ME995" s="79"/>
      <c r="MF995" s="79"/>
      <c r="MG995" s="79"/>
      <c r="MH995" s="79"/>
      <c r="MI995" s="79"/>
      <c r="MJ995" s="79"/>
      <c r="MK995" s="79"/>
      <c r="ML995" s="79"/>
      <c r="MM995" s="79"/>
      <c r="MN995" s="79"/>
      <c r="MO995" s="79"/>
      <c r="MP995" s="79"/>
      <c r="MQ995" s="79"/>
      <c r="MR995" s="79"/>
      <c r="MS995" s="79"/>
      <c r="MT995" s="79"/>
      <c r="MU995" s="79"/>
      <c r="MV995" s="79"/>
      <c r="MW995" s="79"/>
      <c r="MX995" s="79"/>
      <c r="MY995" s="79"/>
      <c r="MZ995" s="79"/>
      <c r="NA995" s="79"/>
      <c r="NB995" s="79"/>
      <c r="NC995" s="79"/>
      <c r="ND995" s="79"/>
      <c r="NE995" s="79"/>
      <c r="NF995" s="79"/>
      <c r="NG995" s="79"/>
      <c r="NH995" s="79"/>
      <c r="NI995" s="79"/>
      <c r="NJ995" s="79"/>
      <c r="NK995" s="79"/>
      <c r="NL995" s="79"/>
      <c r="NM995" s="79"/>
      <c r="NN995" s="79"/>
      <c r="NO995" s="79"/>
      <c r="NP995" s="79"/>
      <c r="NQ995" s="79"/>
      <c r="NR995" s="79"/>
      <c r="NS995" s="79"/>
      <c r="NT995" s="79"/>
      <c r="NU995" s="79"/>
      <c r="NV995" s="79"/>
      <c r="NW995" s="79"/>
      <c r="NX995" s="79"/>
      <c r="NY995" s="79"/>
      <c r="NZ995" s="79"/>
      <c r="OA995" s="79"/>
      <c r="OB995" s="79"/>
      <c r="OC995" s="79"/>
      <c r="OD995" s="79"/>
      <c r="OE995" s="79"/>
      <c r="OF995" s="79"/>
      <c r="OG995" s="79"/>
      <c r="OH995" s="79"/>
      <c r="OI995" s="79"/>
      <c r="OJ995" s="79"/>
      <c r="OK995" s="79"/>
      <c r="OL995" s="79"/>
      <c r="OM995" s="79"/>
      <c r="ON995" s="79"/>
      <c r="OO995" s="79"/>
      <c r="OP995" s="79"/>
      <c r="OQ995" s="79"/>
      <c r="OR995" s="79"/>
      <c r="OS995" s="79"/>
      <c r="OT995" s="79"/>
      <c r="OU995" s="79"/>
      <c r="OV995" s="79"/>
      <c r="OW995" s="79"/>
      <c r="OX995" s="79"/>
      <c r="OY995" s="79"/>
      <c r="OZ995" s="79"/>
      <c r="PA995" s="79"/>
      <c r="PB995" s="79"/>
      <c r="PC995" s="79"/>
      <c r="PD995" s="79"/>
      <c r="PE995" s="79"/>
      <c r="PF995" s="79"/>
      <c r="PG995" s="79"/>
      <c r="PH995" s="79"/>
      <c r="PI995" s="79"/>
      <c r="PJ995" s="79"/>
      <c r="PK995" s="79"/>
      <c r="PL995" s="79"/>
      <c r="PM995" s="79"/>
      <c r="PN995" s="79"/>
      <c r="PO995" s="79"/>
      <c r="PP995" s="79"/>
      <c r="PQ995" s="79"/>
      <c r="PR995" s="79"/>
      <c r="PS995" s="79"/>
      <c r="PT995" s="79"/>
      <c r="PU995" s="79"/>
      <c r="PV995" s="79"/>
      <c r="PW995" s="79"/>
      <c r="PX995" s="79"/>
      <c r="PY995" s="79"/>
      <c r="PZ995" s="79"/>
      <c r="QA995" s="79"/>
      <c r="QB995" s="79"/>
      <c r="QC995" s="79"/>
      <c r="QD995" s="79"/>
      <c r="QE995" s="79"/>
      <c r="QF995" s="79"/>
      <c r="QG995" s="79"/>
      <c r="QH995" s="79"/>
      <c r="QI995" s="79"/>
      <c r="QJ995" s="79"/>
      <c r="QK995" s="79"/>
      <c r="QL995" s="79"/>
      <c r="QM995" s="79"/>
      <c r="QN995" s="79"/>
      <c r="QO995" s="79"/>
      <c r="QP995" s="79"/>
      <c r="QQ995" s="79"/>
      <c r="QR995" s="79"/>
      <c r="QS995" s="79"/>
      <c r="QT995" s="79"/>
      <c r="QU995" s="79"/>
      <c r="QV995" s="79"/>
      <c r="QW995" s="79"/>
      <c r="QX995" s="79"/>
      <c r="QY995" s="79"/>
      <c r="QZ995" s="79"/>
      <c r="RA995" s="79"/>
      <c r="RB995" s="79"/>
      <c r="RC995" s="79"/>
      <c r="RD995" s="79"/>
      <c r="RE995" s="79"/>
      <c r="RF995" s="79"/>
      <c r="RG995" s="79"/>
      <c r="RH995" s="79"/>
      <c r="RI995" s="79"/>
      <c r="RJ995" s="79"/>
      <c r="RK995" s="79"/>
      <c r="RL995" s="79"/>
      <c r="RM995" s="79"/>
      <c r="RN995" s="79"/>
      <c r="RO995" s="79"/>
      <c r="RP995" s="79"/>
      <c r="RQ995" s="79"/>
      <c r="RR995" s="79"/>
      <c r="RS995" s="79"/>
      <c r="RT995" s="79"/>
      <c r="RU995" s="79"/>
      <c r="RV995" s="79"/>
      <c r="RW995" s="79"/>
      <c r="RX995" s="79"/>
      <c r="RY995" s="79"/>
      <c r="RZ995" s="79"/>
      <c r="SA995" s="79"/>
      <c r="SB995" s="79"/>
      <c r="SC995" s="79"/>
      <c r="SD995" s="79"/>
      <c r="SE995" s="79"/>
      <c r="SF995" s="79"/>
      <c r="SG995" s="79"/>
      <c r="SH995" s="79"/>
      <c r="SI995" s="79"/>
      <c r="SJ995" s="79"/>
      <c r="SK995" s="79"/>
      <c r="SL995" s="79"/>
      <c r="SM995" s="79"/>
      <c r="SN995" s="79"/>
      <c r="SO995" s="79"/>
      <c r="SP995" s="79"/>
      <c r="SQ995" s="79"/>
      <c r="SR995" s="79"/>
      <c r="SS995" s="79"/>
      <c r="ST995" s="79"/>
      <c r="SU995" s="79"/>
      <c r="SV995" s="79"/>
      <c r="SW995" s="79"/>
      <c r="SX995" s="79"/>
      <c r="SY995" s="79"/>
      <c r="SZ995" s="79"/>
      <c r="TA995" s="79"/>
      <c r="TB995" s="79"/>
      <c r="TC995" s="79"/>
      <c r="TD995" s="79"/>
      <c r="TE995" s="79"/>
      <c r="TF995" s="79"/>
      <c r="TG995" s="79"/>
      <c r="TH995" s="79"/>
      <c r="TI995" s="79"/>
      <c r="TJ995" s="79"/>
      <c r="TK995" s="79"/>
      <c r="TL995" s="79"/>
      <c r="TM995" s="79"/>
      <c r="TN995" s="79"/>
      <c r="TO995" s="79"/>
      <c r="TP995" s="79"/>
      <c r="TQ995" s="79"/>
      <c r="TR995" s="79"/>
      <c r="TS995" s="79"/>
      <c r="TT995" s="79"/>
      <c r="TU995" s="79"/>
      <c r="TV995" s="79"/>
      <c r="TW995" s="79"/>
      <c r="TX995" s="79"/>
      <c r="TY995" s="79"/>
      <c r="TZ995" s="79"/>
      <c r="UA995" s="79"/>
      <c r="UB995" s="79"/>
      <c r="UC995" s="79"/>
      <c r="UD995" s="79"/>
      <c r="UE995" s="79"/>
      <c r="UF995" s="79"/>
      <c r="UG995" s="79"/>
      <c r="UH995" s="79"/>
      <c r="UI995" s="79"/>
      <c r="UJ995" s="79"/>
      <c r="UK995" s="79"/>
      <c r="UL995" s="79"/>
      <c r="UM995" s="79"/>
      <c r="UN995" s="79"/>
      <c r="UO995" s="79"/>
      <c r="UP995" s="79"/>
      <c r="UQ995" s="79"/>
      <c r="UR995" s="79"/>
      <c r="US995" s="79"/>
      <c r="UT995" s="79"/>
      <c r="UU995" s="79"/>
      <c r="UV995" s="79"/>
      <c r="UW995" s="79"/>
      <c r="UX995" s="79"/>
      <c r="UY995" s="79"/>
      <c r="UZ995" s="79"/>
      <c r="VA995" s="79"/>
      <c r="VB995" s="79"/>
      <c r="VC995" s="79"/>
      <c r="VD995" s="79"/>
      <c r="VE995" s="79"/>
      <c r="VF995" s="79"/>
      <c r="VG995" s="79"/>
      <c r="VH995" s="79"/>
      <c r="VI995" s="79"/>
      <c r="VJ995" s="79"/>
      <c r="VK995" s="79"/>
      <c r="VL995" s="79"/>
      <c r="VM995" s="79"/>
      <c r="VN995" s="79"/>
      <c r="VO995" s="79"/>
      <c r="VP995" s="79"/>
      <c r="VQ995" s="79"/>
      <c r="VR995" s="79"/>
      <c r="VS995" s="79"/>
      <c r="VT995" s="79"/>
      <c r="VU995" s="79"/>
      <c r="VV995" s="79"/>
      <c r="VW995" s="79"/>
      <c r="VX995" s="79"/>
      <c r="VY995" s="79"/>
      <c r="VZ995" s="79"/>
      <c r="WA995" s="79"/>
      <c r="WB995" s="79"/>
      <c r="WC995" s="79"/>
    </row>
    <row r="996" spans="1:601" s="79" customFormat="1">
      <c r="A996" s="60">
        <f>IF(C996=C995,A995,IF(C996=(C995+1),A995,(A995+1)))</f>
        <v>140</v>
      </c>
      <c r="B996" s="50" t="str">
        <f>IF(L996="Stroke",IF(M996=M995,IF(A996&lt;&gt;A995,1,IF(L995="Stroke",B995+1,IF(L994="Stroke",B994+1,IF(L993="Stroke",B993+1,IF(L992="Stroke",B992+1,IF(L991="Stroke",B991+1,IF(L990="Stroke",B990+1,IF(L989="Stroke",B989+1,"")))))))),IF(A996&lt;&gt;A994,1,IF(M996=M994,IF(L994="Stroke",B994+1,IF(M996=M993,IF(L993="Stroke",B993+1,""))),1))),"")</f>
        <v/>
      </c>
      <c r="C996" s="60">
        <f t="shared" si="30"/>
        <v>67795</v>
      </c>
      <c r="D996" s="60" t="str">
        <f t="shared" si="31"/>
        <v>20171129</v>
      </c>
      <c r="E996" s="60">
        <v>2017</v>
      </c>
      <c r="F996" s="60">
        <v>11</v>
      </c>
      <c r="G996" s="60">
        <v>29</v>
      </c>
      <c r="H996" s="60">
        <v>18</v>
      </c>
      <c r="I996" s="60">
        <v>49</v>
      </c>
      <c r="J996" s="60">
        <v>55</v>
      </c>
      <c r="K996" s="60">
        <v>184</v>
      </c>
      <c r="L996" s="60" t="s">
        <v>172</v>
      </c>
      <c r="M996" s="60">
        <v>1</v>
      </c>
      <c r="N996" s="60" t="s">
        <v>21</v>
      </c>
      <c r="O996" s="60" t="s">
        <v>27</v>
      </c>
      <c r="P996" s="60">
        <f>255-184</f>
        <v>71</v>
      </c>
      <c r="Q996" s="60" t="s">
        <v>186</v>
      </c>
      <c r="R996" s="60"/>
      <c r="S996" s="60"/>
      <c r="T996" s="60"/>
    </row>
    <row r="997" spans="1:601" s="79" customFormat="1">
      <c r="A997" s="60">
        <f>IF(C997=C996,A996,IF(C997=(C996+1),A996,(A996+1)))</f>
        <v>140</v>
      </c>
      <c r="B997" s="50" t="str">
        <f>IF(L997="Stroke",IF(M997=M996,IF(A997&lt;&gt;A996,1,IF(L996="Stroke",B996+1,IF(L995="Stroke",B995+1,IF(L994="Stroke",B994+1,IF(L993="Stroke",B993+1,IF(L992="Stroke",B992+1,IF(L991="Stroke",B991+1,IF(L990="Stroke",B990+1,"")))))))),IF(A997&lt;&gt;A995,1,IF(M997=M995,IF(L995="Stroke",B995+1,IF(M997=M994,IF(L994="Stroke",B994+1,""))),1))),"")</f>
        <v/>
      </c>
      <c r="C997" s="60">
        <f t="shared" si="30"/>
        <v>67795</v>
      </c>
      <c r="D997" s="60" t="str">
        <f t="shared" si="31"/>
        <v>20171129</v>
      </c>
      <c r="E997" s="60">
        <v>2017</v>
      </c>
      <c r="F997" s="60">
        <v>11</v>
      </c>
      <c r="G997" s="60">
        <v>29</v>
      </c>
      <c r="H997" s="60">
        <v>18</v>
      </c>
      <c r="I997" s="60">
        <v>49</v>
      </c>
      <c r="J997" s="60">
        <v>55</v>
      </c>
      <c r="K997" s="60">
        <v>222</v>
      </c>
      <c r="L997" s="60" t="s">
        <v>172</v>
      </c>
      <c r="M997" s="60">
        <v>2</v>
      </c>
      <c r="N997" s="60" t="s">
        <v>21</v>
      </c>
      <c r="O997" s="60" t="s">
        <v>27</v>
      </c>
      <c r="P997" s="60">
        <f>343-222</f>
        <v>121</v>
      </c>
      <c r="Q997" s="60" t="s">
        <v>46</v>
      </c>
      <c r="R997" s="60"/>
      <c r="S997" s="60"/>
      <c r="T997" s="60"/>
    </row>
    <row r="998" spans="1:601" s="79" customFormat="1">
      <c r="A998" s="60">
        <f>IF(C998=C997,A997,IF(C998=(C997+1),A997,(A997+1)))</f>
        <v>140</v>
      </c>
      <c r="B998" s="50" t="str">
        <f>IF(L998="Stroke",IF(M998=M997,IF(A998&lt;&gt;A997,1,IF(L997="Stroke",B997+1,IF(L996="Stroke",B996+1,IF(L995="Stroke",B995+1,IF(L994="Stroke",B994+1,IF(L993="Stroke",B993+1,IF(L992="Stroke",B992+1,IF(L991="Stroke",B991+1,"")))))))),IF(A998&lt;&gt;A996,1,IF(M998=M996,IF(L996="Stroke",B996+1,IF(M998=M995,IF(L995="Stroke",B995+1,""))),1))),"")</f>
        <v/>
      </c>
      <c r="C998" s="60">
        <f t="shared" si="30"/>
        <v>67795</v>
      </c>
      <c r="D998" s="60" t="str">
        <f t="shared" si="31"/>
        <v>20171129</v>
      </c>
      <c r="E998" s="60">
        <v>2017</v>
      </c>
      <c r="F998" s="60">
        <v>11</v>
      </c>
      <c r="G998" s="60">
        <v>29</v>
      </c>
      <c r="H998" s="60">
        <v>18</v>
      </c>
      <c r="I998" s="60">
        <v>49</v>
      </c>
      <c r="J998" s="60">
        <v>55</v>
      </c>
      <c r="K998" s="60">
        <v>249</v>
      </c>
      <c r="L998" s="60" t="s">
        <v>47</v>
      </c>
      <c r="M998" s="60">
        <v>1</v>
      </c>
      <c r="N998" s="60" t="s">
        <v>21</v>
      </c>
      <c r="O998" s="60" t="s">
        <v>27</v>
      </c>
      <c r="P998" s="60">
        <v>0</v>
      </c>
      <c r="Q998" s="60"/>
      <c r="R998" s="60"/>
      <c r="S998" s="60"/>
      <c r="T998" s="60"/>
    </row>
    <row r="999" spans="1:601" s="63" customFormat="1">
      <c r="A999" s="60">
        <f>IF(C999=C998,A998,IF(C999=(C998+1),A998,(A998+1)))</f>
        <v>140</v>
      </c>
      <c r="B999" s="50" t="str">
        <f>IF(L999="Stroke",IF(M999=M998,IF(A999&lt;&gt;A998,1,IF(L998="Stroke",B998+1,IF(L997="Stroke",B997+1,IF(L996="Stroke",B996+1,IF(L995="Stroke",B995+1,IF(L994="Stroke",B994+1,IF(L993="Stroke",B993+1,IF(L992="Stroke",B992+1,"")))))))),IF(A999&lt;&gt;A997,1,IF(M999=M997,IF(L997="Stroke",B997+1,IF(M999=M996,IF(L996="Stroke",B996+1,""))),1))),"")</f>
        <v/>
      </c>
      <c r="C999" s="60">
        <f t="shared" si="30"/>
        <v>67795</v>
      </c>
      <c r="D999" s="60" t="str">
        <f t="shared" si="31"/>
        <v>20171129</v>
      </c>
      <c r="E999" s="60">
        <v>2017</v>
      </c>
      <c r="F999" s="60">
        <v>11</v>
      </c>
      <c r="G999" s="60">
        <v>29</v>
      </c>
      <c r="H999" s="60">
        <v>18</v>
      </c>
      <c r="I999" s="60">
        <v>49</v>
      </c>
      <c r="J999" s="60">
        <v>55</v>
      </c>
      <c r="K999" s="60">
        <v>493</v>
      </c>
      <c r="L999" s="60" t="s">
        <v>173</v>
      </c>
      <c r="M999" s="60">
        <v>0</v>
      </c>
      <c r="N999" s="60" t="s">
        <v>89</v>
      </c>
      <c r="O999" s="60" t="s">
        <v>28</v>
      </c>
      <c r="P999" s="60">
        <v>0</v>
      </c>
      <c r="Q999" s="60"/>
      <c r="R999" s="60"/>
      <c r="S999" s="60"/>
      <c r="T999" s="60"/>
    </row>
    <row r="1000" spans="1:601" s="79" customFormat="1">
      <c r="A1000" s="60">
        <f>IF(C1000=C999,A999,IF(C1000=(C999+1),A999,(A999+1)))</f>
        <v>140</v>
      </c>
      <c r="B1000" s="50" t="str">
        <f>IF(L1000="Stroke",IF(M1000=M999,IF(A1000&lt;&gt;A999,1,IF(L999="Stroke",B999+1,IF(L998="Stroke",B998+1,IF(L997="Stroke",B997+1,IF(L996="Stroke",B996+1,IF(L995="Stroke",B995+1,IF(L994="Stroke",B994+1,IF(L993="Stroke",B993+1,"")))))))),IF(A1000&lt;&gt;A998,1,IF(M1000=M998,IF(L998="Stroke",B998+1,IF(M1000=M997,IF(L997="Stroke",B997+1,""))),1))),"")</f>
        <v/>
      </c>
      <c r="C1000" s="60">
        <f t="shared" si="30"/>
        <v>67795</v>
      </c>
      <c r="D1000" s="60" t="str">
        <f t="shared" si="31"/>
        <v>20171129</v>
      </c>
      <c r="E1000" s="60">
        <v>2017</v>
      </c>
      <c r="F1000" s="60">
        <v>11</v>
      </c>
      <c r="G1000" s="60">
        <v>29</v>
      </c>
      <c r="H1000" s="60">
        <v>18</v>
      </c>
      <c r="I1000" s="60">
        <v>49</v>
      </c>
      <c r="J1000" s="60">
        <v>55</v>
      </c>
      <c r="K1000" s="60">
        <v>592</v>
      </c>
      <c r="L1000" s="60" t="s">
        <v>173</v>
      </c>
      <c r="M1000" s="60">
        <v>0</v>
      </c>
      <c r="N1000" s="60" t="s">
        <v>89</v>
      </c>
      <c r="O1000" s="60" t="s">
        <v>28</v>
      </c>
      <c r="P1000" s="60">
        <v>0</v>
      </c>
      <c r="Q1000" s="60"/>
      <c r="R1000" s="60"/>
      <c r="S1000" s="60"/>
      <c r="T1000" s="60"/>
    </row>
    <row r="1001" spans="1:601" s="79" customFormat="1">
      <c r="A1001" s="60">
        <f>IF(C1001=C1000,A1000,IF(C1001=(C1000+1),A1000,(A1000+1)))</f>
        <v>140</v>
      </c>
      <c r="B1001" s="50" t="str">
        <f>IF(L1001="Stroke",IF(M1001=M1000,IF(A1001&lt;&gt;A1000,1,IF(L1000="Stroke",B1000+1,IF(L999="Stroke",B999+1,IF(L998="Stroke",B998+1,IF(L997="Stroke",B997+1,IF(L996="Stroke",B996+1,IF(L995="Stroke",B995+1,IF(L994="Stroke",B994+1,"")))))))),IF(A1001&lt;&gt;A999,1,IF(M1001=M999,IF(L999="Stroke",B999+1,IF(M1001=M998,IF(L998="Stroke",B998+1,""))),1))),"")</f>
        <v/>
      </c>
      <c r="C1001" s="60">
        <f t="shared" si="30"/>
        <v>67795</v>
      </c>
      <c r="D1001" s="60" t="str">
        <f t="shared" si="31"/>
        <v>20171129</v>
      </c>
      <c r="E1001" s="60">
        <v>2017</v>
      </c>
      <c r="F1001" s="60">
        <v>11</v>
      </c>
      <c r="G1001" s="60">
        <v>29</v>
      </c>
      <c r="H1001" s="60">
        <v>18</v>
      </c>
      <c r="I1001" s="60">
        <v>49</v>
      </c>
      <c r="J1001" s="60">
        <v>55</v>
      </c>
      <c r="K1001" s="60">
        <v>593</v>
      </c>
      <c r="L1001" s="60" t="s">
        <v>173</v>
      </c>
      <c r="M1001" s="60">
        <v>0</v>
      </c>
      <c r="N1001" s="60" t="s">
        <v>89</v>
      </c>
      <c r="O1001" s="60" t="s">
        <v>28</v>
      </c>
      <c r="P1001" s="60">
        <v>0</v>
      </c>
      <c r="Q1001" s="60"/>
      <c r="R1001" s="60"/>
      <c r="S1001" s="60"/>
      <c r="T1001" s="60"/>
    </row>
    <row r="1002" spans="1:601" s="79" customFormat="1">
      <c r="A1002" s="60">
        <f>IF(C1002=C1001,A1001,IF(C1002=(C1001+1),A1001,(A1001+1)))</f>
        <v>140</v>
      </c>
      <c r="B1002" s="50" t="str">
        <f>IF(L1002="Stroke",IF(M1002=M1001,IF(A1002&lt;&gt;A1001,1,IF(L1001="Stroke",B1001+1,IF(L1000="Stroke",B1000+1,IF(L999="Stroke",B999+1,IF(L998="Stroke",B998+1,IF(L997="Stroke",B997+1,IF(L996="Stroke",B996+1,IF(L995="Stroke",B995+1,"")))))))),IF(A1002&lt;&gt;A1000,1,IF(M1002=M1000,IF(L1000="Stroke",B1000+1,IF(M1002=M999,IF(L999="Stroke",B999+1,""))),1))),"")</f>
        <v/>
      </c>
      <c r="C1002" s="60">
        <f t="shared" si="30"/>
        <v>67795</v>
      </c>
      <c r="D1002" s="60" t="str">
        <f t="shared" si="31"/>
        <v>20171129</v>
      </c>
      <c r="E1002" s="60">
        <v>2017</v>
      </c>
      <c r="F1002" s="60">
        <v>11</v>
      </c>
      <c r="G1002" s="60">
        <v>29</v>
      </c>
      <c r="H1002" s="60">
        <v>18</v>
      </c>
      <c r="I1002" s="60">
        <v>49</v>
      </c>
      <c r="J1002" s="60">
        <v>55</v>
      </c>
      <c r="K1002" s="60">
        <v>598</v>
      </c>
      <c r="L1002" s="60" t="s">
        <v>173</v>
      </c>
      <c r="M1002" s="60">
        <v>0</v>
      </c>
      <c r="N1002" s="60" t="s">
        <v>89</v>
      </c>
      <c r="O1002" s="60" t="s">
        <v>28</v>
      </c>
      <c r="P1002" s="60">
        <v>0</v>
      </c>
      <c r="Q1002" s="60"/>
      <c r="R1002" s="60"/>
      <c r="S1002" s="60"/>
      <c r="T1002" s="60"/>
    </row>
    <row r="1003" spans="1:601" s="79" customFormat="1">
      <c r="A1003" s="60">
        <f>IF(C1003=C1002,A1002,IF(C1003=(C1002+1),A1002,(A1002+1)))</f>
        <v>140</v>
      </c>
      <c r="B1003" s="50" t="str">
        <f>IF(L1003="Stroke",IF(M1003=M1002,IF(A1003&lt;&gt;A1002,1,IF(L1002="Stroke",B1002+1,IF(L1001="Stroke",B1001+1,IF(L1000="Stroke",B1000+1,IF(L999="Stroke",B999+1,IF(L998="Stroke",B998+1,IF(L997="Stroke",B997+1,IF(L996="Stroke",B996+1,"")))))))),IF(A1003&lt;&gt;A1001,1,IF(M1003=M1001,IF(L1001="Stroke",B1001+1,IF(M1003=M1000,IF(L1000="Stroke",B1000+1,""))),1))),"")</f>
        <v/>
      </c>
      <c r="C1003" s="60">
        <f t="shared" si="30"/>
        <v>67795</v>
      </c>
      <c r="D1003" s="60" t="str">
        <f t="shared" si="31"/>
        <v>20171129</v>
      </c>
      <c r="E1003" s="60">
        <v>2017</v>
      </c>
      <c r="F1003" s="60">
        <v>11</v>
      </c>
      <c r="G1003" s="60">
        <v>29</v>
      </c>
      <c r="H1003" s="60">
        <v>18</v>
      </c>
      <c r="I1003" s="60">
        <v>49</v>
      </c>
      <c r="J1003" s="60">
        <v>55</v>
      </c>
      <c r="K1003" s="60">
        <v>600</v>
      </c>
      <c r="L1003" s="60" t="s">
        <v>173</v>
      </c>
      <c r="M1003" s="60">
        <v>0</v>
      </c>
      <c r="N1003" s="60" t="s">
        <v>89</v>
      </c>
      <c r="O1003" s="60" t="s">
        <v>28</v>
      </c>
      <c r="P1003" s="60">
        <v>0</v>
      </c>
      <c r="Q1003" s="60"/>
      <c r="R1003" s="60"/>
      <c r="S1003" s="60"/>
      <c r="T1003" s="60"/>
    </row>
    <row r="1004" spans="1:601" s="85" customFormat="1">
      <c r="A1004" s="83">
        <f>IF(C1004=C1003,A1003,IF(C1004=(C1003+1),A1003,(A1003+1)))</f>
        <v>141</v>
      </c>
      <c r="B1004" s="50" t="str">
        <f>IF(L1004="Stroke",IF(M1004=M1003,IF(A1004&lt;&gt;A1003,1,IF(L1003="Stroke",B1003+1,IF(L1002="Stroke",B1002+1,IF(L1001="Stroke",B1001+1,IF(L1000="Stroke",B1000+1,IF(L999="Stroke",B999+1,IF(L998="Stroke",B998+1,IF(L997="Stroke",B997+1,"")))))))),IF(A1004&lt;&gt;A1002,1,IF(M1004=M1002,IF(L1002="Stroke",B1002+1,IF(M1004=M1001,IF(L1001="Stroke",B1001+1,""))),1))),"")</f>
        <v/>
      </c>
      <c r="C1004" s="83">
        <f t="shared" si="30"/>
        <v>68319</v>
      </c>
      <c r="D1004" s="83" t="str">
        <f t="shared" si="31"/>
        <v>20171129</v>
      </c>
      <c r="E1004" s="83">
        <v>2017</v>
      </c>
      <c r="F1004" s="83">
        <v>11</v>
      </c>
      <c r="G1004" s="83">
        <v>29</v>
      </c>
      <c r="H1004" s="83">
        <v>18</v>
      </c>
      <c r="I1004" s="83">
        <v>58</v>
      </c>
      <c r="J1004" s="83">
        <v>39</v>
      </c>
      <c r="K1004" s="83">
        <v>210</v>
      </c>
      <c r="L1004" s="83" t="s">
        <v>172</v>
      </c>
      <c r="M1004" s="83">
        <v>1</v>
      </c>
      <c r="N1004" s="83" t="s">
        <v>21</v>
      </c>
      <c r="O1004" s="83" t="s">
        <v>27</v>
      </c>
      <c r="P1004" s="83">
        <v>157</v>
      </c>
      <c r="Q1004" s="83" t="s">
        <v>46</v>
      </c>
      <c r="R1004" s="60"/>
      <c r="S1004" s="60"/>
      <c r="T1004" s="60"/>
      <c r="U1004" s="79"/>
      <c r="V1004" s="79"/>
      <c r="W1004" s="79"/>
      <c r="X1004" s="79"/>
      <c r="Y1004" s="79"/>
      <c r="Z1004" s="79"/>
      <c r="AA1004" s="79"/>
      <c r="AB1004" s="79"/>
      <c r="AC1004" s="79"/>
      <c r="AD1004" s="79"/>
      <c r="AE1004" s="79"/>
      <c r="AF1004" s="79"/>
      <c r="AG1004" s="79"/>
      <c r="AH1004" s="79"/>
      <c r="AI1004" s="79"/>
      <c r="AJ1004" s="79"/>
      <c r="AK1004" s="79"/>
      <c r="AL1004" s="79"/>
      <c r="AM1004" s="79"/>
      <c r="AN1004" s="79"/>
      <c r="AO1004" s="79"/>
      <c r="AP1004" s="79"/>
      <c r="AQ1004" s="79"/>
      <c r="AR1004" s="79"/>
      <c r="AS1004" s="79"/>
      <c r="AT1004" s="79"/>
      <c r="AU1004" s="79"/>
      <c r="AV1004" s="79"/>
      <c r="AW1004" s="79"/>
      <c r="AX1004" s="79"/>
      <c r="AY1004" s="79"/>
      <c r="AZ1004" s="79"/>
      <c r="BA1004" s="79"/>
      <c r="BB1004" s="79"/>
      <c r="BC1004" s="79"/>
      <c r="BD1004" s="79"/>
      <c r="BE1004" s="79"/>
      <c r="BF1004" s="79"/>
      <c r="BG1004" s="79"/>
      <c r="BH1004" s="79"/>
      <c r="BI1004" s="79"/>
      <c r="BJ1004" s="79"/>
      <c r="BK1004" s="79"/>
      <c r="BL1004" s="79"/>
      <c r="BM1004" s="79"/>
      <c r="BN1004" s="79"/>
      <c r="BO1004" s="79"/>
      <c r="BP1004" s="79"/>
      <c r="BQ1004" s="79"/>
      <c r="BR1004" s="79"/>
      <c r="BS1004" s="79"/>
      <c r="BT1004" s="79"/>
      <c r="BU1004" s="79"/>
      <c r="BV1004" s="79"/>
      <c r="BW1004" s="79"/>
      <c r="BX1004" s="79"/>
      <c r="BY1004" s="79"/>
      <c r="BZ1004" s="79"/>
      <c r="CA1004" s="79"/>
      <c r="CB1004" s="79"/>
      <c r="CC1004" s="79"/>
      <c r="CD1004" s="79"/>
      <c r="CE1004" s="79"/>
      <c r="CF1004" s="79"/>
      <c r="CG1004" s="79"/>
      <c r="CH1004" s="79"/>
      <c r="CI1004" s="79"/>
      <c r="CJ1004" s="79"/>
      <c r="CK1004" s="79"/>
      <c r="CL1004" s="79"/>
      <c r="CM1004" s="79"/>
      <c r="CN1004" s="79"/>
      <c r="CO1004" s="79"/>
      <c r="CP1004" s="79"/>
      <c r="CQ1004" s="79"/>
      <c r="CR1004" s="79"/>
      <c r="CS1004" s="79"/>
      <c r="CT1004" s="79"/>
      <c r="CU1004" s="79"/>
      <c r="CV1004" s="79"/>
      <c r="CW1004" s="79"/>
      <c r="CX1004" s="79"/>
      <c r="CY1004" s="79"/>
      <c r="CZ1004" s="79"/>
      <c r="DA1004" s="79"/>
      <c r="DB1004" s="79"/>
      <c r="DC1004" s="79"/>
      <c r="DD1004" s="79"/>
      <c r="DE1004" s="79"/>
      <c r="DF1004" s="79"/>
      <c r="DG1004" s="79"/>
      <c r="DH1004" s="79"/>
      <c r="DI1004" s="79"/>
      <c r="DJ1004" s="79"/>
      <c r="DK1004" s="79"/>
      <c r="DL1004" s="79"/>
      <c r="DM1004" s="79"/>
      <c r="DN1004" s="79"/>
      <c r="DO1004" s="79"/>
      <c r="DP1004" s="79"/>
      <c r="DQ1004" s="79"/>
      <c r="DR1004" s="79"/>
      <c r="DS1004" s="79"/>
      <c r="DT1004" s="79"/>
      <c r="DU1004" s="79"/>
      <c r="DV1004" s="79"/>
      <c r="DW1004" s="79"/>
      <c r="DX1004" s="79"/>
      <c r="DY1004" s="79"/>
      <c r="DZ1004" s="79"/>
      <c r="EA1004" s="79"/>
      <c r="EB1004" s="79"/>
      <c r="EC1004" s="79"/>
      <c r="ED1004" s="79"/>
      <c r="EE1004" s="79"/>
      <c r="EF1004" s="79"/>
      <c r="EG1004" s="79"/>
      <c r="EH1004" s="79"/>
      <c r="EI1004" s="79"/>
      <c r="EJ1004" s="79"/>
      <c r="EK1004" s="79"/>
      <c r="EL1004" s="79"/>
      <c r="EM1004" s="79"/>
      <c r="EN1004" s="79"/>
      <c r="EO1004" s="79"/>
      <c r="EP1004" s="79"/>
      <c r="EQ1004" s="79"/>
      <c r="ER1004" s="79"/>
      <c r="ES1004" s="79"/>
      <c r="ET1004" s="79"/>
      <c r="EU1004" s="79"/>
      <c r="EV1004" s="79"/>
      <c r="EW1004" s="79"/>
      <c r="EX1004" s="79"/>
      <c r="EY1004" s="79"/>
      <c r="EZ1004" s="79"/>
      <c r="FA1004" s="79"/>
      <c r="FB1004" s="79"/>
      <c r="FC1004" s="79"/>
      <c r="FD1004" s="79"/>
      <c r="FE1004" s="79"/>
      <c r="FF1004" s="79"/>
      <c r="FG1004" s="79"/>
      <c r="FH1004" s="79"/>
      <c r="FI1004" s="79"/>
      <c r="FJ1004" s="79"/>
      <c r="FK1004" s="79"/>
      <c r="FL1004" s="79"/>
      <c r="FM1004" s="79"/>
      <c r="FN1004" s="79"/>
      <c r="FO1004" s="79"/>
      <c r="FP1004" s="79"/>
      <c r="FQ1004" s="79"/>
      <c r="FR1004" s="79"/>
      <c r="FS1004" s="79"/>
      <c r="FT1004" s="79"/>
      <c r="FU1004" s="79"/>
      <c r="FV1004" s="79"/>
      <c r="FW1004" s="79"/>
      <c r="FX1004" s="79"/>
      <c r="FY1004" s="79"/>
      <c r="FZ1004" s="79"/>
      <c r="GA1004" s="79"/>
      <c r="GB1004" s="79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79"/>
      <c r="HP1004" s="79"/>
      <c r="HQ1004" s="79"/>
      <c r="HR1004" s="79"/>
      <c r="HS1004" s="79"/>
      <c r="HT1004" s="79"/>
      <c r="HU1004" s="79"/>
      <c r="HV1004" s="79"/>
      <c r="HW1004" s="79"/>
      <c r="HX1004" s="79"/>
      <c r="HY1004" s="79"/>
      <c r="HZ1004" s="79"/>
      <c r="IA1004" s="79"/>
      <c r="IB1004" s="79"/>
      <c r="IC1004" s="79"/>
      <c r="ID1004" s="79"/>
      <c r="IE1004" s="79"/>
      <c r="IF1004" s="79"/>
      <c r="IG1004" s="79"/>
      <c r="IH1004" s="79"/>
      <c r="II1004" s="79"/>
      <c r="IJ1004" s="79"/>
      <c r="IK1004" s="79"/>
      <c r="IL1004" s="79"/>
      <c r="IM1004" s="79"/>
      <c r="IN1004" s="79"/>
      <c r="IO1004" s="79"/>
      <c r="IP1004" s="79"/>
      <c r="IQ1004" s="79"/>
      <c r="IR1004" s="79"/>
      <c r="IS1004" s="79"/>
      <c r="IT1004" s="79"/>
      <c r="IU1004" s="79"/>
      <c r="IV1004" s="79"/>
      <c r="IW1004" s="79"/>
      <c r="IX1004" s="79"/>
      <c r="IY1004" s="79"/>
      <c r="IZ1004" s="79"/>
      <c r="JA1004" s="79"/>
      <c r="JB1004" s="79"/>
      <c r="JC1004" s="79"/>
      <c r="JD1004" s="79"/>
      <c r="JE1004" s="79"/>
      <c r="JF1004" s="79"/>
      <c r="JG1004" s="79"/>
      <c r="JH1004" s="79"/>
      <c r="JI1004" s="79"/>
      <c r="JJ1004" s="79"/>
      <c r="JK1004" s="79"/>
      <c r="JL1004" s="79"/>
      <c r="JM1004" s="79"/>
      <c r="JN1004" s="79"/>
      <c r="JO1004" s="79"/>
      <c r="JP1004" s="79"/>
      <c r="JQ1004" s="79"/>
      <c r="JR1004" s="79"/>
      <c r="JS1004" s="79"/>
      <c r="JT1004" s="79"/>
      <c r="JU1004" s="79"/>
      <c r="JV1004" s="79"/>
      <c r="JW1004" s="79"/>
      <c r="JX1004" s="79"/>
      <c r="JY1004" s="79"/>
      <c r="JZ1004" s="79"/>
      <c r="KA1004" s="79"/>
      <c r="KB1004" s="79"/>
      <c r="KC1004" s="79"/>
      <c r="KD1004" s="79"/>
      <c r="KE1004" s="79"/>
      <c r="KF1004" s="79"/>
      <c r="KG1004" s="79"/>
      <c r="KH1004" s="79"/>
      <c r="KI1004" s="79"/>
      <c r="KJ1004" s="79"/>
      <c r="KK1004" s="79"/>
      <c r="KL1004" s="79"/>
      <c r="KM1004" s="79"/>
      <c r="KN1004" s="79"/>
      <c r="KO1004" s="79"/>
      <c r="KP1004" s="79"/>
      <c r="KQ1004" s="79"/>
      <c r="KR1004" s="79"/>
      <c r="KS1004" s="79"/>
      <c r="KT1004" s="79"/>
      <c r="KU1004" s="79"/>
      <c r="KV1004" s="79"/>
      <c r="KW1004" s="79"/>
      <c r="KX1004" s="79"/>
      <c r="KY1004" s="79"/>
      <c r="KZ1004" s="79"/>
      <c r="LA1004" s="79"/>
      <c r="LB1004" s="79"/>
      <c r="LC1004" s="79"/>
      <c r="LD1004" s="79"/>
      <c r="LE1004" s="79"/>
      <c r="LF1004" s="79"/>
      <c r="LG1004" s="79"/>
      <c r="LH1004" s="79"/>
      <c r="LI1004" s="79"/>
      <c r="LJ1004" s="79"/>
      <c r="LK1004" s="79"/>
      <c r="LL1004" s="79"/>
      <c r="LM1004" s="79"/>
      <c r="LN1004" s="79"/>
      <c r="LO1004" s="79"/>
      <c r="LP1004" s="79"/>
      <c r="LQ1004" s="79"/>
      <c r="LR1004" s="79"/>
      <c r="LS1004" s="79"/>
      <c r="LT1004" s="79"/>
      <c r="LU1004" s="79"/>
      <c r="LV1004" s="79"/>
      <c r="LW1004" s="79"/>
      <c r="LX1004" s="79"/>
      <c r="LY1004" s="79"/>
      <c r="LZ1004" s="79"/>
      <c r="MA1004" s="79"/>
      <c r="MB1004" s="79"/>
      <c r="MC1004" s="79"/>
      <c r="MD1004" s="79"/>
      <c r="ME1004" s="79"/>
      <c r="MF1004" s="79"/>
      <c r="MG1004" s="79"/>
      <c r="MH1004" s="79"/>
      <c r="MI1004" s="79"/>
      <c r="MJ1004" s="79"/>
      <c r="MK1004" s="79"/>
      <c r="ML1004" s="79"/>
      <c r="MM1004" s="79"/>
      <c r="MN1004" s="79"/>
      <c r="MO1004" s="79"/>
      <c r="MP1004" s="79"/>
      <c r="MQ1004" s="79"/>
      <c r="MR1004" s="79"/>
      <c r="MS1004" s="79"/>
      <c r="MT1004" s="79"/>
      <c r="MU1004" s="79"/>
      <c r="MV1004" s="79"/>
      <c r="MW1004" s="79"/>
      <c r="MX1004" s="79"/>
      <c r="MY1004" s="79"/>
      <c r="MZ1004" s="79"/>
      <c r="NA1004" s="79"/>
      <c r="NB1004" s="79"/>
      <c r="NC1004" s="79"/>
      <c r="ND1004" s="79"/>
      <c r="NE1004" s="79"/>
      <c r="NF1004" s="79"/>
      <c r="NG1004" s="79"/>
      <c r="NH1004" s="79"/>
      <c r="NI1004" s="79"/>
      <c r="NJ1004" s="79"/>
      <c r="NK1004" s="79"/>
      <c r="NL1004" s="79"/>
      <c r="NM1004" s="79"/>
      <c r="NN1004" s="79"/>
      <c r="NO1004" s="79"/>
      <c r="NP1004" s="79"/>
      <c r="NQ1004" s="79"/>
      <c r="NR1004" s="79"/>
      <c r="NS1004" s="79"/>
      <c r="NT1004" s="79"/>
      <c r="NU1004" s="79"/>
      <c r="NV1004" s="79"/>
      <c r="NW1004" s="79"/>
      <c r="NX1004" s="79"/>
      <c r="NY1004" s="79"/>
      <c r="NZ1004" s="79"/>
      <c r="OA1004" s="79"/>
      <c r="OB1004" s="79"/>
      <c r="OC1004" s="79"/>
      <c r="OD1004" s="79"/>
      <c r="OE1004" s="79"/>
      <c r="OF1004" s="79"/>
      <c r="OG1004" s="79"/>
      <c r="OH1004" s="79"/>
      <c r="OI1004" s="79"/>
      <c r="OJ1004" s="79"/>
      <c r="OK1004" s="79"/>
      <c r="OL1004" s="79"/>
      <c r="OM1004" s="79"/>
      <c r="ON1004" s="79"/>
      <c r="OO1004" s="79"/>
      <c r="OP1004" s="79"/>
      <c r="OQ1004" s="79"/>
      <c r="OR1004" s="79"/>
      <c r="OS1004" s="79"/>
      <c r="OT1004" s="79"/>
      <c r="OU1004" s="79"/>
      <c r="OV1004" s="79"/>
      <c r="OW1004" s="79"/>
      <c r="OX1004" s="79"/>
      <c r="OY1004" s="79"/>
      <c r="OZ1004" s="79"/>
      <c r="PA1004" s="79"/>
      <c r="PB1004" s="79"/>
      <c r="PC1004" s="79"/>
      <c r="PD1004" s="79"/>
      <c r="PE1004" s="79"/>
      <c r="PF1004" s="79"/>
      <c r="PG1004" s="79"/>
      <c r="PH1004" s="79"/>
      <c r="PI1004" s="79"/>
      <c r="PJ1004" s="79"/>
      <c r="PK1004" s="79"/>
      <c r="PL1004" s="79"/>
      <c r="PM1004" s="79"/>
      <c r="PN1004" s="79"/>
      <c r="PO1004" s="79"/>
      <c r="PP1004" s="79"/>
      <c r="PQ1004" s="79"/>
      <c r="PR1004" s="79"/>
      <c r="PS1004" s="79"/>
      <c r="PT1004" s="79"/>
      <c r="PU1004" s="79"/>
      <c r="PV1004" s="79"/>
      <c r="PW1004" s="79"/>
      <c r="PX1004" s="79"/>
      <c r="PY1004" s="79"/>
      <c r="PZ1004" s="79"/>
      <c r="QA1004" s="79"/>
      <c r="QB1004" s="79"/>
      <c r="QC1004" s="79"/>
      <c r="QD1004" s="79"/>
      <c r="QE1004" s="79"/>
      <c r="QF1004" s="79"/>
      <c r="QG1004" s="79"/>
      <c r="QH1004" s="79"/>
      <c r="QI1004" s="79"/>
      <c r="QJ1004" s="79"/>
      <c r="QK1004" s="79"/>
      <c r="QL1004" s="79"/>
      <c r="QM1004" s="79"/>
      <c r="QN1004" s="79"/>
      <c r="QO1004" s="79"/>
      <c r="QP1004" s="79"/>
      <c r="QQ1004" s="79"/>
      <c r="QR1004" s="79"/>
      <c r="QS1004" s="79"/>
      <c r="QT1004" s="79"/>
      <c r="QU1004" s="79"/>
      <c r="QV1004" s="79"/>
      <c r="QW1004" s="79"/>
      <c r="QX1004" s="79"/>
      <c r="QY1004" s="79"/>
      <c r="QZ1004" s="79"/>
      <c r="RA1004" s="79"/>
      <c r="RB1004" s="79"/>
      <c r="RC1004" s="79"/>
      <c r="RD1004" s="79"/>
      <c r="RE1004" s="79"/>
      <c r="RF1004" s="79"/>
      <c r="RG1004" s="79"/>
      <c r="RH1004" s="79"/>
      <c r="RI1004" s="79"/>
      <c r="RJ1004" s="79"/>
      <c r="RK1004" s="79"/>
      <c r="RL1004" s="79"/>
      <c r="RM1004" s="79"/>
      <c r="RN1004" s="79"/>
      <c r="RO1004" s="79"/>
      <c r="RP1004" s="79"/>
      <c r="RQ1004" s="79"/>
      <c r="RR1004" s="79"/>
      <c r="RS1004" s="79"/>
      <c r="RT1004" s="79"/>
      <c r="RU1004" s="79"/>
      <c r="RV1004" s="79"/>
      <c r="RW1004" s="79"/>
      <c r="RX1004" s="79"/>
      <c r="RY1004" s="79"/>
      <c r="RZ1004" s="79"/>
      <c r="SA1004" s="79"/>
      <c r="SB1004" s="79"/>
      <c r="SC1004" s="79"/>
      <c r="SD1004" s="79"/>
      <c r="SE1004" s="79"/>
      <c r="SF1004" s="79"/>
      <c r="SG1004" s="79"/>
      <c r="SH1004" s="79"/>
      <c r="SI1004" s="79"/>
      <c r="SJ1004" s="79"/>
      <c r="SK1004" s="79"/>
      <c r="SL1004" s="79"/>
      <c r="SM1004" s="79"/>
      <c r="SN1004" s="79"/>
      <c r="SO1004" s="79"/>
      <c r="SP1004" s="79"/>
      <c r="SQ1004" s="79"/>
      <c r="SR1004" s="79"/>
      <c r="SS1004" s="79"/>
      <c r="ST1004" s="79"/>
      <c r="SU1004" s="79"/>
      <c r="SV1004" s="79"/>
      <c r="SW1004" s="79"/>
      <c r="SX1004" s="79"/>
      <c r="SY1004" s="79"/>
      <c r="SZ1004" s="79"/>
      <c r="TA1004" s="79"/>
      <c r="TB1004" s="79"/>
      <c r="TC1004" s="79"/>
      <c r="TD1004" s="79"/>
      <c r="TE1004" s="79"/>
      <c r="TF1004" s="79"/>
      <c r="TG1004" s="79"/>
      <c r="TH1004" s="79"/>
      <c r="TI1004" s="79"/>
      <c r="TJ1004" s="79"/>
      <c r="TK1004" s="79"/>
      <c r="TL1004" s="79"/>
      <c r="TM1004" s="79"/>
      <c r="TN1004" s="79"/>
      <c r="TO1004" s="79"/>
      <c r="TP1004" s="79"/>
      <c r="TQ1004" s="79"/>
      <c r="TR1004" s="79"/>
      <c r="TS1004" s="79"/>
      <c r="TT1004" s="79"/>
      <c r="TU1004" s="79"/>
      <c r="TV1004" s="79"/>
      <c r="TW1004" s="79"/>
      <c r="TX1004" s="79"/>
      <c r="TY1004" s="79"/>
      <c r="TZ1004" s="79"/>
      <c r="UA1004" s="79"/>
      <c r="UB1004" s="79"/>
      <c r="UC1004" s="79"/>
      <c r="UD1004" s="79"/>
      <c r="UE1004" s="79"/>
      <c r="UF1004" s="79"/>
      <c r="UG1004" s="79"/>
      <c r="UH1004" s="79"/>
      <c r="UI1004" s="79"/>
      <c r="UJ1004" s="79"/>
      <c r="UK1004" s="79"/>
      <c r="UL1004" s="79"/>
      <c r="UM1004" s="79"/>
      <c r="UN1004" s="79"/>
      <c r="UO1004" s="79"/>
      <c r="UP1004" s="79"/>
      <c r="UQ1004" s="79"/>
      <c r="UR1004" s="79"/>
      <c r="US1004" s="79"/>
      <c r="UT1004" s="79"/>
      <c r="UU1004" s="79"/>
      <c r="UV1004" s="79"/>
      <c r="UW1004" s="79"/>
      <c r="UX1004" s="79"/>
      <c r="UY1004" s="79"/>
      <c r="UZ1004" s="79"/>
      <c r="VA1004" s="79"/>
      <c r="VB1004" s="79"/>
      <c r="VC1004" s="79"/>
      <c r="VD1004" s="79"/>
      <c r="VE1004" s="79"/>
      <c r="VF1004" s="79"/>
      <c r="VG1004" s="79"/>
      <c r="VH1004" s="79"/>
      <c r="VI1004" s="79"/>
      <c r="VJ1004" s="79"/>
      <c r="VK1004" s="79"/>
      <c r="VL1004" s="79"/>
      <c r="VM1004" s="79"/>
      <c r="VN1004" s="79"/>
      <c r="VO1004" s="79"/>
      <c r="VP1004" s="79"/>
      <c r="VQ1004" s="79"/>
      <c r="VR1004" s="79"/>
      <c r="VS1004" s="79"/>
      <c r="VT1004" s="79"/>
      <c r="VU1004" s="79"/>
      <c r="VV1004" s="79"/>
      <c r="VW1004" s="79"/>
      <c r="VX1004" s="79"/>
      <c r="VY1004" s="79"/>
      <c r="VZ1004" s="79"/>
      <c r="WA1004" s="79"/>
      <c r="WB1004" s="79"/>
      <c r="WC1004" s="79"/>
    </row>
    <row r="1005" spans="1:601" s="63" customFormat="1">
      <c r="A1005" s="63">
        <f>IF(C1005=C1004,A1004,IF(C1005=(C1004+1),A1004,(A1004+1)))</f>
        <v>141</v>
      </c>
      <c r="B1005" s="50" t="str">
        <f>IF(L1005="Stroke",IF(M1005=M1004,IF(A1005&lt;&gt;A1004,1,IF(L1004="Stroke",B1004+1,IF(L1003="Stroke",B1003+1,IF(L1002="Stroke",B1002+1,IF(L1001="Stroke",B1001+1,IF(L1000="Stroke",B1000+1,IF(L999="Stroke",B999+1,IF(L998="Stroke",B998+1,"")))))))),IF(A1005&lt;&gt;A1003,1,IF(M1005=M1003,IF(L1003="Stroke",B1003+1,IF(M1005=M1002,IF(L1002="Stroke",B1002+1,""))),1))),"")</f>
        <v/>
      </c>
      <c r="C1005" s="63">
        <f t="shared" si="30"/>
        <v>68319</v>
      </c>
      <c r="D1005" s="63" t="str">
        <f t="shared" si="31"/>
        <v>20171129</v>
      </c>
      <c r="E1005" s="63">
        <v>2017</v>
      </c>
      <c r="F1005" s="63">
        <v>11</v>
      </c>
      <c r="G1005" s="63">
        <v>29</v>
      </c>
      <c r="H1005" s="63">
        <v>18</v>
      </c>
      <c r="I1005" s="63">
        <v>58</v>
      </c>
      <c r="J1005" s="63">
        <v>39</v>
      </c>
      <c r="K1005" s="63">
        <v>385</v>
      </c>
      <c r="L1005" s="63" t="s">
        <v>49</v>
      </c>
      <c r="M1005" s="63">
        <v>1</v>
      </c>
      <c r="N1005" s="63" t="s">
        <v>21</v>
      </c>
      <c r="O1005" s="63" t="s">
        <v>27</v>
      </c>
      <c r="P1005" s="63">
        <v>5</v>
      </c>
    </row>
    <row r="1006" spans="1:601" s="63" customFormat="1">
      <c r="A1006" s="63">
        <f>IF(C1006=C1005,A1005,IF(C1006=(C1005+1),A1005,(A1005+1)))</f>
        <v>141</v>
      </c>
      <c r="B1006" s="50" t="str">
        <f>IF(L1006="Stroke",IF(M1006=M1005,IF(A1006&lt;&gt;A1005,1,IF(L1005="Stroke",B1005+1,IF(L1004="Stroke",B1004+1,IF(L1003="Stroke",B1003+1,IF(L1002="Stroke",B1002+1,IF(L1001="Stroke",B1001+1,IF(L1000="Stroke",B1000+1,IF(L999="Stroke",B999+1,"")))))))),IF(A1006&lt;&gt;A1004,1,IF(M1006=M1004,IF(L1004="Stroke",B1004+1,IF(M1006=M1003,IF(L1003="Stroke",B1003+1,""))),1))),"")</f>
        <v/>
      </c>
      <c r="C1006" s="63">
        <f t="shared" si="30"/>
        <v>68319</v>
      </c>
      <c r="D1006" s="63" t="str">
        <f t="shared" si="31"/>
        <v>20171129</v>
      </c>
      <c r="E1006" s="63">
        <v>2017</v>
      </c>
      <c r="F1006" s="63">
        <v>11</v>
      </c>
      <c r="G1006" s="63">
        <v>29</v>
      </c>
      <c r="H1006" s="63">
        <v>18</v>
      </c>
      <c r="I1006" s="63">
        <v>58</v>
      </c>
      <c r="J1006" s="63">
        <v>39</v>
      </c>
      <c r="K1006" s="63">
        <v>400</v>
      </c>
      <c r="L1006" s="63" t="s">
        <v>78</v>
      </c>
      <c r="M1006" s="63">
        <v>1</v>
      </c>
      <c r="N1006" s="63" t="s">
        <v>21</v>
      </c>
      <c r="O1006" s="63" t="s">
        <v>27</v>
      </c>
      <c r="P1006" s="63">
        <v>0</v>
      </c>
    </row>
    <row r="1007" spans="1:601" s="63" customFormat="1">
      <c r="A1007" s="63">
        <f>IF(C1007=C1006,A1006,IF(C1007=(C1006+1),A1006,(A1006+1)))</f>
        <v>141</v>
      </c>
      <c r="B1007" s="50" t="str">
        <f>IF(L1007="Stroke",IF(M1007=M1006,IF(A1007&lt;&gt;A1006,1,IF(L1006="Stroke",B1006+1,IF(L1005="Stroke",B1005+1,IF(L1004="Stroke",B1004+1,IF(L1003="Stroke",B1003+1,IF(L1002="Stroke",B1002+1,IF(L1001="Stroke",B1001+1,IF(L1000="Stroke",B1000+1,"")))))))),IF(A1007&lt;&gt;A1005,1,IF(M1007=M1005,IF(L1005="Stroke",B1005+1,IF(M1007=M1004,IF(L1004="Stroke",B1004+1,""))),1))),"")</f>
        <v/>
      </c>
      <c r="C1007" s="63">
        <f t="shared" si="30"/>
        <v>68319</v>
      </c>
      <c r="D1007" s="63" t="str">
        <f t="shared" si="31"/>
        <v>20171129</v>
      </c>
      <c r="E1007" s="63">
        <v>2017</v>
      </c>
      <c r="F1007" s="63">
        <v>11</v>
      </c>
      <c r="G1007" s="63">
        <v>29</v>
      </c>
      <c r="H1007" s="63">
        <v>18</v>
      </c>
      <c r="I1007" s="63">
        <v>58</v>
      </c>
      <c r="J1007" s="63">
        <v>39</v>
      </c>
      <c r="K1007" s="63">
        <v>426</v>
      </c>
      <c r="L1007" s="63" t="s">
        <v>49</v>
      </c>
      <c r="M1007" s="63">
        <v>1</v>
      </c>
      <c r="N1007" s="63" t="s">
        <v>21</v>
      </c>
      <c r="O1007" s="63" t="s">
        <v>27</v>
      </c>
      <c r="P1007" s="63">
        <v>2</v>
      </c>
    </row>
    <row r="1008" spans="1:601" s="63" customFormat="1">
      <c r="A1008" s="63">
        <f>IF(C1008=C1007,A1007,IF(C1008=(C1007+1),A1007,(A1007+1)))</f>
        <v>141</v>
      </c>
      <c r="B1008" s="50" t="str">
        <f>IF(L1008="Stroke",IF(M1008=M1007,IF(A1008&lt;&gt;A1007,1,IF(L1007="Stroke",B1007+1,IF(L1006="Stroke",B1006+1,IF(L1005="Stroke",B1005+1,IF(L1004="Stroke",B1004+1,IF(L1003="Stroke",B1003+1,IF(L1002="Stroke",B1002+1,IF(L1001="Stroke",B1001+1,"")))))))),IF(A1008&lt;&gt;A1006,1,IF(M1008=M1006,IF(L1006="Stroke",B1006+1,IF(M1008=M1005,IF(L1005="Stroke",B1005+1,""))),1))),"")</f>
        <v/>
      </c>
      <c r="C1008" s="63">
        <f t="shared" si="30"/>
        <v>68319</v>
      </c>
      <c r="D1008" s="63" t="str">
        <f t="shared" si="31"/>
        <v>20171129</v>
      </c>
      <c r="E1008" s="63">
        <v>2017</v>
      </c>
      <c r="F1008" s="63">
        <v>11</v>
      </c>
      <c r="G1008" s="63">
        <v>29</v>
      </c>
      <c r="H1008" s="63">
        <v>18</v>
      </c>
      <c r="I1008" s="63">
        <v>58</v>
      </c>
      <c r="J1008" s="63">
        <v>39</v>
      </c>
      <c r="K1008" s="63">
        <v>454</v>
      </c>
      <c r="L1008" s="63" t="s">
        <v>49</v>
      </c>
      <c r="M1008" s="63">
        <v>1</v>
      </c>
      <c r="N1008" s="63" t="s">
        <v>21</v>
      </c>
      <c r="O1008" s="63" t="s">
        <v>27</v>
      </c>
      <c r="P1008" s="63">
        <v>3</v>
      </c>
    </row>
    <row r="1009" spans="1:601" s="63" customFormat="1">
      <c r="A1009" s="63">
        <f>IF(C1009=C1008,A1008,IF(C1009=(C1008+1),A1008,(A1008+1)))</f>
        <v>141</v>
      </c>
      <c r="B1009" s="50" t="str">
        <f>IF(L1009="Stroke",IF(M1009=M1008,IF(A1009&lt;&gt;A1008,1,IF(L1008="Stroke",B1008+1,IF(L1007="Stroke",B1007+1,IF(L1006="Stroke",B1006+1,IF(L1005="Stroke",B1005+1,IF(L1004="Stroke",B1004+1,IF(L1003="Stroke",B1003+1,IF(L1002="Stroke",B1002+1,"")))))))),IF(A1009&lt;&gt;A1007,1,IF(M1009=M1007,IF(L1007="Stroke",B1007+1,IF(M1009=M1006,IF(L1006="Stroke",B1006+1,""))),1))),"")</f>
        <v/>
      </c>
      <c r="C1009" s="63">
        <f t="shared" si="30"/>
        <v>68319</v>
      </c>
      <c r="D1009" s="63" t="str">
        <f t="shared" si="31"/>
        <v>20171129</v>
      </c>
      <c r="E1009" s="63">
        <v>2017</v>
      </c>
      <c r="F1009" s="63">
        <v>11</v>
      </c>
      <c r="G1009" s="63">
        <v>29</v>
      </c>
      <c r="H1009" s="63">
        <v>18</v>
      </c>
      <c r="I1009" s="63">
        <v>58</v>
      </c>
      <c r="J1009" s="63">
        <v>39</v>
      </c>
      <c r="K1009" s="63">
        <v>472</v>
      </c>
      <c r="L1009" s="63" t="s">
        <v>49</v>
      </c>
      <c r="M1009" s="63">
        <v>1</v>
      </c>
      <c r="N1009" s="63" t="s">
        <v>21</v>
      </c>
      <c r="O1009" s="63" t="s">
        <v>27</v>
      </c>
      <c r="P1009" s="63">
        <v>2</v>
      </c>
    </row>
    <row r="1010" spans="1:601" s="85" customFormat="1">
      <c r="A1010" s="83">
        <f>IF(C1010=C1009,A1009,IF(C1010=(C1009+1),A1009,(A1009+1)))</f>
        <v>142</v>
      </c>
      <c r="B1010" s="50">
        <f>IF(L1010="Stroke",IF(M1010=M1009,IF(A1010&lt;&gt;A1009,1,IF(L1009="Stroke",B1009+1,IF(L1008="Stroke",B1008+1,IF(L1007="Stroke",B1007+1,IF(L1006="Stroke",B1006+1,IF(L1005="Stroke",B1005+1,IF(L1004="Stroke",B1004+1,IF(L1003="Stroke",B1003+1,"")))))))),IF(A1010&lt;&gt;A1008,1,IF(M1010=M1008,IF(L1008="Stroke",B1008+1,IF(M1010=M1007,IF(L1007="Stroke",B1007+1,""))),1))),"")</f>
        <v>1</v>
      </c>
      <c r="C1010" s="83">
        <f t="shared" si="30"/>
        <v>52753</v>
      </c>
      <c r="D1010" s="83" t="str">
        <f t="shared" si="31"/>
        <v>2017121</v>
      </c>
      <c r="E1010" s="83">
        <v>2017</v>
      </c>
      <c r="F1010" s="83">
        <v>12</v>
      </c>
      <c r="G1010" s="83">
        <v>1</v>
      </c>
      <c r="H1010" s="83">
        <v>14</v>
      </c>
      <c r="I1010" s="83">
        <v>39</v>
      </c>
      <c r="J1010" s="83">
        <v>13</v>
      </c>
      <c r="K1010" s="83">
        <v>581</v>
      </c>
      <c r="L1010" s="83" t="s">
        <v>26</v>
      </c>
      <c r="M1010" s="83">
        <v>1</v>
      </c>
      <c r="N1010" s="83" t="s">
        <v>21</v>
      </c>
      <c r="O1010" s="83" t="s">
        <v>27</v>
      </c>
      <c r="P1010" s="83">
        <v>2</v>
      </c>
      <c r="Q1010" s="83"/>
      <c r="R1010" s="60"/>
      <c r="S1010" s="60"/>
      <c r="T1010" s="60"/>
      <c r="U1010" s="79"/>
      <c r="V1010" s="79"/>
      <c r="W1010" s="79"/>
      <c r="X1010" s="79"/>
      <c r="Y1010" s="79"/>
      <c r="Z1010" s="79"/>
      <c r="AA1010" s="79"/>
      <c r="AB1010" s="79"/>
      <c r="AC1010" s="79"/>
      <c r="AD1010" s="79"/>
      <c r="AE1010" s="79"/>
      <c r="AF1010" s="79"/>
      <c r="AG1010" s="79"/>
      <c r="AH1010" s="79"/>
      <c r="AI1010" s="79"/>
      <c r="AJ1010" s="79"/>
      <c r="AK1010" s="79"/>
      <c r="AL1010" s="79"/>
      <c r="AM1010" s="79"/>
      <c r="AN1010" s="79"/>
      <c r="AO1010" s="79"/>
      <c r="AP1010" s="79"/>
      <c r="AQ1010" s="79"/>
      <c r="AR1010" s="79"/>
      <c r="AS1010" s="79"/>
      <c r="AT1010" s="79"/>
      <c r="AU1010" s="79"/>
      <c r="AV1010" s="79"/>
      <c r="AW1010" s="79"/>
      <c r="AX1010" s="79"/>
      <c r="AY1010" s="79"/>
      <c r="AZ1010" s="79"/>
      <c r="BA1010" s="79"/>
      <c r="BB1010" s="79"/>
      <c r="BC1010" s="79"/>
      <c r="BD1010" s="79"/>
      <c r="BE1010" s="79"/>
      <c r="BF1010" s="79"/>
      <c r="BG1010" s="79"/>
      <c r="BH1010" s="79"/>
      <c r="BI1010" s="79"/>
      <c r="BJ1010" s="79"/>
      <c r="BK1010" s="79"/>
      <c r="BL1010" s="79"/>
      <c r="BM1010" s="79"/>
      <c r="BN1010" s="79"/>
      <c r="BO1010" s="79"/>
      <c r="BP1010" s="79"/>
      <c r="BQ1010" s="79"/>
      <c r="BR1010" s="79"/>
      <c r="BS1010" s="79"/>
      <c r="BT1010" s="79"/>
      <c r="BU1010" s="79"/>
      <c r="BV1010" s="79"/>
      <c r="BW1010" s="79"/>
      <c r="BX1010" s="79"/>
      <c r="BY1010" s="79"/>
      <c r="BZ1010" s="79"/>
      <c r="CA1010" s="79"/>
      <c r="CB1010" s="79"/>
      <c r="CC1010" s="79"/>
      <c r="CD1010" s="79"/>
      <c r="CE1010" s="79"/>
      <c r="CF1010" s="79"/>
      <c r="CG1010" s="79"/>
      <c r="CH1010" s="79"/>
      <c r="CI1010" s="79"/>
      <c r="CJ1010" s="79"/>
      <c r="CK1010" s="79"/>
      <c r="CL1010" s="79"/>
      <c r="CM1010" s="79"/>
      <c r="CN1010" s="79"/>
      <c r="CO1010" s="79"/>
      <c r="CP1010" s="79"/>
      <c r="CQ1010" s="79"/>
      <c r="CR1010" s="79"/>
      <c r="CS1010" s="79"/>
      <c r="CT1010" s="79"/>
      <c r="CU1010" s="79"/>
      <c r="CV1010" s="79"/>
      <c r="CW1010" s="79"/>
      <c r="CX1010" s="79"/>
      <c r="CY1010" s="79"/>
      <c r="CZ1010" s="79"/>
      <c r="DA1010" s="79"/>
      <c r="DB1010" s="79"/>
      <c r="DC1010" s="79"/>
      <c r="DD1010" s="79"/>
      <c r="DE1010" s="79"/>
      <c r="DF1010" s="79"/>
      <c r="DG1010" s="79"/>
      <c r="DH1010" s="79"/>
      <c r="DI1010" s="79"/>
      <c r="DJ1010" s="79"/>
      <c r="DK1010" s="79"/>
      <c r="DL1010" s="79"/>
      <c r="DM1010" s="79"/>
      <c r="DN1010" s="79"/>
      <c r="DO1010" s="79"/>
      <c r="DP1010" s="79"/>
      <c r="DQ1010" s="79"/>
      <c r="DR1010" s="79"/>
      <c r="DS1010" s="79"/>
      <c r="DT1010" s="79"/>
      <c r="DU1010" s="79"/>
      <c r="DV1010" s="79"/>
      <c r="DW1010" s="79"/>
      <c r="DX1010" s="79"/>
      <c r="DY1010" s="79"/>
      <c r="DZ1010" s="79"/>
      <c r="EA1010" s="79"/>
      <c r="EB1010" s="79"/>
      <c r="EC1010" s="79"/>
      <c r="ED1010" s="79"/>
      <c r="EE1010" s="79"/>
      <c r="EF1010" s="79"/>
      <c r="EG1010" s="79"/>
      <c r="EH1010" s="79"/>
      <c r="EI1010" s="79"/>
      <c r="EJ1010" s="79"/>
      <c r="EK1010" s="79"/>
      <c r="EL1010" s="79"/>
      <c r="EM1010" s="79"/>
      <c r="EN1010" s="79"/>
      <c r="EO1010" s="79"/>
      <c r="EP1010" s="79"/>
      <c r="EQ1010" s="79"/>
      <c r="ER1010" s="79"/>
      <c r="ES1010" s="79"/>
      <c r="ET1010" s="79"/>
      <c r="EU1010" s="79"/>
      <c r="EV1010" s="79"/>
      <c r="EW1010" s="79"/>
      <c r="EX1010" s="79"/>
      <c r="EY1010" s="79"/>
      <c r="EZ1010" s="79"/>
      <c r="FA1010" s="79"/>
      <c r="FB1010" s="79"/>
      <c r="FC1010" s="79"/>
      <c r="FD1010" s="79"/>
      <c r="FE1010" s="79"/>
      <c r="FF1010" s="79"/>
      <c r="FG1010" s="79"/>
      <c r="FH1010" s="79"/>
      <c r="FI1010" s="79"/>
      <c r="FJ1010" s="79"/>
      <c r="FK1010" s="79"/>
      <c r="FL1010" s="79"/>
      <c r="FM1010" s="79"/>
      <c r="FN1010" s="79"/>
      <c r="FO1010" s="79"/>
      <c r="FP1010" s="79"/>
      <c r="FQ1010" s="79"/>
      <c r="FR1010" s="79"/>
      <c r="FS1010" s="79"/>
      <c r="FT1010" s="79"/>
      <c r="FU1010" s="79"/>
      <c r="FV1010" s="79"/>
      <c r="FW1010" s="79"/>
      <c r="FX1010" s="79"/>
      <c r="FY1010" s="79"/>
      <c r="FZ1010" s="79"/>
      <c r="GA1010" s="79"/>
      <c r="GB1010" s="79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79"/>
      <c r="HP1010" s="79"/>
      <c r="HQ1010" s="79"/>
      <c r="HR1010" s="79"/>
      <c r="HS1010" s="79"/>
      <c r="HT1010" s="79"/>
      <c r="HU1010" s="79"/>
      <c r="HV1010" s="79"/>
      <c r="HW1010" s="79"/>
      <c r="HX1010" s="79"/>
      <c r="HY1010" s="79"/>
      <c r="HZ1010" s="79"/>
      <c r="IA1010" s="79"/>
      <c r="IB1010" s="79"/>
      <c r="IC1010" s="79"/>
      <c r="ID1010" s="79"/>
      <c r="IE1010" s="79"/>
      <c r="IF1010" s="79"/>
      <c r="IG1010" s="79"/>
      <c r="IH1010" s="79"/>
      <c r="II1010" s="79"/>
      <c r="IJ1010" s="79"/>
      <c r="IK1010" s="79"/>
      <c r="IL1010" s="79"/>
      <c r="IM1010" s="79"/>
      <c r="IN1010" s="79"/>
      <c r="IO1010" s="79"/>
      <c r="IP1010" s="79"/>
      <c r="IQ1010" s="79"/>
      <c r="IR1010" s="79"/>
      <c r="IS1010" s="79"/>
      <c r="IT1010" s="79"/>
      <c r="IU1010" s="79"/>
      <c r="IV1010" s="79"/>
      <c r="IW1010" s="79"/>
      <c r="IX1010" s="79"/>
      <c r="IY1010" s="79"/>
      <c r="IZ1010" s="79"/>
      <c r="JA1010" s="79"/>
      <c r="JB1010" s="79"/>
      <c r="JC1010" s="79"/>
      <c r="JD1010" s="79"/>
      <c r="JE1010" s="79"/>
      <c r="JF1010" s="79"/>
      <c r="JG1010" s="79"/>
      <c r="JH1010" s="79"/>
      <c r="JI1010" s="79"/>
      <c r="JJ1010" s="79"/>
      <c r="JK1010" s="79"/>
      <c r="JL1010" s="79"/>
      <c r="JM1010" s="79"/>
      <c r="JN1010" s="79"/>
      <c r="JO1010" s="79"/>
      <c r="JP1010" s="79"/>
      <c r="JQ1010" s="79"/>
      <c r="JR1010" s="79"/>
      <c r="JS1010" s="79"/>
      <c r="JT1010" s="79"/>
      <c r="JU1010" s="79"/>
      <c r="JV1010" s="79"/>
      <c r="JW1010" s="79"/>
      <c r="JX1010" s="79"/>
      <c r="JY1010" s="79"/>
      <c r="JZ1010" s="79"/>
      <c r="KA1010" s="79"/>
      <c r="KB1010" s="79"/>
      <c r="KC1010" s="79"/>
      <c r="KD1010" s="79"/>
      <c r="KE1010" s="79"/>
      <c r="KF1010" s="79"/>
      <c r="KG1010" s="79"/>
      <c r="KH1010" s="79"/>
      <c r="KI1010" s="79"/>
      <c r="KJ1010" s="79"/>
      <c r="KK1010" s="79"/>
      <c r="KL1010" s="79"/>
      <c r="KM1010" s="79"/>
      <c r="KN1010" s="79"/>
      <c r="KO1010" s="79"/>
      <c r="KP1010" s="79"/>
      <c r="KQ1010" s="79"/>
      <c r="KR1010" s="79"/>
      <c r="KS1010" s="79"/>
      <c r="KT1010" s="79"/>
      <c r="KU1010" s="79"/>
      <c r="KV1010" s="79"/>
      <c r="KW1010" s="79"/>
      <c r="KX1010" s="79"/>
      <c r="KY1010" s="79"/>
      <c r="KZ1010" s="79"/>
      <c r="LA1010" s="79"/>
      <c r="LB1010" s="79"/>
      <c r="LC1010" s="79"/>
      <c r="LD1010" s="79"/>
      <c r="LE1010" s="79"/>
      <c r="LF1010" s="79"/>
      <c r="LG1010" s="79"/>
      <c r="LH1010" s="79"/>
      <c r="LI1010" s="79"/>
      <c r="LJ1010" s="79"/>
      <c r="LK1010" s="79"/>
      <c r="LL1010" s="79"/>
      <c r="LM1010" s="79"/>
      <c r="LN1010" s="79"/>
      <c r="LO1010" s="79"/>
      <c r="LP1010" s="79"/>
      <c r="LQ1010" s="79"/>
      <c r="LR1010" s="79"/>
      <c r="LS1010" s="79"/>
      <c r="LT1010" s="79"/>
      <c r="LU1010" s="79"/>
      <c r="LV1010" s="79"/>
      <c r="LW1010" s="79"/>
      <c r="LX1010" s="79"/>
      <c r="LY1010" s="79"/>
      <c r="LZ1010" s="79"/>
      <c r="MA1010" s="79"/>
      <c r="MB1010" s="79"/>
      <c r="MC1010" s="79"/>
      <c r="MD1010" s="79"/>
      <c r="ME1010" s="79"/>
      <c r="MF1010" s="79"/>
      <c r="MG1010" s="79"/>
      <c r="MH1010" s="79"/>
      <c r="MI1010" s="79"/>
      <c r="MJ1010" s="79"/>
      <c r="MK1010" s="79"/>
      <c r="ML1010" s="79"/>
      <c r="MM1010" s="79"/>
      <c r="MN1010" s="79"/>
      <c r="MO1010" s="79"/>
      <c r="MP1010" s="79"/>
      <c r="MQ1010" s="79"/>
      <c r="MR1010" s="79"/>
      <c r="MS1010" s="79"/>
      <c r="MT1010" s="79"/>
      <c r="MU1010" s="79"/>
      <c r="MV1010" s="79"/>
      <c r="MW1010" s="79"/>
      <c r="MX1010" s="79"/>
      <c r="MY1010" s="79"/>
      <c r="MZ1010" s="79"/>
      <c r="NA1010" s="79"/>
      <c r="NB1010" s="79"/>
      <c r="NC1010" s="79"/>
      <c r="ND1010" s="79"/>
      <c r="NE1010" s="79"/>
      <c r="NF1010" s="79"/>
      <c r="NG1010" s="79"/>
      <c r="NH1010" s="79"/>
      <c r="NI1010" s="79"/>
      <c r="NJ1010" s="79"/>
      <c r="NK1010" s="79"/>
      <c r="NL1010" s="79"/>
      <c r="NM1010" s="79"/>
      <c r="NN1010" s="79"/>
      <c r="NO1010" s="79"/>
      <c r="NP1010" s="79"/>
      <c r="NQ1010" s="79"/>
      <c r="NR1010" s="79"/>
      <c r="NS1010" s="79"/>
      <c r="NT1010" s="79"/>
      <c r="NU1010" s="79"/>
      <c r="NV1010" s="79"/>
      <c r="NW1010" s="79"/>
      <c r="NX1010" s="79"/>
      <c r="NY1010" s="79"/>
      <c r="NZ1010" s="79"/>
      <c r="OA1010" s="79"/>
      <c r="OB1010" s="79"/>
      <c r="OC1010" s="79"/>
      <c r="OD1010" s="79"/>
      <c r="OE1010" s="79"/>
      <c r="OF1010" s="79"/>
      <c r="OG1010" s="79"/>
      <c r="OH1010" s="79"/>
      <c r="OI1010" s="79"/>
      <c r="OJ1010" s="79"/>
      <c r="OK1010" s="79"/>
      <c r="OL1010" s="79"/>
      <c r="OM1010" s="79"/>
      <c r="ON1010" s="79"/>
      <c r="OO1010" s="79"/>
      <c r="OP1010" s="79"/>
      <c r="OQ1010" s="79"/>
      <c r="OR1010" s="79"/>
      <c r="OS1010" s="79"/>
      <c r="OT1010" s="79"/>
      <c r="OU1010" s="79"/>
      <c r="OV1010" s="79"/>
      <c r="OW1010" s="79"/>
      <c r="OX1010" s="79"/>
      <c r="OY1010" s="79"/>
      <c r="OZ1010" s="79"/>
      <c r="PA1010" s="79"/>
      <c r="PB1010" s="79"/>
      <c r="PC1010" s="79"/>
      <c r="PD1010" s="79"/>
      <c r="PE1010" s="79"/>
      <c r="PF1010" s="79"/>
      <c r="PG1010" s="79"/>
      <c r="PH1010" s="79"/>
      <c r="PI1010" s="79"/>
      <c r="PJ1010" s="79"/>
      <c r="PK1010" s="79"/>
      <c r="PL1010" s="79"/>
      <c r="PM1010" s="79"/>
      <c r="PN1010" s="79"/>
      <c r="PO1010" s="79"/>
      <c r="PP1010" s="79"/>
      <c r="PQ1010" s="79"/>
      <c r="PR1010" s="79"/>
      <c r="PS1010" s="79"/>
      <c r="PT1010" s="79"/>
      <c r="PU1010" s="79"/>
      <c r="PV1010" s="79"/>
      <c r="PW1010" s="79"/>
      <c r="PX1010" s="79"/>
      <c r="PY1010" s="79"/>
      <c r="PZ1010" s="79"/>
      <c r="QA1010" s="79"/>
      <c r="QB1010" s="79"/>
      <c r="QC1010" s="79"/>
      <c r="QD1010" s="79"/>
      <c r="QE1010" s="79"/>
      <c r="QF1010" s="79"/>
      <c r="QG1010" s="79"/>
      <c r="QH1010" s="79"/>
      <c r="QI1010" s="79"/>
      <c r="QJ1010" s="79"/>
      <c r="QK1010" s="79"/>
      <c r="QL1010" s="79"/>
      <c r="QM1010" s="79"/>
      <c r="QN1010" s="79"/>
      <c r="QO1010" s="79"/>
      <c r="QP1010" s="79"/>
      <c r="QQ1010" s="79"/>
      <c r="QR1010" s="79"/>
      <c r="QS1010" s="79"/>
      <c r="QT1010" s="79"/>
      <c r="QU1010" s="79"/>
      <c r="QV1010" s="79"/>
      <c r="QW1010" s="79"/>
      <c r="QX1010" s="79"/>
      <c r="QY1010" s="79"/>
      <c r="QZ1010" s="79"/>
      <c r="RA1010" s="79"/>
      <c r="RB1010" s="79"/>
      <c r="RC1010" s="79"/>
      <c r="RD1010" s="79"/>
      <c r="RE1010" s="79"/>
      <c r="RF1010" s="79"/>
      <c r="RG1010" s="79"/>
      <c r="RH1010" s="79"/>
      <c r="RI1010" s="79"/>
      <c r="RJ1010" s="79"/>
      <c r="RK1010" s="79"/>
      <c r="RL1010" s="79"/>
      <c r="RM1010" s="79"/>
      <c r="RN1010" s="79"/>
      <c r="RO1010" s="79"/>
      <c r="RP1010" s="79"/>
      <c r="RQ1010" s="79"/>
      <c r="RR1010" s="79"/>
      <c r="RS1010" s="79"/>
      <c r="RT1010" s="79"/>
      <c r="RU1010" s="79"/>
      <c r="RV1010" s="79"/>
      <c r="RW1010" s="79"/>
      <c r="RX1010" s="79"/>
      <c r="RY1010" s="79"/>
      <c r="RZ1010" s="79"/>
      <c r="SA1010" s="79"/>
      <c r="SB1010" s="79"/>
      <c r="SC1010" s="79"/>
      <c r="SD1010" s="79"/>
      <c r="SE1010" s="79"/>
      <c r="SF1010" s="79"/>
      <c r="SG1010" s="79"/>
      <c r="SH1010" s="79"/>
      <c r="SI1010" s="79"/>
      <c r="SJ1010" s="79"/>
      <c r="SK1010" s="79"/>
      <c r="SL1010" s="79"/>
      <c r="SM1010" s="79"/>
      <c r="SN1010" s="79"/>
      <c r="SO1010" s="79"/>
      <c r="SP1010" s="79"/>
      <c r="SQ1010" s="79"/>
      <c r="SR1010" s="79"/>
      <c r="SS1010" s="79"/>
      <c r="ST1010" s="79"/>
      <c r="SU1010" s="79"/>
      <c r="SV1010" s="79"/>
      <c r="SW1010" s="79"/>
      <c r="SX1010" s="79"/>
      <c r="SY1010" s="79"/>
      <c r="SZ1010" s="79"/>
      <c r="TA1010" s="79"/>
      <c r="TB1010" s="79"/>
      <c r="TC1010" s="79"/>
      <c r="TD1010" s="79"/>
      <c r="TE1010" s="79"/>
      <c r="TF1010" s="79"/>
      <c r="TG1010" s="79"/>
      <c r="TH1010" s="79"/>
      <c r="TI1010" s="79"/>
      <c r="TJ1010" s="79"/>
      <c r="TK1010" s="79"/>
      <c r="TL1010" s="79"/>
      <c r="TM1010" s="79"/>
      <c r="TN1010" s="79"/>
      <c r="TO1010" s="79"/>
      <c r="TP1010" s="79"/>
      <c r="TQ1010" s="79"/>
      <c r="TR1010" s="79"/>
      <c r="TS1010" s="79"/>
      <c r="TT1010" s="79"/>
      <c r="TU1010" s="79"/>
      <c r="TV1010" s="79"/>
      <c r="TW1010" s="79"/>
      <c r="TX1010" s="79"/>
      <c r="TY1010" s="79"/>
      <c r="TZ1010" s="79"/>
      <c r="UA1010" s="79"/>
      <c r="UB1010" s="79"/>
      <c r="UC1010" s="79"/>
      <c r="UD1010" s="79"/>
      <c r="UE1010" s="79"/>
      <c r="UF1010" s="79"/>
      <c r="UG1010" s="79"/>
      <c r="UH1010" s="79"/>
      <c r="UI1010" s="79"/>
      <c r="UJ1010" s="79"/>
      <c r="UK1010" s="79"/>
      <c r="UL1010" s="79"/>
      <c r="UM1010" s="79"/>
      <c r="UN1010" s="79"/>
      <c r="UO1010" s="79"/>
      <c r="UP1010" s="79"/>
      <c r="UQ1010" s="79"/>
      <c r="UR1010" s="79"/>
      <c r="US1010" s="79"/>
      <c r="UT1010" s="79"/>
      <c r="UU1010" s="79"/>
      <c r="UV1010" s="79"/>
      <c r="UW1010" s="79"/>
      <c r="UX1010" s="79"/>
      <c r="UY1010" s="79"/>
      <c r="UZ1010" s="79"/>
      <c r="VA1010" s="79"/>
      <c r="VB1010" s="79"/>
      <c r="VC1010" s="79"/>
      <c r="VD1010" s="79"/>
      <c r="VE1010" s="79"/>
      <c r="VF1010" s="79"/>
      <c r="VG1010" s="79"/>
      <c r="VH1010" s="79"/>
      <c r="VI1010" s="79"/>
      <c r="VJ1010" s="79"/>
      <c r="VK1010" s="79"/>
      <c r="VL1010" s="79"/>
      <c r="VM1010" s="79"/>
      <c r="VN1010" s="79"/>
      <c r="VO1010" s="79"/>
      <c r="VP1010" s="79"/>
      <c r="VQ1010" s="79"/>
      <c r="VR1010" s="79"/>
      <c r="VS1010" s="79"/>
      <c r="VT1010" s="79"/>
      <c r="VU1010" s="79"/>
      <c r="VV1010" s="79"/>
      <c r="VW1010" s="79"/>
      <c r="VX1010" s="79"/>
      <c r="VY1010" s="79"/>
      <c r="VZ1010" s="79"/>
      <c r="WA1010" s="79"/>
      <c r="WB1010" s="79"/>
      <c r="WC1010" s="79"/>
    </row>
    <row r="1011" spans="1:601" s="102" customFormat="1">
      <c r="A1011" s="51">
        <f>IF(C1011=C1010,A1010,IF(C1011=(C1010+1),A1010,(A1010+1)))</f>
        <v>143</v>
      </c>
      <c r="B1011" s="50">
        <f>IF(L1011="Stroke",IF(M1011=M1010,IF(A1011&lt;&gt;A1010,1,IF(L1010="Stroke",B1010+1,IF(L1009="Stroke",B1009+1,IF(L1008="Stroke",B1008+1,IF(L1007="Stroke",B1007+1,IF(L1006="Stroke",B1006+1,IF(L1005="Stroke",B1005+1,IF(L1004="Stroke",B1004+1,"")))))))),IF(A1011&lt;&gt;A1009,1,IF(M1011=M1009,IF(L1009="Stroke",B1009+1,IF(M1011=M1008,IF(L1008="Stroke",B1008+1,""))),1))),"")</f>
        <v>1</v>
      </c>
      <c r="C1011" s="51">
        <f t="shared" si="30"/>
        <v>53076</v>
      </c>
      <c r="D1011" s="51" t="str">
        <f t="shared" si="31"/>
        <v>2017121</v>
      </c>
      <c r="E1011" s="51">
        <v>2017</v>
      </c>
      <c r="F1011" s="51">
        <v>12</v>
      </c>
      <c r="G1011" s="51">
        <v>1</v>
      </c>
      <c r="H1011" s="51">
        <v>14</v>
      </c>
      <c r="I1011" s="51">
        <v>44</v>
      </c>
      <c r="J1011" s="51">
        <v>36</v>
      </c>
      <c r="K1011" s="51">
        <v>428</v>
      </c>
      <c r="L1011" s="51" t="s">
        <v>26</v>
      </c>
      <c r="M1011" s="51">
        <v>1</v>
      </c>
      <c r="N1011" s="51" t="s">
        <v>21</v>
      </c>
      <c r="O1011" s="51" t="s">
        <v>27</v>
      </c>
      <c r="P1011" s="51">
        <v>24</v>
      </c>
      <c r="Q1011" s="51" t="s">
        <v>93</v>
      </c>
      <c r="R1011" s="60"/>
      <c r="S1011" s="60"/>
      <c r="T1011" s="60"/>
      <c r="U1011" s="79"/>
      <c r="V1011" s="79"/>
      <c r="W1011" s="79"/>
      <c r="X1011" s="79"/>
      <c r="Y1011" s="79"/>
      <c r="Z1011" s="79"/>
      <c r="AA1011" s="79"/>
      <c r="AB1011" s="79"/>
      <c r="AC1011" s="79"/>
      <c r="AD1011" s="79"/>
      <c r="AE1011" s="79"/>
      <c r="AF1011" s="79"/>
      <c r="AG1011" s="79"/>
      <c r="AH1011" s="79"/>
      <c r="AI1011" s="79"/>
      <c r="AJ1011" s="79"/>
      <c r="AK1011" s="79"/>
      <c r="AL1011" s="79"/>
      <c r="AM1011" s="79"/>
      <c r="AN1011" s="79"/>
      <c r="AO1011" s="79"/>
      <c r="AP1011" s="79"/>
      <c r="AQ1011" s="79"/>
      <c r="AR1011" s="79"/>
      <c r="AS1011" s="79"/>
      <c r="AT1011" s="79"/>
      <c r="AU1011" s="79"/>
      <c r="AV1011" s="79"/>
      <c r="AW1011" s="79"/>
      <c r="AX1011" s="79"/>
      <c r="AY1011" s="79"/>
      <c r="AZ1011" s="79"/>
      <c r="BA1011" s="79"/>
      <c r="BB1011" s="79"/>
      <c r="BC1011" s="79"/>
      <c r="BD1011" s="79"/>
      <c r="BE1011" s="79"/>
      <c r="BF1011" s="79"/>
      <c r="BG1011" s="79"/>
      <c r="BH1011" s="79"/>
      <c r="BI1011" s="79"/>
      <c r="BJ1011" s="79"/>
      <c r="BK1011" s="79"/>
      <c r="BL1011" s="79"/>
      <c r="BM1011" s="79"/>
      <c r="BN1011" s="79"/>
      <c r="BO1011" s="79"/>
      <c r="BP1011" s="79"/>
      <c r="BQ1011" s="79"/>
      <c r="BR1011" s="79"/>
      <c r="BS1011" s="79"/>
      <c r="BT1011" s="79"/>
      <c r="BU1011" s="79"/>
      <c r="BV1011" s="79"/>
      <c r="BW1011" s="79"/>
      <c r="BX1011" s="79"/>
      <c r="BY1011" s="79"/>
      <c r="BZ1011" s="79"/>
      <c r="CA1011" s="79"/>
      <c r="CB1011" s="79"/>
      <c r="CC1011" s="79"/>
      <c r="CD1011" s="79"/>
      <c r="CE1011" s="79"/>
      <c r="CF1011" s="79"/>
      <c r="CG1011" s="79"/>
      <c r="CH1011" s="79"/>
      <c r="CI1011" s="79"/>
      <c r="CJ1011" s="79"/>
      <c r="CK1011" s="79"/>
      <c r="CL1011" s="79"/>
      <c r="CM1011" s="79"/>
      <c r="CN1011" s="79"/>
      <c r="CO1011" s="79"/>
      <c r="CP1011" s="79"/>
      <c r="CQ1011" s="79"/>
      <c r="CR1011" s="79"/>
      <c r="CS1011" s="79"/>
      <c r="CT1011" s="79"/>
      <c r="CU1011" s="79"/>
      <c r="CV1011" s="79"/>
      <c r="CW1011" s="79"/>
      <c r="CX1011" s="79"/>
      <c r="CY1011" s="79"/>
      <c r="CZ1011" s="79"/>
      <c r="DA1011" s="79"/>
      <c r="DB1011" s="79"/>
      <c r="DC1011" s="79"/>
      <c r="DD1011" s="79"/>
      <c r="DE1011" s="79"/>
      <c r="DF1011" s="79"/>
      <c r="DG1011" s="79"/>
      <c r="DH1011" s="79"/>
      <c r="DI1011" s="79"/>
      <c r="DJ1011" s="79"/>
      <c r="DK1011" s="79"/>
      <c r="DL1011" s="79"/>
      <c r="DM1011" s="79"/>
      <c r="DN1011" s="79"/>
      <c r="DO1011" s="79"/>
      <c r="DP1011" s="79"/>
      <c r="DQ1011" s="79"/>
      <c r="DR1011" s="79"/>
      <c r="DS1011" s="79"/>
      <c r="DT1011" s="79"/>
      <c r="DU1011" s="79"/>
      <c r="DV1011" s="79"/>
      <c r="DW1011" s="79"/>
      <c r="DX1011" s="79"/>
      <c r="DY1011" s="79"/>
      <c r="DZ1011" s="79"/>
      <c r="EA1011" s="79"/>
      <c r="EB1011" s="79"/>
      <c r="EC1011" s="79"/>
      <c r="ED1011" s="79"/>
      <c r="EE1011" s="79"/>
      <c r="EF1011" s="79"/>
      <c r="EG1011" s="79"/>
      <c r="EH1011" s="79"/>
      <c r="EI1011" s="79"/>
      <c r="EJ1011" s="79"/>
      <c r="EK1011" s="79"/>
      <c r="EL1011" s="79"/>
      <c r="EM1011" s="79"/>
      <c r="EN1011" s="79"/>
      <c r="EO1011" s="79"/>
      <c r="EP1011" s="79"/>
      <c r="EQ1011" s="79"/>
      <c r="ER1011" s="79"/>
      <c r="ES1011" s="79"/>
      <c r="ET1011" s="79"/>
      <c r="EU1011" s="79"/>
      <c r="EV1011" s="79"/>
      <c r="EW1011" s="79"/>
      <c r="EX1011" s="79"/>
      <c r="EY1011" s="79"/>
      <c r="EZ1011" s="79"/>
      <c r="FA1011" s="79"/>
      <c r="FB1011" s="79"/>
      <c r="FC1011" s="79"/>
      <c r="FD1011" s="79"/>
      <c r="FE1011" s="79"/>
      <c r="FF1011" s="79"/>
      <c r="FG1011" s="79"/>
      <c r="FH1011" s="79"/>
      <c r="FI1011" s="79"/>
      <c r="FJ1011" s="79"/>
      <c r="FK1011" s="79"/>
      <c r="FL1011" s="79"/>
      <c r="FM1011" s="79"/>
      <c r="FN1011" s="79"/>
      <c r="FO1011" s="79"/>
      <c r="FP1011" s="79"/>
      <c r="FQ1011" s="79"/>
      <c r="FR1011" s="79"/>
      <c r="FS1011" s="79"/>
      <c r="FT1011" s="79"/>
      <c r="FU1011" s="79"/>
      <c r="FV1011" s="79"/>
      <c r="FW1011" s="79"/>
      <c r="FX1011" s="79"/>
      <c r="FY1011" s="79"/>
      <c r="FZ1011" s="79"/>
      <c r="GA1011" s="79"/>
      <c r="GB1011" s="79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79"/>
      <c r="HP1011" s="79"/>
      <c r="HQ1011" s="79"/>
      <c r="HR1011" s="79"/>
      <c r="HS1011" s="79"/>
      <c r="HT1011" s="79"/>
      <c r="HU1011" s="79"/>
      <c r="HV1011" s="79"/>
      <c r="HW1011" s="79"/>
      <c r="HX1011" s="79"/>
      <c r="HY1011" s="79"/>
      <c r="HZ1011" s="79"/>
      <c r="IA1011" s="79"/>
      <c r="IB1011" s="79"/>
      <c r="IC1011" s="79"/>
      <c r="ID1011" s="79"/>
      <c r="IE1011" s="79"/>
      <c r="IF1011" s="79"/>
      <c r="IG1011" s="79"/>
      <c r="IH1011" s="79"/>
      <c r="II1011" s="79"/>
      <c r="IJ1011" s="79"/>
      <c r="IK1011" s="79"/>
      <c r="IL1011" s="79"/>
      <c r="IM1011" s="79"/>
      <c r="IN1011" s="79"/>
      <c r="IO1011" s="79"/>
      <c r="IP1011" s="79"/>
      <c r="IQ1011" s="79"/>
      <c r="IR1011" s="79"/>
      <c r="IS1011" s="79"/>
      <c r="IT1011" s="79"/>
      <c r="IU1011" s="79"/>
      <c r="IV1011" s="79"/>
      <c r="IW1011" s="79"/>
      <c r="IX1011" s="79"/>
      <c r="IY1011" s="79"/>
      <c r="IZ1011" s="79"/>
      <c r="JA1011" s="79"/>
      <c r="JB1011" s="79"/>
      <c r="JC1011" s="79"/>
      <c r="JD1011" s="79"/>
      <c r="JE1011" s="79"/>
      <c r="JF1011" s="79"/>
      <c r="JG1011" s="79"/>
      <c r="JH1011" s="79"/>
      <c r="JI1011" s="79"/>
      <c r="JJ1011" s="79"/>
      <c r="JK1011" s="79"/>
      <c r="JL1011" s="79"/>
      <c r="JM1011" s="79"/>
      <c r="JN1011" s="79"/>
      <c r="JO1011" s="79"/>
      <c r="JP1011" s="79"/>
      <c r="JQ1011" s="79"/>
      <c r="JR1011" s="79"/>
      <c r="JS1011" s="79"/>
      <c r="JT1011" s="79"/>
      <c r="JU1011" s="79"/>
      <c r="JV1011" s="79"/>
      <c r="JW1011" s="79"/>
      <c r="JX1011" s="79"/>
      <c r="JY1011" s="79"/>
      <c r="JZ1011" s="79"/>
      <c r="KA1011" s="79"/>
      <c r="KB1011" s="79"/>
      <c r="KC1011" s="79"/>
      <c r="KD1011" s="79"/>
      <c r="KE1011" s="79"/>
      <c r="KF1011" s="79"/>
      <c r="KG1011" s="79"/>
      <c r="KH1011" s="79"/>
      <c r="KI1011" s="79"/>
      <c r="KJ1011" s="79"/>
      <c r="KK1011" s="79"/>
      <c r="KL1011" s="79"/>
      <c r="KM1011" s="79"/>
      <c r="KN1011" s="79"/>
      <c r="KO1011" s="79"/>
      <c r="KP1011" s="79"/>
      <c r="KQ1011" s="79"/>
      <c r="KR1011" s="79"/>
      <c r="KS1011" s="79"/>
      <c r="KT1011" s="79"/>
      <c r="KU1011" s="79"/>
      <c r="KV1011" s="79"/>
      <c r="KW1011" s="79"/>
      <c r="KX1011" s="79"/>
      <c r="KY1011" s="79"/>
      <c r="KZ1011" s="79"/>
      <c r="LA1011" s="79"/>
      <c r="LB1011" s="79"/>
      <c r="LC1011" s="79"/>
      <c r="LD1011" s="79"/>
      <c r="LE1011" s="79"/>
      <c r="LF1011" s="79"/>
      <c r="LG1011" s="79"/>
      <c r="LH1011" s="79"/>
      <c r="LI1011" s="79"/>
      <c r="LJ1011" s="79"/>
      <c r="LK1011" s="79"/>
      <c r="LL1011" s="79"/>
      <c r="LM1011" s="79"/>
      <c r="LN1011" s="79"/>
      <c r="LO1011" s="79"/>
      <c r="LP1011" s="79"/>
      <c r="LQ1011" s="79"/>
      <c r="LR1011" s="79"/>
      <c r="LS1011" s="79"/>
      <c r="LT1011" s="79"/>
      <c r="LU1011" s="79"/>
      <c r="LV1011" s="79"/>
      <c r="LW1011" s="79"/>
      <c r="LX1011" s="79"/>
      <c r="LY1011" s="79"/>
      <c r="LZ1011" s="79"/>
      <c r="MA1011" s="79"/>
      <c r="MB1011" s="79"/>
      <c r="MC1011" s="79"/>
      <c r="MD1011" s="79"/>
      <c r="ME1011" s="79"/>
      <c r="MF1011" s="79"/>
      <c r="MG1011" s="79"/>
      <c r="MH1011" s="79"/>
      <c r="MI1011" s="79"/>
      <c r="MJ1011" s="79"/>
      <c r="MK1011" s="79"/>
      <c r="ML1011" s="79"/>
      <c r="MM1011" s="79"/>
      <c r="MN1011" s="79"/>
      <c r="MO1011" s="79"/>
      <c r="MP1011" s="79"/>
      <c r="MQ1011" s="79"/>
      <c r="MR1011" s="79"/>
      <c r="MS1011" s="79"/>
      <c r="MT1011" s="79"/>
      <c r="MU1011" s="79"/>
      <c r="MV1011" s="79"/>
      <c r="MW1011" s="79"/>
      <c r="MX1011" s="79"/>
      <c r="MY1011" s="79"/>
      <c r="MZ1011" s="79"/>
      <c r="NA1011" s="79"/>
      <c r="NB1011" s="79"/>
      <c r="NC1011" s="79"/>
      <c r="ND1011" s="79"/>
      <c r="NE1011" s="79"/>
      <c r="NF1011" s="79"/>
      <c r="NG1011" s="79"/>
      <c r="NH1011" s="79"/>
      <c r="NI1011" s="79"/>
      <c r="NJ1011" s="79"/>
      <c r="NK1011" s="79"/>
      <c r="NL1011" s="79"/>
      <c r="NM1011" s="79"/>
      <c r="NN1011" s="79"/>
      <c r="NO1011" s="79"/>
      <c r="NP1011" s="79"/>
      <c r="NQ1011" s="79"/>
      <c r="NR1011" s="79"/>
      <c r="NS1011" s="79"/>
      <c r="NT1011" s="79"/>
      <c r="NU1011" s="79"/>
      <c r="NV1011" s="79"/>
      <c r="NW1011" s="79"/>
      <c r="NX1011" s="79"/>
      <c r="NY1011" s="79"/>
      <c r="NZ1011" s="79"/>
      <c r="OA1011" s="79"/>
      <c r="OB1011" s="79"/>
      <c r="OC1011" s="79"/>
      <c r="OD1011" s="79"/>
      <c r="OE1011" s="79"/>
      <c r="OF1011" s="79"/>
      <c r="OG1011" s="79"/>
      <c r="OH1011" s="79"/>
      <c r="OI1011" s="79"/>
      <c r="OJ1011" s="79"/>
      <c r="OK1011" s="79"/>
      <c r="OL1011" s="79"/>
      <c r="OM1011" s="79"/>
      <c r="ON1011" s="79"/>
      <c r="OO1011" s="79"/>
      <c r="OP1011" s="79"/>
      <c r="OQ1011" s="79"/>
      <c r="OR1011" s="79"/>
      <c r="OS1011" s="79"/>
      <c r="OT1011" s="79"/>
      <c r="OU1011" s="79"/>
      <c r="OV1011" s="79"/>
      <c r="OW1011" s="79"/>
      <c r="OX1011" s="79"/>
      <c r="OY1011" s="79"/>
      <c r="OZ1011" s="79"/>
      <c r="PA1011" s="79"/>
      <c r="PB1011" s="79"/>
      <c r="PC1011" s="79"/>
      <c r="PD1011" s="79"/>
      <c r="PE1011" s="79"/>
      <c r="PF1011" s="79"/>
      <c r="PG1011" s="79"/>
      <c r="PH1011" s="79"/>
      <c r="PI1011" s="79"/>
      <c r="PJ1011" s="79"/>
      <c r="PK1011" s="79"/>
      <c r="PL1011" s="79"/>
      <c r="PM1011" s="79"/>
      <c r="PN1011" s="79"/>
      <c r="PO1011" s="79"/>
      <c r="PP1011" s="79"/>
      <c r="PQ1011" s="79"/>
      <c r="PR1011" s="79"/>
      <c r="PS1011" s="79"/>
      <c r="PT1011" s="79"/>
      <c r="PU1011" s="79"/>
      <c r="PV1011" s="79"/>
      <c r="PW1011" s="79"/>
      <c r="PX1011" s="79"/>
      <c r="PY1011" s="79"/>
      <c r="PZ1011" s="79"/>
      <c r="QA1011" s="79"/>
      <c r="QB1011" s="79"/>
      <c r="QC1011" s="79"/>
      <c r="QD1011" s="79"/>
      <c r="QE1011" s="79"/>
      <c r="QF1011" s="79"/>
      <c r="QG1011" s="79"/>
      <c r="QH1011" s="79"/>
      <c r="QI1011" s="79"/>
      <c r="QJ1011" s="79"/>
      <c r="QK1011" s="79"/>
      <c r="QL1011" s="79"/>
      <c r="QM1011" s="79"/>
      <c r="QN1011" s="79"/>
      <c r="QO1011" s="79"/>
      <c r="QP1011" s="79"/>
      <c r="QQ1011" s="79"/>
      <c r="QR1011" s="79"/>
      <c r="QS1011" s="79"/>
      <c r="QT1011" s="79"/>
      <c r="QU1011" s="79"/>
      <c r="QV1011" s="79"/>
      <c r="QW1011" s="79"/>
      <c r="QX1011" s="79"/>
      <c r="QY1011" s="79"/>
      <c r="QZ1011" s="79"/>
      <c r="RA1011" s="79"/>
      <c r="RB1011" s="79"/>
      <c r="RC1011" s="79"/>
      <c r="RD1011" s="79"/>
      <c r="RE1011" s="79"/>
      <c r="RF1011" s="79"/>
      <c r="RG1011" s="79"/>
      <c r="RH1011" s="79"/>
      <c r="RI1011" s="79"/>
      <c r="RJ1011" s="79"/>
      <c r="RK1011" s="79"/>
      <c r="RL1011" s="79"/>
      <c r="RM1011" s="79"/>
      <c r="RN1011" s="79"/>
      <c r="RO1011" s="79"/>
      <c r="RP1011" s="79"/>
      <c r="RQ1011" s="79"/>
      <c r="RR1011" s="79"/>
      <c r="RS1011" s="79"/>
      <c r="RT1011" s="79"/>
      <c r="RU1011" s="79"/>
      <c r="RV1011" s="79"/>
      <c r="RW1011" s="79"/>
      <c r="RX1011" s="79"/>
      <c r="RY1011" s="79"/>
      <c r="RZ1011" s="79"/>
      <c r="SA1011" s="79"/>
      <c r="SB1011" s="79"/>
      <c r="SC1011" s="79"/>
      <c r="SD1011" s="79"/>
      <c r="SE1011" s="79"/>
      <c r="SF1011" s="79"/>
      <c r="SG1011" s="79"/>
      <c r="SH1011" s="79"/>
      <c r="SI1011" s="79"/>
      <c r="SJ1011" s="79"/>
      <c r="SK1011" s="79"/>
      <c r="SL1011" s="79"/>
      <c r="SM1011" s="79"/>
      <c r="SN1011" s="79"/>
      <c r="SO1011" s="79"/>
      <c r="SP1011" s="79"/>
      <c r="SQ1011" s="79"/>
      <c r="SR1011" s="79"/>
      <c r="SS1011" s="79"/>
      <c r="ST1011" s="79"/>
      <c r="SU1011" s="79"/>
      <c r="SV1011" s="79"/>
      <c r="SW1011" s="79"/>
      <c r="SX1011" s="79"/>
      <c r="SY1011" s="79"/>
      <c r="SZ1011" s="79"/>
      <c r="TA1011" s="79"/>
      <c r="TB1011" s="79"/>
      <c r="TC1011" s="79"/>
      <c r="TD1011" s="79"/>
      <c r="TE1011" s="79"/>
      <c r="TF1011" s="79"/>
      <c r="TG1011" s="79"/>
      <c r="TH1011" s="79"/>
      <c r="TI1011" s="79"/>
      <c r="TJ1011" s="79"/>
      <c r="TK1011" s="79"/>
      <c r="TL1011" s="79"/>
      <c r="TM1011" s="79"/>
      <c r="TN1011" s="79"/>
      <c r="TO1011" s="79"/>
      <c r="TP1011" s="79"/>
      <c r="TQ1011" s="79"/>
      <c r="TR1011" s="79"/>
      <c r="TS1011" s="79"/>
      <c r="TT1011" s="79"/>
      <c r="TU1011" s="79"/>
      <c r="TV1011" s="79"/>
      <c r="TW1011" s="79"/>
      <c r="TX1011" s="79"/>
      <c r="TY1011" s="79"/>
      <c r="TZ1011" s="79"/>
      <c r="UA1011" s="79"/>
      <c r="UB1011" s="79"/>
      <c r="UC1011" s="79"/>
      <c r="UD1011" s="79"/>
      <c r="UE1011" s="79"/>
      <c r="UF1011" s="79"/>
      <c r="UG1011" s="79"/>
      <c r="UH1011" s="79"/>
      <c r="UI1011" s="79"/>
      <c r="UJ1011" s="79"/>
      <c r="UK1011" s="79"/>
      <c r="UL1011" s="79"/>
      <c r="UM1011" s="79"/>
      <c r="UN1011" s="79"/>
      <c r="UO1011" s="79"/>
      <c r="UP1011" s="79"/>
      <c r="UQ1011" s="79"/>
      <c r="UR1011" s="79"/>
      <c r="US1011" s="79"/>
      <c r="UT1011" s="79"/>
      <c r="UU1011" s="79"/>
      <c r="UV1011" s="79"/>
      <c r="UW1011" s="79"/>
      <c r="UX1011" s="79"/>
      <c r="UY1011" s="79"/>
      <c r="UZ1011" s="79"/>
      <c r="VA1011" s="79"/>
      <c r="VB1011" s="79"/>
      <c r="VC1011" s="79"/>
      <c r="VD1011" s="79"/>
      <c r="VE1011" s="79"/>
      <c r="VF1011" s="79"/>
      <c r="VG1011" s="79"/>
      <c r="VH1011" s="79"/>
      <c r="VI1011" s="79"/>
      <c r="VJ1011" s="79"/>
      <c r="VK1011" s="79"/>
      <c r="VL1011" s="79"/>
      <c r="VM1011" s="79"/>
      <c r="VN1011" s="79"/>
      <c r="VO1011" s="79"/>
      <c r="VP1011" s="79"/>
      <c r="VQ1011" s="79"/>
      <c r="VR1011" s="79"/>
      <c r="VS1011" s="79"/>
      <c r="VT1011" s="79"/>
      <c r="VU1011" s="79"/>
      <c r="VV1011" s="79"/>
      <c r="VW1011" s="79"/>
      <c r="VX1011" s="79"/>
      <c r="VY1011" s="79"/>
      <c r="VZ1011" s="79"/>
      <c r="WA1011" s="79"/>
      <c r="WB1011" s="79"/>
      <c r="WC1011" s="79"/>
    </row>
    <row r="1012" spans="1:601" s="102" customFormat="1">
      <c r="A1012" s="49">
        <f>IF(C1012=C1011,A1011,IF(C1012=(C1011+1),A1011,(A1011+1)))</f>
        <v>143</v>
      </c>
      <c r="B1012" s="50">
        <f>IF(L1012="Stroke",IF(M1012=M1011,IF(A1012&lt;&gt;A1011,1,IF(L1011="Stroke",B1011+1,IF(L1010="Stroke",B1010+1,IF(L1009="Stroke",B1009+1,IF(L1008="Stroke",B1008+1,IF(L1007="Stroke",B1007+1,IF(L1006="Stroke",B1006+1,IF(L1005="Stroke",B1005+1,"")))))))),IF(A1012&lt;&gt;A1010,1,IF(M1012=M1010,IF(L1010="Stroke",B1010+1,IF(M1012=M1009,IF(L1009="Stroke",B1009+1,""))),1))),"")</f>
        <v>2</v>
      </c>
      <c r="C1012" s="49">
        <f t="shared" si="30"/>
        <v>53076</v>
      </c>
      <c r="D1012" s="49" t="str">
        <f t="shared" si="31"/>
        <v>2017121</v>
      </c>
      <c r="E1012" s="49">
        <v>2017</v>
      </c>
      <c r="F1012" s="49">
        <v>12</v>
      </c>
      <c r="G1012" s="49">
        <v>1</v>
      </c>
      <c r="H1012" s="49">
        <v>14</v>
      </c>
      <c r="I1012" s="49">
        <v>44</v>
      </c>
      <c r="J1012" s="49">
        <v>36</v>
      </c>
      <c r="K1012" s="49">
        <v>465</v>
      </c>
      <c r="L1012" s="49" t="s">
        <v>26</v>
      </c>
      <c r="M1012" s="49">
        <v>1</v>
      </c>
      <c r="N1012" s="49" t="s">
        <v>21</v>
      </c>
      <c r="O1012" s="49" t="s">
        <v>27</v>
      </c>
      <c r="P1012" s="49">
        <v>12</v>
      </c>
      <c r="Q1012" s="49"/>
      <c r="R1012" s="60"/>
      <c r="S1012" s="60"/>
      <c r="T1012" s="60"/>
      <c r="U1012" s="79"/>
      <c r="V1012" s="79"/>
      <c r="W1012" s="79"/>
      <c r="X1012" s="79"/>
      <c r="Y1012" s="79"/>
      <c r="Z1012" s="79"/>
      <c r="AA1012" s="79"/>
      <c r="AB1012" s="79"/>
      <c r="AC1012" s="79"/>
      <c r="AD1012" s="79"/>
      <c r="AE1012" s="79"/>
      <c r="AF1012" s="79"/>
      <c r="AG1012" s="79"/>
      <c r="AH1012" s="79"/>
      <c r="AI1012" s="79"/>
      <c r="AJ1012" s="79"/>
      <c r="AK1012" s="79"/>
      <c r="AL1012" s="79"/>
      <c r="AM1012" s="79"/>
      <c r="AN1012" s="79"/>
      <c r="AO1012" s="79"/>
      <c r="AP1012" s="79"/>
      <c r="AQ1012" s="79"/>
      <c r="AR1012" s="79"/>
      <c r="AS1012" s="79"/>
      <c r="AT1012" s="79"/>
      <c r="AU1012" s="79"/>
      <c r="AV1012" s="79"/>
      <c r="AW1012" s="79"/>
      <c r="AX1012" s="79"/>
      <c r="AY1012" s="79"/>
      <c r="AZ1012" s="79"/>
      <c r="BA1012" s="79"/>
      <c r="BB1012" s="79"/>
      <c r="BC1012" s="79"/>
      <c r="BD1012" s="79"/>
      <c r="BE1012" s="79"/>
      <c r="BF1012" s="79"/>
      <c r="BG1012" s="79"/>
      <c r="BH1012" s="79"/>
      <c r="BI1012" s="79"/>
      <c r="BJ1012" s="79"/>
      <c r="BK1012" s="79"/>
      <c r="BL1012" s="79"/>
      <c r="BM1012" s="79"/>
      <c r="BN1012" s="79"/>
      <c r="BO1012" s="79"/>
      <c r="BP1012" s="79"/>
      <c r="BQ1012" s="79"/>
      <c r="BR1012" s="79"/>
      <c r="BS1012" s="79"/>
      <c r="BT1012" s="79"/>
      <c r="BU1012" s="79"/>
      <c r="BV1012" s="79"/>
      <c r="BW1012" s="79"/>
      <c r="BX1012" s="79"/>
      <c r="BY1012" s="79"/>
      <c r="BZ1012" s="79"/>
      <c r="CA1012" s="79"/>
      <c r="CB1012" s="79"/>
      <c r="CC1012" s="79"/>
      <c r="CD1012" s="79"/>
      <c r="CE1012" s="79"/>
      <c r="CF1012" s="79"/>
      <c r="CG1012" s="79"/>
      <c r="CH1012" s="79"/>
      <c r="CI1012" s="79"/>
      <c r="CJ1012" s="79"/>
      <c r="CK1012" s="79"/>
      <c r="CL1012" s="79"/>
      <c r="CM1012" s="79"/>
      <c r="CN1012" s="79"/>
      <c r="CO1012" s="79"/>
      <c r="CP1012" s="79"/>
      <c r="CQ1012" s="79"/>
      <c r="CR1012" s="79"/>
      <c r="CS1012" s="79"/>
      <c r="CT1012" s="79"/>
      <c r="CU1012" s="79"/>
      <c r="CV1012" s="79"/>
      <c r="CW1012" s="79"/>
      <c r="CX1012" s="79"/>
      <c r="CY1012" s="79"/>
      <c r="CZ1012" s="79"/>
      <c r="DA1012" s="79"/>
      <c r="DB1012" s="79"/>
      <c r="DC1012" s="79"/>
      <c r="DD1012" s="79"/>
      <c r="DE1012" s="79"/>
      <c r="DF1012" s="79"/>
      <c r="DG1012" s="79"/>
      <c r="DH1012" s="79"/>
      <c r="DI1012" s="79"/>
      <c r="DJ1012" s="79"/>
      <c r="DK1012" s="79"/>
      <c r="DL1012" s="79"/>
      <c r="DM1012" s="79"/>
      <c r="DN1012" s="79"/>
      <c r="DO1012" s="79"/>
      <c r="DP1012" s="79"/>
      <c r="DQ1012" s="79"/>
      <c r="DR1012" s="79"/>
      <c r="DS1012" s="79"/>
      <c r="DT1012" s="79"/>
      <c r="DU1012" s="79"/>
      <c r="DV1012" s="79"/>
      <c r="DW1012" s="79"/>
      <c r="DX1012" s="79"/>
      <c r="DY1012" s="79"/>
      <c r="DZ1012" s="79"/>
      <c r="EA1012" s="79"/>
      <c r="EB1012" s="79"/>
      <c r="EC1012" s="79"/>
      <c r="ED1012" s="79"/>
      <c r="EE1012" s="79"/>
      <c r="EF1012" s="79"/>
      <c r="EG1012" s="79"/>
      <c r="EH1012" s="79"/>
      <c r="EI1012" s="79"/>
      <c r="EJ1012" s="79"/>
      <c r="EK1012" s="79"/>
      <c r="EL1012" s="79"/>
      <c r="EM1012" s="79"/>
      <c r="EN1012" s="79"/>
      <c r="EO1012" s="79"/>
      <c r="EP1012" s="79"/>
      <c r="EQ1012" s="79"/>
      <c r="ER1012" s="79"/>
      <c r="ES1012" s="79"/>
      <c r="ET1012" s="79"/>
      <c r="EU1012" s="79"/>
      <c r="EV1012" s="79"/>
      <c r="EW1012" s="79"/>
      <c r="EX1012" s="79"/>
      <c r="EY1012" s="79"/>
      <c r="EZ1012" s="79"/>
      <c r="FA1012" s="79"/>
      <c r="FB1012" s="79"/>
      <c r="FC1012" s="79"/>
      <c r="FD1012" s="79"/>
      <c r="FE1012" s="79"/>
      <c r="FF1012" s="79"/>
      <c r="FG1012" s="79"/>
      <c r="FH1012" s="79"/>
      <c r="FI1012" s="79"/>
      <c r="FJ1012" s="79"/>
      <c r="FK1012" s="79"/>
      <c r="FL1012" s="79"/>
      <c r="FM1012" s="79"/>
      <c r="FN1012" s="79"/>
      <c r="FO1012" s="79"/>
      <c r="FP1012" s="79"/>
      <c r="FQ1012" s="79"/>
      <c r="FR1012" s="79"/>
      <c r="FS1012" s="79"/>
      <c r="FT1012" s="79"/>
      <c r="FU1012" s="79"/>
      <c r="FV1012" s="79"/>
      <c r="FW1012" s="79"/>
      <c r="FX1012" s="79"/>
      <c r="FY1012" s="79"/>
      <c r="FZ1012" s="79"/>
      <c r="GA1012" s="79"/>
      <c r="GB1012" s="79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79"/>
      <c r="HP1012" s="79"/>
      <c r="HQ1012" s="79"/>
      <c r="HR1012" s="79"/>
      <c r="HS1012" s="79"/>
      <c r="HT1012" s="79"/>
      <c r="HU1012" s="79"/>
      <c r="HV1012" s="79"/>
      <c r="HW1012" s="79"/>
      <c r="HX1012" s="79"/>
      <c r="HY1012" s="79"/>
      <c r="HZ1012" s="79"/>
      <c r="IA1012" s="79"/>
      <c r="IB1012" s="79"/>
      <c r="IC1012" s="79"/>
      <c r="ID1012" s="79"/>
      <c r="IE1012" s="79"/>
      <c r="IF1012" s="79"/>
      <c r="IG1012" s="79"/>
      <c r="IH1012" s="79"/>
      <c r="II1012" s="79"/>
      <c r="IJ1012" s="79"/>
      <c r="IK1012" s="79"/>
      <c r="IL1012" s="79"/>
      <c r="IM1012" s="79"/>
      <c r="IN1012" s="79"/>
      <c r="IO1012" s="79"/>
      <c r="IP1012" s="79"/>
      <c r="IQ1012" s="79"/>
      <c r="IR1012" s="79"/>
      <c r="IS1012" s="79"/>
      <c r="IT1012" s="79"/>
      <c r="IU1012" s="79"/>
      <c r="IV1012" s="79"/>
      <c r="IW1012" s="79"/>
      <c r="IX1012" s="79"/>
      <c r="IY1012" s="79"/>
      <c r="IZ1012" s="79"/>
      <c r="JA1012" s="79"/>
      <c r="JB1012" s="79"/>
      <c r="JC1012" s="79"/>
      <c r="JD1012" s="79"/>
      <c r="JE1012" s="79"/>
      <c r="JF1012" s="79"/>
      <c r="JG1012" s="79"/>
      <c r="JH1012" s="79"/>
      <c r="JI1012" s="79"/>
      <c r="JJ1012" s="79"/>
      <c r="JK1012" s="79"/>
      <c r="JL1012" s="79"/>
      <c r="JM1012" s="79"/>
      <c r="JN1012" s="79"/>
      <c r="JO1012" s="79"/>
      <c r="JP1012" s="79"/>
      <c r="JQ1012" s="79"/>
      <c r="JR1012" s="79"/>
      <c r="JS1012" s="79"/>
      <c r="JT1012" s="79"/>
      <c r="JU1012" s="79"/>
      <c r="JV1012" s="79"/>
      <c r="JW1012" s="79"/>
      <c r="JX1012" s="79"/>
      <c r="JY1012" s="79"/>
      <c r="JZ1012" s="79"/>
      <c r="KA1012" s="79"/>
      <c r="KB1012" s="79"/>
      <c r="KC1012" s="79"/>
      <c r="KD1012" s="79"/>
      <c r="KE1012" s="79"/>
      <c r="KF1012" s="79"/>
      <c r="KG1012" s="79"/>
      <c r="KH1012" s="79"/>
      <c r="KI1012" s="79"/>
      <c r="KJ1012" s="79"/>
      <c r="KK1012" s="79"/>
      <c r="KL1012" s="79"/>
      <c r="KM1012" s="79"/>
      <c r="KN1012" s="79"/>
      <c r="KO1012" s="79"/>
      <c r="KP1012" s="79"/>
      <c r="KQ1012" s="79"/>
      <c r="KR1012" s="79"/>
      <c r="KS1012" s="79"/>
      <c r="KT1012" s="79"/>
      <c r="KU1012" s="79"/>
      <c r="KV1012" s="79"/>
      <c r="KW1012" s="79"/>
      <c r="KX1012" s="79"/>
      <c r="KY1012" s="79"/>
      <c r="KZ1012" s="79"/>
      <c r="LA1012" s="79"/>
      <c r="LB1012" s="79"/>
      <c r="LC1012" s="79"/>
      <c r="LD1012" s="79"/>
      <c r="LE1012" s="79"/>
      <c r="LF1012" s="79"/>
      <c r="LG1012" s="79"/>
      <c r="LH1012" s="79"/>
      <c r="LI1012" s="79"/>
      <c r="LJ1012" s="79"/>
      <c r="LK1012" s="79"/>
      <c r="LL1012" s="79"/>
      <c r="LM1012" s="79"/>
      <c r="LN1012" s="79"/>
      <c r="LO1012" s="79"/>
      <c r="LP1012" s="79"/>
      <c r="LQ1012" s="79"/>
      <c r="LR1012" s="79"/>
      <c r="LS1012" s="79"/>
      <c r="LT1012" s="79"/>
      <c r="LU1012" s="79"/>
      <c r="LV1012" s="79"/>
      <c r="LW1012" s="79"/>
      <c r="LX1012" s="79"/>
      <c r="LY1012" s="79"/>
      <c r="LZ1012" s="79"/>
      <c r="MA1012" s="79"/>
      <c r="MB1012" s="79"/>
      <c r="MC1012" s="79"/>
      <c r="MD1012" s="79"/>
      <c r="ME1012" s="79"/>
      <c r="MF1012" s="79"/>
      <c r="MG1012" s="79"/>
      <c r="MH1012" s="79"/>
      <c r="MI1012" s="79"/>
      <c r="MJ1012" s="79"/>
      <c r="MK1012" s="79"/>
      <c r="ML1012" s="79"/>
      <c r="MM1012" s="79"/>
      <c r="MN1012" s="79"/>
      <c r="MO1012" s="79"/>
      <c r="MP1012" s="79"/>
      <c r="MQ1012" s="79"/>
      <c r="MR1012" s="79"/>
      <c r="MS1012" s="79"/>
      <c r="MT1012" s="79"/>
      <c r="MU1012" s="79"/>
      <c r="MV1012" s="79"/>
      <c r="MW1012" s="79"/>
      <c r="MX1012" s="79"/>
      <c r="MY1012" s="79"/>
      <c r="MZ1012" s="79"/>
      <c r="NA1012" s="79"/>
      <c r="NB1012" s="79"/>
      <c r="NC1012" s="79"/>
      <c r="ND1012" s="79"/>
      <c r="NE1012" s="79"/>
      <c r="NF1012" s="79"/>
      <c r="NG1012" s="79"/>
      <c r="NH1012" s="79"/>
      <c r="NI1012" s="79"/>
      <c r="NJ1012" s="79"/>
      <c r="NK1012" s="79"/>
      <c r="NL1012" s="79"/>
      <c r="NM1012" s="79"/>
      <c r="NN1012" s="79"/>
      <c r="NO1012" s="79"/>
      <c r="NP1012" s="79"/>
      <c r="NQ1012" s="79"/>
      <c r="NR1012" s="79"/>
      <c r="NS1012" s="79"/>
      <c r="NT1012" s="79"/>
      <c r="NU1012" s="79"/>
      <c r="NV1012" s="79"/>
      <c r="NW1012" s="79"/>
      <c r="NX1012" s="79"/>
      <c r="NY1012" s="79"/>
      <c r="NZ1012" s="79"/>
      <c r="OA1012" s="79"/>
      <c r="OB1012" s="79"/>
      <c r="OC1012" s="79"/>
      <c r="OD1012" s="79"/>
      <c r="OE1012" s="79"/>
      <c r="OF1012" s="79"/>
      <c r="OG1012" s="79"/>
      <c r="OH1012" s="79"/>
      <c r="OI1012" s="79"/>
      <c r="OJ1012" s="79"/>
      <c r="OK1012" s="79"/>
      <c r="OL1012" s="79"/>
      <c r="OM1012" s="79"/>
      <c r="ON1012" s="79"/>
      <c r="OO1012" s="79"/>
      <c r="OP1012" s="79"/>
      <c r="OQ1012" s="79"/>
      <c r="OR1012" s="79"/>
      <c r="OS1012" s="79"/>
      <c r="OT1012" s="79"/>
      <c r="OU1012" s="79"/>
      <c r="OV1012" s="79"/>
      <c r="OW1012" s="79"/>
      <c r="OX1012" s="79"/>
      <c r="OY1012" s="79"/>
      <c r="OZ1012" s="79"/>
      <c r="PA1012" s="79"/>
      <c r="PB1012" s="79"/>
      <c r="PC1012" s="79"/>
      <c r="PD1012" s="79"/>
      <c r="PE1012" s="79"/>
      <c r="PF1012" s="79"/>
      <c r="PG1012" s="79"/>
      <c r="PH1012" s="79"/>
      <c r="PI1012" s="79"/>
      <c r="PJ1012" s="79"/>
      <c r="PK1012" s="79"/>
      <c r="PL1012" s="79"/>
      <c r="PM1012" s="79"/>
      <c r="PN1012" s="79"/>
      <c r="PO1012" s="79"/>
      <c r="PP1012" s="79"/>
      <c r="PQ1012" s="79"/>
      <c r="PR1012" s="79"/>
      <c r="PS1012" s="79"/>
      <c r="PT1012" s="79"/>
      <c r="PU1012" s="79"/>
      <c r="PV1012" s="79"/>
      <c r="PW1012" s="79"/>
      <c r="PX1012" s="79"/>
      <c r="PY1012" s="79"/>
      <c r="PZ1012" s="79"/>
      <c r="QA1012" s="79"/>
      <c r="QB1012" s="79"/>
      <c r="QC1012" s="79"/>
      <c r="QD1012" s="79"/>
      <c r="QE1012" s="79"/>
      <c r="QF1012" s="79"/>
      <c r="QG1012" s="79"/>
      <c r="QH1012" s="79"/>
      <c r="QI1012" s="79"/>
      <c r="QJ1012" s="79"/>
      <c r="QK1012" s="79"/>
      <c r="QL1012" s="79"/>
      <c r="QM1012" s="79"/>
      <c r="QN1012" s="79"/>
      <c r="QO1012" s="79"/>
      <c r="QP1012" s="79"/>
      <c r="QQ1012" s="79"/>
      <c r="QR1012" s="79"/>
      <c r="QS1012" s="79"/>
      <c r="QT1012" s="79"/>
      <c r="QU1012" s="79"/>
      <c r="QV1012" s="79"/>
      <c r="QW1012" s="79"/>
      <c r="QX1012" s="79"/>
      <c r="QY1012" s="79"/>
      <c r="QZ1012" s="79"/>
      <c r="RA1012" s="79"/>
      <c r="RB1012" s="79"/>
      <c r="RC1012" s="79"/>
      <c r="RD1012" s="79"/>
      <c r="RE1012" s="79"/>
      <c r="RF1012" s="79"/>
      <c r="RG1012" s="79"/>
      <c r="RH1012" s="79"/>
      <c r="RI1012" s="79"/>
      <c r="RJ1012" s="79"/>
      <c r="RK1012" s="79"/>
      <c r="RL1012" s="79"/>
      <c r="RM1012" s="79"/>
      <c r="RN1012" s="79"/>
      <c r="RO1012" s="79"/>
      <c r="RP1012" s="79"/>
      <c r="RQ1012" s="79"/>
      <c r="RR1012" s="79"/>
      <c r="RS1012" s="79"/>
      <c r="RT1012" s="79"/>
      <c r="RU1012" s="79"/>
      <c r="RV1012" s="79"/>
      <c r="RW1012" s="79"/>
      <c r="RX1012" s="79"/>
      <c r="RY1012" s="79"/>
      <c r="RZ1012" s="79"/>
      <c r="SA1012" s="79"/>
      <c r="SB1012" s="79"/>
      <c r="SC1012" s="79"/>
      <c r="SD1012" s="79"/>
      <c r="SE1012" s="79"/>
      <c r="SF1012" s="79"/>
      <c r="SG1012" s="79"/>
      <c r="SH1012" s="79"/>
      <c r="SI1012" s="79"/>
      <c r="SJ1012" s="79"/>
      <c r="SK1012" s="79"/>
      <c r="SL1012" s="79"/>
      <c r="SM1012" s="79"/>
      <c r="SN1012" s="79"/>
      <c r="SO1012" s="79"/>
      <c r="SP1012" s="79"/>
      <c r="SQ1012" s="79"/>
      <c r="SR1012" s="79"/>
      <c r="SS1012" s="79"/>
      <c r="ST1012" s="79"/>
      <c r="SU1012" s="79"/>
      <c r="SV1012" s="79"/>
      <c r="SW1012" s="79"/>
      <c r="SX1012" s="79"/>
      <c r="SY1012" s="79"/>
      <c r="SZ1012" s="79"/>
      <c r="TA1012" s="79"/>
      <c r="TB1012" s="79"/>
      <c r="TC1012" s="79"/>
      <c r="TD1012" s="79"/>
      <c r="TE1012" s="79"/>
      <c r="TF1012" s="79"/>
      <c r="TG1012" s="79"/>
      <c r="TH1012" s="79"/>
      <c r="TI1012" s="79"/>
      <c r="TJ1012" s="79"/>
      <c r="TK1012" s="79"/>
      <c r="TL1012" s="79"/>
      <c r="TM1012" s="79"/>
      <c r="TN1012" s="79"/>
      <c r="TO1012" s="79"/>
      <c r="TP1012" s="79"/>
      <c r="TQ1012" s="79"/>
      <c r="TR1012" s="79"/>
      <c r="TS1012" s="79"/>
      <c r="TT1012" s="79"/>
      <c r="TU1012" s="79"/>
      <c r="TV1012" s="79"/>
      <c r="TW1012" s="79"/>
      <c r="TX1012" s="79"/>
      <c r="TY1012" s="79"/>
      <c r="TZ1012" s="79"/>
      <c r="UA1012" s="79"/>
      <c r="UB1012" s="79"/>
      <c r="UC1012" s="79"/>
      <c r="UD1012" s="79"/>
      <c r="UE1012" s="79"/>
      <c r="UF1012" s="79"/>
      <c r="UG1012" s="79"/>
      <c r="UH1012" s="79"/>
      <c r="UI1012" s="79"/>
      <c r="UJ1012" s="79"/>
      <c r="UK1012" s="79"/>
      <c r="UL1012" s="79"/>
      <c r="UM1012" s="79"/>
      <c r="UN1012" s="79"/>
      <c r="UO1012" s="79"/>
      <c r="UP1012" s="79"/>
      <c r="UQ1012" s="79"/>
      <c r="UR1012" s="79"/>
      <c r="US1012" s="79"/>
      <c r="UT1012" s="79"/>
      <c r="UU1012" s="79"/>
      <c r="UV1012" s="79"/>
      <c r="UW1012" s="79"/>
      <c r="UX1012" s="79"/>
      <c r="UY1012" s="79"/>
      <c r="UZ1012" s="79"/>
      <c r="VA1012" s="79"/>
      <c r="VB1012" s="79"/>
      <c r="VC1012" s="79"/>
      <c r="VD1012" s="79"/>
      <c r="VE1012" s="79"/>
      <c r="VF1012" s="79"/>
      <c r="VG1012" s="79"/>
      <c r="VH1012" s="79"/>
      <c r="VI1012" s="79"/>
      <c r="VJ1012" s="79"/>
      <c r="VK1012" s="79"/>
      <c r="VL1012" s="79"/>
      <c r="VM1012" s="79"/>
      <c r="VN1012" s="79"/>
      <c r="VO1012" s="79"/>
      <c r="VP1012" s="79"/>
      <c r="VQ1012" s="79"/>
      <c r="VR1012" s="79"/>
      <c r="VS1012" s="79"/>
      <c r="VT1012" s="79"/>
      <c r="VU1012" s="79"/>
      <c r="VV1012" s="79"/>
      <c r="VW1012" s="79"/>
      <c r="VX1012" s="79"/>
      <c r="VY1012" s="79"/>
      <c r="VZ1012" s="79"/>
      <c r="WA1012" s="79"/>
      <c r="WB1012" s="79"/>
      <c r="WC1012" s="79"/>
    </row>
    <row r="1013" spans="1:601" s="102" customFormat="1">
      <c r="A1013" s="49">
        <f>IF(C1013=C1012,A1012,IF(C1013=(C1012+1),A1012,(A1012+1)))</f>
        <v>143</v>
      </c>
      <c r="B1013" s="50" t="str">
        <f>IF(L1013="Stroke",IF(M1013=M1012,IF(A1013&lt;&gt;A1012,1,IF(L1012="Stroke",B1012+1,IF(L1011="Stroke",B1011+1,IF(L1010="Stroke",B1010+1,IF(L1009="Stroke",B1009+1,IF(L1008="Stroke",B1008+1,IF(L1007="Stroke",B1007+1,IF(L1006="Stroke",B1006+1,"")))))))),IF(A1013&lt;&gt;A1011,1,IF(M1013=M1011,IF(L1011="Stroke",B1011+1,IF(M1013=M1010,IF(L1010="Stroke",B1010+1,""))),1))),"")</f>
        <v/>
      </c>
      <c r="C1013" s="49">
        <f t="shared" si="30"/>
        <v>53076</v>
      </c>
      <c r="D1013" s="49" t="str">
        <f t="shared" si="31"/>
        <v>2017121</v>
      </c>
      <c r="E1013" s="49">
        <v>2017</v>
      </c>
      <c r="F1013" s="49">
        <v>12</v>
      </c>
      <c r="G1013" s="49">
        <v>1</v>
      </c>
      <c r="H1013" s="49">
        <v>14</v>
      </c>
      <c r="I1013" s="49">
        <v>44</v>
      </c>
      <c r="J1013" s="49">
        <v>36</v>
      </c>
      <c r="K1013" s="49">
        <v>469</v>
      </c>
      <c r="L1013" s="49" t="s">
        <v>29</v>
      </c>
      <c r="M1013" s="49">
        <v>1</v>
      </c>
      <c r="N1013" s="49" t="s">
        <v>21</v>
      </c>
      <c r="O1013" s="49" t="s">
        <v>27</v>
      </c>
      <c r="P1013" s="49">
        <v>0</v>
      </c>
      <c r="Q1013" s="49"/>
      <c r="R1013" s="60"/>
      <c r="S1013" s="60"/>
      <c r="T1013" s="60"/>
      <c r="U1013" s="79"/>
      <c r="V1013" s="79"/>
      <c r="W1013" s="79"/>
      <c r="X1013" s="79"/>
      <c r="Y1013" s="79"/>
      <c r="Z1013" s="79"/>
      <c r="AA1013" s="79"/>
      <c r="AB1013" s="79"/>
      <c r="AC1013" s="79"/>
      <c r="AD1013" s="79"/>
      <c r="AE1013" s="79"/>
      <c r="AF1013" s="79"/>
      <c r="AG1013" s="79"/>
      <c r="AH1013" s="79"/>
      <c r="AI1013" s="79"/>
      <c r="AJ1013" s="79"/>
      <c r="AK1013" s="79"/>
      <c r="AL1013" s="79"/>
      <c r="AM1013" s="79"/>
      <c r="AN1013" s="79"/>
      <c r="AO1013" s="79"/>
      <c r="AP1013" s="79"/>
      <c r="AQ1013" s="79"/>
      <c r="AR1013" s="79"/>
      <c r="AS1013" s="79"/>
      <c r="AT1013" s="79"/>
      <c r="AU1013" s="79"/>
      <c r="AV1013" s="79"/>
      <c r="AW1013" s="79"/>
      <c r="AX1013" s="79"/>
      <c r="AY1013" s="79"/>
      <c r="AZ1013" s="79"/>
      <c r="BA1013" s="79"/>
      <c r="BB1013" s="79"/>
      <c r="BC1013" s="79"/>
      <c r="BD1013" s="79"/>
      <c r="BE1013" s="79"/>
      <c r="BF1013" s="79"/>
      <c r="BG1013" s="79"/>
      <c r="BH1013" s="79"/>
      <c r="BI1013" s="79"/>
      <c r="BJ1013" s="79"/>
      <c r="BK1013" s="79"/>
      <c r="BL1013" s="79"/>
      <c r="BM1013" s="79"/>
      <c r="BN1013" s="79"/>
      <c r="BO1013" s="79"/>
      <c r="BP1013" s="79"/>
      <c r="BQ1013" s="79"/>
      <c r="BR1013" s="79"/>
      <c r="BS1013" s="79"/>
      <c r="BT1013" s="79"/>
      <c r="BU1013" s="79"/>
      <c r="BV1013" s="79"/>
      <c r="BW1013" s="79"/>
      <c r="BX1013" s="79"/>
      <c r="BY1013" s="79"/>
      <c r="BZ1013" s="79"/>
      <c r="CA1013" s="79"/>
      <c r="CB1013" s="79"/>
      <c r="CC1013" s="79"/>
      <c r="CD1013" s="79"/>
      <c r="CE1013" s="79"/>
      <c r="CF1013" s="79"/>
      <c r="CG1013" s="79"/>
      <c r="CH1013" s="79"/>
      <c r="CI1013" s="79"/>
      <c r="CJ1013" s="79"/>
      <c r="CK1013" s="79"/>
      <c r="CL1013" s="79"/>
      <c r="CM1013" s="79"/>
      <c r="CN1013" s="79"/>
      <c r="CO1013" s="79"/>
      <c r="CP1013" s="79"/>
      <c r="CQ1013" s="79"/>
      <c r="CR1013" s="79"/>
      <c r="CS1013" s="79"/>
      <c r="CT1013" s="79"/>
      <c r="CU1013" s="79"/>
      <c r="CV1013" s="79"/>
      <c r="CW1013" s="79"/>
      <c r="CX1013" s="79"/>
      <c r="CY1013" s="79"/>
      <c r="CZ1013" s="79"/>
      <c r="DA1013" s="79"/>
      <c r="DB1013" s="79"/>
      <c r="DC1013" s="79"/>
      <c r="DD1013" s="79"/>
      <c r="DE1013" s="79"/>
      <c r="DF1013" s="79"/>
      <c r="DG1013" s="79"/>
      <c r="DH1013" s="79"/>
      <c r="DI1013" s="79"/>
      <c r="DJ1013" s="79"/>
      <c r="DK1013" s="79"/>
      <c r="DL1013" s="79"/>
      <c r="DM1013" s="79"/>
      <c r="DN1013" s="79"/>
      <c r="DO1013" s="79"/>
      <c r="DP1013" s="79"/>
      <c r="DQ1013" s="79"/>
      <c r="DR1013" s="79"/>
      <c r="DS1013" s="79"/>
      <c r="DT1013" s="79"/>
      <c r="DU1013" s="79"/>
      <c r="DV1013" s="79"/>
      <c r="DW1013" s="79"/>
      <c r="DX1013" s="79"/>
      <c r="DY1013" s="79"/>
      <c r="DZ1013" s="79"/>
      <c r="EA1013" s="79"/>
      <c r="EB1013" s="79"/>
      <c r="EC1013" s="79"/>
      <c r="ED1013" s="79"/>
      <c r="EE1013" s="79"/>
      <c r="EF1013" s="79"/>
      <c r="EG1013" s="79"/>
      <c r="EH1013" s="79"/>
      <c r="EI1013" s="79"/>
      <c r="EJ1013" s="79"/>
      <c r="EK1013" s="79"/>
      <c r="EL1013" s="79"/>
      <c r="EM1013" s="79"/>
      <c r="EN1013" s="79"/>
      <c r="EO1013" s="79"/>
      <c r="EP1013" s="79"/>
      <c r="EQ1013" s="79"/>
      <c r="ER1013" s="79"/>
      <c r="ES1013" s="79"/>
      <c r="ET1013" s="79"/>
      <c r="EU1013" s="79"/>
      <c r="EV1013" s="79"/>
      <c r="EW1013" s="79"/>
      <c r="EX1013" s="79"/>
      <c r="EY1013" s="79"/>
      <c r="EZ1013" s="79"/>
      <c r="FA1013" s="79"/>
      <c r="FB1013" s="79"/>
      <c r="FC1013" s="79"/>
      <c r="FD1013" s="79"/>
      <c r="FE1013" s="79"/>
      <c r="FF1013" s="79"/>
      <c r="FG1013" s="79"/>
      <c r="FH1013" s="79"/>
      <c r="FI1013" s="79"/>
      <c r="FJ1013" s="79"/>
      <c r="FK1013" s="79"/>
      <c r="FL1013" s="79"/>
      <c r="FM1013" s="79"/>
      <c r="FN1013" s="79"/>
      <c r="FO1013" s="79"/>
      <c r="FP1013" s="79"/>
      <c r="FQ1013" s="79"/>
      <c r="FR1013" s="79"/>
      <c r="FS1013" s="79"/>
      <c r="FT1013" s="79"/>
      <c r="FU1013" s="79"/>
      <c r="FV1013" s="79"/>
      <c r="FW1013" s="79"/>
      <c r="FX1013" s="79"/>
      <c r="FY1013" s="79"/>
      <c r="FZ1013" s="79"/>
      <c r="GA1013" s="79"/>
      <c r="GB1013" s="79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79"/>
      <c r="HP1013" s="79"/>
      <c r="HQ1013" s="79"/>
      <c r="HR1013" s="79"/>
      <c r="HS1013" s="79"/>
      <c r="HT1013" s="79"/>
      <c r="HU1013" s="79"/>
      <c r="HV1013" s="79"/>
      <c r="HW1013" s="79"/>
      <c r="HX1013" s="79"/>
      <c r="HY1013" s="79"/>
      <c r="HZ1013" s="79"/>
      <c r="IA1013" s="79"/>
      <c r="IB1013" s="79"/>
      <c r="IC1013" s="79"/>
      <c r="ID1013" s="79"/>
      <c r="IE1013" s="79"/>
      <c r="IF1013" s="79"/>
      <c r="IG1013" s="79"/>
      <c r="IH1013" s="79"/>
      <c r="II1013" s="79"/>
      <c r="IJ1013" s="79"/>
      <c r="IK1013" s="79"/>
      <c r="IL1013" s="79"/>
      <c r="IM1013" s="79"/>
      <c r="IN1013" s="79"/>
      <c r="IO1013" s="79"/>
      <c r="IP1013" s="79"/>
      <c r="IQ1013" s="79"/>
      <c r="IR1013" s="79"/>
      <c r="IS1013" s="79"/>
      <c r="IT1013" s="79"/>
      <c r="IU1013" s="79"/>
      <c r="IV1013" s="79"/>
      <c r="IW1013" s="79"/>
      <c r="IX1013" s="79"/>
      <c r="IY1013" s="79"/>
      <c r="IZ1013" s="79"/>
      <c r="JA1013" s="79"/>
      <c r="JB1013" s="79"/>
      <c r="JC1013" s="79"/>
      <c r="JD1013" s="79"/>
      <c r="JE1013" s="79"/>
      <c r="JF1013" s="79"/>
      <c r="JG1013" s="79"/>
      <c r="JH1013" s="79"/>
      <c r="JI1013" s="79"/>
      <c r="JJ1013" s="79"/>
      <c r="JK1013" s="79"/>
      <c r="JL1013" s="79"/>
      <c r="JM1013" s="79"/>
      <c r="JN1013" s="79"/>
      <c r="JO1013" s="79"/>
      <c r="JP1013" s="79"/>
      <c r="JQ1013" s="79"/>
      <c r="JR1013" s="79"/>
      <c r="JS1013" s="79"/>
      <c r="JT1013" s="79"/>
      <c r="JU1013" s="79"/>
      <c r="JV1013" s="79"/>
      <c r="JW1013" s="79"/>
      <c r="JX1013" s="79"/>
      <c r="JY1013" s="79"/>
      <c r="JZ1013" s="79"/>
      <c r="KA1013" s="79"/>
      <c r="KB1013" s="79"/>
      <c r="KC1013" s="79"/>
      <c r="KD1013" s="79"/>
      <c r="KE1013" s="79"/>
      <c r="KF1013" s="79"/>
      <c r="KG1013" s="79"/>
      <c r="KH1013" s="79"/>
      <c r="KI1013" s="79"/>
      <c r="KJ1013" s="79"/>
      <c r="KK1013" s="79"/>
      <c r="KL1013" s="79"/>
      <c r="KM1013" s="79"/>
      <c r="KN1013" s="79"/>
      <c r="KO1013" s="79"/>
      <c r="KP1013" s="79"/>
      <c r="KQ1013" s="79"/>
      <c r="KR1013" s="79"/>
      <c r="KS1013" s="79"/>
      <c r="KT1013" s="79"/>
      <c r="KU1013" s="79"/>
      <c r="KV1013" s="79"/>
      <c r="KW1013" s="79"/>
      <c r="KX1013" s="79"/>
      <c r="KY1013" s="79"/>
      <c r="KZ1013" s="79"/>
      <c r="LA1013" s="79"/>
      <c r="LB1013" s="79"/>
      <c r="LC1013" s="79"/>
      <c r="LD1013" s="79"/>
      <c r="LE1013" s="79"/>
      <c r="LF1013" s="79"/>
      <c r="LG1013" s="79"/>
      <c r="LH1013" s="79"/>
      <c r="LI1013" s="79"/>
      <c r="LJ1013" s="79"/>
      <c r="LK1013" s="79"/>
      <c r="LL1013" s="79"/>
      <c r="LM1013" s="79"/>
      <c r="LN1013" s="79"/>
      <c r="LO1013" s="79"/>
      <c r="LP1013" s="79"/>
      <c r="LQ1013" s="79"/>
      <c r="LR1013" s="79"/>
      <c r="LS1013" s="79"/>
      <c r="LT1013" s="79"/>
      <c r="LU1013" s="79"/>
      <c r="LV1013" s="79"/>
      <c r="LW1013" s="79"/>
      <c r="LX1013" s="79"/>
      <c r="LY1013" s="79"/>
      <c r="LZ1013" s="79"/>
      <c r="MA1013" s="79"/>
      <c r="MB1013" s="79"/>
      <c r="MC1013" s="79"/>
      <c r="MD1013" s="79"/>
      <c r="ME1013" s="79"/>
      <c r="MF1013" s="79"/>
      <c r="MG1013" s="79"/>
      <c r="MH1013" s="79"/>
      <c r="MI1013" s="79"/>
      <c r="MJ1013" s="79"/>
      <c r="MK1013" s="79"/>
      <c r="ML1013" s="79"/>
      <c r="MM1013" s="79"/>
      <c r="MN1013" s="79"/>
      <c r="MO1013" s="79"/>
      <c r="MP1013" s="79"/>
      <c r="MQ1013" s="79"/>
      <c r="MR1013" s="79"/>
      <c r="MS1013" s="79"/>
      <c r="MT1013" s="79"/>
      <c r="MU1013" s="79"/>
      <c r="MV1013" s="79"/>
      <c r="MW1013" s="79"/>
      <c r="MX1013" s="79"/>
      <c r="MY1013" s="79"/>
      <c r="MZ1013" s="79"/>
      <c r="NA1013" s="79"/>
      <c r="NB1013" s="79"/>
      <c r="NC1013" s="79"/>
      <c r="ND1013" s="79"/>
      <c r="NE1013" s="79"/>
      <c r="NF1013" s="79"/>
      <c r="NG1013" s="79"/>
      <c r="NH1013" s="79"/>
      <c r="NI1013" s="79"/>
      <c r="NJ1013" s="79"/>
      <c r="NK1013" s="79"/>
      <c r="NL1013" s="79"/>
      <c r="NM1013" s="79"/>
      <c r="NN1013" s="79"/>
      <c r="NO1013" s="79"/>
      <c r="NP1013" s="79"/>
      <c r="NQ1013" s="79"/>
      <c r="NR1013" s="79"/>
      <c r="NS1013" s="79"/>
      <c r="NT1013" s="79"/>
      <c r="NU1013" s="79"/>
      <c r="NV1013" s="79"/>
      <c r="NW1013" s="79"/>
      <c r="NX1013" s="79"/>
      <c r="NY1013" s="79"/>
      <c r="NZ1013" s="79"/>
      <c r="OA1013" s="79"/>
      <c r="OB1013" s="79"/>
      <c r="OC1013" s="79"/>
      <c r="OD1013" s="79"/>
      <c r="OE1013" s="79"/>
      <c r="OF1013" s="79"/>
      <c r="OG1013" s="79"/>
      <c r="OH1013" s="79"/>
      <c r="OI1013" s="79"/>
      <c r="OJ1013" s="79"/>
      <c r="OK1013" s="79"/>
      <c r="OL1013" s="79"/>
      <c r="OM1013" s="79"/>
      <c r="ON1013" s="79"/>
      <c r="OO1013" s="79"/>
      <c r="OP1013" s="79"/>
      <c r="OQ1013" s="79"/>
      <c r="OR1013" s="79"/>
      <c r="OS1013" s="79"/>
      <c r="OT1013" s="79"/>
      <c r="OU1013" s="79"/>
      <c r="OV1013" s="79"/>
      <c r="OW1013" s="79"/>
      <c r="OX1013" s="79"/>
      <c r="OY1013" s="79"/>
      <c r="OZ1013" s="79"/>
      <c r="PA1013" s="79"/>
      <c r="PB1013" s="79"/>
      <c r="PC1013" s="79"/>
      <c r="PD1013" s="79"/>
      <c r="PE1013" s="79"/>
      <c r="PF1013" s="79"/>
      <c r="PG1013" s="79"/>
      <c r="PH1013" s="79"/>
      <c r="PI1013" s="79"/>
      <c r="PJ1013" s="79"/>
      <c r="PK1013" s="79"/>
      <c r="PL1013" s="79"/>
      <c r="PM1013" s="79"/>
      <c r="PN1013" s="79"/>
      <c r="PO1013" s="79"/>
      <c r="PP1013" s="79"/>
      <c r="PQ1013" s="79"/>
      <c r="PR1013" s="79"/>
      <c r="PS1013" s="79"/>
      <c r="PT1013" s="79"/>
      <c r="PU1013" s="79"/>
      <c r="PV1013" s="79"/>
      <c r="PW1013" s="79"/>
      <c r="PX1013" s="79"/>
      <c r="PY1013" s="79"/>
      <c r="PZ1013" s="79"/>
      <c r="QA1013" s="79"/>
      <c r="QB1013" s="79"/>
      <c r="QC1013" s="79"/>
      <c r="QD1013" s="79"/>
      <c r="QE1013" s="79"/>
      <c r="QF1013" s="79"/>
      <c r="QG1013" s="79"/>
      <c r="QH1013" s="79"/>
      <c r="QI1013" s="79"/>
      <c r="QJ1013" s="79"/>
      <c r="QK1013" s="79"/>
      <c r="QL1013" s="79"/>
      <c r="QM1013" s="79"/>
      <c r="QN1013" s="79"/>
      <c r="QO1013" s="79"/>
      <c r="QP1013" s="79"/>
      <c r="QQ1013" s="79"/>
      <c r="QR1013" s="79"/>
      <c r="QS1013" s="79"/>
      <c r="QT1013" s="79"/>
      <c r="QU1013" s="79"/>
      <c r="QV1013" s="79"/>
      <c r="QW1013" s="79"/>
      <c r="QX1013" s="79"/>
      <c r="QY1013" s="79"/>
      <c r="QZ1013" s="79"/>
      <c r="RA1013" s="79"/>
      <c r="RB1013" s="79"/>
      <c r="RC1013" s="79"/>
      <c r="RD1013" s="79"/>
      <c r="RE1013" s="79"/>
      <c r="RF1013" s="79"/>
      <c r="RG1013" s="79"/>
      <c r="RH1013" s="79"/>
      <c r="RI1013" s="79"/>
      <c r="RJ1013" s="79"/>
      <c r="RK1013" s="79"/>
      <c r="RL1013" s="79"/>
      <c r="RM1013" s="79"/>
      <c r="RN1013" s="79"/>
      <c r="RO1013" s="79"/>
      <c r="RP1013" s="79"/>
      <c r="RQ1013" s="79"/>
      <c r="RR1013" s="79"/>
      <c r="RS1013" s="79"/>
      <c r="RT1013" s="79"/>
      <c r="RU1013" s="79"/>
      <c r="RV1013" s="79"/>
      <c r="RW1013" s="79"/>
      <c r="RX1013" s="79"/>
      <c r="RY1013" s="79"/>
      <c r="RZ1013" s="79"/>
      <c r="SA1013" s="79"/>
      <c r="SB1013" s="79"/>
      <c r="SC1013" s="79"/>
      <c r="SD1013" s="79"/>
      <c r="SE1013" s="79"/>
      <c r="SF1013" s="79"/>
      <c r="SG1013" s="79"/>
      <c r="SH1013" s="79"/>
      <c r="SI1013" s="79"/>
      <c r="SJ1013" s="79"/>
      <c r="SK1013" s="79"/>
      <c r="SL1013" s="79"/>
      <c r="SM1013" s="79"/>
      <c r="SN1013" s="79"/>
      <c r="SO1013" s="79"/>
      <c r="SP1013" s="79"/>
      <c r="SQ1013" s="79"/>
      <c r="SR1013" s="79"/>
      <c r="SS1013" s="79"/>
      <c r="ST1013" s="79"/>
      <c r="SU1013" s="79"/>
      <c r="SV1013" s="79"/>
      <c r="SW1013" s="79"/>
      <c r="SX1013" s="79"/>
      <c r="SY1013" s="79"/>
      <c r="SZ1013" s="79"/>
      <c r="TA1013" s="79"/>
      <c r="TB1013" s="79"/>
      <c r="TC1013" s="79"/>
      <c r="TD1013" s="79"/>
      <c r="TE1013" s="79"/>
      <c r="TF1013" s="79"/>
      <c r="TG1013" s="79"/>
      <c r="TH1013" s="79"/>
      <c r="TI1013" s="79"/>
      <c r="TJ1013" s="79"/>
      <c r="TK1013" s="79"/>
      <c r="TL1013" s="79"/>
      <c r="TM1013" s="79"/>
      <c r="TN1013" s="79"/>
      <c r="TO1013" s="79"/>
      <c r="TP1013" s="79"/>
      <c r="TQ1013" s="79"/>
      <c r="TR1013" s="79"/>
      <c r="TS1013" s="79"/>
      <c r="TT1013" s="79"/>
      <c r="TU1013" s="79"/>
      <c r="TV1013" s="79"/>
      <c r="TW1013" s="79"/>
      <c r="TX1013" s="79"/>
      <c r="TY1013" s="79"/>
      <c r="TZ1013" s="79"/>
      <c r="UA1013" s="79"/>
      <c r="UB1013" s="79"/>
      <c r="UC1013" s="79"/>
      <c r="UD1013" s="79"/>
      <c r="UE1013" s="79"/>
      <c r="UF1013" s="79"/>
      <c r="UG1013" s="79"/>
      <c r="UH1013" s="79"/>
      <c r="UI1013" s="79"/>
      <c r="UJ1013" s="79"/>
      <c r="UK1013" s="79"/>
      <c r="UL1013" s="79"/>
      <c r="UM1013" s="79"/>
      <c r="UN1013" s="79"/>
      <c r="UO1013" s="79"/>
      <c r="UP1013" s="79"/>
      <c r="UQ1013" s="79"/>
      <c r="UR1013" s="79"/>
      <c r="US1013" s="79"/>
      <c r="UT1013" s="79"/>
      <c r="UU1013" s="79"/>
      <c r="UV1013" s="79"/>
      <c r="UW1013" s="79"/>
      <c r="UX1013" s="79"/>
      <c r="UY1013" s="79"/>
      <c r="UZ1013" s="79"/>
      <c r="VA1013" s="79"/>
      <c r="VB1013" s="79"/>
      <c r="VC1013" s="79"/>
      <c r="VD1013" s="79"/>
      <c r="VE1013" s="79"/>
      <c r="VF1013" s="79"/>
      <c r="VG1013" s="79"/>
      <c r="VH1013" s="79"/>
      <c r="VI1013" s="79"/>
      <c r="VJ1013" s="79"/>
      <c r="VK1013" s="79"/>
      <c r="VL1013" s="79"/>
      <c r="VM1013" s="79"/>
      <c r="VN1013" s="79"/>
      <c r="VO1013" s="79"/>
      <c r="VP1013" s="79"/>
      <c r="VQ1013" s="79"/>
      <c r="VR1013" s="79"/>
      <c r="VS1013" s="79"/>
      <c r="VT1013" s="79"/>
      <c r="VU1013" s="79"/>
      <c r="VV1013" s="79"/>
      <c r="VW1013" s="79"/>
      <c r="VX1013" s="79"/>
      <c r="VY1013" s="79"/>
      <c r="VZ1013" s="79"/>
      <c r="WA1013" s="79"/>
      <c r="WB1013" s="79"/>
      <c r="WC1013" s="79"/>
    </row>
    <row r="1014" spans="1:601" s="102" customFormat="1">
      <c r="A1014" s="49">
        <f>IF(C1014=C1013,A1013,IF(C1014=(C1013+1),A1013,(A1013+1)))</f>
        <v>143</v>
      </c>
      <c r="B1014" s="50">
        <f>IF(L1014="Stroke",IF(M1014=M1013,IF(A1014&lt;&gt;A1013,1,IF(L1013="Stroke",B1013+1,IF(L1012="Stroke",B1012+1,IF(L1011="Stroke",B1011+1,IF(L1010="Stroke",B1010+1,IF(L1009="Stroke",B1009+1,IF(L1008="Stroke",B1008+1,IF(L1007="Stroke",B1007+1,"")))))))),IF(A1014&lt;&gt;A1012,1,IF(M1014=M1012,IF(L1012="Stroke",B1012+1,IF(M1014=M1011,IF(L1011="Stroke",B1011+1,""))),1))),"")</f>
        <v>3</v>
      </c>
      <c r="C1014" s="49">
        <f t="shared" si="30"/>
        <v>53076</v>
      </c>
      <c r="D1014" s="49" t="str">
        <f t="shared" si="31"/>
        <v>2017121</v>
      </c>
      <c r="E1014" s="49">
        <v>2017</v>
      </c>
      <c r="F1014" s="49">
        <v>12</v>
      </c>
      <c r="G1014" s="49">
        <v>1</v>
      </c>
      <c r="H1014" s="49">
        <v>14</v>
      </c>
      <c r="I1014" s="49">
        <v>44</v>
      </c>
      <c r="J1014" s="49">
        <v>36</v>
      </c>
      <c r="K1014" s="49">
        <v>510</v>
      </c>
      <c r="L1014" s="49" t="s">
        <v>26</v>
      </c>
      <c r="M1014" s="49">
        <v>1</v>
      </c>
      <c r="N1014" s="49" t="s">
        <v>21</v>
      </c>
      <c r="O1014" s="49" t="s">
        <v>27</v>
      </c>
      <c r="P1014" s="49">
        <v>13</v>
      </c>
      <c r="Q1014" s="49"/>
      <c r="R1014" s="60"/>
      <c r="S1014" s="60"/>
      <c r="T1014" s="60"/>
      <c r="U1014" s="79"/>
      <c r="V1014" s="79"/>
      <c r="W1014" s="79"/>
      <c r="X1014" s="79"/>
      <c r="Y1014" s="79"/>
      <c r="Z1014" s="79"/>
      <c r="AA1014" s="79"/>
      <c r="AB1014" s="79"/>
      <c r="AC1014" s="79"/>
      <c r="AD1014" s="79"/>
      <c r="AE1014" s="79"/>
      <c r="AF1014" s="79"/>
      <c r="AG1014" s="79"/>
      <c r="AH1014" s="79"/>
      <c r="AI1014" s="79"/>
      <c r="AJ1014" s="79"/>
      <c r="AK1014" s="79"/>
      <c r="AL1014" s="79"/>
      <c r="AM1014" s="79"/>
      <c r="AN1014" s="79"/>
      <c r="AO1014" s="79"/>
      <c r="AP1014" s="79"/>
      <c r="AQ1014" s="79"/>
      <c r="AR1014" s="79"/>
      <c r="AS1014" s="79"/>
      <c r="AT1014" s="79"/>
      <c r="AU1014" s="79"/>
      <c r="AV1014" s="79"/>
      <c r="AW1014" s="79"/>
      <c r="AX1014" s="79"/>
      <c r="AY1014" s="79"/>
      <c r="AZ1014" s="79"/>
      <c r="BA1014" s="79"/>
      <c r="BB1014" s="79"/>
      <c r="BC1014" s="79"/>
      <c r="BD1014" s="79"/>
      <c r="BE1014" s="79"/>
      <c r="BF1014" s="79"/>
      <c r="BG1014" s="79"/>
      <c r="BH1014" s="79"/>
      <c r="BI1014" s="79"/>
      <c r="BJ1014" s="79"/>
      <c r="BK1014" s="79"/>
      <c r="BL1014" s="79"/>
      <c r="BM1014" s="79"/>
      <c r="BN1014" s="79"/>
      <c r="BO1014" s="79"/>
      <c r="BP1014" s="79"/>
      <c r="BQ1014" s="79"/>
      <c r="BR1014" s="79"/>
      <c r="BS1014" s="79"/>
      <c r="BT1014" s="79"/>
      <c r="BU1014" s="79"/>
      <c r="BV1014" s="79"/>
      <c r="BW1014" s="79"/>
      <c r="BX1014" s="79"/>
      <c r="BY1014" s="79"/>
      <c r="BZ1014" s="79"/>
      <c r="CA1014" s="79"/>
      <c r="CB1014" s="79"/>
      <c r="CC1014" s="79"/>
      <c r="CD1014" s="79"/>
      <c r="CE1014" s="79"/>
      <c r="CF1014" s="79"/>
      <c r="CG1014" s="79"/>
      <c r="CH1014" s="79"/>
      <c r="CI1014" s="79"/>
      <c r="CJ1014" s="79"/>
      <c r="CK1014" s="79"/>
      <c r="CL1014" s="79"/>
      <c r="CM1014" s="79"/>
      <c r="CN1014" s="79"/>
      <c r="CO1014" s="79"/>
      <c r="CP1014" s="79"/>
      <c r="CQ1014" s="79"/>
      <c r="CR1014" s="79"/>
      <c r="CS1014" s="79"/>
      <c r="CT1014" s="79"/>
      <c r="CU1014" s="79"/>
      <c r="CV1014" s="79"/>
      <c r="CW1014" s="79"/>
      <c r="CX1014" s="79"/>
      <c r="CY1014" s="79"/>
      <c r="CZ1014" s="79"/>
      <c r="DA1014" s="79"/>
      <c r="DB1014" s="79"/>
      <c r="DC1014" s="79"/>
      <c r="DD1014" s="79"/>
      <c r="DE1014" s="79"/>
      <c r="DF1014" s="79"/>
      <c r="DG1014" s="79"/>
      <c r="DH1014" s="79"/>
      <c r="DI1014" s="79"/>
      <c r="DJ1014" s="79"/>
      <c r="DK1014" s="79"/>
      <c r="DL1014" s="79"/>
      <c r="DM1014" s="79"/>
      <c r="DN1014" s="79"/>
      <c r="DO1014" s="79"/>
      <c r="DP1014" s="79"/>
      <c r="DQ1014" s="79"/>
      <c r="DR1014" s="79"/>
      <c r="DS1014" s="79"/>
      <c r="DT1014" s="79"/>
      <c r="DU1014" s="79"/>
      <c r="DV1014" s="79"/>
      <c r="DW1014" s="79"/>
      <c r="DX1014" s="79"/>
      <c r="DY1014" s="79"/>
      <c r="DZ1014" s="79"/>
      <c r="EA1014" s="79"/>
      <c r="EB1014" s="79"/>
      <c r="EC1014" s="79"/>
      <c r="ED1014" s="79"/>
      <c r="EE1014" s="79"/>
      <c r="EF1014" s="79"/>
      <c r="EG1014" s="79"/>
      <c r="EH1014" s="79"/>
      <c r="EI1014" s="79"/>
      <c r="EJ1014" s="79"/>
      <c r="EK1014" s="79"/>
      <c r="EL1014" s="79"/>
      <c r="EM1014" s="79"/>
      <c r="EN1014" s="79"/>
      <c r="EO1014" s="79"/>
      <c r="EP1014" s="79"/>
      <c r="EQ1014" s="79"/>
      <c r="ER1014" s="79"/>
      <c r="ES1014" s="79"/>
      <c r="ET1014" s="79"/>
      <c r="EU1014" s="79"/>
      <c r="EV1014" s="79"/>
      <c r="EW1014" s="79"/>
      <c r="EX1014" s="79"/>
      <c r="EY1014" s="79"/>
      <c r="EZ1014" s="79"/>
      <c r="FA1014" s="79"/>
      <c r="FB1014" s="79"/>
      <c r="FC1014" s="79"/>
      <c r="FD1014" s="79"/>
      <c r="FE1014" s="79"/>
      <c r="FF1014" s="79"/>
      <c r="FG1014" s="79"/>
      <c r="FH1014" s="79"/>
      <c r="FI1014" s="79"/>
      <c r="FJ1014" s="79"/>
      <c r="FK1014" s="79"/>
      <c r="FL1014" s="79"/>
      <c r="FM1014" s="79"/>
      <c r="FN1014" s="79"/>
      <c r="FO1014" s="79"/>
      <c r="FP1014" s="79"/>
      <c r="FQ1014" s="79"/>
      <c r="FR1014" s="79"/>
      <c r="FS1014" s="79"/>
      <c r="FT1014" s="79"/>
      <c r="FU1014" s="79"/>
      <c r="FV1014" s="79"/>
      <c r="FW1014" s="79"/>
      <c r="FX1014" s="79"/>
      <c r="FY1014" s="79"/>
      <c r="FZ1014" s="79"/>
      <c r="GA1014" s="79"/>
      <c r="GB1014" s="79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79"/>
      <c r="HP1014" s="79"/>
      <c r="HQ1014" s="79"/>
      <c r="HR1014" s="79"/>
      <c r="HS1014" s="79"/>
      <c r="HT1014" s="79"/>
      <c r="HU1014" s="79"/>
      <c r="HV1014" s="79"/>
      <c r="HW1014" s="79"/>
      <c r="HX1014" s="79"/>
      <c r="HY1014" s="79"/>
      <c r="HZ1014" s="79"/>
      <c r="IA1014" s="79"/>
      <c r="IB1014" s="79"/>
      <c r="IC1014" s="79"/>
      <c r="ID1014" s="79"/>
      <c r="IE1014" s="79"/>
      <c r="IF1014" s="79"/>
      <c r="IG1014" s="79"/>
      <c r="IH1014" s="79"/>
      <c r="II1014" s="79"/>
      <c r="IJ1014" s="79"/>
      <c r="IK1014" s="79"/>
      <c r="IL1014" s="79"/>
      <c r="IM1014" s="79"/>
      <c r="IN1014" s="79"/>
      <c r="IO1014" s="79"/>
      <c r="IP1014" s="79"/>
      <c r="IQ1014" s="79"/>
      <c r="IR1014" s="79"/>
      <c r="IS1014" s="79"/>
      <c r="IT1014" s="79"/>
      <c r="IU1014" s="79"/>
      <c r="IV1014" s="79"/>
      <c r="IW1014" s="79"/>
      <c r="IX1014" s="79"/>
      <c r="IY1014" s="79"/>
      <c r="IZ1014" s="79"/>
      <c r="JA1014" s="79"/>
      <c r="JB1014" s="79"/>
      <c r="JC1014" s="79"/>
      <c r="JD1014" s="79"/>
      <c r="JE1014" s="79"/>
      <c r="JF1014" s="79"/>
      <c r="JG1014" s="79"/>
      <c r="JH1014" s="79"/>
      <c r="JI1014" s="79"/>
      <c r="JJ1014" s="79"/>
      <c r="JK1014" s="79"/>
      <c r="JL1014" s="79"/>
      <c r="JM1014" s="79"/>
      <c r="JN1014" s="79"/>
      <c r="JO1014" s="79"/>
      <c r="JP1014" s="79"/>
      <c r="JQ1014" s="79"/>
      <c r="JR1014" s="79"/>
      <c r="JS1014" s="79"/>
      <c r="JT1014" s="79"/>
      <c r="JU1014" s="79"/>
      <c r="JV1014" s="79"/>
      <c r="JW1014" s="79"/>
      <c r="JX1014" s="79"/>
      <c r="JY1014" s="79"/>
      <c r="JZ1014" s="79"/>
      <c r="KA1014" s="79"/>
      <c r="KB1014" s="79"/>
      <c r="KC1014" s="79"/>
      <c r="KD1014" s="79"/>
      <c r="KE1014" s="79"/>
      <c r="KF1014" s="79"/>
      <c r="KG1014" s="79"/>
      <c r="KH1014" s="79"/>
      <c r="KI1014" s="79"/>
      <c r="KJ1014" s="79"/>
      <c r="KK1014" s="79"/>
      <c r="KL1014" s="79"/>
      <c r="KM1014" s="79"/>
      <c r="KN1014" s="79"/>
      <c r="KO1014" s="79"/>
      <c r="KP1014" s="79"/>
      <c r="KQ1014" s="79"/>
      <c r="KR1014" s="79"/>
      <c r="KS1014" s="79"/>
      <c r="KT1014" s="79"/>
      <c r="KU1014" s="79"/>
      <c r="KV1014" s="79"/>
      <c r="KW1014" s="79"/>
      <c r="KX1014" s="79"/>
      <c r="KY1014" s="79"/>
      <c r="KZ1014" s="79"/>
      <c r="LA1014" s="79"/>
      <c r="LB1014" s="79"/>
      <c r="LC1014" s="79"/>
      <c r="LD1014" s="79"/>
      <c r="LE1014" s="79"/>
      <c r="LF1014" s="79"/>
      <c r="LG1014" s="79"/>
      <c r="LH1014" s="79"/>
      <c r="LI1014" s="79"/>
      <c r="LJ1014" s="79"/>
      <c r="LK1014" s="79"/>
      <c r="LL1014" s="79"/>
      <c r="LM1014" s="79"/>
      <c r="LN1014" s="79"/>
      <c r="LO1014" s="79"/>
      <c r="LP1014" s="79"/>
      <c r="LQ1014" s="79"/>
      <c r="LR1014" s="79"/>
      <c r="LS1014" s="79"/>
      <c r="LT1014" s="79"/>
      <c r="LU1014" s="79"/>
      <c r="LV1014" s="79"/>
      <c r="LW1014" s="79"/>
      <c r="LX1014" s="79"/>
      <c r="LY1014" s="79"/>
      <c r="LZ1014" s="79"/>
      <c r="MA1014" s="79"/>
      <c r="MB1014" s="79"/>
      <c r="MC1014" s="79"/>
      <c r="MD1014" s="79"/>
      <c r="ME1014" s="79"/>
      <c r="MF1014" s="79"/>
      <c r="MG1014" s="79"/>
      <c r="MH1014" s="79"/>
      <c r="MI1014" s="79"/>
      <c r="MJ1014" s="79"/>
      <c r="MK1014" s="79"/>
      <c r="ML1014" s="79"/>
      <c r="MM1014" s="79"/>
      <c r="MN1014" s="79"/>
      <c r="MO1014" s="79"/>
      <c r="MP1014" s="79"/>
      <c r="MQ1014" s="79"/>
      <c r="MR1014" s="79"/>
      <c r="MS1014" s="79"/>
      <c r="MT1014" s="79"/>
      <c r="MU1014" s="79"/>
      <c r="MV1014" s="79"/>
      <c r="MW1014" s="79"/>
      <c r="MX1014" s="79"/>
      <c r="MY1014" s="79"/>
      <c r="MZ1014" s="79"/>
      <c r="NA1014" s="79"/>
      <c r="NB1014" s="79"/>
      <c r="NC1014" s="79"/>
      <c r="ND1014" s="79"/>
      <c r="NE1014" s="79"/>
      <c r="NF1014" s="79"/>
      <c r="NG1014" s="79"/>
      <c r="NH1014" s="79"/>
      <c r="NI1014" s="79"/>
      <c r="NJ1014" s="79"/>
      <c r="NK1014" s="79"/>
      <c r="NL1014" s="79"/>
      <c r="NM1014" s="79"/>
      <c r="NN1014" s="79"/>
      <c r="NO1014" s="79"/>
      <c r="NP1014" s="79"/>
      <c r="NQ1014" s="79"/>
      <c r="NR1014" s="79"/>
      <c r="NS1014" s="79"/>
      <c r="NT1014" s="79"/>
      <c r="NU1014" s="79"/>
      <c r="NV1014" s="79"/>
      <c r="NW1014" s="79"/>
      <c r="NX1014" s="79"/>
      <c r="NY1014" s="79"/>
      <c r="NZ1014" s="79"/>
      <c r="OA1014" s="79"/>
      <c r="OB1014" s="79"/>
      <c r="OC1014" s="79"/>
      <c r="OD1014" s="79"/>
      <c r="OE1014" s="79"/>
      <c r="OF1014" s="79"/>
      <c r="OG1014" s="79"/>
      <c r="OH1014" s="79"/>
      <c r="OI1014" s="79"/>
      <c r="OJ1014" s="79"/>
      <c r="OK1014" s="79"/>
      <c r="OL1014" s="79"/>
      <c r="OM1014" s="79"/>
      <c r="ON1014" s="79"/>
      <c r="OO1014" s="79"/>
      <c r="OP1014" s="79"/>
      <c r="OQ1014" s="79"/>
      <c r="OR1014" s="79"/>
      <c r="OS1014" s="79"/>
      <c r="OT1014" s="79"/>
      <c r="OU1014" s="79"/>
      <c r="OV1014" s="79"/>
      <c r="OW1014" s="79"/>
      <c r="OX1014" s="79"/>
      <c r="OY1014" s="79"/>
      <c r="OZ1014" s="79"/>
      <c r="PA1014" s="79"/>
      <c r="PB1014" s="79"/>
      <c r="PC1014" s="79"/>
      <c r="PD1014" s="79"/>
      <c r="PE1014" s="79"/>
      <c r="PF1014" s="79"/>
      <c r="PG1014" s="79"/>
      <c r="PH1014" s="79"/>
      <c r="PI1014" s="79"/>
      <c r="PJ1014" s="79"/>
      <c r="PK1014" s="79"/>
      <c r="PL1014" s="79"/>
      <c r="PM1014" s="79"/>
      <c r="PN1014" s="79"/>
      <c r="PO1014" s="79"/>
      <c r="PP1014" s="79"/>
      <c r="PQ1014" s="79"/>
      <c r="PR1014" s="79"/>
      <c r="PS1014" s="79"/>
      <c r="PT1014" s="79"/>
      <c r="PU1014" s="79"/>
      <c r="PV1014" s="79"/>
      <c r="PW1014" s="79"/>
      <c r="PX1014" s="79"/>
      <c r="PY1014" s="79"/>
      <c r="PZ1014" s="79"/>
      <c r="QA1014" s="79"/>
      <c r="QB1014" s="79"/>
      <c r="QC1014" s="79"/>
      <c r="QD1014" s="79"/>
      <c r="QE1014" s="79"/>
      <c r="QF1014" s="79"/>
      <c r="QG1014" s="79"/>
      <c r="QH1014" s="79"/>
      <c r="QI1014" s="79"/>
      <c r="QJ1014" s="79"/>
      <c r="QK1014" s="79"/>
      <c r="QL1014" s="79"/>
      <c r="QM1014" s="79"/>
      <c r="QN1014" s="79"/>
      <c r="QO1014" s="79"/>
      <c r="QP1014" s="79"/>
      <c r="QQ1014" s="79"/>
      <c r="QR1014" s="79"/>
      <c r="QS1014" s="79"/>
      <c r="QT1014" s="79"/>
      <c r="QU1014" s="79"/>
      <c r="QV1014" s="79"/>
      <c r="QW1014" s="79"/>
      <c r="QX1014" s="79"/>
      <c r="QY1014" s="79"/>
      <c r="QZ1014" s="79"/>
      <c r="RA1014" s="79"/>
      <c r="RB1014" s="79"/>
      <c r="RC1014" s="79"/>
      <c r="RD1014" s="79"/>
      <c r="RE1014" s="79"/>
      <c r="RF1014" s="79"/>
      <c r="RG1014" s="79"/>
      <c r="RH1014" s="79"/>
      <c r="RI1014" s="79"/>
      <c r="RJ1014" s="79"/>
      <c r="RK1014" s="79"/>
      <c r="RL1014" s="79"/>
      <c r="RM1014" s="79"/>
      <c r="RN1014" s="79"/>
      <c r="RO1014" s="79"/>
      <c r="RP1014" s="79"/>
      <c r="RQ1014" s="79"/>
      <c r="RR1014" s="79"/>
      <c r="RS1014" s="79"/>
      <c r="RT1014" s="79"/>
      <c r="RU1014" s="79"/>
      <c r="RV1014" s="79"/>
      <c r="RW1014" s="79"/>
      <c r="RX1014" s="79"/>
      <c r="RY1014" s="79"/>
      <c r="RZ1014" s="79"/>
      <c r="SA1014" s="79"/>
      <c r="SB1014" s="79"/>
      <c r="SC1014" s="79"/>
      <c r="SD1014" s="79"/>
      <c r="SE1014" s="79"/>
      <c r="SF1014" s="79"/>
      <c r="SG1014" s="79"/>
      <c r="SH1014" s="79"/>
      <c r="SI1014" s="79"/>
      <c r="SJ1014" s="79"/>
      <c r="SK1014" s="79"/>
      <c r="SL1014" s="79"/>
      <c r="SM1014" s="79"/>
      <c r="SN1014" s="79"/>
      <c r="SO1014" s="79"/>
      <c r="SP1014" s="79"/>
      <c r="SQ1014" s="79"/>
      <c r="SR1014" s="79"/>
      <c r="SS1014" s="79"/>
      <c r="ST1014" s="79"/>
      <c r="SU1014" s="79"/>
      <c r="SV1014" s="79"/>
      <c r="SW1014" s="79"/>
      <c r="SX1014" s="79"/>
      <c r="SY1014" s="79"/>
      <c r="SZ1014" s="79"/>
      <c r="TA1014" s="79"/>
      <c r="TB1014" s="79"/>
      <c r="TC1014" s="79"/>
      <c r="TD1014" s="79"/>
      <c r="TE1014" s="79"/>
      <c r="TF1014" s="79"/>
      <c r="TG1014" s="79"/>
      <c r="TH1014" s="79"/>
      <c r="TI1014" s="79"/>
      <c r="TJ1014" s="79"/>
      <c r="TK1014" s="79"/>
      <c r="TL1014" s="79"/>
      <c r="TM1014" s="79"/>
      <c r="TN1014" s="79"/>
      <c r="TO1014" s="79"/>
      <c r="TP1014" s="79"/>
      <c r="TQ1014" s="79"/>
      <c r="TR1014" s="79"/>
      <c r="TS1014" s="79"/>
      <c r="TT1014" s="79"/>
      <c r="TU1014" s="79"/>
      <c r="TV1014" s="79"/>
      <c r="TW1014" s="79"/>
      <c r="TX1014" s="79"/>
      <c r="TY1014" s="79"/>
      <c r="TZ1014" s="79"/>
      <c r="UA1014" s="79"/>
      <c r="UB1014" s="79"/>
      <c r="UC1014" s="79"/>
      <c r="UD1014" s="79"/>
      <c r="UE1014" s="79"/>
      <c r="UF1014" s="79"/>
      <c r="UG1014" s="79"/>
      <c r="UH1014" s="79"/>
      <c r="UI1014" s="79"/>
      <c r="UJ1014" s="79"/>
      <c r="UK1014" s="79"/>
      <c r="UL1014" s="79"/>
      <c r="UM1014" s="79"/>
      <c r="UN1014" s="79"/>
      <c r="UO1014" s="79"/>
      <c r="UP1014" s="79"/>
      <c r="UQ1014" s="79"/>
      <c r="UR1014" s="79"/>
      <c r="US1014" s="79"/>
      <c r="UT1014" s="79"/>
      <c r="UU1014" s="79"/>
      <c r="UV1014" s="79"/>
      <c r="UW1014" s="79"/>
      <c r="UX1014" s="79"/>
      <c r="UY1014" s="79"/>
      <c r="UZ1014" s="79"/>
      <c r="VA1014" s="79"/>
      <c r="VB1014" s="79"/>
      <c r="VC1014" s="79"/>
      <c r="VD1014" s="79"/>
      <c r="VE1014" s="79"/>
      <c r="VF1014" s="79"/>
      <c r="VG1014" s="79"/>
      <c r="VH1014" s="79"/>
      <c r="VI1014" s="79"/>
      <c r="VJ1014" s="79"/>
      <c r="VK1014" s="79"/>
      <c r="VL1014" s="79"/>
      <c r="VM1014" s="79"/>
      <c r="VN1014" s="79"/>
      <c r="VO1014" s="79"/>
      <c r="VP1014" s="79"/>
      <c r="VQ1014" s="79"/>
      <c r="VR1014" s="79"/>
      <c r="VS1014" s="79"/>
      <c r="VT1014" s="79"/>
      <c r="VU1014" s="79"/>
      <c r="VV1014" s="79"/>
      <c r="VW1014" s="79"/>
      <c r="VX1014" s="79"/>
      <c r="VY1014" s="79"/>
      <c r="VZ1014" s="79"/>
      <c r="WA1014" s="79"/>
      <c r="WB1014" s="79"/>
      <c r="WC1014" s="79"/>
    </row>
    <row r="1015" spans="1:601" s="102" customFormat="1">
      <c r="A1015" s="49">
        <f>IF(C1015=C1014,A1014,IF(C1015=(C1014+1),A1014,(A1014+1)))</f>
        <v>143</v>
      </c>
      <c r="B1015" s="50">
        <f>IF(L1015="Stroke",IF(M1015=M1014,IF(A1015&lt;&gt;A1014,1,IF(L1014="Stroke",B1014+1,IF(L1013="Stroke",B1013+1,IF(L1012="Stroke",B1012+1,IF(L1011="Stroke",B1011+1,IF(L1010="Stroke",B1010+1,IF(L1009="Stroke",B1009+1,IF(L1008="Stroke",B1008+1,"")))))))),IF(A1015&lt;&gt;A1013,1,IF(M1015=M1013,IF(L1013="Stroke",B1013+1,IF(M1015=M1012,IF(L1012="Stroke",B1012+1,""))),1))),"")</f>
        <v>4</v>
      </c>
      <c r="C1015" s="49">
        <f t="shared" si="30"/>
        <v>53076</v>
      </c>
      <c r="D1015" s="49" t="str">
        <f t="shared" si="31"/>
        <v>2017121</v>
      </c>
      <c r="E1015" s="49">
        <v>2017</v>
      </c>
      <c r="F1015" s="49">
        <v>12</v>
      </c>
      <c r="G1015" s="49">
        <v>1</v>
      </c>
      <c r="H1015" s="49">
        <v>14</v>
      </c>
      <c r="I1015" s="49">
        <v>44</v>
      </c>
      <c r="J1015" s="49">
        <v>36</v>
      </c>
      <c r="K1015" s="49">
        <v>585</v>
      </c>
      <c r="L1015" s="49" t="s">
        <v>26</v>
      </c>
      <c r="M1015" s="49">
        <v>1</v>
      </c>
      <c r="N1015" s="49" t="s">
        <v>21</v>
      </c>
      <c r="O1015" s="49" t="s">
        <v>27</v>
      </c>
      <c r="P1015" s="49">
        <v>17</v>
      </c>
      <c r="Q1015" s="49"/>
      <c r="R1015" s="60"/>
      <c r="S1015" s="60"/>
      <c r="T1015" s="60"/>
      <c r="U1015" s="79"/>
      <c r="V1015" s="79"/>
      <c r="W1015" s="79"/>
      <c r="X1015" s="79"/>
      <c r="Y1015" s="79"/>
      <c r="Z1015" s="79"/>
      <c r="AA1015" s="79"/>
      <c r="AB1015" s="79"/>
      <c r="AC1015" s="79"/>
      <c r="AD1015" s="79"/>
      <c r="AE1015" s="79"/>
      <c r="AF1015" s="79"/>
      <c r="AG1015" s="79"/>
      <c r="AH1015" s="79"/>
      <c r="AI1015" s="79"/>
      <c r="AJ1015" s="79"/>
      <c r="AK1015" s="79"/>
      <c r="AL1015" s="79"/>
      <c r="AM1015" s="79"/>
      <c r="AN1015" s="79"/>
      <c r="AO1015" s="79"/>
      <c r="AP1015" s="79"/>
      <c r="AQ1015" s="79"/>
      <c r="AR1015" s="79"/>
      <c r="AS1015" s="79"/>
      <c r="AT1015" s="79"/>
      <c r="AU1015" s="79"/>
      <c r="AV1015" s="79"/>
      <c r="AW1015" s="79"/>
      <c r="AX1015" s="79"/>
      <c r="AY1015" s="79"/>
      <c r="AZ1015" s="79"/>
      <c r="BA1015" s="79"/>
      <c r="BB1015" s="79"/>
      <c r="BC1015" s="79"/>
      <c r="BD1015" s="79"/>
      <c r="BE1015" s="79"/>
      <c r="BF1015" s="79"/>
      <c r="BG1015" s="79"/>
      <c r="BH1015" s="79"/>
      <c r="BI1015" s="79"/>
      <c r="BJ1015" s="79"/>
      <c r="BK1015" s="79"/>
      <c r="BL1015" s="79"/>
      <c r="BM1015" s="79"/>
      <c r="BN1015" s="79"/>
      <c r="BO1015" s="79"/>
      <c r="BP1015" s="79"/>
      <c r="BQ1015" s="79"/>
      <c r="BR1015" s="79"/>
      <c r="BS1015" s="79"/>
      <c r="BT1015" s="79"/>
      <c r="BU1015" s="79"/>
      <c r="BV1015" s="79"/>
      <c r="BW1015" s="79"/>
      <c r="BX1015" s="79"/>
      <c r="BY1015" s="79"/>
      <c r="BZ1015" s="79"/>
      <c r="CA1015" s="79"/>
      <c r="CB1015" s="79"/>
      <c r="CC1015" s="79"/>
      <c r="CD1015" s="79"/>
      <c r="CE1015" s="79"/>
      <c r="CF1015" s="79"/>
      <c r="CG1015" s="79"/>
      <c r="CH1015" s="79"/>
      <c r="CI1015" s="79"/>
      <c r="CJ1015" s="79"/>
      <c r="CK1015" s="79"/>
      <c r="CL1015" s="79"/>
      <c r="CM1015" s="79"/>
      <c r="CN1015" s="79"/>
      <c r="CO1015" s="79"/>
      <c r="CP1015" s="79"/>
      <c r="CQ1015" s="79"/>
      <c r="CR1015" s="79"/>
      <c r="CS1015" s="79"/>
      <c r="CT1015" s="79"/>
      <c r="CU1015" s="79"/>
      <c r="CV1015" s="79"/>
      <c r="CW1015" s="79"/>
      <c r="CX1015" s="79"/>
      <c r="CY1015" s="79"/>
      <c r="CZ1015" s="79"/>
      <c r="DA1015" s="79"/>
      <c r="DB1015" s="79"/>
      <c r="DC1015" s="79"/>
      <c r="DD1015" s="79"/>
      <c r="DE1015" s="79"/>
      <c r="DF1015" s="79"/>
      <c r="DG1015" s="79"/>
      <c r="DH1015" s="79"/>
      <c r="DI1015" s="79"/>
      <c r="DJ1015" s="79"/>
      <c r="DK1015" s="79"/>
      <c r="DL1015" s="79"/>
      <c r="DM1015" s="79"/>
      <c r="DN1015" s="79"/>
      <c r="DO1015" s="79"/>
      <c r="DP1015" s="79"/>
      <c r="DQ1015" s="79"/>
      <c r="DR1015" s="79"/>
      <c r="DS1015" s="79"/>
      <c r="DT1015" s="79"/>
      <c r="DU1015" s="79"/>
      <c r="DV1015" s="79"/>
      <c r="DW1015" s="79"/>
      <c r="DX1015" s="79"/>
      <c r="DY1015" s="79"/>
      <c r="DZ1015" s="79"/>
      <c r="EA1015" s="79"/>
      <c r="EB1015" s="79"/>
      <c r="EC1015" s="79"/>
      <c r="ED1015" s="79"/>
      <c r="EE1015" s="79"/>
      <c r="EF1015" s="79"/>
      <c r="EG1015" s="79"/>
      <c r="EH1015" s="79"/>
      <c r="EI1015" s="79"/>
      <c r="EJ1015" s="79"/>
      <c r="EK1015" s="79"/>
      <c r="EL1015" s="79"/>
      <c r="EM1015" s="79"/>
      <c r="EN1015" s="79"/>
      <c r="EO1015" s="79"/>
      <c r="EP1015" s="79"/>
      <c r="EQ1015" s="79"/>
      <c r="ER1015" s="79"/>
      <c r="ES1015" s="79"/>
      <c r="ET1015" s="79"/>
      <c r="EU1015" s="79"/>
      <c r="EV1015" s="79"/>
      <c r="EW1015" s="79"/>
      <c r="EX1015" s="79"/>
      <c r="EY1015" s="79"/>
      <c r="EZ1015" s="79"/>
      <c r="FA1015" s="79"/>
      <c r="FB1015" s="79"/>
      <c r="FC1015" s="79"/>
      <c r="FD1015" s="79"/>
      <c r="FE1015" s="79"/>
      <c r="FF1015" s="79"/>
      <c r="FG1015" s="79"/>
      <c r="FH1015" s="79"/>
      <c r="FI1015" s="79"/>
      <c r="FJ1015" s="79"/>
      <c r="FK1015" s="79"/>
      <c r="FL1015" s="79"/>
      <c r="FM1015" s="79"/>
      <c r="FN1015" s="79"/>
      <c r="FO1015" s="79"/>
      <c r="FP1015" s="79"/>
      <c r="FQ1015" s="79"/>
      <c r="FR1015" s="79"/>
      <c r="FS1015" s="79"/>
      <c r="FT1015" s="79"/>
      <c r="FU1015" s="79"/>
      <c r="FV1015" s="79"/>
      <c r="FW1015" s="79"/>
      <c r="FX1015" s="79"/>
      <c r="FY1015" s="79"/>
      <c r="FZ1015" s="79"/>
      <c r="GA1015" s="79"/>
      <c r="GB1015" s="79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79"/>
      <c r="HP1015" s="79"/>
      <c r="HQ1015" s="79"/>
      <c r="HR1015" s="79"/>
      <c r="HS1015" s="79"/>
      <c r="HT1015" s="79"/>
      <c r="HU1015" s="79"/>
      <c r="HV1015" s="79"/>
      <c r="HW1015" s="79"/>
      <c r="HX1015" s="79"/>
      <c r="HY1015" s="79"/>
      <c r="HZ1015" s="79"/>
      <c r="IA1015" s="79"/>
      <c r="IB1015" s="79"/>
      <c r="IC1015" s="79"/>
      <c r="ID1015" s="79"/>
      <c r="IE1015" s="79"/>
      <c r="IF1015" s="79"/>
      <c r="IG1015" s="79"/>
      <c r="IH1015" s="79"/>
      <c r="II1015" s="79"/>
      <c r="IJ1015" s="79"/>
      <c r="IK1015" s="79"/>
      <c r="IL1015" s="79"/>
      <c r="IM1015" s="79"/>
      <c r="IN1015" s="79"/>
      <c r="IO1015" s="79"/>
      <c r="IP1015" s="79"/>
      <c r="IQ1015" s="79"/>
      <c r="IR1015" s="79"/>
      <c r="IS1015" s="79"/>
      <c r="IT1015" s="79"/>
      <c r="IU1015" s="79"/>
      <c r="IV1015" s="79"/>
      <c r="IW1015" s="79"/>
      <c r="IX1015" s="79"/>
      <c r="IY1015" s="79"/>
      <c r="IZ1015" s="79"/>
      <c r="JA1015" s="79"/>
      <c r="JB1015" s="79"/>
      <c r="JC1015" s="79"/>
      <c r="JD1015" s="79"/>
      <c r="JE1015" s="79"/>
      <c r="JF1015" s="79"/>
      <c r="JG1015" s="79"/>
      <c r="JH1015" s="79"/>
      <c r="JI1015" s="79"/>
      <c r="JJ1015" s="79"/>
      <c r="JK1015" s="79"/>
      <c r="JL1015" s="79"/>
      <c r="JM1015" s="79"/>
      <c r="JN1015" s="79"/>
      <c r="JO1015" s="79"/>
      <c r="JP1015" s="79"/>
      <c r="JQ1015" s="79"/>
      <c r="JR1015" s="79"/>
      <c r="JS1015" s="79"/>
      <c r="JT1015" s="79"/>
      <c r="JU1015" s="79"/>
      <c r="JV1015" s="79"/>
      <c r="JW1015" s="79"/>
      <c r="JX1015" s="79"/>
      <c r="JY1015" s="79"/>
      <c r="JZ1015" s="79"/>
      <c r="KA1015" s="79"/>
      <c r="KB1015" s="79"/>
      <c r="KC1015" s="79"/>
      <c r="KD1015" s="79"/>
      <c r="KE1015" s="79"/>
      <c r="KF1015" s="79"/>
      <c r="KG1015" s="79"/>
      <c r="KH1015" s="79"/>
      <c r="KI1015" s="79"/>
      <c r="KJ1015" s="79"/>
      <c r="KK1015" s="79"/>
      <c r="KL1015" s="79"/>
      <c r="KM1015" s="79"/>
      <c r="KN1015" s="79"/>
      <c r="KO1015" s="79"/>
      <c r="KP1015" s="79"/>
      <c r="KQ1015" s="79"/>
      <c r="KR1015" s="79"/>
      <c r="KS1015" s="79"/>
      <c r="KT1015" s="79"/>
      <c r="KU1015" s="79"/>
      <c r="KV1015" s="79"/>
      <c r="KW1015" s="79"/>
      <c r="KX1015" s="79"/>
      <c r="KY1015" s="79"/>
      <c r="KZ1015" s="79"/>
      <c r="LA1015" s="79"/>
      <c r="LB1015" s="79"/>
      <c r="LC1015" s="79"/>
      <c r="LD1015" s="79"/>
      <c r="LE1015" s="79"/>
      <c r="LF1015" s="79"/>
      <c r="LG1015" s="79"/>
      <c r="LH1015" s="79"/>
      <c r="LI1015" s="79"/>
      <c r="LJ1015" s="79"/>
      <c r="LK1015" s="79"/>
      <c r="LL1015" s="79"/>
      <c r="LM1015" s="79"/>
      <c r="LN1015" s="79"/>
      <c r="LO1015" s="79"/>
      <c r="LP1015" s="79"/>
      <c r="LQ1015" s="79"/>
      <c r="LR1015" s="79"/>
      <c r="LS1015" s="79"/>
      <c r="LT1015" s="79"/>
      <c r="LU1015" s="79"/>
      <c r="LV1015" s="79"/>
      <c r="LW1015" s="79"/>
      <c r="LX1015" s="79"/>
      <c r="LY1015" s="79"/>
      <c r="LZ1015" s="79"/>
      <c r="MA1015" s="79"/>
      <c r="MB1015" s="79"/>
      <c r="MC1015" s="79"/>
      <c r="MD1015" s="79"/>
      <c r="ME1015" s="79"/>
      <c r="MF1015" s="79"/>
      <c r="MG1015" s="79"/>
      <c r="MH1015" s="79"/>
      <c r="MI1015" s="79"/>
      <c r="MJ1015" s="79"/>
      <c r="MK1015" s="79"/>
      <c r="ML1015" s="79"/>
      <c r="MM1015" s="79"/>
      <c r="MN1015" s="79"/>
      <c r="MO1015" s="79"/>
      <c r="MP1015" s="79"/>
      <c r="MQ1015" s="79"/>
      <c r="MR1015" s="79"/>
      <c r="MS1015" s="79"/>
      <c r="MT1015" s="79"/>
      <c r="MU1015" s="79"/>
      <c r="MV1015" s="79"/>
      <c r="MW1015" s="79"/>
      <c r="MX1015" s="79"/>
      <c r="MY1015" s="79"/>
      <c r="MZ1015" s="79"/>
      <c r="NA1015" s="79"/>
      <c r="NB1015" s="79"/>
      <c r="NC1015" s="79"/>
      <c r="ND1015" s="79"/>
      <c r="NE1015" s="79"/>
      <c r="NF1015" s="79"/>
      <c r="NG1015" s="79"/>
      <c r="NH1015" s="79"/>
      <c r="NI1015" s="79"/>
      <c r="NJ1015" s="79"/>
      <c r="NK1015" s="79"/>
      <c r="NL1015" s="79"/>
      <c r="NM1015" s="79"/>
      <c r="NN1015" s="79"/>
      <c r="NO1015" s="79"/>
      <c r="NP1015" s="79"/>
      <c r="NQ1015" s="79"/>
      <c r="NR1015" s="79"/>
      <c r="NS1015" s="79"/>
      <c r="NT1015" s="79"/>
      <c r="NU1015" s="79"/>
      <c r="NV1015" s="79"/>
      <c r="NW1015" s="79"/>
      <c r="NX1015" s="79"/>
      <c r="NY1015" s="79"/>
      <c r="NZ1015" s="79"/>
      <c r="OA1015" s="79"/>
      <c r="OB1015" s="79"/>
      <c r="OC1015" s="79"/>
      <c r="OD1015" s="79"/>
      <c r="OE1015" s="79"/>
      <c r="OF1015" s="79"/>
      <c r="OG1015" s="79"/>
      <c r="OH1015" s="79"/>
      <c r="OI1015" s="79"/>
      <c r="OJ1015" s="79"/>
      <c r="OK1015" s="79"/>
      <c r="OL1015" s="79"/>
      <c r="OM1015" s="79"/>
      <c r="ON1015" s="79"/>
      <c r="OO1015" s="79"/>
      <c r="OP1015" s="79"/>
      <c r="OQ1015" s="79"/>
      <c r="OR1015" s="79"/>
      <c r="OS1015" s="79"/>
      <c r="OT1015" s="79"/>
      <c r="OU1015" s="79"/>
      <c r="OV1015" s="79"/>
      <c r="OW1015" s="79"/>
      <c r="OX1015" s="79"/>
      <c r="OY1015" s="79"/>
      <c r="OZ1015" s="79"/>
      <c r="PA1015" s="79"/>
      <c r="PB1015" s="79"/>
      <c r="PC1015" s="79"/>
      <c r="PD1015" s="79"/>
      <c r="PE1015" s="79"/>
      <c r="PF1015" s="79"/>
      <c r="PG1015" s="79"/>
      <c r="PH1015" s="79"/>
      <c r="PI1015" s="79"/>
      <c r="PJ1015" s="79"/>
      <c r="PK1015" s="79"/>
      <c r="PL1015" s="79"/>
      <c r="PM1015" s="79"/>
      <c r="PN1015" s="79"/>
      <c r="PO1015" s="79"/>
      <c r="PP1015" s="79"/>
      <c r="PQ1015" s="79"/>
      <c r="PR1015" s="79"/>
      <c r="PS1015" s="79"/>
      <c r="PT1015" s="79"/>
      <c r="PU1015" s="79"/>
      <c r="PV1015" s="79"/>
      <c r="PW1015" s="79"/>
      <c r="PX1015" s="79"/>
      <c r="PY1015" s="79"/>
      <c r="PZ1015" s="79"/>
      <c r="QA1015" s="79"/>
      <c r="QB1015" s="79"/>
      <c r="QC1015" s="79"/>
      <c r="QD1015" s="79"/>
      <c r="QE1015" s="79"/>
      <c r="QF1015" s="79"/>
      <c r="QG1015" s="79"/>
      <c r="QH1015" s="79"/>
      <c r="QI1015" s="79"/>
      <c r="QJ1015" s="79"/>
      <c r="QK1015" s="79"/>
      <c r="QL1015" s="79"/>
      <c r="QM1015" s="79"/>
      <c r="QN1015" s="79"/>
      <c r="QO1015" s="79"/>
      <c r="QP1015" s="79"/>
      <c r="QQ1015" s="79"/>
      <c r="QR1015" s="79"/>
      <c r="QS1015" s="79"/>
      <c r="QT1015" s="79"/>
      <c r="QU1015" s="79"/>
      <c r="QV1015" s="79"/>
      <c r="QW1015" s="79"/>
      <c r="QX1015" s="79"/>
      <c r="QY1015" s="79"/>
      <c r="QZ1015" s="79"/>
      <c r="RA1015" s="79"/>
      <c r="RB1015" s="79"/>
      <c r="RC1015" s="79"/>
      <c r="RD1015" s="79"/>
      <c r="RE1015" s="79"/>
      <c r="RF1015" s="79"/>
      <c r="RG1015" s="79"/>
      <c r="RH1015" s="79"/>
      <c r="RI1015" s="79"/>
      <c r="RJ1015" s="79"/>
      <c r="RK1015" s="79"/>
      <c r="RL1015" s="79"/>
      <c r="RM1015" s="79"/>
      <c r="RN1015" s="79"/>
      <c r="RO1015" s="79"/>
      <c r="RP1015" s="79"/>
      <c r="RQ1015" s="79"/>
      <c r="RR1015" s="79"/>
      <c r="RS1015" s="79"/>
      <c r="RT1015" s="79"/>
      <c r="RU1015" s="79"/>
      <c r="RV1015" s="79"/>
      <c r="RW1015" s="79"/>
      <c r="RX1015" s="79"/>
      <c r="RY1015" s="79"/>
      <c r="RZ1015" s="79"/>
      <c r="SA1015" s="79"/>
      <c r="SB1015" s="79"/>
      <c r="SC1015" s="79"/>
      <c r="SD1015" s="79"/>
      <c r="SE1015" s="79"/>
      <c r="SF1015" s="79"/>
      <c r="SG1015" s="79"/>
      <c r="SH1015" s="79"/>
      <c r="SI1015" s="79"/>
      <c r="SJ1015" s="79"/>
      <c r="SK1015" s="79"/>
      <c r="SL1015" s="79"/>
      <c r="SM1015" s="79"/>
      <c r="SN1015" s="79"/>
      <c r="SO1015" s="79"/>
      <c r="SP1015" s="79"/>
      <c r="SQ1015" s="79"/>
      <c r="SR1015" s="79"/>
      <c r="SS1015" s="79"/>
      <c r="ST1015" s="79"/>
      <c r="SU1015" s="79"/>
      <c r="SV1015" s="79"/>
      <c r="SW1015" s="79"/>
      <c r="SX1015" s="79"/>
      <c r="SY1015" s="79"/>
      <c r="SZ1015" s="79"/>
      <c r="TA1015" s="79"/>
      <c r="TB1015" s="79"/>
      <c r="TC1015" s="79"/>
      <c r="TD1015" s="79"/>
      <c r="TE1015" s="79"/>
      <c r="TF1015" s="79"/>
      <c r="TG1015" s="79"/>
      <c r="TH1015" s="79"/>
      <c r="TI1015" s="79"/>
      <c r="TJ1015" s="79"/>
      <c r="TK1015" s="79"/>
      <c r="TL1015" s="79"/>
      <c r="TM1015" s="79"/>
      <c r="TN1015" s="79"/>
      <c r="TO1015" s="79"/>
      <c r="TP1015" s="79"/>
      <c r="TQ1015" s="79"/>
      <c r="TR1015" s="79"/>
      <c r="TS1015" s="79"/>
      <c r="TT1015" s="79"/>
      <c r="TU1015" s="79"/>
      <c r="TV1015" s="79"/>
      <c r="TW1015" s="79"/>
      <c r="TX1015" s="79"/>
      <c r="TY1015" s="79"/>
      <c r="TZ1015" s="79"/>
      <c r="UA1015" s="79"/>
      <c r="UB1015" s="79"/>
      <c r="UC1015" s="79"/>
      <c r="UD1015" s="79"/>
      <c r="UE1015" s="79"/>
      <c r="UF1015" s="79"/>
      <c r="UG1015" s="79"/>
      <c r="UH1015" s="79"/>
      <c r="UI1015" s="79"/>
      <c r="UJ1015" s="79"/>
      <c r="UK1015" s="79"/>
      <c r="UL1015" s="79"/>
      <c r="UM1015" s="79"/>
      <c r="UN1015" s="79"/>
      <c r="UO1015" s="79"/>
      <c r="UP1015" s="79"/>
      <c r="UQ1015" s="79"/>
      <c r="UR1015" s="79"/>
      <c r="US1015" s="79"/>
      <c r="UT1015" s="79"/>
      <c r="UU1015" s="79"/>
      <c r="UV1015" s="79"/>
      <c r="UW1015" s="79"/>
      <c r="UX1015" s="79"/>
      <c r="UY1015" s="79"/>
      <c r="UZ1015" s="79"/>
      <c r="VA1015" s="79"/>
      <c r="VB1015" s="79"/>
      <c r="VC1015" s="79"/>
      <c r="VD1015" s="79"/>
      <c r="VE1015" s="79"/>
      <c r="VF1015" s="79"/>
      <c r="VG1015" s="79"/>
      <c r="VH1015" s="79"/>
      <c r="VI1015" s="79"/>
      <c r="VJ1015" s="79"/>
      <c r="VK1015" s="79"/>
      <c r="VL1015" s="79"/>
      <c r="VM1015" s="79"/>
      <c r="VN1015" s="79"/>
      <c r="VO1015" s="79"/>
      <c r="VP1015" s="79"/>
      <c r="VQ1015" s="79"/>
      <c r="VR1015" s="79"/>
      <c r="VS1015" s="79"/>
      <c r="VT1015" s="79"/>
      <c r="VU1015" s="79"/>
      <c r="VV1015" s="79"/>
      <c r="VW1015" s="79"/>
      <c r="VX1015" s="79"/>
      <c r="VY1015" s="79"/>
      <c r="VZ1015" s="79"/>
      <c r="WA1015" s="79"/>
      <c r="WB1015" s="79"/>
      <c r="WC1015" s="79"/>
    </row>
    <row r="1016" spans="1:601" s="102" customFormat="1">
      <c r="A1016" s="49">
        <f>IF(C1016=C1015,A1015,IF(C1016=(C1015+1),A1015,(A1015+1)))</f>
        <v>143</v>
      </c>
      <c r="B1016" s="50" t="str">
        <f>IF(L1016="Stroke",IF(M1016=M1015,IF(A1016&lt;&gt;A1015,1,IF(L1015="Stroke",B1015+1,IF(L1014="Stroke",B1014+1,IF(L1013="Stroke",B1013+1,IF(L1012="Stroke",B1012+1,IF(L1011="Stroke",B1011+1,IF(L1010="Stroke",B1010+1,IF(L1009="Stroke",B1009+1,"")))))))),IF(A1016&lt;&gt;A1014,1,IF(M1016=M1014,IF(L1014="Stroke",B1014+1,IF(M1016=M1013,IF(L1013="Stroke",B1013+1,""))),1))),"")</f>
        <v/>
      </c>
      <c r="C1016" s="49">
        <f t="shared" si="30"/>
        <v>53076</v>
      </c>
      <c r="D1016" s="49" t="str">
        <f t="shared" si="31"/>
        <v>2017121</v>
      </c>
      <c r="E1016" s="49">
        <v>2017</v>
      </c>
      <c r="F1016" s="49">
        <v>12</v>
      </c>
      <c r="G1016" s="49">
        <v>1</v>
      </c>
      <c r="H1016" s="49">
        <v>14</v>
      </c>
      <c r="I1016" s="49">
        <v>44</v>
      </c>
      <c r="J1016" s="49">
        <v>36</v>
      </c>
      <c r="K1016" s="49">
        <v>613</v>
      </c>
      <c r="L1016" s="49" t="s">
        <v>78</v>
      </c>
      <c r="M1016" s="49"/>
      <c r="N1016" s="49" t="s">
        <v>21</v>
      </c>
      <c r="O1016" s="49" t="s">
        <v>27</v>
      </c>
      <c r="P1016" s="49">
        <v>0</v>
      </c>
      <c r="Q1016" s="49"/>
      <c r="R1016" s="60"/>
      <c r="S1016" s="60"/>
      <c r="T1016" s="60"/>
      <c r="U1016" s="79"/>
      <c r="V1016" s="79"/>
      <c r="W1016" s="79"/>
      <c r="X1016" s="79"/>
      <c r="Y1016" s="79"/>
      <c r="Z1016" s="79"/>
      <c r="AA1016" s="79"/>
      <c r="AB1016" s="79"/>
      <c r="AC1016" s="79"/>
      <c r="AD1016" s="79"/>
      <c r="AE1016" s="79"/>
      <c r="AF1016" s="79"/>
      <c r="AG1016" s="79"/>
      <c r="AH1016" s="79"/>
      <c r="AI1016" s="79"/>
      <c r="AJ1016" s="79"/>
      <c r="AK1016" s="79"/>
      <c r="AL1016" s="79"/>
      <c r="AM1016" s="79"/>
      <c r="AN1016" s="79"/>
      <c r="AO1016" s="79"/>
      <c r="AP1016" s="79"/>
      <c r="AQ1016" s="79"/>
      <c r="AR1016" s="79"/>
      <c r="AS1016" s="79"/>
      <c r="AT1016" s="79"/>
      <c r="AU1016" s="79"/>
      <c r="AV1016" s="79"/>
      <c r="AW1016" s="79"/>
      <c r="AX1016" s="79"/>
      <c r="AY1016" s="79"/>
      <c r="AZ1016" s="79"/>
      <c r="BA1016" s="79"/>
      <c r="BB1016" s="79"/>
      <c r="BC1016" s="79"/>
      <c r="BD1016" s="79"/>
      <c r="BE1016" s="79"/>
      <c r="BF1016" s="79"/>
      <c r="BG1016" s="79"/>
      <c r="BH1016" s="79"/>
      <c r="BI1016" s="79"/>
      <c r="BJ1016" s="79"/>
      <c r="BK1016" s="79"/>
      <c r="BL1016" s="79"/>
      <c r="BM1016" s="79"/>
      <c r="BN1016" s="79"/>
      <c r="BO1016" s="79"/>
      <c r="BP1016" s="79"/>
      <c r="BQ1016" s="79"/>
      <c r="BR1016" s="79"/>
      <c r="BS1016" s="79"/>
      <c r="BT1016" s="79"/>
      <c r="BU1016" s="79"/>
      <c r="BV1016" s="79"/>
      <c r="BW1016" s="79"/>
      <c r="BX1016" s="79"/>
      <c r="BY1016" s="79"/>
      <c r="BZ1016" s="79"/>
      <c r="CA1016" s="79"/>
      <c r="CB1016" s="79"/>
      <c r="CC1016" s="79"/>
      <c r="CD1016" s="79"/>
      <c r="CE1016" s="79"/>
      <c r="CF1016" s="79"/>
      <c r="CG1016" s="79"/>
      <c r="CH1016" s="79"/>
      <c r="CI1016" s="79"/>
      <c r="CJ1016" s="79"/>
      <c r="CK1016" s="79"/>
      <c r="CL1016" s="79"/>
      <c r="CM1016" s="79"/>
      <c r="CN1016" s="79"/>
      <c r="CO1016" s="79"/>
      <c r="CP1016" s="79"/>
      <c r="CQ1016" s="79"/>
      <c r="CR1016" s="79"/>
      <c r="CS1016" s="79"/>
      <c r="CT1016" s="79"/>
      <c r="CU1016" s="79"/>
      <c r="CV1016" s="79"/>
      <c r="CW1016" s="79"/>
      <c r="CX1016" s="79"/>
      <c r="CY1016" s="79"/>
      <c r="CZ1016" s="79"/>
      <c r="DA1016" s="79"/>
      <c r="DB1016" s="79"/>
      <c r="DC1016" s="79"/>
      <c r="DD1016" s="79"/>
      <c r="DE1016" s="79"/>
      <c r="DF1016" s="79"/>
      <c r="DG1016" s="79"/>
      <c r="DH1016" s="79"/>
      <c r="DI1016" s="79"/>
      <c r="DJ1016" s="79"/>
      <c r="DK1016" s="79"/>
      <c r="DL1016" s="79"/>
      <c r="DM1016" s="79"/>
      <c r="DN1016" s="79"/>
      <c r="DO1016" s="79"/>
      <c r="DP1016" s="79"/>
      <c r="DQ1016" s="79"/>
      <c r="DR1016" s="79"/>
      <c r="DS1016" s="79"/>
      <c r="DT1016" s="79"/>
      <c r="DU1016" s="79"/>
      <c r="DV1016" s="79"/>
      <c r="DW1016" s="79"/>
      <c r="DX1016" s="79"/>
      <c r="DY1016" s="79"/>
      <c r="DZ1016" s="79"/>
      <c r="EA1016" s="79"/>
      <c r="EB1016" s="79"/>
      <c r="EC1016" s="79"/>
      <c r="ED1016" s="79"/>
      <c r="EE1016" s="79"/>
      <c r="EF1016" s="79"/>
      <c r="EG1016" s="79"/>
      <c r="EH1016" s="79"/>
      <c r="EI1016" s="79"/>
      <c r="EJ1016" s="79"/>
      <c r="EK1016" s="79"/>
      <c r="EL1016" s="79"/>
      <c r="EM1016" s="79"/>
      <c r="EN1016" s="79"/>
      <c r="EO1016" s="79"/>
      <c r="EP1016" s="79"/>
      <c r="EQ1016" s="79"/>
      <c r="ER1016" s="79"/>
      <c r="ES1016" s="79"/>
      <c r="ET1016" s="79"/>
      <c r="EU1016" s="79"/>
      <c r="EV1016" s="79"/>
      <c r="EW1016" s="79"/>
      <c r="EX1016" s="79"/>
      <c r="EY1016" s="79"/>
      <c r="EZ1016" s="79"/>
      <c r="FA1016" s="79"/>
      <c r="FB1016" s="79"/>
      <c r="FC1016" s="79"/>
      <c r="FD1016" s="79"/>
      <c r="FE1016" s="79"/>
      <c r="FF1016" s="79"/>
      <c r="FG1016" s="79"/>
      <c r="FH1016" s="79"/>
      <c r="FI1016" s="79"/>
      <c r="FJ1016" s="79"/>
      <c r="FK1016" s="79"/>
      <c r="FL1016" s="79"/>
      <c r="FM1016" s="79"/>
      <c r="FN1016" s="79"/>
      <c r="FO1016" s="79"/>
      <c r="FP1016" s="79"/>
      <c r="FQ1016" s="79"/>
      <c r="FR1016" s="79"/>
      <c r="FS1016" s="79"/>
      <c r="FT1016" s="79"/>
      <c r="FU1016" s="79"/>
      <c r="FV1016" s="79"/>
      <c r="FW1016" s="79"/>
      <c r="FX1016" s="79"/>
      <c r="FY1016" s="79"/>
      <c r="FZ1016" s="79"/>
      <c r="GA1016" s="79"/>
      <c r="GB1016" s="79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79"/>
      <c r="HP1016" s="79"/>
      <c r="HQ1016" s="79"/>
      <c r="HR1016" s="79"/>
      <c r="HS1016" s="79"/>
      <c r="HT1016" s="79"/>
      <c r="HU1016" s="79"/>
      <c r="HV1016" s="79"/>
      <c r="HW1016" s="79"/>
      <c r="HX1016" s="79"/>
      <c r="HY1016" s="79"/>
      <c r="HZ1016" s="79"/>
      <c r="IA1016" s="79"/>
      <c r="IB1016" s="79"/>
      <c r="IC1016" s="79"/>
      <c r="ID1016" s="79"/>
      <c r="IE1016" s="79"/>
      <c r="IF1016" s="79"/>
      <c r="IG1016" s="79"/>
      <c r="IH1016" s="79"/>
      <c r="II1016" s="79"/>
      <c r="IJ1016" s="79"/>
      <c r="IK1016" s="79"/>
      <c r="IL1016" s="79"/>
      <c r="IM1016" s="79"/>
      <c r="IN1016" s="79"/>
      <c r="IO1016" s="79"/>
      <c r="IP1016" s="79"/>
      <c r="IQ1016" s="79"/>
      <c r="IR1016" s="79"/>
      <c r="IS1016" s="79"/>
      <c r="IT1016" s="79"/>
      <c r="IU1016" s="79"/>
      <c r="IV1016" s="79"/>
      <c r="IW1016" s="79"/>
      <c r="IX1016" s="79"/>
      <c r="IY1016" s="79"/>
      <c r="IZ1016" s="79"/>
      <c r="JA1016" s="79"/>
      <c r="JB1016" s="79"/>
      <c r="JC1016" s="79"/>
      <c r="JD1016" s="79"/>
      <c r="JE1016" s="79"/>
      <c r="JF1016" s="79"/>
      <c r="JG1016" s="79"/>
      <c r="JH1016" s="79"/>
      <c r="JI1016" s="79"/>
      <c r="JJ1016" s="79"/>
      <c r="JK1016" s="79"/>
      <c r="JL1016" s="79"/>
      <c r="JM1016" s="79"/>
      <c r="JN1016" s="79"/>
      <c r="JO1016" s="79"/>
      <c r="JP1016" s="79"/>
      <c r="JQ1016" s="79"/>
      <c r="JR1016" s="79"/>
      <c r="JS1016" s="79"/>
      <c r="JT1016" s="79"/>
      <c r="JU1016" s="79"/>
      <c r="JV1016" s="79"/>
      <c r="JW1016" s="79"/>
      <c r="JX1016" s="79"/>
      <c r="JY1016" s="79"/>
      <c r="JZ1016" s="79"/>
      <c r="KA1016" s="79"/>
      <c r="KB1016" s="79"/>
      <c r="KC1016" s="79"/>
      <c r="KD1016" s="79"/>
      <c r="KE1016" s="79"/>
      <c r="KF1016" s="79"/>
      <c r="KG1016" s="79"/>
      <c r="KH1016" s="79"/>
      <c r="KI1016" s="79"/>
      <c r="KJ1016" s="79"/>
      <c r="KK1016" s="79"/>
      <c r="KL1016" s="79"/>
      <c r="KM1016" s="79"/>
      <c r="KN1016" s="79"/>
      <c r="KO1016" s="79"/>
      <c r="KP1016" s="79"/>
      <c r="KQ1016" s="79"/>
      <c r="KR1016" s="79"/>
      <c r="KS1016" s="79"/>
      <c r="KT1016" s="79"/>
      <c r="KU1016" s="79"/>
      <c r="KV1016" s="79"/>
      <c r="KW1016" s="79"/>
      <c r="KX1016" s="79"/>
      <c r="KY1016" s="79"/>
      <c r="KZ1016" s="79"/>
      <c r="LA1016" s="79"/>
      <c r="LB1016" s="79"/>
      <c r="LC1016" s="79"/>
      <c r="LD1016" s="79"/>
      <c r="LE1016" s="79"/>
      <c r="LF1016" s="79"/>
      <c r="LG1016" s="79"/>
      <c r="LH1016" s="79"/>
      <c r="LI1016" s="79"/>
      <c r="LJ1016" s="79"/>
      <c r="LK1016" s="79"/>
      <c r="LL1016" s="79"/>
      <c r="LM1016" s="79"/>
      <c r="LN1016" s="79"/>
      <c r="LO1016" s="79"/>
      <c r="LP1016" s="79"/>
      <c r="LQ1016" s="79"/>
      <c r="LR1016" s="79"/>
      <c r="LS1016" s="79"/>
      <c r="LT1016" s="79"/>
      <c r="LU1016" s="79"/>
      <c r="LV1016" s="79"/>
      <c r="LW1016" s="79"/>
      <c r="LX1016" s="79"/>
      <c r="LY1016" s="79"/>
      <c r="LZ1016" s="79"/>
      <c r="MA1016" s="79"/>
      <c r="MB1016" s="79"/>
      <c r="MC1016" s="79"/>
      <c r="MD1016" s="79"/>
      <c r="ME1016" s="79"/>
      <c r="MF1016" s="79"/>
      <c r="MG1016" s="79"/>
      <c r="MH1016" s="79"/>
      <c r="MI1016" s="79"/>
      <c r="MJ1016" s="79"/>
      <c r="MK1016" s="79"/>
      <c r="ML1016" s="79"/>
      <c r="MM1016" s="79"/>
      <c r="MN1016" s="79"/>
      <c r="MO1016" s="79"/>
      <c r="MP1016" s="79"/>
      <c r="MQ1016" s="79"/>
      <c r="MR1016" s="79"/>
      <c r="MS1016" s="79"/>
      <c r="MT1016" s="79"/>
      <c r="MU1016" s="79"/>
      <c r="MV1016" s="79"/>
      <c r="MW1016" s="79"/>
      <c r="MX1016" s="79"/>
      <c r="MY1016" s="79"/>
      <c r="MZ1016" s="79"/>
      <c r="NA1016" s="79"/>
      <c r="NB1016" s="79"/>
      <c r="NC1016" s="79"/>
      <c r="ND1016" s="79"/>
      <c r="NE1016" s="79"/>
      <c r="NF1016" s="79"/>
      <c r="NG1016" s="79"/>
      <c r="NH1016" s="79"/>
      <c r="NI1016" s="79"/>
      <c r="NJ1016" s="79"/>
      <c r="NK1016" s="79"/>
      <c r="NL1016" s="79"/>
      <c r="NM1016" s="79"/>
      <c r="NN1016" s="79"/>
      <c r="NO1016" s="79"/>
      <c r="NP1016" s="79"/>
      <c r="NQ1016" s="79"/>
      <c r="NR1016" s="79"/>
      <c r="NS1016" s="79"/>
      <c r="NT1016" s="79"/>
      <c r="NU1016" s="79"/>
      <c r="NV1016" s="79"/>
      <c r="NW1016" s="79"/>
      <c r="NX1016" s="79"/>
      <c r="NY1016" s="79"/>
      <c r="NZ1016" s="79"/>
      <c r="OA1016" s="79"/>
      <c r="OB1016" s="79"/>
      <c r="OC1016" s="79"/>
      <c r="OD1016" s="79"/>
      <c r="OE1016" s="79"/>
      <c r="OF1016" s="79"/>
      <c r="OG1016" s="79"/>
      <c r="OH1016" s="79"/>
      <c r="OI1016" s="79"/>
      <c r="OJ1016" s="79"/>
      <c r="OK1016" s="79"/>
      <c r="OL1016" s="79"/>
      <c r="OM1016" s="79"/>
      <c r="ON1016" s="79"/>
      <c r="OO1016" s="79"/>
      <c r="OP1016" s="79"/>
      <c r="OQ1016" s="79"/>
      <c r="OR1016" s="79"/>
      <c r="OS1016" s="79"/>
      <c r="OT1016" s="79"/>
      <c r="OU1016" s="79"/>
      <c r="OV1016" s="79"/>
      <c r="OW1016" s="79"/>
      <c r="OX1016" s="79"/>
      <c r="OY1016" s="79"/>
      <c r="OZ1016" s="79"/>
      <c r="PA1016" s="79"/>
      <c r="PB1016" s="79"/>
      <c r="PC1016" s="79"/>
      <c r="PD1016" s="79"/>
      <c r="PE1016" s="79"/>
      <c r="PF1016" s="79"/>
      <c r="PG1016" s="79"/>
      <c r="PH1016" s="79"/>
      <c r="PI1016" s="79"/>
      <c r="PJ1016" s="79"/>
      <c r="PK1016" s="79"/>
      <c r="PL1016" s="79"/>
      <c r="PM1016" s="79"/>
      <c r="PN1016" s="79"/>
      <c r="PO1016" s="79"/>
      <c r="PP1016" s="79"/>
      <c r="PQ1016" s="79"/>
      <c r="PR1016" s="79"/>
      <c r="PS1016" s="79"/>
      <c r="PT1016" s="79"/>
      <c r="PU1016" s="79"/>
      <c r="PV1016" s="79"/>
      <c r="PW1016" s="79"/>
      <c r="PX1016" s="79"/>
      <c r="PY1016" s="79"/>
      <c r="PZ1016" s="79"/>
      <c r="QA1016" s="79"/>
      <c r="QB1016" s="79"/>
      <c r="QC1016" s="79"/>
      <c r="QD1016" s="79"/>
      <c r="QE1016" s="79"/>
      <c r="QF1016" s="79"/>
      <c r="QG1016" s="79"/>
      <c r="QH1016" s="79"/>
      <c r="QI1016" s="79"/>
      <c r="QJ1016" s="79"/>
      <c r="QK1016" s="79"/>
      <c r="QL1016" s="79"/>
      <c r="QM1016" s="79"/>
      <c r="QN1016" s="79"/>
      <c r="QO1016" s="79"/>
      <c r="QP1016" s="79"/>
      <c r="QQ1016" s="79"/>
      <c r="QR1016" s="79"/>
      <c r="QS1016" s="79"/>
      <c r="QT1016" s="79"/>
      <c r="QU1016" s="79"/>
      <c r="QV1016" s="79"/>
      <c r="QW1016" s="79"/>
      <c r="QX1016" s="79"/>
      <c r="QY1016" s="79"/>
      <c r="QZ1016" s="79"/>
      <c r="RA1016" s="79"/>
      <c r="RB1016" s="79"/>
      <c r="RC1016" s="79"/>
      <c r="RD1016" s="79"/>
      <c r="RE1016" s="79"/>
      <c r="RF1016" s="79"/>
      <c r="RG1016" s="79"/>
      <c r="RH1016" s="79"/>
      <c r="RI1016" s="79"/>
      <c r="RJ1016" s="79"/>
      <c r="RK1016" s="79"/>
      <c r="RL1016" s="79"/>
      <c r="RM1016" s="79"/>
      <c r="RN1016" s="79"/>
      <c r="RO1016" s="79"/>
      <c r="RP1016" s="79"/>
      <c r="RQ1016" s="79"/>
      <c r="RR1016" s="79"/>
      <c r="RS1016" s="79"/>
      <c r="RT1016" s="79"/>
      <c r="RU1016" s="79"/>
      <c r="RV1016" s="79"/>
      <c r="RW1016" s="79"/>
      <c r="RX1016" s="79"/>
      <c r="RY1016" s="79"/>
      <c r="RZ1016" s="79"/>
      <c r="SA1016" s="79"/>
      <c r="SB1016" s="79"/>
      <c r="SC1016" s="79"/>
      <c r="SD1016" s="79"/>
      <c r="SE1016" s="79"/>
      <c r="SF1016" s="79"/>
      <c r="SG1016" s="79"/>
      <c r="SH1016" s="79"/>
      <c r="SI1016" s="79"/>
      <c r="SJ1016" s="79"/>
      <c r="SK1016" s="79"/>
      <c r="SL1016" s="79"/>
      <c r="SM1016" s="79"/>
      <c r="SN1016" s="79"/>
      <c r="SO1016" s="79"/>
      <c r="SP1016" s="79"/>
      <c r="SQ1016" s="79"/>
      <c r="SR1016" s="79"/>
      <c r="SS1016" s="79"/>
      <c r="ST1016" s="79"/>
      <c r="SU1016" s="79"/>
      <c r="SV1016" s="79"/>
      <c r="SW1016" s="79"/>
      <c r="SX1016" s="79"/>
      <c r="SY1016" s="79"/>
      <c r="SZ1016" s="79"/>
      <c r="TA1016" s="79"/>
      <c r="TB1016" s="79"/>
      <c r="TC1016" s="79"/>
      <c r="TD1016" s="79"/>
      <c r="TE1016" s="79"/>
      <c r="TF1016" s="79"/>
      <c r="TG1016" s="79"/>
      <c r="TH1016" s="79"/>
      <c r="TI1016" s="79"/>
      <c r="TJ1016" s="79"/>
      <c r="TK1016" s="79"/>
      <c r="TL1016" s="79"/>
      <c r="TM1016" s="79"/>
      <c r="TN1016" s="79"/>
      <c r="TO1016" s="79"/>
      <c r="TP1016" s="79"/>
      <c r="TQ1016" s="79"/>
      <c r="TR1016" s="79"/>
      <c r="TS1016" s="79"/>
      <c r="TT1016" s="79"/>
      <c r="TU1016" s="79"/>
      <c r="TV1016" s="79"/>
      <c r="TW1016" s="79"/>
      <c r="TX1016" s="79"/>
      <c r="TY1016" s="79"/>
      <c r="TZ1016" s="79"/>
      <c r="UA1016" s="79"/>
      <c r="UB1016" s="79"/>
      <c r="UC1016" s="79"/>
      <c r="UD1016" s="79"/>
      <c r="UE1016" s="79"/>
      <c r="UF1016" s="79"/>
      <c r="UG1016" s="79"/>
      <c r="UH1016" s="79"/>
      <c r="UI1016" s="79"/>
      <c r="UJ1016" s="79"/>
      <c r="UK1016" s="79"/>
      <c r="UL1016" s="79"/>
      <c r="UM1016" s="79"/>
      <c r="UN1016" s="79"/>
      <c r="UO1016" s="79"/>
      <c r="UP1016" s="79"/>
      <c r="UQ1016" s="79"/>
      <c r="UR1016" s="79"/>
      <c r="US1016" s="79"/>
      <c r="UT1016" s="79"/>
      <c r="UU1016" s="79"/>
      <c r="UV1016" s="79"/>
      <c r="UW1016" s="79"/>
      <c r="UX1016" s="79"/>
      <c r="UY1016" s="79"/>
      <c r="UZ1016" s="79"/>
      <c r="VA1016" s="79"/>
      <c r="VB1016" s="79"/>
      <c r="VC1016" s="79"/>
      <c r="VD1016" s="79"/>
      <c r="VE1016" s="79"/>
      <c r="VF1016" s="79"/>
      <c r="VG1016" s="79"/>
      <c r="VH1016" s="79"/>
      <c r="VI1016" s="79"/>
      <c r="VJ1016" s="79"/>
      <c r="VK1016" s="79"/>
      <c r="VL1016" s="79"/>
      <c r="VM1016" s="79"/>
      <c r="VN1016" s="79"/>
      <c r="VO1016" s="79"/>
      <c r="VP1016" s="79"/>
      <c r="VQ1016" s="79"/>
      <c r="VR1016" s="79"/>
      <c r="VS1016" s="79"/>
      <c r="VT1016" s="79"/>
      <c r="VU1016" s="79"/>
      <c r="VV1016" s="79"/>
      <c r="VW1016" s="79"/>
      <c r="VX1016" s="79"/>
      <c r="VY1016" s="79"/>
      <c r="VZ1016" s="79"/>
      <c r="WA1016" s="79"/>
      <c r="WB1016" s="79"/>
      <c r="WC1016" s="79"/>
    </row>
    <row r="1017" spans="1:601" s="102" customFormat="1">
      <c r="A1017" s="49">
        <f>IF(C1017=C1016,A1016,IF(C1017=(C1016+1),A1016,(A1016+1)))</f>
        <v>143</v>
      </c>
      <c r="B1017" s="50" t="str">
        <f>IF(L1017="Stroke",IF(M1017=M1016,IF(A1017&lt;&gt;A1016,1,IF(L1016="Stroke",B1016+1,IF(L1015="Stroke",B1015+1,IF(L1014="Stroke",B1014+1,IF(L1013="Stroke",B1013+1,IF(L1012="Stroke",B1012+1,IF(L1011="Stroke",B1011+1,IF(L1010="Stroke",B1010+1,"")))))))),IF(A1017&lt;&gt;A1015,1,IF(M1017=M1015,IF(L1015="Stroke",B1015+1,IF(M1017=M1014,IF(L1014="Stroke",B1014+1,""))),1))),"")</f>
        <v/>
      </c>
      <c r="C1017" s="49">
        <f t="shared" si="30"/>
        <v>53076</v>
      </c>
      <c r="D1017" s="49" t="str">
        <f t="shared" si="31"/>
        <v>2017121</v>
      </c>
      <c r="E1017" s="49">
        <v>2017</v>
      </c>
      <c r="F1017" s="49">
        <v>12</v>
      </c>
      <c r="G1017" s="49">
        <v>1</v>
      </c>
      <c r="H1017" s="49">
        <v>14</v>
      </c>
      <c r="I1017" s="49">
        <v>44</v>
      </c>
      <c r="J1017" s="49">
        <v>36</v>
      </c>
      <c r="K1017" s="49">
        <v>720</v>
      </c>
      <c r="L1017" s="49" t="s">
        <v>78</v>
      </c>
      <c r="M1017" s="49"/>
      <c r="N1017" s="49" t="s">
        <v>21</v>
      </c>
      <c r="O1017" s="49" t="s">
        <v>27</v>
      </c>
      <c r="P1017" s="49">
        <v>0</v>
      </c>
      <c r="Q1017" s="49"/>
      <c r="R1017" s="60"/>
      <c r="S1017" s="60"/>
      <c r="T1017" s="60"/>
      <c r="U1017" s="79"/>
      <c r="V1017" s="79"/>
      <c r="W1017" s="79"/>
      <c r="X1017" s="79"/>
      <c r="Y1017" s="79"/>
      <c r="Z1017" s="79"/>
      <c r="AA1017" s="79"/>
      <c r="AB1017" s="79"/>
      <c r="AC1017" s="79"/>
      <c r="AD1017" s="79"/>
      <c r="AE1017" s="79"/>
      <c r="AF1017" s="79"/>
      <c r="AG1017" s="79"/>
      <c r="AH1017" s="79"/>
      <c r="AI1017" s="79"/>
      <c r="AJ1017" s="79"/>
      <c r="AK1017" s="79"/>
      <c r="AL1017" s="79"/>
      <c r="AM1017" s="79"/>
      <c r="AN1017" s="79"/>
      <c r="AO1017" s="79"/>
      <c r="AP1017" s="79"/>
      <c r="AQ1017" s="79"/>
      <c r="AR1017" s="79"/>
      <c r="AS1017" s="79"/>
      <c r="AT1017" s="79"/>
      <c r="AU1017" s="79"/>
      <c r="AV1017" s="79"/>
      <c r="AW1017" s="79"/>
      <c r="AX1017" s="79"/>
      <c r="AY1017" s="79"/>
      <c r="AZ1017" s="79"/>
      <c r="BA1017" s="79"/>
      <c r="BB1017" s="79"/>
      <c r="BC1017" s="79"/>
      <c r="BD1017" s="79"/>
      <c r="BE1017" s="79"/>
      <c r="BF1017" s="79"/>
      <c r="BG1017" s="79"/>
      <c r="BH1017" s="79"/>
      <c r="BI1017" s="79"/>
      <c r="BJ1017" s="79"/>
      <c r="BK1017" s="79"/>
      <c r="BL1017" s="79"/>
      <c r="BM1017" s="79"/>
      <c r="BN1017" s="79"/>
      <c r="BO1017" s="79"/>
      <c r="BP1017" s="79"/>
      <c r="BQ1017" s="79"/>
      <c r="BR1017" s="79"/>
      <c r="BS1017" s="79"/>
      <c r="BT1017" s="79"/>
      <c r="BU1017" s="79"/>
      <c r="BV1017" s="79"/>
      <c r="BW1017" s="79"/>
      <c r="BX1017" s="79"/>
      <c r="BY1017" s="79"/>
      <c r="BZ1017" s="79"/>
      <c r="CA1017" s="79"/>
      <c r="CB1017" s="79"/>
      <c r="CC1017" s="79"/>
      <c r="CD1017" s="79"/>
      <c r="CE1017" s="79"/>
      <c r="CF1017" s="79"/>
      <c r="CG1017" s="79"/>
      <c r="CH1017" s="79"/>
      <c r="CI1017" s="79"/>
      <c r="CJ1017" s="79"/>
      <c r="CK1017" s="79"/>
      <c r="CL1017" s="79"/>
      <c r="CM1017" s="79"/>
      <c r="CN1017" s="79"/>
      <c r="CO1017" s="79"/>
      <c r="CP1017" s="79"/>
      <c r="CQ1017" s="79"/>
      <c r="CR1017" s="79"/>
      <c r="CS1017" s="79"/>
      <c r="CT1017" s="79"/>
      <c r="CU1017" s="79"/>
      <c r="CV1017" s="79"/>
      <c r="CW1017" s="79"/>
      <c r="CX1017" s="79"/>
      <c r="CY1017" s="79"/>
      <c r="CZ1017" s="79"/>
      <c r="DA1017" s="79"/>
      <c r="DB1017" s="79"/>
      <c r="DC1017" s="79"/>
      <c r="DD1017" s="79"/>
      <c r="DE1017" s="79"/>
      <c r="DF1017" s="79"/>
      <c r="DG1017" s="79"/>
      <c r="DH1017" s="79"/>
      <c r="DI1017" s="79"/>
      <c r="DJ1017" s="79"/>
      <c r="DK1017" s="79"/>
      <c r="DL1017" s="79"/>
      <c r="DM1017" s="79"/>
      <c r="DN1017" s="79"/>
      <c r="DO1017" s="79"/>
      <c r="DP1017" s="79"/>
      <c r="DQ1017" s="79"/>
      <c r="DR1017" s="79"/>
      <c r="DS1017" s="79"/>
      <c r="DT1017" s="79"/>
      <c r="DU1017" s="79"/>
      <c r="DV1017" s="79"/>
      <c r="DW1017" s="79"/>
      <c r="DX1017" s="79"/>
      <c r="DY1017" s="79"/>
      <c r="DZ1017" s="79"/>
      <c r="EA1017" s="79"/>
      <c r="EB1017" s="79"/>
      <c r="EC1017" s="79"/>
      <c r="ED1017" s="79"/>
      <c r="EE1017" s="79"/>
      <c r="EF1017" s="79"/>
      <c r="EG1017" s="79"/>
      <c r="EH1017" s="79"/>
      <c r="EI1017" s="79"/>
      <c r="EJ1017" s="79"/>
      <c r="EK1017" s="79"/>
      <c r="EL1017" s="79"/>
      <c r="EM1017" s="79"/>
      <c r="EN1017" s="79"/>
      <c r="EO1017" s="79"/>
      <c r="EP1017" s="79"/>
      <c r="EQ1017" s="79"/>
      <c r="ER1017" s="79"/>
      <c r="ES1017" s="79"/>
      <c r="ET1017" s="79"/>
      <c r="EU1017" s="79"/>
      <c r="EV1017" s="79"/>
      <c r="EW1017" s="79"/>
      <c r="EX1017" s="79"/>
      <c r="EY1017" s="79"/>
      <c r="EZ1017" s="79"/>
      <c r="FA1017" s="79"/>
      <c r="FB1017" s="79"/>
      <c r="FC1017" s="79"/>
      <c r="FD1017" s="79"/>
      <c r="FE1017" s="79"/>
      <c r="FF1017" s="79"/>
      <c r="FG1017" s="79"/>
      <c r="FH1017" s="79"/>
      <c r="FI1017" s="79"/>
      <c r="FJ1017" s="79"/>
      <c r="FK1017" s="79"/>
      <c r="FL1017" s="79"/>
      <c r="FM1017" s="79"/>
      <c r="FN1017" s="79"/>
      <c r="FO1017" s="79"/>
      <c r="FP1017" s="79"/>
      <c r="FQ1017" s="79"/>
      <c r="FR1017" s="79"/>
      <c r="FS1017" s="79"/>
      <c r="FT1017" s="79"/>
      <c r="FU1017" s="79"/>
      <c r="FV1017" s="79"/>
      <c r="FW1017" s="79"/>
      <c r="FX1017" s="79"/>
      <c r="FY1017" s="79"/>
      <c r="FZ1017" s="79"/>
      <c r="GA1017" s="79"/>
      <c r="GB1017" s="79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79"/>
      <c r="HP1017" s="79"/>
      <c r="HQ1017" s="79"/>
      <c r="HR1017" s="79"/>
      <c r="HS1017" s="79"/>
      <c r="HT1017" s="79"/>
      <c r="HU1017" s="79"/>
      <c r="HV1017" s="79"/>
      <c r="HW1017" s="79"/>
      <c r="HX1017" s="79"/>
      <c r="HY1017" s="79"/>
      <c r="HZ1017" s="79"/>
      <c r="IA1017" s="79"/>
      <c r="IB1017" s="79"/>
      <c r="IC1017" s="79"/>
      <c r="ID1017" s="79"/>
      <c r="IE1017" s="79"/>
      <c r="IF1017" s="79"/>
      <c r="IG1017" s="79"/>
      <c r="IH1017" s="79"/>
      <c r="II1017" s="79"/>
      <c r="IJ1017" s="79"/>
      <c r="IK1017" s="79"/>
      <c r="IL1017" s="79"/>
      <c r="IM1017" s="79"/>
      <c r="IN1017" s="79"/>
      <c r="IO1017" s="79"/>
      <c r="IP1017" s="79"/>
      <c r="IQ1017" s="79"/>
      <c r="IR1017" s="79"/>
      <c r="IS1017" s="79"/>
      <c r="IT1017" s="79"/>
      <c r="IU1017" s="79"/>
      <c r="IV1017" s="79"/>
      <c r="IW1017" s="79"/>
      <c r="IX1017" s="79"/>
      <c r="IY1017" s="79"/>
      <c r="IZ1017" s="79"/>
      <c r="JA1017" s="79"/>
      <c r="JB1017" s="79"/>
      <c r="JC1017" s="79"/>
      <c r="JD1017" s="79"/>
      <c r="JE1017" s="79"/>
      <c r="JF1017" s="79"/>
      <c r="JG1017" s="79"/>
      <c r="JH1017" s="79"/>
      <c r="JI1017" s="79"/>
      <c r="JJ1017" s="79"/>
      <c r="JK1017" s="79"/>
      <c r="JL1017" s="79"/>
      <c r="JM1017" s="79"/>
      <c r="JN1017" s="79"/>
      <c r="JO1017" s="79"/>
      <c r="JP1017" s="79"/>
      <c r="JQ1017" s="79"/>
      <c r="JR1017" s="79"/>
      <c r="JS1017" s="79"/>
      <c r="JT1017" s="79"/>
      <c r="JU1017" s="79"/>
      <c r="JV1017" s="79"/>
      <c r="JW1017" s="79"/>
      <c r="JX1017" s="79"/>
      <c r="JY1017" s="79"/>
      <c r="JZ1017" s="79"/>
      <c r="KA1017" s="79"/>
      <c r="KB1017" s="79"/>
      <c r="KC1017" s="79"/>
      <c r="KD1017" s="79"/>
      <c r="KE1017" s="79"/>
      <c r="KF1017" s="79"/>
      <c r="KG1017" s="79"/>
      <c r="KH1017" s="79"/>
      <c r="KI1017" s="79"/>
      <c r="KJ1017" s="79"/>
      <c r="KK1017" s="79"/>
      <c r="KL1017" s="79"/>
      <c r="KM1017" s="79"/>
      <c r="KN1017" s="79"/>
      <c r="KO1017" s="79"/>
      <c r="KP1017" s="79"/>
      <c r="KQ1017" s="79"/>
      <c r="KR1017" s="79"/>
      <c r="KS1017" s="79"/>
      <c r="KT1017" s="79"/>
      <c r="KU1017" s="79"/>
      <c r="KV1017" s="79"/>
      <c r="KW1017" s="79"/>
      <c r="KX1017" s="79"/>
      <c r="KY1017" s="79"/>
      <c r="KZ1017" s="79"/>
      <c r="LA1017" s="79"/>
      <c r="LB1017" s="79"/>
      <c r="LC1017" s="79"/>
      <c r="LD1017" s="79"/>
      <c r="LE1017" s="79"/>
      <c r="LF1017" s="79"/>
      <c r="LG1017" s="79"/>
      <c r="LH1017" s="79"/>
      <c r="LI1017" s="79"/>
      <c r="LJ1017" s="79"/>
      <c r="LK1017" s="79"/>
      <c r="LL1017" s="79"/>
      <c r="LM1017" s="79"/>
      <c r="LN1017" s="79"/>
      <c r="LO1017" s="79"/>
      <c r="LP1017" s="79"/>
      <c r="LQ1017" s="79"/>
      <c r="LR1017" s="79"/>
      <c r="LS1017" s="79"/>
      <c r="LT1017" s="79"/>
      <c r="LU1017" s="79"/>
      <c r="LV1017" s="79"/>
      <c r="LW1017" s="79"/>
      <c r="LX1017" s="79"/>
      <c r="LY1017" s="79"/>
      <c r="LZ1017" s="79"/>
      <c r="MA1017" s="79"/>
      <c r="MB1017" s="79"/>
      <c r="MC1017" s="79"/>
      <c r="MD1017" s="79"/>
      <c r="ME1017" s="79"/>
      <c r="MF1017" s="79"/>
      <c r="MG1017" s="79"/>
      <c r="MH1017" s="79"/>
      <c r="MI1017" s="79"/>
      <c r="MJ1017" s="79"/>
      <c r="MK1017" s="79"/>
      <c r="ML1017" s="79"/>
      <c r="MM1017" s="79"/>
      <c r="MN1017" s="79"/>
      <c r="MO1017" s="79"/>
      <c r="MP1017" s="79"/>
      <c r="MQ1017" s="79"/>
      <c r="MR1017" s="79"/>
      <c r="MS1017" s="79"/>
      <c r="MT1017" s="79"/>
      <c r="MU1017" s="79"/>
      <c r="MV1017" s="79"/>
      <c r="MW1017" s="79"/>
      <c r="MX1017" s="79"/>
      <c r="MY1017" s="79"/>
      <c r="MZ1017" s="79"/>
      <c r="NA1017" s="79"/>
      <c r="NB1017" s="79"/>
      <c r="NC1017" s="79"/>
      <c r="ND1017" s="79"/>
      <c r="NE1017" s="79"/>
      <c r="NF1017" s="79"/>
      <c r="NG1017" s="79"/>
      <c r="NH1017" s="79"/>
      <c r="NI1017" s="79"/>
      <c r="NJ1017" s="79"/>
      <c r="NK1017" s="79"/>
      <c r="NL1017" s="79"/>
      <c r="NM1017" s="79"/>
      <c r="NN1017" s="79"/>
      <c r="NO1017" s="79"/>
      <c r="NP1017" s="79"/>
      <c r="NQ1017" s="79"/>
      <c r="NR1017" s="79"/>
      <c r="NS1017" s="79"/>
      <c r="NT1017" s="79"/>
      <c r="NU1017" s="79"/>
      <c r="NV1017" s="79"/>
      <c r="NW1017" s="79"/>
      <c r="NX1017" s="79"/>
      <c r="NY1017" s="79"/>
      <c r="NZ1017" s="79"/>
      <c r="OA1017" s="79"/>
      <c r="OB1017" s="79"/>
      <c r="OC1017" s="79"/>
      <c r="OD1017" s="79"/>
      <c r="OE1017" s="79"/>
      <c r="OF1017" s="79"/>
      <c r="OG1017" s="79"/>
      <c r="OH1017" s="79"/>
      <c r="OI1017" s="79"/>
      <c r="OJ1017" s="79"/>
      <c r="OK1017" s="79"/>
      <c r="OL1017" s="79"/>
      <c r="OM1017" s="79"/>
      <c r="ON1017" s="79"/>
      <c r="OO1017" s="79"/>
      <c r="OP1017" s="79"/>
      <c r="OQ1017" s="79"/>
      <c r="OR1017" s="79"/>
      <c r="OS1017" s="79"/>
      <c r="OT1017" s="79"/>
      <c r="OU1017" s="79"/>
      <c r="OV1017" s="79"/>
      <c r="OW1017" s="79"/>
      <c r="OX1017" s="79"/>
      <c r="OY1017" s="79"/>
      <c r="OZ1017" s="79"/>
      <c r="PA1017" s="79"/>
      <c r="PB1017" s="79"/>
      <c r="PC1017" s="79"/>
      <c r="PD1017" s="79"/>
      <c r="PE1017" s="79"/>
      <c r="PF1017" s="79"/>
      <c r="PG1017" s="79"/>
      <c r="PH1017" s="79"/>
      <c r="PI1017" s="79"/>
      <c r="PJ1017" s="79"/>
      <c r="PK1017" s="79"/>
      <c r="PL1017" s="79"/>
      <c r="PM1017" s="79"/>
      <c r="PN1017" s="79"/>
      <c r="PO1017" s="79"/>
      <c r="PP1017" s="79"/>
      <c r="PQ1017" s="79"/>
      <c r="PR1017" s="79"/>
      <c r="PS1017" s="79"/>
      <c r="PT1017" s="79"/>
      <c r="PU1017" s="79"/>
      <c r="PV1017" s="79"/>
      <c r="PW1017" s="79"/>
      <c r="PX1017" s="79"/>
      <c r="PY1017" s="79"/>
      <c r="PZ1017" s="79"/>
      <c r="QA1017" s="79"/>
      <c r="QB1017" s="79"/>
      <c r="QC1017" s="79"/>
      <c r="QD1017" s="79"/>
      <c r="QE1017" s="79"/>
      <c r="QF1017" s="79"/>
      <c r="QG1017" s="79"/>
      <c r="QH1017" s="79"/>
      <c r="QI1017" s="79"/>
      <c r="QJ1017" s="79"/>
      <c r="QK1017" s="79"/>
      <c r="QL1017" s="79"/>
      <c r="QM1017" s="79"/>
      <c r="QN1017" s="79"/>
      <c r="QO1017" s="79"/>
      <c r="QP1017" s="79"/>
      <c r="QQ1017" s="79"/>
      <c r="QR1017" s="79"/>
      <c r="QS1017" s="79"/>
      <c r="QT1017" s="79"/>
      <c r="QU1017" s="79"/>
      <c r="QV1017" s="79"/>
      <c r="QW1017" s="79"/>
      <c r="QX1017" s="79"/>
      <c r="QY1017" s="79"/>
      <c r="QZ1017" s="79"/>
      <c r="RA1017" s="79"/>
      <c r="RB1017" s="79"/>
      <c r="RC1017" s="79"/>
      <c r="RD1017" s="79"/>
      <c r="RE1017" s="79"/>
      <c r="RF1017" s="79"/>
      <c r="RG1017" s="79"/>
      <c r="RH1017" s="79"/>
      <c r="RI1017" s="79"/>
      <c r="RJ1017" s="79"/>
      <c r="RK1017" s="79"/>
      <c r="RL1017" s="79"/>
      <c r="RM1017" s="79"/>
      <c r="RN1017" s="79"/>
      <c r="RO1017" s="79"/>
      <c r="RP1017" s="79"/>
      <c r="RQ1017" s="79"/>
      <c r="RR1017" s="79"/>
      <c r="RS1017" s="79"/>
      <c r="RT1017" s="79"/>
      <c r="RU1017" s="79"/>
      <c r="RV1017" s="79"/>
      <c r="RW1017" s="79"/>
      <c r="RX1017" s="79"/>
      <c r="RY1017" s="79"/>
      <c r="RZ1017" s="79"/>
      <c r="SA1017" s="79"/>
      <c r="SB1017" s="79"/>
      <c r="SC1017" s="79"/>
      <c r="SD1017" s="79"/>
      <c r="SE1017" s="79"/>
      <c r="SF1017" s="79"/>
      <c r="SG1017" s="79"/>
      <c r="SH1017" s="79"/>
      <c r="SI1017" s="79"/>
      <c r="SJ1017" s="79"/>
      <c r="SK1017" s="79"/>
      <c r="SL1017" s="79"/>
      <c r="SM1017" s="79"/>
      <c r="SN1017" s="79"/>
      <c r="SO1017" s="79"/>
      <c r="SP1017" s="79"/>
      <c r="SQ1017" s="79"/>
      <c r="SR1017" s="79"/>
      <c r="SS1017" s="79"/>
      <c r="ST1017" s="79"/>
      <c r="SU1017" s="79"/>
      <c r="SV1017" s="79"/>
      <c r="SW1017" s="79"/>
      <c r="SX1017" s="79"/>
      <c r="SY1017" s="79"/>
      <c r="SZ1017" s="79"/>
      <c r="TA1017" s="79"/>
      <c r="TB1017" s="79"/>
      <c r="TC1017" s="79"/>
      <c r="TD1017" s="79"/>
      <c r="TE1017" s="79"/>
      <c r="TF1017" s="79"/>
      <c r="TG1017" s="79"/>
      <c r="TH1017" s="79"/>
      <c r="TI1017" s="79"/>
      <c r="TJ1017" s="79"/>
      <c r="TK1017" s="79"/>
      <c r="TL1017" s="79"/>
      <c r="TM1017" s="79"/>
      <c r="TN1017" s="79"/>
      <c r="TO1017" s="79"/>
      <c r="TP1017" s="79"/>
      <c r="TQ1017" s="79"/>
      <c r="TR1017" s="79"/>
      <c r="TS1017" s="79"/>
      <c r="TT1017" s="79"/>
      <c r="TU1017" s="79"/>
      <c r="TV1017" s="79"/>
      <c r="TW1017" s="79"/>
      <c r="TX1017" s="79"/>
      <c r="TY1017" s="79"/>
      <c r="TZ1017" s="79"/>
      <c r="UA1017" s="79"/>
      <c r="UB1017" s="79"/>
      <c r="UC1017" s="79"/>
      <c r="UD1017" s="79"/>
      <c r="UE1017" s="79"/>
      <c r="UF1017" s="79"/>
      <c r="UG1017" s="79"/>
      <c r="UH1017" s="79"/>
      <c r="UI1017" s="79"/>
      <c r="UJ1017" s="79"/>
      <c r="UK1017" s="79"/>
      <c r="UL1017" s="79"/>
      <c r="UM1017" s="79"/>
      <c r="UN1017" s="79"/>
      <c r="UO1017" s="79"/>
      <c r="UP1017" s="79"/>
      <c r="UQ1017" s="79"/>
      <c r="UR1017" s="79"/>
      <c r="US1017" s="79"/>
      <c r="UT1017" s="79"/>
      <c r="UU1017" s="79"/>
      <c r="UV1017" s="79"/>
      <c r="UW1017" s="79"/>
      <c r="UX1017" s="79"/>
      <c r="UY1017" s="79"/>
      <c r="UZ1017" s="79"/>
      <c r="VA1017" s="79"/>
      <c r="VB1017" s="79"/>
      <c r="VC1017" s="79"/>
      <c r="VD1017" s="79"/>
      <c r="VE1017" s="79"/>
      <c r="VF1017" s="79"/>
      <c r="VG1017" s="79"/>
      <c r="VH1017" s="79"/>
      <c r="VI1017" s="79"/>
      <c r="VJ1017" s="79"/>
      <c r="VK1017" s="79"/>
      <c r="VL1017" s="79"/>
      <c r="VM1017" s="79"/>
      <c r="VN1017" s="79"/>
      <c r="VO1017" s="79"/>
      <c r="VP1017" s="79"/>
      <c r="VQ1017" s="79"/>
      <c r="VR1017" s="79"/>
      <c r="VS1017" s="79"/>
      <c r="VT1017" s="79"/>
      <c r="VU1017" s="79"/>
      <c r="VV1017" s="79"/>
      <c r="VW1017" s="79"/>
      <c r="VX1017" s="79"/>
      <c r="VY1017" s="79"/>
      <c r="VZ1017" s="79"/>
      <c r="WA1017" s="79"/>
      <c r="WB1017" s="79"/>
      <c r="WC1017" s="79"/>
    </row>
    <row r="1018" spans="1:601" s="102" customFormat="1">
      <c r="A1018" s="49">
        <f>IF(C1018=C1017,A1017,IF(C1018=(C1017+1),A1017,(A1017+1)))</f>
        <v>143</v>
      </c>
      <c r="B1018" s="50">
        <f>IF(L1018="Stroke",IF(M1018=M1017,IF(A1018&lt;&gt;A1017,1,IF(L1017="Stroke",B1017+1,IF(L1016="Stroke",B1016+1,IF(L1015="Stroke",B1015+1,IF(L1014="Stroke",B1014+1,IF(L1013="Stroke",B1013+1,IF(L1012="Stroke",B1012+1,IF(L1011="Stroke",B1011+1,"")))))))),IF(A1018&lt;&gt;A1016,1,IF(M1018=M1016,IF(L1016="Stroke",B1016+1,IF(M1018=M1015,IF(L1015="Stroke",B1015+1,""))),1))),"")</f>
        <v>1</v>
      </c>
      <c r="C1018" s="49">
        <f t="shared" si="30"/>
        <v>53076</v>
      </c>
      <c r="D1018" s="49" t="str">
        <f t="shared" si="31"/>
        <v>2017121</v>
      </c>
      <c r="E1018" s="49">
        <v>2017</v>
      </c>
      <c r="F1018" s="49">
        <v>12</v>
      </c>
      <c r="G1018" s="49">
        <v>1</v>
      </c>
      <c r="H1018" s="49">
        <v>14</v>
      </c>
      <c r="I1018" s="49">
        <v>44</v>
      </c>
      <c r="J1018" s="49">
        <v>36</v>
      </c>
      <c r="K1018" s="49">
        <v>726</v>
      </c>
      <c r="L1018" s="49" t="s">
        <v>26</v>
      </c>
      <c r="M1018" s="49">
        <v>1</v>
      </c>
      <c r="N1018" s="49" t="s">
        <v>21</v>
      </c>
      <c r="O1018" s="49" t="s">
        <v>27</v>
      </c>
      <c r="P1018" s="49">
        <v>41</v>
      </c>
      <c r="Q1018" s="49"/>
      <c r="R1018" s="60"/>
      <c r="S1018" s="60"/>
      <c r="T1018" s="60"/>
      <c r="U1018" s="79"/>
      <c r="V1018" s="79"/>
      <c r="W1018" s="79"/>
      <c r="X1018" s="79"/>
      <c r="Y1018" s="79"/>
      <c r="Z1018" s="79"/>
      <c r="AA1018" s="79"/>
      <c r="AB1018" s="79"/>
      <c r="AC1018" s="79"/>
      <c r="AD1018" s="79"/>
      <c r="AE1018" s="79"/>
      <c r="AF1018" s="79"/>
      <c r="AG1018" s="79"/>
      <c r="AH1018" s="79"/>
      <c r="AI1018" s="79"/>
      <c r="AJ1018" s="79"/>
      <c r="AK1018" s="79"/>
      <c r="AL1018" s="79"/>
      <c r="AM1018" s="79"/>
      <c r="AN1018" s="79"/>
      <c r="AO1018" s="79"/>
      <c r="AP1018" s="79"/>
      <c r="AQ1018" s="79"/>
      <c r="AR1018" s="79"/>
      <c r="AS1018" s="79"/>
      <c r="AT1018" s="79"/>
      <c r="AU1018" s="79"/>
      <c r="AV1018" s="79"/>
      <c r="AW1018" s="79"/>
      <c r="AX1018" s="79"/>
      <c r="AY1018" s="79"/>
      <c r="AZ1018" s="79"/>
      <c r="BA1018" s="79"/>
      <c r="BB1018" s="79"/>
      <c r="BC1018" s="79"/>
      <c r="BD1018" s="79"/>
      <c r="BE1018" s="79"/>
      <c r="BF1018" s="79"/>
      <c r="BG1018" s="79"/>
      <c r="BH1018" s="79"/>
      <c r="BI1018" s="79"/>
      <c r="BJ1018" s="79"/>
      <c r="BK1018" s="79"/>
      <c r="BL1018" s="79"/>
      <c r="BM1018" s="79"/>
      <c r="BN1018" s="79"/>
      <c r="BO1018" s="79"/>
      <c r="BP1018" s="79"/>
      <c r="BQ1018" s="79"/>
      <c r="BR1018" s="79"/>
      <c r="BS1018" s="79"/>
      <c r="BT1018" s="79"/>
      <c r="BU1018" s="79"/>
      <c r="BV1018" s="79"/>
      <c r="BW1018" s="79"/>
      <c r="BX1018" s="79"/>
      <c r="BY1018" s="79"/>
      <c r="BZ1018" s="79"/>
      <c r="CA1018" s="79"/>
      <c r="CB1018" s="79"/>
      <c r="CC1018" s="79"/>
      <c r="CD1018" s="79"/>
      <c r="CE1018" s="79"/>
      <c r="CF1018" s="79"/>
      <c r="CG1018" s="79"/>
      <c r="CH1018" s="79"/>
      <c r="CI1018" s="79"/>
      <c r="CJ1018" s="79"/>
      <c r="CK1018" s="79"/>
      <c r="CL1018" s="79"/>
      <c r="CM1018" s="79"/>
      <c r="CN1018" s="79"/>
      <c r="CO1018" s="79"/>
      <c r="CP1018" s="79"/>
      <c r="CQ1018" s="79"/>
      <c r="CR1018" s="79"/>
      <c r="CS1018" s="79"/>
      <c r="CT1018" s="79"/>
      <c r="CU1018" s="79"/>
      <c r="CV1018" s="79"/>
      <c r="CW1018" s="79"/>
      <c r="CX1018" s="79"/>
      <c r="CY1018" s="79"/>
      <c r="CZ1018" s="79"/>
      <c r="DA1018" s="79"/>
      <c r="DB1018" s="79"/>
      <c r="DC1018" s="79"/>
      <c r="DD1018" s="79"/>
      <c r="DE1018" s="79"/>
      <c r="DF1018" s="79"/>
      <c r="DG1018" s="79"/>
      <c r="DH1018" s="79"/>
      <c r="DI1018" s="79"/>
      <c r="DJ1018" s="79"/>
      <c r="DK1018" s="79"/>
      <c r="DL1018" s="79"/>
      <c r="DM1018" s="79"/>
      <c r="DN1018" s="79"/>
      <c r="DO1018" s="79"/>
      <c r="DP1018" s="79"/>
      <c r="DQ1018" s="79"/>
      <c r="DR1018" s="79"/>
      <c r="DS1018" s="79"/>
      <c r="DT1018" s="79"/>
      <c r="DU1018" s="79"/>
      <c r="DV1018" s="79"/>
      <c r="DW1018" s="79"/>
      <c r="DX1018" s="79"/>
      <c r="DY1018" s="79"/>
      <c r="DZ1018" s="79"/>
      <c r="EA1018" s="79"/>
      <c r="EB1018" s="79"/>
      <c r="EC1018" s="79"/>
      <c r="ED1018" s="79"/>
      <c r="EE1018" s="79"/>
      <c r="EF1018" s="79"/>
      <c r="EG1018" s="79"/>
      <c r="EH1018" s="79"/>
      <c r="EI1018" s="79"/>
      <c r="EJ1018" s="79"/>
      <c r="EK1018" s="79"/>
      <c r="EL1018" s="79"/>
      <c r="EM1018" s="79"/>
      <c r="EN1018" s="79"/>
      <c r="EO1018" s="79"/>
      <c r="EP1018" s="79"/>
      <c r="EQ1018" s="79"/>
      <c r="ER1018" s="79"/>
      <c r="ES1018" s="79"/>
      <c r="ET1018" s="79"/>
      <c r="EU1018" s="79"/>
      <c r="EV1018" s="79"/>
      <c r="EW1018" s="79"/>
      <c r="EX1018" s="79"/>
      <c r="EY1018" s="79"/>
      <c r="EZ1018" s="79"/>
      <c r="FA1018" s="79"/>
      <c r="FB1018" s="79"/>
      <c r="FC1018" s="79"/>
      <c r="FD1018" s="79"/>
      <c r="FE1018" s="79"/>
      <c r="FF1018" s="79"/>
      <c r="FG1018" s="79"/>
      <c r="FH1018" s="79"/>
      <c r="FI1018" s="79"/>
      <c r="FJ1018" s="79"/>
      <c r="FK1018" s="79"/>
      <c r="FL1018" s="79"/>
      <c r="FM1018" s="79"/>
      <c r="FN1018" s="79"/>
      <c r="FO1018" s="79"/>
      <c r="FP1018" s="79"/>
      <c r="FQ1018" s="79"/>
      <c r="FR1018" s="79"/>
      <c r="FS1018" s="79"/>
      <c r="FT1018" s="79"/>
      <c r="FU1018" s="79"/>
      <c r="FV1018" s="79"/>
      <c r="FW1018" s="79"/>
      <c r="FX1018" s="79"/>
      <c r="FY1018" s="79"/>
      <c r="FZ1018" s="79"/>
      <c r="GA1018" s="79"/>
      <c r="GB1018" s="79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79"/>
      <c r="HP1018" s="79"/>
      <c r="HQ1018" s="79"/>
      <c r="HR1018" s="79"/>
      <c r="HS1018" s="79"/>
      <c r="HT1018" s="79"/>
      <c r="HU1018" s="79"/>
      <c r="HV1018" s="79"/>
      <c r="HW1018" s="79"/>
      <c r="HX1018" s="79"/>
      <c r="HY1018" s="79"/>
      <c r="HZ1018" s="79"/>
      <c r="IA1018" s="79"/>
      <c r="IB1018" s="79"/>
      <c r="IC1018" s="79"/>
      <c r="ID1018" s="79"/>
      <c r="IE1018" s="79"/>
      <c r="IF1018" s="79"/>
      <c r="IG1018" s="79"/>
      <c r="IH1018" s="79"/>
      <c r="II1018" s="79"/>
      <c r="IJ1018" s="79"/>
      <c r="IK1018" s="79"/>
      <c r="IL1018" s="79"/>
      <c r="IM1018" s="79"/>
      <c r="IN1018" s="79"/>
      <c r="IO1018" s="79"/>
      <c r="IP1018" s="79"/>
      <c r="IQ1018" s="79"/>
      <c r="IR1018" s="79"/>
      <c r="IS1018" s="79"/>
      <c r="IT1018" s="79"/>
      <c r="IU1018" s="79"/>
      <c r="IV1018" s="79"/>
      <c r="IW1018" s="79"/>
      <c r="IX1018" s="79"/>
      <c r="IY1018" s="79"/>
      <c r="IZ1018" s="79"/>
      <c r="JA1018" s="79"/>
      <c r="JB1018" s="79"/>
      <c r="JC1018" s="79"/>
      <c r="JD1018" s="79"/>
      <c r="JE1018" s="79"/>
      <c r="JF1018" s="79"/>
      <c r="JG1018" s="79"/>
      <c r="JH1018" s="79"/>
      <c r="JI1018" s="79"/>
      <c r="JJ1018" s="79"/>
      <c r="JK1018" s="79"/>
      <c r="JL1018" s="79"/>
      <c r="JM1018" s="79"/>
      <c r="JN1018" s="79"/>
      <c r="JO1018" s="79"/>
      <c r="JP1018" s="79"/>
      <c r="JQ1018" s="79"/>
      <c r="JR1018" s="79"/>
      <c r="JS1018" s="79"/>
      <c r="JT1018" s="79"/>
      <c r="JU1018" s="79"/>
      <c r="JV1018" s="79"/>
      <c r="JW1018" s="79"/>
      <c r="JX1018" s="79"/>
      <c r="JY1018" s="79"/>
      <c r="JZ1018" s="79"/>
      <c r="KA1018" s="79"/>
      <c r="KB1018" s="79"/>
      <c r="KC1018" s="79"/>
      <c r="KD1018" s="79"/>
      <c r="KE1018" s="79"/>
      <c r="KF1018" s="79"/>
      <c r="KG1018" s="79"/>
      <c r="KH1018" s="79"/>
      <c r="KI1018" s="79"/>
      <c r="KJ1018" s="79"/>
      <c r="KK1018" s="79"/>
      <c r="KL1018" s="79"/>
      <c r="KM1018" s="79"/>
      <c r="KN1018" s="79"/>
      <c r="KO1018" s="79"/>
      <c r="KP1018" s="79"/>
      <c r="KQ1018" s="79"/>
      <c r="KR1018" s="79"/>
      <c r="KS1018" s="79"/>
      <c r="KT1018" s="79"/>
      <c r="KU1018" s="79"/>
      <c r="KV1018" s="79"/>
      <c r="KW1018" s="79"/>
      <c r="KX1018" s="79"/>
      <c r="KY1018" s="79"/>
      <c r="KZ1018" s="79"/>
      <c r="LA1018" s="79"/>
      <c r="LB1018" s="79"/>
      <c r="LC1018" s="79"/>
      <c r="LD1018" s="79"/>
      <c r="LE1018" s="79"/>
      <c r="LF1018" s="79"/>
      <c r="LG1018" s="79"/>
      <c r="LH1018" s="79"/>
      <c r="LI1018" s="79"/>
      <c r="LJ1018" s="79"/>
      <c r="LK1018" s="79"/>
      <c r="LL1018" s="79"/>
      <c r="LM1018" s="79"/>
      <c r="LN1018" s="79"/>
      <c r="LO1018" s="79"/>
      <c r="LP1018" s="79"/>
      <c r="LQ1018" s="79"/>
      <c r="LR1018" s="79"/>
      <c r="LS1018" s="79"/>
      <c r="LT1018" s="79"/>
      <c r="LU1018" s="79"/>
      <c r="LV1018" s="79"/>
      <c r="LW1018" s="79"/>
      <c r="LX1018" s="79"/>
      <c r="LY1018" s="79"/>
      <c r="LZ1018" s="79"/>
      <c r="MA1018" s="79"/>
      <c r="MB1018" s="79"/>
      <c r="MC1018" s="79"/>
      <c r="MD1018" s="79"/>
      <c r="ME1018" s="79"/>
      <c r="MF1018" s="79"/>
      <c r="MG1018" s="79"/>
      <c r="MH1018" s="79"/>
      <c r="MI1018" s="79"/>
      <c r="MJ1018" s="79"/>
      <c r="MK1018" s="79"/>
      <c r="ML1018" s="79"/>
      <c r="MM1018" s="79"/>
      <c r="MN1018" s="79"/>
      <c r="MO1018" s="79"/>
      <c r="MP1018" s="79"/>
      <c r="MQ1018" s="79"/>
      <c r="MR1018" s="79"/>
      <c r="MS1018" s="79"/>
      <c r="MT1018" s="79"/>
      <c r="MU1018" s="79"/>
      <c r="MV1018" s="79"/>
      <c r="MW1018" s="79"/>
      <c r="MX1018" s="79"/>
      <c r="MY1018" s="79"/>
      <c r="MZ1018" s="79"/>
      <c r="NA1018" s="79"/>
      <c r="NB1018" s="79"/>
      <c r="NC1018" s="79"/>
      <c r="ND1018" s="79"/>
      <c r="NE1018" s="79"/>
      <c r="NF1018" s="79"/>
      <c r="NG1018" s="79"/>
      <c r="NH1018" s="79"/>
      <c r="NI1018" s="79"/>
      <c r="NJ1018" s="79"/>
      <c r="NK1018" s="79"/>
      <c r="NL1018" s="79"/>
      <c r="NM1018" s="79"/>
      <c r="NN1018" s="79"/>
      <c r="NO1018" s="79"/>
      <c r="NP1018" s="79"/>
      <c r="NQ1018" s="79"/>
      <c r="NR1018" s="79"/>
      <c r="NS1018" s="79"/>
      <c r="NT1018" s="79"/>
      <c r="NU1018" s="79"/>
      <c r="NV1018" s="79"/>
      <c r="NW1018" s="79"/>
      <c r="NX1018" s="79"/>
      <c r="NY1018" s="79"/>
      <c r="NZ1018" s="79"/>
      <c r="OA1018" s="79"/>
      <c r="OB1018" s="79"/>
      <c r="OC1018" s="79"/>
      <c r="OD1018" s="79"/>
      <c r="OE1018" s="79"/>
      <c r="OF1018" s="79"/>
      <c r="OG1018" s="79"/>
      <c r="OH1018" s="79"/>
      <c r="OI1018" s="79"/>
      <c r="OJ1018" s="79"/>
      <c r="OK1018" s="79"/>
      <c r="OL1018" s="79"/>
      <c r="OM1018" s="79"/>
      <c r="ON1018" s="79"/>
      <c r="OO1018" s="79"/>
      <c r="OP1018" s="79"/>
      <c r="OQ1018" s="79"/>
      <c r="OR1018" s="79"/>
      <c r="OS1018" s="79"/>
      <c r="OT1018" s="79"/>
      <c r="OU1018" s="79"/>
      <c r="OV1018" s="79"/>
      <c r="OW1018" s="79"/>
      <c r="OX1018" s="79"/>
      <c r="OY1018" s="79"/>
      <c r="OZ1018" s="79"/>
      <c r="PA1018" s="79"/>
      <c r="PB1018" s="79"/>
      <c r="PC1018" s="79"/>
      <c r="PD1018" s="79"/>
      <c r="PE1018" s="79"/>
      <c r="PF1018" s="79"/>
      <c r="PG1018" s="79"/>
      <c r="PH1018" s="79"/>
      <c r="PI1018" s="79"/>
      <c r="PJ1018" s="79"/>
      <c r="PK1018" s="79"/>
      <c r="PL1018" s="79"/>
      <c r="PM1018" s="79"/>
      <c r="PN1018" s="79"/>
      <c r="PO1018" s="79"/>
      <c r="PP1018" s="79"/>
      <c r="PQ1018" s="79"/>
      <c r="PR1018" s="79"/>
      <c r="PS1018" s="79"/>
      <c r="PT1018" s="79"/>
      <c r="PU1018" s="79"/>
      <c r="PV1018" s="79"/>
      <c r="PW1018" s="79"/>
      <c r="PX1018" s="79"/>
      <c r="PY1018" s="79"/>
      <c r="PZ1018" s="79"/>
      <c r="QA1018" s="79"/>
      <c r="QB1018" s="79"/>
      <c r="QC1018" s="79"/>
      <c r="QD1018" s="79"/>
      <c r="QE1018" s="79"/>
      <c r="QF1018" s="79"/>
      <c r="QG1018" s="79"/>
      <c r="QH1018" s="79"/>
      <c r="QI1018" s="79"/>
      <c r="QJ1018" s="79"/>
      <c r="QK1018" s="79"/>
      <c r="QL1018" s="79"/>
      <c r="QM1018" s="79"/>
      <c r="QN1018" s="79"/>
      <c r="QO1018" s="79"/>
      <c r="QP1018" s="79"/>
      <c r="QQ1018" s="79"/>
      <c r="QR1018" s="79"/>
      <c r="QS1018" s="79"/>
      <c r="QT1018" s="79"/>
      <c r="QU1018" s="79"/>
      <c r="QV1018" s="79"/>
      <c r="QW1018" s="79"/>
      <c r="QX1018" s="79"/>
      <c r="QY1018" s="79"/>
      <c r="QZ1018" s="79"/>
      <c r="RA1018" s="79"/>
      <c r="RB1018" s="79"/>
      <c r="RC1018" s="79"/>
      <c r="RD1018" s="79"/>
      <c r="RE1018" s="79"/>
      <c r="RF1018" s="79"/>
      <c r="RG1018" s="79"/>
      <c r="RH1018" s="79"/>
      <c r="RI1018" s="79"/>
      <c r="RJ1018" s="79"/>
      <c r="RK1018" s="79"/>
      <c r="RL1018" s="79"/>
      <c r="RM1018" s="79"/>
      <c r="RN1018" s="79"/>
      <c r="RO1018" s="79"/>
      <c r="RP1018" s="79"/>
      <c r="RQ1018" s="79"/>
      <c r="RR1018" s="79"/>
      <c r="RS1018" s="79"/>
      <c r="RT1018" s="79"/>
      <c r="RU1018" s="79"/>
      <c r="RV1018" s="79"/>
      <c r="RW1018" s="79"/>
      <c r="RX1018" s="79"/>
      <c r="RY1018" s="79"/>
      <c r="RZ1018" s="79"/>
      <c r="SA1018" s="79"/>
      <c r="SB1018" s="79"/>
      <c r="SC1018" s="79"/>
      <c r="SD1018" s="79"/>
      <c r="SE1018" s="79"/>
      <c r="SF1018" s="79"/>
      <c r="SG1018" s="79"/>
      <c r="SH1018" s="79"/>
      <c r="SI1018" s="79"/>
      <c r="SJ1018" s="79"/>
      <c r="SK1018" s="79"/>
      <c r="SL1018" s="79"/>
      <c r="SM1018" s="79"/>
      <c r="SN1018" s="79"/>
      <c r="SO1018" s="79"/>
      <c r="SP1018" s="79"/>
      <c r="SQ1018" s="79"/>
      <c r="SR1018" s="79"/>
      <c r="SS1018" s="79"/>
      <c r="ST1018" s="79"/>
      <c r="SU1018" s="79"/>
      <c r="SV1018" s="79"/>
      <c r="SW1018" s="79"/>
      <c r="SX1018" s="79"/>
      <c r="SY1018" s="79"/>
      <c r="SZ1018" s="79"/>
      <c r="TA1018" s="79"/>
      <c r="TB1018" s="79"/>
      <c r="TC1018" s="79"/>
      <c r="TD1018" s="79"/>
      <c r="TE1018" s="79"/>
      <c r="TF1018" s="79"/>
      <c r="TG1018" s="79"/>
      <c r="TH1018" s="79"/>
      <c r="TI1018" s="79"/>
      <c r="TJ1018" s="79"/>
      <c r="TK1018" s="79"/>
      <c r="TL1018" s="79"/>
      <c r="TM1018" s="79"/>
      <c r="TN1018" s="79"/>
      <c r="TO1018" s="79"/>
      <c r="TP1018" s="79"/>
      <c r="TQ1018" s="79"/>
      <c r="TR1018" s="79"/>
      <c r="TS1018" s="79"/>
      <c r="TT1018" s="79"/>
      <c r="TU1018" s="79"/>
      <c r="TV1018" s="79"/>
      <c r="TW1018" s="79"/>
      <c r="TX1018" s="79"/>
      <c r="TY1018" s="79"/>
      <c r="TZ1018" s="79"/>
      <c r="UA1018" s="79"/>
      <c r="UB1018" s="79"/>
      <c r="UC1018" s="79"/>
      <c r="UD1018" s="79"/>
      <c r="UE1018" s="79"/>
      <c r="UF1018" s="79"/>
      <c r="UG1018" s="79"/>
      <c r="UH1018" s="79"/>
      <c r="UI1018" s="79"/>
      <c r="UJ1018" s="79"/>
      <c r="UK1018" s="79"/>
      <c r="UL1018" s="79"/>
      <c r="UM1018" s="79"/>
      <c r="UN1018" s="79"/>
      <c r="UO1018" s="79"/>
      <c r="UP1018" s="79"/>
      <c r="UQ1018" s="79"/>
      <c r="UR1018" s="79"/>
      <c r="US1018" s="79"/>
      <c r="UT1018" s="79"/>
      <c r="UU1018" s="79"/>
      <c r="UV1018" s="79"/>
      <c r="UW1018" s="79"/>
      <c r="UX1018" s="79"/>
      <c r="UY1018" s="79"/>
      <c r="UZ1018" s="79"/>
      <c r="VA1018" s="79"/>
      <c r="VB1018" s="79"/>
      <c r="VC1018" s="79"/>
      <c r="VD1018" s="79"/>
      <c r="VE1018" s="79"/>
      <c r="VF1018" s="79"/>
      <c r="VG1018" s="79"/>
      <c r="VH1018" s="79"/>
      <c r="VI1018" s="79"/>
      <c r="VJ1018" s="79"/>
      <c r="VK1018" s="79"/>
      <c r="VL1018" s="79"/>
      <c r="VM1018" s="79"/>
      <c r="VN1018" s="79"/>
      <c r="VO1018" s="79"/>
      <c r="VP1018" s="79"/>
      <c r="VQ1018" s="79"/>
      <c r="VR1018" s="79"/>
      <c r="VS1018" s="79"/>
      <c r="VT1018" s="79"/>
      <c r="VU1018" s="79"/>
      <c r="VV1018" s="79"/>
      <c r="VW1018" s="79"/>
      <c r="VX1018" s="79"/>
      <c r="VY1018" s="79"/>
      <c r="VZ1018" s="79"/>
      <c r="WA1018" s="79"/>
      <c r="WB1018" s="79"/>
      <c r="WC1018" s="79"/>
    </row>
    <row r="1019" spans="1:601" s="103" customFormat="1">
      <c r="A1019" s="49">
        <f>IF(C1019=C1018,A1018,IF(C1019=(C1018+1),A1018,(A1018+1)))</f>
        <v>143</v>
      </c>
      <c r="B1019" s="50">
        <f>IF(L1019="Stroke",IF(M1019=M1018,IF(A1019&lt;&gt;A1018,1,IF(L1018="Stroke",B1018+1,IF(L1017="Stroke",B1017+1,IF(L1016="Stroke",B1016+1,IF(L1015="Stroke",B1015+1,IF(L1014="Stroke",B1014+1,IF(L1013="Stroke",B1013+1,IF(L1012="Stroke",B1012+1,"")))))))),IF(A1019&lt;&gt;A1017,1,IF(M1019=M1017,IF(L1017="Stroke",B1017+1,IF(M1019=M1016,IF(L1016="Stroke",B1016+1,""))),1))),"")</f>
        <v>2</v>
      </c>
      <c r="C1019" s="49">
        <f t="shared" si="30"/>
        <v>53076</v>
      </c>
      <c r="D1019" s="49" t="str">
        <f t="shared" si="31"/>
        <v>2017121</v>
      </c>
      <c r="E1019" s="49">
        <v>2017</v>
      </c>
      <c r="F1019" s="49">
        <v>12</v>
      </c>
      <c r="G1019" s="49">
        <v>1</v>
      </c>
      <c r="H1019" s="49">
        <v>14</v>
      </c>
      <c r="I1019" s="49">
        <v>44</v>
      </c>
      <c r="J1019" s="49">
        <v>36</v>
      </c>
      <c r="K1019" s="49">
        <v>774</v>
      </c>
      <c r="L1019" s="49" t="s">
        <v>26</v>
      </c>
      <c r="M1019" s="49">
        <v>1</v>
      </c>
      <c r="N1019" s="49" t="s">
        <v>21</v>
      </c>
      <c r="O1019" s="49" t="s">
        <v>27</v>
      </c>
      <c r="P1019" s="49">
        <v>9</v>
      </c>
      <c r="Q1019" s="49"/>
      <c r="R1019" s="60"/>
      <c r="S1019" s="60"/>
      <c r="T1019" s="60"/>
      <c r="U1019" s="79"/>
      <c r="V1019" s="79"/>
      <c r="W1019" s="79"/>
      <c r="X1019" s="79"/>
      <c r="Y1019" s="79"/>
      <c r="Z1019" s="79"/>
      <c r="AA1019" s="79"/>
      <c r="AB1019" s="79"/>
      <c r="AC1019" s="79"/>
      <c r="AD1019" s="79"/>
      <c r="AE1019" s="79"/>
      <c r="AF1019" s="79"/>
      <c r="AG1019" s="79"/>
      <c r="AH1019" s="79"/>
      <c r="AI1019" s="79"/>
      <c r="AJ1019" s="79"/>
      <c r="AK1019" s="79"/>
      <c r="AL1019" s="79"/>
      <c r="AM1019" s="79"/>
      <c r="AN1019" s="79"/>
      <c r="AO1019" s="79"/>
      <c r="AP1019" s="79"/>
      <c r="AQ1019" s="79"/>
      <c r="AR1019" s="79"/>
      <c r="AS1019" s="79"/>
      <c r="AT1019" s="79"/>
      <c r="AU1019" s="79"/>
      <c r="AV1019" s="79"/>
      <c r="AW1019" s="79"/>
      <c r="AX1019" s="79"/>
      <c r="AY1019" s="79"/>
      <c r="AZ1019" s="79"/>
      <c r="BA1019" s="79"/>
      <c r="BB1019" s="79"/>
      <c r="BC1019" s="79"/>
      <c r="BD1019" s="79"/>
      <c r="BE1019" s="79"/>
      <c r="BF1019" s="79"/>
      <c r="BG1019" s="79"/>
      <c r="BH1019" s="79"/>
      <c r="BI1019" s="79"/>
      <c r="BJ1019" s="79"/>
      <c r="BK1019" s="79"/>
      <c r="BL1019" s="79"/>
      <c r="BM1019" s="79"/>
      <c r="BN1019" s="79"/>
      <c r="BO1019" s="79"/>
      <c r="BP1019" s="79"/>
      <c r="BQ1019" s="79"/>
      <c r="BR1019" s="79"/>
      <c r="BS1019" s="79"/>
      <c r="BT1019" s="79"/>
      <c r="BU1019" s="79"/>
      <c r="BV1019" s="79"/>
      <c r="BW1019" s="79"/>
      <c r="BX1019" s="79"/>
      <c r="BY1019" s="79"/>
      <c r="BZ1019" s="79"/>
      <c r="CA1019" s="79"/>
      <c r="CB1019" s="79"/>
      <c r="CC1019" s="79"/>
      <c r="CD1019" s="79"/>
      <c r="CE1019" s="79"/>
      <c r="CF1019" s="79"/>
      <c r="CG1019" s="79"/>
      <c r="CH1019" s="79"/>
      <c r="CI1019" s="79"/>
      <c r="CJ1019" s="79"/>
      <c r="CK1019" s="79"/>
      <c r="CL1019" s="79"/>
      <c r="CM1019" s="79"/>
      <c r="CN1019" s="79"/>
      <c r="CO1019" s="79"/>
      <c r="CP1019" s="79"/>
      <c r="CQ1019" s="79"/>
      <c r="CR1019" s="79"/>
      <c r="CS1019" s="79"/>
      <c r="CT1019" s="79"/>
      <c r="CU1019" s="79"/>
      <c r="CV1019" s="79"/>
      <c r="CW1019" s="79"/>
      <c r="CX1019" s="79"/>
      <c r="CY1019" s="79"/>
      <c r="CZ1019" s="79"/>
      <c r="DA1019" s="79"/>
      <c r="DB1019" s="79"/>
      <c r="DC1019" s="79"/>
      <c r="DD1019" s="79"/>
      <c r="DE1019" s="79"/>
      <c r="DF1019" s="79"/>
      <c r="DG1019" s="79"/>
      <c r="DH1019" s="79"/>
      <c r="DI1019" s="79"/>
      <c r="DJ1019" s="79"/>
      <c r="DK1019" s="79"/>
      <c r="DL1019" s="79"/>
      <c r="DM1019" s="79"/>
      <c r="DN1019" s="79"/>
      <c r="DO1019" s="79"/>
      <c r="DP1019" s="79"/>
      <c r="DQ1019" s="79"/>
      <c r="DR1019" s="79"/>
      <c r="DS1019" s="79"/>
      <c r="DT1019" s="79"/>
      <c r="DU1019" s="79"/>
      <c r="DV1019" s="79"/>
      <c r="DW1019" s="79"/>
      <c r="DX1019" s="79"/>
      <c r="DY1019" s="79"/>
      <c r="DZ1019" s="79"/>
      <c r="EA1019" s="79"/>
      <c r="EB1019" s="79"/>
      <c r="EC1019" s="79"/>
      <c r="ED1019" s="79"/>
      <c r="EE1019" s="79"/>
      <c r="EF1019" s="79"/>
      <c r="EG1019" s="79"/>
      <c r="EH1019" s="79"/>
      <c r="EI1019" s="79"/>
      <c r="EJ1019" s="79"/>
      <c r="EK1019" s="79"/>
      <c r="EL1019" s="79"/>
      <c r="EM1019" s="79"/>
      <c r="EN1019" s="79"/>
      <c r="EO1019" s="79"/>
      <c r="EP1019" s="79"/>
      <c r="EQ1019" s="79"/>
      <c r="ER1019" s="79"/>
      <c r="ES1019" s="79"/>
      <c r="ET1019" s="79"/>
      <c r="EU1019" s="79"/>
      <c r="EV1019" s="79"/>
      <c r="EW1019" s="79"/>
      <c r="EX1019" s="79"/>
      <c r="EY1019" s="79"/>
      <c r="EZ1019" s="79"/>
      <c r="FA1019" s="79"/>
      <c r="FB1019" s="79"/>
      <c r="FC1019" s="79"/>
      <c r="FD1019" s="79"/>
      <c r="FE1019" s="79"/>
      <c r="FF1019" s="79"/>
      <c r="FG1019" s="79"/>
      <c r="FH1019" s="79"/>
      <c r="FI1019" s="79"/>
      <c r="FJ1019" s="79"/>
      <c r="FK1019" s="79"/>
      <c r="FL1019" s="79"/>
      <c r="FM1019" s="79"/>
      <c r="FN1019" s="79"/>
      <c r="FO1019" s="79"/>
      <c r="FP1019" s="79"/>
      <c r="FQ1019" s="79"/>
      <c r="FR1019" s="79"/>
      <c r="FS1019" s="79"/>
      <c r="FT1019" s="79"/>
      <c r="FU1019" s="79"/>
      <c r="FV1019" s="79"/>
      <c r="FW1019" s="79"/>
      <c r="FX1019" s="79"/>
      <c r="FY1019" s="79"/>
      <c r="FZ1019" s="79"/>
      <c r="GA1019" s="79"/>
      <c r="GB1019" s="79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79"/>
      <c r="HP1019" s="79"/>
      <c r="HQ1019" s="79"/>
      <c r="HR1019" s="79"/>
      <c r="HS1019" s="79"/>
      <c r="HT1019" s="79"/>
      <c r="HU1019" s="79"/>
      <c r="HV1019" s="79"/>
      <c r="HW1019" s="79"/>
      <c r="HX1019" s="79"/>
      <c r="HY1019" s="79"/>
      <c r="HZ1019" s="79"/>
      <c r="IA1019" s="79"/>
      <c r="IB1019" s="79"/>
      <c r="IC1019" s="79"/>
      <c r="ID1019" s="79"/>
      <c r="IE1019" s="79"/>
      <c r="IF1019" s="79"/>
      <c r="IG1019" s="79"/>
      <c r="IH1019" s="79"/>
      <c r="II1019" s="79"/>
      <c r="IJ1019" s="79"/>
      <c r="IK1019" s="79"/>
      <c r="IL1019" s="79"/>
      <c r="IM1019" s="79"/>
      <c r="IN1019" s="79"/>
      <c r="IO1019" s="79"/>
      <c r="IP1019" s="79"/>
      <c r="IQ1019" s="79"/>
      <c r="IR1019" s="79"/>
      <c r="IS1019" s="79"/>
      <c r="IT1019" s="79"/>
      <c r="IU1019" s="79"/>
      <c r="IV1019" s="79"/>
      <c r="IW1019" s="79"/>
      <c r="IX1019" s="79"/>
      <c r="IY1019" s="79"/>
      <c r="IZ1019" s="79"/>
      <c r="JA1019" s="79"/>
      <c r="JB1019" s="79"/>
      <c r="JC1019" s="79"/>
      <c r="JD1019" s="79"/>
      <c r="JE1019" s="79"/>
      <c r="JF1019" s="79"/>
      <c r="JG1019" s="79"/>
      <c r="JH1019" s="79"/>
      <c r="JI1019" s="79"/>
      <c r="JJ1019" s="79"/>
      <c r="JK1019" s="79"/>
      <c r="JL1019" s="79"/>
      <c r="JM1019" s="79"/>
      <c r="JN1019" s="79"/>
      <c r="JO1019" s="79"/>
      <c r="JP1019" s="79"/>
      <c r="JQ1019" s="79"/>
      <c r="JR1019" s="79"/>
      <c r="JS1019" s="79"/>
      <c r="JT1019" s="79"/>
      <c r="JU1019" s="79"/>
      <c r="JV1019" s="79"/>
      <c r="JW1019" s="79"/>
      <c r="JX1019" s="79"/>
      <c r="JY1019" s="79"/>
      <c r="JZ1019" s="79"/>
      <c r="KA1019" s="79"/>
      <c r="KB1019" s="79"/>
      <c r="KC1019" s="79"/>
      <c r="KD1019" s="79"/>
      <c r="KE1019" s="79"/>
      <c r="KF1019" s="79"/>
      <c r="KG1019" s="79"/>
      <c r="KH1019" s="79"/>
      <c r="KI1019" s="79"/>
      <c r="KJ1019" s="79"/>
      <c r="KK1019" s="79"/>
      <c r="KL1019" s="79"/>
      <c r="KM1019" s="79"/>
      <c r="KN1019" s="79"/>
      <c r="KO1019" s="79"/>
      <c r="KP1019" s="79"/>
      <c r="KQ1019" s="79"/>
      <c r="KR1019" s="79"/>
      <c r="KS1019" s="79"/>
      <c r="KT1019" s="79"/>
      <c r="KU1019" s="79"/>
      <c r="KV1019" s="79"/>
      <c r="KW1019" s="79"/>
      <c r="KX1019" s="79"/>
      <c r="KY1019" s="79"/>
      <c r="KZ1019" s="79"/>
      <c r="LA1019" s="79"/>
      <c r="LB1019" s="79"/>
      <c r="LC1019" s="79"/>
      <c r="LD1019" s="79"/>
      <c r="LE1019" s="79"/>
      <c r="LF1019" s="79"/>
      <c r="LG1019" s="79"/>
      <c r="LH1019" s="79"/>
      <c r="LI1019" s="79"/>
      <c r="LJ1019" s="79"/>
      <c r="LK1019" s="79"/>
      <c r="LL1019" s="79"/>
      <c r="LM1019" s="79"/>
      <c r="LN1019" s="79"/>
      <c r="LO1019" s="79"/>
      <c r="LP1019" s="79"/>
      <c r="LQ1019" s="79"/>
      <c r="LR1019" s="79"/>
      <c r="LS1019" s="79"/>
      <c r="LT1019" s="79"/>
      <c r="LU1019" s="79"/>
      <c r="LV1019" s="79"/>
      <c r="LW1019" s="79"/>
      <c r="LX1019" s="79"/>
      <c r="LY1019" s="79"/>
      <c r="LZ1019" s="79"/>
      <c r="MA1019" s="79"/>
      <c r="MB1019" s="79"/>
      <c r="MC1019" s="79"/>
      <c r="MD1019" s="79"/>
      <c r="ME1019" s="79"/>
      <c r="MF1019" s="79"/>
      <c r="MG1019" s="79"/>
      <c r="MH1019" s="79"/>
      <c r="MI1019" s="79"/>
      <c r="MJ1019" s="79"/>
      <c r="MK1019" s="79"/>
      <c r="ML1019" s="79"/>
      <c r="MM1019" s="79"/>
      <c r="MN1019" s="79"/>
      <c r="MO1019" s="79"/>
      <c r="MP1019" s="79"/>
      <c r="MQ1019" s="79"/>
      <c r="MR1019" s="79"/>
      <c r="MS1019" s="79"/>
      <c r="MT1019" s="79"/>
      <c r="MU1019" s="79"/>
      <c r="MV1019" s="79"/>
      <c r="MW1019" s="79"/>
      <c r="MX1019" s="79"/>
      <c r="MY1019" s="79"/>
      <c r="MZ1019" s="79"/>
      <c r="NA1019" s="79"/>
      <c r="NB1019" s="79"/>
      <c r="NC1019" s="79"/>
      <c r="ND1019" s="79"/>
      <c r="NE1019" s="79"/>
      <c r="NF1019" s="79"/>
      <c r="NG1019" s="79"/>
      <c r="NH1019" s="79"/>
      <c r="NI1019" s="79"/>
      <c r="NJ1019" s="79"/>
      <c r="NK1019" s="79"/>
      <c r="NL1019" s="79"/>
      <c r="NM1019" s="79"/>
      <c r="NN1019" s="79"/>
      <c r="NO1019" s="79"/>
      <c r="NP1019" s="79"/>
      <c r="NQ1019" s="79"/>
      <c r="NR1019" s="79"/>
      <c r="NS1019" s="79"/>
      <c r="NT1019" s="79"/>
      <c r="NU1019" s="79"/>
      <c r="NV1019" s="79"/>
      <c r="NW1019" s="79"/>
      <c r="NX1019" s="79"/>
      <c r="NY1019" s="79"/>
      <c r="NZ1019" s="79"/>
      <c r="OA1019" s="79"/>
      <c r="OB1019" s="79"/>
      <c r="OC1019" s="79"/>
      <c r="OD1019" s="79"/>
      <c r="OE1019" s="79"/>
      <c r="OF1019" s="79"/>
      <c r="OG1019" s="79"/>
      <c r="OH1019" s="79"/>
      <c r="OI1019" s="79"/>
      <c r="OJ1019" s="79"/>
      <c r="OK1019" s="79"/>
      <c r="OL1019" s="79"/>
      <c r="OM1019" s="79"/>
      <c r="ON1019" s="79"/>
      <c r="OO1019" s="79"/>
      <c r="OP1019" s="79"/>
      <c r="OQ1019" s="79"/>
      <c r="OR1019" s="79"/>
      <c r="OS1019" s="79"/>
      <c r="OT1019" s="79"/>
      <c r="OU1019" s="79"/>
      <c r="OV1019" s="79"/>
      <c r="OW1019" s="79"/>
      <c r="OX1019" s="79"/>
      <c r="OY1019" s="79"/>
      <c r="OZ1019" s="79"/>
      <c r="PA1019" s="79"/>
      <c r="PB1019" s="79"/>
      <c r="PC1019" s="79"/>
      <c r="PD1019" s="79"/>
      <c r="PE1019" s="79"/>
      <c r="PF1019" s="79"/>
      <c r="PG1019" s="79"/>
      <c r="PH1019" s="79"/>
      <c r="PI1019" s="79"/>
      <c r="PJ1019" s="79"/>
      <c r="PK1019" s="79"/>
      <c r="PL1019" s="79"/>
      <c r="PM1019" s="79"/>
      <c r="PN1019" s="79"/>
      <c r="PO1019" s="79"/>
      <c r="PP1019" s="79"/>
      <c r="PQ1019" s="79"/>
      <c r="PR1019" s="79"/>
      <c r="PS1019" s="79"/>
      <c r="PT1019" s="79"/>
      <c r="PU1019" s="79"/>
      <c r="PV1019" s="79"/>
      <c r="PW1019" s="79"/>
      <c r="PX1019" s="79"/>
      <c r="PY1019" s="79"/>
      <c r="PZ1019" s="79"/>
      <c r="QA1019" s="79"/>
      <c r="QB1019" s="79"/>
      <c r="QC1019" s="79"/>
      <c r="QD1019" s="79"/>
      <c r="QE1019" s="79"/>
      <c r="QF1019" s="79"/>
      <c r="QG1019" s="79"/>
      <c r="QH1019" s="79"/>
      <c r="QI1019" s="79"/>
      <c r="QJ1019" s="79"/>
      <c r="QK1019" s="79"/>
      <c r="QL1019" s="79"/>
      <c r="QM1019" s="79"/>
      <c r="QN1019" s="79"/>
      <c r="QO1019" s="79"/>
      <c r="QP1019" s="79"/>
      <c r="QQ1019" s="79"/>
      <c r="QR1019" s="79"/>
      <c r="QS1019" s="79"/>
      <c r="QT1019" s="79"/>
      <c r="QU1019" s="79"/>
      <c r="QV1019" s="79"/>
      <c r="QW1019" s="79"/>
      <c r="QX1019" s="79"/>
      <c r="QY1019" s="79"/>
      <c r="QZ1019" s="79"/>
      <c r="RA1019" s="79"/>
      <c r="RB1019" s="79"/>
      <c r="RC1019" s="79"/>
      <c r="RD1019" s="79"/>
      <c r="RE1019" s="79"/>
      <c r="RF1019" s="79"/>
      <c r="RG1019" s="79"/>
      <c r="RH1019" s="79"/>
      <c r="RI1019" s="79"/>
      <c r="RJ1019" s="79"/>
      <c r="RK1019" s="79"/>
      <c r="RL1019" s="79"/>
      <c r="RM1019" s="79"/>
      <c r="RN1019" s="79"/>
      <c r="RO1019" s="79"/>
      <c r="RP1019" s="79"/>
      <c r="RQ1019" s="79"/>
      <c r="RR1019" s="79"/>
      <c r="RS1019" s="79"/>
      <c r="RT1019" s="79"/>
      <c r="RU1019" s="79"/>
      <c r="RV1019" s="79"/>
      <c r="RW1019" s="79"/>
      <c r="RX1019" s="79"/>
      <c r="RY1019" s="79"/>
      <c r="RZ1019" s="79"/>
      <c r="SA1019" s="79"/>
      <c r="SB1019" s="79"/>
      <c r="SC1019" s="79"/>
      <c r="SD1019" s="79"/>
      <c r="SE1019" s="79"/>
      <c r="SF1019" s="79"/>
      <c r="SG1019" s="79"/>
      <c r="SH1019" s="79"/>
      <c r="SI1019" s="79"/>
      <c r="SJ1019" s="79"/>
      <c r="SK1019" s="79"/>
      <c r="SL1019" s="79"/>
      <c r="SM1019" s="79"/>
      <c r="SN1019" s="79"/>
      <c r="SO1019" s="79"/>
      <c r="SP1019" s="79"/>
      <c r="SQ1019" s="79"/>
      <c r="SR1019" s="79"/>
      <c r="SS1019" s="79"/>
      <c r="ST1019" s="79"/>
      <c r="SU1019" s="79"/>
      <c r="SV1019" s="79"/>
      <c r="SW1019" s="79"/>
      <c r="SX1019" s="79"/>
      <c r="SY1019" s="79"/>
      <c r="SZ1019" s="79"/>
      <c r="TA1019" s="79"/>
      <c r="TB1019" s="79"/>
      <c r="TC1019" s="79"/>
      <c r="TD1019" s="79"/>
      <c r="TE1019" s="79"/>
      <c r="TF1019" s="79"/>
      <c r="TG1019" s="79"/>
      <c r="TH1019" s="79"/>
      <c r="TI1019" s="79"/>
      <c r="TJ1019" s="79"/>
      <c r="TK1019" s="79"/>
      <c r="TL1019" s="79"/>
      <c r="TM1019" s="79"/>
      <c r="TN1019" s="79"/>
      <c r="TO1019" s="79"/>
      <c r="TP1019" s="79"/>
      <c r="TQ1019" s="79"/>
      <c r="TR1019" s="79"/>
      <c r="TS1019" s="79"/>
      <c r="TT1019" s="79"/>
      <c r="TU1019" s="79"/>
      <c r="TV1019" s="79"/>
      <c r="TW1019" s="79"/>
      <c r="TX1019" s="79"/>
      <c r="TY1019" s="79"/>
      <c r="TZ1019" s="79"/>
      <c r="UA1019" s="79"/>
      <c r="UB1019" s="79"/>
      <c r="UC1019" s="79"/>
      <c r="UD1019" s="79"/>
      <c r="UE1019" s="79"/>
      <c r="UF1019" s="79"/>
      <c r="UG1019" s="79"/>
      <c r="UH1019" s="79"/>
      <c r="UI1019" s="79"/>
      <c r="UJ1019" s="79"/>
      <c r="UK1019" s="79"/>
      <c r="UL1019" s="79"/>
      <c r="UM1019" s="79"/>
      <c r="UN1019" s="79"/>
      <c r="UO1019" s="79"/>
      <c r="UP1019" s="79"/>
      <c r="UQ1019" s="79"/>
      <c r="UR1019" s="79"/>
      <c r="US1019" s="79"/>
      <c r="UT1019" s="79"/>
      <c r="UU1019" s="79"/>
      <c r="UV1019" s="79"/>
      <c r="UW1019" s="79"/>
      <c r="UX1019" s="79"/>
      <c r="UY1019" s="79"/>
      <c r="UZ1019" s="79"/>
      <c r="VA1019" s="79"/>
      <c r="VB1019" s="79"/>
      <c r="VC1019" s="79"/>
      <c r="VD1019" s="79"/>
      <c r="VE1019" s="79"/>
      <c r="VF1019" s="79"/>
      <c r="VG1019" s="79"/>
      <c r="VH1019" s="79"/>
      <c r="VI1019" s="79"/>
      <c r="VJ1019" s="79"/>
      <c r="VK1019" s="79"/>
      <c r="VL1019" s="79"/>
      <c r="VM1019" s="79"/>
      <c r="VN1019" s="79"/>
      <c r="VO1019" s="79"/>
      <c r="VP1019" s="79"/>
      <c r="VQ1019" s="79"/>
      <c r="VR1019" s="79"/>
      <c r="VS1019" s="79"/>
      <c r="VT1019" s="79"/>
      <c r="VU1019" s="79"/>
      <c r="VV1019" s="79"/>
      <c r="VW1019" s="79"/>
      <c r="VX1019" s="79"/>
      <c r="VY1019" s="79"/>
      <c r="VZ1019" s="79"/>
      <c r="WA1019" s="79"/>
      <c r="WB1019" s="79"/>
      <c r="WC1019" s="79"/>
    </row>
    <row r="1020" spans="1:601" s="102" customFormat="1">
      <c r="A1020" s="49">
        <f>IF(C1020=C1019,A1019,IF(C1020=(C1019+1),A1019,(A1019+1)))</f>
        <v>143</v>
      </c>
      <c r="B1020" s="50">
        <f>IF(L1020="Stroke",IF(M1020=M1019,IF(A1020&lt;&gt;A1019,1,IF(L1019="Stroke",B1019+1,IF(L1018="Stroke",B1018+1,IF(L1017="Stroke",B1017+1,IF(L1016="Stroke",B1016+1,IF(L1015="Stroke",B1015+1,IF(L1014="Stroke",B1014+1,IF(L1013="Stroke",B1013+1,"")))))))),IF(A1020&lt;&gt;A1018,1,IF(M1020=M1018,IF(L1018="Stroke",B1018+1,IF(M1020=M1017,IF(L1017="Stroke",B1017+1,""))),1))),"")</f>
        <v>3</v>
      </c>
      <c r="C1020" s="49">
        <f t="shared" si="30"/>
        <v>53076</v>
      </c>
      <c r="D1020" s="49" t="str">
        <f t="shared" si="31"/>
        <v>2017121</v>
      </c>
      <c r="E1020" s="49">
        <v>2017</v>
      </c>
      <c r="F1020" s="49">
        <v>12</v>
      </c>
      <c r="G1020" s="49">
        <v>1</v>
      </c>
      <c r="H1020" s="49">
        <v>14</v>
      </c>
      <c r="I1020" s="49">
        <v>44</v>
      </c>
      <c r="J1020" s="49">
        <v>36</v>
      </c>
      <c r="K1020" s="49">
        <v>864</v>
      </c>
      <c r="L1020" s="49" t="s">
        <v>26</v>
      </c>
      <c r="M1020" s="49">
        <v>1</v>
      </c>
      <c r="N1020" s="49" t="s">
        <v>21</v>
      </c>
      <c r="O1020" s="49" t="s">
        <v>27</v>
      </c>
      <c r="P1020" s="49">
        <v>34</v>
      </c>
      <c r="Q1020" s="49"/>
      <c r="R1020" s="60"/>
      <c r="S1020" s="60"/>
      <c r="T1020" s="60"/>
      <c r="U1020" s="79"/>
      <c r="V1020" s="79"/>
      <c r="W1020" s="79"/>
      <c r="X1020" s="79"/>
      <c r="Y1020" s="79"/>
      <c r="Z1020" s="79"/>
      <c r="AA1020" s="79"/>
      <c r="AB1020" s="79"/>
      <c r="AC1020" s="79"/>
      <c r="AD1020" s="79"/>
      <c r="AE1020" s="79"/>
      <c r="AF1020" s="79"/>
      <c r="AG1020" s="79"/>
      <c r="AH1020" s="79"/>
      <c r="AI1020" s="79"/>
      <c r="AJ1020" s="79"/>
      <c r="AK1020" s="79"/>
      <c r="AL1020" s="79"/>
      <c r="AM1020" s="79"/>
      <c r="AN1020" s="79"/>
      <c r="AO1020" s="79"/>
      <c r="AP1020" s="79"/>
      <c r="AQ1020" s="79"/>
      <c r="AR1020" s="79"/>
      <c r="AS1020" s="79"/>
      <c r="AT1020" s="79"/>
      <c r="AU1020" s="79"/>
      <c r="AV1020" s="79"/>
      <c r="AW1020" s="79"/>
      <c r="AX1020" s="79"/>
      <c r="AY1020" s="79"/>
      <c r="AZ1020" s="79"/>
      <c r="BA1020" s="79"/>
      <c r="BB1020" s="79"/>
      <c r="BC1020" s="79"/>
      <c r="BD1020" s="79"/>
      <c r="BE1020" s="79"/>
      <c r="BF1020" s="79"/>
      <c r="BG1020" s="79"/>
      <c r="BH1020" s="79"/>
      <c r="BI1020" s="79"/>
      <c r="BJ1020" s="79"/>
      <c r="BK1020" s="79"/>
      <c r="BL1020" s="79"/>
      <c r="BM1020" s="79"/>
      <c r="BN1020" s="79"/>
      <c r="BO1020" s="79"/>
      <c r="BP1020" s="79"/>
      <c r="BQ1020" s="79"/>
      <c r="BR1020" s="79"/>
      <c r="BS1020" s="79"/>
      <c r="BT1020" s="79"/>
      <c r="BU1020" s="79"/>
      <c r="BV1020" s="79"/>
      <c r="BW1020" s="79"/>
      <c r="BX1020" s="79"/>
      <c r="BY1020" s="79"/>
      <c r="BZ1020" s="79"/>
      <c r="CA1020" s="79"/>
      <c r="CB1020" s="79"/>
      <c r="CC1020" s="79"/>
      <c r="CD1020" s="79"/>
      <c r="CE1020" s="79"/>
      <c r="CF1020" s="79"/>
      <c r="CG1020" s="79"/>
      <c r="CH1020" s="79"/>
      <c r="CI1020" s="79"/>
      <c r="CJ1020" s="79"/>
      <c r="CK1020" s="79"/>
      <c r="CL1020" s="79"/>
      <c r="CM1020" s="79"/>
      <c r="CN1020" s="79"/>
      <c r="CO1020" s="79"/>
      <c r="CP1020" s="79"/>
      <c r="CQ1020" s="79"/>
      <c r="CR1020" s="79"/>
      <c r="CS1020" s="79"/>
      <c r="CT1020" s="79"/>
      <c r="CU1020" s="79"/>
      <c r="CV1020" s="79"/>
      <c r="CW1020" s="79"/>
      <c r="CX1020" s="79"/>
      <c r="CY1020" s="79"/>
      <c r="CZ1020" s="79"/>
      <c r="DA1020" s="79"/>
      <c r="DB1020" s="79"/>
      <c r="DC1020" s="79"/>
      <c r="DD1020" s="79"/>
      <c r="DE1020" s="79"/>
      <c r="DF1020" s="79"/>
      <c r="DG1020" s="79"/>
      <c r="DH1020" s="79"/>
      <c r="DI1020" s="79"/>
      <c r="DJ1020" s="79"/>
      <c r="DK1020" s="79"/>
      <c r="DL1020" s="79"/>
      <c r="DM1020" s="79"/>
      <c r="DN1020" s="79"/>
      <c r="DO1020" s="79"/>
      <c r="DP1020" s="79"/>
      <c r="DQ1020" s="79"/>
      <c r="DR1020" s="79"/>
      <c r="DS1020" s="79"/>
      <c r="DT1020" s="79"/>
      <c r="DU1020" s="79"/>
      <c r="DV1020" s="79"/>
      <c r="DW1020" s="79"/>
      <c r="DX1020" s="79"/>
      <c r="DY1020" s="79"/>
      <c r="DZ1020" s="79"/>
      <c r="EA1020" s="79"/>
      <c r="EB1020" s="79"/>
      <c r="EC1020" s="79"/>
      <c r="ED1020" s="79"/>
      <c r="EE1020" s="79"/>
      <c r="EF1020" s="79"/>
      <c r="EG1020" s="79"/>
      <c r="EH1020" s="79"/>
      <c r="EI1020" s="79"/>
      <c r="EJ1020" s="79"/>
      <c r="EK1020" s="79"/>
      <c r="EL1020" s="79"/>
      <c r="EM1020" s="79"/>
      <c r="EN1020" s="79"/>
      <c r="EO1020" s="79"/>
      <c r="EP1020" s="79"/>
      <c r="EQ1020" s="79"/>
      <c r="ER1020" s="79"/>
      <c r="ES1020" s="79"/>
      <c r="ET1020" s="79"/>
      <c r="EU1020" s="79"/>
      <c r="EV1020" s="79"/>
      <c r="EW1020" s="79"/>
      <c r="EX1020" s="79"/>
      <c r="EY1020" s="79"/>
      <c r="EZ1020" s="79"/>
      <c r="FA1020" s="79"/>
      <c r="FB1020" s="79"/>
      <c r="FC1020" s="79"/>
      <c r="FD1020" s="79"/>
      <c r="FE1020" s="79"/>
      <c r="FF1020" s="79"/>
      <c r="FG1020" s="79"/>
      <c r="FH1020" s="79"/>
      <c r="FI1020" s="79"/>
      <c r="FJ1020" s="79"/>
      <c r="FK1020" s="79"/>
      <c r="FL1020" s="79"/>
      <c r="FM1020" s="79"/>
      <c r="FN1020" s="79"/>
      <c r="FO1020" s="79"/>
      <c r="FP1020" s="79"/>
      <c r="FQ1020" s="79"/>
      <c r="FR1020" s="79"/>
      <c r="FS1020" s="79"/>
      <c r="FT1020" s="79"/>
      <c r="FU1020" s="79"/>
      <c r="FV1020" s="79"/>
      <c r="FW1020" s="79"/>
      <c r="FX1020" s="79"/>
      <c r="FY1020" s="79"/>
      <c r="FZ1020" s="79"/>
      <c r="GA1020" s="79"/>
      <c r="GB1020" s="79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79"/>
      <c r="HP1020" s="79"/>
      <c r="HQ1020" s="79"/>
      <c r="HR1020" s="79"/>
      <c r="HS1020" s="79"/>
      <c r="HT1020" s="79"/>
      <c r="HU1020" s="79"/>
      <c r="HV1020" s="79"/>
      <c r="HW1020" s="79"/>
      <c r="HX1020" s="79"/>
      <c r="HY1020" s="79"/>
      <c r="HZ1020" s="79"/>
      <c r="IA1020" s="79"/>
      <c r="IB1020" s="79"/>
      <c r="IC1020" s="79"/>
      <c r="ID1020" s="79"/>
      <c r="IE1020" s="79"/>
      <c r="IF1020" s="79"/>
      <c r="IG1020" s="79"/>
      <c r="IH1020" s="79"/>
      <c r="II1020" s="79"/>
      <c r="IJ1020" s="79"/>
      <c r="IK1020" s="79"/>
      <c r="IL1020" s="79"/>
      <c r="IM1020" s="79"/>
      <c r="IN1020" s="79"/>
      <c r="IO1020" s="79"/>
      <c r="IP1020" s="79"/>
      <c r="IQ1020" s="79"/>
      <c r="IR1020" s="79"/>
      <c r="IS1020" s="79"/>
      <c r="IT1020" s="79"/>
      <c r="IU1020" s="79"/>
      <c r="IV1020" s="79"/>
      <c r="IW1020" s="79"/>
      <c r="IX1020" s="79"/>
      <c r="IY1020" s="79"/>
      <c r="IZ1020" s="79"/>
      <c r="JA1020" s="79"/>
      <c r="JB1020" s="79"/>
      <c r="JC1020" s="79"/>
      <c r="JD1020" s="79"/>
      <c r="JE1020" s="79"/>
      <c r="JF1020" s="79"/>
      <c r="JG1020" s="79"/>
      <c r="JH1020" s="79"/>
      <c r="JI1020" s="79"/>
      <c r="JJ1020" s="79"/>
      <c r="JK1020" s="79"/>
      <c r="JL1020" s="79"/>
      <c r="JM1020" s="79"/>
      <c r="JN1020" s="79"/>
      <c r="JO1020" s="79"/>
      <c r="JP1020" s="79"/>
      <c r="JQ1020" s="79"/>
      <c r="JR1020" s="79"/>
      <c r="JS1020" s="79"/>
      <c r="JT1020" s="79"/>
      <c r="JU1020" s="79"/>
      <c r="JV1020" s="79"/>
      <c r="JW1020" s="79"/>
      <c r="JX1020" s="79"/>
      <c r="JY1020" s="79"/>
      <c r="JZ1020" s="79"/>
      <c r="KA1020" s="79"/>
      <c r="KB1020" s="79"/>
      <c r="KC1020" s="79"/>
      <c r="KD1020" s="79"/>
      <c r="KE1020" s="79"/>
      <c r="KF1020" s="79"/>
      <c r="KG1020" s="79"/>
      <c r="KH1020" s="79"/>
      <c r="KI1020" s="79"/>
      <c r="KJ1020" s="79"/>
      <c r="KK1020" s="79"/>
      <c r="KL1020" s="79"/>
      <c r="KM1020" s="79"/>
      <c r="KN1020" s="79"/>
      <c r="KO1020" s="79"/>
      <c r="KP1020" s="79"/>
      <c r="KQ1020" s="79"/>
      <c r="KR1020" s="79"/>
      <c r="KS1020" s="79"/>
      <c r="KT1020" s="79"/>
      <c r="KU1020" s="79"/>
      <c r="KV1020" s="79"/>
      <c r="KW1020" s="79"/>
      <c r="KX1020" s="79"/>
      <c r="KY1020" s="79"/>
      <c r="KZ1020" s="79"/>
      <c r="LA1020" s="79"/>
      <c r="LB1020" s="79"/>
      <c r="LC1020" s="79"/>
      <c r="LD1020" s="79"/>
      <c r="LE1020" s="79"/>
      <c r="LF1020" s="79"/>
      <c r="LG1020" s="79"/>
      <c r="LH1020" s="79"/>
      <c r="LI1020" s="79"/>
      <c r="LJ1020" s="79"/>
      <c r="LK1020" s="79"/>
      <c r="LL1020" s="79"/>
      <c r="LM1020" s="79"/>
      <c r="LN1020" s="79"/>
      <c r="LO1020" s="79"/>
      <c r="LP1020" s="79"/>
      <c r="LQ1020" s="79"/>
      <c r="LR1020" s="79"/>
      <c r="LS1020" s="79"/>
      <c r="LT1020" s="79"/>
      <c r="LU1020" s="79"/>
      <c r="LV1020" s="79"/>
      <c r="LW1020" s="79"/>
      <c r="LX1020" s="79"/>
      <c r="LY1020" s="79"/>
      <c r="LZ1020" s="79"/>
      <c r="MA1020" s="79"/>
      <c r="MB1020" s="79"/>
      <c r="MC1020" s="79"/>
      <c r="MD1020" s="79"/>
      <c r="ME1020" s="79"/>
      <c r="MF1020" s="79"/>
      <c r="MG1020" s="79"/>
      <c r="MH1020" s="79"/>
      <c r="MI1020" s="79"/>
      <c r="MJ1020" s="79"/>
      <c r="MK1020" s="79"/>
      <c r="ML1020" s="79"/>
      <c r="MM1020" s="79"/>
      <c r="MN1020" s="79"/>
      <c r="MO1020" s="79"/>
      <c r="MP1020" s="79"/>
      <c r="MQ1020" s="79"/>
      <c r="MR1020" s="79"/>
      <c r="MS1020" s="79"/>
      <c r="MT1020" s="79"/>
      <c r="MU1020" s="79"/>
      <c r="MV1020" s="79"/>
      <c r="MW1020" s="79"/>
      <c r="MX1020" s="79"/>
      <c r="MY1020" s="79"/>
      <c r="MZ1020" s="79"/>
      <c r="NA1020" s="79"/>
      <c r="NB1020" s="79"/>
      <c r="NC1020" s="79"/>
      <c r="ND1020" s="79"/>
      <c r="NE1020" s="79"/>
      <c r="NF1020" s="79"/>
      <c r="NG1020" s="79"/>
      <c r="NH1020" s="79"/>
      <c r="NI1020" s="79"/>
      <c r="NJ1020" s="79"/>
      <c r="NK1020" s="79"/>
      <c r="NL1020" s="79"/>
      <c r="NM1020" s="79"/>
      <c r="NN1020" s="79"/>
      <c r="NO1020" s="79"/>
      <c r="NP1020" s="79"/>
      <c r="NQ1020" s="79"/>
      <c r="NR1020" s="79"/>
      <c r="NS1020" s="79"/>
      <c r="NT1020" s="79"/>
      <c r="NU1020" s="79"/>
      <c r="NV1020" s="79"/>
      <c r="NW1020" s="79"/>
      <c r="NX1020" s="79"/>
      <c r="NY1020" s="79"/>
      <c r="NZ1020" s="79"/>
      <c r="OA1020" s="79"/>
      <c r="OB1020" s="79"/>
      <c r="OC1020" s="79"/>
      <c r="OD1020" s="79"/>
      <c r="OE1020" s="79"/>
      <c r="OF1020" s="79"/>
      <c r="OG1020" s="79"/>
      <c r="OH1020" s="79"/>
      <c r="OI1020" s="79"/>
      <c r="OJ1020" s="79"/>
      <c r="OK1020" s="79"/>
      <c r="OL1020" s="79"/>
      <c r="OM1020" s="79"/>
      <c r="ON1020" s="79"/>
      <c r="OO1020" s="79"/>
      <c r="OP1020" s="79"/>
      <c r="OQ1020" s="79"/>
      <c r="OR1020" s="79"/>
      <c r="OS1020" s="79"/>
      <c r="OT1020" s="79"/>
      <c r="OU1020" s="79"/>
      <c r="OV1020" s="79"/>
      <c r="OW1020" s="79"/>
      <c r="OX1020" s="79"/>
      <c r="OY1020" s="79"/>
      <c r="OZ1020" s="79"/>
      <c r="PA1020" s="79"/>
      <c r="PB1020" s="79"/>
      <c r="PC1020" s="79"/>
      <c r="PD1020" s="79"/>
      <c r="PE1020" s="79"/>
      <c r="PF1020" s="79"/>
      <c r="PG1020" s="79"/>
      <c r="PH1020" s="79"/>
      <c r="PI1020" s="79"/>
      <c r="PJ1020" s="79"/>
      <c r="PK1020" s="79"/>
      <c r="PL1020" s="79"/>
      <c r="PM1020" s="79"/>
      <c r="PN1020" s="79"/>
      <c r="PO1020" s="79"/>
      <c r="PP1020" s="79"/>
      <c r="PQ1020" s="79"/>
      <c r="PR1020" s="79"/>
      <c r="PS1020" s="79"/>
      <c r="PT1020" s="79"/>
      <c r="PU1020" s="79"/>
      <c r="PV1020" s="79"/>
      <c r="PW1020" s="79"/>
      <c r="PX1020" s="79"/>
      <c r="PY1020" s="79"/>
      <c r="PZ1020" s="79"/>
      <c r="QA1020" s="79"/>
      <c r="QB1020" s="79"/>
      <c r="QC1020" s="79"/>
      <c r="QD1020" s="79"/>
      <c r="QE1020" s="79"/>
      <c r="QF1020" s="79"/>
      <c r="QG1020" s="79"/>
      <c r="QH1020" s="79"/>
      <c r="QI1020" s="79"/>
      <c r="QJ1020" s="79"/>
      <c r="QK1020" s="79"/>
      <c r="QL1020" s="79"/>
      <c r="QM1020" s="79"/>
      <c r="QN1020" s="79"/>
      <c r="QO1020" s="79"/>
      <c r="QP1020" s="79"/>
      <c r="QQ1020" s="79"/>
      <c r="QR1020" s="79"/>
      <c r="QS1020" s="79"/>
      <c r="QT1020" s="79"/>
      <c r="QU1020" s="79"/>
      <c r="QV1020" s="79"/>
      <c r="QW1020" s="79"/>
      <c r="QX1020" s="79"/>
      <c r="QY1020" s="79"/>
      <c r="QZ1020" s="79"/>
      <c r="RA1020" s="79"/>
      <c r="RB1020" s="79"/>
      <c r="RC1020" s="79"/>
      <c r="RD1020" s="79"/>
      <c r="RE1020" s="79"/>
      <c r="RF1020" s="79"/>
      <c r="RG1020" s="79"/>
      <c r="RH1020" s="79"/>
      <c r="RI1020" s="79"/>
      <c r="RJ1020" s="79"/>
      <c r="RK1020" s="79"/>
      <c r="RL1020" s="79"/>
      <c r="RM1020" s="79"/>
      <c r="RN1020" s="79"/>
      <c r="RO1020" s="79"/>
      <c r="RP1020" s="79"/>
      <c r="RQ1020" s="79"/>
      <c r="RR1020" s="79"/>
      <c r="RS1020" s="79"/>
      <c r="RT1020" s="79"/>
      <c r="RU1020" s="79"/>
      <c r="RV1020" s="79"/>
      <c r="RW1020" s="79"/>
      <c r="RX1020" s="79"/>
      <c r="RY1020" s="79"/>
      <c r="RZ1020" s="79"/>
      <c r="SA1020" s="79"/>
      <c r="SB1020" s="79"/>
      <c r="SC1020" s="79"/>
      <c r="SD1020" s="79"/>
      <c r="SE1020" s="79"/>
      <c r="SF1020" s="79"/>
      <c r="SG1020" s="79"/>
      <c r="SH1020" s="79"/>
      <c r="SI1020" s="79"/>
      <c r="SJ1020" s="79"/>
      <c r="SK1020" s="79"/>
      <c r="SL1020" s="79"/>
      <c r="SM1020" s="79"/>
      <c r="SN1020" s="79"/>
      <c r="SO1020" s="79"/>
      <c r="SP1020" s="79"/>
      <c r="SQ1020" s="79"/>
      <c r="SR1020" s="79"/>
      <c r="SS1020" s="79"/>
      <c r="ST1020" s="79"/>
      <c r="SU1020" s="79"/>
      <c r="SV1020" s="79"/>
      <c r="SW1020" s="79"/>
      <c r="SX1020" s="79"/>
      <c r="SY1020" s="79"/>
      <c r="SZ1020" s="79"/>
      <c r="TA1020" s="79"/>
      <c r="TB1020" s="79"/>
      <c r="TC1020" s="79"/>
      <c r="TD1020" s="79"/>
      <c r="TE1020" s="79"/>
      <c r="TF1020" s="79"/>
      <c r="TG1020" s="79"/>
      <c r="TH1020" s="79"/>
      <c r="TI1020" s="79"/>
      <c r="TJ1020" s="79"/>
      <c r="TK1020" s="79"/>
      <c r="TL1020" s="79"/>
      <c r="TM1020" s="79"/>
      <c r="TN1020" s="79"/>
      <c r="TO1020" s="79"/>
      <c r="TP1020" s="79"/>
      <c r="TQ1020" s="79"/>
      <c r="TR1020" s="79"/>
      <c r="TS1020" s="79"/>
      <c r="TT1020" s="79"/>
      <c r="TU1020" s="79"/>
      <c r="TV1020" s="79"/>
      <c r="TW1020" s="79"/>
      <c r="TX1020" s="79"/>
      <c r="TY1020" s="79"/>
      <c r="TZ1020" s="79"/>
      <c r="UA1020" s="79"/>
      <c r="UB1020" s="79"/>
      <c r="UC1020" s="79"/>
      <c r="UD1020" s="79"/>
      <c r="UE1020" s="79"/>
      <c r="UF1020" s="79"/>
      <c r="UG1020" s="79"/>
      <c r="UH1020" s="79"/>
      <c r="UI1020" s="79"/>
      <c r="UJ1020" s="79"/>
      <c r="UK1020" s="79"/>
      <c r="UL1020" s="79"/>
      <c r="UM1020" s="79"/>
      <c r="UN1020" s="79"/>
      <c r="UO1020" s="79"/>
      <c r="UP1020" s="79"/>
      <c r="UQ1020" s="79"/>
      <c r="UR1020" s="79"/>
      <c r="US1020" s="79"/>
      <c r="UT1020" s="79"/>
      <c r="UU1020" s="79"/>
      <c r="UV1020" s="79"/>
      <c r="UW1020" s="79"/>
      <c r="UX1020" s="79"/>
      <c r="UY1020" s="79"/>
      <c r="UZ1020" s="79"/>
      <c r="VA1020" s="79"/>
      <c r="VB1020" s="79"/>
      <c r="VC1020" s="79"/>
      <c r="VD1020" s="79"/>
      <c r="VE1020" s="79"/>
      <c r="VF1020" s="79"/>
      <c r="VG1020" s="79"/>
      <c r="VH1020" s="79"/>
      <c r="VI1020" s="79"/>
      <c r="VJ1020" s="79"/>
      <c r="VK1020" s="79"/>
      <c r="VL1020" s="79"/>
      <c r="VM1020" s="79"/>
      <c r="VN1020" s="79"/>
      <c r="VO1020" s="79"/>
      <c r="VP1020" s="79"/>
      <c r="VQ1020" s="79"/>
      <c r="VR1020" s="79"/>
      <c r="VS1020" s="79"/>
      <c r="VT1020" s="79"/>
      <c r="VU1020" s="79"/>
      <c r="VV1020" s="79"/>
      <c r="VW1020" s="79"/>
      <c r="VX1020" s="79"/>
      <c r="VY1020" s="79"/>
      <c r="VZ1020" s="79"/>
      <c r="WA1020" s="79"/>
      <c r="WB1020" s="79"/>
      <c r="WC1020" s="79"/>
    </row>
    <row r="1021" spans="1:601" s="102" customFormat="1">
      <c r="A1021" s="49">
        <f>IF(C1021=C1020,A1020,IF(C1021=(C1020+1),A1020,(A1020+1)))</f>
        <v>143</v>
      </c>
      <c r="B1021" s="50">
        <f>IF(L1021="Stroke",IF(M1021=M1020,IF(A1021&lt;&gt;A1020,1,IF(L1020="Stroke",B1020+1,IF(L1019="Stroke",B1019+1,IF(L1018="Stroke",B1018+1,IF(L1017="Stroke",B1017+1,IF(L1016="Stroke",B1016+1,IF(L1015="Stroke",B1015+1,IF(L1014="Stroke",B1014+1,"")))))))),IF(A1021&lt;&gt;A1019,1,IF(M1021=M1019,IF(L1019="Stroke",B1019+1,IF(M1021=M1018,IF(L1018="Stroke",B1018+1,""))),1))),"")</f>
        <v>4</v>
      </c>
      <c r="C1021" s="49">
        <f t="shared" si="30"/>
        <v>53076</v>
      </c>
      <c r="D1021" s="49" t="str">
        <f t="shared" si="31"/>
        <v>2017121</v>
      </c>
      <c r="E1021" s="49">
        <v>2017</v>
      </c>
      <c r="F1021" s="49">
        <v>12</v>
      </c>
      <c r="G1021" s="49">
        <v>1</v>
      </c>
      <c r="H1021" s="49">
        <v>14</v>
      </c>
      <c r="I1021" s="49">
        <v>44</v>
      </c>
      <c r="J1021" s="49">
        <v>36</v>
      </c>
      <c r="K1021" s="49">
        <v>967</v>
      </c>
      <c r="L1021" s="49" t="s">
        <v>26</v>
      </c>
      <c r="M1021" s="49">
        <v>1</v>
      </c>
      <c r="N1021" s="49" t="s">
        <v>21</v>
      </c>
      <c r="O1021" s="49" t="s">
        <v>27</v>
      </c>
      <c r="P1021" s="49">
        <v>11</v>
      </c>
      <c r="Q1021" s="49"/>
      <c r="R1021" s="60"/>
      <c r="S1021" s="60"/>
      <c r="T1021" s="60"/>
      <c r="U1021" s="79"/>
      <c r="V1021" s="79"/>
      <c r="W1021" s="79"/>
      <c r="X1021" s="79"/>
      <c r="Y1021" s="79"/>
      <c r="Z1021" s="79"/>
      <c r="AA1021" s="79"/>
      <c r="AB1021" s="79"/>
      <c r="AC1021" s="79"/>
      <c r="AD1021" s="79"/>
      <c r="AE1021" s="79"/>
      <c r="AF1021" s="79"/>
      <c r="AG1021" s="79"/>
      <c r="AH1021" s="79"/>
      <c r="AI1021" s="79"/>
      <c r="AJ1021" s="79"/>
      <c r="AK1021" s="79"/>
      <c r="AL1021" s="79"/>
      <c r="AM1021" s="79"/>
      <c r="AN1021" s="79"/>
      <c r="AO1021" s="79"/>
      <c r="AP1021" s="79"/>
      <c r="AQ1021" s="79"/>
      <c r="AR1021" s="79"/>
      <c r="AS1021" s="79"/>
      <c r="AT1021" s="79"/>
      <c r="AU1021" s="79"/>
      <c r="AV1021" s="79"/>
      <c r="AW1021" s="79"/>
      <c r="AX1021" s="79"/>
      <c r="AY1021" s="79"/>
      <c r="AZ1021" s="79"/>
      <c r="BA1021" s="79"/>
      <c r="BB1021" s="79"/>
      <c r="BC1021" s="79"/>
      <c r="BD1021" s="79"/>
      <c r="BE1021" s="79"/>
      <c r="BF1021" s="79"/>
      <c r="BG1021" s="79"/>
      <c r="BH1021" s="79"/>
      <c r="BI1021" s="79"/>
      <c r="BJ1021" s="79"/>
      <c r="BK1021" s="79"/>
      <c r="BL1021" s="79"/>
      <c r="BM1021" s="79"/>
      <c r="BN1021" s="79"/>
      <c r="BO1021" s="79"/>
      <c r="BP1021" s="79"/>
      <c r="BQ1021" s="79"/>
      <c r="BR1021" s="79"/>
      <c r="BS1021" s="79"/>
      <c r="BT1021" s="79"/>
      <c r="BU1021" s="79"/>
      <c r="BV1021" s="79"/>
      <c r="BW1021" s="79"/>
      <c r="BX1021" s="79"/>
      <c r="BY1021" s="79"/>
      <c r="BZ1021" s="79"/>
      <c r="CA1021" s="79"/>
      <c r="CB1021" s="79"/>
      <c r="CC1021" s="79"/>
      <c r="CD1021" s="79"/>
      <c r="CE1021" s="79"/>
      <c r="CF1021" s="79"/>
      <c r="CG1021" s="79"/>
      <c r="CH1021" s="79"/>
      <c r="CI1021" s="79"/>
      <c r="CJ1021" s="79"/>
      <c r="CK1021" s="79"/>
      <c r="CL1021" s="79"/>
      <c r="CM1021" s="79"/>
      <c r="CN1021" s="79"/>
      <c r="CO1021" s="79"/>
      <c r="CP1021" s="79"/>
      <c r="CQ1021" s="79"/>
      <c r="CR1021" s="79"/>
      <c r="CS1021" s="79"/>
      <c r="CT1021" s="79"/>
      <c r="CU1021" s="79"/>
      <c r="CV1021" s="79"/>
      <c r="CW1021" s="79"/>
      <c r="CX1021" s="79"/>
      <c r="CY1021" s="79"/>
      <c r="CZ1021" s="79"/>
      <c r="DA1021" s="79"/>
      <c r="DB1021" s="79"/>
      <c r="DC1021" s="79"/>
      <c r="DD1021" s="79"/>
      <c r="DE1021" s="79"/>
      <c r="DF1021" s="79"/>
      <c r="DG1021" s="79"/>
      <c r="DH1021" s="79"/>
      <c r="DI1021" s="79"/>
      <c r="DJ1021" s="79"/>
      <c r="DK1021" s="79"/>
      <c r="DL1021" s="79"/>
      <c r="DM1021" s="79"/>
      <c r="DN1021" s="79"/>
      <c r="DO1021" s="79"/>
      <c r="DP1021" s="79"/>
      <c r="DQ1021" s="79"/>
      <c r="DR1021" s="79"/>
      <c r="DS1021" s="79"/>
      <c r="DT1021" s="79"/>
      <c r="DU1021" s="79"/>
      <c r="DV1021" s="79"/>
      <c r="DW1021" s="79"/>
      <c r="DX1021" s="79"/>
      <c r="DY1021" s="79"/>
      <c r="DZ1021" s="79"/>
      <c r="EA1021" s="79"/>
      <c r="EB1021" s="79"/>
      <c r="EC1021" s="79"/>
      <c r="ED1021" s="79"/>
      <c r="EE1021" s="79"/>
      <c r="EF1021" s="79"/>
      <c r="EG1021" s="79"/>
      <c r="EH1021" s="79"/>
      <c r="EI1021" s="79"/>
      <c r="EJ1021" s="79"/>
      <c r="EK1021" s="79"/>
      <c r="EL1021" s="79"/>
      <c r="EM1021" s="79"/>
      <c r="EN1021" s="79"/>
      <c r="EO1021" s="79"/>
      <c r="EP1021" s="79"/>
      <c r="EQ1021" s="79"/>
      <c r="ER1021" s="79"/>
      <c r="ES1021" s="79"/>
      <c r="ET1021" s="79"/>
      <c r="EU1021" s="79"/>
      <c r="EV1021" s="79"/>
      <c r="EW1021" s="79"/>
      <c r="EX1021" s="79"/>
      <c r="EY1021" s="79"/>
      <c r="EZ1021" s="79"/>
      <c r="FA1021" s="79"/>
      <c r="FB1021" s="79"/>
      <c r="FC1021" s="79"/>
      <c r="FD1021" s="79"/>
      <c r="FE1021" s="79"/>
      <c r="FF1021" s="79"/>
      <c r="FG1021" s="79"/>
      <c r="FH1021" s="79"/>
      <c r="FI1021" s="79"/>
      <c r="FJ1021" s="79"/>
      <c r="FK1021" s="79"/>
      <c r="FL1021" s="79"/>
      <c r="FM1021" s="79"/>
      <c r="FN1021" s="79"/>
      <c r="FO1021" s="79"/>
      <c r="FP1021" s="79"/>
      <c r="FQ1021" s="79"/>
      <c r="FR1021" s="79"/>
      <c r="FS1021" s="79"/>
      <c r="FT1021" s="79"/>
      <c r="FU1021" s="79"/>
      <c r="FV1021" s="79"/>
      <c r="FW1021" s="79"/>
      <c r="FX1021" s="79"/>
      <c r="FY1021" s="79"/>
      <c r="FZ1021" s="79"/>
      <c r="GA1021" s="79"/>
      <c r="GB1021" s="79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79"/>
      <c r="HP1021" s="79"/>
      <c r="HQ1021" s="79"/>
      <c r="HR1021" s="79"/>
      <c r="HS1021" s="79"/>
      <c r="HT1021" s="79"/>
      <c r="HU1021" s="79"/>
      <c r="HV1021" s="79"/>
      <c r="HW1021" s="79"/>
      <c r="HX1021" s="79"/>
      <c r="HY1021" s="79"/>
      <c r="HZ1021" s="79"/>
      <c r="IA1021" s="79"/>
      <c r="IB1021" s="79"/>
      <c r="IC1021" s="79"/>
      <c r="ID1021" s="79"/>
      <c r="IE1021" s="79"/>
      <c r="IF1021" s="79"/>
      <c r="IG1021" s="79"/>
      <c r="IH1021" s="79"/>
      <c r="II1021" s="79"/>
      <c r="IJ1021" s="79"/>
      <c r="IK1021" s="79"/>
      <c r="IL1021" s="79"/>
      <c r="IM1021" s="79"/>
      <c r="IN1021" s="79"/>
      <c r="IO1021" s="79"/>
      <c r="IP1021" s="79"/>
      <c r="IQ1021" s="79"/>
      <c r="IR1021" s="79"/>
      <c r="IS1021" s="79"/>
      <c r="IT1021" s="79"/>
      <c r="IU1021" s="79"/>
      <c r="IV1021" s="79"/>
      <c r="IW1021" s="79"/>
      <c r="IX1021" s="79"/>
      <c r="IY1021" s="79"/>
      <c r="IZ1021" s="79"/>
      <c r="JA1021" s="79"/>
      <c r="JB1021" s="79"/>
      <c r="JC1021" s="79"/>
      <c r="JD1021" s="79"/>
      <c r="JE1021" s="79"/>
      <c r="JF1021" s="79"/>
      <c r="JG1021" s="79"/>
      <c r="JH1021" s="79"/>
      <c r="JI1021" s="79"/>
      <c r="JJ1021" s="79"/>
      <c r="JK1021" s="79"/>
      <c r="JL1021" s="79"/>
      <c r="JM1021" s="79"/>
      <c r="JN1021" s="79"/>
      <c r="JO1021" s="79"/>
      <c r="JP1021" s="79"/>
      <c r="JQ1021" s="79"/>
      <c r="JR1021" s="79"/>
      <c r="JS1021" s="79"/>
      <c r="JT1021" s="79"/>
      <c r="JU1021" s="79"/>
      <c r="JV1021" s="79"/>
      <c r="JW1021" s="79"/>
      <c r="JX1021" s="79"/>
      <c r="JY1021" s="79"/>
      <c r="JZ1021" s="79"/>
      <c r="KA1021" s="79"/>
      <c r="KB1021" s="79"/>
      <c r="KC1021" s="79"/>
      <c r="KD1021" s="79"/>
      <c r="KE1021" s="79"/>
      <c r="KF1021" s="79"/>
      <c r="KG1021" s="79"/>
      <c r="KH1021" s="79"/>
      <c r="KI1021" s="79"/>
      <c r="KJ1021" s="79"/>
      <c r="KK1021" s="79"/>
      <c r="KL1021" s="79"/>
      <c r="KM1021" s="79"/>
      <c r="KN1021" s="79"/>
      <c r="KO1021" s="79"/>
      <c r="KP1021" s="79"/>
      <c r="KQ1021" s="79"/>
      <c r="KR1021" s="79"/>
      <c r="KS1021" s="79"/>
      <c r="KT1021" s="79"/>
      <c r="KU1021" s="79"/>
      <c r="KV1021" s="79"/>
      <c r="KW1021" s="79"/>
      <c r="KX1021" s="79"/>
      <c r="KY1021" s="79"/>
      <c r="KZ1021" s="79"/>
      <c r="LA1021" s="79"/>
      <c r="LB1021" s="79"/>
      <c r="LC1021" s="79"/>
      <c r="LD1021" s="79"/>
      <c r="LE1021" s="79"/>
      <c r="LF1021" s="79"/>
      <c r="LG1021" s="79"/>
      <c r="LH1021" s="79"/>
      <c r="LI1021" s="79"/>
      <c r="LJ1021" s="79"/>
      <c r="LK1021" s="79"/>
      <c r="LL1021" s="79"/>
      <c r="LM1021" s="79"/>
      <c r="LN1021" s="79"/>
      <c r="LO1021" s="79"/>
      <c r="LP1021" s="79"/>
      <c r="LQ1021" s="79"/>
      <c r="LR1021" s="79"/>
      <c r="LS1021" s="79"/>
      <c r="LT1021" s="79"/>
      <c r="LU1021" s="79"/>
      <c r="LV1021" s="79"/>
      <c r="LW1021" s="79"/>
      <c r="LX1021" s="79"/>
      <c r="LY1021" s="79"/>
      <c r="LZ1021" s="79"/>
      <c r="MA1021" s="79"/>
      <c r="MB1021" s="79"/>
      <c r="MC1021" s="79"/>
      <c r="MD1021" s="79"/>
      <c r="ME1021" s="79"/>
      <c r="MF1021" s="79"/>
      <c r="MG1021" s="79"/>
      <c r="MH1021" s="79"/>
      <c r="MI1021" s="79"/>
      <c r="MJ1021" s="79"/>
      <c r="MK1021" s="79"/>
      <c r="ML1021" s="79"/>
      <c r="MM1021" s="79"/>
      <c r="MN1021" s="79"/>
      <c r="MO1021" s="79"/>
      <c r="MP1021" s="79"/>
      <c r="MQ1021" s="79"/>
      <c r="MR1021" s="79"/>
      <c r="MS1021" s="79"/>
      <c r="MT1021" s="79"/>
      <c r="MU1021" s="79"/>
      <c r="MV1021" s="79"/>
      <c r="MW1021" s="79"/>
      <c r="MX1021" s="79"/>
      <c r="MY1021" s="79"/>
      <c r="MZ1021" s="79"/>
      <c r="NA1021" s="79"/>
      <c r="NB1021" s="79"/>
      <c r="NC1021" s="79"/>
      <c r="ND1021" s="79"/>
      <c r="NE1021" s="79"/>
      <c r="NF1021" s="79"/>
      <c r="NG1021" s="79"/>
      <c r="NH1021" s="79"/>
      <c r="NI1021" s="79"/>
      <c r="NJ1021" s="79"/>
      <c r="NK1021" s="79"/>
      <c r="NL1021" s="79"/>
      <c r="NM1021" s="79"/>
      <c r="NN1021" s="79"/>
      <c r="NO1021" s="79"/>
      <c r="NP1021" s="79"/>
      <c r="NQ1021" s="79"/>
      <c r="NR1021" s="79"/>
      <c r="NS1021" s="79"/>
      <c r="NT1021" s="79"/>
      <c r="NU1021" s="79"/>
      <c r="NV1021" s="79"/>
      <c r="NW1021" s="79"/>
      <c r="NX1021" s="79"/>
      <c r="NY1021" s="79"/>
      <c r="NZ1021" s="79"/>
      <c r="OA1021" s="79"/>
      <c r="OB1021" s="79"/>
      <c r="OC1021" s="79"/>
      <c r="OD1021" s="79"/>
      <c r="OE1021" s="79"/>
      <c r="OF1021" s="79"/>
      <c r="OG1021" s="79"/>
      <c r="OH1021" s="79"/>
      <c r="OI1021" s="79"/>
      <c r="OJ1021" s="79"/>
      <c r="OK1021" s="79"/>
      <c r="OL1021" s="79"/>
      <c r="OM1021" s="79"/>
      <c r="ON1021" s="79"/>
      <c r="OO1021" s="79"/>
      <c r="OP1021" s="79"/>
      <c r="OQ1021" s="79"/>
      <c r="OR1021" s="79"/>
      <c r="OS1021" s="79"/>
      <c r="OT1021" s="79"/>
      <c r="OU1021" s="79"/>
      <c r="OV1021" s="79"/>
      <c r="OW1021" s="79"/>
      <c r="OX1021" s="79"/>
      <c r="OY1021" s="79"/>
      <c r="OZ1021" s="79"/>
      <c r="PA1021" s="79"/>
      <c r="PB1021" s="79"/>
      <c r="PC1021" s="79"/>
      <c r="PD1021" s="79"/>
      <c r="PE1021" s="79"/>
      <c r="PF1021" s="79"/>
      <c r="PG1021" s="79"/>
      <c r="PH1021" s="79"/>
      <c r="PI1021" s="79"/>
      <c r="PJ1021" s="79"/>
      <c r="PK1021" s="79"/>
      <c r="PL1021" s="79"/>
      <c r="PM1021" s="79"/>
      <c r="PN1021" s="79"/>
      <c r="PO1021" s="79"/>
      <c r="PP1021" s="79"/>
      <c r="PQ1021" s="79"/>
      <c r="PR1021" s="79"/>
      <c r="PS1021" s="79"/>
      <c r="PT1021" s="79"/>
      <c r="PU1021" s="79"/>
      <c r="PV1021" s="79"/>
      <c r="PW1021" s="79"/>
      <c r="PX1021" s="79"/>
      <c r="PY1021" s="79"/>
      <c r="PZ1021" s="79"/>
      <c r="QA1021" s="79"/>
      <c r="QB1021" s="79"/>
      <c r="QC1021" s="79"/>
      <c r="QD1021" s="79"/>
      <c r="QE1021" s="79"/>
      <c r="QF1021" s="79"/>
      <c r="QG1021" s="79"/>
      <c r="QH1021" s="79"/>
      <c r="QI1021" s="79"/>
      <c r="QJ1021" s="79"/>
      <c r="QK1021" s="79"/>
      <c r="QL1021" s="79"/>
      <c r="QM1021" s="79"/>
      <c r="QN1021" s="79"/>
      <c r="QO1021" s="79"/>
      <c r="QP1021" s="79"/>
      <c r="QQ1021" s="79"/>
      <c r="QR1021" s="79"/>
      <c r="QS1021" s="79"/>
      <c r="QT1021" s="79"/>
      <c r="QU1021" s="79"/>
      <c r="QV1021" s="79"/>
      <c r="QW1021" s="79"/>
      <c r="QX1021" s="79"/>
      <c r="QY1021" s="79"/>
      <c r="QZ1021" s="79"/>
      <c r="RA1021" s="79"/>
      <c r="RB1021" s="79"/>
      <c r="RC1021" s="79"/>
      <c r="RD1021" s="79"/>
      <c r="RE1021" s="79"/>
      <c r="RF1021" s="79"/>
      <c r="RG1021" s="79"/>
      <c r="RH1021" s="79"/>
      <c r="RI1021" s="79"/>
      <c r="RJ1021" s="79"/>
      <c r="RK1021" s="79"/>
      <c r="RL1021" s="79"/>
      <c r="RM1021" s="79"/>
      <c r="RN1021" s="79"/>
      <c r="RO1021" s="79"/>
      <c r="RP1021" s="79"/>
      <c r="RQ1021" s="79"/>
      <c r="RR1021" s="79"/>
      <c r="RS1021" s="79"/>
      <c r="RT1021" s="79"/>
      <c r="RU1021" s="79"/>
      <c r="RV1021" s="79"/>
      <c r="RW1021" s="79"/>
      <c r="RX1021" s="79"/>
      <c r="RY1021" s="79"/>
      <c r="RZ1021" s="79"/>
      <c r="SA1021" s="79"/>
      <c r="SB1021" s="79"/>
      <c r="SC1021" s="79"/>
      <c r="SD1021" s="79"/>
      <c r="SE1021" s="79"/>
      <c r="SF1021" s="79"/>
      <c r="SG1021" s="79"/>
      <c r="SH1021" s="79"/>
      <c r="SI1021" s="79"/>
      <c r="SJ1021" s="79"/>
      <c r="SK1021" s="79"/>
      <c r="SL1021" s="79"/>
      <c r="SM1021" s="79"/>
      <c r="SN1021" s="79"/>
      <c r="SO1021" s="79"/>
      <c r="SP1021" s="79"/>
      <c r="SQ1021" s="79"/>
      <c r="SR1021" s="79"/>
      <c r="SS1021" s="79"/>
      <c r="ST1021" s="79"/>
      <c r="SU1021" s="79"/>
      <c r="SV1021" s="79"/>
      <c r="SW1021" s="79"/>
      <c r="SX1021" s="79"/>
      <c r="SY1021" s="79"/>
      <c r="SZ1021" s="79"/>
      <c r="TA1021" s="79"/>
      <c r="TB1021" s="79"/>
      <c r="TC1021" s="79"/>
      <c r="TD1021" s="79"/>
      <c r="TE1021" s="79"/>
      <c r="TF1021" s="79"/>
      <c r="TG1021" s="79"/>
      <c r="TH1021" s="79"/>
      <c r="TI1021" s="79"/>
      <c r="TJ1021" s="79"/>
      <c r="TK1021" s="79"/>
      <c r="TL1021" s="79"/>
      <c r="TM1021" s="79"/>
      <c r="TN1021" s="79"/>
      <c r="TO1021" s="79"/>
      <c r="TP1021" s="79"/>
      <c r="TQ1021" s="79"/>
      <c r="TR1021" s="79"/>
      <c r="TS1021" s="79"/>
      <c r="TT1021" s="79"/>
      <c r="TU1021" s="79"/>
      <c r="TV1021" s="79"/>
      <c r="TW1021" s="79"/>
      <c r="TX1021" s="79"/>
      <c r="TY1021" s="79"/>
      <c r="TZ1021" s="79"/>
      <c r="UA1021" s="79"/>
      <c r="UB1021" s="79"/>
      <c r="UC1021" s="79"/>
      <c r="UD1021" s="79"/>
      <c r="UE1021" s="79"/>
      <c r="UF1021" s="79"/>
      <c r="UG1021" s="79"/>
      <c r="UH1021" s="79"/>
      <c r="UI1021" s="79"/>
      <c r="UJ1021" s="79"/>
      <c r="UK1021" s="79"/>
      <c r="UL1021" s="79"/>
      <c r="UM1021" s="79"/>
      <c r="UN1021" s="79"/>
      <c r="UO1021" s="79"/>
      <c r="UP1021" s="79"/>
      <c r="UQ1021" s="79"/>
      <c r="UR1021" s="79"/>
      <c r="US1021" s="79"/>
      <c r="UT1021" s="79"/>
      <c r="UU1021" s="79"/>
      <c r="UV1021" s="79"/>
      <c r="UW1021" s="79"/>
      <c r="UX1021" s="79"/>
      <c r="UY1021" s="79"/>
      <c r="UZ1021" s="79"/>
      <c r="VA1021" s="79"/>
      <c r="VB1021" s="79"/>
      <c r="VC1021" s="79"/>
      <c r="VD1021" s="79"/>
      <c r="VE1021" s="79"/>
      <c r="VF1021" s="79"/>
      <c r="VG1021" s="79"/>
      <c r="VH1021" s="79"/>
      <c r="VI1021" s="79"/>
      <c r="VJ1021" s="79"/>
      <c r="VK1021" s="79"/>
      <c r="VL1021" s="79"/>
      <c r="VM1021" s="79"/>
      <c r="VN1021" s="79"/>
      <c r="VO1021" s="79"/>
      <c r="VP1021" s="79"/>
      <c r="VQ1021" s="79"/>
      <c r="VR1021" s="79"/>
      <c r="VS1021" s="79"/>
      <c r="VT1021" s="79"/>
      <c r="VU1021" s="79"/>
      <c r="VV1021" s="79"/>
      <c r="VW1021" s="79"/>
      <c r="VX1021" s="79"/>
      <c r="VY1021" s="79"/>
      <c r="VZ1021" s="79"/>
      <c r="WA1021" s="79"/>
      <c r="WB1021" s="79"/>
      <c r="WC1021" s="79"/>
    </row>
    <row r="1022" spans="1:601" s="102" customFormat="1">
      <c r="A1022" s="49">
        <f>IF(C1022=C1021,A1021,IF(C1022=(C1021+1),A1021,(A1021+1)))</f>
        <v>143</v>
      </c>
      <c r="B1022" s="50">
        <f>IF(L1022="Stroke",IF(M1022=M1021,IF(A1022&lt;&gt;A1021,1,IF(L1021="Stroke",B1021+1,IF(L1020="Stroke",B1020+1,IF(L1019="Stroke",B1019+1,IF(L1018="Stroke",B1018+1,IF(L1017="Stroke",B1017+1,IF(L1016="Stroke",B1016+1,IF(L1015="Stroke",B1015+1,"")))))))),IF(A1022&lt;&gt;A1020,1,IF(M1022=M1020,IF(L1020="Stroke",B1020+1,IF(M1022=M1019,IF(L1019="Stroke",B1019+1,""))),1))),"")</f>
        <v>5</v>
      </c>
      <c r="C1022" s="49">
        <f t="shared" si="30"/>
        <v>53076</v>
      </c>
      <c r="D1022" s="49" t="str">
        <f t="shared" si="31"/>
        <v>2017121</v>
      </c>
      <c r="E1022" s="49">
        <v>2017</v>
      </c>
      <c r="F1022" s="49">
        <v>12</v>
      </c>
      <c r="G1022" s="49">
        <v>1</v>
      </c>
      <c r="H1022" s="49">
        <v>14</v>
      </c>
      <c r="I1022" s="49">
        <v>44</v>
      </c>
      <c r="J1022" s="49">
        <v>36</v>
      </c>
      <c r="K1022" s="49">
        <v>998</v>
      </c>
      <c r="L1022" s="49" t="s">
        <v>26</v>
      </c>
      <c r="M1022" s="49">
        <v>1</v>
      </c>
      <c r="N1022" s="49" t="s">
        <v>21</v>
      </c>
      <c r="O1022" s="49" t="s">
        <v>27</v>
      </c>
      <c r="P1022" s="49">
        <v>2</v>
      </c>
      <c r="Q1022" s="49"/>
      <c r="R1022" s="60"/>
      <c r="S1022" s="60"/>
      <c r="T1022" s="60"/>
      <c r="U1022" s="79"/>
      <c r="V1022" s="79"/>
      <c r="W1022" s="79"/>
      <c r="X1022" s="79"/>
      <c r="Y1022" s="79"/>
      <c r="Z1022" s="79"/>
      <c r="AA1022" s="79"/>
      <c r="AB1022" s="79"/>
      <c r="AC1022" s="79"/>
      <c r="AD1022" s="79"/>
      <c r="AE1022" s="79"/>
      <c r="AF1022" s="79"/>
      <c r="AG1022" s="79"/>
      <c r="AH1022" s="79"/>
      <c r="AI1022" s="79"/>
      <c r="AJ1022" s="79"/>
      <c r="AK1022" s="79"/>
      <c r="AL1022" s="79"/>
      <c r="AM1022" s="79"/>
      <c r="AN1022" s="79"/>
      <c r="AO1022" s="79"/>
      <c r="AP1022" s="79"/>
      <c r="AQ1022" s="79"/>
      <c r="AR1022" s="79"/>
      <c r="AS1022" s="79"/>
      <c r="AT1022" s="79"/>
      <c r="AU1022" s="79"/>
      <c r="AV1022" s="79"/>
      <c r="AW1022" s="79"/>
      <c r="AX1022" s="79"/>
      <c r="AY1022" s="79"/>
      <c r="AZ1022" s="79"/>
      <c r="BA1022" s="79"/>
      <c r="BB1022" s="79"/>
      <c r="BC1022" s="79"/>
      <c r="BD1022" s="79"/>
      <c r="BE1022" s="79"/>
      <c r="BF1022" s="79"/>
      <c r="BG1022" s="79"/>
      <c r="BH1022" s="79"/>
      <c r="BI1022" s="79"/>
      <c r="BJ1022" s="79"/>
      <c r="BK1022" s="79"/>
      <c r="BL1022" s="79"/>
      <c r="BM1022" s="79"/>
      <c r="BN1022" s="79"/>
      <c r="BO1022" s="79"/>
      <c r="BP1022" s="79"/>
      <c r="BQ1022" s="79"/>
      <c r="BR1022" s="79"/>
      <c r="BS1022" s="79"/>
      <c r="BT1022" s="79"/>
      <c r="BU1022" s="79"/>
      <c r="BV1022" s="79"/>
      <c r="BW1022" s="79"/>
      <c r="BX1022" s="79"/>
      <c r="BY1022" s="79"/>
      <c r="BZ1022" s="79"/>
      <c r="CA1022" s="79"/>
      <c r="CB1022" s="79"/>
      <c r="CC1022" s="79"/>
      <c r="CD1022" s="79"/>
      <c r="CE1022" s="79"/>
      <c r="CF1022" s="79"/>
      <c r="CG1022" s="79"/>
      <c r="CH1022" s="79"/>
      <c r="CI1022" s="79"/>
      <c r="CJ1022" s="79"/>
      <c r="CK1022" s="79"/>
      <c r="CL1022" s="79"/>
      <c r="CM1022" s="79"/>
      <c r="CN1022" s="79"/>
      <c r="CO1022" s="79"/>
      <c r="CP1022" s="79"/>
      <c r="CQ1022" s="79"/>
      <c r="CR1022" s="79"/>
      <c r="CS1022" s="79"/>
      <c r="CT1022" s="79"/>
      <c r="CU1022" s="79"/>
      <c r="CV1022" s="79"/>
      <c r="CW1022" s="79"/>
      <c r="CX1022" s="79"/>
      <c r="CY1022" s="79"/>
      <c r="CZ1022" s="79"/>
      <c r="DA1022" s="79"/>
      <c r="DB1022" s="79"/>
      <c r="DC1022" s="79"/>
      <c r="DD1022" s="79"/>
      <c r="DE1022" s="79"/>
      <c r="DF1022" s="79"/>
      <c r="DG1022" s="79"/>
      <c r="DH1022" s="79"/>
      <c r="DI1022" s="79"/>
      <c r="DJ1022" s="79"/>
      <c r="DK1022" s="79"/>
      <c r="DL1022" s="79"/>
      <c r="DM1022" s="79"/>
      <c r="DN1022" s="79"/>
      <c r="DO1022" s="79"/>
      <c r="DP1022" s="79"/>
      <c r="DQ1022" s="79"/>
      <c r="DR1022" s="79"/>
      <c r="DS1022" s="79"/>
      <c r="DT1022" s="79"/>
      <c r="DU1022" s="79"/>
      <c r="DV1022" s="79"/>
      <c r="DW1022" s="79"/>
      <c r="DX1022" s="79"/>
      <c r="DY1022" s="79"/>
      <c r="DZ1022" s="79"/>
      <c r="EA1022" s="79"/>
      <c r="EB1022" s="79"/>
      <c r="EC1022" s="79"/>
      <c r="ED1022" s="79"/>
      <c r="EE1022" s="79"/>
      <c r="EF1022" s="79"/>
      <c r="EG1022" s="79"/>
      <c r="EH1022" s="79"/>
      <c r="EI1022" s="79"/>
      <c r="EJ1022" s="79"/>
      <c r="EK1022" s="79"/>
      <c r="EL1022" s="79"/>
      <c r="EM1022" s="79"/>
      <c r="EN1022" s="79"/>
      <c r="EO1022" s="79"/>
      <c r="EP1022" s="79"/>
      <c r="EQ1022" s="79"/>
      <c r="ER1022" s="79"/>
      <c r="ES1022" s="79"/>
      <c r="ET1022" s="79"/>
      <c r="EU1022" s="79"/>
      <c r="EV1022" s="79"/>
      <c r="EW1022" s="79"/>
      <c r="EX1022" s="79"/>
      <c r="EY1022" s="79"/>
      <c r="EZ1022" s="79"/>
      <c r="FA1022" s="79"/>
      <c r="FB1022" s="79"/>
      <c r="FC1022" s="79"/>
      <c r="FD1022" s="79"/>
      <c r="FE1022" s="79"/>
      <c r="FF1022" s="79"/>
      <c r="FG1022" s="79"/>
      <c r="FH1022" s="79"/>
      <c r="FI1022" s="79"/>
      <c r="FJ1022" s="79"/>
      <c r="FK1022" s="79"/>
      <c r="FL1022" s="79"/>
      <c r="FM1022" s="79"/>
      <c r="FN1022" s="79"/>
      <c r="FO1022" s="79"/>
      <c r="FP1022" s="79"/>
      <c r="FQ1022" s="79"/>
      <c r="FR1022" s="79"/>
      <c r="FS1022" s="79"/>
      <c r="FT1022" s="79"/>
      <c r="FU1022" s="79"/>
      <c r="FV1022" s="79"/>
      <c r="FW1022" s="79"/>
      <c r="FX1022" s="79"/>
      <c r="FY1022" s="79"/>
      <c r="FZ1022" s="79"/>
      <c r="GA1022" s="79"/>
      <c r="GB1022" s="79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79"/>
      <c r="HP1022" s="79"/>
      <c r="HQ1022" s="79"/>
      <c r="HR1022" s="79"/>
      <c r="HS1022" s="79"/>
      <c r="HT1022" s="79"/>
      <c r="HU1022" s="79"/>
      <c r="HV1022" s="79"/>
      <c r="HW1022" s="79"/>
      <c r="HX1022" s="79"/>
      <c r="HY1022" s="79"/>
      <c r="HZ1022" s="79"/>
      <c r="IA1022" s="79"/>
      <c r="IB1022" s="79"/>
      <c r="IC1022" s="79"/>
      <c r="ID1022" s="79"/>
      <c r="IE1022" s="79"/>
      <c r="IF1022" s="79"/>
      <c r="IG1022" s="79"/>
      <c r="IH1022" s="79"/>
      <c r="II1022" s="79"/>
      <c r="IJ1022" s="79"/>
      <c r="IK1022" s="79"/>
      <c r="IL1022" s="79"/>
      <c r="IM1022" s="79"/>
      <c r="IN1022" s="79"/>
      <c r="IO1022" s="79"/>
      <c r="IP1022" s="79"/>
      <c r="IQ1022" s="79"/>
      <c r="IR1022" s="79"/>
      <c r="IS1022" s="79"/>
      <c r="IT1022" s="79"/>
      <c r="IU1022" s="79"/>
      <c r="IV1022" s="79"/>
      <c r="IW1022" s="79"/>
      <c r="IX1022" s="79"/>
      <c r="IY1022" s="79"/>
      <c r="IZ1022" s="79"/>
      <c r="JA1022" s="79"/>
      <c r="JB1022" s="79"/>
      <c r="JC1022" s="79"/>
      <c r="JD1022" s="79"/>
      <c r="JE1022" s="79"/>
      <c r="JF1022" s="79"/>
      <c r="JG1022" s="79"/>
      <c r="JH1022" s="79"/>
      <c r="JI1022" s="79"/>
      <c r="JJ1022" s="79"/>
      <c r="JK1022" s="79"/>
      <c r="JL1022" s="79"/>
      <c r="JM1022" s="79"/>
      <c r="JN1022" s="79"/>
      <c r="JO1022" s="79"/>
      <c r="JP1022" s="79"/>
      <c r="JQ1022" s="79"/>
      <c r="JR1022" s="79"/>
      <c r="JS1022" s="79"/>
      <c r="JT1022" s="79"/>
      <c r="JU1022" s="79"/>
      <c r="JV1022" s="79"/>
      <c r="JW1022" s="79"/>
      <c r="JX1022" s="79"/>
      <c r="JY1022" s="79"/>
      <c r="JZ1022" s="79"/>
      <c r="KA1022" s="79"/>
      <c r="KB1022" s="79"/>
      <c r="KC1022" s="79"/>
      <c r="KD1022" s="79"/>
      <c r="KE1022" s="79"/>
      <c r="KF1022" s="79"/>
      <c r="KG1022" s="79"/>
      <c r="KH1022" s="79"/>
      <c r="KI1022" s="79"/>
      <c r="KJ1022" s="79"/>
      <c r="KK1022" s="79"/>
      <c r="KL1022" s="79"/>
      <c r="KM1022" s="79"/>
      <c r="KN1022" s="79"/>
      <c r="KO1022" s="79"/>
      <c r="KP1022" s="79"/>
      <c r="KQ1022" s="79"/>
      <c r="KR1022" s="79"/>
      <c r="KS1022" s="79"/>
      <c r="KT1022" s="79"/>
      <c r="KU1022" s="79"/>
      <c r="KV1022" s="79"/>
      <c r="KW1022" s="79"/>
      <c r="KX1022" s="79"/>
      <c r="KY1022" s="79"/>
      <c r="KZ1022" s="79"/>
      <c r="LA1022" s="79"/>
      <c r="LB1022" s="79"/>
      <c r="LC1022" s="79"/>
      <c r="LD1022" s="79"/>
      <c r="LE1022" s="79"/>
      <c r="LF1022" s="79"/>
      <c r="LG1022" s="79"/>
      <c r="LH1022" s="79"/>
      <c r="LI1022" s="79"/>
      <c r="LJ1022" s="79"/>
      <c r="LK1022" s="79"/>
      <c r="LL1022" s="79"/>
      <c r="LM1022" s="79"/>
      <c r="LN1022" s="79"/>
      <c r="LO1022" s="79"/>
      <c r="LP1022" s="79"/>
      <c r="LQ1022" s="79"/>
      <c r="LR1022" s="79"/>
      <c r="LS1022" s="79"/>
      <c r="LT1022" s="79"/>
      <c r="LU1022" s="79"/>
      <c r="LV1022" s="79"/>
      <c r="LW1022" s="79"/>
      <c r="LX1022" s="79"/>
      <c r="LY1022" s="79"/>
      <c r="LZ1022" s="79"/>
      <c r="MA1022" s="79"/>
      <c r="MB1022" s="79"/>
      <c r="MC1022" s="79"/>
      <c r="MD1022" s="79"/>
      <c r="ME1022" s="79"/>
      <c r="MF1022" s="79"/>
      <c r="MG1022" s="79"/>
      <c r="MH1022" s="79"/>
      <c r="MI1022" s="79"/>
      <c r="MJ1022" s="79"/>
      <c r="MK1022" s="79"/>
      <c r="ML1022" s="79"/>
      <c r="MM1022" s="79"/>
      <c r="MN1022" s="79"/>
      <c r="MO1022" s="79"/>
      <c r="MP1022" s="79"/>
      <c r="MQ1022" s="79"/>
      <c r="MR1022" s="79"/>
      <c r="MS1022" s="79"/>
      <c r="MT1022" s="79"/>
      <c r="MU1022" s="79"/>
      <c r="MV1022" s="79"/>
      <c r="MW1022" s="79"/>
      <c r="MX1022" s="79"/>
      <c r="MY1022" s="79"/>
      <c r="MZ1022" s="79"/>
      <c r="NA1022" s="79"/>
      <c r="NB1022" s="79"/>
      <c r="NC1022" s="79"/>
      <c r="ND1022" s="79"/>
      <c r="NE1022" s="79"/>
      <c r="NF1022" s="79"/>
      <c r="NG1022" s="79"/>
      <c r="NH1022" s="79"/>
      <c r="NI1022" s="79"/>
      <c r="NJ1022" s="79"/>
      <c r="NK1022" s="79"/>
      <c r="NL1022" s="79"/>
      <c r="NM1022" s="79"/>
      <c r="NN1022" s="79"/>
      <c r="NO1022" s="79"/>
      <c r="NP1022" s="79"/>
      <c r="NQ1022" s="79"/>
      <c r="NR1022" s="79"/>
      <c r="NS1022" s="79"/>
      <c r="NT1022" s="79"/>
      <c r="NU1022" s="79"/>
      <c r="NV1022" s="79"/>
      <c r="NW1022" s="79"/>
      <c r="NX1022" s="79"/>
      <c r="NY1022" s="79"/>
      <c r="NZ1022" s="79"/>
      <c r="OA1022" s="79"/>
      <c r="OB1022" s="79"/>
      <c r="OC1022" s="79"/>
      <c r="OD1022" s="79"/>
      <c r="OE1022" s="79"/>
      <c r="OF1022" s="79"/>
      <c r="OG1022" s="79"/>
      <c r="OH1022" s="79"/>
      <c r="OI1022" s="79"/>
      <c r="OJ1022" s="79"/>
      <c r="OK1022" s="79"/>
      <c r="OL1022" s="79"/>
      <c r="OM1022" s="79"/>
      <c r="ON1022" s="79"/>
      <c r="OO1022" s="79"/>
      <c r="OP1022" s="79"/>
      <c r="OQ1022" s="79"/>
      <c r="OR1022" s="79"/>
      <c r="OS1022" s="79"/>
      <c r="OT1022" s="79"/>
      <c r="OU1022" s="79"/>
      <c r="OV1022" s="79"/>
      <c r="OW1022" s="79"/>
      <c r="OX1022" s="79"/>
      <c r="OY1022" s="79"/>
      <c r="OZ1022" s="79"/>
      <c r="PA1022" s="79"/>
      <c r="PB1022" s="79"/>
      <c r="PC1022" s="79"/>
      <c r="PD1022" s="79"/>
      <c r="PE1022" s="79"/>
      <c r="PF1022" s="79"/>
      <c r="PG1022" s="79"/>
      <c r="PH1022" s="79"/>
      <c r="PI1022" s="79"/>
      <c r="PJ1022" s="79"/>
      <c r="PK1022" s="79"/>
      <c r="PL1022" s="79"/>
      <c r="PM1022" s="79"/>
      <c r="PN1022" s="79"/>
      <c r="PO1022" s="79"/>
      <c r="PP1022" s="79"/>
      <c r="PQ1022" s="79"/>
      <c r="PR1022" s="79"/>
      <c r="PS1022" s="79"/>
      <c r="PT1022" s="79"/>
      <c r="PU1022" s="79"/>
      <c r="PV1022" s="79"/>
      <c r="PW1022" s="79"/>
      <c r="PX1022" s="79"/>
      <c r="PY1022" s="79"/>
      <c r="PZ1022" s="79"/>
      <c r="QA1022" s="79"/>
      <c r="QB1022" s="79"/>
      <c r="QC1022" s="79"/>
      <c r="QD1022" s="79"/>
      <c r="QE1022" s="79"/>
      <c r="QF1022" s="79"/>
      <c r="QG1022" s="79"/>
      <c r="QH1022" s="79"/>
      <c r="QI1022" s="79"/>
      <c r="QJ1022" s="79"/>
      <c r="QK1022" s="79"/>
      <c r="QL1022" s="79"/>
      <c r="QM1022" s="79"/>
      <c r="QN1022" s="79"/>
      <c r="QO1022" s="79"/>
      <c r="QP1022" s="79"/>
      <c r="QQ1022" s="79"/>
      <c r="QR1022" s="79"/>
      <c r="QS1022" s="79"/>
      <c r="QT1022" s="79"/>
      <c r="QU1022" s="79"/>
      <c r="QV1022" s="79"/>
      <c r="QW1022" s="79"/>
      <c r="QX1022" s="79"/>
      <c r="QY1022" s="79"/>
      <c r="QZ1022" s="79"/>
      <c r="RA1022" s="79"/>
      <c r="RB1022" s="79"/>
      <c r="RC1022" s="79"/>
      <c r="RD1022" s="79"/>
      <c r="RE1022" s="79"/>
      <c r="RF1022" s="79"/>
      <c r="RG1022" s="79"/>
      <c r="RH1022" s="79"/>
      <c r="RI1022" s="79"/>
      <c r="RJ1022" s="79"/>
      <c r="RK1022" s="79"/>
      <c r="RL1022" s="79"/>
      <c r="RM1022" s="79"/>
      <c r="RN1022" s="79"/>
      <c r="RO1022" s="79"/>
      <c r="RP1022" s="79"/>
      <c r="RQ1022" s="79"/>
      <c r="RR1022" s="79"/>
      <c r="RS1022" s="79"/>
      <c r="RT1022" s="79"/>
      <c r="RU1022" s="79"/>
      <c r="RV1022" s="79"/>
      <c r="RW1022" s="79"/>
      <c r="RX1022" s="79"/>
      <c r="RY1022" s="79"/>
      <c r="RZ1022" s="79"/>
      <c r="SA1022" s="79"/>
      <c r="SB1022" s="79"/>
      <c r="SC1022" s="79"/>
      <c r="SD1022" s="79"/>
      <c r="SE1022" s="79"/>
      <c r="SF1022" s="79"/>
      <c r="SG1022" s="79"/>
      <c r="SH1022" s="79"/>
      <c r="SI1022" s="79"/>
      <c r="SJ1022" s="79"/>
      <c r="SK1022" s="79"/>
      <c r="SL1022" s="79"/>
      <c r="SM1022" s="79"/>
      <c r="SN1022" s="79"/>
      <c r="SO1022" s="79"/>
      <c r="SP1022" s="79"/>
      <c r="SQ1022" s="79"/>
      <c r="SR1022" s="79"/>
      <c r="SS1022" s="79"/>
      <c r="ST1022" s="79"/>
      <c r="SU1022" s="79"/>
      <c r="SV1022" s="79"/>
      <c r="SW1022" s="79"/>
      <c r="SX1022" s="79"/>
      <c r="SY1022" s="79"/>
      <c r="SZ1022" s="79"/>
      <c r="TA1022" s="79"/>
      <c r="TB1022" s="79"/>
      <c r="TC1022" s="79"/>
      <c r="TD1022" s="79"/>
      <c r="TE1022" s="79"/>
      <c r="TF1022" s="79"/>
      <c r="TG1022" s="79"/>
      <c r="TH1022" s="79"/>
      <c r="TI1022" s="79"/>
      <c r="TJ1022" s="79"/>
      <c r="TK1022" s="79"/>
      <c r="TL1022" s="79"/>
      <c r="TM1022" s="79"/>
      <c r="TN1022" s="79"/>
      <c r="TO1022" s="79"/>
      <c r="TP1022" s="79"/>
      <c r="TQ1022" s="79"/>
      <c r="TR1022" s="79"/>
      <c r="TS1022" s="79"/>
      <c r="TT1022" s="79"/>
      <c r="TU1022" s="79"/>
      <c r="TV1022" s="79"/>
      <c r="TW1022" s="79"/>
      <c r="TX1022" s="79"/>
      <c r="TY1022" s="79"/>
      <c r="TZ1022" s="79"/>
      <c r="UA1022" s="79"/>
      <c r="UB1022" s="79"/>
      <c r="UC1022" s="79"/>
      <c r="UD1022" s="79"/>
      <c r="UE1022" s="79"/>
      <c r="UF1022" s="79"/>
      <c r="UG1022" s="79"/>
      <c r="UH1022" s="79"/>
      <c r="UI1022" s="79"/>
      <c r="UJ1022" s="79"/>
      <c r="UK1022" s="79"/>
      <c r="UL1022" s="79"/>
      <c r="UM1022" s="79"/>
      <c r="UN1022" s="79"/>
      <c r="UO1022" s="79"/>
      <c r="UP1022" s="79"/>
      <c r="UQ1022" s="79"/>
      <c r="UR1022" s="79"/>
      <c r="US1022" s="79"/>
      <c r="UT1022" s="79"/>
      <c r="UU1022" s="79"/>
      <c r="UV1022" s="79"/>
      <c r="UW1022" s="79"/>
      <c r="UX1022" s="79"/>
      <c r="UY1022" s="79"/>
      <c r="UZ1022" s="79"/>
      <c r="VA1022" s="79"/>
      <c r="VB1022" s="79"/>
      <c r="VC1022" s="79"/>
      <c r="VD1022" s="79"/>
      <c r="VE1022" s="79"/>
      <c r="VF1022" s="79"/>
      <c r="VG1022" s="79"/>
      <c r="VH1022" s="79"/>
      <c r="VI1022" s="79"/>
      <c r="VJ1022" s="79"/>
      <c r="VK1022" s="79"/>
      <c r="VL1022" s="79"/>
      <c r="VM1022" s="79"/>
      <c r="VN1022" s="79"/>
      <c r="VO1022" s="79"/>
      <c r="VP1022" s="79"/>
      <c r="VQ1022" s="79"/>
      <c r="VR1022" s="79"/>
      <c r="VS1022" s="79"/>
      <c r="VT1022" s="79"/>
      <c r="VU1022" s="79"/>
      <c r="VV1022" s="79"/>
      <c r="VW1022" s="79"/>
      <c r="VX1022" s="79"/>
      <c r="VY1022" s="79"/>
      <c r="VZ1022" s="79"/>
      <c r="WA1022" s="79"/>
      <c r="WB1022" s="79"/>
      <c r="WC1022" s="79"/>
    </row>
    <row r="1023" spans="1:601" s="102" customFormat="1">
      <c r="A1023" s="49">
        <f>IF(C1023=C1022,A1022,IF(C1023=(C1022+1),A1022,(A1022+1)))</f>
        <v>143</v>
      </c>
      <c r="B1023" s="50">
        <f>IF(L1023="Stroke",IF(M1023=M1022,IF(A1023&lt;&gt;A1022,1,IF(L1022="Stroke",B1022+1,IF(L1021="Stroke",B1021+1,IF(L1020="Stroke",B1020+1,IF(L1019="Stroke",B1019+1,IF(L1018="Stroke",B1018+1,IF(L1017="Stroke",B1017+1,IF(L1016="Stroke",B1016+1,"")))))))),IF(A1023&lt;&gt;A1021,1,IF(M1023=M1021,IF(L1021="Stroke",B1021+1,IF(M1023=M1020,IF(L1020="Stroke",B1020+1,""))),1))),"")</f>
        <v>6</v>
      </c>
      <c r="C1023" s="49">
        <f t="shared" si="30"/>
        <v>53077</v>
      </c>
      <c r="D1023" s="49" t="str">
        <f t="shared" si="31"/>
        <v>2017121</v>
      </c>
      <c r="E1023" s="49">
        <v>2017</v>
      </c>
      <c r="F1023" s="49">
        <v>12</v>
      </c>
      <c r="G1023" s="49">
        <v>1</v>
      </c>
      <c r="H1023" s="49">
        <v>14</v>
      </c>
      <c r="I1023" s="49">
        <v>44</v>
      </c>
      <c r="J1023" s="49">
        <v>37</v>
      </c>
      <c r="K1023" s="49">
        <v>11</v>
      </c>
      <c r="L1023" s="49" t="s">
        <v>26</v>
      </c>
      <c r="M1023" s="49">
        <v>1</v>
      </c>
      <c r="N1023" s="49" t="s">
        <v>21</v>
      </c>
      <c r="O1023" s="49" t="s">
        <v>27</v>
      </c>
      <c r="P1023" s="49">
        <v>7</v>
      </c>
      <c r="Q1023" s="49"/>
      <c r="R1023" s="60"/>
      <c r="S1023" s="60"/>
      <c r="T1023" s="60"/>
      <c r="U1023" s="79"/>
      <c r="V1023" s="79"/>
      <c r="W1023" s="79"/>
      <c r="X1023" s="79"/>
      <c r="Y1023" s="79"/>
      <c r="Z1023" s="79"/>
      <c r="AA1023" s="79"/>
      <c r="AB1023" s="79"/>
      <c r="AC1023" s="79"/>
      <c r="AD1023" s="79"/>
      <c r="AE1023" s="79"/>
      <c r="AF1023" s="79"/>
      <c r="AG1023" s="79"/>
      <c r="AH1023" s="79"/>
      <c r="AI1023" s="79"/>
      <c r="AJ1023" s="79"/>
      <c r="AK1023" s="79"/>
      <c r="AL1023" s="79"/>
      <c r="AM1023" s="79"/>
      <c r="AN1023" s="79"/>
      <c r="AO1023" s="79"/>
      <c r="AP1023" s="79"/>
      <c r="AQ1023" s="79"/>
      <c r="AR1023" s="79"/>
      <c r="AS1023" s="79"/>
      <c r="AT1023" s="79"/>
      <c r="AU1023" s="79"/>
      <c r="AV1023" s="79"/>
      <c r="AW1023" s="79"/>
      <c r="AX1023" s="79"/>
      <c r="AY1023" s="79"/>
      <c r="AZ1023" s="79"/>
      <c r="BA1023" s="79"/>
      <c r="BB1023" s="79"/>
      <c r="BC1023" s="79"/>
      <c r="BD1023" s="79"/>
      <c r="BE1023" s="79"/>
      <c r="BF1023" s="79"/>
      <c r="BG1023" s="79"/>
      <c r="BH1023" s="79"/>
      <c r="BI1023" s="79"/>
      <c r="BJ1023" s="79"/>
      <c r="BK1023" s="79"/>
      <c r="BL1023" s="79"/>
      <c r="BM1023" s="79"/>
      <c r="BN1023" s="79"/>
      <c r="BO1023" s="79"/>
      <c r="BP1023" s="79"/>
      <c r="BQ1023" s="79"/>
      <c r="BR1023" s="79"/>
      <c r="BS1023" s="79"/>
      <c r="BT1023" s="79"/>
      <c r="BU1023" s="79"/>
      <c r="BV1023" s="79"/>
      <c r="BW1023" s="79"/>
      <c r="BX1023" s="79"/>
      <c r="BY1023" s="79"/>
      <c r="BZ1023" s="79"/>
      <c r="CA1023" s="79"/>
      <c r="CB1023" s="79"/>
      <c r="CC1023" s="79"/>
      <c r="CD1023" s="79"/>
      <c r="CE1023" s="79"/>
      <c r="CF1023" s="79"/>
      <c r="CG1023" s="79"/>
      <c r="CH1023" s="79"/>
      <c r="CI1023" s="79"/>
      <c r="CJ1023" s="79"/>
      <c r="CK1023" s="79"/>
      <c r="CL1023" s="79"/>
      <c r="CM1023" s="79"/>
      <c r="CN1023" s="79"/>
      <c r="CO1023" s="79"/>
      <c r="CP1023" s="79"/>
      <c r="CQ1023" s="79"/>
      <c r="CR1023" s="79"/>
      <c r="CS1023" s="79"/>
      <c r="CT1023" s="79"/>
      <c r="CU1023" s="79"/>
      <c r="CV1023" s="79"/>
      <c r="CW1023" s="79"/>
      <c r="CX1023" s="79"/>
      <c r="CY1023" s="79"/>
      <c r="CZ1023" s="79"/>
      <c r="DA1023" s="79"/>
      <c r="DB1023" s="79"/>
      <c r="DC1023" s="79"/>
      <c r="DD1023" s="79"/>
      <c r="DE1023" s="79"/>
      <c r="DF1023" s="79"/>
      <c r="DG1023" s="79"/>
      <c r="DH1023" s="79"/>
      <c r="DI1023" s="79"/>
      <c r="DJ1023" s="79"/>
      <c r="DK1023" s="79"/>
      <c r="DL1023" s="79"/>
      <c r="DM1023" s="79"/>
      <c r="DN1023" s="79"/>
      <c r="DO1023" s="79"/>
      <c r="DP1023" s="79"/>
      <c r="DQ1023" s="79"/>
      <c r="DR1023" s="79"/>
      <c r="DS1023" s="79"/>
      <c r="DT1023" s="79"/>
      <c r="DU1023" s="79"/>
      <c r="DV1023" s="79"/>
      <c r="DW1023" s="79"/>
      <c r="DX1023" s="79"/>
      <c r="DY1023" s="79"/>
      <c r="DZ1023" s="79"/>
      <c r="EA1023" s="79"/>
      <c r="EB1023" s="79"/>
      <c r="EC1023" s="79"/>
      <c r="ED1023" s="79"/>
      <c r="EE1023" s="79"/>
      <c r="EF1023" s="79"/>
      <c r="EG1023" s="79"/>
      <c r="EH1023" s="79"/>
      <c r="EI1023" s="79"/>
      <c r="EJ1023" s="79"/>
      <c r="EK1023" s="79"/>
      <c r="EL1023" s="79"/>
      <c r="EM1023" s="79"/>
      <c r="EN1023" s="79"/>
      <c r="EO1023" s="79"/>
      <c r="EP1023" s="79"/>
      <c r="EQ1023" s="79"/>
      <c r="ER1023" s="79"/>
      <c r="ES1023" s="79"/>
      <c r="ET1023" s="79"/>
      <c r="EU1023" s="79"/>
      <c r="EV1023" s="79"/>
      <c r="EW1023" s="79"/>
      <c r="EX1023" s="79"/>
      <c r="EY1023" s="79"/>
      <c r="EZ1023" s="79"/>
      <c r="FA1023" s="79"/>
      <c r="FB1023" s="79"/>
      <c r="FC1023" s="79"/>
      <c r="FD1023" s="79"/>
      <c r="FE1023" s="79"/>
      <c r="FF1023" s="79"/>
      <c r="FG1023" s="79"/>
      <c r="FH1023" s="79"/>
      <c r="FI1023" s="79"/>
      <c r="FJ1023" s="79"/>
      <c r="FK1023" s="79"/>
      <c r="FL1023" s="79"/>
      <c r="FM1023" s="79"/>
      <c r="FN1023" s="79"/>
      <c r="FO1023" s="79"/>
      <c r="FP1023" s="79"/>
      <c r="FQ1023" s="79"/>
      <c r="FR1023" s="79"/>
      <c r="FS1023" s="79"/>
      <c r="FT1023" s="79"/>
      <c r="FU1023" s="79"/>
      <c r="FV1023" s="79"/>
      <c r="FW1023" s="79"/>
      <c r="FX1023" s="79"/>
      <c r="FY1023" s="79"/>
      <c r="FZ1023" s="79"/>
      <c r="GA1023" s="79"/>
      <c r="GB1023" s="79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79"/>
      <c r="HP1023" s="79"/>
      <c r="HQ1023" s="79"/>
      <c r="HR1023" s="79"/>
      <c r="HS1023" s="79"/>
      <c r="HT1023" s="79"/>
      <c r="HU1023" s="79"/>
      <c r="HV1023" s="79"/>
      <c r="HW1023" s="79"/>
      <c r="HX1023" s="79"/>
      <c r="HY1023" s="79"/>
      <c r="HZ1023" s="79"/>
      <c r="IA1023" s="79"/>
      <c r="IB1023" s="79"/>
      <c r="IC1023" s="79"/>
      <c r="ID1023" s="79"/>
      <c r="IE1023" s="79"/>
      <c r="IF1023" s="79"/>
      <c r="IG1023" s="79"/>
      <c r="IH1023" s="79"/>
      <c r="II1023" s="79"/>
      <c r="IJ1023" s="79"/>
      <c r="IK1023" s="79"/>
      <c r="IL1023" s="79"/>
      <c r="IM1023" s="79"/>
      <c r="IN1023" s="79"/>
      <c r="IO1023" s="79"/>
      <c r="IP1023" s="79"/>
      <c r="IQ1023" s="79"/>
      <c r="IR1023" s="79"/>
      <c r="IS1023" s="79"/>
      <c r="IT1023" s="79"/>
      <c r="IU1023" s="79"/>
      <c r="IV1023" s="79"/>
      <c r="IW1023" s="79"/>
      <c r="IX1023" s="79"/>
      <c r="IY1023" s="79"/>
      <c r="IZ1023" s="79"/>
      <c r="JA1023" s="79"/>
      <c r="JB1023" s="79"/>
      <c r="JC1023" s="79"/>
      <c r="JD1023" s="79"/>
      <c r="JE1023" s="79"/>
      <c r="JF1023" s="79"/>
      <c r="JG1023" s="79"/>
      <c r="JH1023" s="79"/>
      <c r="JI1023" s="79"/>
      <c r="JJ1023" s="79"/>
      <c r="JK1023" s="79"/>
      <c r="JL1023" s="79"/>
      <c r="JM1023" s="79"/>
      <c r="JN1023" s="79"/>
      <c r="JO1023" s="79"/>
      <c r="JP1023" s="79"/>
      <c r="JQ1023" s="79"/>
      <c r="JR1023" s="79"/>
      <c r="JS1023" s="79"/>
      <c r="JT1023" s="79"/>
      <c r="JU1023" s="79"/>
      <c r="JV1023" s="79"/>
      <c r="JW1023" s="79"/>
      <c r="JX1023" s="79"/>
      <c r="JY1023" s="79"/>
      <c r="JZ1023" s="79"/>
      <c r="KA1023" s="79"/>
      <c r="KB1023" s="79"/>
      <c r="KC1023" s="79"/>
      <c r="KD1023" s="79"/>
      <c r="KE1023" s="79"/>
      <c r="KF1023" s="79"/>
      <c r="KG1023" s="79"/>
      <c r="KH1023" s="79"/>
      <c r="KI1023" s="79"/>
      <c r="KJ1023" s="79"/>
      <c r="KK1023" s="79"/>
      <c r="KL1023" s="79"/>
      <c r="KM1023" s="79"/>
      <c r="KN1023" s="79"/>
      <c r="KO1023" s="79"/>
      <c r="KP1023" s="79"/>
      <c r="KQ1023" s="79"/>
      <c r="KR1023" s="79"/>
      <c r="KS1023" s="79"/>
      <c r="KT1023" s="79"/>
      <c r="KU1023" s="79"/>
      <c r="KV1023" s="79"/>
      <c r="KW1023" s="79"/>
      <c r="KX1023" s="79"/>
      <c r="KY1023" s="79"/>
      <c r="KZ1023" s="79"/>
      <c r="LA1023" s="79"/>
      <c r="LB1023" s="79"/>
      <c r="LC1023" s="79"/>
      <c r="LD1023" s="79"/>
      <c r="LE1023" s="79"/>
      <c r="LF1023" s="79"/>
      <c r="LG1023" s="79"/>
      <c r="LH1023" s="79"/>
      <c r="LI1023" s="79"/>
      <c r="LJ1023" s="79"/>
      <c r="LK1023" s="79"/>
      <c r="LL1023" s="79"/>
      <c r="LM1023" s="79"/>
      <c r="LN1023" s="79"/>
      <c r="LO1023" s="79"/>
      <c r="LP1023" s="79"/>
      <c r="LQ1023" s="79"/>
      <c r="LR1023" s="79"/>
      <c r="LS1023" s="79"/>
      <c r="LT1023" s="79"/>
      <c r="LU1023" s="79"/>
      <c r="LV1023" s="79"/>
      <c r="LW1023" s="79"/>
      <c r="LX1023" s="79"/>
      <c r="LY1023" s="79"/>
      <c r="LZ1023" s="79"/>
      <c r="MA1023" s="79"/>
      <c r="MB1023" s="79"/>
      <c r="MC1023" s="79"/>
      <c r="MD1023" s="79"/>
      <c r="ME1023" s="79"/>
      <c r="MF1023" s="79"/>
      <c r="MG1023" s="79"/>
      <c r="MH1023" s="79"/>
      <c r="MI1023" s="79"/>
      <c r="MJ1023" s="79"/>
      <c r="MK1023" s="79"/>
      <c r="ML1023" s="79"/>
      <c r="MM1023" s="79"/>
      <c r="MN1023" s="79"/>
      <c r="MO1023" s="79"/>
      <c r="MP1023" s="79"/>
      <c r="MQ1023" s="79"/>
      <c r="MR1023" s="79"/>
      <c r="MS1023" s="79"/>
      <c r="MT1023" s="79"/>
      <c r="MU1023" s="79"/>
      <c r="MV1023" s="79"/>
      <c r="MW1023" s="79"/>
      <c r="MX1023" s="79"/>
      <c r="MY1023" s="79"/>
      <c r="MZ1023" s="79"/>
      <c r="NA1023" s="79"/>
      <c r="NB1023" s="79"/>
      <c r="NC1023" s="79"/>
      <c r="ND1023" s="79"/>
      <c r="NE1023" s="79"/>
      <c r="NF1023" s="79"/>
      <c r="NG1023" s="79"/>
      <c r="NH1023" s="79"/>
      <c r="NI1023" s="79"/>
      <c r="NJ1023" s="79"/>
      <c r="NK1023" s="79"/>
      <c r="NL1023" s="79"/>
      <c r="NM1023" s="79"/>
      <c r="NN1023" s="79"/>
      <c r="NO1023" s="79"/>
      <c r="NP1023" s="79"/>
      <c r="NQ1023" s="79"/>
      <c r="NR1023" s="79"/>
      <c r="NS1023" s="79"/>
      <c r="NT1023" s="79"/>
      <c r="NU1023" s="79"/>
      <c r="NV1023" s="79"/>
      <c r="NW1023" s="79"/>
      <c r="NX1023" s="79"/>
      <c r="NY1023" s="79"/>
      <c r="NZ1023" s="79"/>
      <c r="OA1023" s="79"/>
      <c r="OB1023" s="79"/>
      <c r="OC1023" s="79"/>
      <c r="OD1023" s="79"/>
      <c r="OE1023" s="79"/>
      <c r="OF1023" s="79"/>
      <c r="OG1023" s="79"/>
      <c r="OH1023" s="79"/>
      <c r="OI1023" s="79"/>
      <c r="OJ1023" s="79"/>
      <c r="OK1023" s="79"/>
      <c r="OL1023" s="79"/>
      <c r="OM1023" s="79"/>
      <c r="ON1023" s="79"/>
      <c r="OO1023" s="79"/>
      <c r="OP1023" s="79"/>
      <c r="OQ1023" s="79"/>
      <c r="OR1023" s="79"/>
      <c r="OS1023" s="79"/>
      <c r="OT1023" s="79"/>
      <c r="OU1023" s="79"/>
      <c r="OV1023" s="79"/>
      <c r="OW1023" s="79"/>
      <c r="OX1023" s="79"/>
      <c r="OY1023" s="79"/>
      <c r="OZ1023" s="79"/>
      <c r="PA1023" s="79"/>
      <c r="PB1023" s="79"/>
      <c r="PC1023" s="79"/>
      <c r="PD1023" s="79"/>
      <c r="PE1023" s="79"/>
      <c r="PF1023" s="79"/>
      <c r="PG1023" s="79"/>
      <c r="PH1023" s="79"/>
      <c r="PI1023" s="79"/>
      <c r="PJ1023" s="79"/>
      <c r="PK1023" s="79"/>
      <c r="PL1023" s="79"/>
      <c r="PM1023" s="79"/>
      <c r="PN1023" s="79"/>
      <c r="PO1023" s="79"/>
      <c r="PP1023" s="79"/>
      <c r="PQ1023" s="79"/>
      <c r="PR1023" s="79"/>
      <c r="PS1023" s="79"/>
      <c r="PT1023" s="79"/>
      <c r="PU1023" s="79"/>
      <c r="PV1023" s="79"/>
      <c r="PW1023" s="79"/>
      <c r="PX1023" s="79"/>
      <c r="PY1023" s="79"/>
      <c r="PZ1023" s="79"/>
      <c r="QA1023" s="79"/>
      <c r="QB1023" s="79"/>
      <c r="QC1023" s="79"/>
      <c r="QD1023" s="79"/>
      <c r="QE1023" s="79"/>
      <c r="QF1023" s="79"/>
      <c r="QG1023" s="79"/>
      <c r="QH1023" s="79"/>
      <c r="QI1023" s="79"/>
      <c r="QJ1023" s="79"/>
      <c r="QK1023" s="79"/>
      <c r="QL1023" s="79"/>
      <c r="QM1023" s="79"/>
      <c r="QN1023" s="79"/>
      <c r="QO1023" s="79"/>
      <c r="QP1023" s="79"/>
      <c r="QQ1023" s="79"/>
      <c r="QR1023" s="79"/>
      <c r="QS1023" s="79"/>
      <c r="QT1023" s="79"/>
      <c r="QU1023" s="79"/>
      <c r="QV1023" s="79"/>
      <c r="QW1023" s="79"/>
      <c r="QX1023" s="79"/>
      <c r="QY1023" s="79"/>
      <c r="QZ1023" s="79"/>
      <c r="RA1023" s="79"/>
      <c r="RB1023" s="79"/>
      <c r="RC1023" s="79"/>
      <c r="RD1023" s="79"/>
      <c r="RE1023" s="79"/>
      <c r="RF1023" s="79"/>
      <c r="RG1023" s="79"/>
      <c r="RH1023" s="79"/>
      <c r="RI1023" s="79"/>
      <c r="RJ1023" s="79"/>
      <c r="RK1023" s="79"/>
      <c r="RL1023" s="79"/>
      <c r="RM1023" s="79"/>
      <c r="RN1023" s="79"/>
      <c r="RO1023" s="79"/>
      <c r="RP1023" s="79"/>
      <c r="RQ1023" s="79"/>
      <c r="RR1023" s="79"/>
      <c r="RS1023" s="79"/>
      <c r="RT1023" s="79"/>
      <c r="RU1023" s="79"/>
      <c r="RV1023" s="79"/>
      <c r="RW1023" s="79"/>
      <c r="RX1023" s="79"/>
      <c r="RY1023" s="79"/>
      <c r="RZ1023" s="79"/>
      <c r="SA1023" s="79"/>
      <c r="SB1023" s="79"/>
      <c r="SC1023" s="79"/>
      <c r="SD1023" s="79"/>
      <c r="SE1023" s="79"/>
      <c r="SF1023" s="79"/>
      <c r="SG1023" s="79"/>
      <c r="SH1023" s="79"/>
      <c r="SI1023" s="79"/>
      <c r="SJ1023" s="79"/>
      <c r="SK1023" s="79"/>
      <c r="SL1023" s="79"/>
      <c r="SM1023" s="79"/>
      <c r="SN1023" s="79"/>
      <c r="SO1023" s="79"/>
      <c r="SP1023" s="79"/>
      <c r="SQ1023" s="79"/>
      <c r="SR1023" s="79"/>
      <c r="SS1023" s="79"/>
      <c r="ST1023" s="79"/>
      <c r="SU1023" s="79"/>
      <c r="SV1023" s="79"/>
      <c r="SW1023" s="79"/>
      <c r="SX1023" s="79"/>
      <c r="SY1023" s="79"/>
      <c r="SZ1023" s="79"/>
      <c r="TA1023" s="79"/>
      <c r="TB1023" s="79"/>
      <c r="TC1023" s="79"/>
      <c r="TD1023" s="79"/>
      <c r="TE1023" s="79"/>
      <c r="TF1023" s="79"/>
      <c r="TG1023" s="79"/>
      <c r="TH1023" s="79"/>
      <c r="TI1023" s="79"/>
      <c r="TJ1023" s="79"/>
      <c r="TK1023" s="79"/>
      <c r="TL1023" s="79"/>
      <c r="TM1023" s="79"/>
      <c r="TN1023" s="79"/>
      <c r="TO1023" s="79"/>
      <c r="TP1023" s="79"/>
      <c r="TQ1023" s="79"/>
      <c r="TR1023" s="79"/>
      <c r="TS1023" s="79"/>
      <c r="TT1023" s="79"/>
      <c r="TU1023" s="79"/>
      <c r="TV1023" s="79"/>
      <c r="TW1023" s="79"/>
      <c r="TX1023" s="79"/>
      <c r="TY1023" s="79"/>
      <c r="TZ1023" s="79"/>
      <c r="UA1023" s="79"/>
      <c r="UB1023" s="79"/>
      <c r="UC1023" s="79"/>
      <c r="UD1023" s="79"/>
      <c r="UE1023" s="79"/>
      <c r="UF1023" s="79"/>
      <c r="UG1023" s="79"/>
      <c r="UH1023" s="79"/>
      <c r="UI1023" s="79"/>
      <c r="UJ1023" s="79"/>
      <c r="UK1023" s="79"/>
      <c r="UL1023" s="79"/>
      <c r="UM1023" s="79"/>
      <c r="UN1023" s="79"/>
      <c r="UO1023" s="79"/>
      <c r="UP1023" s="79"/>
      <c r="UQ1023" s="79"/>
      <c r="UR1023" s="79"/>
      <c r="US1023" s="79"/>
      <c r="UT1023" s="79"/>
      <c r="UU1023" s="79"/>
      <c r="UV1023" s="79"/>
      <c r="UW1023" s="79"/>
      <c r="UX1023" s="79"/>
      <c r="UY1023" s="79"/>
      <c r="UZ1023" s="79"/>
      <c r="VA1023" s="79"/>
      <c r="VB1023" s="79"/>
      <c r="VC1023" s="79"/>
      <c r="VD1023" s="79"/>
      <c r="VE1023" s="79"/>
      <c r="VF1023" s="79"/>
      <c r="VG1023" s="79"/>
      <c r="VH1023" s="79"/>
      <c r="VI1023" s="79"/>
      <c r="VJ1023" s="79"/>
      <c r="VK1023" s="79"/>
      <c r="VL1023" s="79"/>
      <c r="VM1023" s="79"/>
      <c r="VN1023" s="79"/>
      <c r="VO1023" s="79"/>
      <c r="VP1023" s="79"/>
      <c r="VQ1023" s="79"/>
      <c r="VR1023" s="79"/>
      <c r="VS1023" s="79"/>
      <c r="VT1023" s="79"/>
      <c r="VU1023" s="79"/>
      <c r="VV1023" s="79"/>
      <c r="VW1023" s="79"/>
      <c r="VX1023" s="79"/>
      <c r="VY1023" s="79"/>
      <c r="VZ1023" s="79"/>
      <c r="WA1023" s="79"/>
      <c r="WB1023" s="79"/>
      <c r="WC1023" s="79"/>
    </row>
    <row r="1024" spans="1:601" s="85" customFormat="1">
      <c r="A1024" s="83">
        <f>IF(C1024=C1023,A1023,IF(C1024=(C1023+1),A1023,(A1023+1)))</f>
        <v>144</v>
      </c>
      <c r="B1024" s="50">
        <f>IF(L1024="Stroke",IF(M1024=M1023,IF(A1024&lt;&gt;A1023,1,IF(L1023="Stroke",B1023+1,IF(L1022="Stroke",B1022+1,IF(L1021="Stroke",B1021+1,IF(L1020="Stroke",B1020+1,IF(L1019="Stroke",B1019+1,IF(L1018="Stroke",B1018+1,IF(L1017="Stroke",B1017+1,"")))))))),IF(A1024&lt;&gt;A1022,1,IF(M1024=M1022,IF(L1022="Stroke",B1022+1,IF(M1024=M1021,IF(L1021="Stroke",B1021+1,""))),1))),"")</f>
        <v>1</v>
      </c>
      <c r="C1024" s="83">
        <f t="shared" si="30"/>
        <v>53150</v>
      </c>
      <c r="D1024" s="83" t="str">
        <f t="shared" si="31"/>
        <v>2017121</v>
      </c>
      <c r="E1024" s="83">
        <v>2017</v>
      </c>
      <c r="F1024" s="83">
        <v>12</v>
      </c>
      <c r="G1024" s="83">
        <v>1</v>
      </c>
      <c r="H1024" s="83">
        <v>14</v>
      </c>
      <c r="I1024" s="83">
        <v>45</v>
      </c>
      <c r="J1024" s="83">
        <v>50</v>
      </c>
      <c r="K1024" s="83">
        <v>361</v>
      </c>
      <c r="L1024" s="83" t="s">
        <v>26</v>
      </c>
      <c r="M1024" s="83">
        <v>1</v>
      </c>
      <c r="N1024" s="83" t="s">
        <v>21</v>
      </c>
      <c r="O1024" s="83" t="s">
        <v>27</v>
      </c>
      <c r="P1024" s="83">
        <v>10</v>
      </c>
      <c r="Q1024" s="92" t="s">
        <v>205</v>
      </c>
      <c r="R1024" s="93" t="s">
        <v>217</v>
      </c>
      <c r="S1024" s="93" t="s">
        <v>218</v>
      </c>
      <c r="T1024" s="93" t="s">
        <v>219</v>
      </c>
      <c r="U1024" s="93">
        <v>-34</v>
      </c>
      <c r="V1024" s="79"/>
      <c r="W1024" s="79"/>
      <c r="X1024" s="79"/>
      <c r="Y1024" s="79"/>
      <c r="Z1024" s="79"/>
      <c r="AA1024" s="79"/>
      <c r="AB1024" s="79"/>
      <c r="AC1024" s="79"/>
      <c r="AD1024" s="79"/>
      <c r="AE1024" s="79"/>
      <c r="AF1024" s="79"/>
      <c r="AG1024" s="79"/>
      <c r="AH1024" s="79"/>
      <c r="AI1024" s="79"/>
      <c r="AJ1024" s="79"/>
      <c r="AK1024" s="79"/>
      <c r="AL1024" s="79"/>
      <c r="AM1024" s="79"/>
      <c r="AN1024" s="79"/>
      <c r="AO1024" s="79"/>
      <c r="AP1024" s="79"/>
      <c r="AQ1024" s="79"/>
      <c r="AR1024" s="79"/>
      <c r="AS1024" s="79"/>
      <c r="AT1024" s="79"/>
      <c r="AU1024" s="79"/>
      <c r="AV1024" s="79"/>
      <c r="AW1024" s="79"/>
      <c r="AX1024" s="79"/>
      <c r="AY1024" s="79"/>
      <c r="AZ1024" s="79"/>
      <c r="BA1024" s="79"/>
      <c r="BB1024" s="79"/>
      <c r="BC1024" s="79"/>
      <c r="BD1024" s="79"/>
      <c r="BE1024" s="79"/>
      <c r="BF1024" s="79"/>
      <c r="BG1024" s="79"/>
      <c r="BH1024" s="79"/>
      <c r="BI1024" s="79"/>
      <c r="BJ1024" s="79"/>
      <c r="BK1024" s="79"/>
      <c r="BL1024" s="79"/>
      <c r="BM1024" s="79"/>
      <c r="BN1024" s="79"/>
      <c r="BO1024" s="79"/>
      <c r="BP1024" s="79"/>
      <c r="BQ1024" s="79"/>
      <c r="BR1024" s="79"/>
      <c r="BS1024" s="79"/>
      <c r="BT1024" s="79"/>
      <c r="BU1024" s="79"/>
      <c r="BV1024" s="79"/>
      <c r="BW1024" s="79"/>
      <c r="BX1024" s="79"/>
      <c r="BY1024" s="79"/>
      <c r="BZ1024" s="79"/>
      <c r="CA1024" s="79"/>
      <c r="CB1024" s="79"/>
      <c r="CC1024" s="79"/>
      <c r="CD1024" s="79"/>
      <c r="CE1024" s="79"/>
      <c r="CF1024" s="79"/>
      <c r="CG1024" s="79"/>
      <c r="CH1024" s="79"/>
      <c r="CI1024" s="79"/>
      <c r="CJ1024" s="79"/>
      <c r="CK1024" s="79"/>
      <c r="CL1024" s="79"/>
      <c r="CM1024" s="79"/>
      <c r="CN1024" s="79"/>
      <c r="CO1024" s="79"/>
      <c r="CP1024" s="79"/>
      <c r="CQ1024" s="79"/>
      <c r="CR1024" s="79"/>
      <c r="CS1024" s="79"/>
      <c r="CT1024" s="79"/>
      <c r="CU1024" s="79"/>
      <c r="CV1024" s="79"/>
      <c r="CW1024" s="79"/>
      <c r="CX1024" s="79"/>
      <c r="CY1024" s="79"/>
      <c r="CZ1024" s="79"/>
      <c r="DA1024" s="79"/>
      <c r="DB1024" s="79"/>
      <c r="DC1024" s="79"/>
      <c r="DD1024" s="79"/>
      <c r="DE1024" s="79"/>
      <c r="DF1024" s="79"/>
      <c r="DG1024" s="79"/>
      <c r="DH1024" s="79"/>
      <c r="DI1024" s="79"/>
      <c r="DJ1024" s="79"/>
      <c r="DK1024" s="79"/>
      <c r="DL1024" s="79"/>
      <c r="DM1024" s="79"/>
      <c r="DN1024" s="79"/>
      <c r="DO1024" s="79"/>
      <c r="DP1024" s="79"/>
      <c r="DQ1024" s="79"/>
      <c r="DR1024" s="79"/>
      <c r="DS1024" s="79"/>
      <c r="DT1024" s="79"/>
      <c r="DU1024" s="79"/>
      <c r="DV1024" s="79"/>
      <c r="DW1024" s="79"/>
      <c r="DX1024" s="79"/>
      <c r="DY1024" s="79"/>
      <c r="DZ1024" s="79"/>
      <c r="EA1024" s="79"/>
      <c r="EB1024" s="79"/>
      <c r="EC1024" s="79"/>
      <c r="ED1024" s="79"/>
      <c r="EE1024" s="79"/>
      <c r="EF1024" s="79"/>
      <c r="EG1024" s="79"/>
      <c r="EH1024" s="79"/>
      <c r="EI1024" s="79"/>
      <c r="EJ1024" s="79"/>
      <c r="EK1024" s="79"/>
      <c r="EL1024" s="79"/>
      <c r="EM1024" s="79"/>
      <c r="EN1024" s="79"/>
      <c r="EO1024" s="79"/>
      <c r="EP1024" s="79"/>
      <c r="EQ1024" s="79"/>
      <c r="ER1024" s="79"/>
      <c r="ES1024" s="79"/>
      <c r="ET1024" s="79"/>
      <c r="EU1024" s="79"/>
      <c r="EV1024" s="79"/>
      <c r="EW1024" s="79"/>
      <c r="EX1024" s="79"/>
      <c r="EY1024" s="79"/>
      <c r="EZ1024" s="79"/>
      <c r="FA1024" s="79"/>
      <c r="FB1024" s="79"/>
      <c r="FC1024" s="79"/>
      <c r="FD1024" s="79"/>
      <c r="FE1024" s="79"/>
      <c r="FF1024" s="79"/>
      <c r="FG1024" s="79"/>
      <c r="FH1024" s="79"/>
      <c r="FI1024" s="79"/>
      <c r="FJ1024" s="79"/>
      <c r="FK1024" s="79"/>
      <c r="FL1024" s="79"/>
      <c r="FM1024" s="79"/>
      <c r="FN1024" s="79"/>
      <c r="FO1024" s="79"/>
      <c r="FP1024" s="79"/>
      <c r="FQ1024" s="79"/>
      <c r="FR1024" s="79"/>
      <c r="FS1024" s="79"/>
      <c r="FT1024" s="79"/>
      <c r="FU1024" s="79"/>
      <c r="FV1024" s="79"/>
      <c r="FW1024" s="79"/>
      <c r="FX1024" s="79"/>
      <c r="FY1024" s="79"/>
      <c r="FZ1024" s="79"/>
      <c r="GA1024" s="79"/>
      <c r="GB1024" s="79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79"/>
      <c r="HP1024" s="79"/>
      <c r="HQ1024" s="79"/>
      <c r="HR1024" s="79"/>
      <c r="HS1024" s="79"/>
      <c r="HT1024" s="79"/>
      <c r="HU1024" s="79"/>
      <c r="HV1024" s="79"/>
      <c r="HW1024" s="79"/>
      <c r="HX1024" s="79"/>
      <c r="HY1024" s="79"/>
      <c r="HZ1024" s="79"/>
      <c r="IA1024" s="79"/>
      <c r="IB1024" s="79"/>
      <c r="IC1024" s="79"/>
      <c r="ID1024" s="79"/>
      <c r="IE1024" s="79"/>
      <c r="IF1024" s="79"/>
      <c r="IG1024" s="79"/>
      <c r="IH1024" s="79"/>
      <c r="II1024" s="79"/>
      <c r="IJ1024" s="79"/>
      <c r="IK1024" s="79"/>
      <c r="IL1024" s="79"/>
      <c r="IM1024" s="79"/>
      <c r="IN1024" s="79"/>
      <c r="IO1024" s="79"/>
      <c r="IP1024" s="79"/>
      <c r="IQ1024" s="79"/>
      <c r="IR1024" s="79"/>
      <c r="IS1024" s="79"/>
      <c r="IT1024" s="79"/>
      <c r="IU1024" s="79"/>
      <c r="IV1024" s="79"/>
      <c r="IW1024" s="79"/>
      <c r="IX1024" s="79"/>
      <c r="IY1024" s="79"/>
      <c r="IZ1024" s="79"/>
      <c r="JA1024" s="79"/>
      <c r="JB1024" s="79"/>
      <c r="JC1024" s="79"/>
      <c r="JD1024" s="79"/>
      <c r="JE1024" s="79"/>
      <c r="JF1024" s="79"/>
      <c r="JG1024" s="79"/>
      <c r="JH1024" s="79"/>
      <c r="JI1024" s="79"/>
      <c r="JJ1024" s="79"/>
      <c r="JK1024" s="79"/>
      <c r="JL1024" s="79"/>
      <c r="JM1024" s="79"/>
      <c r="JN1024" s="79"/>
      <c r="JO1024" s="79"/>
      <c r="JP1024" s="79"/>
      <c r="JQ1024" s="79"/>
      <c r="JR1024" s="79"/>
      <c r="JS1024" s="79"/>
      <c r="JT1024" s="79"/>
      <c r="JU1024" s="79"/>
      <c r="JV1024" s="79"/>
      <c r="JW1024" s="79"/>
      <c r="JX1024" s="79"/>
      <c r="JY1024" s="79"/>
      <c r="JZ1024" s="79"/>
      <c r="KA1024" s="79"/>
      <c r="KB1024" s="79"/>
      <c r="KC1024" s="79"/>
      <c r="KD1024" s="79"/>
      <c r="KE1024" s="79"/>
      <c r="KF1024" s="79"/>
      <c r="KG1024" s="79"/>
      <c r="KH1024" s="79"/>
      <c r="KI1024" s="79"/>
      <c r="KJ1024" s="79"/>
      <c r="KK1024" s="79"/>
      <c r="KL1024" s="79"/>
      <c r="KM1024" s="79"/>
      <c r="KN1024" s="79"/>
      <c r="KO1024" s="79"/>
      <c r="KP1024" s="79"/>
      <c r="KQ1024" s="79"/>
      <c r="KR1024" s="79"/>
      <c r="KS1024" s="79"/>
      <c r="KT1024" s="79"/>
      <c r="KU1024" s="79"/>
      <c r="KV1024" s="79"/>
      <c r="KW1024" s="79"/>
      <c r="KX1024" s="79"/>
      <c r="KY1024" s="79"/>
      <c r="KZ1024" s="79"/>
      <c r="LA1024" s="79"/>
      <c r="LB1024" s="79"/>
      <c r="LC1024" s="79"/>
      <c r="LD1024" s="79"/>
      <c r="LE1024" s="79"/>
      <c r="LF1024" s="79"/>
      <c r="LG1024" s="79"/>
      <c r="LH1024" s="79"/>
      <c r="LI1024" s="79"/>
      <c r="LJ1024" s="79"/>
      <c r="LK1024" s="79"/>
      <c r="LL1024" s="79"/>
      <c r="LM1024" s="79"/>
      <c r="LN1024" s="79"/>
      <c r="LO1024" s="79"/>
      <c r="LP1024" s="79"/>
      <c r="LQ1024" s="79"/>
      <c r="LR1024" s="79"/>
      <c r="LS1024" s="79"/>
      <c r="LT1024" s="79"/>
      <c r="LU1024" s="79"/>
      <c r="LV1024" s="79"/>
      <c r="LW1024" s="79"/>
      <c r="LX1024" s="79"/>
      <c r="LY1024" s="79"/>
      <c r="LZ1024" s="79"/>
      <c r="MA1024" s="79"/>
      <c r="MB1024" s="79"/>
      <c r="MC1024" s="79"/>
      <c r="MD1024" s="79"/>
      <c r="ME1024" s="79"/>
      <c r="MF1024" s="79"/>
      <c r="MG1024" s="79"/>
      <c r="MH1024" s="79"/>
      <c r="MI1024" s="79"/>
      <c r="MJ1024" s="79"/>
      <c r="MK1024" s="79"/>
      <c r="ML1024" s="79"/>
      <c r="MM1024" s="79"/>
      <c r="MN1024" s="79"/>
      <c r="MO1024" s="79"/>
      <c r="MP1024" s="79"/>
      <c r="MQ1024" s="79"/>
      <c r="MR1024" s="79"/>
      <c r="MS1024" s="79"/>
      <c r="MT1024" s="79"/>
      <c r="MU1024" s="79"/>
      <c r="MV1024" s="79"/>
      <c r="MW1024" s="79"/>
      <c r="MX1024" s="79"/>
      <c r="MY1024" s="79"/>
      <c r="MZ1024" s="79"/>
      <c r="NA1024" s="79"/>
      <c r="NB1024" s="79"/>
      <c r="NC1024" s="79"/>
      <c r="ND1024" s="79"/>
      <c r="NE1024" s="79"/>
      <c r="NF1024" s="79"/>
      <c r="NG1024" s="79"/>
      <c r="NH1024" s="79"/>
      <c r="NI1024" s="79"/>
      <c r="NJ1024" s="79"/>
      <c r="NK1024" s="79"/>
      <c r="NL1024" s="79"/>
      <c r="NM1024" s="79"/>
      <c r="NN1024" s="79"/>
      <c r="NO1024" s="79"/>
      <c r="NP1024" s="79"/>
      <c r="NQ1024" s="79"/>
      <c r="NR1024" s="79"/>
      <c r="NS1024" s="79"/>
      <c r="NT1024" s="79"/>
      <c r="NU1024" s="79"/>
      <c r="NV1024" s="79"/>
      <c r="NW1024" s="79"/>
      <c r="NX1024" s="79"/>
      <c r="NY1024" s="79"/>
      <c r="NZ1024" s="79"/>
      <c r="OA1024" s="79"/>
      <c r="OB1024" s="79"/>
      <c r="OC1024" s="79"/>
      <c r="OD1024" s="79"/>
      <c r="OE1024" s="79"/>
      <c r="OF1024" s="79"/>
      <c r="OG1024" s="79"/>
      <c r="OH1024" s="79"/>
      <c r="OI1024" s="79"/>
      <c r="OJ1024" s="79"/>
      <c r="OK1024" s="79"/>
      <c r="OL1024" s="79"/>
      <c r="OM1024" s="79"/>
      <c r="ON1024" s="79"/>
      <c r="OO1024" s="79"/>
      <c r="OP1024" s="79"/>
      <c r="OQ1024" s="79"/>
      <c r="OR1024" s="79"/>
      <c r="OS1024" s="79"/>
      <c r="OT1024" s="79"/>
      <c r="OU1024" s="79"/>
      <c r="OV1024" s="79"/>
      <c r="OW1024" s="79"/>
      <c r="OX1024" s="79"/>
      <c r="OY1024" s="79"/>
      <c r="OZ1024" s="79"/>
      <c r="PA1024" s="79"/>
      <c r="PB1024" s="79"/>
      <c r="PC1024" s="79"/>
      <c r="PD1024" s="79"/>
      <c r="PE1024" s="79"/>
      <c r="PF1024" s="79"/>
      <c r="PG1024" s="79"/>
      <c r="PH1024" s="79"/>
      <c r="PI1024" s="79"/>
      <c r="PJ1024" s="79"/>
      <c r="PK1024" s="79"/>
      <c r="PL1024" s="79"/>
      <c r="PM1024" s="79"/>
      <c r="PN1024" s="79"/>
      <c r="PO1024" s="79"/>
      <c r="PP1024" s="79"/>
      <c r="PQ1024" s="79"/>
      <c r="PR1024" s="79"/>
      <c r="PS1024" s="79"/>
      <c r="PT1024" s="79"/>
      <c r="PU1024" s="79"/>
      <c r="PV1024" s="79"/>
      <c r="PW1024" s="79"/>
      <c r="PX1024" s="79"/>
      <c r="PY1024" s="79"/>
      <c r="PZ1024" s="79"/>
      <c r="QA1024" s="79"/>
      <c r="QB1024" s="79"/>
      <c r="QC1024" s="79"/>
      <c r="QD1024" s="79"/>
      <c r="QE1024" s="79"/>
      <c r="QF1024" s="79"/>
      <c r="QG1024" s="79"/>
      <c r="QH1024" s="79"/>
      <c r="QI1024" s="79"/>
      <c r="QJ1024" s="79"/>
      <c r="QK1024" s="79"/>
      <c r="QL1024" s="79"/>
      <c r="QM1024" s="79"/>
      <c r="QN1024" s="79"/>
      <c r="QO1024" s="79"/>
      <c r="QP1024" s="79"/>
      <c r="QQ1024" s="79"/>
      <c r="QR1024" s="79"/>
      <c r="QS1024" s="79"/>
      <c r="QT1024" s="79"/>
      <c r="QU1024" s="79"/>
      <c r="QV1024" s="79"/>
      <c r="QW1024" s="79"/>
      <c r="QX1024" s="79"/>
      <c r="QY1024" s="79"/>
      <c r="QZ1024" s="79"/>
      <c r="RA1024" s="79"/>
      <c r="RB1024" s="79"/>
      <c r="RC1024" s="79"/>
      <c r="RD1024" s="79"/>
      <c r="RE1024" s="79"/>
      <c r="RF1024" s="79"/>
      <c r="RG1024" s="79"/>
      <c r="RH1024" s="79"/>
      <c r="RI1024" s="79"/>
      <c r="RJ1024" s="79"/>
      <c r="RK1024" s="79"/>
      <c r="RL1024" s="79"/>
      <c r="RM1024" s="79"/>
      <c r="RN1024" s="79"/>
      <c r="RO1024" s="79"/>
      <c r="RP1024" s="79"/>
      <c r="RQ1024" s="79"/>
      <c r="RR1024" s="79"/>
      <c r="RS1024" s="79"/>
      <c r="RT1024" s="79"/>
      <c r="RU1024" s="79"/>
      <c r="RV1024" s="79"/>
      <c r="RW1024" s="79"/>
      <c r="RX1024" s="79"/>
      <c r="RY1024" s="79"/>
      <c r="RZ1024" s="79"/>
      <c r="SA1024" s="79"/>
      <c r="SB1024" s="79"/>
      <c r="SC1024" s="79"/>
      <c r="SD1024" s="79"/>
      <c r="SE1024" s="79"/>
      <c r="SF1024" s="79"/>
      <c r="SG1024" s="79"/>
      <c r="SH1024" s="79"/>
      <c r="SI1024" s="79"/>
      <c r="SJ1024" s="79"/>
      <c r="SK1024" s="79"/>
      <c r="SL1024" s="79"/>
      <c r="SM1024" s="79"/>
      <c r="SN1024" s="79"/>
      <c r="SO1024" s="79"/>
      <c r="SP1024" s="79"/>
      <c r="SQ1024" s="79"/>
      <c r="SR1024" s="79"/>
      <c r="SS1024" s="79"/>
      <c r="ST1024" s="79"/>
      <c r="SU1024" s="79"/>
      <c r="SV1024" s="79"/>
      <c r="SW1024" s="79"/>
      <c r="SX1024" s="79"/>
      <c r="SY1024" s="79"/>
      <c r="SZ1024" s="79"/>
      <c r="TA1024" s="79"/>
      <c r="TB1024" s="79"/>
      <c r="TC1024" s="79"/>
      <c r="TD1024" s="79"/>
      <c r="TE1024" s="79"/>
      <c r="TF1024" s="79"/>
      <c r="TG1024" s="79"/>
      <c r="TH1024" s="79"/>
      <c r="TI1024" s="79"/>
      <c r="TJ1024" s="79"/>
      <c r="TK1024" s="79"/>
      <c r="TL1024" s="79"/>
      <c r="TM1024" s="79"/>
      <c r="TN1024" s="79"/>
      <c r="TO1024" s="79"/>
      <c r="TP1024" s="79"/>
      <c r="TQ1024" s="79"/>
      <c r="TR1024" s="79"/>
      <c r="TS1024" s="79"/>
      <c r="TT1024" s="79"/>
      <c r="TU1024" s="79"/>
      <c r="TV1024" s="79"/>
      <c r="TW1024" s="79"/>
      <c r="TX1024" s="79"/>
      <c r="TY1024" s="79"/>
      <c r="TZ1024" s="79"/>
      <c r="UA1024" s="79"/>
      <c r="UB1024" s="79"/>
      <c r="UC1024" s="79"/>
      <c r="UD1024" s="79"/>
      <c r="UE1024" s="79"/>
      <c r="UF1024" s="79"/>
      <c r="UG1024" s="79"/>
      <c r="UH1024" s="79"/>
      <c r="UI1024" s="79"/>
      <c r="UJ1024" s="79"/>
      <c r="UK1024" s="79"/>
      <c r="UL1024" s="79"/>
      <c r="UM1024" s="79"/>
      <c r="UN1024" s="79"/>
      <c r="UO1024" s="79"/>
      <c r="UP1024" s="79"/>
      <c r="UQ1024" s="79"/>
      <c r="UR1024" s="79"/>
      <c r="US1024" s="79"/>
      <c r="UT1024" s="79"/>
      <c r="UU1024" s="79"/>
      <c r="UV1024" s="79"/>
      <c r="UW1024" s="79"/>
      <c r="UX1024" s="79"/>
      <c r="UY1024" s="79"/>
      <c r="UZ1024" s="79"/>
      <c r="VA1024" s="79"/>
      <c r="VB1024" s="79"/>
      <c r="VC1024" s="79"/>
      <c r="VD1024" s="79"/>
      <c r="VE1024" s="79"/>
      <c r="VF1024" s="79"/>
      <c r="VG1024" s="79"/>
      <c r="VH1024" s="79"/>
      <c r="VI1024" s="79"/>
      <c r="VJ1024" s="79"/>
      <c r="VK1024" s="79"/>
      <c r="VL1024" s="79"/>
      <c r="VM1024" s="79"/>
      <c r="VN1024" s="79"/>
      <c r="VO1024" s="79"/>
      <c r="VP1024" s="79"/>
      <c r="VQ1024" s="79"/>
      <c r="VR1024" s="79"/>
      <c r="VS1024" s="79"/>
      <c r="VT1024" s="79"/>
      <c r="VU1024" s="79"/>
      <c r="VV1024" s="79"/>
      <c r="VW1024" s="79"/>
      <c r="VX1024" s="79"/>
      <c r="VY1024" s="79"/>
      <c r="VZ1024" s="79"/>
      <c r="WA1024" s="79"/>
      <c r="WB1024" s="79"/>
      <c r="WC1024" s="79"/>
    </row>
    <row r="1025" spans="1:601" s="79" customFormat="1">
      <c r="A1025" s="60">
        <f>IF(C1025=C1024,A1024,IF(C1025=(C1024+1),A1024,(A1024+1)))</f>
        <v>144</v>
      </c>
      <c r="B1025" s="50">
        <f>IF(L1025="Stroke",IF(M1025=M1024,IF(A1025&lt;&gt;A1024,1,IF(L1024="Stroke",B1024+1,IF(L1023="Stroke",B1023+1,IF(L1022="Stroke",B1022+1,IF(L1021="Stroke",B1021+1,IF(L1020="Stroke",B1020+1,IF(L1019="Stroke",B1019+1,IF(L1018="Stroke",B1018+1,"")))))))),IF(A1025&lt;&gt;A1023,1,IF(M1025=M1023,IF(L1023="Stroke",B1023+1,IF(M1025=M1022,IF(L1022="Stroke",B1022+1,""))),1))),"")</f>
        <v>2</v>
      </c>
      <c r="C1025" s="60">
        <f t="shared" si="30"/>
        <v>53150</v>
      </c>
      <c r="D1025" s="60" t="str">
        <f t="shared" si="31"/>
        <v>2017121</v>
      </c>
      <c r="E1025" s="60">
        <v>2017</v>
      </c>
      <c r="F1025" s="60">
        <v>12</v>
      </c>
      <c r="G1025" s="60">
        <v>1</v>
      </c>
      <c r="H1025" s="60">
        <v>14</v>
      </c>
      <c r="I1025" s="60">
        <v>45</v>
      </c>
      <c r="J1025" s="60">
        <v>50</v>
      </c>
      <c r="K1025" s="60">
        <v>387</v>
      </c>
      <c r="L1025" s="60" t="s">
        <v>26</v>
      </c>
      <c r="M1025" s="60">
        <v>1</v>
      </c>
      <c r="N1025" s="60" t="s">
        <v>21</v>
      </c>
      <c r="O1025" s="60" t="s">
        <v>27</v>
      </c>
      <c r="P1025" s="60">
        <v>4</v>
      </c>
      <c r="Q1025" s="60"/>
      <c r="R1025" s="60"/>
      <c r="S1025" s="60"/>
      <c r="T1025" s="60"/>
    </row>
    <row r="1026" spans="1:601" s="79" customFormat="1">
      <c r="A1026" s="60">
        <f>IF(C1026=C1025,A1025,IF(C1026=(C1025+1),A1025,(A1025+1)))</f>
        <v>144</v>
      </c>
      <c r="B1026" s="50">
        <f>IF(L1026="Stroke",IF(M1026=M1025,IF(A1026&lt;&gt;A1025,1,IF(L1025="Stroke",B1025+1,IF(L1024="Stroke",B1024+1,IF(L1023="Stroke",B1023+1,IF(L1022="Stroke",B1022+1,IF(L1021="Stroke",B1021+1,IF(L1020="Stroke",B1020+1,IF(L1019="Stroke",B1019+1,"")))))))),IF(A1026&lt;&gt;A1024,1,IF(M1026=M1024,IF(L1024="Stroke",B1024+1,IF(M1026=M1023,IF(L1023="Stroke",B1023+1,""))),1))),"")</f>
        <v>3</v>
      </c>
      <c r="C1026" s="60">
        <f t="shared" ref="C1026:C1089" si="32">J1026+(I1026*60)+(H1026*3600)</f>
        <v>53150</v>
      </c>
      <c r="D1026" s="60" t="str">
        <f t="shared" ref="D1026:D1089" si="33">CONCATENATE(E1026,F1026,G1026)</f>
        <v>2017121</v>
      </c>
      <c r="E1026" s="60">
        <v>2017</v>
      </c>
      <c r="F1026" s="60">
        <v>12</v>
      </c>
      <c r="G1026" s="60">
        <v>1</v>
      </c>
      <c r="H1026" s="60">
        <v>14</v>
      </c>
      <c r="I1026" s="60">
        <v>45</v>
      </c>
      <c r="J1026" s="60">
        <v>50</v>
      </c>
      <c r="K1026" s="60">
        <v>416</v>
      </c>
      <c r="L1026" s="60" t="s">
        <v>26</v>
      </c>
      <c r="M1026" s="60">
        <v>1</v>
      </c>
      <c r="N1026" s="60" t="s">
        <v>21</v>
      </c>
      <c r="O1026" s="60" t="s">
        <v>27</v>
      </c>
      <c r="P1026" s="60">
        <f>419-416</f>
        <v>3</v>
      </c>
      <c r="Q1026" s="60"/>
      <c r="R1026" s="60"/>
      <c r="S1026" s="60"/>
      <c r="T1026" s="60"/>
    </row>
    <row r="1027" spans="1:601" s="79" customFormat="1">
      <c r="A1027" s="60">
        <f>IF(C1027=C1026,A1026,IF(C1027=(C1026+1),A1026,(A1026+1)))</f>
        <v>144</v>
      </c>
      <c r="B1027" s="50">
        <f>IF(L1027="Stroke",IF(M1027=M1026,IF(A1027&lt;&gt;A1026,1,IF(L1026="Stroke",B1026+1,IF(L1025="Stroke",B1025+1,IF(L1024="Stroke",B1024+1,IF(L1023="Stroke",B1023+1,IF(L1022="Stroke",B1022+1,IF(L1021="Stroke",B1021+1,IF(L1020="Stroke",B1020+1,"")))))))),IF(A1027&lt;&gt;A1025,1,IF(M1027=M1025,IF(L1025="Stroke",B1025+1,IF(M1027=M1024,IF(L1024="Stroke",B1024+1,""))),1))),"")</f>
        <v>4</v>
      </c>
      <c r="C1027" s="60">
        <f t="shared" si="32"/>
        <v>53150</v>
      </c>
      <c r="D1027" s="60" t="str">
        <f t="shared" si="33"/>
        <v>2017121</v>
      </c>
      <c r="E1027" s="60">
        <v>2017</v>
      </c>
      <c r="F1027" s="60">
        <v>12</v>
      </c>
      <c r="G1027" s="60">
        <v>1</v>
      </c>
      <c r="H1027" s="60">
        <v>14</v>
      </c>
      <c r="I1027" s="60">
        <v>45</v>
      </c>
      <c r="J1027" s="60">
        <v>50</v>
      </c>
      <c r="K1027" s="60">
        <v>445</v>
      </c>
      <c r="L1027" s="60" t="s">
        <v>26</v>
      </c>
      <c r="M1027" s="60">
        <v>1</v>
      </c>
      <c r="N1027" s="60" t="s">
        <v>21</v>
      </c>
      <c r="O1027" s="60" t="s">
        <v>27</v>
      </c>
      <c r="P1027" s="60">
        <f>448-445</f>
        <v>3</v>
      </c>
      <c r="Q1027" s="60"/>
      <c r="R1027" s="60"/>
      <c r="S1027" s="60"/>
      <c r="T1027" s="60"/>
    </row>
    <row r="1028" spans="1:601" s="79" customFormat="1">
      <c r="A1028" s="60">
        <f>IF(C1028=C1027,A1027,IF(C1028=(C1027+1),A1027,(A1027+1)))</f>
        <v>144</v>
      </c>
      <c r="B1028" s="50">
        <f>IF(L1028="Stroke",IF(M1028=M1027,IF(A1028&lt;&gt;A1027,1,IF(L1027="Stroke",B1027+1,IF(L1026="Stroke",B1026+1,IF(L1025="Stroke",B1025+1,IF(L1024="Stroke",B1024+1,IF(L1023="Stroke",B1023+1,IF(L1022="Stroke",B1022+1,IF(L1021="Stroke",B1021+1,"")))))))),IF(A1028&lt;&gt;A1026,1,IF(M1028=M1026,IF(L1026="Stroke",B1026+1,IF(M1028=M1025,IF(L1025="Stroke",B1025+1,""))),1))),"")</f>
        <v>5</v>
      </c>
      <c r="C1028" s="60">
        <f t="shared" si="32"/>
        <v>53150</v>
      </c>
      <c r="D1028" s="60" t="str">
        <f t="shared" si="33"/>
        <v>2017121</v>
      </c>
      <c r="E1028" s="60">
        <v>2017</v>
      </c>
      <c r="F1028" s="60">
        <v>12</v>
      </c>
      <c r="G1028" s="60">
        <v>1</v>
      </c>
      <c r="H1028" s="60">
        <v>14</v>
      </c>
      <c r="I1028" s="60">
        <v>45</v>
      </c>
      <c r="J1028" s="60">
        <v>50</v>
      </c>
      <c r="K1028" s="60">
        <v>506</v>
      </c>
      <c r="L1028" s="60" t="s">
        <v>26</v>
      </c>
      <c r="M1028" s="60">
        <v>1</v>
      </c>
      <c r="N1028" s="60" t="s">
        <v>21</v>
      </c>
      <c r="O1028" s="60" t="s">
        <v>27</v>
      </c>
      <c r="P1028" s="60">
        <v>4</v>
      </c>
      <c r="Q1028" s="60"/>
      <c r="R1028" s="60"/>
      <c r="S1028" s="60"/>
      <c r="T1028" s="60"/>
    </row>
    <row r="1029" spans="1:601" s="79" customFormat="1">
      <c r="A1029" s="60">
        <f>IF(C1029=C1028,A1028,IF(C1029=(C1028+1),A1028,(A1028+1)))</f>
        <v>144</v>
      </c>
      <c r="B1029" s="50" t="str">
        <f>IF(L1029="Stroke",IF(M1029=M1028,IF(A1029&lt;&gt;A1028,1,IF(L1028="Stroke",B1028+1,IF(L1027="Stroke",B1027+1,IF(L1026="Stroke",B1026+1,IF(L1025="Stroke",B1025+1,IF(L1024="Stroke",B1024+1,IF(L1023="Stroke",B1023+1,IF(L1022="Stroke",B1022+1,"")))))))),IF(A1029&lt;&gt;A1027,1,IF(M1029=M1027,IF(L1027="Stroke",B1027+1,IF(M1029=M1026,IF(L1026="Stroke",B1026+1,""))),1))),"")</f>
        <v/>
      </c>
      <c r="C1029" s="60">
        <f t="shared" si="32"/>
        <v>53150</v>
      </c>
      <c r="D1029" s="60" t="str">
        <f t="shared" si="33"/>
        <v>2017121</v>
      </c>
      <c r="E1029" s="60">
        <v>2017</v>
      </c>
      <c r="F1029" s="60">
        <v>12</v>
      </c>
      <c r="G1029" s="60">
        <v>1</v>
      </c>
      <c r="H1029" s="60">
        <v>14</v>
      </c>
      <c r="I1029" s="60">
        <v>45</v>
      </c>
      <c r="J1029" s="60">
        <v>50</v>
      </c>
      <c r="K1029" s="60">
        <v>524</v>
      </c>
      <c r="L1029" s="60" t="s">
        <v>182</v>
      </c>
      <c r="M1029" s="60">
        <v>1</v>
      </c>
      <c r="N1029" s="60" t="s">
        <v>21</v>
      </c>
      <c r="O1029" s="60" t="s">
        <v>27</v>
      </c>
      <c r="P1029" s="60">
        <v>0</v>
      </c>
      <c r="Q1029" s="60"/>
      <c r="R1029" s="60"/>
      <c r="S1029" s="60"/>
      <c r="T1029" s="60"/>
    </row>
    <row r="1030" spans="1:601" s="79" customFormat="1">
      <c r="A1030" s="60">
        <f>IF(C1030=C1029,A1029,IF(C1030=(C1029+1),A1029,(A1029+1)))</f>
        <v>144</v>
      </c>
      <c r="B1030" s="50">
        <f>IF(L1030="Stroke",IF(M1030=M1029,IF(A1030&lt;&gt;A1029,1,IF(L1029="Stroke",B1029+1,IF(L1028="Stroke",B1028+1,IF(L1027="Stroke",B1027+1,IF(L1026="Stroke",B1026+1,IF(L1025="Stroke",B1025+1,IF(L1024="Stroke",B1024+1,IF(L1023="Stroke",B1023+1,"")))))))),IF(A1030&lt;&gt;A1028,1,IF(M1030=M1028,IF(L1028="Stroke",B1028+1,IF(M1030=M1027,IF(L1027="Stroke",B1027+1,""))),1))),"")</f>
        <v>6</v>
      </c>
      <c r="C1030" s="60">
        <f t="shared" si="32"/>
        <v>53150</v>
      </c>
      <c r="D1030" s="60" t="str">
        <f t="shared" si="33"/>
        <v>2017121</v>
      </c>
      <c r="E1030" s="60">
        <v>2017</v>
      </c>
      <c r="F1030" s="60">
        <v>12</v>
      </c>
      <c r="G1030" s="60">
        <v>1</v>
      </c>
      <c r="H1030" s="60">
        <v>14</v>
      </c>
      <c r="I1030" s="60">
        <v>45</v>
      </c>
      <c r="J1030" s="60">
        <v>50</v>
      </c>
      <c r="K1030" s="60">
        <v>541</v>
      </c>
      <c r="L1030" s="60" t="s">
        <v>26</v>
      </c>
      <c r="M1030" s="60">
        <v>1</v>
      </c>
      <c r="N1030" s="60" t="s">
        <v>21</v>
      </c>
      <c r="O1030" s="60" t="s">
        <v>27</v>
      </c>
      <c r="P1030" s="60">
        <v>3</v>
      </c>
      <c r="Q1030" s="60"/>
      <c r="R1030" s="60"/>
      <c r="S1030" s="60"/>
      <c r="T1030" s="60"/>
    </row>
    <row r="1031" spans="1:601" s="79" customFormat="1">
      <c r="A1031" s="60">
        <f>IF(C1031=C1030,A1030,IF(C1031=(C1030+1),A1030,(A1030+1)))</f>
        <v>144</v>
      </c>
      <c r="B1031" s="50">
        <f>IF(L1031="Stroke",IF(M1031=M1030,IF(A1031&lt;&gt;A1030,1,IF(L1030="Stroke",B1030+1,IF(L1029="Stroke",B1029+1,IF(L1028="Stroke",B1028+1,IF(L1027="Stroke",B1027+1,IF(L1026="Stroke",B1026+1,IF(L1025="Stroke",B1025+1,IF(L1024="Stroke",B1024+1,"")))))))),IF(A1031&lt;&gt;A1029,1,IF(M1031=M1029,IF(L1029="Stroke",B1029+1,IF(M1031=M1028,IF(L1028="Stroke",B1028+1,""))),1))),"")</f>
        <v>7</v>
      </c>
      <c r="C1031" s="60">
        <f t="shared" si="32"/>
        <v>53150</v>
      </c>
      <c r="D1031" s="60" t="str">
        <f t="shared" si="33"/>
        <v>2017121</v>
      </c>
      <c r="E1031" s="60">
        <v>2017</v>
      </c>
      <c r="F1031" s="60">
        <v>12</v>
      </c>
      <c r="G1031" s="60">
        <v>1</v>
      </c>
      <c r="H1031" s="60">
        <v>14</v>
      </c>
      <c r="I1031" s="60">
        <v>45</v>
      </c>
      <c r="J1031" s="60">
        <v>50</v>
      </c>
      <c r="K1031" s="60">
        <v>571</v>
      </c>
      <c r="L1031" s="60" t="s">
        <v>26</v>
      </c>
      <c r="M1031" s="60">
        <v>1</v>
      </c>
      <c r="N1031" s="60" t="s">
        <v>21</v>
      </c>
      <c r="O1031" s="60" t="s">
        <v>27</v>
      </c>
      <c r="P1031" s="60">
        <f>574-571</f>
        <v>3</v>
      </c>
      <c r="Q1031" s="60"/>
      <c r="R1031" s="60"/>
      <c r="S1031" s="60"/>
      <c r="T1031" s="60"/>
    </row>
    <row r="1032" spans="1:601" s="79" customFormat="1">
      <c r="A1032" s="60">
        <f>IF(C1032=C1031,A1031,IF(C1032=(C1031+1),A1031,(A1031+1)))</f>
        <v>144</v>
      </c>
      <c r="B1032" s="50">
        <f>IF(L1032="Stroke",IF(M1032=M1031,IF(A1032&lt;&gt;A1031,1,IF(L1031="Stroke",B1031+1,IF(L1030="Stroke",B1030+1,IF(L1029="Stroke",B1029+1,IF(L1028="Stroke",B1028+1,IF(L1027="Stroke",B1027+1,IF(L1026="Stroke",B1026+1,IF(L1025="Stroke",B1025+1,"")))))))),IF(A1032&lt;&gt;A1030,1,IF(M1032=M1030,IF(L1030="Stroke",B1030+1,IF(M1032=M1029,IF(L1029="Stroke",B1029+1,""))),1))),"")</f>
        <v>8</v>
      </c>
      <c r="C1032" s="60">
        <f t="shared" si="32"/>
        <v>53150</v>
      </c>
      <c r="D1032" s="60" t="str">
        <f t="shared" si="33"/>
        <v>2017121</v>
      </c>
      <c r="E1032" s="60">
        <v>2017</v>
      </c>
      <c r="F1032" s="60">
        <v>12</v>
      </c>
      <c r="G1032" s="60">
        <v>1</v>
      </c>
      <c r="H1032" s="60">
        <v>14</v>
      </c>
      <c r="I1032" s="60">
        <v>45</v>
      </c>
      <c r="J1032" s="60">
        <v>50</v>
      </c>
      <c r="K1032" s="60">
        <v>605</v>
      </c>
      <c r="L1032" s="60" t="s">
        <v>26</v>
      </c>
      <c r="M1032" s="60">
        <v>1</v>
      </c>
      <c r="N1032" s="60" t="s">
        <v>21</v>
      </c>
      <c r="O1032" s="60" t="s">
        <v>27</v>
      </c>
      <c r="P1032" s="60">
        <f>608-605</f>
        <v>3</v>
      </c>
      <c r="Q1032" s="60"/>
      <c r="R1032" s="60"/>
      <c r="S1032" s="60"/>
      <c r="T1032" s="60"/>
    </row>
    <row r="1033" spans="1:601" s="79" customFormat="1">
      <c r="A1033" s="60">
        <f>IF(C1033=C1032,A1032,IF(C1033=(C1032+1),A1032,(A1032+1)))</f>
        <v>144</v>
      </c>
      <c r="B1033" s="50">
        <f>IF(L1033="Stroke",IF(M1033=M1032,IF(A1033&lt;&gt;A1032,1,IF(L1032="Stroke",B1032+1,IF(L1031="Stroke",B1031+1,IF(L1030="Stroke",B1030+1,IF(L1029="Stroke",B1029+1,IF(L1028="Stroke",B1028+1,IF(L1027="Stroke",B1027+1,IF(L1026="Stroke",B1026+1,"")))))))),IF(A1033&lt;&gt;A1031,1,IF(M1033=M1031,IF(L1031="Stroke",B1031+1,IF(M1033=M1030,IF(L1030="Stroke",B1030+1,""))),1))),"")</f>
        <v>9</v>
      </c>
      <c r="C1033" s="60">
        <f t="shared" si="32"/>
        <v>53150</v>
      </c>
      <c r="D1033" s="60" t="str">
        <f t="shared" si="33"/>
        <v>2017121</v>
      </c>
      <c r="E1033" s="60">
        <v>2017</v>
      </c>
      <c r="F1033" s="60">
        <v>12</v>
      </c>
      <c r="G1033" s="60">
        <v>1</v>
      </c>
      <c r="H1033" s="60">
        <v>14</v>
      </c>
      <c r="I1033" s="60">
        <v>45</v>
      </c>
      <c r="J1033" s="60">
        <v>50</v>
      </c>
      <c r="K1033" s="60">
        <v>638</v>
      </c>
      <c r="L1033" s="60" t="s">
        <v>26</v>
      </c>
      <c r="M1033" s="60">
        <v>1</v>
      </c>
      <c r="N1033" s="60" t="s">
        <v>21</v>
      </c>
      <c r="O1033" s="60" t="s">
        <v>27</v>
      </c>
      <c r="P1033" s="60">
        <f>644-638</f>
        <v>6</v>
      </c>
      <c r="Q1033" s="60"/>
      <c r="R1033" s="60"/>
      <c r="S1033" s="60"/>
      <c r="T1033" s="60"/>
    </row>
    <row r="1034" spans="1:601" s="79" customFormat="1">
      <c r="A1034" s="60">
        <f>IF(C1034=C1033,A1033,IF(C1034=(C1033+1),A1033,(A1033+1)))</f>
        <v>144</v>
      </c>
      <c r="B1034" s="50">
        <f>IF(L1034="Stroke",IF(M1034=M1033,IF(A1034&lt;&gt;A1033,1,IF(L1033="Stroke",B1033+1,IF(L1032="Stroke",B1032+1,IF(L1031="Stroke",B1031+1,IF(L1030="Stroke",B1030+1,IF(L1029="Stroke",B1029+1,IF(L1028="Stroke",B1028+1,IF(L1027="Stroke",B1027+1,"")))))))),IF(A1034&lt;&gt;A1032,1,IF(M1034=M1032,IF(L1032="Stroke",B1032+1,IF(M1034=M1031,IF(L1031="Stroke",B1031+1,""))),1))),"")</f>
        <v>10</v>
      </c>
      <c r="C1034" s="60">
        <f t="shared" si="32"/>
        <v>53150</v>
      </c>
      <c r="D1034" s="60" t="str">
        <f t="shared" si="33"/>
        <v>2017121</v>
      </c>
      <c r="E1034" s="60">
        <v>2017</v>
      </c>
      <c r="F1034" s="60">
        <v>12</v>
      </c>
      <c r="G1034" s="60">
        <v>1</v>
      </c>
      <c r="H1034" s="60">
        <v>14</v>
      </c>
      <c r="I1034" s="60">
        <v>45</v>
      </c>
      <c r="J1034" s="60">
        <v>50</v>
      </c>
      <c r="K1034" s="60">
        <v>667</v>
      </c>
      <c r="L1034" s="60" t="s">
        <v>26</v>
      </c>
      <c r="M1034" s="60">
        <v>1</v>
      </c>
      <c r="N1034" s="60" t="s">
        <v>21</v>
      </c>
      <c r="O1034" s="60" t="s">
        <v>27</v>
      </c>
      <c r="P1034" s="60">
        <f>673-667</f>
        <v>6</v>
      </c>
      <c r="Q1034" s="60"/>
      <c r="R1034" s="60"/>
      <c r="S1034" s="60"/>
      <c r="T1034" s="60"/>
    </row>
    <row r="1035" spans="1:601" s="79" customFormat="1">
      <c r="A1035" s="60">
        <f>IF(C1035=C1034,A1034,IF(C1035=(C1034+1),A1034,(A1034+1)))</f>
        <v>144</v>
      </c>
      <c r="B1035" s="50">
        <f>IF(L1035="Stroke",IF(M1035=M1034,IF(A1035&lt;&gt;A1034,1,IF(L1034="Stroke",B1034+1,IF(L1033="Stroke",B1033+1,IF(L1032="Stroke",B1032+1,IF(L1031="Stroke",B1031+1,IF(L1030="Stroke",B1030+1,IF(L1029="Stroke",B1029+1,IF(L1028="Stroke",B1028+1,"")))))))),IF(A1035&lt;&gt;A1033,1,IF(M1035=M1033,IF(L1033="Stroke",B1033+1,IF(M1035=M1032,IF(L1032="Stroke",B1032+1,""))),1))),"")</f>
        <v>11</v>
      </c>
      <c r="C1035" s="60">
        <f t="shared" si="32"/>
        <v>53150</v>
      </c>
      <c r="D1035" s="60" t="str">
        <f t="shared" si="33"/>
        <v>2017121</v>
      </c>
      <c r="E1035" s="60">
        <v>2017</v>
      </c>
      <c r="F1035" s="60">
        <v>12</v>
      </c>
      <c r="G1035" s="60">
        <v>1</v>
      </c>
      <c r="H1035" s="60">
        <v>14</v>
      </c>
      <c r="I1035" s="60">
        <v>45</v>
      </c>
      <c r="J1035" s="60">
        <v>50</v>
      </c>
      <c r="K1035" s="60">
        <v>696</v>
      </c>
      <c r="L1035" s="60" t="s">
        <v>26</v>
      </c>
      <c r="M1035" s="60">
        <v>1</v>
      </c>
      <c r="N1035" s="60" t="s">
        <v>21</v>
      </c>
      <c r="O1035" s="60" t="s">
        <v>27</v>
      </c>
      <c r="P1035" s="60">
        <v>189</v>
      </c>
      <c r="Q1035" s="60"/>
      <c r="R1035" s="60"/>
      <c r="S1035" s="60"/>
      <c r="T1035" s="60"/>
    </row>
    <row r="1036" spans="1:601" s="79" customFormat="1">
      <c r="A1036" s="60">
        <f>IF(C1036=C1035,A1035,IF(C1036=(C1035+1),A1035,(A1035+1)))</f>
        <v>144</v>
      </c>
      <c r="B1036" s="50">
        <f>IF(L1036="Stroke",IF(M1036=M1035,IF(A1036&lt;&gt;A1035,1,IF(L1035="Stroke",B1035+1,IF(L1034="Stroke",B1034+1,IF(L1033="Stroke",B1033+1,IF(L1032="Stroke",B1032+1,IF(L1031="Stroke",B1031+1,IF(L1030="Stroke",B1030+1,IF(L1029="Stroke",B1029+1,"")))))))),IF(A1036&lt;&gt;A1034,1,IF(M1036=M1034,IF(L1034="Stroke",B1034+1,IF(M1036=M1033,IF(L1033="Stroke",B1033+1,""))),1))),"")</f>
        <v>12</v>
      </c>
      <c r="C1036" s="60">
        <f t="shared" si="32"/>
        <v>53150</v>
      </c>
      <c r="D1036" s="60" t="str">
        <f t="shared" si="33"/>
        <v>2017121</v>
      </c>
      <c r="E1036" s="60">
        <v>2017</v>
      </c>
      <c r="F1036" s="60">
        <v>12</v>
      </c>
      <c r="G1036" s="60">
        <v>1</v>
      </c>
      <c r="H1036" s="60">
        <v>14</v>
      </c>
      <c r="I1036" s="60">
        <v>45</v>
      </c>
      <c r="J1036" s="60">
        <v>50</v>
      </c>
      <c r="K1036" s="60">
        <v>905</v>
      </c>
      <c r="L1036" s="60" t="s">
        <v>26</v>
      </c>
      <c r="M1036" s="60">
        <v>1</v>
      </c>
      <c r="N1036" s="60" t="s">
        <v>21</v>
      </c>
      <c r="O1036" s="60" t="s">
        <v>27</v>
      </c>
      <c r="P1036" s="60">
        <f>910-905</f>
        <v>5</v>
      </c>
      <c r="Q1036" s="60"/>
      <c r="R1036" s="60"/>
      <c r="S1036" s="60"/>
      <c r="T1036" s="60"/>
    </row>
    <row r="1037" spans="1:601" s="85" customFormat="1">
      <c r="A1037" s="83">
        <f>IF(C1037=C1036,A1036,IF(C1037=(C1036+1),A1036,(A1036+1)))</f>
        <v>145</v>
      </c>
      <c r="B1037" s="50">
        <f>IF(L1037="Stroke",IF(M1037=M1036,IF(A1037&lt;&gt;A1036,1,IF(L1036="Stroke",B1036+1,IF(L1035="Stroke",B1035+1,IF(L1034="Stroke",B1034+1,IF(L1033="Stroke",B1033+1,IF(L1032="Stroke",B1032+1,IF(L1031="Stroke",B1031+1,IF(L1030="Stroke",B1030+1,"")))))))),IF(A1037&lt;&gt;A1035,1,IF(M1037=M1035,IF(L1035="Stroke",B1035+1,IF(M1037=M1034,IF(L1034="Stroke",B1034+1,""))),1))),"")</f>
        <v>1</v>
      </c>
      <c r="C1037" s="83">
        <f t="shared" si="32"/>
        <v>53211</v>
      </c>
      <c r="D1037" s="83" t="str">
        <f t="shared" si="33"/>
        <v>2017121</v>
      </c>
      <c r="E1037" s="83">
        <v>2017</v>
      </c>
      <c r="F1037" s="83">
        <v>12</v>
      </c>
      <c r="G1037" s="83">
        <v>1</v>
      </c>
      <c r="H1037" s="83">
        <v>14</v>
      </c>
      <c r="I1037" s="83">
        <v>46</v>
      </c>
      <c r="J1037" s="83">
        <v>51</v>
      </c>
      <c r="K1037" s="83">
        <v>151</v>
      </c>
      <c r="L1037" s="83" t="s">
        <v>26</v>
      </c>
      <c r="M1037" s="83">
        <v>1</v>
      </c>
      <c r="N1037" s="83" t="s">
        <v>21</v>
      </c>
      <c r="O1037" s="83" t="s">
        <v>27</v>
      </c>
      <c r="P1037" s="83">
        <f>158-151</f>
        <v>7</v>
      </c>
      <c r="Q1037" s="83"/>
      <c r="R1037" s="60"/>
      <c r="S1037" s="60"/>
      <c r="T1037" s="60"/>
      <c r="U1037" s="79"/>
      <c r="V1037" s="79"/>
      <c r="W1037" s="79"/>
      <c r="X1037" s="79"/>
      <c r="Y1037" s="79"/>
      <c r="Z1037" s="79"/>
      <c r="AA1037" s="79"/>
      <c r="AB1037" s="79"/>
      <c r="AC1037" s="79"/>
      <c r="AD1037" s="79"/>
      <c r="AE1037" s="79"/>
      <c r="AF1037" s="79"/>
      <c r="AG1037" s="79"/>
      <c r="AH1037" s="79"/>
      <c r="AI1037" s="79"/>
      <c r="AJ1037" s="79"/>
      <c r="AK1037" s="79"/>
      <c r="AL1037" s="79"/>
      <c r="AM1037" s="79"/>
      <c r="AN1037" s="79"/>
      <c r="AO1037" s="79"/>
      <c r="AP1037" s="79"/>
      <c r="AQ1037" s="79"/>
      <c r="AR1037" s="79"/>
      <c r="AS1037" s="79"/>
      <c r="AT1037" s="79"/>
      <c r="AU1037" s="79"/>
      <c r="AV1037" s="79"/>
      <c r="AW1037" s="79"/>
      <c r="AX1037" s="79"/>
      <c r="AY1037" s="79"/>
      <c r="AZ1037" s="79"/>
      <c r="BA1037" s="79"/>
      <c r="BB1037" s="79"/>
      <c r="BC1037" s="79"/>
      <c r="BD1037" s="79"/>
      <c r="BE1037" s="79"/>
      <c r="BF1037" s="79"/>
      <c r="BG1037" s="79"/>
      <c r="BH1037" s="79"/>
      <c r="BI1037" s="79"/>
      <c r="BJ1037" s="79"/>
      <c r="BK1037" s="79"/>
      <c r="BL1037" s="79"/>
      <c r="BM1037" s="79"/>
      <c r="BN1037" s="79"/>
      <c r="BO1037" s="79"/>
      <c r="BP1037" s="79"/>
      <c r="BQ1037" s="79"/>
      <c r="BR1037" s="79"/>
      <c r="BS1037" s="79"/>
      <c r="BT1037" s="79"/>
      <c r="BU1037" s="79"/>
      <c r="BV1037" s="79"/>
      <c r="BW1037" s="79"/>
      <c r="BX1037" s="79"/>
      <c r="BY1037" s="79"/>
      <c r="BZ1037" s="79"/>
      <c r="CA1037" s="79"/>
      <c r="CB1037" s="79"/>
      <c r="CC1037" s="79"/>
      <c r="CD1037" s="79"/>
      <c r="CE1037" s="79"/>
      <c r="CF1037" s="79"/>
      <c r="CG1037" s="79"/>
      <c r="CH1037" s="79"/>
      <c r="CI1037" s="79"/>
      <c r="CJ1037" s="79"/>
      <c r="CK1037" s="79"/>
      <c r="CL1037" s="79"/>
      <c r="CM1037" s="79"/>
      <c r="CN1037" s="79"/>
      <c r="CO1037" s="79"/>
      <c r="CP1037" s="79"/>
      <c r="CQ1037" s="79"/>
      <c r="CR1037" s="79"/>
      <c r="CS1037" s="79"/>
      <c r="CT1037" s="79"/>
      <c r="CU1037" s="79"/>
      <c r="CV1037" s="79"/>
      <c r="CW1037" s="79"/>
      <c r="CX1037" s="79"/>
      <c r="CY1037" s="79"/>
      <c r="CZ1037" s="79"/>
      <c r="DA1037" s="79"/>
      <c r="DB1037" s="79"/>
      <c r="DC1037" s="79"/>
      <c r="DD1037" s="79"/>
      <c r="DE1037" s="79"/>
      <c r="DF1037" s="79"/>
      <c r="DG1037" s="79"/>
      <c r="DH1037" s="79"/>
      <c r="DI1037" s="79"/>
      <c r="DJ1037" s="79"/>
      <c r="DK1037" s="79"/>
      <c r="DL1037" s="79"/>
      <c r="DM1037" s="79"/>
      <c r="DN1037" s="79"/>
      <c r="DO1037" s="79"/>
      <c r="DP1037" s="79"/>
      <c r="DQ1037" s="79"/>
      <c r="DR1037" s="79"/>
      <c r="DS1037" s="79"/>
      <c r="DT1037" s="79"/>
      <c r="DU1037" s="79"/>
      <c r="DV1037" s="79"/>
      <c r="DW1037" s="79"/>
      <c r="DX1037" s="79"/>
      <c r="DY1037" s="79"/>
      <c r="DZ1037" s="79"/>
      <c r="EA1037" s="79"/>
      <c r="EB1037" s="79"/>
      <c r="EC1037" s="79"/>
      <c r="ED1037" s="79"/>
      <c r="EE1037" s="79"/>
      <c r="EF1037" s="79"/>
      <c r="EG1037" s="79"/>
      <c r="EH1037" s="79"/>
      <c r="EI1037" s="79"/>
      <c r="EJ1037" s="79"/>
      <c r="EK1037" s="79"/>
      <c r="EL1037" s="79"/>
      <c r="EM1037" s="79"/>
      <c r="EN1037" s="79"/>
      <c r="EO1037" s="79"/>
      <c r="EP1037" s="79"/>
      <c r="EQ1037" s="79"/>
      <c r="ER1037" s="79"/>
      <c r="ES1037" s="79"/>
      <c r="ET1037" s="79"/>
      <c r="EU1037" s="79"/>
      <c r="EV1037" s="79"/>
      <c r="EW1037" s="79"/>
      <c r="EX1037" s="79"/>
      <c r="EY1037" s="79"/>
      <c r="EZ1037" s="79"/>
      <c r="FA1037" s="79"/>
      <c r="FB1037" s="79"/>
      <c r="FC1037" s="79"/>
      <c r="FD1037" s="79"/>
      <c r="FE1037" s="79"/>
      <c r="FF1037" s="79"/>
      <c r="FG1037" s="79"/>
      <c r="FH1037" s="79"/>
      <c r="FI1037" s="79"/>
      <c r="FJ1037" s="79"/>
      <c r="FK1037" s="79"/>
      <c r="FL1037" s="79"/>
      <c r="FM1037" s="79"/>
      <c r="FN1037" s="79"/>
      <c r="FO1037" s="79"/>
      <c r="FP1037" s="79"/>
      <c r="FQ1037" s="79"/>
      <c r="FR1037" s="79"/>
      <c r="FS1037" s="79"/>
      <c r="FT1037" s="79"/>
      <c r="FU1037" s="79"/>
      <c r="FV1037" s="79"/>
      <c r="FW1037" s="79"/>
      <c r="FX1037" s="79"/>
      <c r="FY1037" s="79"/>
      <c r="FZ1037" s="79"/>
      <c r="GA1037" s="79"/>
      <c r="GB1037" s="79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79"/>
      <c r="HP1037" s="79"/>
      <c r="HQ1037" s="79"/>
      <c r="HR1037" s="79"/>
      <c r="HS1037" s="79"/>
      <c r="HT1037" s="79"/>
      <c r="HU1037" s="79"/>
      <c r="HV1037" s="79"/>
      <c r="HW1037" s="79"/>
      <c r="HX1037" s="79"/>
      <c r="HY1037" s="79"/>
      <c r="HZ1037" s="79"/>
      <c r="IA1037" s="79"/>
      <c r="IB1037" s="79"/>
      <c r="IC1037" s="79"/>
      <c r="ID1037" s="79"/>
      <c r="IE1037" s="79"/>
      <c r="IF1037" s="79"/>
      <c r="IG1037" s="79"/>
      <c r="IH1037" s="79"/>
      <c r="II1037" s="79"/>
      <c r="IJ1037" s="79"/>
      <c r="IK1037" s="79"/>
      <c r="IL1037" s="79"/>
      <c r="IM1037" s="79"/>
      <c r="IN1037" s="79"/>
      <c r="IO1037" s="79"/>
      <c r="IP1037" s="79"/>
      <c r="IQ1037" s="79"/>
      <c r="IR1037" s="79"/>
      <c r="IS1037" s="79"/>
      <c r="IT1037" s="79"/>
      <c r="IU1037" s="79"/>
      <c r="IV1037" s="79"/>
      <c r="IW1037" s="79"/>
      <c r="IX1037" s="79"/>
      <c r="IY1037" s="79"/>
      <c r="IZ1037" s="79"/>
      <c r="JA1037" s="79"/>
      <c r="JB1037" s="79"/>
      <c r="JC1037" s="79"/>
      <c r="JD1037" s="79"/>
      <c r="JE1037" s="79"/>
      <c r="JF1037" s="79"/>
      <c r="JG1037" s="79"/>
      <c r="JH1037" s="79"/>
      <c r="JI1037" s="79"/>
      <c r="JJ1037" s="79"/>
      <c r="JK1037" s="79"/>
      <c r="JL1037" s="79"/>
      <c r="JM1037" s="79"/>
      <c r="JN1037" s="79"/>
      <c r="JO1037" s="79"/>
      <c r="JP1037" s="79"/>
      <c r="JQ1037" s="79"/>
      <c r="JR1037" s="79"/>
      <c r="JS1037" s="79"/>
      <c r="JT1037" s="79"/>
      <c r="JU1037" s="79"/>
      <c r="JV1037" s="79"/>
      <c r="JW1037" s="79"/>
      <c r="JX1037" s="79"/>
      <c r="JY1037" s="79"/>
      <c r="JZ1037" s="79"/>
      <c r="KA1037" s="79"/>
      <c r="KB1037" s="79"/>
      <c r="KC1037" s="79"/>
      <c r="KD1037" s="79"/>
      <c r="KE1037" s="79"/>
      <c r="KF1037" s="79"/>
      <c r="KG1037" s="79"/>
      <c r="KH1037" s="79"/>
      <c r="KI1037" s="79"/>
      <c r="KJ1037" s="79"/>
      <c r="KK1037" s="79"/>
      <c r="KL1037" s="79"/>
      <c r="KM1037" s="79"/>
      <c r="KN1037" s="79"/>
      <c r="KO1037" s="79"/>
      <c r="KP1037" s="79"/>
      <c r="KQ1037" s="79"/>
      <c r="KR1037" s="79"/>
      <c r="KS1037" s="79"/>
      <c r="KT1037" s="79"/>
      <c r="KU1037" s="79"/>
      <c r="KV1037" s="79"/>
      <c r="KW1037" s="79"/>
      <c r="KX1037" s="79"/>
      <c r="KY1037" s="79"/>
      <c r="KZ1037" s="79"/>
      <c r="LA1037" s="79"/>
      <c r="LB1037" s="79"/>
      <c r="LC1037" s="79"/>
      <c r="LD1037" s="79"/>
      <c r="LE1037" s="79"/>
      <c r="LF1037" s="79"/>
      <c r="LG1037" s="79"/>
      <c r="LH1037" s="79"/>
      <c r="LI1037" s="79"/>
      <c r="LJ1037" s="79"/>
      <c r="LK1037" s="79"/>
      <c r="LL1037" s="79"/>
      <c r="LM1037" s="79"/>
      <c r="LN1037" s="79"/>
      <c r="LO1037" s="79"/>
      <c r="LP1037" s="79"/>
      <c r="LQ1037" s="79"/>
      <c r="LR1037" s="79"/>
      <c r="LS1037" s="79"/>
      <c r="LT1037" s="79"/>
      <c r="LU1037" s="79"/>
      <c r="LV1037" s="79"/>
      <c r="LW1037" s="79"/>
      <c r="LX1037" s="79"/>
      <c r="LY1037" s="79"/>
      <c r="LZ1037" s="79"/>
      <c r="MA1037" s="79"/>
      <c r="MB1037" s="79"/>
      <c r="MC1037" s="79"/>
      <c r="MD1037" s="79"/>
      <c r="ME1037" s="79"/>
      <c r="MF1037" s="79"/>
      <c r="MG1037" s="79"/>
      <c r="MH1037" s="79"/>
      <c r="MI1037" s="79"/>
      <c r="MJ1037" s="79"/>
      <c r="MK1037" s="79"/>
      <c r="ML1037" s="79"/>
      <c r="MM1037" s="79"/>
      <c r="MN1037" s="79"/>
      <c r="MO1037" s="79"/>
      <c r="MP1037" s="79"/>
      <c r="MQ1037" s="79"/>
      <c r="MR1037" s="79"/>
      <c r="MS1037" s="79"/>
      <c r="MT1037" s="79"/>
      <c r="MU1037" s="79"/>
      <c r="MV1037" s="79"/>
      <c r="MW1037" s="79"/>
      <c r="MX1037" s="79"/>
      <c r="MY1037" s="79"/>
      <c r="MZ1037" s="79"/>
      <c r="NA1037" s="79"/>
      <c r="NB1037" s="79"/>
      <c r="NC1037" s="79"/>
      <c r="ND1037" s="79"/>
      <c r="NE1037" s="79"/>
      <c r="NF1037" s="79"/>
      <c r="NG1037" s="79"/>
      <c r="NH1037" s="79"/>
      <c r="NI1037" s="79"/>
      <c r="NJ1037" s="79"/>
      <c r="NK1037" s="79"/>
      <c r="NL1037" s="79"/>
      <c r="NM1037" s="79"/>
      <c r="NN1037" s="79"/>
      <c r="NO1037" s="79"/>
      <c r="NP1037" s="79"/>
      <c r="NQ1037" s="79"/>
      <c r="NR1037" s="79"/>
      <c r="NS1037" s="79"/>
      <c r="NT1037" s="79"/>
      <c r="NU1037" s="79"/>
      <c r="NV1037" s="79"/>
      <c r="NW1037" s="79"/>
      <c r="NX1037" s="79"/>
      <c r="NY1037" s="79"/>
      <c r="NZ1037" s="79"/>
      <c r="OA1037" s="79"/>
      <c r="OB1037" s="79"/>
      <c r="OC1037" s="79"/>
      <c r="OD1037" s="79"/>
      <c r="OE1037" s="79"/>
      <c r="OF1037" s="79"/>
      <c r="OG1037" s="79"/>
      <c r="OH1037" s="79"/>
      <c r="OI1037" s="79"/>
      <c r="OJ1037" s="79"/>
      <c r="OK1037" s="79"/>
      <c r="OL1037" s="79"/>
      <c r="OM1037" s="79"/>
      <c r="ON1037" s="79"/>
      <c r="OO1037" s="79"/>
      <c r="OP1037" s="79"/>
      <c r="OQ1037" s="79"/>
      <c r="OR1037" s="79"/>
      <c r="OS1037" s="79"/>
      <c r="OT1037" s="79"/>
      <c r="OU1037" s="79"/>
      <c r="OV1037" s="79"/>
      <c r="OW1037" s="79"/>
      <c r="OX1037" s="79"/>
      <c r="OY1037" s="79"/>
      <c r="OZ1037" s="79"/>
      <c r="PA1037" s="79"/>
      <c r="PB1037" s="79"/>
      <c r="PC1037" s="79"/>
      <c r="PD1037" s="79"/>
      <c r="PE1037" s="79"/>
      <c r="PF1037" s="79"/>
      <c r="PG1037" s="79"/>
      <c r="PH1037" s="79"/>
      <c r="PI1037" s="79"/>
      <c r="PJ1037" s="79"/>
      <c r="PK1037" s="79"/>
      <c r="PL1037" s="79"/>
      <c r="PM1037" s="79"/>
      <c r="PN1037" s="79"/>
      <c r="PO1037" s="79"/>
      <c r="PP1037" s="79"/>
      <c r="PQ1037" s="79"/>
      <c r="PR1037" s="79"/>
      <c r="PS1037" s="79"/>
      <c r="PT1037" s="79"/>
      <c r="PU1037" s="79"/>
      <c r="PV1037" s="79"/>
      <c r="PW1037" s="79"/>
      <c r="PX1037" s="79"/>
      <c r="PY1037" s="79"/>
      <c r="PZ1037" s="79"/>
      <c r="QA1037" s="79"/>
      <c r="QB1037" s="79"/>
      <c r="QC1037" s="79"/>
      <c r="QD1037" s="79"/>
      <c r="QE1037" s="79"/>
      <c r="QF1037" s="79"/>
      <c r="QG1037" s="79"/>
      <c r="QH1037" s="79"/>
      <c r="QI1037" s="79"/>
      <c r="QJ1037" s="79"/>
      <c r="QK1037" s="79"/>
      <c r="QL1037" s="79"/>
      <c r="QM1037" s="79"/>
      <c r="QN1037" s="79"/>
      <c r="QO1037" s="79"/>
      <c r="QP1037" s="79"/>
      <c r="QQ1037" s="79"/>
      <c r="QR1037" s="79"/>
      <c r="QS1037" s="79"/>
      <c r="QT1037" s="79"/>
      <c r="QU1037" s="79"/>
      <c r="QV1037" s="79"/>
      <c r="QW1037" s="79"/>
      <c r="QX1037" s="79"/>
      <c r="QY1037" s="79"/>
      <c r="QZ1037" s="79"/>
      <c r="RA1037" s="79"/>
      <c r="RB1037" s="79"/>
      <c r="RC1037" s="79"/>
      <c r="RD1037" s="79"/>
      <c r="RE1037" s="79"/>
      <c r="RF1037" s="79"/>
      <c r="RG1037" s="79"/>
      <c r="RH1037" s="79"/>
      <c r="RI1037" s="79"/>
      <c r="RJ1037" s="79"/>
      <c r="RK1037" s="79"/>
      <c r="RL1037" s="79"/>
      <c r="RM1037" s="79"/>
      <c r="RN1037" s="79"/>
      <c r="RO1037" s="79"/>
      <c r="RP1037" s="79"/>
      <c r="RQ1037" s="79"/>
      <c r="RR1037" s="79"/>
      <c r="RS1037" s="79"/>
      <c r="RT1037" s="79"/>
      <c r="RU1037" s="79"/>
      <c r="RV1037" s="79"/>
      <c r="RW1037" s="79"/>
      <c r="RX1037" s="79"/>
      <c r="RY1037" s="79"/>
      <c r="RZ1037" s="79"/>
      <c r="SA1037" s="79"/>
      <c r="SB1037" s="79"/>
      <c r="SC1037" s="79"/>
      <c r="SD1037" s="79"/>
      <c r="SE1037" s="79"/>
      <c r="SF1037" s="79"/>
      <c r="SG1037" s="79"/>
      <c r="SH1037" s="79"/>
      <c r="SI1037" s="79"/>
      <c r="SJ1037" s="79"/>
      <c r="SK1037" s="79"/>
      <c r="SL1037" s="79"/>
      <c r="SM1037" s="79"/>
      <c r="SN1037" s="79"/>
      <c r="SO1037" s="79"/>
      <c r="SP1037" s="79"/>
      <c r="SQ1037" s="79"/>
      <c r="SR1037" s="79"/>
      <c r="SS1037" s="79"/>
      <c r="ST1037" s="79"/>
      <c r="SU1037" s="79"/>
      <c r="SV1037" s="79"/>
      <c r="SW1037" s="79"/>
      <c r="SX1037" s="79"/>
      <c r="SY1037" s="79"/>
      <c r="SZ1037" s="79"/>
      <c r="TA1037" s="79"/>
      <c r="TB1037" s="79"/>
      <c r="TC1037" s="79"/>
      <c r="TD1037" s="79"/>
      <c r="TE1037" s="79"/>
      <c r="TF1037" s="79"/>
      <c r="TG1037" s="79"/>
      <c r="TH1037" s="79"/>
      <c r="TI1037" s="79"/>
      <c r="TJ1037" s="79"/>
      <c r="TK1037" s="79"/>
      <c r="TL1037" s="79"/>
      <c r="TM1037" s="79"/>
      <c r="TN1037" s="79"/>
      <c r="TO1037" s="79"/>
      <c r="TP1037" s="79"/>
      <c r="TQ1037" s="79"/>
      <c r="TR1037" s="79"/>
      <c r="TS1037" s="79"/>
      <c r="TT1037" s="79"/>
      <c r="TU1037" s="79"/>
      <c r="TV1037" s="79"/>
      <c r="TW1037" s="79"/>
      <c r="TX1037" s="79"/>
      <c r="TY1037" s="79"/>
      <c r="TZ1037" s="79"/>
      <c r="UA1037" s="79"/>
      <c r="UB1037" s="79"/>
      <c r="UC1037" s="79"/>
      <c r="UD1037" s="79"/>
      <c r="UE1037" s="79"/>
      <c r="UF1037" s="79"/>
      <c r="UG1037" s="79"/>
      <c r="UH1037" s="79"/>
      <c r="UI1037" s="79"/>
      <c r="UJ1037" s="79"/>
      <c r="UK1037" s="79"/>
      <c r="UL1037" s="79"/>
      <c r="UM1037" s="79"/>
      <c r="UN1037" s="79"/>
      <c r="UO1037" s="79"/>
      <c r="UP1037" s="79"/>
      <c r="UQ1037" s="79"/>
      <c r="UR1037" s="79"/>
      <c r="US1037" s="79"/>
      <c r="UT1037" s="79"/>
      <c r="UU1037" s="79"/>
      <c r="UV1037" s="79"/>
      <c r="UW1037" s="79"/>
      <c r="UX1037" s="79"/>
      <c r="UY1037" s="79"/>
      <c r="UZ1037" s="79"/>
      <c r="VA1037" s="79"/>
      <c r="VB1037" s="79"/>
      <c r="VC1037" s="79"/>
      <c r="VD1037" s="79"/>
      <c r="VE1037" s="79"/>
      <c r="VF1037" s="79"/>
      <c r="VG1037" s="79"/>
      <c r="VH1037" s="79"/>
      <c r="VI1037" s="79"/>
      <c r="VJ1037" s="79"/>
      <c r="VK1037" s="79"/>
      <c r="VL1037" s="79"/>
      <c r="VM1037" s="79"/>
      <c r="VN1037" s="79"/>
      <c r="VO1037" s="79"/>
      <c r="VP1037" s="79"/>
      <c r="VQ1037" s="79"/>
      <c r="VR1037" s="79"/>
      <c r="VS1037" s="79"/>
      <c r="VT1037" s="79"/>
      <c r="VU1037" s="79"/>
      <c r="VV1037" s="79"/>
      <c r="VW1037" s="79"/>
      <c r="VX1037" s="79"/>
      <c r="VY1037" s="79"/>
      <c r="VZ1037" s="79"/>
      <c r="WA1037" s="79"/>
      <c r="WB1037" s="79"/>
      <c r="WC1037" s="79"/>
    </row>
    <row r="1038" spans="1:601" s="79" customFormat="1">
      <c r="A1038" s="60">
        <f>IF(C1038=C1037,A1037,IF(C1038=(C1037+1),A1037,(A1037+1)))</f>
        <v>145</v>
      </c>
      <c r="B1038" s="50">
        <f>IF(L1038="Stroke",IF(M1038=M1037,IF(A1038&lt;&gt;A1037,1,IF(L1037="Stroke",B1037+1,IF(L1036="Stroke",B1036+1,IF(L1035="Stroke",B1035+1,IF(L1034="Stroke",B1034+1,IF(L1033="Stroke",B1033+1,IF(L1032="Stroke",B1032+1,IF(L1031="Stroke",B1031+1,"")))))))),IF(A1038&lt;&gt;A1036,1,IF(M1038=M1036,IF(L1036="Stroke",B1036+1,IF(M1038=M1035,IF(L1035="Stroke",B1035+1,""))),1))),"")</f>
        <v>2</v>
      </c>
      <c r="C1038" s="60">
        <f t="shared" si="32"/>
        <v>53211</v>
      </c>
      <c r="D1038" s="60" t="str">
        <f t="shared" si="33"/>
        <v>2017121</v>
      </c>
      <c r="E1038" s="60">
        <v>2017</v>
      </c>
      <c r="F1038" s="60">
        <v>12</v>
      </c>
      <c r="G1038" s="60">
        <v>1</v>
      </c>
      <c r="H1038" s="60">
        <v>14</v>
      </c>
      <c r="I1038" s="60">
        <v>46</v>
      </c>
      <c r="J1038" s="60">
        <v>51</v>
      </c>
      <c r="K1038" s="60">
        <v>206</v>
      </c>
      <c r="L1038" s="60" t="s">
        <v>26</v>
      </c>
      <c r="M1038" s="60">
        <v>1</v>
      </c>
      <c r="N1038" s="60" t="s">
        <v>21</v>
      </c>
      <c r="O1038" s="60" t="s">
        <v>27</v>
      </c>
      <c r="P1038" s="60">
        <f>220-206</f>
        <v>14</v>
      </c>
      <c r="Q1038" s="60"/>
      <c r="R1038" s="60"/>
      <c r="S1038" s="60"/>
      <c r="T1038" s="60"/>
    </row>
    <row r="1039" spans="1:601" s="79" customFormat="1">
      <c r="A1039" s="60">
        <f>IF(C1039=C1038,A1038,IF(C1039=(C1038+1),A1038,(A1038+1)))</f>
        <v>145</v>
      </c>
      <c r="B1039" s="50">
        <f>IF(L1039="Stroke",IF(M1039=M1038,IF(A1039&lt;&gt;A1038,1,IF(L1038="Stroke",B1038+1,IF(L1037="Stroke",B1037+1,IF(L1036="Stroke",B1036+1,IF(L1035="Stroke",B1035+1,IF(L1034="Stroke",B1034+1,IF(L1033="Stroke",B1033+1,IF(L1032="Stroke",B1032+1,"")))))))),IF(A1039&lt;&gt;A1037,1,IF(M1039=M1037,IF(L1037="Stroke",B1037+1,IF(M1039=M1036,IF(L1036="Stroke",B1036+1,""))),1))),"")</f>
        <v>3</v>
      </c>
      <c r="C1039" s="60">
        <f t="shared" si="32"/>
        <v>53211</v>
      </c>
      <c r="D1039" s="60" t="str">
        <f t="shared" si="33"/>
        <v>2017121</v>
      </c>
      <c r="E1039" s="60">
        <v>2017</v>
      </c>
      <c r="F1039" s="60">
        <v>12</v>
      </c>
      <c r="G1039" s="60">
        <v>1</v>
      </c>
      <c r="H1039" s="60">
        <v>14</v>
      </c>
      <c r="I1039" s="60">
        <v>46</v>
      </c>
      <c r="J1039" s="60">
        <v>51</v>
      </c>
      <c r="K1039" s="60">
        <v>306</v>
      </c>
      <c r="L1039" s="60" t="s">
        <v>26</v>
      </c>
      <c r="M1039" s="60">
        <v>1</v>
      </c>
      <c r="N1039" s="60" t="s">
        <v>21</v>
      </c>
      <c r="O1039" s="60" t="s">
        <v>27</v>
      </c>
      <c r="P1039" s="60">
        <f>315-306</f>
        <v>9</v>
      </c>
      <c r="Q1039" s="60"/>
      <c r="R1039" s="60"/>
      <c r="S1039" s="60"/>
      <c r="T1039" s="60"/>
    </row>
    <row r="1040" spans="1:601" s="79" customFormat="1">
      <c r="A1040" s="60">
        <f>IF(C1040=C1039,A1039,IF(C1040=(C1039+1),A1039,(A1039+1)))</f>
        <v>145</v>
      </c>
      <c r="B1040" s="50">
        <f>IF(L1040="Stroke",IF(M1040=M1039,IF(A1040&lt;&gt;A1039,1,IF(L1039="Stroke",B1039+1,IF(L1038="Stroke",B1038+1,IF(L1037="Stroke",B1037+1,IF(L1036="Stroke",B1036+1,IF(L1035="Stroke",B1035+1,IF(L1034="Stroke",B1034+1,IF(L1033="Stroke",B1033+1,"")))))))),IF(A1040&lt;&gt;A1038,1,IF(M1040=M1038,IF(L1038="Stroke",B1038+1,IF(M1040=M1037,IF(L1037="Stroke",B1037+1,""))),1))),"")</f>
        <v>4</v>
      </c>
      <c r="C1040" s="60">
        <f t="shared" si="32"/>
        <v>53211</v>
      </c>
      <c r="D1040" s="60" t="str">
        <f t="shared" si="33"/>
        <v>2017121</v>
      </c>
      <c r="E1040" s="60">
        <v>2017</v>
      </c>
      <c r="F1040" s="60">
        <v>12</v>
      </c>
      <c r="G1040" s="60">
        <v>1</v>
      </c>
      <c r="H1040" s="60">
        <v>14</v>
      </c>
      <c r="I1040" s="60">
        <v>46</v>
      </c>
      <c r="J1040" s="60">
        <v>51</v>
      </c>
      <c r="K1040" s="60">
        <v>338</v>
      </c>
      <c r="L1040" s="60" t="s">
        <v>26</v>
      </c>
      <c r="M1040" s="60">
        <v>1</v>
      </c>
      <c r="N1040" s="60" t="s">
        <v>21</v>
      </c>
      <c r="O1040" s="60" t="s">
        <v>27</v>
      </c>
      <c r="P1040" s="60">
        <v>3</v>
      </c>
      <c r="Q1040" s="60"/>
      <c r="R1040" s="60"/>
      <c r="S1040" s="60"/>
      <c r="T1040" s="60"/>
    </row>
    <row r="1041" spans="1:601" s="79" customFormat="1">
      <c r="A1041" s="60">
        <f>IF(C1041=C1040,A1040,IF(C1041=(C1040+1),A1040,(A1040+1)))</f>
        <v>145</v>
      </c>
      <c r="B1041" s="50">
        <f>IF(L1041="Stroke",IF(M1041=M1040,IF(A1041&lt;&gt;A1040,1,IF(L1040="Stroke",B1040+1,IF(L1039="Stroke",B1039+1,IF(L1038="Stroke",B1038+1,IF(L1037="Stroke",B1037+1,IF(L1036="Stroke",B1036+1,IF(L1035="Stroke",B1035+1,IF(L1034="Stroke",B1034+1,"")))))))),IF(A1041&lt;&gt;A1039,1,IF(M1041=M1039,IF(L1039="Stroke",B1039+1,IF(M1041=M1038,IF(L1038="Stroke",B1038+1,""))),1))),"")</f>
        <v>5</v>
      </c>
      <c r="C1041" s="60">
        <f t="shared" si="32"/>
        <v>53211</v>
      </c>
      <c r="D1041" s="60" t="str">
        <f t="shared" si="33"/>
        <v>2017121</v>
      </c>
      <c r="E1041" s="60">
        <v>2017</v>
      </c>
      <c r="F1041" s="60">
        <v>12</v>
      </c>
      <c r="G1041" s="60">
        <v>1</v>
      </c>
      <c r="H1041" s="60">
        <v>14</v>
      </c>
      <c r="I1041" s="60">
        <v>46</v>
      </c>
      <c r="J1041" s="60">
        <v>51</v>
      </c>
      <c r="K1041" s="60">
        <v>368</v>
      </c>
      <c r="L1041" s="60" t="s">
        <v>26</v>
      </c>
      <c r="M1041" s="60">
        <v>1</v>
      </c>
      <c r="N1041" s="60" t="s">
        <v>21</v>
      </c>
      <c r="O1041" s="60" t="s">
        <v>27</v>
      </c>
      <c r="P1041" s="60">
        <f>457-368</f>
        <v>89</v>
      </c>
      <c r="Q1041" s="60"/>
      <c r="R1041" s="60"/>
      <c r="S1041" s="60"/>
      <c r="T1041" s="60"/>
    </row>
    <row r="1042" spans="1:601" s="79" customFormat="1">
      <c r="A1042" s="60">
        <f>IF(C1042=C1041,A1041,IF(C1042=(C1041+1),A1041,(A1041+1)))</f>
        <v>145</v>
      </c>
      <c r="B1042" s="50">
        <f>IF(L1042="Stroke",IF(M1042=M1041,IF(A1042&lt;&gt;A1041,1,IF(L1041="Stroke",B1041+1,IF(L1040="Stroke",B1040+1,IF(L1039="Stroke",B1039+1,IF(L1038="Stroke",B1038+1,IF(L1037="Stroke",B1037+1,IF(L1036="Stroke",B1036+1,IF(L1035="Stroke",B1035+1,"")))))))),IF(A1042&lt;&gt;A1040,1,IF(M1042=M1040,IF(L1040="Stroke",B1040+1,IF(M1042=M1039,IF(L1039="Stroke",B1039+1,""))),1))),"")</f>
        <v>6</v>
      </c>
      <c r="C1042" s="60">
        <f t="shared" si="32"/>
        <v>53211</v>
      </c>
      <c r="D1042" s="60" t="str">
        <f t="shared" si="33"/>
        <v>2017121</v>
      </c>
      <c r="E1042" s="60">
        <v>2017</v>
      </c>
      <c r="F1042" s="60">
        <v>12</v>
      </c>
      <c r="G1042" s="60">
        <v>1</v>
      </c>
      <c r="H1042" s="60">
        <v>14</v>
      </c>
      <c r="I1042" s="60">
        <v>46</v>
      </c>
      <c r="J1042" s="60">
        <v>51</v>
      </c>
      <c r="K1042" s="60">
        <v>496</v>
      </c>
      <c r="L1042" s="60" t="s">
        <v>26</v>
      </c>
      <c r="M1042" s="60">
        <v>1</v>
      </c>
      <c r="N1042" s="60" t="s">
        <v>21</v>
      </c>
      <c r="O1042" s="60" t="s">
        <v>27</v>
      </c>
      <c r="P1042" s="60">
        <f>608-496</f>
        <v>112</v>
      </c>
      <c r="Q1042" s="60"/>
      <c r="R1042" s="60"/>
      <c r="S1042" s="60"/>
      <c r="T1042" s="60"/>
    </row>
    <row r="1043" spans="1:601" s="79" customFormat="1">
      <c r="A1043" s="60">
        <f>IF(C1043=C1042,A1042,IF(C1043=(C1042+1),A1042,(A1042+1)))</f>
        <v>145</v>
      </c>
      <c r="B1043" s="50">
        <f>IF(L1043="Stroke",IF(M1043=M1042,IF(A1043&lt;&gt;A1042,1,IF(L1042="Stroke",B1042+1,IF(L1041="Stroke",B1041+1,IF(L1040="Stroke",B1040+1,IF(L1039="Stroke",B1039+1,IF(L1038="Stroke",B1038+1,IF(L1037="Stroke",B1037+1,IF(L1036="Stroke",B1036+1,"")))))))),IF(A1043&lt;&gt;A1041,1,IF(M1043=M1041,IF(L1041="Stroke",B1041+1,IF(M1043=M1040,IF(L1040="Stroke",B1040+1,""))),1))),"")</f>
        <v>7</v>
      </c>
      <c r="C1043" s="60">
        <f t="shared" si="32"/>
        <v>53211</v>
      </c>
      <c r="D1043" s="60" t="str">
        <f t="shared" si="33"/>
        <v>2017121</v>
      </c>
      <c r="E1043" s="60">
        <v>2017</v>
      </c>
      <c r="F1043" s="60">
        <v>12</v>
      </c>
      <c r="G1043" s="60">
        <v>1</v>
      </c>
      <c r="H1043" s="60">
        <v>14</v>
      </c>
      <c r="I1043" s="60">
        <v>46</v>
      </c>
      <c r="J1043" s="60">
        <v>51</v>
      </c>
      <c r="K1043" s="60">
        <v>650</v>
      </c>
      <c r="L1043" s="60" t="s">
        <v>26</v>
      </c>
      <c r="M1043" s="60">
        <v>1</v>
      </c>
      <c r="N1043" s="60" t="s">
        <v>21</v>
      </c>
      <c r="O1043" s="60" t="s">
        <v>27</v>
      </c>
      <c r="P1043" s="60">
        <f>664-650</f>
        <v>14</v>
      </c>
      <c r="Q1043" s="60"/>
      <c r="R1043" s="60"/>
      <c r="S1043" s="60"/>
      <c r="T1043" s="60"/>
    </row>
    <row r="1044" spans="1:601" s="79" customFormat="1">
      <c r="A1044" s="60">
        <f>IF(C1044=C1043,A1043,IF(C1044=(C1043+1),A1043,(A1043+1)))</f>
        <v>145</v>
      </c>
      <c r="B1044" s="50">
        <f>IF(L1044="Stroke",IF(M1044=M1043,IF(A1044&lt;&gt;A1043,1,IF(L1043="Stroke",B1043+1,IF(L1042="Stroke",B1042+1,IF(L1041="Stroke",B1041+1,IF(L1040="Stroke",B1040+1,IF(L1039="Stroke",B1039+1,IF(L1038="Stroke",B1038+1,IF(L1037="Stroke",B1037+1,"")))))))),IF(A1044&lt;&gt;A1042,1,IF(M1044=M1042,IF(L1042="Stroke",B1042+1,IF(M1044=M1041,IF(L1041="Stroke",B1041+1,""))),1))),"")</f>
        <v>8</v>
      </c>
      <c r="C1044" s="60">
        <f t="shared" si="32"/>
        <v>53211</v>
      </c>
      <c r="D1044" s="60" t="str">
        <f t="shared" si="33"/>
        <v>2017121</v>
      </c>
      <c r="E1044" s="60">
        <v>2017</v>
      </c>
      <c r="F1044" s="60">
        <v>12</v>
      </c>
      <c r="G1044" s="60">
        <v>1</v>
      </c>
      <c r="H1044" s="60">
        <v>14</v>
      </c>
      <c r="I1044" s="60">
        <v>46</v>
      </c>
      <c r="J1044" s="60">
        <v>51</v>
      </c>
      <c r="K1044" s="60">
        <v>777</v>
      </c>
      <c r="L1044" s="60" t="s">
        <v>26</v>
      </c>
      <c r="M1044" s="60">
        <v>1</v>
      </c>
      <c r="N1044" s="60" t="s">
        <v>21</v>
      </c>
      <c r="O1044" s="60" t="s">
        <v>27</v>
      </c>
      <c r="P1044" s="60">
        <f>783-777</f>
        <v>6</v>
      </c>
      <c r="Q1044" s="60"/>
      <c r="R1044" s="60"/>
      <c r="S1044" s="60"/>
      <c r="T1044" s="60"/>
    </row>
    <row r="1045" spans="1:601" s="79" customFormat="1">
      <c r="A1045" s="60">
        <f>IF(C1045=C1044,A1044,IF(C1045=(C1044+1),A1044,(A1044+1)))</f>
        <v>145</v>
      </c>
      <c r="B1045" s="50">
        <f>IF(L1045="Stroke",IF(M1045=M1044,IF(A1045&lt;&gt;A1044,1,IF(L1044="Stroke",B1044+1,IF(L1043="Stroke",B1043+1,IF(L1042="Stroke",B1042+1,IF(L1041="Stroke",B1041+1,IF(L1040="Stroke",B1040+1,IF(L1039="Stroke",B1039+1,IF(L1038="Stroke",B1038+1,"")))))))),IF(A1045&lt;&gt;A1043,1,IF(M1045=M1043,IF(L1043="Stroke",B1043+1,IF(M1045=M1042,IF(L1042="Stroke",B1042+1,""))),1))),"")</f>
        <v>9</v>
      </c>
      <c r="C1045" s="60">
        <f t="shared" si="32"/>
        <v>53211</v>
      </c>
      <c r="D1045" s="60" t="str">
        <f t="shared" si="33"/>
        <v>2017121</v>
      </c>
      <c r="E1045" s="60">
        <v>2017</v>
      </c>
      <c r="F1045" s="60">
        <v>12</v>
      </c>
      <c r="G1045" s="60">
        <v>1</v>
      </c>
      <c r="H1045" s="60">
        <v>14</v>
      </c>
      <c r="I1045" s="60">
        <v>46</v>
      </c>
      <c r="J1045" s="60">
        <v>51</v>
      </c>
      <c r="K1045" s="60">
        <v>853</v>
      </c>
      <c r="L1045" s="60" t="s">
        <v>26</v>
      </c>
      <c r="M1045" s="60">
        <v>1</v>
      </c>
      <c r="N1045" s="60" t="s">
        <v>21</v>
      </c>
      <c r="O1045" s="60" t="s">
        <v>27</v>
      </c>
      <c r="P1045" s="60">
        <f>860-853</f>
        <v>7</v>
      </c>
      <c r="Q1045" s="60"/>
      <c r="R1045" s="60"/>
      <c r="S1045" s="60"/>
      <c r="T1045" s="60"/>
    </row>
    <row r="1046" spans="1:601" s="102" customFormat="1">
      <c r="A1046" s="57">
        <f>IF(C1046=C1045,A1045,IF(C1046=(C1045+1),A1045,(A1045+1)))</f>
        <v>146</v>
      </c>
      <c r="B1046" s="50">
        <f>IF(L1046="Stroke",IF(M1046=M1045,IF(A1046&lt;&gt;A1045,1,IF(L1045="Stroke",B1045+1,IF(L1044="Stroke",B1044+1,IF(L1043="Stroke",B1043+1,IF(L1042="Stroke",B1042+1,IF(L1041="Stroke",B1041+1,IF(L1040="Stroke",B1040+1,IF(L1039="Stroke",B1039+1,"")))))))),IF(A1046&lt;&gt;A1044,1,IF(M1046=M1044,IF(L1044="Stroke",B1044+1,IF(M1046=M1043,IF(L1043="Stroke",B1043+1,""))),1))),"")</f>
        <v>1</v>
      </c>
      <c r="C1046" s="57">
        <f t="shared" si="32"/>
        <v>53249</v>
      </c>
      <c r="D1046" s="51" t="str">
        <f t="shared" si="33"/>
        <v>2017121</v>
      </c>
      <c r="E1046" s="51">
        <v>2017</v>
      </c>
      <c r="F1046" s="51">
        <v>12</v>
      </c>
      <c r="G1046" s="51">
        <v>1</v>
      </c>
      <c r="H1046" s="51">
        <v>14</v>
      </c>
      <c r="I1046" s="51">
        <v>47</v>
      </c>
      <c r="J1046" s="51">
        <v>29</v>
      </c>
      <c r="K1046" s="51">
        <v>473</v>
      </c>
      <c r="L1046" s="51" t="s">
        <v>26</v>
      </c>
      <c r="M1046" s="51">
        <v>1</v>
      </c>
      <c r="N1046" s="51" t="s">
        <v>21</v>
      </c>
      <c r="O1046" s="51" t="s">
        <v>27</v>
      </c>
      <c r="P1046" s="51">
        <v>11</v>
      </c>
      <c r="Q1046" s="51"/>
      <c r="R1046" s="60"/>
      <c r="S1046" s="60"/>
      <c r="T1046" s="60"/>
      <c r="U1046" s="79"/>
      <c r="V1046" s="79"/>
      <c r="W1046" s="79"/>
      <c r="X1046" s="79"/>
      <c r="Y1046" s="79"/>
      <c r="Z1046" s="79"/>
      <c r="AA1046" s="79"/>
      <c r="AB1046" s="79"/>
      <c r="AC1046" s="79"/>
      <c r="AD1046" s="79"/>
      <c r="AE1046" s="79"/>
      <c r="AF1046" s="79"/>
      <c r="AG1046" s="79"/>
      <c r="AH1046" s="79"/>
      <c r="AI1046" s="79"/>
      <c r="AJ1046" s="79"/>
      <c r="AK1046" s="79"/>
      <c r="AL1046" s="79"/>
      <c r="AM1046" s="79"/>
      <c r="AN1046" s="79"/>
      <c r="AO1046" s="79"/>
      <c r="AP1046" s="79"/>
      <c r="AQ1046" s="79"/>
      <c r="AR1046" s="79"/>
      <c r="AS1046" s="79"/>
      <c r="AT1046" s="79"/>
      <c r="AU1046" s="79"/>
      <c r="AV1046" s="79"/>
      <c r="AW1046" s="79"/>
      <c r="AX1046" s="79"/>
      <c r="AY1046" s="79"/>
      <c r="AZ1046" s="79"/>
      <c r="BA1046" s="79"/>
      <c r="BB1046" s="79"/>
      <c r="BC1046" s="79"/>
      <c r="BD1046" s="79"/>
      <c r="BE1046" s="79"/>
      <c r="BF1046" s="79"/>
      <c r="BG1046" s="79"/>
      <c r="BH1046" s="79"/>
      <c r="BI1046" s="79"/>
      <c r="BJ1046" s="79"/>
      <c r="BK1046" s="79"/>
      <c r="BL1046" s="79"/>
      <c r="BM1046" s="79"/>
      <c r="BN1046" s="79"/>
      <c r="BO1046" s="79"/>
      <c r="BP1046" s="79"/>
      <c r="BQ1046" s="79"/>
      <c r="BR1046" s="79"/>
      <c r="BS1046" s="79"/>
      <c r="BT1046" s="79"/>
      <c r="BU1046" s="79"/>
      <c r="BV1046" s="79"/>
      <c r="BW1046" s="79"/>
      <c r="BX1046" s="79"/>
      <c r="BY1046" s="79"/>
      <c r="BZ1046" s="79"/>
      <c r="CA1046" s="79"/>
      <c r="CB1046" s="79"/>
      <c r="CC1046" s="79"/>
      <c r="CD1046" s="79"/>
      <c r="CE1046" s="79"/>
      <c r="CF1046" s="79"/>
      <c r="CG1046" s="79"/>
      <c r="CH1046" s="79"/>
      <c r="CI1046" s="79"/>
      <c r="CJ1046" s="79"/>
      <c r="CK1046" s="79"/>
      <c r="CL1046" s="79"/>
      <c r="CM1046" s="79"/>
      <c r="CN1046" s="79"/>
      <c r="CO1046" s="79"/>
      <c r="CP1046" s="79"/>
      <c r="CQ1046" s="79"/>
      <c r="CR1046" s="79"/>
      <c r="CS1046" s="79"/>
      <c r="CT1046" s="79"/>
      <c r="CU1046" s="79"/>
      <c r="CV1046" s="79"/>
      <c r="CW1046" s="79"/>
      <c r="CX1046" s="79"/>
      <c r="CY1046" s="79"/>
      <c r="CZ1046" s="79"/>
      <c r="DA1046" s="79"/>
      <c r="DB1046" s="79"/>
      <c r="DC1046" s="79"/>
      <c r="DD1046" s="79"/>
      <c r="DE1046" s="79"/>
      <c r="DF1046" s="79"/>
      <c r="DG1046" s="79"/>
      <c r="DH1046" s="79"/>
      <c r="DI1046" s="79"/>
      <c r="DJ1046" s="79"/>
      <c r="DK1046" s="79"/>
      <c r="DL1046" s="79"/>
      <c r="DM1046" s="79"/>
      <c r="DN1046" s="79"/>
      <c r="DO1046" s="79"/>
      <c r="DP1046" s="79"/>
      <c r="DQ1046" s="79"/>
      <c r="DR1046" s="79"/>
      <c r="DS1046" s="79"/>
      <c r="DT1046" s="79"/>
      <c r="DU1046" s="79"/>
      <c r="DV1046" s="79"/>
      <c r="DW1046" s="79"/>
      <c r="DX1046" s="79"/>
      <c r="DY1046" s="79"/>
      <c r="DZ1046" s="79"/>
      <c r="EA1046" s="79"/>
      <c r="EB1046" s="79"/>
      <c r="EC1046" s="79"/>
      <c r="ED1046" s="79"/>
      <c r="EE1046" s="79"/>
      <c r="EF1046" s="79"/>
      <c r="EG1046" s="79"/>
      <c r="EH1046" s="79"/>
      <c r="EI1046" s="79"/>
      <c r="EJ1046" s="79"/>
      <c r="EK1046" s="79"/>
      <c r="EL1046" s="79"/>
      <c r="EM1046" s="79"/>
      <c r="EN1046" s="79"/>
      <c r="EO1046" s="79"/>
      <c r="EP1046" s="79"/>
      <c r="EQ1046" s="79"/>
      <c r="ER1046" s="79"/>
      <c r="ES1046" s="79"/>
      <c r="ET1046" s="79"/>
      <c r="EU1046" s="79"/>
      <c r="EV1046" s="79"/>
      <c r="EW1046" s="79"/>
      <c r="EX1046" s="79"/>
      <c r="EY1046" s="79"/>
      <c r="EZ1046" s="79"/>
      <c r="FA1046" s="79"/>
      <c r="FB1046" s="79"/>
      <c r="FC1046" s="79"/>
      <c r="FD1046" s="79"/>
      <c r="FE1046" s="79"/>
      <c r="FF1046" s="79"/>
      <c r="FG1046" s="79"/>
      <c r="FH1046" s="79"/>
      <c r="FI1046" s="79"/>
      <c r="FJ1046" s="79"/>
      <c r="FK1046" s="79"/>
      <c r="FL1046" s="79"/>
      <c r="FM1046" s="79"/>
      <c r="FN1046" s="79"/>
      <c r="FO1046" s="79"/>
      <c r="FP1046" s="79"/>
      <c r="FQ1046" s="79"/>
      <c r="FR1046" s="79"/>
      <c r="FS1046" s="79"/>
      <c r="FT1046" s="79"/>
      <c r="FU1046" s="79"/>
      <c r="FV1046" s="79"/>
      <c r="FW1046" s="79"/>
      <c r="FX1046" s="79"/>
      <c r="FY1046" s="79"/>
      <c r="FZ1046" s="79"/>
      <c r="GA1046" s="79"/>
      <c r="GB1046" s="79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79"/>
      <c r="HP1046" s="79"/>
      <c r="HQ1046" s="79"/>
      <c r="HR1046" s="79"/>
      <c r="HS1046" s="79"/>
      <c r="HT1046" s="79"/>
      <c r="HU1046" s="79"/>
      <c r="HV1046" s="79"/>
      <c r="HW1046" s="79"/>
      <c r="HX1046" s="79"/>
      <c r="HY1046" s="79"/>
      <c r="HZ1046" s="79"/>
      <c r="IA1046" s="79"/>
      <c r="IB1046" s="79"/>
      <c r="IC1046" s="79"/>
      <c r="ID1046" s="79"/>
      <c r="IE1046" s="79"/>
      <c r="IF1046" s="79"/>
      <c r="IG1046" s="79"/>
      <c r="IH1046" s="79"/>
      <c r="II1046" s="79"/>
      <c r="IJ1046" s="79"/>
      <c r="IK1046" s="79"/>
      <c r="IL1046" s="79"/>
      <c r="IM1046" s="79"/>
      <c r="IN1046" s="79"/>
      <c r="IO1046" s="79"/>
      <c r="IP1046" s="79"/>
      <c r="IQ1046" s="79"/>
      <c r="IR1046" s="79"/>
      <c r="IS1046" s="79"/>
      <c r="IT1046" s="79"/>
      <c r="IU1046" s="79"/>
      <c r="IV1046" s="79"/>
      <c r="IW1046" s="79"/>
      <c r="IX1046" s="79"/>
      <c r="IY1046" s="79"/>
      <c r="IZ1046" s="79"/>
      <c r="JA1046" s="79"/>
      <c r="JB1046" s="79"/>
      <c r="JC1046" s="79"/>
      <c r="JD1046" s="79"/>
      <c r="JE1046" s="79"/>
      <c r="JF1046" s="79"/>
      <c r="JG1046" s="79"/>
      <c r="JH1046" s="79"/>
      <c r="JI1046" s="79"/>
      <c r="JJ1046" s="79"/>
      <c r="JK1046" s="79"/>
      <c r="JL1046" s="79"/>
      <c r="JM1046" s="79"/>
      <c r="JN1046" s="79"/>
      <c r="JO1046" s="79"/>
      <c r="JP1046" s="79"/>
      <c r="JQ1046" s="79"/>
      <c r="JR1046" s="79"/>
      <c r="JS1046" s="79"/>
      <c r="JT1046" s="79"/>
      <c r="JU1046" s="79"/>
      <c r="JV1046" s="79"/>
      <c r="JW1046" s="79"/>
      <c r="JX1046" s="79"/>
      <c r="JY1046" s="79"/>
      <c r="JZ1046" s="79"/>
      <c r="KA1046" s="79"/>
      <c r="KB1046" s="79"/>
      <c r="KC1046" s="79"/>
      <c r="KD1046" s="79"/>
      <c r="KE1046" s="79"/>
      <c r="KF1046" s="79"/>
      <c r="KG1046" s="79"/>
      <c r="KH1046" s="79"/>
      <c r="KI1046" s="79"/>
      <c r="KJ1046" s="79"/>
      <c r="KK1046" s="79"/>
      <c r="KL1046" s="79"/>
      <c r="KM1046" s="79"/>
      <c r="KN1046" s="79"/>
      <c r="KO1046" s="79"/>
      <c r="KP1046" s="79"/>
      <c r="KQ1046" s="79"/>
      <c r="KR1046" s="79"/>
      <c r="KS1046" s="79"/>
      <c r="KT1046" s="79"/>
      <c r="KU1046" s="79"/>
      <c r="KV1046" s="79"/>
      <c r="KW1046" s="79"/>
      <c r="KX1046" s="79"/>
      <c r="KY1046" s="79"/>
      <c r="KZ1046" s="79"/>
      <c r="LA1046" s="79"/>
      <c r="LB1046" s="79"/>
      <c r="LC1046" s="79"/>
      <c r="LD1046" s="79"/>
      <c r="LE1046" s="79"/>
      <c r="LF1046" s="79"/>
      <c r="LG1046" s="79"/>
      <c r="LH1046" s="79"/>
      <c r="LI1046" s="79"/>
      <c r="LJ1046" s="79"/>
      <c r="LK1046" s="79"/>
      <c r="LL1046" s="79"/>
      <c r="LM1046" s="79"/>
      <c r="LN1046" s="79"/>
      <c r="LO1046" s="79"/>
      <c r="LP1046" s="79"/>
      <c r="LQ1046" s="79"/>
      <c r="LR1046" s="79"/>
      <c r="LS1046" s="79"/>
      <c r="LT1046" s="79"/>
      <c r="LU1046" s="79"/>
      <c r="LV1046" s="79"/>
      <c r="LW1046" s="79"/>
      <c r="LX1046" s="79"/>
      <c r="LY1046" s="79"/>
      <c r="LZ1046" s="79"/>
      <c r="MA1046" s="79"/>
      <c r="MB1046" s="79"/>
      <c r="MC1046" s="79"/>
      <c r="MD1046" s="79"/>
      <c r="ME1046" s="79"/>
      <c r="MF1046" s="79"/>
      <c r="MG1046" s="79"/>
      <c r="MH1046" s="79"/>
      <c r="MI1046" s="79"/>
      <c r="MJ1046" s="79"/>
      <c r="MK1046" s="79"/>
      <c r="ML1046" s="79"/>
      <c r="MM1046" s="79"/>
      <c r="MN1046" s="79"/>
      <c r="MO1046" s="79"/>
      <c r="MP1046" s="79"/>
      <c r="MQ1046" s="79"/>
      <c r="MR1046" s="79"/>
      <c r="MS1046" s="79"/>
      <c r="MT1046" s="79"/>
      <c r="MU1046" s="79"/>
      <c r="MV1046" s="79"/>
      <c r="MW1046" s="79"/>
      <c r="MX1046" s="79"/>
      <c r="MY1046" s="79"/>
      <c r="MZ1046" s="79"/>
      <c r="NA1046" s="79"/>
      <c r="NB1046" s="79"/>
      <c r="NC1046" s="79"/>
      <c r="ND1046" s="79"/>
      <c r="NE1046" s="79"/>
      <c r="NF1046" s="79"/>
      <c r="NG1046" s="79"/>
      <c r="NH1046" s="79"/>
      <c r="NI1046" s="79"/>
      <c r="NJ1046" s="79"/>
      <c r="NK1046" s="79"/>
      <c r="NL1046" s="79"/>
      <c r="NM1046" s="79"/>
      <c r="NN1046" s="79"/>
      <c r="NO1046" s="79"/>
      <c r="NP1046" s="79"/>
      <c r="NQ1046" s="79"/>
      <c r="NR1046" s="79"/>
      <c r="NS1046" s="79"/>
      <c r="NT1046" s="79"/>
      <c r="NU1046" s="79"/>
      <c r="NV1046" s="79"/>
      <c r="NW1046" s="79"/>
      <c r="NX1046" s="79"/>
      <c r="NY1046" s="79"/>
      <c r="NZ1046" s="79"/>
      <c r="OA1046" s="79"/>
      <c r="OB1046" s="79"/>
      <c r="OC1046" s="79"/>
      <c r="OD1046" s="79"/>
      <c r="OE1046" s="79"/>
      <c r="OF1046" s="79"/>
      <c r="OG1046" s="79"/>
      <c r="OH1046" s="79"/>
      <c r="OI1046" s="79"/>
      <c r="OJ1046" s="79"/>
      <c r="OK1046" s="79"/>
      <c r="OL1046" s="79"/>
      <c r="OM1046" s="79"/>
      <c r="ON1046" s="79"/>
      <c r="OO1046" s="79"/>
      <c r="OP1046" s="79"/>
      <c r="OQ1046" s="79"/>
      <c r="OR1046" s="79"/>
      <c r="OS1046" s="79"/>
      <c r="OT1046" s="79"/>
      <c r="OU1046" s="79"/>
      <c r="OV1046" s="79"/>
      <c r="OW1046" s="79"/>
      <c r="OX1046" s="79"/>
      <c r="OY1046" s="79"/>
      <c r="OZ1046" s="79"/>
      <c r="PA1046" s="79"/>
      <c r="PB1046" s="79"/>
      <c r="PC1046" s="79"/>
      <c r="PD1046" s="79"/>
      <c r="PE1046" s="79"/>
      <c r="PF1046" s="79"/>
      <c r="PG1046" s="79"/>
      <c r="PH1046" s="79"/>
      <c r="PI1046" s="79"/>
      <c r="PJ1046" s="79"/>
      <c r="PK1046" s="79"/>
      <c r="PL1046" s="79"/>
      <c r="PM1046" s="79"/>
      <c r="PN1046" s="79"/>
      <c r="PO1046" s="79"/>
      <c r="PP1046" s="79"/>
      <c r="PQ1046" s="79"/>
      <c r="PR1046" s="79"/>
      <c r="PS1046" s="79"/>
      <c r="PT1046" s="79"/>
      <c r="PU1046" s="79"/>
      <c r="PV1046" s="79"/>
      <c r="PW1046" s="79"/>
      <c r="PX1046" s="79"/>
      <c r="PY1046" s="79"/>
      <c r="PZ1046" s="79"/>
      <c r="QA1046" s="79"/>
      <c r="QB1046" s="79"/>
      <c r="QC1046" s="79"/>
      <c r="QD1046" s="79"/>
      <c r="QE1046" s="79"/>
      <c r="QF1046" s="79"/>
      <c r="QG1046" s="79"/>
      <c r="QH1046" s="79"/>
      <c r="QI1046" s="79"/>
      <c r="QJ1046" s="79"/>
      <c r="QK1046" s="79"/>
      <c r="QL1046" s="79"/>
      <c r="QM1046" s="79"/>
      <c r="QN1046" s="79"/>
      <c r="QO1046" s="79"/>
      <c r="QP1046" s="79"/>
      <c r="QQ1046" s="79"/>
      <c r="QR1046" s="79"/>
      <c r="QS1046" s="79"/>
      <c r="QT1046" s="79"/>
      <c r="QU1046" s="79"/>
      <c r="QV1046" s="79"/>
      <c r="QW1046" s="79"/>
      <c r="QX1046" s="79"/>
      <c r="QY1046" s="79"/>
      <c r="QZ1046" s="79"/>
      <c r="RA1046" s="79"/>
      <c r="RB1046" s="79"/>
      <c r="RC1046" s="79"/>
      <c r="RD1046" s="79"/>
      <c r="RE1046" s="79"/>
      <c r="RF1046" s="79"/>
      <c r="RG1046" s="79"/>
      <c r="RH1046" s="79"/>
      <c r="RI1046" s="79"/>
      <c r="RJ1046" s="79"/>
      <c r="RK1046" s="79"/>
      <c r="RL1046" s="79"/>
      <c r="RM1046" s="79"/>
      <c r="RN1046" s="79"/>
      <c r="RO1046" s="79"/>
      <c r="RP1046" s="79"/>
      <c r="RQ1046" s="79"/>
      <c r="RR1046" s="79"/>
      <c r="RS1046" s="79"/>
      <c r="RT1046" s="79"/>
      <c r="RU1046" s="79"/>
      <c r="RV1046" s="79"/>
      <c r="RW1046" s="79"/>
      <c r="RX1046" s="79"/>
      <c r="RY1046" s="79"/>
      <c r="RZ1046" s="79"/>
      <c r="SA1046" s="79"/>
      <c r="SB1046" s="79"/>
      <c r="SC1046" s="79"/>
      <c r="SD1046" s="79"/>
      <c r="SE1046" s="79"/>
      <c r="SF1046" s="79"/>
      <c r="SG1046" s="79"/>
      <c r="SH1046" s="79"/>
      <c r="SI1046" s="79"/>
      <c r="SJ1046" s="79"/>
      <c r="SK1046" s="79"/>
      <c r="SL1046" s="79"/>
      <c r="SM1046" s="79"/>
      <c r="SN1046" s="79"/>
      <c r="SO1046" s="79"/>
      <c r="SP1046" s="79"/>
      <c r="SQ1046" s="79"/>
      <c r="SR1046" s="79"/>
      <c r="SS1046" s="79"/>
      <c r="ST1046" s="79"/>
      <c r="SU1046" s="79"/>
      <c r="SV1046" s="79"/>
      <c r="SW1046" s="79"/>
      <c r="SX1046" s="79"/>
      <c r="SY1046" s="79"/>
      <c r="SZ1046" s="79"/>
      <c r="TA1046" s="79"/>
      <c r="TB1046" s="79"/>
      <c r="TC1046" s="79"/>
      <c r="TD1046" s="79"/>
      <c r="TE1046" s="79"/>
      <c r="TF1046" s="79"/>
      <c r="TG1046" s="79"/>
      <c r="TH1046" s="79"/>
      <c r="TI1046" s="79"/>
      <c r="TJ1046" s="79"/>
      <c r="TK1046" s="79"/>
      <c r="TL1046" s="79"/>
      <c r="TM1046" s="79"/>
      <c r="TN1046" s="79"/>
      <c r="TO1046" s="79"/>
      <c r="TP1046" s="79"/>
      <c r="TQ1046" s="79"/>
      <c r="TR1046" s="79"/>
      <c r="TS1046" s="79"/>
      <c r="TT1046" s="79"/>
      <c r="TU1046" s="79"/>
      <c r="TV1046" s="79"/>
      <c r="TW1046" s="79"/>
      <c r="TX1046" s="79"/>
      <c r="TY1046" s="79"/>
      <c r="TZ1046" s="79"/>
      <c r="UA1046" s="79"/>
      <c r="UB1046" s="79"/>
      <c r="UC1046" s="79"/>
      <c r="UD1046" s="79"/>
      <c r="UE1046" s="79"/>
      <c r="UF1046" s="79"/>
      <c r="UG1046" s="79"/>
      <c r="UH1046" s="79"/>
      <c r="UI1046" s="79"/>
      <c r="UJ1046" s="79"/>
      <c r="UK1046" s="79"/>
      <c r="UL1046" s="79"/>
      <c r="UM1046" s="79"/>
      <c r="UN1046" s="79"/>
      <c r="UO1046" s="79"/>
      <c r="UP1046" s="79"/>
      <c r="UQ1046" s="79"/>
      <c r="UR1046" s="79"/>
      <c r="US1046" s="79"/>
      <c r="UT1046" s="79"/>
      <c r="UU1046" s="79"/>
      <c r="UV1046" s="79"/>
      <c r="UW1046" s="79"/>
      <c r="UX1046" s="79"/>
      <c r="UY1046" s="79"/>
      <c r="UZ1046" s="79"/>
      <c r="VA1046" s="79"/>
      <c r="VB1046" s="79"/>
      <c r="VC1046" s="79"/>
      <c r="VD1046" s="79"/>
      <c r="VE1046" s="79"/>
      <c r="VF1046" s="79"/>
      <c r="VG1046" s="79"/>
      <c r="VH1046" s="79"/>
      <c r="VI1046" s="79"/>
      <c r="VJ1046" s="79"/>
      <c r="VK1046" s="79"/>
      <c r="VL1046" s="79"/>
      <c r="VM1046" s="79"/>
      <c r="VN1046" s="79"/>
      <c r="VO1046" s="79"/>
      <c r="VP1046" s="79"/>
      <c r="VQ1046" s="79"/>
      <c r="VR1046" s="79"/>
      <c r="VS1046" s="79"/>
      <c r="VT1046" s="79"/>
      <c r="VU1046" s="79"/>
      <c r="VV1046" s="79"/>
      <c r="VW1046" s="79"/>
      <c r="VX1046" s="79"/>
      <c r="VY1046" s="79"/>
      <c r="VZ1046" s="79"/>
      <c r="WA1046" s="79"/>
      <c r="WB1046" s="79"/>
      <c r="WC1046" s="79"/>
    </row>
    <row r="1047" spans="1:601" s="102" customFormat="1">
      <c r="A1047" s="58">
        <f>IF(C1047=C1046,A1046,IF(C1047=(C1046+1),A1046,(A1046+1)))</f>
        <v>146</v>
      </c>
      <c r="B1047" s="50">
        <f>IF(L1047="Stroke",IF(M1047=M1046,IF(A1047&lt;&gt;A1046,1,IF(L1046="Stroke",B1046+1,IF(L1045="Stroke",B1045+1,IF(L1044="Stroke",B1044+1,IF(L1043="Stroke",B1043+1,IF(L1042="Stroke",B1042+1,IF(L1041="Stroke",B1041+1,IF(L1040="Stroke",B1040+1,"")))))))),IF(A1047&lt;&gt;A1045,1,IF(M1047=M1045,IF(L1045="Stroke",B1045+1,IF(M1047=M1044,IF(L1044="Stroke",B1044+1,""))),1))),"")</f>
        <v>1</v>
      </c>
      <c r="C1047" s="58">
        <f t="shared" si="32"/>
        <v>53249</v>
      </c>
      <c r="D1047" s="49" t="str">
        <f t="shared" si="33"/>
        <v>2017121</v>
      </c>
      <c r="E1047" s="49">
        <v>2017</v>
      </c>
      <c r="F1047" s="49">
        <v>12</v>
      </c>
      <c r="G1047" s="49">
        <v>1</v>
      </c>
      <c r="H1047" s="49">
        <v>14</v>
      </c>
      <c r="I1047" s="49">
        <v>47</v>
      </c>
      <c r="J1047" s="49">
        <v>29</v>
      </c>
      <c r="K1047" s="49">
        <v>521</v>
      </c>
      <c r="L1047" s="49" t="s">
        <v>26</v>
      </c>
      <c r="M1047" s="49">
        <v>2</v>
      </c>
      <c r="N1047" s="49" t="s">
        <v>21</v>
      </c>
      <c r="O1047" s="49" t="s">
        <v>27</v>
      </c>
      <c r="P1047" s="49">
        <v>16</v>
      </c>
      <c r="Q1047" s="49"/>
      <c r="R1047" s="60"/>
      <c r="S1047" s="60"/>
      <c r="T1047" s="60"/>
      <c r="U1047" s="79"/>
      <c r="V1047" s="79"/>
      <c r="W1047" s="79"/>
      <c r="X1047" s="79"/>
      <c r="Y1047" s="79"/>
      <c r="Z1047" s="79"/>
      <c r="AA1047" s="79"/>
      <c r="AB1047" s="79"/>
      <c r="AC1047" s="79"/>
      <c r="AD1047" s="79"/>
      <c r="AE1047" s="79"/>
      <c r="AF1047" s="79"/>
      <c r="AG1047" s="79"/>
      <c r="AH1047" s="79"/>
      <c r="AI1047" s="79"/>
      <c r="AJ1047" s="79"/>
      <c r="AK1047" s="79"/>
      <c r="AL1047" s="79"/>
      <c r="AM1047" s="79"/>
      <c r="AN1047" s="79"/>
      <c r="AO1047" s="79"/>
      <c r="AP1047" s="79"/>
      <c r="AQ1047" s="79"/>
      <c r="AR1047" s="79"/>
      <c r="AS1047" s="79"/>
      <c r="AT1047" s="79"/>
      <c r="AU1047" s="79"/>
      <c r="AV1047" s="79"/>
      <c r="AW1047" s="79"/>
      <c r="AX1047" s="79"/>
      <c r="AY1047" s="79"/>
      <c r="AZ1047" s="79"/>
      <c r="BA1047" s="79"/>
      <c r="BB1047" s="79"/>
      <c r="BC1047" s="79"/>
      <c r="BD1047" s="79"/>
      <c r="BE1047" s="79"/>
      <c r="BF1047" s="79"/>
      <c r="BG1047" s="79"/>
      <c r="BH1047" s="79"/>
      <c r="BI1047" s="79"/>
      <c r="BJ1047" s="79"/>
      <c r="BK1047" s="79"/>
      <c r="BL1047" s="79"/>
      <c r="BM1047" s="79"/>
      <c r="BN1047" s="79"/>
      <c r="BO1047" s="79"/>
      <c r="BP1047" s="79"/>
      <c r="BQ1047" s="79"/>
      <c r="BR1047" s="79"/>
      <c r="BS1047" s="79"/>
      <c r="BT1047" s="79"/>
      <c r="BU1047" s="79"/>
      <c r="BV1047" s="79"/>
      <c r="BW1047" s="79"/>
      <c r="BX1047" s="79"/>
      <c r="BY1047" s="79"/>
      <c r="BZ1047" s="79"/>
      <c r="CA1047" s="79"/>
      <c r="CB1047" s="79"/>
      <c r="CC1047" s="79"/>
      <c r="CD1047" s="79"/>
      <c r="CE1047" s="79"/>
      <c r="CF1047" s="79"/>
      <c r="CG1047" s="79"/>
      <c r="CH1047" s="79"/>
      <c r="CI1047" s="79"/>
      <c r="CJ1047" s="79"/>
      <c r="CK1047" s="79"/>
      <c r="CL1047" s="79"/>
      <c r="CM1047" s="79"/>
      <c r="CN1047" s="79"/>
      <c r="CO1047" s="79"/>
      <c r="CP1047" s="79"/>
      <c r="CQ1047" s="79"/>
      <c r="CR1047" s="79"/>
      <c r="CS1047" s="79"/>
      <c r="CT1047" s="79"/>
      <c r="CU1047" s="79"/>
      <c r="CV1047" s="79"/>
      <c r="CW1047" s="79"/>
      <c r="CX1047" s="79"/>
      <c r="CY1047" s="79"/>
      <c r="CZ1047" s="79"/>
      <c r="DA1047" s="79"/>
      <c r="DB1047" s="79"/>
      <c r="DC1047" s="79"/>
      <c r="DD1047" s="79"/>
      <c r="DE1047" s="79"/>
      <c r="DF1047" s="79"/>
      <c r="DG1047" s="79"/>
      <c r="DH1047" s="79"/>
      <c r="DI1047" s="79"/>
      <c r="DJ1047" s="79"/>
      <c r="DK1047" s="79"/>
      <c r="DL1047" s="79"/>
      <c r="DM1047" s="79"/>
      <c r="DN1047" s="79"/>
      <c r="DO1047" s="79"/>
      <c r="DP1047" s="79"/>
      <c r="DQ1047" s="79"/>
      <c r="DR1047" s="79"/>
      <c r="DS1047" s="79"/>
      <c r="DT1047" s="79"/>
      <c r="DU1047" s="79"/>
      <c r="DV1047" s="79"/>
      <c r="DW1047" s="79"/>
      <c r="DX1047" s="79"/>
      <c r="DY1047" s="79"/>
      <c r="DZ1047" s="79"/>
      <c r="EA1047" s="79"/>
      <c r="EB1047" s="79"/>
      <c r="EC1047" s="79"/>
      <c r="ED1047" s="79"/>
      <c r="EE1047" s="79"/>
      <c r="EF1047" s="79"/>
      <c r="EG1047" s="79"/>
      <c r="EH1047" s="79"/>
      <c r="EI1047" s="79"/>
      <c r="EJ1047" s="79"/>
      <c r="EK1047" s="79"/>
      <c r="EL1047" s="79"/>
      <c r="EM1047" s="79"/>
      <c r="EN1047" s="79"/>
      <c r="EO1047" s="79"/>
      <c r="EP1047" s="79"/>
      <c r="EQ1047" s="79"/>
      <c r="ER1047" s="79"/>
      <c r="ES1047" s="79"/>
      <c r="ET1047" s="79"/>
      <c r="EU1047" s="79"/>
      <c r="EV1047" s="79"/>
      <c r="EW1047" s="79"/>
      <c r="EX1047" s="79"/>
      <c r="EY1047" s="79"/>
      <c r="EZ1047" s="79"/>
      <c r="FA1047" s="79"/>
      <c r="FB1047" s="79"/>
      <c r="FC1047" s="79"/>
      <c r="FD1047" s="79"/>
      <c r="FE1047" s="79"/>
      <c r="FF1047" s="79"/>
      <c r="FG1047" s="79"/>
      <c r="FH1047" s="79"/>
      <c r="FI1047" s="79"/>
      <c r="FJ1047" s="79"/>
      <c r="FK1047" s="79"/>
      <c r="FL1047" s="79"/>
      <c r="FM1047" s="79"/>
      <c r="FN1047" s="79"/>
      <c r="FO1047" s="79"/>
      <c r="FP1047" s="79"/>
      <c r="FQ1047" s="79"/>
      <c r="FR1047" s="79"/>
      <c r="FS1047" s="79"/>
      <c r="FT1047" s="79"/>
      <c r="FU1047" s="79"/>
      <c r="FV1047" s="79"/>
      <c r="FW1047" s="79"/>
      <c r="FX1047" s="79"/>
      <c r="FY1047" s="79"/>
      <c r="FZ1047" s="79"/>
      <c r="GA1047" s="79"/>
      <c r="GB1047" s="79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79"/>
      <c r="HP1047" s="79"/>
      <c r="HQ1047" s="79"/>
      <c r="HR1047" s="79"/>
      <c r="HS1047" s="79"/>
      <c r="HT1047" s="79"/>
      <c r="HU1047" s="79"/>
      <c r="HV1047" s="79"/>
      <c r="HW1047" s="79"/>
      <c r="HX1047" s="79"/>
      <c r="HY1047" s="79"/>
      <c r="HZ1047" s="79"/>
      <c r="IA1047" s="79"/>
      <c r="IB1047" s="79"/>
      <c r="IC1047" s="79"/>
      <c r="ID1047" s="79"/>
      <c r="IE1047" s="79"/>
      <c r="IF1047" s="79"/>
      <c r="IG1047" s="79"/>
      <c r="IH1047" s="79"/>
      <c r="II1047" s="79"/>
      <c r="IJ1047" s="79"/>
      <c r="IK1047" s="79"/>
      <c r="IL1047" s="79"/>
      <c r="IM1047" s="79"/>
      <c r="IN1047" s="79"/>
      <c r="IO1047" s="79"/>
      <c r="IP1047" s="79"/>
      <c r="IQ1047" s="79"/>
      <c r="IR1047" s="79"/>
      <c r="IS1047" s="79"/>
      <c r="IT1047" s="79"/>
      <c r="IU1047" s="79"/>
      <c r="IV1047" s="79"/>
      <c r="IW1047" s="79"/>
      <c r="IX1047" s="79"/>
      <c r="IY1047" s="79"/>
      <c r="IZ1047" s="79"/>
      <c r="JA1047" s="79"/>
      <c r="JB1047" s="79"/>
      <c r="JC1047" s="79"/>
      <c r="JD1047" s="79"/>
      <c r="JE1047" s="79"/>
      <c r="JF1047" s="79"/>
      <c r="JG1047" s="79"/>
      <c r="JH1047" s="79"/>
      <c r="JI1047" s="79"/>
      <c r="JJ1047" s="79"/>
      <c r="JK1047" s="79"/>
      <c r="JL1047" s="79"/>
      <c r="JM1047" s="79"/>
      <c r="JN1047" s="79"/>
      <c r="JO1047" s="79"/>
      <c r="JP1047" s="79"/>
      <c r="JQ1047" s="79"/>
      <c r="JR1047" s="79"/>
      <c r="JS1047" s="79"/>
      <c r="JT1047" s="79"/>
      <c r="JU1047" s="79"/>
      <c r="JV1047" s="79"/>
      <c r="JW1047" s="79"/>
      <c r="JX1047" s="79"/>
      <c r="JY1047" s="79"/>
      <c r="JZ1047" s="79"/>
      <c r="KA1047" s="79"/>
      <c r="KB1047" s="79"/>
      <c r="KC1047" s="79"/>
      <c r="KD1047" s="79"/>
      <c r="KE1047" s="79"/>
      <c r="KF1047" s="79"/>
      <c r="KG1047" s="79"/>
      <c r="KH1047" s="79"/>
      <c r="KI1047" s="79"/>
      <c r="KJ1047" s="79"/>
      <c r="KK1047" s="79"/>
      <c r="KL1047" s="79"/>
      <c r="KM1047" s="79"/>
      <c r="KN1047" s="79"/>
      <c r="KO1047" s="79"/>
      <c r="KP1047" s="79"/>
      <c r="KQ1047" s="79"/>
      <c r="KR1047" s="79"/>
      <c r="KS1047" s="79"/>
      <c r="KT1047" s="79"/>
      <c r="KU1047" s="79"/>
      <c r="KV1047" s="79"/>
      <c r="KW1047" s="79"/>
      <c r="KX1047" s="79"/>
      <c r="KY1047" s="79"/>
      <c r="KZ1047" s="79"/>
      <c r="LA1047" s="79"/>
      <c r="LB1047" s="79"/>
      <c r="LC1047" s="79"/>
      <c r="LD1047" s="79"/>
      <c r="LE1047" s="79"/>
      <c r="LF1047" s="79"/>
      <c r="LG1047" s="79"/>
      <c r="LH1047" s="79"/>
      <c r="LI1047" s="79"/>
      <c r="LJ1047" s="79"/>
      <c r="LK1047" s="79"/>
      <c r="LL1047" s="79"/>
      <c r="LM1047" s="79"/>
      <c r="LN1047" s="79"/>
      <c r="LO1047" s="79"/>
      <c r="LP1047" s="79"/>
      <c r="LQ1047" s="79"/>
      <c r="LR1047" s="79"/>
      <c r="LS1047" s="79"/>
      <c r="LT1047" s="79"/>
      <c r="LU1047" s="79"/>
      <c r="LV1047" s="79"/>
      <c r="LW1047" s="79"/>
      <c r="LX1047" s="79"/>
      <c r="LY1047" s="79"/>
      <c r="LZ1047" s="79"/>
      <c r="MA1047" s="79"/>
      <c r="MB1047" s="79"/>
      <c r="MC1047" s="79"/>
      <c r="MD1047" s="79"/>
      <c r="ME1047" s="79"/>
      <c r="MF1047" s="79"/>
      <c r="MG1047" s="79"/>
      <c r="MH1047" s="79"/>
      <c r="MI1047" s="79"/>
      <c r="MJ1047" s="79"/>
      <c r="MK1047" s="79"/>
      <c r="ML1047" s="79"/>
      <c r="MM1047" s="79"/>
      <c r="MN1047" s="79"/>
      <c r="MO1047" s="79"/>
      <c r="MP1047" s="79"/>
      <c r="MQ1047" s="79"/>
      <c r="MR1047" s="79"/>
      <c r="MS1047" s="79"/>
      <c r="MT1047" s="79"/>
      <c r="MU1047" s="79"/>
      <c r="MV1047" s="79"/>
      <c r="MW1047" s="79"/>
      <c r="MX1047" s="79"/>
      <c r="MY1047" s="79"/>
      <c r="MZ1047" s="79"/>
      <c r="NA1047" s="79"/>
      <c r="NB1047" s="79"/>
      <c r="NC1047" s="79"/>
      <c r="ND1047" s="79"/>
      <c r="NE1047" s="79"/>
      <c r="NF1047" s="79"/>
      <c r="NG1047" s="79"/>
      <c r="NH1047" s="79"/>
      <c r="NI1047" s="79"/>
      <c r="NJ1047" s="79"/>
      <c r="NK1047" s="79"/>
      <c r="NL1047" s="79"/>
      <c r="NM1047" s="79"/>
      <c r="NN1047" s="79"/>
      <c r="NO1047" s="79"/>
      <c r="NP1047" s="79"/>
      <c r="NQ1047" s="79"/>
      <c r="NR1047" s="79"/>
      <c r="NS1047" s="79"/>
      <c r="NT1047" s="79"/>
      <c r="NU1047" s="79"/>
      <c r="NV1047" s="79"/>
      <c r="NW1047" s="79"/>
      <c r="NX1047" s="79"/>
      <c r="NY1047" s="79"/>
      <c r="NZ1047" s="79"/>
      <c r="OA1047" s="79"/>
      <c r="OB1047" s="79"/>
      <c r="OC1047" s="79"/>
      <c r="OD1047" s="79"/>
      <c r="OE1047" s="79"/>
      <c r="OF1047" s="79"/>
      <c r="OG1047" s="79"/>
      <c r="OH1047" s="79"/>
      <c r="OI1047" s="79"/>
      <c r="OJ1047" s="79"/>
      <c r="OK1047" s="79"/>
      <c r="OL1047" s="79"/>
      <c r="OM1047" s="79"/>
      <c r="ON1047" s="79"/>
      <c r="OO1047" s="79"/>
      <c r="OP1047" s="79"/>
      <c r="OQ1047" s="79"/>
      <c r="OR1047" s="79"/>
      <c r="OS1047" s="79"/>
      <c r="OT1047" s="79"/>
      <c r="OU1047" s="79"/>
      <c r="OV1047" s="79"/>
      <c r="OW1047" s="79"/>
      <c r="OX1047" s="79"/>
      <c r="OY1047" s="79"/>
      <c r="OZ1047" s="79"/>
      <c r="PA1047" s="79"/>
      <c r="PB1047" s="79"/>
      <c r="PC1047" s="79"/>
      <c r="PD1047" s="79"/>
      <c r="PE1047" s="79"/>
      <c r="PF1047" s="79"/>
      <c r="PG1047" s="79"/>
      <c r="PH1047" s="79"/>
      <c r="PI1047" s="79"/>
      <c r="PJ1047" s="79"/>
      <c r="PK1047" s="79"/>
      <c r="PL1047" s="79"/>
      <c r="PM1047" s="79"/>
      <c r="PN1047" s="79"/>
      <c r="PO1047" s="79"/>
      <c r="PP1047" s="79"/>
      <c r="PQ1047" s="79"/>
      <c r="PR1047" s="79"/>
      <c r="PS1047" s="79"/>
      <c r="PT1047" s="79"/>
      <c r="PU1047" s="79"/>
      <c r="PV1047" s="79"/>
      <c r="PW1047" s="79"/>
      <c r="PX1047" s="79"/>
      <c r="PY1047" s="79"/>
      <c r="PZ1047" s="79"/>
      <c r="QA1047" s="79"/>
      <c r="QB1047" s="79"/>
      <c r="QC1047" s="79"/>
      <c r="QD1047" s="79"/>
      <c r="QE1047" s="79"/>
      <c r="QF1047" s="79"/>
      <c r="QG1047" s="79"/>
      <c r="QH1047" s="79"/>
      <c r="QI1047" s="79"/>
      <c r="QJ1047" s="79"/>
      <c r="QK1047" s="79"/>
      <c r="QL1047" s="79"/>
      <c r="QM1047" s="79"/>
      <c r="QN1047" s="79"/>
      <c r="QO1047" s="79"/>
      <c r="QP1047" s="79"/>
      <c r="QQ1047" s="79"/>
      <c r="QR1047" s="79"/>
      <c r="QS1047" s="79"/>
      <c r="QT1047" s="79"/>
      <c r="QU1047" s="79"/>
      <c r="QV1047" s="79"/>
      <c r="QW1047" s="79"/>
      <c r="QX1047" s="79"/>
      <c r="QY1047" s="79"/>
      <c r="QZ1047" s="79"/>
      <c r="RA1047" s="79"/>
      <c r="RB1047" s="79"/>
      <c r="RC1047" s="79"/>
      <c r="RD1047" s="79"/>
      <c r="RE1047" s="79"/>
      <c r="RF1047" s="79"/>
      <c r="RG1047" s="79"/>
      <c r="RH1047" s="79"/>
      <c r="RI1047" s="79"/>
      <c r="RJ1047" s="79"/>
      <c r="RK1047" s="79"/>
      <c r="RL1047" s="79"/>
      <c r="RM1047" s="79"/>
      <c r="RN1047" s="79"/>
      <c r="RO1047" s="79"/>
      <c r="RP1047" s="79"/>
      <c r="RQ1047" s="79"/>
      <c r="RR1047" s="79"/>
      <c r="RS1047" s="79"/>
      <c r="RT1047" s="79"/>
      <c r="RU1047" s="79"/>
      <c r="RV1047" s="79"/>
      <c r="RW1047" s="79"/>
      <c r="RX1047" s="79"/>
      <c r="RY1047" s="79"/>
      <c r="RZ1047" s="79"/>
      <c r="SA1047" s="79"/>
      <c r="SB1047" s="79"/>
      <c r="SC1047" s="79"/>
      <c r="SD1047" s="79"/>
      <c r="SE1047" s="79"/>
      <c r="SF1047" s="79"/>
      <c r="SG1047" s="79"/>
      <c r="SH1047" s="79"/>
      <c r="SI1047" s="79"/>
      <c r="SJ1047" s="79"/>
      <c r="SK1047" s="79"/>
      <c r="SL1047" s="79"/>
      <c r="SM1047" s="79"/>
      <c r="SN1047" s="79"/>
      <c r="SO1047" s="79"/>
      <c r="SP1047" s="79"/>
      <c r="SQ1047" s="79"/>
      <c r="SR1047" s="79"/>
      <c r="SS1047" s="79"/>
      <c r="ST1047" s="79"/>
      <c r="SU1047" s="79"/>
      <c r="SV1047" s="79"/>
      <c r="SW1047" s="79"/>
      <c r="SX1047" s="79"/>
      <c r="SY1047" s="79"/>
      <c r="SZ1047" s="79"/>
      <c r="TA1047" s="79"/>
      <c r="TB1047" s="79"/>
      <c r="TC1047" s="79"/>
      <c r="TD1047" s="79"/>
      <c r="TE1047" s="79"/>
      <c r="TF1047" s="79"/>
      <c r="TG1047" s="79"/>
      <c r="TH1047" s="79"/>
      <c r="TI1047" s="79"/>
      <c r="TJ1047" s="79"/>
      <c r="TK1047" s="79"/>
      <c r="TL1047" s="79"/>
      <c r="TM1047" s="79"/>
      <c r="TN1047" s="79"/>
      <c r="TO1047" s="79"/>
      <c r="TP1047" s="79"/>
      <c r="TQ1047" s="79"/>
      <c r="TR1047" s="79"/>
      <c r="TS1047" s="79"/>
      <c r="TT1047" s="79"/>
      <c r="TU1047" s="79"/>
      <c r="TV1047" s="79"/>
      <c r="TW1047" s="79"/>
      <c r="TX1047" s="79"/>
      <c r="TY1047" s="79"/>
      <c r="TZ1047" s="79"/>
      <c r="UA1047" s="79"/>
      <c r="UB1047" s="79"/>
      <c r="UC1047" s="79"/>
      <c r="UD1047" s="79"/>
      <c r="UE1047" s="79"/>
      <c r="UF1047" s="79"/>
      <c r="UG1047" s="79"/>
      <c r="UH1047" s="79"/>
      <c r="UI1047" s="79"/>
      <c r="UJ1047" s="79"/>
      <c r="UK1047" s="79"/>
      <c r="UL1047" s="79"/>
      <c r="UM1047" s="79"/>
      <c r="UN1047" s="79"/>
      <c r="UO1047" s="79"/>
      <c r="UP1047" s="79"/>
      <c r="UQ1047" s="79"/>
      <c r="UR1047" s="79"/>
      <c r="US1047" s="79"/>
      <c r="UT1047" s="79"/>
      <c r="UU1047" s="79"/>
      <c r="UV1047" s="79"/>
      <c r="UW1047" s="79"/>
      <c r="UX1047" s="79"/>
      <c r="UY1047" s="79"/>
      <c r="UZ1047" s="79"/>
      <c r="VA1047" s="79"/>
      <c r="VB1047" s="79"/>
      <c r="VC1047" s="79"/>
      <c r="VD1047" s="79"/>
      <c r="VE1047" s="79"/>
      <c r="VF1047" s="79"/>
      <c r="VG1047" s="79"/>
      <c r="VH1047" s="79"/>
      <c r="VI1047" s="79"/>
      <c r="VJ1047" s="79"/>
      <c r="VK1047" s="79"/>
      <c r="VL1047" s="79"/>
      <c r="VM1047" s="79"/>
      <c r="VN1047" s="79"/>
      <c r="VO1047" s="79"/>
      <c r="VP1047" s="79"/>
      <c r="VQ1047" s="79"/>
      <c r="VR1047" s="79"/>
      <c r="VS1047" s="79"/>
      <c r="VT1047" s="79"/>
      <c r="VU1047" s="79"/>
      <c r="VV1047" s="79"/>
      <c r="VW1047" s="79"/>
      <c r="VX1047" s="79"/>
      <c r="VY1047" s="79"/>
      <c r="VZ1047" s="79"/>
      <c r="WA1047" s="79"/>
      <c r="WB1047" s="79"/>
      <c r="WC1047" s="79"/>
    </row>
    <row r="1048" spans="1:601" s="102" customFormat="1">
      <c r="A1048" s="49">
        <f>IF(C1048=C1047,A1047,IF(C1048=(C1047+1),A1047,(A1047+1)))</f>
        <v>146</v>
      </c>
      <c r="B1048" s="50">
        <f>IF(L1048="Stroke",IF(M1048=M1047,IF(A1048&lt;&gt;A1047,1,IF(L1047="Stroke",B1047+1,IF(L1046="Stroke",B1046+1,IF(L1045="Stroke",B1045+1,IF(L1044="Stroke",B1044+1,IF(L1043="Stroke",B1043+1,IF(L1042="Stroke",B1042+1,IF(L1041="Stroke",B1041+1,"")))))))),IF(A1048&lt;&gt;A1046,1,IF(M1048=M1046,IF(L1046="Stroke",B1046+1,IF(M1048=M1045,IF(L1045="Stroke",B1045+1,""))),1))),"")</f>
        <v>2</v>
      </c>
      <c r="C1048" s="49">
        <f t="shared" si="32"/>
        <v>53249</v>
      </c>
      <c r="D1048" s="49" t="str">
        <f t="shared" si="33"/>
        <v>2017121</v>
      </c>
      <c r="E1048" s="49">
        <v>2017</v>
      </c>
      <c r="F1048" s="49">
        <v>12</v>
      </c>
      <c r="G1048" s="49">
        <v>1</v>
      </c>
      <c r="H1048" s="49">
        <v>14</v>
      </c>
      <c r="I1048" s="49">
        <v>47</v>
      </c>
      <c r="J1048" s="49">
        <v>29</v>
      </c>
      <c r="K1048" s="49">
        <v>554</v>
      </c>
      <c r="L1048" s="49" t="s">
        <v>26</v>
      </c>
      <c r="M1048" s="49">
        <v>2</v>
      </c>
      <c r="N1048" s="49" t="s">
        <v>21</v>
      </c>
      <c r="O1048" s="49" t="s">
        <v>27</v>
      </c>
      <c r="P1048" s="49">
        <v>17</v>
      </c>
      <c r="Q1048" s="49" t="s">
        <v>94</v>
      </c>
      <c r="R1048" s="60"/>
      <c r="S1048" s="60"/>
      <c r="T1048" s="60"/>
      <c r="U1048" s="79"/>
      <c r="V1048" s="79"/>
      <c r="W1048" s="79"/>
      <c r="X1048" s="79"/>
      <c r="Y1048" s="79"/>
      <c r="Z1048" s="79"/>
      <c r="AA1048" s="79"/>
      <c r="AB1048" s="79"/>
      <c r="AC1048" s="79"/>
      <c r="AD1048" s="79"/>
      <c r="AE1048" s="79"/>
      <c r="AF1048" s="79"/>
      <c r="AG1048" s="79"/>
      <c r="AH1048" s="79"/>
      <c r="AI1048" s="79"/>
      <c r="AJ1048" s="79"/>
      <c r="AK1048" s="79"/>
      <c r="AL1048" s="79"/>
      <c r="AM1048" s="79"/>
      <c r="AN1048" s="79"/>
      <c r="AO1048" s="79"/>
      <c r="AP1048" s="79"/>
      <c r="AQ1048" s="79"/>
      <c r="AR1048" s="79"/>
      <c r="AS1048" s="79"/>
      <c r="AT1048" s="79"/>
      <c r="AU1048" s="79"/>
      <c r="AV1048" s="79"/>
      <c r="AW1048" s="79"/>
      <c r="AX1048" s="79"/>
      <c r="AY1048" s="79"/>
      <c r="AZ1048" s="79"/>
      <c r="BA1048" s="79"/>
      <c r="BB1048" s="79"/>
      <c r="BC1048" s="79"/>
      <c r="BD1048" s="79"/>
      <c r="BE1048" s="79"/>
      <c r="BF1048" s="79"/>
      <c r="BG1048" s="79"/>
      <c r="BH1048" s="79"/>
      <c r="BI1048" s="79"/>
      <c r="BJ1048" s="79"/>
      <c r="BK1048" s="79"/>
      <c r="BL1048" s="79"/>
      <c r="BM1048" s="79"/>
      <c r="BN1048" s="79"/>
      <c r="BO1048" s="79"/>
      <c r="BP1048" s="79"/>
      <c r="BQ1048" s="79"/>
      <c r="BR1048" s="79"/>
      <c r="BS1048" s="79"/>
      <c r="BT1048" s="79"/>
      <c r="BU1048" s="79"/>
      <c r="BV1048" s="79"/>
      <c r="BW1048" s="79"/>
      <c r="BX1048" s="79"/>
      <c r="BY1048" s="79"/>
      <c r="BZ1048" s="79"/>
      <c r="CA1048" s="79"/>
      <c r="CB1048" s="79"/>
      <c r="CC1048" s="79"/>
      <c r="CD1048" s="79"/>
      <c r="CE1048" s="79"/>
      <c r="CF1048" s="79"/>
      <c r="CG1048" s="79"/>
      <c r="CH1048" s="79"/>
      <c r="CI1048" s="79"/>
      <c r="CJ1048" s="79"/>
      <c r="CK1048" s="79"/>
      <c r="CL1048" s="79"/>
      <c r="CM1048" s="79"/>
      <c r="CN1048" s="79"/>
      <c r="CO1048" s="79"/>
      <c r="CP1048" s="79"/>
      <c r="CQ1048" s="79"/>
      <c r="CR1048" s="79"/>
      <c r="CS1048" s="79"/>
      <c r="CT1048" s="79"/>
      <c r="CU1048" s="79"/>
      <c r="CV1048" s="79"/>
      <c r="CW1048" s="79"/>
      <c r="CX1048" s="79"/>
      <c r="CY1048" s="79"/>
      <c r="CZ1048" s="79"/>
      <c r="DA1048" s="79"/>
      <c r="DB1048" s="79"/>
      <c r="DC1048" s="79"/>
      <c r="DD1048" s="79"/>
      <c r="DE1048" s="79"/>
      <c r="DF1048" s="79"/>
      <c r="DG1048" s="79"/>
      <c r="DH1048" s="79"/>
      <c r="DI1048" s="79"/>
      <c r="DJ1048" s="79"/>
      <c r="DK1048" s="79"/>
      <c r="DL1048" s="79"/>
      <c r="DM1048" s="79"/>
      <c r="DN1048" s="79"/>
      <c r="DO1048" s="79"/>
      <c r="DP1048" s="79"/>
      <c r="DQ1048" s="79"/>
      <c r="DR1048" s="79"/>
      <c r="DS1048" s="79"/>
      <c r="DT1048" s="79"/>
      <c r="DU1048" s="79"/>
      <c r="DV1048" s="79"/>
      <c r="DW1048" s="79"/>
      <c r="DX1048" s="79"/>
      <c r="DY1048" s="79"/>
      <c r="DZ1048" s="79"/>
      <c r="EA1048" s="79"/>
      <c r="EB1048" s="79"/>
      <c r="EC1048" s="79"/>
      <c r="ED1048" s="79"/>
      <c r="EE1048" s="79"/>
      <c r="EF1048" s="79"/>
      <c r="EG1048" s="79"/>
      <c r="EH1048" s="79"/>
      <c r="EI1048" s="79"/>
      <c r="EJ1048" s="79"/>
      <c r="EK1048" s="79"/>
      <c r="EL1048" s="79"/>
      <c r="EM1048" s="79"/>
      <c r="EN1048" s="79"/>
      <c r="EO1048" s="79"/>
      <c r="EP1048" s="79"/>
      <c r="EQ1048" s="79"/>
      <c r="ER1048" s="79"/>
      <c r="ES1048" s="79"/>
      <c r="ET1048" s="79"/>
      <c r="EU1048" s="79"/>
      <c r="EV1048" s="79"/>
      <c r="EW1048" s="79"/>
      <c r="EX1048" s="79"/>
      <c r="EY1048" s="79"/>
      <c r="EZ1048" s="79"/>
      <c r="FA1048" s="79"/>
      <c r="FB1048" s="79"/>
      <c r="FC1048" s="79"/>
      <c r="FD1048" s="79"/>
      <c r="FE1048" s="79"/>
      <c r="FF1048" s="79"/>
      <c r="FG1048" s="79"/>
      <c r="FH1048" s="79"/>
      <c r="FI1048" s="79"/>
      <c r="FJ1048" s="79"/>
      <c r="FK1048" s="79"/>
      <c r="FL1048" s="79"/>
      <c r="FM1048" s="79"/>
      <c r="FN1048" s="79"/>
      <c r="FO1048" s="79"/>
      <c r="FP1048" s="79"/>
      <c r="FQ1048" s="79"/>
      <c r="FR1048" s="79"/>
      <c r="FS1048" s="79"/>
      <c r="FT1048" s="79"/>
      <c r="FU1048" s="79"/>
      <c r="FV1048" s="79"/>
      <c r="FW1048" s="79"/>
      <c r="FX1048" s="79"/>
      <c r="FY1048" s="79"/>
      <c r="FZ1048" s="79"/>
      <c r="GA1048" s="79"/>
      <c r="GB1048" s="79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79"/>
      <c r="HP1048" s="79"/>
      <c r="HQ1048" s="79"/>
      <c r="HR1048" s="79"/>
      <c r="HS1048" s="79"/>
      <c r="HT1048" s="79"/>
      <c r="HU1048" s="79"/>
      <c r="HV1048" s="79"/>
      <c r="HW1048" s="79"/>
      <c r="HX1048" s="79"/>
      <c r="HY1048" s="79"/>
      <c r="HZ1048" s="79"/>
      <c r="IA1048" s="79"/>
      <c r="IB1048" s="79"/>
      <c r="IC1048" s="79"/>
      <c r="ID1048" s="79"/>
      <c r="IE1048" s="79"/>
      <c r="IF1048" s="79"/>
      <c r="IG1048" s="79"/>
      <c r="IH1048" s="79"/>
      <c r="II1048" s="79"/>
      <c r="IJ1048" s="79"/>
      <c r="IK1048" s="79"/>
      <c r="IL1048" s="79"/>
      <c r="IM1048" s="79"/>
      <c r="IN1048" s="79"/>
      <c r="IO1048" s="79"/>
      <c r="IP1048" s="79"/>
      <c r="IQ1048" s="79"/>
      <c r="IR1048" s="79"/>
      <c r="IS1048" s="79"/>
      <c r="IT1048" s="79"/>
      <c r="IU1048" s="79"/>
      <c r="IV1048" s="79"/>
      <c r="IW1048" s="79"/>
      <c r="IX1048" s="79"/>
      <c r="IY1048" s="79"/>
      <c r="IZ1048" s="79"/>
      <c r="JA1048" s="79"/>
      <c r="JB1048" s="79"/>
      <c r="JC1048" s="79"/>
      <c r="JD1048" s="79"/>
      <c r="JE1048" s="79"/>
      <c r="JF1048" s="79"/>
      <c r="JG1048" s="79"/>
      <c r="JH1048" s="79"/>
      <c r="JI1048" s="79"/>
      <c r="JJ1048" s="79"/>
      <c r="JK1048" s="79"/>
      <c r="JL1048" s="79"/>
      <c r="JM1048" s="79"/>
      <c r="JN1048" s="79"/>
      <c r="JO1048" s="79"/>
      <c r="JP1048" s="79"/>
      <c r="JQ1048" s="79"/>
      <c r="JR1048" s="79"/>
      <c r="JS1048" s="79"/>
      <c r="JT1048" s="79"/>
      <c r="JU1048" s="79"/>
      <c r="JV1048" s="79"/>
      <c r="JW1048" s="79"/>
      <c r="JX1048" s="79"/>
      <c r="JY1048" s="79"/>
      <c r="JZ1048" s="79"/>
      <c r="KA1048" s="79"/>
      <c r="KB1048" s="79"/>
      <c r="KC1048" s="79"/>
      <c r="KD1048" s="79"/>
      <c r="KE1048" s="79"/>
      <c r="KF1048" s="79"/>
      <c r="KG1048" s="79"/>
      <c r="KH1048" s="79"/>
      <c r="KI1048" s="79"/>
      <c r="KJ1048" s="79"/>
      <c r="KK1048" s="79"/>
      <c r="KL1048" s="79"/>
      <c r="KM1048" s="79"/>
      <c r="KN1048" s="79"/>
      <c r="KO1048" s="79"/>
      <c r="KP1048" s="79"/>
      <c r="KQ1048" s="79"/>
      <c r="KR1048" s="79"/>
      <c r="KS1048" s="79"/>
      <c r="KT1048" s="79"/>
      <c r="KU1048" s="79"/>
      <c r="KV1048" s="79"/>
      <c r="KW1048" s="79"/>
      <c r="KX1048" s="79"/>
      <c r="KY1048" s="79"/>
      <c r="KZ1048" s="79"/>
      <c r="LA1048" s="79"/>
      <c r="LB1048" s="79"/>
      <c r="LC1048" s="79"/>
      <c r="LD1048" s="79"/>
      <c r="LE1048" s="79"/>
      <c r="LF1048" s="79"/>
      <c r="LG1048" s="79"/>
      <c r="LH1048" s="79"/>
      <c r="LI1048" s="79"/>
      <c r="LJ1048" s="79"/>
      <c r="LK1048" s="79"/>
      <c r="LL1048" s="79"/>
      <c r="LM1048" s="79"/>
      <c r="LN1048" s="79"/>
      <c r="LO1048" s="79"/>
      <c r="LP1048" s="79"/>
      <c r="LQ1048" s="79"/>
      <c r="LR1048" s="79"/>
      <c r="LS1048" s="79"/>
      <c r="LT1048" s="79"/>
      <c r="LU1048" s="79"/>
      <c r="LV1048" s="79"/>
      <c r="LW1048" s="79"/>
      <c r="LX1048" s="79"/>
      <c r="LY1048" s="79"/>
      <c r="LZ1048" s="79"/>
      <c r="MA1048" s="79"/>
      <c r="MB1048" s="79"/>
      <c r="MC1048" s="79"/>
      <c r="MD1048" s="79"/>
      <c r="ME1048" s="79"/>
      <c r="MF1048" s="79"/>
      <c r="MG1048" s="79"/>
      <c r="MH1048" s="79"/>
      <c r="MI1048" s="79"/>
      <c r="MJ1048" s="79"/>
      <c r="MK1048" s="79"/>
      <c r="ML1048" s="79"/>
      <c r="MM1048" s="79"/>
      <c r="MN1048" s="79"/>
      <c r="MO1048" s="79"/>
      <c r="MP1048" s="79"/>
      <c r="MQ1048" s="79"/>
      <c r="MR1048" s="79"/>
      <c r="MS1048" s="79"/>
      <c r="MT1048" s="79"/>
      <c r="MU1048" s="79"/>
      <c r="MV1048" s="79"/>
      <c r="MW1048" s="79"/>
      <c r="MX1048" s="79"/>
      <c r="MY1048" s="79"/>
      <c r="MZ1048" s="79"/>
      <c r="NA1048" s="79"/>
      <c r="NB1048" s="79"/>
      <c r="NC1048" s="79"/>
      <c r="ND1048" s="79"/>
      <c r="NE1048" s="79"/>
      <c r="NF1048" s="79"/>
      <c r="NG1048" s="79"/>
      <c r="NH1048" s="79"/>
      <c r="NI1048" s="79"/>
      <c r="NJ1048" s="79"/>
      <c r="NK1048" s="79"/>
      <c r="NL1048" s="79"/>
      <c r="NM1048" s="79"/>
      <c r="NN1048" s="79"/>
      <c r="NO1048" s="79"/>
      <c r="NP1048" s="79"/>
      <c r="NQ1048" s="79"/>
      <c r="NR1048" s="79"/>
      <c r="NS1048" s="79"/>
      <c r="NT1048" s="79"/>
      <c r="NU1048" s="79"/>
      <c r="NV1048" s="79"/>
      <c r="NW1048" s="79"/>
      <c r="NX1048" s="79"/>
      <c r="NY1048" s="79"/>
      <c r="NZ1048" s="79"/>
      <c r="OA1048" s="79"/>
      <c r="OB1048" s="79"/>
      <c r="OC1048" s="79"/>
      <c r="OD1048" s="79"/>
      <c r="OE1048" s="79"/>
      <c r="OF1048" s="79"/>
      <c r="OG1048" s="79"/>
      <c r="OH1048" s="79"/>
      <c r="OI1048" s="79"/>
      <c r="OJ1048" s="79"/>
      <c r="OK1048" s="79"/>
      <c r="OL1048" s="79"/>
      <c r="OM1048" s="79"/>
      <c r="ON1048" s="79"/>
      <c r="OO1048" s="79"/>
      <c r="OP1048" s="79"/>
      <c r="OQ1048" s="79"/>
      <c r="OR1048" s="79"/>
      <c r="OS1048" s="79"/>
      <c r="OT1048" s="79"/>
      <c r="OU1048" s="79"/>
      <c r="OV1048" s="79"/>
      <c r="OW1048" s="79"/>
      <c r="OX1048" s="79"/>
      <c r="OY1048" s="79"/>
      <c r="OZ1048" s="79"/>
      <c r="PA1048" s="79"/>
      <c r="PB1048" s="79"/>
      <c r="PC1048" s="79"/>
      <c r="PD1048" s="79"/>
      <c r="PE1048" s="79"/>
      <c r="PF1048" s="79"/>
      <c r="PG1048" s="79"/>
      <c r="PH1048" s="79"/>
      <c r="PI1048" s="79"/>
      <c r="PJ1048" s="79"/>
      <c r="PK1048" s="79"/>
      <c r="PL1048" s="79"/>
      <c r="PM1048" s="79"/>
      <c r="PN1048" s="79"/>
      <c r="PO1048" s="79"/>
      <c r="PP1048" s="79"/>
      <c r="PQ1048" s="79"/>
      <c r="PR1048" s="79"/>
      <c r="PS1048" s="79"/>
      <c r="PT1048" s="79"/>
      <c r="PU1048" s="79"/>
      <c r="PV1048" s="79"/>
      <c r="PW1048" s="79"/>
      <c r="PX1048" s="79"/>
      <c r="PY1048" s="79"/>
      <c r="PZ1048" s="79"/>
      <c r="QA1048" s="79"/>
      <c r="QB1048" s="79"/>
      <c r="QC1048" s="79"/>
      <c r="QD1048" s="79"/>
      <c r="QE1048" s="79"/>
      <c r="QF1048" s="79"/>
      <c r="QG1048" s="79"/>
      <c r="QH1048" s="79"/>
      <c r="QI1048" s="79"/>
      <c r="QJ1048" s="79"/>
      <c r="QK1048" s="79"/>
      <c r="QL1048" s="79"/>
      <c r="QM1048" s="79"/>
      <c r="QN1048" s="79"/>
      <c r="QO1048" s="79"/>
      <c r="QP1048" s="79"/>
      <c r="QQ1048" s="79"/>
      <c r="QR1048" s="79"/>
      <c r="QS1048" s="79"/>
      <c r="QT1048" s="79"/>
      <c r="QU1048" s="79"/>
      <c r="QV1048" s="79"/>
      <c r="QW1048" s="79"/>
      <c r="QX1048" s="79"/>
      <c r="QY1048" s="79"/>
      <c r="QZ1048" s="79"/>
      <c r="RA1048" s="79"/>
      <c r="RB1048" s="79"/>
      <c r="RC1048" s="79"/>
      <c r="RD1048" s="79"/>
      <c r="RE1048" s="79"/>
      <c r="RF1048" s="79"/>
      <c r="RG1048" s="79"/>
      <c r="RH1048" s="79"/>
      <c r="RI1048" s="79"/>
      <c r="RJ1048" s="79"/>
      <c r="RK1048" s="79"/>
      <c r="RL1048" s="79"/>
      <c r="RM1048" s="79"/>
      <c r="RN1048" s="79"/>
      <c r="RO1048" s="79"/>
      <c r="RP1048" s="79"/>
      <c r="RQ1048" s="79"/>
      <c r="RR1048" s="79"/>
      <c r="RS1048" s="79"/>
      <c r="RT1048" s="79"/>
      <c r="RU1048" s="79"/>
      <c r="RV1048" s="79"/>
      <c r="RW1048" s="79"/>
      <c r="RX1048" s="79"/>
      <c r="RY1048" s="79"/>
      <c r="RZ1048" s="79"/>
      <c r="SA1048" s="79"/>
      <c r="SB1048" s="79"/>
      <c r="SC1048" s="79"/>
      <c r="SD1048" s="79"/>
      <c r="SE1048" s="79"/>
      <c r="SF1048" s="79"/>
      <c r="SG1048" s="79"/>
      <c r="SH1048" s="79"/>
      <c r="SI1048" s="79"/>
      <c r="SJ1048" s="79"/>
      <c r="SK1048" s="79"/>
      <c r="SL1048" s="79"/>
      <c r="SM1048" s="79"/>
      <c r="SN1048" s="79"/>
      <c r="SO1048" s="79"/>
      <c r="SP1048" s="79"/>
      <c r="SQ1048" s="79"/>
      <c r="SR1048" s="79"/>
      <c r="SS1048" s="79"/>
      <c r="ST1048" s="79"/>
      <c r="SU1048" s="79"/>
      <c r="SV1048" s="79"/>
      <c r="SW1048" s="79"/>
      <c r="SX1048" s="79"/>
      <c r="SY1048" s="79"/>
      <c r="SZ1048" s="79"/>
      <c r="TA1048" s="79"/>
      <c r="TB1048" s="79"/>
      <c r="TC1048" s="79"/>
      <c r="TD1048" s="79"/>
      <c r="TE1048" s="79"/>
      <c r="TF1048" s="79"/>
      <c r="TG1048" s="79"/>
      <c r="TH1048" s="79"/>
      <c r="TI1048" s="79"/>
      <c r="TJ1048" s="79"/>
      <c r="TK1048" s="79"/>
      <c r="TL1048" s="79"/>
      <c r="TM1048" s="79"/>
      <c r="TN1048" s="79"/>
      <c r="TO1048" s="79"/>
      <c r="TP1048" s="79"/>
      <c r="TQ1048" s="79"/>
      <c r="TR1048" s="79"/>
      <c r="TS1048" s="79"/>
      <c r="TT1048" s="79"/>
      <c r="TU1048" s="79"/>
      <c r="TV1048" s="79"/>
      <c r="TW1048" s="79"/>
      <c r="TX1048" s="79"/>
      <c r="TY1048" s="79"/>
      <c r="TZ1048" s="79"/>
      <c r="UA1048" s="79"/>
      <c r="UB1048" s="79"/>
      <c r="UC1048" s="79"/>
      <c r="UD1048" s="79"/>
      <c r="UE1048" s="79"/>
      <c r="UF1048" s="79"/>
      <c r="UG1048" s="79"/>
      <c r="UH1048" s="79"/>
      <c r="UI1048" s="79"/>
      <c r="UJ1048" s="79"/>
      <c r="UK1048" s="79"/>
      <c r="UL1048" s="79"/>
      <c r="UM1048" s="79"/>
      <c r="UN1048" s="79"/>
      <c r="UO1048" s="79"/>
      <c r="UP1048" s="79"/>
      <c r="UQ1048" s="79"/>
      <c r="UR1048" s="79"/>
      <c r="US1048" s="79"/>
      <c r="UT1048" s="79"/>
      <c r="UU1048" s="79"/>
      <c r="UV1048" s="79"/>
      <c r="UW1048" s="79"/>
      <c r="UX1048" s="79"/>
      <c r="UY1048" s="79"/>
      <c r="UZ1048" s="79"/>
      <c r="VA1048" s="79"/>
      <c r="VB1048" s="79"/>
      <c r="VC1048" s="79"/>
      <c r="VD1048" s="79"/>
      <c r="VE1048" s="79"/>
      <c r="VF1048" s="79"/>
      <c r="VG1048" s="79"/>
      <c r="VH1048" s="79"/>
      <c r="VI1048" s="79"/>
      <c r="VJ1048" s="79"/>
      <c r="VK1048" s="79"/>
      <c r="VL1048" s="79"/>
      <c r="VM1048" s="79"/>
      <c r="VN1048" s="79"/>
      <c r="VO1048" s="79"/>
      <c r="VP1048" s="79"/>
      <c r="VQ1048" s="79"/>
      <c r="VR1048" s="79"/>
      <c r="VS1048" s="79"/>
      <c r="VT1048" s="79"/>
      <c r="VU1048" s="79"/>
      <c r="VV1048" s="79"/>
      <c r="VW1048" s="79"/>
      <c r="VX1048" s="79"/>
      <c r="VY1048" s="79"/>
      <c r="VZ1048" s="79"/>
      <c r="WA1048" s="79"/>
      <c r="WB1048" s="79"/>
      <c r="WC1048" s="79"/>
    </row>
    <row r="1049" spans="1:601" s="102" customFormat="1">
      <c r="A1049" s="49">
        <f>IF(C1049=C1048,A1048,IF(C1049=(C1048+1),A1048,(A1048+1)))</f>
        <v>146</v>
      </c>
      <c r="B1049" s="50">
        <f>IF(L1049="Stroke",IF(M1049=M1048,IF(A1049&lt;&gt;A1048,1,IF(L1048="Stroke",B1048+1,IF(L1047="Stroke",B1047+1,IF(L1046="Stroke",B1046+1,IF(L1045="Stroke",B1045+1,IF(L1044="Stroke",B1044+1,IF(L1043="Stroke",B1043+1,IF(L1042="Stroke",B1042+1,"")))))))),IF(A1049&lt;&gt;A1047,1,IF(M1049=M1047,IF(L1047="Stroke",B1047+1,IF(M1049=M1046,IF(L1046="Stroke",B1046+1,""))),1))),"")</f>
        <v>1</v>
      </c>
      <c r="C1049" s="49">
        <f t="shared" si="32"/>
        <v>53249</v>
      </c>
      <c r="D1049" s="49" t="str">
        <f t="shared" si="33"/>
        <v>2017121</v>
      </c>
      <c r="E1049" s="49">
        <v>2017</v>
      </c>
      <c r="F1049" s="49">
        <v>12</v>
      </c>
      <c r="G1049" s="49">
        <v>1</v>
      </c>
      <c r="H1049" s="49">
        <v>14</v>
      </c>
      <c r="I1049" s="49">
        <v>47</v>
      </c>
      <c r="J1049" s="49">
        <v>29</v>
      </c>
      <c r="K1049" s="49">
        <v>902</v>
      </c>
      <c r="L1049" s="49" t="s">
        <v>26</v>
      </c>
      <c r="M1049" s="49">
        <v>3</v>
      </c>
      <c r="N1049" s="49" t="s">
        <v>21</v>
      </c>
      <c r="O1049" s="49" t="s">
        <v>27</v>
      </c>
      <c r="P1049" s="49">
        <v>24</v>
      </c>
      <c r="Q1049" s="49" t="s">
        <v>95</v>
      </c>
      <c r="R1049" s="60"/>
      <c r="S1049" s="60"/>
      <c r="T1049" s="60"/>
      <c r="U1049" s="79"/>
      <c r="V1049" s="79"/>
      <c r="W1049" s="79"/>
      <c r="X1049" s="79"/>
      <c r="Y1049" s="79"/>
      <c r="Z1049" s="79"/>
      <c r="AA1049" s="79"/>
      <c r="AB1049" s="79"/>
      <c r="AC1049" s="79"/>
      <c r="AD1049" s="79"/>
      <c r="AE1049" s="79"/>
      <c r="AF1049" s="79"/>
      <c r="AG1049" s="79"/>
      <c r="AH1049" s="79"/>
      <c r="AI1049" s="79"/>
      <c r="AJ1049" s="79"/>
      <c r="AK1049" s="79"/>
      <c r="AL1049" s="79"/>
      <c r="AM1049" s="79"/>
      <c r="AN1049" s="79"/>
      <c r="AO1049" s="79"/>
      <c r="AP1049" s="79"/>
      <c r="AQ1049" s="79"/>
      <c r="AR1049" s="79"/>
      <c r="AS1049" s="79"/>
      <c r="AT1049" s="79"/>
      <c r="AU1049" s="79"/>
      <c r="AV1049" s="79"/>
      <c r="AW1049" s="79"/>
      <c r="AX1049" s="79"/>
      <c r="AY1049" s="79"/>
      <c r="AZ1049" s="79"/>
      <c r="BA1049" s="79"/>
      <c r="BB1049" s="79"/>
      <c r="BC1049" s="79"/>
      <c r="BD1049" s="79"/>
      <c r="BE1049" s="79"/>
      <c r="BF1049" s="79"/>
      <c r="BG1049" s="79"/>
      <c r="BH1049" s="79"/>
      <c r="BI1049" s="79"/>
      <c r="BJ1049" s="79"/>
      <c r="BK1049" s="79"/>
      <c r="BL1049" s="79"/>
      <c r="BM1049" s="79"/>
      <c r="BN1049" s="79"/>
      <c r="BO1049" s="79"/>
      <c r="BP1049" s="79"/>
      <c r="BQ1049" s="79"/>
      <c r="BR1049" s="79"/>
      <c r="BS1049" s="79"/>
      <c r="BT1049" s="79"/>
      <c r="BU1049" s="79"/>
      <c r="BV1049" s="79"/>
      <c r="BW1049" s="79"/>
      <c r="BX1049" s="79"/>
      <c r="BY1049" s="79"/>
      <c r="BZ1049" s="79"/>
      <c r="CA1049" s="79"/>
      <c r="CB1049" s="79"/>
      <c r="CC1049" s="79"/>
      <c r="CD1049" s="79"/>
      <c r="CE1049" s="79"/>
      <c r="CF1049" s="79"/>
      <c r="CG1049" s="79"/>
      <c r="CH1049" s="79"/>
      <c r="CI1049" s="79"/>
      <c r="CJ1049" s="79"/>
      <c r="CK1049" s="79"/>
      <c r="CL1049" s="79"/>
      <c r="CM1049" s="79"/>
      <c r="CN1049" s="79"/>
      <c r="CO1049" s="79"/>
      <c r="CP1049" s="79"/>
      <c r="CQ1049" s="79"/>
      <c r="CR1049" s="79"/>
      <c r="CS1049" s="79"/>
      <c r="CT1049" s="79"/>
      <c r="CU1049" s="79"/>
      <c r="CV1049" s="79"/>
      <c r="CW1049" s="79"/>
      <c r="CX1049" s="79"/>
      <c r="CY1049" s="79"/>
      <c r="CZ1049" s="79"/>
      <c r="DA1049" s="79"/>
      <c r="DB1049" s="79"/>
      <c r="DC1049" s="79"/>
      <c r="DD1049" s="79"/>
      <c r="DE1049" s="79"/>
      <c r="DF1049" s="79"/>
      <c r="DG1049" s="79"/>
      <c r="DH1049" s="79"/>
      <c r="DI1049" s="79"/>
      <c r="DJ1049" s="79"/>
      <c r="DK1049" s="79"/>
      <c r="DL1049" s="79"/>
      <c r="DM1049" s="79"/>
      <c r="DN1049" s="79"/>
      <c r="DO1049" s="79"/>
      <c r="DP1049" s="79"/>
      <c r="DQ1049" s="79"/>
      <c r="DR1049" s="79"/>
      <c r="DS1049" s="79"/>
      <c r="DT1049" s="79"/>
      <c r="DU1049" s="79"/>
      <c r="DV1049" s="79"/>
      <c r="DW1049" s="79"/>
      <c r="DX1049" s="79"/>
      <c r="DY1049" s="79"/>
      <c r="DZ1049" s="79"/>
      <c r="EA1049" s="79"/>
      <c r="EB1049" s="79"/>
      <c r="EC1049" s="79"/>
      <c r="ED1049" s="79"/>
      <c r="EE1049" s="79"/>
      <c r="EF1049" s="79"/>
      <c r="EG1049" s="79"/>
      <c r="EH1049" s="79"/>
      <c r="EI1049" s="79"/>
      <c r="EJ1049" s="79"/>
      <c r="EK1049" s="79"/>
      <c r="EL1049" s="79"/>
      <c r="EM1049" s="79"/>
      <c r="EN1049" s="79"/>
      <c r="EO1049" s="79"/>
      <c r="EP1049" s="79"/>
      <c r="EQ1049" s="79"/>
      <c r="ER1049" s="79"/>
      <c r="ES1049" s="79"/>
      <c r="ET1049" s="79"/>
      <c r="EU1049" s="79"/>
      <c r="EV1049" s="79"/>
      <c r="EW1049" s="79"/>
      <c r="EX1049" s="79"/>
      <c r="EY1049" s="79"/>
      <c r="EZ1049" s="79"/>
      <c r="FA1049" s="79"/>
      <c r="FB1049" s="79"/>
      <c r="FC1049" s="79"/>
      <c r="FD1049" s="79"/>
      <c r="FE1049" s="79"/>
      <c r="FF1049" s="79"/>
      <c r="FG1049" s="79"/>
      <c r="FH1049" s="79"/>
      <c r="FI1049" s="79"/>
      <c r="FJ1049" s="79"/>
      <c r="FK1049" s="79"/>
      <c r="FL1049" s="79"/>
      <c r="FM1049" s="79"/>
      <c r="FN1049" s="79"/>
      <c r="FO1049" s="79"/>
      <c r="FP1049" s="79"/>
      <c r="FQ1049" s="79"/>
      <c r="FR1049" s="79"/>
      <c r="FS1049" s="79"/>
      <c r="FT1049" s="79"/>
      <c r="FU1049" s="79"/>
      <c r="FV1049" s="79"/>
      <c r="FW1049" s="79"/>
      <c r="FX1049" s="79"/>
      <c r="FY1049" s="79"/>
      <c r="FZ1049" s="79"/>
      <c r="GA1049" s="79"/>
      <c r="GB1049" s="79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79"/>
      <c r="HP1049" s="79"/>
      <c r="HQ1049" s="79"/>
      <c r="HR1049" s="79"/>
      <c r="HS1049" s="79"/>
      <c r="HT1049" s="79"/>
      <c r="HU1049" s="79"/>
      <c r="HV1049" s="79"/>
      <c r="HW1049" s="79"/>
      <c r="HX1049" s="79"/>
      <c r="HY1049" s="79"/>
      <c r="HZ1049" s="79"/>
      <c r="IA1049" s="79"/>
      <c r="IB1049" s="79"/>
      <c r="IC1049" s="79"/>
      <c r="ID1049" s="79"/>
      <c r="IE1049" s="79"/>
      <c r="IF1049" s="79"/>
      <c r="IG1049" s="79"/>
      <c r="IH1049" s="79"/>
      <c r="II1049" s="79"/>
      <c r="IJ1049" s="79"/>
      <c r="IK1049" s="79"/>
      <c r="IL1049" s="79"/>
      <c r="IM1049" s="79"/>
      <c r="IN1049" s="79"/>
      <c r="IO1049" s="79"/>
      <c r="IP1049" s="79"/>
      <c r="IQ1049" s="79"/>
      <c r="IR1049" s="79"/>
      <c r="IS1049" s="79"/>
      <c r="IT1049" s="79"/>
      <c r="IU1049" s="79"/>
      <c r="IV1049" s="79"/>
      <c r="IW1049" s="79"/>
      <c r="IX1049" s="79"/>
      <c r="IY1049" s="79"/>
      <c r="IZ1049" s="79"/>
      <c r="JA1049" s="79"/>
      <c r="JB1049" s="79"/>
      <c r="JC1049" s="79"/>
      <c r="JD1049" s="79"/>
      <c r="JE1049" s="79"/>
      <c r="JF1049" s="79"/>
      <c r="JG1049" s="79"/>
      <c r="JH1049" s="79"/>
      <c r="JI1049" s="79"/>
      <c r="JJ1049" s="79"/>
      <c r="JK1049" s="79"/>
      <c r="JL1049" s="79"/>
      <c r="JM1049" s="79"/>
      <c r="JN1049" s="79"/>
      <c r="JO1049" s="79"/>
      <c r="JP1049" s="79"/>
      <c r="JQ1049" s="79"/>
      <c r="JR1049" s="79"/>
      <c r="JS1049" s="79"/>
      <c r="JT1049" s="79"/>
      <c r="JU1049" s="79"/>
      <c r="JV1049" s="79"/>
      <c r="JW1049" s="79"/>
      <c r="JX1049" s="79"/>
      <c r="JY1049" s="79"/>
      <c r="JZ1049" s="79"/>
      <c r="KA1049" s="79"/>
      <c r="KB1049" s="79"/>
      <c r="KC1049" s="79"/>
      <c r="KD1049" s="79"/>
      <c r="KE1049" s="79"/>
      <c r="KF1049" s="79"/>
      <c r="KG1049" s="79"/>
      <c r="KH1049" s="79"/>
      <c r="KI1049" s="79"/>
      <c r="KJ1049" s="79"/>
      <c r="KK1049" s="79"/>
      <c r="KL1049" s="79"/>
      <c r="KM1049" s="79"/>
      <c r="KN1049" s="79"/>
      <c r="KO1049" s="79"/>
      <c r="KP1049" s="79"/>
      <c r="KQ1049" s="79"/>
      <c r="KR1049" s="79"/>
      <c r="KS1049" s="79"/>
      <c r="KT1049" s="79"/>
      <c r="KU1049" s="79"/>
      <c r="KV1049" s="79"/>
      <c r="KW1049" s="79"/>
      <c r="KX1049" s="79"/>
      <c r="KY1049" s="79"/>
      <c r="KZ1049" s="79"/>
      <c r="LA1049" s="79"/>
      <c r="LB1049" s="79"/>
      <c r="LC1049" s="79"/>
      <c r="LD1049" s="79"/>
      <c r="LE1049" s="79"/>
      <c r="LF1049" s="79"/>
      <c r="LG1049" s="79"/>
      <c r="LH1049" s="79"/>
      <c r="LI1049" s="79"/>
      <c r="LJ1049" s="79"/>
      <c r="LK1049" s="79"/>
      <c r="LL1049" s="79"/>
      <c r="LM1049" s="79"/>
      <c r="LN1049" s="79"/>
      <c r="LO1049" s="79"/>
      <c r="LP1049" s="79"/>
      <c r="LQ1049" s="79"/>
      <c r="LR1049" s="79"/>
      <c r="LS1049" s="79"/>
      <c r="LT1049" s="79"/>
      <c r="LU1049" s="79"/>
      <c r="LV1049" s="79"/>
      <c r="LW1049" s="79"/>
      <c r="LX1049" s="79"/>
      <c r="LY1049" s="79"/>
      <c r="LZ1049" s="79"/>
      <c r="MA1049" s="79"/>
      <c r="MB1049" s="79"/>
      <c r="MC1049" s="79"/>
      <c r="MD1049" s="79"/>
      <c r="ME1049" s="79"/>
      <c r="MF1049" s="79"/>
      <c r="MG1049" s="79"/>
      <c r="MH1049" s="79"/>
      <c r="MI1049" s="79"/>
      <c r="MJ1049" s="79"/>
      <c r="MK1049" s="79"/>
      <c r="ML1049" s="79"/>
      <c r="MM1049" s="79"/>
      <c r="MN1049" s="79"/>
      <c r="MO1049" s="79"/>
      <c r="MP1049" s="79"/>
      <c r="MQ1049" s="79"/>
      <c r="MR1049" s="79"/>
      <c r="MS1049" s="79"/>
      <c r="MT1049" s="79"/>
      <c r="MU1049" s="79"/>
      <c r="MV1049" s="79"/>
      <c r="MW1049" s="79"/>
      <c r="MX1049" s="79"/>
      <c r="MY1049" s="79"/>
      <c r="MZ1049" s="79"/>
      <c r="NA1049" s="79"/>
      <c r="NB1049" s="79"/>
      <c r="NC1049" s="79"/>
      <c r="ND1049" s="79"/>
      <c r="NE1049" s="79"/>
      <c r="NF1049" s="79"/>
      <c r="NG1049" s="79"/>
      <c r="NH1049" s="79"/>
      <c r="NI1049" s="79"/>
      <c r="NJ1049" s="79"/>
      <c r="NK1049" s="79"/>
      <c r="NL1049" s="79"/>
      <c r="NM1049" s="79"/>
      <c r="NN1049" s="79"/>
      <c r="NO1049" s="79"/>
      <c r="NP1049" s="79"/>
      <c r="NQ1049" s="79"/>
      <c r="NR1049" s="79"/>
      <c r="NS1049" s="79"/>
      <c r="NT1049" s="79"/>
      <c r="NU1049" s="79"/>
      <c r="NV1049" s="79"/>
      <c r="NW1049" s="79"/>
      <c r="NX1049" s="79"/>
      <c r="NY1049" s="79"/>
      <c r="NZ1049" s="79"/>
      <c r="OA1049" s="79"/>
      <c r="OB1049" s="79"/>
      <c r="OC1049" s="79"/>
      <c r="OD1049" s="79"/>
      <c r="OE1049" s="79"/>
      <c r="OF1049" s="79"/>
      <c r="OG1049" s="79"/>
      <c r="OH1049" s="79"/>
      <c r="OI1049" s="79"/>
      <c r="OJ1049" s="79"/>
      <c r="OK1049" s="79"/>
      <c r="OL1049" s="79"/>
      <c r="OM1049" s="79"/>
      <c r="ON1049" s="79"/>
      <c r="OO1049" s="79"/>
      <c r="OP1049" s="79"/>
      <c r="OQ1049" s="79"/>
      <c r="OR1049" s="79"/>
      <c r="OS1049" s="79"/>
      <c r="OT1049" s="79"/>
      <c r="OU1049" s="79"/>
      <c r="OV1049" s="79"/>
      <c r="OW1049" s="79"/>
      <c r="OX1049" s="79"/>
      <c r="OY1049" s="79"/>
      <c r="OZ1049" s="79"/>
      <c r="PA1049" s="79"/>
      <c r="PB1049" s="79"/>
      <c r="PC1049" s="79"/>
      <c r="PD1049" s="79"/>
      <c r="PE1049" s="79"/>
      <c r="PF1049" s="79"/>
      <c r="PG1049" s="79"/>
      <c r="PH1049" s="79"/>
      <c r="PI1049" s="79"/>
      <c r="PJ1049" s="79"/>
      <c r="PK1049" s="79"/>
      <c r="PL1049" s="79"/>
      <c r="PM1049" s="79"/>
      <c r="PN1049" s="79"/>
      <c r="PO1049" s="79"/>
      <c r="PP1049" s="79"/>
      <c r="PQ1049" s="79"/>
      <c r="PR1049" s="79"/>
      <c r="PS1049" s="79"/>
      <c r="PT1049" s="79"/>
      <c r="PU1049" s="79"/>
      <c r="PV1049" s="79"/>
      <c r="PW1049" s="79"/>
      <c r="PX1049" s="79"/>
      <c r="PY1049" s="79"/>
      <c r="PZ1049" s="79"/>
      <c r="QA1049" s="79"/>
      <c r="QB1049" s="79"/>
      <c r="QC1049" s="79"/>
      <c r="QD1049" s="79"/>
      <c r="QE1049" s="79"/>
      <c r="QF1049" s="79"/>
      <c r="QG1049" s="79"/>
      <c r="QH1049" s="79"/>
      <c r="QI1049" s="79"/>
      <c r="QJ1049" s="79"/>
      <c r="QK1049" s="79"/>
      <c r="QL1049" s="79"/>
      <c r="QM1049" s="79"/>
      <c r="QN1049" s="79"/>
      <c r="QO1049" s="79"/>
      <c r="QP1049" s="79"/>
      <c r="QQ1049" s="79"/>
      <c r="QR1049" s="79"/>
      <c r="QS1049" s="79"/>
      <c r="QT1049" s="79"/>
      <c r="QU1049" s="79"/>
      <c r="QV1049" s="79"/>
      <c r="QW1049" s="79"/>
      <c r="QX1049" s="79"/>
      <c r="QY1049" s="79"/>
      <c r="QZ1049" s="79"/>
      <c r="RA1049" s="79"/>
      <c r="RB1049" s="79"/>
      <c r="RC1049" s="79"/>
      <c r="RD1049" s="79"/>
      <c r="RE1049" s="79"/>
      <c r="RF1049" s="79"/>
      <c r="RG1049" s="79"/>
      <c r="RH1049" s="79"/>
      <c r="RI1049" s="79"/>
      <c r="RJ1049" s="79"/>
      <c r="RK1049" s="79"/>
      <c r="RL1049" s="79"/>
      <c r="RM1049" s="79"/>
      <c r="RN1049" s="79"/>
      <c r="RO1049" s="79"/>
      <c r="RP1049" s="79"/>
      <c r="RQ1049" s="79"/>
      <c r="RR1049" s="79"/>
      <c r="RS1049" s="79"/>
      <c r="RT1049" s="79"/>
      <c r="RU1049" s="79"/>
      <c r="RV1049" s="79"/>
      <c r="RW1049" s="79"/>
      <c r="RX1049" s="79"/>
      <c r="RY1049" s="79"/>
      <c r="RZ1049" s="79"/>
      <c r="SA1049" s="79"/>
      <c r="SB1049" s="79"/>
      <c r="SC1049" s="79"/>
      <c r="SD1049" s="79"/>
      <c r="SE1049" s="79"/>
      <c r="SF1049" s="79"/>
      <c r="SG1049" s="79"/>
      <c r="SH1049" s="79"/>
      <c r="SI1049" s="79"/>
      <c r="SJ1049" s="79"/>
      <c r="SK1049" s="79"/>
      <c r="SL1049" s="79"/>
      <c r="SM1049" s="79"/>
      <c r="SN1049" s="79"/>
      <c r="SO1049" s="79"/>
      <c r="SP1049" s="79"/>
      <c r="SQ1049" s="79"/>
      <c r="SR1049" s="79"/>
      <c r="SS1049" s="79"/>
      <c r="ST1049" s="79"/>
      <c r="SU1049" s="79"/>
      <c r="SV1049" s="79"/>
      <c r="SW1049" s="79"/>
      <c r="SX1049" s="79"/>
      <c r="SY1049" s="79"/>
      <c r="SZ1049" s="79"/>
      <c r="TA1049" s="79"/>
      <c r="TB1049" s="79"/>
      <c r="TC1049" s="79"/>
      <c r="TD1049" s="79"/>
      <c r="TE1049" s="79"/>
      <c r="TF1049" s="79"/>
      <c r="TG1049" s="79"/>
      <c r="TH1049" s="79"/>
      <c r="TI1049" s="79"/>
      <c r="TJ1049" s="79"/>
      <c r="TK1049" s="79"/>
      <c r="TL1049" s="79"/>
      <c r="TM1049" s="79"/>
      <c r="TN1049" s="79"/>
      <c r="TO1049" s="79"/>
      <c r="TP1049" s="79"/>
      <c r="TQ1049" s="79"/>
      <c r="TR1049" s="79"/>
      <c r="TS1049" s="79"/>
      <c r="TT1049" s="79"/>
      <c r="TU1049" s="79"/>
      <c r="TV1049" s="79"/>
      <c r="TW1049" s="79"/>
      <c r="TX1049" s="79"/>
      <c r="TY1049" s="79"/>
      <c r="TZ1049" s="79"/>
      <c r="UA1049" s="79"/>
      <c r="UB1049" s="79"/>
      <c r="UC1049" s="79"/>
      <c r="UD1049" s="79"/>
      <c r="UE1049" s="79"/>
      <c r="UF1049" s="79"/>
      <c r="UG1049" s="79"/>
      <c r="UH1049" s="79"/>
      <c r="UI1049" s="79"/>
      <c r="UJ1049" s="79"/>
      <c r="UK1049" s="79"/>
      <c r="UL1049" s="79"/>
      <c r="UM1049" s="79"/>
      <c r="UN1049" s="79"/>
      <c r="UO1049" s="79"/>
      <c r="UP1049" s="79"/>
      <c r="UQ1049" s="79"/>
      <c r="UR1049" s="79"/>
      <c r="US1049" s="79"/>
      <c r="UT1049" s="79"/>
      <c r="UU1049" s="79"/>
      <c r="UV1049" s="79"/>
      <c r="UW1049" s="79"/>
      <c r="UX1049" s="79"/>
      <c r="UY1049" s="79"/>
      <c r="UZ1049" s="79"/>
      <c r="VA1049" s="79"/>
      <c r="VB1049" s="79"/>
      <c r="VC1049" s="79"/>
      <c r="VD1049" s="79"/>
      <c r="VE1049" s="79"/>
      <c r="VF1049" s="79"/>
      <c r="VG1049" s="79"/>
      <c r="VH1049" s="79"/>
      <c r="VI1049" s="79"/>
      <c r="VJ1049" s="79"/>
      <c r="VK1049" s="79"/>
      <c r="VL1049" s="79"/>
      <c r="VM1049" s="79"/>
      <c r="VN1049" s="79"/>
      <c r="VO1049" s="79"/>
      <c r="VP1049" s="79"/>
      <c r="VQ1049" s="79"/>
      <c r="VR1049" s="79"/>
      <c r="VS1049" s="79"/>
      <c r="VT1049" s="79"/>
      <c r="VU1049" s="79"/>
      <c r="VV1049" s="79"/>
      <c r="VW1049" s="79"/>
      <c r="VX1049" s="79"/>
      <c r="VY1049" s="79"/>
      <c r="VZ1049" s="79"/>
      <c r="WA1049" s="79"/>
      <c r="WB1049" s="79"/>
      <c r="WC1049" s="79"/>
    </row>
    <row r="1050" spans="1:601" s="85" customFormat="1">
      <c r="A1050" s="83">
        <f>IF(C1050=C1049,A1049,IF(C1050=(C1049+1),A1049,(A1049+1)))</f>
        <v>147</v>
      </c>
      <c r="B1050" s="50">
        <f>IF(L1050="Stroke",IF(M1050=M1049,IF(A1050&lt;&gt;A1049,1,IF(L1049="Stroke",B1049+1,IF(L1048="Stroke",B1048+1,IF(L1047="Stroke",B1047+1,IF(L1046="Stroke",B1046+1,IF(L1045="Stroke",B1045+1,IF(L1044="Stroke",B1044+1,IF(L1043="Stroke",B1043+1,"")))))))),IF(A1050&lt;&gt;A1048,1,IF(M1050=M1048,IF(L1048="Stroke",B1048+1,IF(M1050=M1047,IF(L1047="Stroke",B1047+1,""))),1))),"")</f>
        <v>1</v>
      </c>
      <c r="C1050" s="83">
        <f t="shared" si="32"/>
        <v>53410</v>
      </c>
      <c r="D1050" s="83" t="str">
        <f t="shared" si="33"/>
        <v>2017121</v>
      </c>
      <c r="E1050" s="83">
        <v>2017</v>
      </c>
      <c r="F1050" s="83">
        <v>12</v>
      </c>
      <c r="G1050" s="83">
        <v>1</v>
      </c>
      <c r="H1050" s="83">
        <v>14</v>
      </c>
      <c r="I1050" s="83">
        <v>50</v>
      </c>
      <c r="J1050" s="83">
        <v>10</v>
      </c>
      <c r="K1050" s="83">
        <v>700</v>
      </c>
      <c r="L1050" s="83" t="s">
        <v>26</v>
      </c>
      <c r="M1050" s="83">
        <v>1</v>
      </c>
      <c r="N1050" s="83" t="s">
        <v>21</v>
      </c>
      <c r="O1050" s="83" t="s">
        <v>27</v>
      </c>
      <c r="P1050" s="83">
        <f>707-700</f>
        <v>7</v>
      </c>
      <c r="Q1050" s="83"/>
      <c r="R1050" s="60"/>
      <c r="S1050" s="60"/>
      <c r="T1050" s="60"/>
      <c r="U1050" s="79"/>
      <c r="V1050" s="79"/>
      <c r="W1050" s="79"/>
      <c r="X1050" s="79"/>
      <c r="Y1050" s="79"/>
      <c r="Z1050" s="79"/>
      <c r="AA1050" s="79"/>
      <c r="AB1050" s="79"/>
      <c r="AC1050" s="79"/>
      <c r="AD1050" s="79"/>
      <c r="AE1050" s="79"/>
      <c r="AF1050" s="79"/>
      <c r="AG1050" s="79"/>
      <c r="AH1050" s="79"/>
      <c r="AI1050" s="79"/>
      <c r="AJ1050" s="79"/>
      <c r="AK1050" s="79"/>
      <c r="AL1050" s="79"/>
      <c r="AM1050" s="79"/>
      <c r="AN1050" s="79"/>
      <c r="AO1050" s="79"/>
      <c r="AP1050" s="79"/>
      <c r="AQ1050" s="79"/>
      <c r="AR1050" s="79"/>
      <c r="AS1050" s="79"/>
      <c r="AT1050" s="79"/>
      <c r="AU1050" s="79"/>
      <c r="AV1050" s="79"/>
      <c r="AW1050" s="79"/>
      <c r="AX1050" s="79"/>
      <c r="AY1050" s="79"/>
      <c r="AZ1050" s="79"/>
      <c r="BA1050" s="79"/>
      <c r="BB1050" s="79"/>
      <c r="BC1050" s="79"/>
      <c r="BD1050" s="79"/>
      <c r="BE1050" s="79"/>
      <c r="BF1050" s="79"/>
      <c r="BG1050" s="79"/>
      <c r="BH1050" s="79"/>
      <c r="BI1050" s="79"/>
      <c r="BJ1050" s="79"/>
      <c r="BK1050" s="79"/>
      <c r="BL1050" s="79"/>
      <c r="BM1050" s="79"/>
      <c r="BN1050" s="79"/>
      <c r="BO1050" s="79"/>
      <c r="BP1050" s="79"/>
      <c r="BQ1050" s="79"/>
      <c r="BR1050" s="79"/>
      <c r="BS1050" s="79"/>
      <c r="BT1050" s="79"/>
      <c r="BU1050" s="79"/>
      <c r="BV1050" s="79"/>
      <c r="BW1050" s="79"/>
      <c r="BX1050" s="79"/>
      <c r="BY1050" s="79"/>
      <c r="BZ1050" s="79"/>
      <c r="CA1050" s="79"/>
      <c r="CB1050" s="79"/>
      <c r="CC1050" s="79"/>
      <c r="CD1050" s="79"/>
      <c r="CE1050" s="79"/>
      <c r="CF1050" s="79"/>
      <c r="CG1050" s="79"/>
      <c r="CH1050" s="79"/>
      <c r="CI1050" s="79"/>
      <c r="CJ1050" s="79"/>
      <c r="CK1050" s="79"/>
      <c r="CL1050" s="79"/>
      <c r="CM1050" s="79"/>
      <c r="CN1050" s="79"/>
      <c r="CO1050" s="79"/>
      <c r="CP1050" s="79"/>
      <c r="CQ1050" s="79"/>
      <c r="CR1050" s="79"/>
      <c r="CS1050" s="79"/>
      <c r="CT1050" s="79"/>
      <c r="CU1050" s="79"/>
      <c r="CV1050" s="79"/>
      <c r="CW1050" s="79"/>
      <c r="CX1050" s="79"/>
      <c r="CY1050" s="79"/>
      <c r="CZ1050" s="79"/>
      <c r="DA1050" s="79"/>
      <c r="DB1050" s="79"/>
      <c r="DC1050" s="79"/>
      <c r="DD1050" s="79"/>
      <c r="DE1050" s="79"/>
      <c r="DF1050" s="79"/>
      <c r="DG1050" s="79"/>
      <c r="DH1050" s="79"/>
      <c r="DI1050" s="79"/>
      <c r="DJ1050" s="79"/>
      <c r="DK1050" s="79"/>
      <c r="DL1050" s="79"/>
      <c r="DM1050" s="79"/>
      <c r="DN1050" s="79"/>
      <c r="DO1050" s="79"/>
      <c r="DP1050" s="79"/>
      <c r="DQ1050" s="79"/>
      <c r="DR1050" s="79"/>
      <c r="DS1050" s="79"/>
      <c r="DT1050" s="79"/>
      <c r="DU1050" s="79"/>
      <c r="DV1050" s="79"/>
      <c r="DW1050" s="79"/>
      <c r="DX1050" s="79"/>
      <c r="DY1050" s="79"/>
      <c r="DZ1050" s="79"/>
      <c r="EA1050" s="79"/>
      <c r="EB1050" s="79"/>
      <c r="EC1050" s="79"/>
      <c r="ED1050" s="79"/>
      <c r="EE1050" s="79"/>
      <c r="EF1050" s="79"/>
      <c r="EG1050" s="79"/>
      <c r="EH1050" s="79"/>
      <c r="EI1050" s="79"/>
      <c r="EJ1050" s="79"/>
      <c r="EK1050" s="79"/>
      <c r="EL1050" s="79"/>
      <c r="EM1050" s="79"/>
      <c r="EN1050" s="79"/>
      <c r="EO1050" s="79"/>
      <c r="EP1050" s="79"/>
      <c r="EQ1050" s="79"/>
      <c r="ER1050" s="79"/>
      <c r="ES1050" s="79"/>
      <c r="ET1050" s="79"/>
      <c r="EU1050" s="79"/>
      <c r="EV1050" s="79"/>
      <c r="EW1050" s="79"/>
      <c r="EX1050" s="79"/>
      <c r="EY1050" s="79"/>
      <c r="EZ1050" s="79"/>
      <c r="FA1050" s="79"/>
      <c r="FB1050" s="79"/>
      <c r="FC1050" s="79"/>
      <c r="FD1050" s="79"/>
      <c r="FE1050" s="79"/>
      <c r="FF1050" s="79"/>
      <c r="FG1050" s="79"/>
      <c r="FH1050" s="79"/>
      <c r="FI1050" s="79"/>
      <c r="FJ1050" s="79"/>
      <c r="FK1050" s="79"/>
      <c r="FL1050" s="79"/>
      <c r="FM1050" s="79"/>
      <c r="FN1050" s="79"/>
      <c r="FO1050" s="79"/>
      <c r="FP1050" s="79"/>
      <c r="FQ1050" s="79"/>
      <c r="FR1050" s="79"/>
      <c r="FS1050" s="79"/>
      <c r="FT1050" s="79"/>
      <c r="FU1050" s="79"/>
      <c r="FV1050" s="79"/>
      <c r="FW1050" s="79"/>
      <c r="FX1050" s="79"/>
      <c r="FY1050" s="79"/>
      <c r="FZ1050" s="79"/>
      <c r="GA1050" s="79"/>
      <c r="GB1050" s="79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79"/>
      <c r="HP1050" s="79"/>
      <c r="HQ1050" s="79"/>
      <c r="HR1050" s="79"/>
      <c r="HS1050" s="79"/>
      <c r="HT1050" s="79"/>
      <c r="HU1050" s="79"/>
      <c r="HV1050" s="79"/>
      <c r="HW1050" s="79"/>
      <c r="HX1050" s="79"/>
      <c r="HY1050" s="79"/>
      <c r="HZ1050" s="79"/>
      <c r="IA1050" s="79"/>
      <c r="IB1050" s="79"/>
      <c r="IC1050" s="79"/>
      <c r="ID1050" s="79"/>
      <c r="IE1050" s="79"/>
      <c r="IF1050" s="79"/>
      <c r="IG1050" s="79"/>
      <c r="IH1050" s="79"/>
      <c r="II1050" s="79"/>
      <c r="IJ1050" s="79"/>
      <c r="IK1050" s="79"/>
      <c r="IL1050" s="79"/>
      <c r="IM1050" s="79"/>
      <c r="IN1050" s="79"/>
      <c r="IO1050" s="79"/>
      <c r="IP1050" s="79"/>
      <c r="IQ1050" s="79"/>
      <c r="IR1050" s="79"/>
      <c r="IS1050" s="79"/>
      <c r="IT1050" s="79"/>
      <c r="IU1050" s="79"/>
      <c r="IV1050" s="79"/>
      <c r="IW1050" s="79"/>
      <c r="IX1050" s="79"/>
      <c r="IY1050" s="79"/>
      <c r="IZ1050" s="79"/>
      <c r="JA1050" s="79"/>
      <c r="JB1050" s="79"/>
      <c r="JC1050" s="79"/>
      <c r="JD1050" s="79"/>
      <c r="JE1050" s="79"/>
      <c r="JF1050" s="79"/>
      <c r="JG1050" s="79"/>
      <c r="JH1050" s="79"/>
      <c r="JI1050" s="79"/>
      <c r="JJ1050" s="79"/>
      <c r="JK1050" s="79"/>
      <c r="JL1050" s="79"/>
      <c r="JM1050" s="79"/>
      <c r="JN1050" s="79"/>
      <c r="JO1050" s="79"/>
      <c r="JP1050" s="79"/>
      <c r="JQ1050" s="79"/>
      <c r="JR1050" s="79"/>
      <c r="JS1050" s="79"/>
      <c r="JT1050" s="79"/>
      <c r="JU1050" s="79"/>
      <c r="JV1050" s="79"/>
      <c r="JW1050" s="79"/>
      <c r="JX1050" s="79"/>
      <c r="JY1050" s="79"/>
      <c r="JZ1050" s="79"/>
      <c r="KA1050" s="79"/>
      <c r="KB1050" s="79"/>
      <c r="KC1050" s="79"/>
      <c r="KD1050" s="79"/>
      <c r="KE1050" s="79"/>
      <c r="KF1050" s="79"/>
      <c r="KG1050" s="79"/>
      <c r="KH1050" s="79"/>
      <c r="KI1050" s="79"/>
      <c r="KJ1050" s="79"/>
      <c r="KK1050" s="79"/>
      <c r="KL1050" s="79"/>
      <c r="KM1050" s="79"/>
      <c r="KN1050" s="79"/>
      <c r="KO1050" s="79"/>
      <c r="KP1050" s="79"/>
      <c r="KQ1050" s="79"/>
      <c r="KR1050" s="79"/>
      <c r="KS1050" s="79"/>
      <c r="KT1050" s="79"/>
      <c r="KU1050" s="79"/>
      <c r="KV1050" s="79"/>
      <c r="KW1050" s="79"/>
      <c r="KX1050" s="79"/>
      <c r="KY1050" s="79"/>
      <c r="KZ1050" s="79"/>
      <c r="LA1050" s="79"/>
      <c r="LB1050" s="79"/>
      <c r="LC1050" s="79"/>
      <c r="LD1050" s="79"/>
      <c r="LE1050" s="79"/>
      <c r="LF1050" s="79"/>
      <c r="LG1050" s="79"/>
      <c r="LH1050" s="79"/>
      <c r="LI1050" s="79"/>
      <c r="LJ1050" s="79"/>
      <c r="LK1050" s="79"/>
      <c r="LL1050" s="79"/>
      <c r="LM1050" s="79"/>
      <c r="LN1050" s="79"/>
      <c r="LO1050" s="79"/>
      <c r="LP1050" s="79"/>
      <c r="LQ1050" s="79"/>
      <c r="LR1050" s="79"/>
      <c r="LS1050" s="79"/>
      <c r="LT1050" s="79"/>
      <c r="LU1050" s="79"/>
      <c r="LV1050" s="79"/>
      <c r="LW1050" s="79"/>
      <c r="LX1050" s="79"/>
      <c r="LY1050" s="79"/>
      <c r="LZ1050" s="79"/>
      <c r="MA1050" s="79"/>
      <c r="MB1050" s="79"/>
      <c r="MC1050" s="79"/>
      <c r="MD1050" s="79"/>
      <c r="ME1050" s="79"/>
      <c r="MF1050" s="79"/>
      <c r="MG1050" s="79"/>
      <c r="MH1050" s="79"/>
      <c r="MI1050" s="79"/>
      <c r="MJ1050" s="79"/>
      <c r="MK1050" s="79"/>
      <c r="ML1050" s="79"/>
      <c r="MM1050" s="79"/>
      <c r="MN1050" s="79"/>
      <c r="MO1050" s="79"/>
      <c r="MP1050" s="79"/>
      <c r="MQ1050" s="79"/>
      <c r="MR1050" s="79"/>
      <c r="MS1050" s="79"/>
      <c r="MT1050" s="79"/>
      <c r="MU1050" s="79"/>
      <c r="MV1050" s="79"/>
      <c r="MW1050" s="79"/>
      <c r="MX1050" s="79"/>
      <c r="MY1050" s="79"/>
      <c r="MZ1050" s="79"/>
      <c r="NA1050" s="79"/>
      <c r="NB1050" s="79"/>
      <c r="NC1050" s="79"/>
      <c r="ND1050" s="79"/>
      <c r="NE1050" s="79"/>
      <c r="NF1050" s="79"/>
      <c r="NG1050" s="79"/>
      <c r="NH1050" s="79"/>
      <c r="NI1050" s="79"/>
      <c r="NJ1050" s="79"/>
      <c r="NK1050" s="79"/>
      <c r="NL1050" s="79"/>
      <c r="NM1050" s="79"/>
      <c r="NN1050" s="79"/>
      <c r="NO1050" s="79"/>
      <c r="NP1050" s="79"/>
      <c r="NQ1050" s="79"/>
      <c r="NR1050" s="79"/>
      <c r="NS1050" s="79"/>
      <c r="NT1050" s="79"/>
      <c r="NU1050" s="79"/>
      <c r="NV1050" s="79"/>
      <c r="NW1050" s="79"/>
      <c r="NX1050" s="79"/>
      <c r="NY1050" s="79"/>
      <c r="NZ1050" s="79"/>
      <c r="OA1050" s="79"/>
      <c r="OB1050" s="79"/>
      <c r="OC1050" s="79"/>
      <c r="OD1050" s="79"/>
      <c r="OE1050" s="79"/>
      <c r="OF1050" s="79"/>
      <c r="OG1050" s="79"/>
      <c r="OH1050" s="79"/>
      <c r="OI1050" s="79"/>
      <c r="OJ1050" s="79"/>
      <c r="OK1050" s="79"/>
      <c r="OL1050" s="79"/>
      <c r="OM1050" s="79"/>
      <c r="ON1050" s="79"/>
      <c r="OO1050" s="79"/>
      <c r="OP1050" s="79"/>
      <c r="OQ1050" s="79"/>
      <c r="OR1050" s="79"/>
      <c r="OS1050" s="79"/>
      <c r="OT1050" s="79"/>
      <c r="OU1050" s="79"/>
      <c r="OV1050" s="79"/>
      <c r="OW1050" s="79"/>
      <c r="OX1050" s="79"/>
      <c r="OY1050" s="79"/>
      <c r="OZ1050" s="79"/>
      <c r="PA1050" s="79"/>
      <c r="PB1050" s="79"/>
      <c r="PC1050" s="79"/>
      <c r="PD1050" s="79"/>
      <c r="PE1050" s="79"/>
      <c r="PF1050" s="79"/>
      <c r="PG1050" s="79"/>
      <c r="PH1050" s="79"/>
      <c r="PI1050" s="79"/>
      <c r="PJ1050" s="79"/>
      <c r="PK1050" s="79"/>
      <c r="PL1050" s="79"/>
      <c r="PM1050" s="79"/>
      <c r="PN1050" s="79"/>
      <c r="PO1050" s="79"/>
      <c r="PP1050" s="79"/>
      <c r="PQ1050" s="79"/>
      <c r="PR1050" s="79"/>
      <c r="PS1050" s="79"/>
      <c r="PT1050" s="79"/>
      <c r="PU1050" s="79"/>
      <c r="PV1050" s="79"/>
      <c r="PW1050" s="79"/>
      <c r="PX1050" s="79"/>
      <c r="PY1050" s="79"/>
      <c r="PZ1050" s="79"/>
      <c r="QA1050" s="79"/>
      <c r="QB1050" s="79"/>
      <c r="QC1050" s="79"/>
      <c r="QD1050" s="79"/>
      <c r="QE1050" s="79"/>
      <c r="QF1050" s="79"/>
      <c r="QG1050" s="79"/>
      <c r="QH1050" s="79"/>
      <c r="QI1050" s="79"/>
      <c r="QJ1050" s="79"/>
      <c r="QK1050" s="79"/>
      <c r="QL1050" s="79"/>
      <c r="QM1050" s="79"/>
      <c r="QN1050" s="79"/>
      <c r="QO1050" s="79"/>
      <c r="QP1050" s="79"/>
      <c r="QQ1050" s="79"/>
      <c r="QR1050" s="79"/>
      <c r="QS1050" s="79"/>
      <c r="QT1050" s="79"/>
      <c r="QU1050" s="79"/>
      <c r="QV1050" s="79"/>
      <c r="QW1050" s="79"/>
      <c r="QX1050" s="79"/>
      <c r="QY1050" s="79"/>
      <c r="QZ1050" s="79"/>
      <c r="RA1050" s="79"/>
      <c r="RB1050" s="79"/>
      <c r="RC1050" s="79"/>
      <c r="RD1050" s="79"/>
      <c r="RE1050" s="79"/>
      <c r="RF1050" s="79"/>
      <c r="RG1050" s="79"/>
      <c r="RH1050" s="79"/>
      <c r="RI1050" s="79"/>
      <c r="RJ1050" s="79"/>
      <c r="RK1050" s="79"/>
      <c r="RL1050" s="79"/>
      <c r="RM1050" s="79"/>
      <c r="RN1050" s="79"/>
      <c r="RO1050" s="79"/>
      <c r="RP1050" s="79"/>
      <c r="RQ1050" s="79"/>
      <c r="RR1050" s="79"/>
      <c r="RS1050" s="79"/>
      <c r="RT1050" s="79"/>
      <c r="RU1050" s="79"/>
      <c r="RV1050" s="79"/>
      <c r="RW1050" s="79"/>
      <c r="RX1050" s="79"/>
      <c r="RY1050" s="79"/>
      <c r="RZ1050" s="79"/>
      <c r="SA1050" s="79"/>
      <c r="SB1050" s="79"/>
      <c r="SC1050" s="79"/>
      <c r="SD1050" s="79"/>
      <c r="SE1050" s="79"/>
      <c r="SF1050" s="79"/>
      <c r="SG1050" s="79"/>
      <c r="SH1050" s="79"/>
      <c r="SI1050" s="79"/>
      <c r="SJ1050" s="79"/>
      <c r="SK1050" s="79"/>
      <c r="SL1050" s="79"/>
      <c r="SM1050" s="79"/>
      <c r="SN1050" s="79"/>
      <c r="SO1050" s="79"/>
      <c r="SP1050" s="79"/>
      <c r="SQ1050" s="79"/>
      <c r="SR1050" s="79"/>
      <c r="SS1050" s="79"/>
      <c r="ST1050" s="79"/>
      <c r="SU1050" s="79"/>
      <c r="SV1050" s="79"/>
      <c r="SW1050" s="79"/>
      <c r="SX1050" s="79"/>
      <c r="SY1050" s="79"/>
      <c r="SZ1050" s="79"/>
      <c r="TA1050" s="79"/>
      <c r="TB1050" s="79"/>
      <c r="TC1050" s="79"/>
      <c r="TD1050" s="79"/>
      <c r="TE1050" s="79"/>
      <c r="TF1050" s="79"/>
      <c r="TG1050" s="79"/>
      <c r="TH1050" s="79"/>
      <c r="TI1050" s="79"/>
      <c r="TJ1050" s="79"/>
      <c r="TK1050" s="79"/>
      <c r="TL1050" s="79"/>
      <c r="TM1050" s="79"/>
      <c r="TN1050" s="79"/>
      <c r="TO1050" s="79"/>
      <c r="TP1050" s="79"/>
      <c r="TQ1050" s="79"/>
      <c r="TR1050" s="79"/>
      <c r="TS1050" s="79"/>
      <c r="TT1050" s="79"/>
      <c r="TU1050" s="79"/>
      <c r="TV1050" s="79"/>
      <c r="TW1050" s="79"/>
      <c r="TX1050" s="79"/>
      <c r="TY1050" s="79"/>
      <c r="TZ1050" s="79"/>
      <c r="UA1050" s="79"/>
      <c r="UB1050" s="79"/>
      <c r="UC1050" s="79"/>
      <c r="UD1050" s="79"/>
      <c r="UE1050" s="79"/>
      <c r="UF1050" s="79"/>
      <c r="UG1050" s="79"/>
      <c r="UH1050" s="79"/>
      <c r="UI1050" s="79"/>
      <c r="UJ1050" s="79"/>
      <c r="UK1050" s="79"/>
      <c r="UL1050" s="79"/>
      <c r="UM1050" s="79"/>
      <c r="UN1050" s="79"/>
      <c r="UO1050" s="79"/>
      <c r="UP1050" s="79"/>
      <c r="UQ1050" s="79"/>
      <c r="UR1050" s="79"/>
      <c r="US1050" s="79"/>
      <c r="UT1050" s="79"/>
      <c r="UU1050" s="79"/>
      <c r="UV1050" s="79"/>
      <c r="UW1050" s="79"/>
      <c r="UX1050" s="79"/>
      <c r="UY1050" s="79"/>
      <c r="UZ1050" s="79"/>
      <c r="VA1050" s="79"/>
      <c r="VB1050" s="79"/>
      <c r="VC1050" s="79"/>
      <c r="VD1050" s="79"/>
      <c r="VE1050" s="79"/>
      <c r="VF1050" s="79"/>
      <c r="VG1050" s="79"/>
      <c r="VH1050" s="79"/>
      <c r="VI1050" s="79"/>
      <c r="VJ1050" s="79"/>
      <c r="VK1050" s="79"/>
      <c r="VL1050" s="79"/>
      <c r="VM1050" s="79"/>
      <c r="VN1050" s="79"/>
      <c r="VO1050" s="79"/>
      <c r="VP1050" s="79"/>
      <c r="VQ1050" s="79"/>
      <c r="VR1050" s="79"/>
      <c r="VS1050" s="79"/>
      <c r="VT1050" s="79"/>
      <c r="VU1050" s="79"/>
      <c r="VV1050" s="79"/>
      <c r="VW1050" s="79"/>
      <c r="VX1050" s="79"/>
      <c r="VY1050" s="79"/>
      <c r="VZ1050" s="79"/>
      <c r="WA1050" s="79"/>
      <c r="WB1050" s="79"/>
      <c r="WC1050" s="79"/>
    </row>
    <row r="1051" spans="1:601" s="79" customFormat="1">
      <c r="A1051" s="49">
        <f>IF(C1051=C1050,A1050,IF(C1051=(C1050+1),A1050,(A1050+1)))</f>
        <v>147</v>
      </c>
      <c r="B1051" s="50">
        <f>IF(L1051="Stroke",IF(M1051=M1050,IF(A1051&lt;&gt;A1050,1,IF(L1050="Stroke",B1050+1,IF(L1049="Stroke",B1049+1,IF(L1048="Stroke",B1048+1,IF(L1047="Stroke",B1047+1,IF(L1046="Stroke",B1046+1,IF(L1045="Stroke",B1045+1,IF(L1044="Stroke",B1044+1,"")))))))),IF(A1051&lt;&gt;A1049,1,IF(M1051=M1049,IF(L1049="Stroke",B1049+1,IF(M1051=M1048,IF(L1048="Stroke",B1048+1,""))),1))),"")</f>
        <v>2</v>
      </c>
      <c r="C1051" s="60">
        <f t="shared" si="32"/>
        <v>53410</v>
      </c>
      <c r="D1051" s="60" t="str">
        <f t="shared" si="33"/>
        <v>2017121</v>
      </c>
      <c r="E1051" s="60">
        <v>2017</v>
      </c>
      <c r="F1051" s="60">
        <v>12</v>
      </c>
      <c r="G1051" s="60">
        <v>1</v>
      </c>
      <c r="H1051" s="60">
        <v>14</v>
      </c>
      <c r="I1051" s="60">
        <v>50</v>
      </c>
      <c r="J1051" s="60">
        <v>10</v>
      </c>
      <c r="K1051" s="60">
        <v>726</v>
      </c>
      <c r="L1051" s="60" t="s">
        <v>26</v>
      </c>
      <c r="M1051" s="60">
        <v>1</v>
      </c>
      <c r="N1051" s="60" t="s">
        <v>21</v>
      </c>
      <c r="O1051" s="60" t="s">
        <v>27</v>
      </c>
      <c r="P1051" s="60">
        <v>55</v>
      </c>
      <c r="Q1051" s="60"/>
      <c r="R1051" s="60"/>
      <c r="S1051" s="60"/>
      <c r="T1051" s="60"/>
    </row>
    <row r="1052" spans="1:601" s="79" customFormat="1">
      <c r="A1052" s="49">
        <f>IF(C1052=C1051,A1051,IF(C1052=(C1051+1),A1051,(A1051+1)))</f>
        <v>147</v>
      </c>
      <c r="B1052" s="50">
        <f>IF(L1052="Stroke",IF(M1052=M1051,IF(A1052&lt;&gt;A1051,1,IF(L1051="Stroke",B1051+1,IF(L1050="Stroke",B1050+1,IF(L1049="Stroke",B1049+1,IF(L1048="Stroke",B1048+1,IF(L1047="Stroke",B1047+1,IF(L1046="Stroke",B1046+1,IF(L1045="Stroke",B1045+1,"")))))))),IF(A1052&lt;&gt;A1050,1,IF(M1052=M1050,IF(L1050="Stroke",B1050+1,IF(M1052=M1049,IF(L1049="Stroke",B1049+1,""))),1))),"")</f>
        <v>3</v>
      </c>
      <c r="C1052" s="60">
        <f t="shared" si="32"/>
        <v>53410</v>
      </c>
      <c r="D1052" s="60" t="str">
        <f t="shared" si="33"/>
        <v>2017121</v>
      </c>
      <c r="E1052" s="60">
        <v>2017</v>
      </c>
      <c r="F1052" s="60">
        <v>12</v>
      </c>
      <c r="G1052" s="60">
        <v>1</v>
      </c>
      <c r="H1052" s="60">
        <v>14</v>
      </c>
      <c r="I1052" s="60">
        <v>50</v>
      </c>
      <c r="J1052" s="60">
        <v>10</v>
      </c>
      <c r="K1052" s="60">
        <v>827</v>
      </c>
      <c r="L1052" s="60" t="s">
        <v>26</v>
      </c>
      <c r="M1052" s="60">
        <v>1</v>
      </c>
      <c r="N1052" s="60" t="s">
        <v>21</v>
      </c>
      <c r="O1052" s="60" t="s">
        <v>27</v>
      </c>
      <c r="P1052" s="60">
        <v>5</v>
      </c>
      <c r="Q1052" s="60"/>
      <c r="R1052" s="60"/>
      <c r="S1052" s="60"/>
      <c r="T1052" s="60"/>
    </row>
    <row r="1053" spans="1:601" s="79" customFormat="1">
      <c r="A1053" s="49">
        <f>IF(C1053=C1052,A1052,IF(C1053=(C1052+1),A1052,(A1052+1)))</f>
        <v>147</v>
      </c>
      <c r="B1053" s="50" t="str">
        <f>IF(L1053="Stroke",IF(M1053=M1052,IF(A1053&lt;&gt;A1052,1,IF(L1052="Stroke",B1052+1,IF(L1051="Stroke",B1051+1,IF(L1050="Stroke",B1050+1,IF(L1049="Stroke",B1049+1,IF(L1048="Stroke",B1048+1,IF(L1047="Stroke",B1047+1,IF(L1046="Stroke",B1046+1,"")))))))),IF(A1053&lt;&gt;A1051,1,IF(M1053=M1051,IF(L1051="Stroke",B1051+1,IF(M1053=M1050,IF(L1050="Stroke",B1050+1,""))),1))),"")</f>
        <v/>
      </c>
      <c r="C1053" s="60">
        <f t="shared" si="32"/>
        <v>53410</v>
      </c>
      <c r="D1053" s="60" t="str">
        <f t="shared" si="33"/>
        <v>2017121</v>
      </c>
      <c r="E1053" s="60">
        <v>2017</v>
      </c>
      <c r="F1053" s="60">
        <v>12</v>
      </c>
      <c r="G1053" s="60">
        <v>1</v>
      </c>
      <c r="H1053" s="60">
        <v>14</v>
      </c>
      <c r="I1053" s="60">
        <v>50</v>
      </c>
      <c r="J1053" s="60">
        <v>10</v>
      </c>
      <c r="K1053" s="60">
        <v>963</v>
      </c>
      <c r="L1053" s="60" t="s">
        <v>78</v>
      </c>
      <c r="M1053" s="60">
        <v>1</v>
      </c>
      <c r="N1053" s="60" t="s">
        <v>21</v>
      </c>
      <c r="O1053" s="60" t="s">
        <v>27</v>
      </c>
      <c r="P1053" s="60">
        <v>0</v>
      </c>
      <c r="Q1053" s="60"/>
      <c r="R1053" s="60"/>
      <c r="S1053" s="60"/>
      <c r="T1053" s="60"/>
    </row>
    <row r="1054" spans="1:601" s="85" customFormat="1">
      <c r="A1054" s="83">
        <f>IF(C1054=C1053,A1053,IF(C1054=(C1053+1),A1053,(A1053+1)))</f>
        <v>148</v>
      </c>
      <c r="B1054" s="50">
        <f>IF(L1054="Stroke",IF(M1054=M1053,IF(A1054&lt;&gt;A1053,1,IF(L1053="Stroke",B1053+1,IF(L1052="Stroke",B1052+1,IF(L1051="Stroke",B1051+1,IF(L1050="Stroke",B1050+1,IF(L1049="Stroke",B1049+1,IF(L1048="Stroke",B1048+1,IF(L1047="Stroke",B1047+1,"")))))))),IF(A1054&lt;&gt;A1052,1,IF(M1054=M1052,IF(L1052="Stroke",B1052+1,IF(M1054=M1051,IF(L1051="Stroke",B1051+1,""))),1))),"")</f>
        <v>1</v>
      </c>
      <c r="C1054" s="83">
        <f t="shared" si="32"/>
        <v>53473</v>
      </c>
      <c r="D1054" s="83" t="str">
        <f t="shared" si="33"/>
        <v>2017121</v>
      </c>
      <c r="E1054" s="83">
        <v>2017</v>
      </c>
      <c r="F1054" s="83">
        <v>12</v>
      </c>
      <c r="G1054" s="83">
        <v>1</v>
      </c>
      <c r="H1054" s="83">
        <v>14</v>
      </c>
      <c r="I1054" s="83">
        <v>51</v>
      </c>
      <c r="J1054" s="83">
        <v>13</v>
      </c>
      <c r="K1054" s="83">
        <v>300</v>
      </c>
      <c r="L1054" s="83" t="s">
        <v>26</v>
      </c>
      <c r="M1054" s="83">
        <v>1</v>
      </c>
      <c r="N1054" s="83" t="s">
        <v>21</v>
      </c>
      <c r="O1054" s="83" t="s">
        <v>27</v>
      </c>
      <c r="P1054" s="83">
        <f>306-300</f>
        <v>6</v>
      </c>
      <c r="Q1054" s="83" t="s">
        <v>179</v>
      </c>
      <c r="R1054" s="60"/>
      <c r="S1054" s="60"/>
      <c r="T1054" s="60"/>
      <c r="U1054" s="79"/>
      <c r="V1054" s="79"/>
      <c r="W1054" s="79"/>
      <c r="X1054" s="79"/>
      <c r="Y1054" s="79"/>
      <c r="Z1054" s="79"/>
      <c r="AA1054" s="79"/>
      <c r="AB1054" s="79"/>
      <c r="AC1054" s="79"/>
      <c r="AD1054" s="79"/>
      <c r="AE1054" s="79"/>
      <c r="AF1054" s="79"/>
      <c r="AG1054" s="79"/>
      <c r="AH1054" s="79"/>
      <c r="AI1054" s="79"/>
      <c r="AJ1054" s="79"/>
      <c r="AK1054" s="79"/>
      <c r="AL1054" s="79"/>
      <c r="AM1054" s="79"/>
      <c r="AN1054" s="79"/>
      <c r="AO1054" s="79"/>
      <c r="AP1054" s="79"/>
      <c r="AQ1054" s="79"/>
      <c r="AR1054" s="79"/>
      <c r="AS1054" s="79"/>
      <c r="AT1054" s="79"/>
      <c r="AU1054" s="79"/>
      <c r="AV1054" s="79"/>
      <c r="AW1054" s="79"/>
      <c r="AX1054" s="79"/>
      <c r="AY1054" s="79"/>
      <c r="AZ1054" s="79"/>
      <c r="BA1054" s="79"/>
      <c r="BB1054" s="79"/>
      <c r="BC1054" s="79"/>
      <c r="BD1054" s="79"/>
      <c r="BE1054" s="79"/>
      <c r="BF1054" s="79"/>
      <c r="BG1054" s="79"/>
      <c r="BH1054" s="79"/>
      <c r="BI1054" s="79"/>
      <c r="BJ1054" s="79"/>
      <c r="BK1054" s="79"/>
      <c r="BL1054" s="79"/>
      <c r="BM1054" s="79"/>
      <c r="BN1054" s="79"/>
      <c r="BO1054" s="79"/>
      <c r="BP1054" s="79"/>
      <c r="BQ1054" s="79"/>
      <c r="BR1054" s="79"/>
      <c r="BS1054" s="79"/>
      <c r="BT1054" s="79"/>
      <c r="BU1054" s="79"/>
      <c r="BV1054" s="79"/>
      <c r="BW1054" s="79"/>
      <c r="BX1054" s="79"/>
      <c r="BY1054" s="79"/>
      <c r="BZ1054" s="79"/>
      <c r="CA1054" s="79"/>
      <c r="CB1054" s="79"/>
      <c r="CC1054" s="79"/>
      <c r="CD1054" s="79"/>
      <c r="CE1054" s="79"/>
      <c r="CF1054" s="79"/>
      <c r="CG1054" s="79"/>
      <c r="CH1054" s="79"/>
      <c r="CI1054" s="79"/>
      <c r="CJ1054" s="79"/>
      <c r="CK1054" s="79"/>
      <c r="CL1054" s="79"/>
      <c r="CM1054" s="79"/>
      <c r="CN1054" s="79"/>
      <c r="CO1054" s="79"/>
      <c r="CP1054" s="79"/>
      <c r="CQ1054" s="79"/>
      <c r="CR1054" s="79"/>
      <c r="CS1054" s="79"/>
      <c r="CT1054" s="79"/>
      <c r="CU1054" s="79"/>
      <c r="CV1054" s="79"/>
      <c r="CW1054" s="79"/>
      <c r="CX1054" s="79"/>
      <c r="CY1054" s="79"/>
      <c r="CZ1054" s="79"/>
      <c r="DA1054" s="79"/>
      <c r="DB1054" s="79"/>
      <c r="DC1054" s="79"/>
      <c r="DD1054" s="79"/>
      <c r="DE1054" s="79"/>
      <c r="DF1054" s="79"/>
      <c r="DG1054" s="79"/>
      <c r="DH1054" s="79"/>
      <c r="DI1054" s="79"/>
      <c r="DJ1054" s="79"/>
      <c r="DK1054" s="79"/>
      <c r="DL1054" s="79"/>
      <c r="DM1054" s="79"/>
      <c r="DN1054" s="79"/>
      <c r="DO1054" s="79"/>
      <c r="DP1054" s="79"/>
      <c r="DQ1054" s="79"/>
      <c r="DR1054" s="79"/>
      <c r="DS1054" s="79"/>
      <c r="DT1054" s="79"/>
      <c r="DU1054" s="79"/>
      <c r="DV1054" s="79"/>
      <c r="DW1054" s="79"/>
      <c r="DX1054" s="79"/>
      <c r="DY1054" s="79"/>
      <c r="DZ1054" s="79"/>
      <c r="EA1054" s="79"/>
      <c r="EB1054" s="79"/>
      <c r="EC1054" s="79"/>
      <c r="ED1054" s="79"/>
      <c r="EE1054" s="79"/>
      <c r="EF1054" s="79"/>
      <c r="EG1054" s="79"/>
      <c r="EH1054" s="79"/>
      <c r="EI1054" s="79"/>
      <c r="EJ1054" s="79"/>
      <c r="EK1054" s="79"/>
      <c r="EL1054" s="79"/>
      <c r="EM1054" s="79"/>
      <c r="EN1054" s="79"/>
      <c r="EO1054" s="79"/>
      <c r="EP1054" s="79"/>
      <c r="EQ1054" s="79"/>
      <c r="ER1054" s="79"/>
      <c r="ES1054" s="79"/>
      <c r="ET1054" s="79"/>
      <c r="EU1054" s="79"/>
      <c r="EV1054" s="79"/>
      <c r="EW1054" s="79"/>
      <c r="EX1054" s="79"/>
      <c r="EY1054" s="79"/>
      <c r="EZ1054" s="79"/>
      <c r="FA1054" s="79"/>
      <c r="FB1054" s="79"/>
      <c r="FC1054" s="79"/>
      <c r="FD1054" s="79"/>
      <c r="FE1054" s="79"/>
      <c r="FF1054" s="79"/>
      <c r="FG1054" s="79"/>
      <c r="FH1054" s="79"/>
      <c r="FI1054" s="79"/>
      <c r="FJ1054" s="79"/>
      <c r="FK1054" s="79"/>
      <c r="FL1054" s="79"/>
      <c r="FM1054" s="79"/>
      <c r="FN1054" s="79"/>
      <c r="FO1054" s="79"/>
      <c r="FP1054" s="79"/>
      <c r="FQ1054" s="79"/>
      <c r="FR1054" s="79"/>
      <c r="FS1054" s="79"/>
      <c r="FT1054" s="79"/>
      <c r="FU1054" s="79"/>
      <c r="FV1054" s="79"/>
      <c r="FW1054" s="79"/>
      <c r="FX1054" s="79"/>
      <c r="FY1054" s="79"/>
      <c r="FZ1054" s="79"/>
      <c r="GA1054" s="79"/>
      <c r="GB1054" s="79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79"/>
      <c r="HP1054" s="79"/>
      <c r="HQ1054" s="79"/>
      <c r="HR1054" s="79"/>
      <c r="HS1054" s="79"/>
      <c r="HT1054" s="79"/>
      <c r="HU1054" s="79"/>
      <c r="HV1054" s="79"/>
      <c r="HW1054" s="79"/>
      <c r="HX1054" s="79"/>
      <c r="HY1054" s="79"/>
      <c r="HZ1054" s="79"/>
      <c r="IA1054" s="79"/>
      <c r="IB1054" s="79"/>
      <c r="IC1054" s="79"/>
      <c r="ID1054" s="79"/>
      <c r="IE1054" s="79"/>
      <c r="IF1054" s="79"/>
      <c r="IG1054" s="79"/>
      <c r="IH1054" s="79"/>
      <c r="II1054" s="79"/>
      <c r="IJ1054" s="79"/>
      <c r="IK1054" s="79"/>
      <c r="IL1054" s="79"/>
      <c r="IM1054" s="79"/>
      <c r="IN1054" s="79"/>
      <c r="IO1054" s="79"/>
      <c r="IP1054" s="79"/>
      <c r="IQ1054" s="79"/>
      <c r="IR1054" s="79"/>
      <c r="IS1054" s="79"/>
      <c r="IT1054" s="79"/>
      <c r="IU1054" s="79"/>
      <c r="IV1054" s="79"/>
      <c r="IW1054" s="79"/>
      <c r="IX1054" s="79"/>
      <c r="IY1054" s="79"/>
      <c r="IZ1054" s="79"/>
      <c r="JA1054" s="79"/>
      <c r="JB1054" s="79"/>
      <c r="JC1054" s="79"/>
      <c r="JD1054" s="79"/>
      <c r="JE1054" s="79"/>
      <c r="JF1054" s="79"/>
      <c r="JG1054" s="79"/>
      <c r="JH1054" s="79"/>
      <c r="JI1054" s="79"/>
      <c r="JJ1054" s="79"/>
      <c r="JK1054" s="79"/>
      <c r="JL1054" s="79"/>
      <c r="JM1054" s="79"/>
      <c r="JN1054" s="79"/>
      <c r="JO1054" s="79"/>
      <c r="JP1054" s="79"/>
      <c r="JQ1054" s="79"/>
      <c r="JR1054" s="79"/>
      <c r="JS1054" s="79"/>
      <c r="JT1054" s="79"/>
      <c r="JU1054" s="79"/>
      <c r="JV1054" s="79"/>
      <c r="JW1054" s="79"/>
      <c r="JX1054" s="79"/>
      <c r="JY1054" s="79"/>
      <c r="JZ1054" s="79"/>
      <c r="KA1054" s="79"/>
      <c r="KB1054" s="79"/>
      <c r="KC1054" s="79"/>
      <c r="KD1054" s="79"/>
      <c r="KE1054" s="79"/>
      <c r="KF1054" s="79"/>
      <c r="KG1054" s="79"/>
      <c r="KH1054" s="79"/>
      <c r="KI1054" s="79"/>
      <c r="KJ1054" s="79"/>
      <c r="KK1054" s="79"/>
      <c r="KL1054" s="79"/>
      <c r="KM1054" s="79"/>
      <c r="KN1054" s="79"/>
      <c r="KO1054" s="79"/>
      <c r="KP1054" s="79"/>
      <c r="KQ1054" s="79"/>
      <c r="KR1054" s="79"/>
      <c r="KS1054" s="79"/>
      <c r="KT1054" s="79"/>
      <c r="KU1054" s="79"/>
      <c r="KV1054" s="79"/>
      <c r="KW1054" s="79"/>
      <c r="KX1054" s="79"/>
      <c r="KY1054" s="79"/>
      <c r="KZ1054" s="79"/>
      <c r="LA1054" s="79"/>
      <c r="LB1054" s="79"/>
      <c r="LC1054" s="79"/>
      <c r="LD1054" s="79"/>
      <c r="LE1054" s="79"/>
      <c r="LF1054" s="79"/>
      <c r="LG1054" s="79"/>
      <c r="LH1054" s="79"/>
      <c r="LI1054" s="79"/>
      <c r="LJ1054" s="79"/>
      <c r="LK1054" s="79"/>
      <c r="LL1054" s="79"/>
      <c r="LM1054" s="79"/>
      <c r="LN1054" s="79"/>
      <c r="LO1054" s="79"/>
      <c r="LP1054" s="79"/>
      <c r="LQ1054" s="79"/>
      <c r="LR1054" s="79"/>
      <c r="LS1054" s="79"/>
      <c r="LT1054" s="79"/>
      <c r="LU1054" s="79"/>
      <c r="LV1054" s="79"/>
      <c r="LW1054" s="79"/>
      <c r="LX1054" s="79"/>
      <c r="LY1054" s="79"/>
      <c r="LZ1054" s="79"/>
      <c r="MA1054" s="79"/>
      <c r="MB1054" s="79"/>
      <c r="MC1054" s="79"/>
      <c r="MD1054" s="79"/>
      <c r="ME1054" s="79"/>
      <c r="MF1054" s="79"/>
      <c r="MG1054" s="79"/>
      <c r="MH1054" s="79"/>
      <c r="MI1054" s="79"/>
      <c r="MJ1054" s="79"/>
      <c r="MK1054" s="79"/>
      <c r="ML1054" s="79"/>
      <c r="MM1054" s="79"/>
      <c r="MN1054" s="79"/>
      <c r="MO1054" s="79"/>
      <c r="MP1054" s="79"/>
      <c r="MQ1054" s="79"/>
      <c r="MR1054" s="79"/>
      <c r="MS1054" s="79"/>
      <c r="MT1054" s="79"/>
      <c r="MU1054" s="79"/>
      <c r="MV1054" s="79"/>
      <c r="MW1054" s="79"/>
      <c r="MX1054" s="79"/>
      <c r="MY1054" s="79"/>
      <c r="MZ1054" s="79"/>
      <c r="NA1054" s="79"/>
      <c r="NB1054" s="79"/>
      <c r="NC1054" s="79"/>
      <c r="ND1054" s="79"/>
      <c r="NE1054" s="79"/>
      <c r="NF1054" s="79"/>
      <c r="NG1054" s="79"/>
      <c r="NH1054" s="79"/>
      <c r="NI1054" s="79"/>
      <c r="NJ1054" s="79"/>
      <c r="NK1054" s="79"/>
      <c r="NL1054" s="79"/>
      <c r="NM1054" s="79"/>
      <c r="NN1054" s="79"/>
      <c r="NO1054" s="79"/>
      <c r="NP1054" s="79"/>
      <c r="NQ1054" s="79"/>
      <c r="NR1054" s="79"/>
      <c r="NS1054" s="79"/>
      <c r="NT1054" s="79"/>
      <c r="NU1054" s="79"/>
      <c r="NV1054" s="79"/>
      <c r="NW1054" s="79"/>
      <c r="NX1054" s="79"/>
      <c r="NY1054" s="79"/>
      <c r="NZ1054" s="79"/>
      <c r="OA1054" s="79"/>
      <c r="OB1054" s="79"/>
      <c r="OC1054" s="79"/>
      <c r="OD1054" s="79"/>
      <c r="OE1054" s="79"/>
      <c r="OF1054" s="79"/>
      <c r="OG1054" s="79"/>
      <c r="OH1054" s="79"/>
      <c r="OI1054" s="79"/>
      <c r="OJ1054" s="79"/>
      <c r="OK1054" s="79"/>
      <c r="OL1054" s="79"/>
      <c r="OM1054" s="79"/>
      <c r="ON1054" s="79"/>
      <c r="OO1054" s="79"/>
      <c r="OP1054" s="79"/>
      <c r="OQ1054" s="79"/>
      <c r="OR1054" s="79"/>
      <c r="OS1054" s="79"/>
      <c r="OT1054" s="79"/>
      <c r="OU1054" s="79"/>
      <c r="OV1054" s="79"/>
      <c r="OW1054" s="79"/>
      <c r="OX1054" s="79"/>
      <c r="OY1054" s="79"/>
      <c r="OZ1054" s="79"/>
      <c r="PA1054" s="79"/>
      <c r="PB1054" s="79"/>
      <c r="PC1054" s="79"/>
      <c r="PD1054" s="79"/>
      <c r="PE1054" s="79"/>
      <c r="PF1054" s="79"/>
      <c r="PG1054" s="79"/>
      <c r="PH1054" s="79"/>
      <c r="PI1054" s="79"/>
      <c r="PJ1054" s="79"/>
      <c r="PK1054" s="79"/>
      <c r="PL1054" s="79"/>
      <c r="PM1054" s="79"/>
      <c r="PN1054" s="79"/>
      <c r="PO1054" s="79"/>
      <c r="PP1054" s="79"/>
      <c r="PQ1054" s="79"/>
      <c r="PR1054" s="79"/>
      <c r="PS1054" s="79"/>
      <c r="PT1054" s="79"/>
      <c r="PU1054" s="79"/>
      <c r="PV1054" s="79"/>
      <c r="PW1054" s="79"/>
      <c r="PX1054" s="79"/>
      <c r="PY1054" s="79"/>
      <c r="PZ1054" s="79"/>
      <c r="QA1054" s="79"/>
      <c r="QB1054" s="79"/>
      <c r="QC1054" s="79"/>
      <c r="QD1054" s="79"/>
      <c r="QE1054" s="79"/>
      <c r="QF1054" s="79"/>
      <c r="QG1054" s="79"/>
      <c r="QH1054" s="79"/>
      <c r="QI1054" s="79"/>
      <c r="QJ1054" s="79"/>
      <c r="QK1054" s="79"/>
      <c r="QL1054" s="79"/>
      <c r="QM1054" s="79"/>
      <c r="QN1054" s="79"/>
      <c r="QO1054" s="79"/>
      <c r="QP1054" s="79"/>
      <c r="QQ1054" s="79"/>
      <c r="QR1054" s="79"/>
      <c r="QS1054" s="79"/>
      <c r="QT1054" s="79"/>
      <c r="QU1054" s="79"/>
      <c r="QV1054" s="79"/>
      <c r="QW1054" s="79"/>
      <c r="QX1054" s="79"/>
      <c r="QY1054" s="79"/>
      <c r="QZ1054" s="79"/>
      <c r="RA1054" s="79"/>
      <c r="RB1054" s="79"/>
      <c r="RC1054" s="79"/>
      <c r="RD1054" s="79"/>
      <c r="RE1054" s="79"/>
      <c r="RF1054" s="79"/>
      <c r="RG1054" s="79"/>
      <c r="RH1054" s="79"/>
      <c r="RI1054" s="79"/>
      <c r="RJ1054" s="79"/>
      <c r="RK1054" s="79"/>
      <c r="RL1054" s="79"/>
      <c r="RM1054" s="79"/>
      <c r="RN1054" s="79"/>
      <c r="RO1054" s="79"/>
      <c r="RP1054" s="79"/>
      <c r="RQ1054" s="79"/>
      <c r="RR1054" s="79"/>
      <c r="RS1054" s="79"/>
      <c r="RT1054" s="79"/>
      <c r="RU1054" s="79"/>
      <c r="RV1054" s="79"/>
      <c r="RW1054" s="79"/>
      <c r="RX1054" s="79"/>
      <c r="RY1054" s="79"/>
      <c r="RZ1054" s="79"/>
      <c r="SA1054" s="79"/>
      <c r="SB1054" s="79"/>
      <c r="SC1054" s="79"/>
      <c r="SD1054" s="79"/>
      <c r="SE1054" s="79"/>
      <c r="SF1054" s="79"/>
      <c r="SG1054" s="79"/>
      <c r="SH1054" s="79"/>
      <c r="SI1054" s="79"/>
      <c r="SJ1054" s="79"/>
      <c r="SK1054" s="79"/>
      <c r="SL1054" s="79"/>
      <c r="SM1054" s="79"/>
      <c r="SN1054" s="79"/>
      <c r="SO1054" s="79"/>
      <c r="SP1054" s="79"/>
      <c r="SQ1054" s="79"/>
      <c r="SR1054" s="79"/>
      <c r="SS1054" s="79"/>
      <c r="ST1054" s="79"/>
      <c r="SU1054" s="79"/>
      <c r="SV1054" s="79"/>
      <c r="SW1054" s="79"/>
      <c r="SX1054" s="79"/>
      <c r="SY1054" s="79"/>
      <c r="SZ1054" s="79"/>
      <c r="TA1054" s="79"/>
      <c r="TB1054" s="79"/>
      <c r="TC1054" s="79"/>
      <c r="TD1054" s="79"/>
      <c r="TE1054" s="79"/>
      <c r="TF1054" s="79"/>
      <c r="TG1054" s="79"/>
      <c r="TH1054" s="79"/>
      <c r="TI1054" s="79"/>
      <c r="TJ1054" s="79"/>
      <c r="TK1054" s="79"/>
      <c r="TL1054" s="79"/>
      <c r="TM1054" s="79"/>
      <c r="TN1054" s="79"/>
      <c r="TO1054" s="79"/>
      <c r="TP1054" s="79"/>
      <c r="TQ1054" s="79"/>
      <c r="TR1054" s="79"/>
      <c r="TS1054" s="79"/>
      <c r="TT1054" s="79"/>
      <c r="TU1054" s="79"/>
      <c r="TV1054" s="79"/>
      <c r="TW1054" s="79"/>
      <c r="TX1054" s="79"/>
      <c r="TY1054" s="79"/>
      <c r="TZ1054" s="79"/>
      <c r="UA1054" s="79"/>
      <c r="UB1054" s="79"/>
      <c r="UC1054" s="79"/>
      <c r="UD1054" s="79"/>
      <c r="UE1054" s="79"/>
      <c r="UF1054" s="79"/>
      <c r="UG1054" s="79"/>
      <c r="UH1054" s="79"/>
      <c r="UI1054" s="79"/>
      <c r="UJ1054" s="79"/>
      <c r="UK1054" s="79"/>
      <c r="UL1054" s="79"/>
      <c r="UM1054" s="79"/>
      <c r="UN1054" s="79"/>
      <c r="UO1054" s="79"/>
      <c r="UP1054" s="79"/>
      <c r="UQ1054" s="79"/>
      <c r="UR1054" s="79"/>
      <c r="US1054" s="79"/>
      <c r="UT1054" s="79"/>
      <c r="UU1054" s="79"/>
      <c r="UV1054" s="79"/>
      <c r="UW1054" s="79"/>
      <c r="UX1054" s="79"/>
      <c r="UY1054" s="79"/>
      <c r="UZ1054" s="79"/>
      <c r="VA1054" s="79"/>
      <c r="VB1054" s="79"/>
      <c r="VC1054" s="79"/>
      <c r="VD1054" s="79"/>
      <c r="VE1054" s="79"/>
      <c r="VF1054" s="79"/>
      <c r="VG1054" s="79"/>
      <c r="VH1054" s="79"/>
      <c r="VI1054" s="79"/>
      <c r="VJ1054" s="79"/>
      <c r="VK1054" s="79"/>
      <c r="VL1054" s="79"/>
      <c r="VM1054" s="79"/>
      <c r="VN1054" s="79"/>
      <c r="VO1054" s="79"/>
      <c r="VP1054" s="79"/>
      <c r="VQ1054" s="79"/>
      <c r="VR1054" s="79"/>
      <c r="VS1054" s="79"/>
      <c r="VT1054" s="79"/>
      <c r="VU1054" s="79"/>
      <c r="VV1054" s="79"/>
      <c r="VW1054" s="79"/>
      <c r="VX1054" s="79"/>
      <c r="VY1054" s="79"/>
      <c r="VZ1054" s="79"/>
      <c r="WA1054" s="79"/>
      <c r="WB1054" s="79"/>
      <c r="WC1054" s="79"/>
    </row>
    <row r="1055" spans="1:601" s="79" customFormat="1">
      <c r="A1055" s="60">
        <f>IF(C1055=C1054,A1054,IF(C1055=(C1054+1),A1054,(A1054+1)))</f>
        <v>148</v>
      </c>
      <c r="B1055" s="50">
        <f>IF(L1055="Stroke",IF(M1055=M1054,IF(A1055&lt;&gt;A1054,1,IF(L1054="Stroke",B1054+1,IF(L1053="Stroke",B1053+1,IF(L1052="Stroke",B1052+1,IF(L1051="Stroke",B1051+1,IF(L1050="Stroke",B1050+1,IF(L1049="Stroke",B1049+1,IF(L1048="Stroke",B1048+1,"")))))))),IF(A1055&lt;&gt;A1053,1,IF(M1055=M1053,IF(L1053="Stroke",B1053+1,IF(M1055=M1052,IF(L1052="Stroke",B1052+1,""))),1))),"")</f>
        <v>2</v>
      </c>
      <c r="C1055" s="60">
        <f t="shared" si="32"/>
        <v>53473</v>
      </c>
      <c r="D1055" s="60" t="str">
        <f t="shared" si="33"/>
        <v>2017121</v>
      </c>
      <c r="E1055" s="60">
        <v>2017</v>
      </c>
      <c r="F1055" s="60">
        <v>12</v>
      </c>
      <c r="G1055" s="60">
        <v>1</v>
      </c>
      <c r="H1055" s="60">
        <v>14</v>
      </c>
      <c r="I1055" s="60">
        <v>51</v>
      </c>
      <c r="J1055" s="60">
        <v>13</v>
      </c>
      <c r="K1055" s="60">
        <v>324</v>
      </c>
      <c r="L1055" s="60" t="s">
        <v>26</v>
      </c>
      <c r="M1055" s="60">
        <v>1</v>
      </c>
      <c r="N1055" s="60" t="s">
        <v>21</v>
      </c>
      <c r="O1055" s="60" t="s">
        <v>27</v>
      </c>
      <c r="P1055" s="60">
        <f>383-324</f>
        <v>59</v>
      </c>
      <c r="Q1055" s="60"/>
      <c r="R1055" s="60"/>
      <c r="S1055" s="60"/>
      <c r="T1055" s="60"/>
    </row>
    <row r="1056" spans="1:601" s="79" customFormat="1">
      <c r="A1056" s="60">
        <f>IF(C1056=C1055,A1055,IF(C1056=(C1055+1),A1055,(A1055+1)))</f>
        <v>148</v>
      </c>
      <c r="B1056" s="50">
        <f>IF(L1056="Stroke",IF(M1056=M1055,IF(A1056&lt;&gt;A1055,1,IF(L1055="Stroke",B1055+1,IF(L1054="Stroke",B1054+1,IF(L1053="Stroke",B1053+1,IF(L1052="Stroke",B1052+1,IF(L1051="Stroke",B1051+1,IF(L1050="Stroke",B1050+1,IF(L1049="Stroke",B1049+1,"")))))))),IF(A1056&lt;&gt;A1054,1,IF(M1056=M1054,IF(L1054="Stroke",B1054+1,IF(M1056=M1053,IF(L1053="Stroke",B1053+1,""))),1))),"")</f>
        <v>3</v>
      </c>
      <c r="C1056" s="60">
        <f t="shared" si="32"/>
        <v>53473</v>
      </c>
      <c r="D1056" s="60" t="str">
        <f t="shared" si="33"/>
        <v>2017121</v>
      </c>
      <c r="E1056" s="60">
        <v>2017</v>
      </c>
      <c r="F1056" s="60">
        <v>12</v>
      </c>
      <c r="G1056" s="60">
        <v>1</v>
      </c>
      <c r="H1056" s="60">
        <v>14</v>
      </c>
      <c r="I1056" s="60">
        <v>51</v>
      </c>
      <c r="J1056" s="60">
        <v>13</v>
      </c>
      <c r="K1056" s="60">
        <v>478</v>
      </c>
      <c r="L1056" s="60" t="s">
        <v>26</v>
      </c>
      <c r="M1056" s="60">
        <v>1</v>
      </c>
      <c r="N1056" s="60" t="s">
        <v>21</v>
      </c>
      <c r="O1056" s="60" t="s">
        <v>27</v>
      </c>
      <c r="P1056" s="60">
        <f>485-478</f>
        <v>7</v>
      </c>
      <c r="Q1056" s="60"/>
      <c r="R1056" s="60"/>
      <c r="S1056" s="60"/>
      <c r="T1056" s="60"/>
    </row>
    <row r="1057" spans="1:601" s="79" customFormat="1">
      <c r="A1057" s="60">
        <f>IF(C1057=C1056,A1056,IF(C1057=(C1056+1),A1056,(A1056+1)))</f>
        <v>148</v>
      </c>
      <c r="B1057" s="50">
        <f>IF(L1057="Stroke",IF(M1057=M1056,IF(A1057&lt;&gt;A1056,1,IF(L1056="Stroke",B1056+1,IF(L1055="Stroke",B1055+1,IF(L1054="Stroke",B1054+1,IF(L1053="Stroke",B1053+1,IF(L1052="Stroke",B1052+1,IF(L1051="Stroke",B1051+1,IF(L1050="Stroke",B1050+1,"")))))))),IF(A1057&lt;&gt;A1055,1,IF(M1057=M1055,IF(L1055="Stroke",B1055+1,IF(M1057=M1054,IF(L1054="Stroke",B1054+1,""))),1))),"")</f>
        <v>4</v>
      </c>
      <c r="C1057" s="60">
        <f t="shared" si="32"/>
        <v>53473</v>
      </c>
      <c r="D1057" s="60" t="str">
        <f t="shared" si="33"/>
        <v>2017121</v>
      </c>
      <c r="E1057" s="60">
        <v>2017</v>
      </c>
      <c r="F1057" s="60">
        <v>12</v>
      </c>
      <c r="G1057" s="60">
        <v>1</v>
      </c>
      <c r="H1057" s="60">
        <v>14</v>
      </c>
      <c r="I1057" s="60">
        <v>51</v>
      </c>
      <c r="J1057" s="60">
        <v>13</v>
      </c>
      <c r="K1057" s="60">
        <v>538</v>
      </c>
      <c r="L1057" s="60" t="s">
        <v>26</v>
      </c>
      <c r="M1057" s="60">
        <v>1</v>
      </c>
      <c r="N1057" s="60" t="s">
        <v>21</v>
      </c>
      <c r="O1057" s="60" t="s">
        <v>27</v>
      </c>
      <c r="P1057" s="60">
        <f>544-538</f>
        <v>6</v>
      </c>
      <c r="Q1057" s="60"/>
      <c r="R1057" s="60"/>
      <c r="S1057" s="60"/>
      <c r="T1057" s="60"/>
    </row>
    <row r="1058" spans="1:601" s="79" customFormat="1">
      <c r="A1058" s="60">
        <f>IF(C1058=C1057,A1057,IF(C1058=(C1057+1),A1057,(A1057+1)))</f>
        <v>148</v>
      </c>
      <c r="B1058" s="50">
        <f>IF(L1058="Stroke",IF(M1058=M1057,IF(A1058&lt;&gt;A1057,1,IF(L1057="Stroke",B1057+1,IF(L1056="Stroke",B1056+1,IF(L1055="Stroke",B1055+1,IF(L1054="Stroke",B1054+1,IF(L1053="Stroke",B1053+1,IF(L1052="Stroke",B1052+1,IF(L1051="Stroke",B1051+1,"")))))))),IF(A1058&lt;&gt;A1056,1,IF(M1058=M1056,IF(L1056="Stroke",B1056+1,IF(M1058=M1055,IF(L1055="Stroke",B1055+1,""))),1))),"")</f>
        <v>5</v>
      </c>
      <c r="C1058" s="60">
        <f t="shared" si="32"/>
        <v>53473</v>
      </c>
      <c r="D1058" s="60" t="str">
        <f t="shared" si="33"/>
        <v>2017121</v>
      </c>
      <c r="E1058" s="60">
        <v>2017</v>
      </c>
      <c r="F1058" s="60">
        <v>12</v>
      </c>
      <c r="G1058" s="60">
        <v>1</v>
      </c>
      <c r="H1058" s="60">
        <v>14</v>
      </c>
      <c r="I1058" s="60">
        <v>51</v>
      </c>
      <c r="J1058" s="60">
        <v>13</v>
      </c>
      <c r="K1058" s="60">
        <v>571</v>
      </c>
      <c r="L1058" s="60" t="s">
        <v>26</v>
      </c>
      <c r="M1058" s="60">
        <v>1</v>
      </c>
      <c r="N1058" s="60" t="s">
        <v>21</v>
      </c>
      <c r="O1058" s="60" t="s">
        <v>27</v>
      </c>
      <c r="P1058" s="60">
        <f>728-571</f>
        <v>157</v>
      </c>
      <c r="Q1058" s="60"/>
      <c r="R1058" s="60"/>
      <c r="S1058" s="60"/>
      <c r="T1058" s="60"/>
    </row>
    <row r="1059" spans="1:601" s="79" customFormat="1">
      <c r="A1059" s="60">
        <f>IF(C1059=C1058,A1058,IF(C1059=(C1058+1),A1058,(A1058+1)))</f>
        <v>148</v>
      </c>
      <c r="B1059" s="50">
        <f>IF(L1059="Stroke",IF(M1059=M1058,IF(A1059&lt;&gt;A1058,1,IF(L1058="Stroke",B1058+1,IF(L1057="Stroke",B1057+1,IF(L1056="Stroke",B1056+1,IF(L1055="Stroke",B1055+1,IF(L1054="Stroke",B1054+1,IF(L1053="Stroke",B1053+1,IF(L1052="Stroke",B1052+1,"")))))))),IF(A1059&lt;&gt;A1057,1,IF(M1059=M1057,IF(L1057="Stroke",B1057+1,IF(M1059=M1056,IF(L1056="Stroke",B1056+1,""))),1))),"")</f>
        <v>6</v>
      </c>
      <c r="C1059" s="60">
        <f t="shared" si="32"/>
        <v>53473</v>
      </c>
      <c r="D1059" s="60" t="str">
        <f t="shared" si="33"/>
        <v>2017121</v>
      </c>
      <c r="E1059" s="60">
        <v>2017</v>
      </c>
      <c r="F1059" s="60">
        <v>12</v>
      </c>
      <c r="G1059" s="60">
        <v>1</v>
      </c>
      <c r="H1059" s="60">
        <v>14</v>
      </c>
      <c r="I1059" s="60">
        <v>51</v>
      </c>
      <c r="J1059" s="60">
        <v>13</v>
      </c>
      <c r="K1059" s="60">
        <v>769</v>
      </c>
      <c r="L1059" s="60" t="s">
        <v>26</v>
      </c>
      <c r="M1059" s="60">
        <v>1</v>
      </c>
      <c r="N1059" s="60" t="s">
        <v>21</v>
      </c>
      <c r="O1059" s="60" t="s">
        <v>27</v>
      </c>
      <c r="P1059" s="60">
        <f>772-769</f>
        <v>3</v>
      </c>
      <c r="Q1059" s="92" t="s">
        <v>205</v>
      </c>
      <c r="R1059" s="93" t="s">
        <v>220</v>
      </c>
      <c r="S1059" s="93" t="s">
        <v>221</v>
      </c>
      <c r="T1059" s="93" t="s">
        <v>222</v>
      </c>
      <c r="U1059" s="93">
        <v>-14</v>
      </c>
    </row>
    <row r="1060" spans="1:601" s="85" customFormat="1">
      <c r="A1060" s="83">
        <f>IF(C1060=C1059,A1059,IF(C1060=(C1059+1),A1059,(A1059+1)))</f>
        <v>149</v>
      </c>
      <c r="B1060" s="50">
        <f>IF(L1060="Stroke",IF(M1060=M1059,IF(A1060&lt;&gt;A1059,1,IF(L1059="Stroke",B1059+1,IF(L1058="Stroke",B1058+1,IF(L1057="Stroke",B1057+1,IF(L1056="Stroke",B1056+1,IF(L1055="Stroke",B1055+1,IF(L1054="Stroke",B1054+1,IF(L1053="Stroke",B1053+1,"")))))))),IF(A1060&lt;&gt;A1058,1,IF(M1060=M1058,IF(L1058="Stroke",B1058+1,IF(M1060=M1057,IF(L1057="Stroke",B1057+1,""))),1))),"")</f>
        <v>1</v>
      </c>
      <c r="C1060" s="83">
        <f t="shared" si="32"/>
        <v>53581</v>
      </c>
      <c r="D1060" s="83" t="str">
        <f t="shared" si="33"/>
        <v>2017121</v>
      </c>
      <c r="E1060" s="83">
        <v>2017</v>
      </c>
      <c r="F1060" s="83">
        <v>12</v>
      </c>
      <c r="G1060" s="83">
        <v>1</v>
      </c>
      <c r="H1060" s="83">
        <v>14</v>
      </c>
      <c r="I1060" s="83">
        <v>53</v>
      </c>
      <c r="J1060" s="83">
        <v>1</v>
      </c>
      <c r="K1060" s="83">
        <v>728</v>
      </c>
      <c r="L1060" s="83" t="s">
        <v>26</v>
      </c>
      <c r="M1060" s="83">
        <v>1</v>
      </c>
      <c r="N1060" s="83" t="s">
        <v>21</v>
      </c>
      <c r="O1060" s="83" t="s">
        <v>27</v>
      </c>
      <c r="P1060" s="83">
        <f>751-728</f>
        <v>23</v>
      </c>
      <c r="Q1060" s="83" t="s">
        <v>195</v>
      </c>
      <c r="R1060" s="60"/>
      <c r="S1060" s="60"/>
      <c r="T1060" s="60"/>
      <c r="U1060" s="79"/>
      <c r="V1060" s="79"/>
      <c r="W1060" s="79"/>
      <c r="X1060" s="79"/>
      <c r="Y1060" s="79"/>
      <c r="Z1060" s="79"/>
      <c r="AA1060" s="79"/>
      <c r="AB1060" s="79"/>
      <c r="AC1060" s="79"/>
      <c r="AD1060" s="79"/>
      <c r="AE1060" s="79"/>
      <c r="AF1060" s="79"/>
      <c r="AG1060" s="79"/>
      <c r="AH1060" s="79"/>
      <c r="AI1060" s="79"/>
      <c r="AJ1060" s="79"/>
      <c r="AK1060" s="79"/>
      <c r="AL1060" s="79"/>
      <c r="AM1060" s="79"/>
      <c r="AN1060" s="79"/>
      <c r="AO1060" s="79"/>
      <c r="AP1060" s="79"/>
      <c r="AQ1060" s="79"/>
      <c r="AR1060" s="79"/>
      <c r="AS1060" s="79"/>
      <c r="AT1060" s="79"/>
      <c r="AU1060" s="79"/>
      <c r="AV1060" s="79"/>
      <c r="AW1060" s="79"/>
      <c r="AX1060" s="79"/>
      <c r="AY1060" s="79"/>
      <c r="AZ1060" s="79"/>
      <c r="BA1060" s="79"/>
      <c r="BB1060" s="79"/>
      <c r="BC1060" s="79"/>
      <c r="BD1060" s="79"/>
      <c r="BE1060" s="79"/>
      <c r="BF1060" s="79"/>
      <c r="BG1060" s="79"/>
      <c r="BH1060" s="79"/>
      <c r="BI1060" s="79"/>
      <c r="BJ1060" s="79"/>
      <c r="BK1060" s="79"/>
      <c r="BL1060" s="79"/>
      <c r="BM1060" s="79"/>
      <c r="BN1060" s="79"/>
      <c r="BO1060" s="79"/>
      <c r="BP1060" s="79"/>
      <c r="BQ1060" s="79"/>
      <c r="BR1060" s="79"/>
      <c r="BS1060" s="79"/>
      <c r="BT1060" s="79"/>
      <c r="BU1060" s="79"/>
      <c r="BV1060" s="79"/>
      <c r="BW1060" s="79"/>
      <c r="BX1060" s="79"/>
      <c r="BY1060" s="79"/>
      <c r="BZ1060" s="79"/>
      <c r="CA1060" s="79"/>
      <c r="CB1060" s="79"/>
      <c r="CC1060" s="79"/>
      <c r="CD1060" s="79"/>
      <c r="CE1060" s="79"/>
      <c r="CF1060" s="79"/>
      <c r="CG1060" s="79"/>
      <c r="CH1060" s="79"/>
      <c r="CI1060" s="79"/>
      <c r="CJ1060" s="79"/>
      <c r="CK1060" s="79"/>
      <c r="CL1060" s="79"/>
      <c r="CM1060" s="79"/>
      <c r="CN1060" s="79"/>
      <c r="CO1060" s="79"/>
      <c r="CP1060" s="79"/>
      <c r="CQ1060" s="79"/>
      <c r="CR1060" s="79"/>
      <c r="CS1060" s="79"/>
      <c r="CT1060" s="79"/>
      <c r="CU1060" s="79"/>
      <c r="CV1060" s="79"/>
      <c r="CW1060" s="79"/>
      <c r="CX1060" s="79"/>
      <c r="CY1060" s="79"/>
      <c r="CZ1060" s="79"/>
      <c r="DA1060" s="79"/>
      <c r="DB1060" s="79"/>
      <c r="DC1060" s="79"/>
      <c r="DD1060" s="79"/>
      <c r="DE1060" s="79"/>
      <c r="DF1060" s="79"/>
      <c r="DG1060" s="79"/>
      <c r="DH1060" s="79"/>
      <c r="DI1060" s="79"/>
      <c r="DJ1060" s="79"/>
      <c r="DK1060" s="79"/>
      <c r="DL1060" s="79"/>
      <c r="DM1060" s="79"/>
      <c r="DN1060" s="79"/>
      <c r="DO1060" s="79"/>
      <c r="DP1060" s="79"/>
      <c r="DQ1060" s="79"/>
      <c r="DR1060" s="79"/>
      <c r="DS1060" s="79"/>
      <c r="DT1060" s="79"/>
      <c r="DU1060" s="79"/>
      <c r="DV1060" s="79"/>
      <c r="DW1060" s="79"/>
      <c r="DX1060" s="79"/>
      <c r="DY1060" s="79"/>
      <c r="DZ1060" s="79"/>
      <c r="EA1060" s="79"/>
      <c r="EB1060" s="79"/>
      <c r="EC1060" s="79"/>
      <c r="ED1060" s="79"/>
      <c r="EE1060" s="79"/>
      <c r="EF1060" s="79"/>
      <c r="EG1060" s="79"/>
      <c r="EH1060" s="79"/>
      <c r="EI1060" s="79"/>
      <c r="EJ1060" s="79"/>
      <c r="EK1060" s="79"/>
      <c r="EL1060" s="79"/>
      <c r="EM1060" s="79"/>
      <c r="EN1060" s="79"/>
      <c r="EO1060" s="79"/>
      <c r="EP1060" s="79"/>
      <c r="EQ1060" s="79"/>
      <c r="ER1060" s="79"/>
      <c r="ES1060" s="79"/>
      <c r="ET1060" s="79"/>
      <c r="EU1060" s="79"/>
      <c r="EV1060" s="79"/>
      <c r="EW1060" s="79"/>
      <c r="EX1060" s="79"/>
      <c r="EY1060" s="79"/>
      <c r="EZ1060" s="79"/>
      <c r="FA1060" s="79"/>
      <c r="FB1060" s="79"/>
      <c r="FC1060" s="79"/>
      <c r="FD1060" s="79"/>
      <c r="FE1060" s="79"/>
      <c r="FF1060" s="79"/>
      <c r="FG1060" s="79"/>
      <c r="FH1060" s="79"/>
      <c r="FI1060" s="79"/>
      <c r="FJ1060" s="79"/>
      <c r="FK1060" s="79"/>
      <c r="FL1060" s="79"/>
      <c r="FM1060" s="79"/>
      <c r="FN1060" s="79"/>
      <c r="FO1060" s="79"/>
      <c r="FP1060" s="79"/>
      <c r="FQ1060" s="79"/>
      <c r="FR1060" s="79"/>
      <c r="FS1060" s="79"/>
      <c r="FT1060" s="79"/>
      <c r="FU1060" s="79"/>
      <c r="FV1060" s="79"/>
      <c r="FW1060" s="79"/>
      <c r="FX1060" s="79"/>
      <c r="FY1060" s="79"/>
      <c r="FZ1060" s="79"/>
      <c r="GA1060" s="79"/>
      <c r="GB1060" s="79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79"/>
      <c r="HP1060" s="79"/>
      <c r="HQ1060" s="79"/>
      <c r="HR1060" s="79"/>
      <c r="HS1060" s="79"/>
      <c r="HT1060" s="79"/>
      <c r="HU1060" s="79"/>
      <c r="HV1060" s="79"/>
      <c r="HW1060" s="79"/>
      <c r="HX1060" s="79"/>
      <c r="HY1060" s="79"/>
      <c r="HZ1060" s="79"/>
      <c r="IA1060" s="79"/>
      <c r="IB1060" s="79"/>
      <c r="IC1060" s="79"/>
      <c r="ID1060" s="79"/>
      <c r="IE1060" s="79"/>
      <c r="IF1060" s="79"/>
      <c r="IG1060" s="79"/>
      <c r="IH1060" s="79"/>
      <c r="II1060" s="79"/>
      <c r="IJ1060" s="79"/>
      <c r="IK1060" s="79"/>
      <c r="IL1060" s="79"/>
      <c r="IM1060" s="79"/>
      <c r="IN1060" s="79"/>
      <c r="IO1060" s="79"/>
      <c r="IP1060" s="79"/>
      <c r="IQ1060" s="79"/>
      <c r="IR1060" s="79"/>
      <c r="IS1060" s="79"/>
      <c r="IT1060" s="79"/>
      <c r="IU1060" s="79"/>
      <c r="IV1060" s="79"/>
      <c r="IW1060" s="79"/>
      <c r="IX1060" s="79"/>
      <c r="IY1060" s="79"/>
      <c r="IZ1060" s="79"/>
      <c r="JA1060" s="79"/>
      <c r="JB1060" s="79"/>
      <c r="JC1060" s="79"/>
      <c r="JD1060" s="79"/>
      <c r="JE1060" s="79"/>
      <c r="JF1060" s="79"/>
      <c r="JG1060" s="79"/>
      <c r="JH1060" s="79"/>
      <c r="JI1060" s="79"/>
      <c r="JJ1060" s="79"/>
      <c r="JK1060" s="79"/>
      <c r="JL1060" s="79"/>
      <c r="JM1060" s="79"/>
      <c r="JN1060" s="79"/>
      <c r="JO1060" s="79"/>
      <c r="JP1060" s="79"/>
      <c r="JQ1060" s="79"/>
      <c r="JR1060" s="79"/>
      <c r="JS1060" s="79"/>
      <c r="JT1060" s="79"/>
      <c r="JU1060" s="79"/>
      <c r="JV1060" s="79"/>
      <c r="JW1060" s="79"/>
      <c r="JX1060" s="79"/>
      <c r="JY1060" s="79"/>
      <c r="JZ1060" s="79"/>
      <c r="KA1060" s="79"/>
      <c r="KB1060" s="79"/>
      <c r="KC1060" s="79"/>
      <c r="KD1060" s="79"/>
      <c r="KE1060" s="79"/>
      <c r="KF1060" s="79"/>
      <c r="KG1060" s="79"/>
      <c r="KH1060" s="79"/>
      <c r="KI1060" s="79"/>
      <c r="KJ1060" s="79"/>
      <c r="KK1060" s="79"/>
      <c r="KL1060" s="79"/>
      <c r="KM1060" s="79"/>
      <c r="KN1060" s="79"/>
      <c r="KO1060" s="79"/>
      <c r="KP1060" s="79"/>
      <c r="KQ1060" s="79"/>
      <c r="KR1060" s="79"/>
      <c r="KS1060" s="79"/>
      <c r="KT1060" s="79"/>
      <c r="KU1060" s="79"/>
      <c r="KV1060" s="79"/>
      <c r="KW1060" s="79"/>
      <c r="KX1060" s="79"/>
      <c r="KY1060" s="79"/>
      <c r="KZ1060" s="79"/>
      <c r="LA1060" s="79"/>
      <c r="LB1060" s="79"/>
      <c r="LC1060" s="79"/>
      <c r="LD1060" s="79"/>
      <c r="LE1060" s="79"/>
      <c r="LF1060" s="79"/>
      <c r="LG1060" s="79"/>
      <c r="LH1060" s="79"/>
      <c r="LI1060" s="79"/>
      <c r="LJ1060" s="79"/>
      <c r="LK1060" s="79"/>
      <c r="LL1060" s="79"/>
      <c r="LM1060" s="79"/>
      <c r="LN1060" s="79"/>
      <c r="LO1060" s="79"/>
      <c r="LP1060" s="79"/>
      <c r="LQ1060" s="79"/>
      <c r="LR1060" s="79"/>
      <c r="LS1060" s="79"/>
      <c r="LT1060" s="79"/>
      <c r="LU1060" s="79"/>
      <c r="LV1060" s="79"/>
      <c r="LW1060" s="79"/>
      <c r="LX1060" s="79"/>
      <c r="LY1060" s="79"/>
      <c r="LZ1060" s="79"/>
      <c r="MA1060" s="79"/>
      <c r="MB1060" s="79"/>
      <c r="MC1060" s="79"/>
      <c r="MD1060" s="79"/>
      <c r="ME1060" s="79"/>
      <c r="MF1060" s="79"/>
      <c r="MG1060" s="79"/>
      <c r="MH1060" s="79"/>
      <c r="MI1060" s="79"/>
      <c r="MJ1060" s="79"/>
      <c r="MK1060" s="79"/>
      <c r="ML1060" s="79"/>
      <c r="MM1060" s="79"/>
      <c r="MN1060" s="79"/>
      <c r="MO1060" s="79"/>
      <c r="MP1060" s="79"/>
      <c r="MQ1060" s="79"/>
      <c r="MR1060" s="79"/>
      <c r="MS1060" s="79"/>
      <c r="MT1060" s="79"/>
      <c r="MU1060" s="79"/>
      <c r="MV1060" s="79"/>
      <c r="MW1060" s="79"/>
      <c r="MX1060" s="79"/>
      <c r="MY1060" s="79"/>
      <c r="MZ1060" s="79"/>
      <c r="NA1060" s="79"/>
      <c r="NB1060" s="79"/>
      <c r="NC1060" s="79"/>
      <c r="ND1060" s="79"/>
      <c r="NE1060" s="79"/>
      <c r="NF1060" s="79"/>
      <c r="NG1060" s="79"/>
      <c r="NH1060" s="79"/>
      <c r="NI1060" s="79"/>
      <c r="NJ1060" s="79"/>
      <c r="NK1060" s="79"/>
      <c r="NL1060" s="79"/>
      <c r="NM1060" s="79"/>
      <c r="NN1060" s="79"/>
      <c r="NO1060" s="79"/>
      <c r="NP1060" s="79"/>
      <c r="NQ1060" s="79"/>
      <c r="NR1060" s="79"/>
      <c r="NS1060" s="79"/>
      <c r="NT1060" s="79"/>
      <c r="NU1060" s="79"/>
      <c r="NV1060" s="79"/>
      <c r="NW1060" s="79"/>
      <c r="NX1060" s="79"/>
      <c r="NY1060" s="79"/>
      <c r="NZ1060" s="79"/>
      <c r="OA1060" s="79"/>
      <c r="OB1060" s="79"/>
      <c r="OC1060" s="79"/>
      <c r="OD1060" s="79"/>
      <c r="OE1060" s="79"/>
      <c r="OF1060" s="79"/>
      <c r="OG1060" s="79"/>
      <c r="OH1060" s="79"/>
      <c r="OI1060" s="79"/>
      <c r="OJ1060" s="79"/>
      <c r="OK1060" s="79"/>
      <c r="OL1060" s="79"/>
      <c r="OM1060" s="79"/>
      <c r="ON1060" s="79"/>
      <c r="OO1060" s="79"/>
      <c r="OP1060" s="79"/>
      <c r="OQ1060" s="79"/>
      <c r="OR1060" s="79"/>
      <c r="OS1060" s="79"/>
      <c r="OT1060" s="79"/>
      <c r="OU1060" s="79"/>
      <c r="OV1060" s="79"/>
      <c r="OW1060" s="79"/>
      <c r="OX1060" s="79"/>
      <c r="OY1060" s="79"/>
      <c r="OZ1060" s="79"/>
      <c r="PA1060" s="79"/>
      <c r="PB1060" s="79"/>
      <c r="PC1060" s="79"/>
      <c r="PD1060" s="79"/>
      <c r="PE1060" s="79"/>
      <c r="PF1060" s="79"/>
      <c r="PG1060" s="79"/>
      <c r="PH1060" s="79"/>
      <c r="PI1060" s="79"/>
      <c r="PJ1060" s="79"/>
      <c r="PK1060" s="79"/>
      <c r="PL1060" s="79"/>
      <c r="PM1060" s="79"/>
      <c r="PN1060" s="79"/>
      <c r="PO1060" s="79"/>
      <c r="PP1060" s="79"/>
      <c r="PQ1060" s="79"/>
      <c r="PR1060" s="79"/>
      <c r="PS1060" s="79"/>
      <c r="PT1060" s="79"/>
      <c r="PU1060" s="79"/>
      <c r="PV1060" s="79"/>
      <c r="PW1060" s="79"/>
      <c r="PX1060" s="79"/>
      <c r="PY1060" s="79"/>
      <c r="PZ1060" s="79"/>
      <c r="QA1060" s="79"/>
      <c r="QB1060" s="79"/>
      <c r="QC1060" s="79"/>
      <c r="QD1060" s="79"/>
      <c r="QE1060" s="79"/>
      <c r="QF1060" s="79"/>
      <c r="QG1060" s="79"/>
      <c r="QH1060" s="79"/>
      <c r="QI1060" s="79"/>
      <c r="QJ1060" s="79"/>
      <c r="QK1060" s="79"/>
      <c r="QL1060" s="79"/>
      <c r="QM1060" s="79"/>
      <c r="QN1060" s="79"/>
      <c r="QO1060" s="79"/>
      <c r="QP1060" s="79"/>
      <c r="QQ1060" s="79"/>
      <c r="QR1060" s="79"/>
      <c r="QS1060" s="79"/>
      <c r="QT1060" s="79"/>
      <c r="QU1060" s="79"/>
      <c r="QV1060" s="79"/>
      <c r="QW1060" s="79"/>
      <c r="QX1060" s="79"/>
      <c r="QY1060" s="79"/>
      <c r="QZ1060" s="79"/>
      <c r="RA1060" s="79"/>
      <c r="RB1060" s="79"/>
      <c r="RC1060" s="79"/>
      <c r="RD1060" s="79"/>
      <c r="RE1060" s="79"/>
      <c r="RF1060" s="79"/>
      <c r="RG1060" s="79"/>
      <c r="RH1060" s="79"/>
      <c r="RI1060" s="79"/>
      <c r="RJ1060" s="79"/>
      <c r="RK1060" s="79"/>
      <c r="RL1060" s="79"/>
      <c r="RM1060" s="79"/>
      <c r="RN1060" s="79"/>
      <c r="RO1060" s="79"/>
      <c r="RP1060" s="79"/>
      <c r="RQ1060" s="79"/>
      <c r="RR1060" s="79"/>
      <c r="RS1060" s="79"/>
      <c r="RT1060" s="79"/>
      <c r="RU1060" s="79"/>
      <c r="RV1060" s="79"/>
      <c r="RW1060" s="79"/>
      <c r="RX1060" s="79"/>
      <c r="RY1060" s="79"/>
      <c r="RZ1060" s="79"/>
      <c r="SA1060" s="79"/>
      <c r="SB1060" s="79"/>
      <c r="SC1060" s="79"/>
      <c r="SD1060" s="79"/>
      <c r="SE1060" s="79"/>
      <c r="SF1060" s="79"/>
      <c r="SG1060" s="79"/>
      <c r="SH1060" s="79"/>
      <c r="SI1060" s="79"/>
      <c r="SJ1060" s="79"/>
      <c r="SK1060" s="79"/>
      <c r="SL1060" s="79"/>
      <c r="SM1060" s="79"/>
      <c r="SN1060" s="79"/>
      <c r="SO1060" s="79"/>
      <c r="SP1060" s="79"/>
      <c r="SQ1060" s="79"/>
      <c r="SR1060" s="79"/>
      <c r="SS1060" s="79"/>
      <c r="ST1060" s="79"/>
      <c r="SU1060" s="79"/>
      <c r="SV1060" s="79"/>
      <c r="SW1060" s="79"/>
      <c r="SX1060" s="79"/>
      <c r="SY1060" s="79"/>
      <c r="SZ1060" s="79"/>
      <c r="TA1060" s="79"/>
      <c r="TB1060" s="79"/>
      <c r="TC1060" s="79"/>
      <c r="TD1060" s="79"/>
      <c r="TE1060" s="79"/>
      <c r="TF1060" s="79"/>
      <c r="TG1060" s="79"/>
      <c r="TH1060" s="79"/>
      <c r="TI1060" s="79"/>
      <c r="TJ1060" s="79"/>
      <c r="TK1060" s="79"/>
      <c r="TL1060" s="79"/>
      <c r="TM1060" s="79"/>
      <c r="TN1060" s="79"/>
      <c r="TO1060" s="79"/>
      <c r="TP1060" s="79"/>
      <c r="TQ1060" s="79"/>
      <c r="TR1060" s="79"/>
      <c r="TS1060" s="79"/>
      <c r="TT1060" s="79"/>
      <c r="TU1060" s="79"/>
      <c r="TV1060" s="79"/>
      <c r="TW1060" s="79"/>
      <c r="TX1060" s="79"/>
      <c r="TY1060" s="79"/>
      <c r="TZ1060" s="79"/>
      <c r="UA1060" s="79"/>
      <c r="UB1060" s="79"/>
      <c r="UC1060" s="79"/>
      <c r="UD1060" s="79"/>
      <c r="UE1060" s="79"/>
      <c r="UF1060" s="79"/>
      <c r="UG1060" s="79"/>
      <c r="UH1060" s="79"/>
      <c r="UI1060" s="79"/>
      <c r="UJ1060" s="79"/>
      <c r="UK1060" s="79"/>
      <c r="UL1060" s="79"/>
      <c r="UM1060" s="79"/>
      <c r="UN1060" s="79"/>
      <c r="UO1060" s="79"/>
      <c r="UP1060" s="79"/>
      <c r="UQ1060" s="79"/>
      <c r="UR1060" s="79"/>
      <c r="US1060" s="79"/>
      <c r="UT1060" s="79"/>
      <c r="UU1060" s="79"/>
      <c r="UV1060" s="79"/>
      <c r="UW1060" s="79"/>
      <c r="UX1060" s="79"/>
      <c r="UY1060" s="79"/>
      <c r="UZ1060" s="79"/>
      <c r="VA1060" s="79"/>
      <c r="VB1060" s="79"/>
      <c r="VC1060" s="79"/>
      <c r="VD1060" s="79"/>
      <c r="VE1060" s="79"/>
      <c r="VF1060" s="79"/>
      <c r="VG1060" s="79"/>
      <c r="VH1060" s="79"/>
      <c r="VI1060" s="79"/>
      <c r="VJ1060" s="79"/>
      <c r="VK1060" s="79"/>
      <c r="VL1060" s="79"/>
      <c r="VM1060" s="79"/>
      <c r="VN1060" s="79"/>
      <c r="VO1060" s="79"/>
      <c r="VP1060" s="79"/>
      <c r="VQ1060" s="79"/>
      <c r="VR1060" s="79"/>
      <c r="VS1060" s="79"/>
      <c r="VT1060" s="79"/>
      <c r="VU1060" s="79"/>
      <c r="VV1060" s="79"/>
      <c r="VW1060" s="79"/>
      <c r="VX1060" s="79"/>
      <c r="VY1060" s="79"/>
      <c r="VZ1060" s="79"/>
      <c r="WA1060" s="79"/>
      <c r="WB1060" s="79"/>
      <c r="WC1060" s="79"/>
    </row>
    <row r="1061" spans="1:601" s="79" customFormat="1">
      <c r="A1061" s="60">
        <f>IF(C1061=C1060,A1060,IF(C1061=(C1060+1),A1060,(A1060+1)))</f>
        <v>149</v>
      </c>
      <c r="B1061" s="50">
        <f>IF(L1061="Stroke",IF(M1061=M1060,IF(A1061&lt;&gt;A1060,1,IF(L1060="Stroke",B1060+1,IF(L1059="Stroke",B1059+1,IF(L1058="Stroke",B1058+1,IF(L1057="Stroke",B1057+1,IF(L1056="Stroke",B1056+1,IF(L1055="Stroke",B1055+1,IF(L1054="Stroke",B1054+1,"")))))))),IF(A1061&lt;&gt;A1059,1,IF(M1061=M1059,IF(L1059="Stroke",B1059+1,IF(M1061=M1058,IF(L1058="Stroke",B1058+1,""))),1))),"")</f>
        <v>2</v>
      </c>
      <c r="C1061" s="60">
        <f t="shared" si="32"/>
        <v>53581</v>
      </c>
      <c r="D1061" s="60" t="str">
        <f t="shared" si="33"/>
        <v>2017121</v>
      </c>
      <c r="E1061" s="60">
        <v>2017</v>
      </c>
      <c r="F1061" s="60">
        <v>12</v>
      </c>
      <c r="G1061" s="60">
        <v>1</v>
      </c>
      <c r="H1061" s="60">
        <v>14</v>
      </c>
      <c r="I1061" s="60">
        <v>53</v>
      </c>
      <c r="J1061" s="60">
        <v>1</v>
      </c>
      <c r="K1061" s="60">
        <v>900</v>
      </c>
      <c r="L1061" s="60" t="s">
        <v>26</v>
      </c>
      <c r="M1061" s="60">
        <v>1</v>
      </c>
      <c r="N1061" s="60" t="s">
        <v>21</v>
      </c>
      <c r="O1061" s="60" t="s">
        <v>27</v>
      </c>
      <c r="P1061" s="60">
        <f>930-900</f>
        <v>30</v>
      </c>
      <c r="Q1061" s="60"/>
      <c r="R1061" s="60"/>
      <c r="S1061" s="60"/>
      <c r="T1061" s="60"/>
    </row>
    <row r="1062" spans="1:601" s="85" customFormat="1">
      <c r="A1062" s="83">
        <f>IF(C1062=C1061,A1061,IF(C1062=(C1061+1),A1061,(A1061+1)))</f>
        <v>150</v>
      </c>
      <c r="B1062" s="50">
        <f>IF(L1062="Stroke",IF(M1062=M1061,IF(A1062&lt;&gt;A1061,1,IF(L1061="Stroke",B1061+1,IF(L1060="Stroke",B1060+1,IF(L1059="Stroke",B1059+1,IF(L1058="Stroke",B1058+1,IF(L1057="Stroke",B1057+1,IF(L1056="Stroke",B1056+1,IF(L1055="Stroke",B1055+1,"")))))))),IF(A1062&lt;&gt;A1060,1,IF(M1062=M1060,IF(L1060="Stroke",B1060+1,IF(M1062=M1059,IF(L1059="Stroke",B1059+1,""))),1))),"")</f>
        <v>1</v>
      </c>
      <c r="C1062" s="83">
        <f t="shared" si="32"/>
        <v>53705</v>
      </c>
      <c r="D1062" s="83" t="str">
        <f t="shared" si="33"/>
        <v>2017121</v>
      </c>
      <c r="E1062" s="83">
        <v>2017</v>
      </c>
      <c r="F1062" s="83">
        <v>12</v>
      </c>
      <c r="G1062" s="83">
        <v>1</v>
      </c>
      <c r="H1062" s="83">
        <v>14</v>
      </c>
      <c r="I1062" s="83">
        <v>55</v>
      </c>
      <c r="J1062" s="83">
        <v>5</v>
      </c>
      <c r="K1062" s="83">
        <v>804</v>
      </c>
      <c r="L1062" s="83" t="s">
        <v>26</v>
      </c>
      <c r="M1062" s="83">
        <v>1</v>
      </c>
      <c r="N1062" s="83" t="s">
        <v>21</v>
      </c>
      <c r="O1062" s="83" t="s">
        <v>27</v>
      </c>
      <c r="P1062" s="83">
        <f>814-804</f>
        <v>10</v>
      </c>
      <c r="Q1062" s="83"/>
      <c r="R1062" s="60"/>
      <c r="S1062" s="60"/>
      <c r="T1062" s="60"/>
      <c r="U1062" s="79"/>
      <c r="V1062" s="79"/>
      <c r="W1062" s="79"/>
      <c r="X1062" s="79"/>
      <c r="Y1062" s="79"/>
      <c r="Z1062" s="79"/>
      <c r="AA1062" s="79"/>
      <c r="AB1062" s="79"/>
      <c r="AC1062" s="79"/>
      <c r="AD1062" s="79"/>
      <c r="AE1062" s="79"/>
      <c r="AF1062" s="79"/>
      <c r="AG1062" s="79"/>
      <c r="AH1062" s="79"/>
      <c r="AI1062" s="79"/>
      <c r="AJ1062" s="79"/>
      <c r="AK1062" s="79"/>
      <c r="AL1062" s="79"/>
      <c r="AM1062" s="79"/>
      <c r="AN1062" s="79"/>
      <c r="AO1062" s="79"/>
      <c r="AP1062" s="79"/>
      <c r="AQ1062" s="79"/>
      <c r="AR1062" s="79"/>
      <c r="AS1062" s="79"/>
      <c r="AT1062" s="79"/>
      <c r="AU1062" s="79"/>
      <c r="AV1062" s="79"/>
      <c r="AW1062" s="79"/>
      <c r="AX1062" s="79"/>
      <c r="AY1062" s="79"/>
      <c r="AZ1062" s="79"/>
      <c r="BA1062" s="79"/>
      <c r="BB1062" s="79"/>
      <c r="BC1062" s="79"/>
      <c r="BD1062" s="79"/>
      <c r="BE1062" s="79"/>
      <c r="BF1062" s="79"/>
      <c r="BG1062" s="79"/>
      <c r="BH1062" s="79"/>
      <c r="BI1062" s="79"/>
      <c r="BJ1062" s="79"/>
      <c r="BK1062" s="79"/>
      <c r="BL1062" s="79"/>
      <c r="BM1062" s="79"/>
      <c r="BN1062" s="79"/>
      <c r="BO1062" s="79"/>
      <c r="BP1062" s="79"/>
      <c r="BQ1062" s="79"/>
      <c r="BR1062" s="79"/>
      <c r="BS1062" s="79"/>
      <c r="BT1062" s="79"/>
      <c r="BU1062" s="79"/>
      <c r="BV1062" s="79"/>
      <c r="BW1062" s="79"/>
      <c r="BX1062" s="79"/>
      <c r="BY1062" s="79"/>
      <c r="BZ1062" s="79"/>
      <c r="CA1062" s="79"/>
      <c r="CB1062" s="79"/>
      <c r="CC1062" s="79"/>
      <c r="CD1062" s="79"/>
      <c r="CE1062" s="79"/>
      <c r="CF1062" s="79"/>
      <c r="CG1062" s="79"/>
      <c r="CH1062" s="79"/>
      <c r="CI1062" s="79"/>
      <c r="CJ1062" s="79"/>
      <c r="CK1062" s="79"/>
      <c r="CL1062" s="79"/>
      <c r="CM1062" s="79"/>
      <c r="CN1062" s="79"/>
      <c r="CO1062" s="79"/>
      <c r="CP1062" s="79"/>
      <c r="CQ1062" s="79"/>
      <c r="CR1062" s="79"/>
      <c r="CS1062" s="79"/>
      <c r="CT1062" s="79"/>
      <c r="CU1062" s="79"/>
      <c r="CV1062" s="79"/>
      <c r="CW1062" s="79"/>
      <c r="CX1062" s="79"/>
      <c r="CY1062" s="79"/>
      <c r="CZ1062" s="79"/>
      <c r="DA1062" s="79"/>
      <c r="DB1062" s="79"/>
      <c r="DC1062" s="79"/>
      <c r="DD1062" s="79"/>
      <c r="DE1062" s="79"/>
      <c r="DF1062" s="79"/>
      <c r="DG1062" s="79"/>
      <c r="DH1062" s="79"/>
      <c r="DI1062" s="79"/>
      <c r="DJ1062" s="79"/>
      <c r="DK1062" s="79"/>
      <c r="DL1062" s="79"/>
      <c r="DM1062" s="79"/>
      <c r="DN1062" s="79"/>
      <c r="DO1062" s="79"/>
      <c r="DP1062" s="79"/>
      <c r="DQ1062" s="79"/>
      <c r="DR1062" s="79"/>
      <c r="DS1062" s="79"/>
      <c r="DT1062" s="79"/>
      <c r="DU1062" s="79"/>
      <c r="DV1062" s="79"/>
      <c r="DW1062" s="79"/>
      <c r="DX1062" s="79"/>
      <c r="DY1062" s="79"/>
      <c r="DZ1062" s="79"/>
      <c r="EA1062" s="79"/>
      <c r="EB1062" s="79"/>
      <c r="EC1062" s="79"/>
      <c r="ED1062" s="79"/>
      <c r="EE1062" s="79"/>
      <c r="EF1062" s="79"/>
      <c r="EG1062" s="79"/>
      <c r="EH1062" s="79"/>
      <c r="EI1062" s="79"/>
      <c r="EJ1062" s="79"/>
      <c r="EK1062" s="79"/>
      <c r="EL1062" s="79"/>
      <c r="EM1062" s="79"/>
      <c r="EN1062" s="79"/>
      <c r="EO1062" s="79"/>
      <c r="EP1062" s="79"/>
      <c r="EQ1062" s="79"/>
      <c r="ER1062" s="79"/>
      <c r="ES1062" s="79"/>
      <c r="ET1062" s="79"/>
      <c r="EU1062" s="79"/>
      <c r="EV1062" s="79"/>
      <c r="EW1062" s="79"/>
      <c r="EX1062" s="79"/>
      <c r="EY1062" s="79"/>
      <c r="EZ1062" s="79"/>
      <c r="FA1062" s="79"/>
      <c r="FB1062" s="79"/>
      <c r="FC1062" s="79"/>
      <c r="FD1062" s="79"/>
      <c r="FE1062" s="79"/>
      <c r="FF1062" s="79"/>
      <c r="FG1062" s="79"/>
      <c r="FH1062" s="79"/>
      <c r="FI1062" s="79"/>
      <c r="FJ1062" s="79"/>
      <c r="FK1062" s="79"/>
      <c r="FL1062" s="79"/>
      <c r="FM1062" s="79"/>
      <c r="FN1062" s="79"/>
      <c r="FO1062" s="79"/>
      <c r="FP1062" s="79"/>
      <c r="FQ1062" s="79"/>
      <c r="FR1062" s="79"/>
      <c r="FS1062" s="79"/>
      <c r="FT1062" s="79"/>
      <c r="FU1062" s="79"/>
      <c r="FV1062" s="79"/>
      <c r="FW1062" s="79"/>
      <c r="FX1062" s="79"/>
      <c r="FY1062" s="79"/>
      <c r="FZ1062" s="79"/>
      <c r="GA1062" s="79"/>
      <c r="GB1062" s="79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79"/>
      <c r="HP1062" s="79"/>
      <c r="HQ1062" s="79"/>
      <c r="HR1062" s="79"/>
      <c r="HS1062" s="79"/>
      <c r="HT1062" s="79"/>
      <c r="HU1062" s="79"/>
      <c r="HV1062" s="79"/>
      <c r="HW1062" s="79"/>
      <c r="HX1062" s="79"/>
      <c r="HY1062" s="79"/>
      <c r="HZ1062" s="79"/>
      <c r="IA1062" s="79"/>
      <c r="IB1062" s="79"/>
      <c r="IC1062" s="79"/>
      <c r="ID1062" s="79"/>
      <c r="IE1062" s="79"/>
      <c r="IF1062" s="79"/>
      <c r="IG1062" s="79"/>
      <c r="IH1062" s="79"/>
      <c r="II1062" s="79"/>
      <c r="IJ1062" s="79"/>
      <c r="IK1062" s="79"/>
      <c r="IL1062" s="79"/>
      <c r="IM1062" s="79"/>
      <c r="IN1062" s="79"/>
      <c r="IO1062" s="79"/>
      <c r="IP1062" s="79"/>
      <c r="IQ1062" s="79"/>
      <c r="IR1062" s="79"/>
      <c r="IS1062" s="79"/>
      <c r="IT1062" s="79"/>
      <c r="IU1062" s="79"/>
      <c r="IV1062" s="79"/>
      <c r="IW1062" s="79"/>
      <c r="IX1062" s="79"/>
      <c r="IY1062" s="79"/>
      <c r="IZ1062" s="79"/>
      <c r="JA1062" s="79"/>
      <c r="JB1062" s="79"/>
      <c r="JC1062" s="79"/>
      <c r="JD1062" s="79"/>
      <c r="JE1062" s="79"/>
      <c r="JF1062" s="79"/>
      <c r="JG1062" s="79"/>
      <c r="JH1062" s="79"/>
      <c r="JI1062" s="79"/>
      <c r="JJ1062" s="79"/>
      <c r="JK1062" s="79"/>
      <c r="JL1062" s="79"/>
      <c r="JM1062" s="79"/>
      <c r="JN1062" s="79"/>
      <c r="JO1062" s="79"/>
      <c r="JP1062" s="79"/>
      <c r="JQ1062" s="79"/>
      <c r="JR1062" s="79"/>
      <c r="JS1062" s="79"/>
      <c r="JT1062" s="79"/>
      <c r="JU1062" s="79"/>
      <c r="JV1062" s="79"/>
      <c r="JW1062" s="79"/>
      <c r="JX1062" s="79"/>
      <c r="JY1062" s="79"/>
      <c r="JZ1062" s="79"/>
      <c r="KA1062" s="79"/>
      <c r="KB1062" s="79"/>
      <c r="KC1062" s="79"/>
      <c r="KD1062" s="79"/>
      <c r="KE1062" s="79"/>
      <c r="KF1062" s="79"/>
      <c r="KG1062" s="79"/>
      <c r="KH1062" s="79"/>
      <c r="KI1062" s="79"/>
      <c r="KJ1062" s="79"/>
      <c r="KK1062" s="79"/>
      <c r="KL1062" s="79"/>
      <c r="KM1062" s="79"/>
      <c r="KN1062" s="79"/>
      <c r="KO1062" s="79"/>
      <c r="KP1062" s="79"/>
      <c r="KQ1062" s="79"/>
      <c r="KR1062" s="79"/>
      <c r="KS1062" s="79"/>
      <c r="KT1062" s="79"/>
      <c r="KU1062" s="79"/>
      <c r="KV1062" s="79"/>
      <c r="KW1062" s="79"/>
      <c r="KX1062" s="79"/>
      <c r="KY1062" s="79"/>
      <c r="KZ1062" s="79"/>
      <c r="LA1062" s="79"/>
      <c r="LB1062" s="79"/>
      <c r="LC1062" s="79"/>
      <c r="LD1062" s="79"/>
      <c r="LE1062" s="79"/>
      <c r="LF1062" s="79"/>
      <c r="LG1062" s="79"/>
      <c r="LH1062" s="79"/>
      <c r="LI1062" s="79"/>
      <c r="LJ1062" s="79"/>
      <c r="LK1062" s="79"/>
      <c r="LL1062" s="79"/>
      <c r="LM1062" s="79"/>
      <c r="LN1062" s="79"/>
      <c r="LO1062" s="79"/>
      <c r="LP1062" s="79"/>
      <c r="LQ1062" s="79"/>
      <c r="LR1062" s="79"/>
      <c r="LS1062" s="79"/>
      <c r="LT1062" s="79"/>
      <c r="LU1062" s="79"/>
      <c r="LV1062" s="79"/>
      <c r="LW1062" s="79"/>
      <c r="LX1062" s="79"/>
      <c r="LY1062" s="79"/>
      <c r="LZ1062" s="79"/>
      <c r="MA1062" s="79"/>
      <c r="MB1062" s="79"/>
      <c r="MC1062" s="79"/>
      <c r="MD1062" s="79"/>
      <c r="ME1062" s="79"/>
      <c r="MF1062" s="79"/>
      <c r="MG1062" s="79"/>
      <c r="MH1062" s="79"/>
      <c r="MI1062" s="79"/>
      <c r="MJ1062" s="79"/>
      <c r="MK1062" s="79"/>
      <c r="ML1062" s="79"/>
      <c r="MM1062" s="79"/>
      <c r="MN1062" s="79"/>
      <c r="MO1062" s="79"/>
      <c r="MP1062" s="79"/>
      <c r="MQ1062" s="79"/>
      <c r="MR1062" s="79"/>
      <c r="MS1062" s="79"/>
      <c r="MT1062" s="79"/>
      <c r="MU1062" s="79"/>
      <c r="MV1062" s="79"/>
      <c r="MW1062" s="79"/>
      <c r="MX1062" s="79"/>
      <c r="MY1062" s="79"/>
      <c r="MZ1062" s="79"/>
      <c r="NA1062" s="79"/>
      <c r="NB1062" s="79"/>
      <c r="NC1062" s="79"/>
      <c r="ND1062" s="79"/>
      <c r="NE1062" s="79"/>
      <c r="NF1062" s="79"/>
      <c r="NG1062" s="79"/>
      <c r="NH1062" s="79"/>
      <c r="NI1062" s="79"/>
      <c r="NJ1062" s="79"/>
      <c r="NK1062" s="79"/>
      <c r="NL1062" s="79"/>
      <c r="NM1062" s="79"/>
      <c r="NN1062" s="79"/>
      <c r="NO1062" s="79"/>
      <c r="NP1062" s="79"/>
      <c r="NQ1062" s="79"/>
      <c r="NR1062" s="79"/>
      <c r="NS1062" s="79"/>
      <c r="NT1062" s="79"/>
      <c r="NU1062" s="79"/>
      <c r="NV1062" s="79"/>
      <c r="NW1062" s="79"/>
      <c r="NX1062" s="79"/>
      <c r="NY1062" s="79"/>
      <c r="NZ1062" s="79"/>
      <c r="OA1062" s="79"/>
      <c r="OB1062" s="79"/>
      <c r="OC1062" s="79"/>
      <c r="OD1062" s="79"/>
      <c r="OE1062" s="79"/>
      <c r="OF1062" s="79"/>
      <c r="OG1062" s="79"/>
      <c r="OH1062" s="79"/>
      <c r="OI1062" s="79"/>
      <c r="OJ1062" s="79"/>
      <c r="OK1062" s="79"/>
      <c r="OL1062" s="79"/>
      <c r="OM1062" s="79"/>
      <c r="ON1062" s="79"/>
      <c r="OO1062" s="79"/>
      <c r="OP1062" s="79"/>
      <c r="OQ1062" s="79"/>
      <c r="OR1062" s="79"/>
      <c r="OS1062" s="79"/>
      <c r="OT1062" s="79"/>
      <c r="OU1062" s="79"/>
      <c r="OV1062" s="79"/>
      <c r="OW1062" s="79"/>
      <c r="OX1062" s="79"/>
      <c r="OY1062" s="79"/>
      <c r="OZ1062" s="79"/>
      <c r="PA1062" s="79"/>
      <c r="PB1062" s="79"/>
      <c r="PC1062" s="79"/>
      <c r="PD1062" s="79"/>
      <c r="PE1062" s="79"/>
      <c r="PF1062" s="79"/>
      <c r="PG1062" s="79"/>
      <c r="PH1062" s="79"/>
      <c r="PI1062" s="79"/>
      <c r="PJ1062" s="79"/>
      <c r="PK1062" s="79"/>
      <c r="PL1062" s="79"/>
      <c r="PM1062" s="79"/>
      <c r="PN1062" s="79"/>
      <c r="PO1062" s="79"/>
      <c r="PP1062" s="79"/>
      <c r="PQ1062" s="79"/>
      <c r="PR1062" s="79"/>
      <c r="PS1062" s="79"/>
      <c r="PT1062" s="79"/>
      <c r="PU1062" s="79"/>
      <c r="PV1062" s="79"/>
      <c r="PW1062" s="79"/>
      <c r="PX1062" s="79"/>
      <c r="PY1062" s="79"/>
      <c r="PZ1062" s="79"/>
      <c r="QA1062" s="79"/>
      <c r="QB1062" s="79"/>
      <c r="QC1062" s="79"/>
      <c r="QD1062" s="79"/>
      <c r="QE1062" s="79"/>
      <c r="QF1062" s="79"/>
      <c r="QG1062" s="79"/>
      <c r="QH1062" s="79"/>
      <c r="QI1062" s="79"/>
      <c r="QJ1062" s="79"/>
      <c r="QK1062" s="79"/>
      <c r="QL1062" s="79"/>
      <c r="QM1062" s="79"/>
      <c r="QN1062" s="79"/>
      <c r="QO1062" s="79"/>
      <c r="QP1062" s="79"/>
      <c r="QQ1062" s="79"/>
      <c r="QR1062" s="79"/>
      <c r="QS1062" s="79"/>
      <c r="QT1062" s="79"/>
      <c r="QU1062" s="79"/>
      <c r="QV1062" s="79"/>
      <c r="QW1062" s="79"/>
      <c r="QX1062" s="79"/>
      <c r="QY1062" s="79"/>
      <c r="QZ1062" s="79"/>
      <c r="RA1062" s="79"/>
      <c r="RB1062" s="79"/>
      <c r="RC1062" s="79"/>
      <c r="RD1062" s="79"/>
      <c r="RE1062" s="79"/>
      <c r="RF1062" s="79"/>
      <c r="RG1062" s="79"/>
      <c r="RH1062" s="79"/>
      <c r="RI1062" s="79"/>
      <c r="RJ1062" s="79"/>
      <c r="RK1062" s="79"/>
      <c r="RL1062" s="79"/>
      <c r="RM1062" s="79"/>
      <c r="RN1062" s="79"/>
      <c r="RO1062" s="79"/>
      <c r="RP1062" s="79"/>
      <c r="RQ1062" s="79"/>
      <c r="RR1062" s="79"/>
      <c r="RS1062" s="79"/>
      <c r="RT1062" s="79"/>
      <c r="RU1062" s="79"/>
      <c r="RV1062" s="79"/>
      <c r="RW1062" s="79"/>
      <c r="RX1062" s="79"/>
      <c r="RY1062" s="79"/>
      <c r="RZ1062" s="79"/>
      <c r="SA1062" s="79"/>
      <c r="SB1062" s="79"/>
      <c r="SC1062" s="79"/>
      <c r="SD1062" s="79"/>
      <c r="SE1062" s="79"/>
      <c r="SF1062" s="79"/>
      <c r="SG1062" s="79"/>
      <c r="SH1062" s="79"/>
      <c r="SI1062" s="79"/>
      <c r="SJ1062" s="79"/>
      <c r="SK1062" s="79"/>
      <c r="SL1062" s="79"/>
      <c r="SM1062" s="79"/>
      <c r="SN1062" s="79"/>
      <c r="SO1062" s="79"/>
      <c r="SP1062" s="79"/>
      <c r="SQ1062" s="79"/>
      <c r="SR1062" s="79"/>
      <c r="SS1062" s="79"/>
      <c r="ST1062" s="79"/>
      <c r="SU1062" s="79"/>
      <c r="SV1062" s="79"/>
      <c r="SW1062" s="79"/>
      <c r="SX1062" s="79"/>
      <c r="SY1062" s="79"/>
      <c r="SZ1062" s="79"/>
      <c r="TA1062" s="79"/>
      <c r="TB1062" s="79"/>
      <c r="TC1062" s="79"/>
      <c r="TD1062" s="79"/>
      <c r="TE1062" s="79"/>
      <c r="TF1062" s="79"/>
      <c r="TG1062" s="79"/>
      <c r="TH1062" s="79"/>
      <c r="TI1062" s="79"/>
      <c r="TJ1062" s="79"/>
      <c r="TK1062" s="79"/>
      <c r="TL1062" s="79"/>
      <c r="TM1062" s="79"/>
      <c r="TN1062" s="79"/>
      <c r="TO1062" s="79"/>
      <c r="TP1062" s="79"/>
      <c r="TQ1062" s="79"/>
      <c r="TR1062" s="79"/>
      <c r="TS1062" s="79"/>
      <c r="TT1062" s="79"/>
      <c r="TU1062" s="79"/>
      <c r="TV1062" s="79"/>
      <c r="TW1062" s="79"/>
      <c r="TX1062" s="79"/>
      <c r="TY1062" s="79"/>
      <c r="TZ1062" s="79"/>
      <c r="UA1062" s="79"/>
      <c r="UB1062" s="79"/>
      <c r="UC1062" s="79"/>
      <c r="UD1062" s="79"/>
      <c r="UE1062" s="79"/>
      <c r="UF1062" s="79"/>
      <c r="UG1062" s="79"/>
      <c r="UH1062" s="79"/>
      <c r="UI1062" s="79"/>
      <c r="UJ1062" s="79"/>
      <c r="UK1062" s="79"/>
      <c r="UL1062" s="79"/>
      <c r="UM1062" s="79"/>
      <c r="UN1062" s="79"/>
      <c r="UO1062" s="79"/>
      <c r="UP1062" s="79"/>
      <c r="UQ1062" s="79"/>
      <c r="UR1062" s="79"/>
      <c r="US1062" s="79"/>
      <c r="UT1062" s="79"/>
      <c r="UU1062" s="79"/>
      <c r="UV1062" s="79"/>
      <c r="UW1062" s="79"/>
      <c r="UX1062" s="79"/>
      <c r="UY1062" s="79"/>
      <c r="UZ1062" s="79"/>
      <c r="VA1062" s="79"/>
      <c r="VB1062" s="79"/>
      <c r="VC1062" s="79"/>
      <c r="VD1062" s="79"/>
      <c r="VE1062" s="79"/>
      <c r="VF1062" s="79"/>
      <c r="VG1062" s="79"/>
      <c r="VH1062" s="79"/>
      <c r="VI1062" s="79"/>
      <c r="VJ1062" s="79"/>
      <c r="VK1062" s="79"/>
      <c r="VL1062" s="79"/>
      <c r="VM1062" s="79"/>
      <c r="VN1062" s="79"/>
      <c r="VO1062" s="79"/>
      <c r="VP1062" s="79"/>
      <c r="VQ1062" s="79"/>
      <c r="VR1062" s="79"/>
      <c r="VS1062" s="79"/>
      <c r="VT1062" s="79"/>
      <c r="VU1062" s="79"/>
      <c r="VV1062" s="79"/>
      <c r="VW1062" s="79"/>
      <c r="VX1062" s="79"/>
      <c r="VY1062" s="79"/>
      <c r="VZ1062" s="79"/>
      <c r="WA1062" s="79"/>
      <c r="WB1062" s="79"/>
      <c r="WC1062" s="79"/>
    </row>
    <row r="1063" spans="1:601" s="79" customFormat="1">
      <c r="A1063" s="60">
        <f>IF(C1063=C1062,A1062,IF(C1063=(C1062+1),A1062,(A1062+1)))</f>
        <v>150</v>
      </c>
      <c r="B1063" s="50" t="str">
        <f>IF(L1063="Stroke",IF(M1063=M1062,IF(A1063&lt;&gt;A1062,1,IF(L1062="Stroke",B1062+1,IF(L1061="Stroke",B1061+1,IF(L1060="Stroke",B1060+1,IF(L1059="Stroke",B1059+1,IF(L1058="Stroke",B1058+1,IF(L1057="Stroke",B1057+1,IF(L1056="Stroke",B1056+1,"")))))))),IF(A1063&lt;&gt;A1061,1,IF(M1063=M1061,IF(L1061="Stroke",B1061+1,IF(M1063=M1060,IF(L1060="Stroke",B1060+1,""))),1))),"")</f>
        <v/>
      </c>
      <c r="C1063" s="60">
        <f t="shared" si="32"/>
        <v>53705</v>
      </c>
      <c r="D1063" s="60" t="str">
        <f t="shared" si="33"/>
        <v>2017121</v>
      </c>
      <c r="E1063" s="60">
        <v>2017</v>
      </c>
      <c r="F1063" s="60">
        <v>12</v>
      </c>
      <c r="G1063" s="60">
        <v>1</v>
      </c>
      <c r="H1063" s="60">
        <v>14</v>
      </c>
      <c r="I1063" s="60">
        <v>55</v>
      </c>
      <c r="J1063" s="60">
        <v>5</v>
      </c>
      <c r="K1063" s="60">
        <v>808</v>
      </c>
      <c r="L1063" s="60" t="s">
        <v>29</v>
      </c>
      <c r="M1063" s="60">
        <v>1</v>
      </c>
      <c r="N1063" s="60" t="s">
        <v>21</v>
      </c>
      <c r="O1063" s="60" t="s">
        <v>27</v>
      </c>
      <c r="P1063" s="60">
        <v>0</v>
      </c>
      <c r="Q1063" s="60" t="s">
        <v>194</v>
      </c>
      <c r="R1063" s="60"/>
      <c r="S1063" s="60"/>
      <c r="T1063" s="60"/>
    </row>
    <row r="1064" spans="1:601" s="79" customFormat="1">
      <c r="A1064" s="60">
        <f>IF(C1064=C1063,A1063,IF(C1064=(C1063+1),A1063,(A1063+1)))</f>
        <v>150</v>
      </c>
      <c r="B1064" s="50">
        <f>IF(L1064="Stroke",IF(M1064=M1063,IF(A1064&lt;&gt;A1063,1,IF(L1063="Stroke",B1063+1,IF(L1062="Stroke",B1062+1,IF(L1061="Stroke",B1061+1,IF(L1060="Stroke",B1060+1,IF(L1059="Stroke",B1059+1,IF(L1058="Stroke",B1058+1,IF(L1057="Stroke",B1057+1,"")))))))),IF(A1064&lt;&gt;A1062,1,IF(M1064=M1062,IF(L1062="Stroke",B1062+1,IF(M1064=M1061,IF(L1061="Stroke",B1061+1,""))),1))),"")</f>
        <v>2</v>
      </c>
      <c r="C1064" s="60">
        <f t="shared" si="32"/>
        <v>53705</v>
      </c>
      <c r="D1064" s="60" t="str">
        <f t="shared" si="33"/>
        <v>2017121</v>
      </c>
      <c r="E1064" s="60">
        <v>2017</v>
      </c>
      <c r="F1064" s="60">
        <v>12</v>
      </c>
      <c r="G1064" s="60">
        <v>1</v>
      </c>
      <c r="H1064" s="60">
        <v>14</v>
      </c>
      <c r="I1064" s="60">
        <v>55</v>
      </c>
      <c r="J1064" s="60">
        <v>5</v>
      </c>
      <c r="K1064" s="60">
        <v>856</v>
      </c>
      <c r="L1064" s="60" t="s">
        <v>26</v>
      </c>
      <c r="M1064" s="60">
        <v>1</v>
      </c>
      <c r="N1064" s="60" t="s">
        <v>21</v>
      </c>
      <c r="O1064" s="60" t="s">
        <v>27</v>
      </c>
      <c r="P1064" s="60">
        <v>54</v>
      </c>
      <c r="Q1064" s="60"/>
      <c r="R1064" s="60"/>
      <c r="S1064" s="60"/>
      <c r="T1064" s="60"/>
    </row>
    <row r="1065" spans="1:601" s="79" customFormat="1">
      <c r="A1065" s="60">
        <f>IF(C1065=C1064,A1064,IF(C1065=(C1064+1),A1064,(A1064+1)))</f>
        <v>150</v>
      </c>
      <c r="B1065" s="50" t="str">
        <f>IF(L1065="Stroke",IF(M1065=M1064,IF(A1065&lt;&gt;A1064,1,IF(L1064="Stroke",B1064+1,IF(L1063="Stroke",B1063+1,IF(L1062="Stroke",B1062+1,IF(L1061="Stroke",B1061+1,IF(L1060="Stroke",B1060+1,IF(L1059="Stroke",B1059+1,IF(L1058="Stroke",B1058+1,"")))))))),IF(A1065&lt;&gt;A1063,1,IF(M1065=M1063,IF(L1063="Stroke",B1063+1,IF(M1065=M1062,IF(L1062="Stroke",B1062+1,""))),1))),"")</f>
        <v/>
      </c>
      <c r="C1065" s="60">
        <f t="shared" si="32"/>
        <v>53705</v>
      </c>
      <c r="D1065" s="60" t="str">
        <f t="shared" si="33"/>
        <v>2017121</v>
      </c>
      <c r="E1065" s="60">
        <v>2017</v>
      </c>
      <c r="F1065" s="60">
        <v>12</v>
      </c>
      <c r="G1065" s="60">
        <v>1</v>
      </c>
      <c r="H1065" s="60">
        <v>14</v>
      </c>
      <c r="I1065" s="60">
        <v>55</v>
      </c>
      <c r="J1065" s="60">
        <v>5</v>
      </c>
      <c r="K1065" s="60">
        <v>859</v>
      </c>
      <c r="L1065" s="60" t="s">
        <v>29</v>
      </c>
      <c r="M1065" s="60">
        <v>1</v>
      </c>
      <c r="N1065" s="60" t="s">
        <v>21</v>
      </c>
      <c r="O1065" s="60" t="s">
        <v>27</v>
      </c>
      <c r="P1065" s="60">
        <v>0</v>
      </c>
      <c r="Q1065" s="60" t="s">
        <v>194</v>
      </c>
      <c r="R1065" s="60"/>
      <c r="S1065" s="60"/>
      <c r="T1065" s="60"/>
    </row>
    <row r="1066" spans="1:601" s="79" customFormat="1">
      <c r="A1066" s="60">
        <f>IF(C1066=C1065,A1065,IF(C1066=(C1065+1),A1065,(A1065+1)))</f>
        <v>150</v>
      </c>
      <c r="B1066" s="50" t="str">
        <f>IF(L1066="Stroke",IF(M1066=M1065,IF(A1066&lt;&gt;A1065,1,IF(L1065="Stroke",B1065+1,IF(L1064="Stroke",B1064+1,IF(L1063="Stroke",B1063+1,IF(L1062="Stroke",B1062+1,IF(L1061="Stroke",B1061+1,IF(L1060="Stroke",B1060+1,IF(L1059="Stroke",B1059+1,"")))))))),IF(A1066&lt;&gt;A1064,1,IF(M1066=M1064,IF(L1064="Stroke",B1064+1,IF(M1066=M1063,IF(L1063="Stroke",B1063+1,""))),1))),"")</f>
        <v/>
      </c>
      <c r="C1066" s="60">
        <f t="shared" si="32"/>
        <v>53705</v>
      </c>
      <c r="D1066" s="60" t="str">
        <f t="shared" si="33"/>
        <v>2017121</v>
      </c>
      <c r="E1066" s="60">
        <v>2017</v>
      </c>
      <c r="F1066" s="60">
        <v>12</v>
      </c>
      <c r="G1066" s="60">
        <v>1</v>
      </c>
      <c r="H1066" s="60">
        <v>14</v>
      </c>
      <c r="I1066" s="60">
        <v>55</v>
      </c>
      <c r="J1066" s="60">
        <v>5</v>
      </c>
      <c r="K1066" s="60">
        <v>861</v>
      </c>
      <c r="L1066" s="60" t="s">
        <v>29</v>
      </c>
      <c r="M1066" s="60">
        <v>1</v>
      </c>
      <c r="N1066" s="60" t="s">
        <v>21</v>
      </c>
      <c r="O1066" s="60" t="s">
        <v>27</v>
      </c>
      <c r="P1066" s="60">
        <v>0</v>
      </c>
      <c r="Q1066" s="60" t="s">
        <v>194</v>
      </c>
      <c r="R1066" s="60"/>
      <c r="S1066" s="60"/>
      <c r="T1066" s="60"/>
    </row>
    <row r="1067" spans="1:601" s="79" customFormat="1">
      <c r="A1067" s="60">
        <f>IF(C1067=C1066,A1066,IF(C1067=(C1066+1),A1066,(A1066+1)))</f>
        <v>150</v>
      </c>
      <c r="B1067" s="50" t="str">
        <f>IF(L1067="Stroke",IF(M1067=M1066,IF(A1067&lt;&gt;A1066,1,IF(L1066="Stroke",B1066+1,IF(L1065="Stroke",B1065+1,IF(L1064="Stroke",B1064+1,IF(L1063="Stroke",B1063+1,IF(L1062="Stroke",B1062+1,IF(L1061="Stroke",B1061+1,IF(L1060="Stroke",B1060+1,"")))))))),IF(A1067&lt;&gt;A1065,1,IF(M1067=M1065,IF(L1065="Stroke",B1065+1,IF(M1067=M1064,IF(L1064="Stroke",B1064+1,""))),1))),"")</f>
        <v/>
      </c>
      <c r="C1067" s="60">
        <f t="shared" si="32"/>
        <v>53705</v>
      </c>
      <c r="D1067" s="60" t="str">
        <f t="shared" si="33"/>
        <v>2017121</v>
      </c>
      <c r="E1067" s="60">
        <v>2017</v>
      </c>
      <c r="F1067" s="60">
        <v>12</v>
      </c>
      <c r="G1067" s="60">
        <v>1</v>
      </c>
      <c r="H1067" s="60">
        <v>14</v>
      </c>
      <c r="I1067" s="60">
        <v>55</v>
      </c>
      <c r="J1067" s="60">
        <v>5</v>
      </c>
      <c r="K1067" s="60">
        <v>866</v>
      </c>
      <c r="L1067" s="60" t="s">
        <v>29</v>
      </c>
      <c r="M1067" s="60">
        <v>1</v>
      </c>
      <c r="N1067" s="60" t="s">
        <v>21</v>
      </c>
      <c r="O1067" s="60" t="s">
        <v>27</v>
      </c>
      <c r="P1067" s="60">
        <v>0</v>
      </c>
      <c r="Q1067" s="60" t="s">
        <v>194</v>
      </c>
      <c r="R1067" s="60"/>
      <c r="S1067" s="60"/>
      <c r="T1067" s="60"/>
    </row>
    <row r="1068" spans="1:601" s="79" customFormat="1">
      <c r="A1068" s="60">
        <f>IF(C1068=C1067,A1067,IF(C1068=(C1067+1),A1067,(A1067+1)))</f>
        <v>150</v>
      </c>
      <c r="B1068" s="50" t="str">
        <f>IF(L1068="Stroke",IF(M1068=M1067,IF(A1068&lt;&gt;A1067,1,IF(L1067="Stroke",B1067+1,IF(L1066="Stroke",B1066+1,IF(L1065="Stroke",B1065+1,IF(L1064="Stroke",B1064+1,IF(L1063="Stroke",B1063+1,IF(L1062="Stroke",B1062+1,IF(L1061="Stroke",B1061+1,"")))))))),IF(A1068&lt;&gt;A1066,1,IF(M1068=M1066,IF(L1066="Stroke",B1066+1,IF(M1068=M1065,IF(L1065="Stroke",B1065+1,""))),1))),"")</f>
        <v/>
      </c>
      <c r="C1068" s="60">
        <f t="shared" si="32"/>
        <v>53705</v>
      </c>
      <c r="D1068" s="60" t="str">
        <f t="shared" si="33"/>
        <v>2017121</v>
      </c>
      <c r="E1068" s="60">
        <v>2017</v>
      </c>
      <c r="F1068" s="60">
        <v>12</v>
      </c>
      <c r="G1068" s="60">
        <v>1</v>
      </c>
      <c r="H1068" s="60">
        <v>14</v>
      </c>
      <c r="I1068" s="60">
        <v>55</v>
      </c>
      <c r="J1068" s="60">
        <v>5</v>
      </c>
      <c r="K1068" s="60">
        <v>895</v>
      </c>
      <c r="L1068" s="60" t="s">
        <v>29</v>
      </c>
      <c r="M1068" s="60">
        <v>1</v>
      </c>
      <c r="N1068" s="60" t="s">
        <v>21</v>
      </c>
      <c r="O1068" s="60" t="s">
        <v>27</v>
      </c>
      <c r="P1068" s="60">
        <v>0</v>
      </c>
      <c r="Q1068" s="60"/>
      <c r="R1068" s="60"/>
      <c r="S1068" s="60"/>
      <c r="T1068" s="60"/>
    </row>
    <row r="1069" spans="1:601" s="79" customFormat="1">
      <c r="A1069" s="60">
        <f>IF(C1069=C1068,A1068,IF(C1069=(C1068+1),A1068,(A1068+1)))</f>
        <v>150</v>
      </c>
      <c r="B1069" s="50">
        <f>IF(L1069="Stroke",IF(M1069=M1068,IF(A1069&lt;&gt;A1068,1,IF(L1068="Stroke",B1068+1,IF(L1067="Stroke",B1067+1,IF(L1066="Stroke",B1066+1,IF(L1065="Stroke",B1065+1,IF(L1064="Stroke",B1064+1,IF(L1063="Stroke",B1063+1,IF(L1062="Stroke",B1062+1,"")))))))),IF(A1069&lt;&gt;A1067,1,IF(M1069=M1067,IF(L1067="Stroke",B1067+1,IF(M1069=M1066,IF(L1066="Stroke",B1066+1,""))),1))),"")</f>
        <v>3</v>
      </c>
      <c r="C1069" s="60">
        <f t="shared" si="32"/>
        <v>53706</v>
      </c>
      <c r="D1069" s="60" t="str">
        <f t="shared" si="33"/>
        <v>2017121</v>
      </c>
      <c r="E1069" s="60">
        <v>2017</v>
      </c>
      <c r="F1069" s="60">
        <v>12</v>
      </c>
      <c r="G1069" s="60">
        <v>1</v>
      </c>
      <c r="H1069" s="60">
        <v>14</v>
      </c>
      <c r="I1069" s="60">
        <v>55</v>
      </c>
      <c r="J1069" s="60">
        <v>6</v>
      </c>
      <c r="K1069" s="60">
        <v>122</v>
      </c>
      <c r="L1069" s="60" t="s">
        <v>26</v>
      </c>
      <c r="M1069" s="60">
        <v>1</v>
      </c>
      <c r="N1069" s="60" t="s">
        <v>21</v>
      </c>
      <c r="O1069" s="60" t="s">
        <v>27</v>
      </c>
      <c r="P1069" s="60">
        <f>131-122</f>
        <v>9</v>
      </c>
      <c r="Q1069" s="60"/>
      <c r="R1069" s="60"/>
      <c r="S1069" s="60"/>
      <c r="T1069" s="60"/>
    </row>
    <row r="1070" spans="1:601" s="79" customFormat="1">
      <c r="A1070" s="60">
        <f>IF(C1070=C1069,A1069,IF(C1070=(C1069+1),A1069,(A1069+1)))</f>
        <v>150</v>
      </c>
      <c r="B1070" s="50">
        <f>IF(L1070="Stroke",IF(M1070=M1069,IF(A1070&lt;&gt;A1069,1,IF(L1069="Stroke",B1069+1,IF(L1068="Stroke",B1068+1,IF(L1067="Stroke",B1067+1,IF(L1066="Stroke",B1066+1,IF(L1065="Stroke",B1065+1,IF(L1064="Stroke",B1064+1,IF(L1063="Stroke",B1063+1,"")))))))),IF(A1070&lt;&gt;A1068,1,IF(M1070=M1068,IF(L1068="Stroke",B1068+1,IF(M1070=M1067,IF(L1067="Stroke",B1067+1,""))),1))),"")</f>
        <v>4</v>
      </c>
      <c r="C1070" s="60">
        <f t="shared" si="32"/>
        <v>53706</v>
      </c>
      <c r="D1070" s="60" t="str">
        <f t="shared" si="33"/>
        <v>2017121</v>
      </c>
      <c r="E1070" s="60">
        <v>2017</v>
      </c>
      <c r="F1070" s="60">
        <v>12</v>
      </c>
      <c r="G1070" s="60">
        <v>1</v>
      </c>
      <c r="H1070" s="60">
        <v>14</v>
      </c>
      <c r="I1070" s="60">
        <v>55</v>
      </c>
      <c r="J1070" s="60">
        <v>6</v>
      </c>
      <c r="K1070" s="60">
        <v>178</v>
      </c>
      <c r="L1070" s="60" t="s">
        <v>26</v>
      </c>
      <c r="M1070" s="60">
        <v>1</v>
      </c>
      <c r="N1070" s="60" t="s">
        <v>21</v>
      </c>
      <c r="O1070" s="60" t="s">
        <v>27</v>
      </c>
      <c r="P1070" s="60">
        <f>180-178</f>
        <v>2</v>
      </c>
      <c r="Q1070" s="60"/>
      <c r="R1070" s="60"/>
      <c r="S1070" s="60"/>
      <c r="T1070" s="60"/>
    </row>
    <row r="1071" spans="1:601" s="79" customFormat="1">
      <c r="A1071" s="60">
        <f>IF(C1071=C1070,A1070,IF(C1071=(C1070+1),A1070,(A1070+1)))</f>
        <v>150</v>
      </c>
      <c r="B1071" s="50">
        <f>IF(L1071="Stroke",IF(M1071=M1070,IF(A1071&lt;&gt;A1070,1,IF(L1070="Stroke",B1070+1,IF(L1069="Stroke",B1069+1,IF(L1068="Stroke",B1068+1,IF(L1067="Stroke",B1067+1,IF(L1066="Stroke",B1066+1,IF(L1065="Stroke",B1065+1,IF(L1064="Stroke",B1064+1,"")))))))),IF(A1071&lt;&gt;A1069,1,IF(M1071=M1069,IF(L1069="Stroke",B1069+1,IF(M1071=M1068,IF(L1068="Stroke",B1068+1,""))),1))),"")</f>
        <v>5</v>
      </c>
      <c r="C1071" s="60">
        <f t="shared" si="32"/>
        <v>53706</v>
      </c>
      <c r="D1071" s="60" t="str">
        <f t="shared" si="33"/>
        <v>2017121</v>
      </c>
      <c r="E1071" s="60">
        <v>2017</v>
      </c>
      <c r="F1071" s="60">
        <v>12</v>
      </c>
      <c r="G1071" s="60">
        <v>1</v>
      </c>
      <c r="H1071" s="60">
        <v>14</v>
      </c>
      <c r="I1071" s="60">
        <v>55</v>
      </c>
      <c r="J1071" s="60">
        <v>6</v>
      </c>
      <c r="K1071" s="60">
        <v>233</v>
      </c>
      <c r="L1071" s="60" t="s">
        <v>26</v>
      </c>
      <c r="M1071" s="60">
        <v>1</v>
      </c>
      <c r="N1071" s="60" t="s">
        <v>21</v>
      </c>
      <c r="O1071" s="60" t="s">
        <v>27</v>
      </c>
      <c r="P1071" s="60">
        <f>235-233</f>
        <v>2</v>
      </c>
      <c r="Q1071" s="60"/>
      <c r="R1071" s="60"/>
      <c r="S1071" s="60"/>
      <c r="T1071" s="60"/>
    </row>
    <row r="1072" spans="1:601" s="102" customFormat="1">
      <c r="A1072" s="51">
        <f>IF(C1072=C1071,A1071,IF(C1072=(C1071+1),A1071,(A1071+1)))</f>
        <v>151</v>
      </c>
      <c r="B1072" s="50">
        <f>IF(L1072="Stroke",IF(M1072=M1071,IF(A1072&lt;&gt;A1071,1,IF(L1071="Stroke",B1071+1,IF(L1070="Stroke",B1070+1,IF(L1069="Stroke",B1069+1,IF(L1068="Stroke",B1068+1,IF(L1067="Stroke",B1067+1,IF(L1066="Stroke",B1066+1,IF(L1065="Stroke",B1065+1,"")))))))),IF(A1072&lt;&gt;A1070,1,IF(M1072=M1070,IF(L1070="Stroke",B1070+1,IF(M1072=M1069,IF(L1069="Stroke",B1069+1,""))),1))),"")</f>
        <v>1</v>
      </c>
      <c r="C1072" s="51">
        <f t="shared" si="32"/>
        <v>53947</v>
      </c>
      <c r="D1072" s="51" t="str">
        <f t="shared" si="33"/>
        <v>2017121</v>
      </c>
      <c r="E1072" s="51">
        <v>2017</v>
      </c>
      <c r="F1072" s="51">
        <v>12</v>
      </c>
      <c r="G1072" s="51">
        <v>1</v>
      </c>
      <c r="H1072" s="51">
        <v>14</v>
      </c>
      <c r="I1072" s="51">
        <v>59</v>
      </c>
      <c r="J1072" s="51">
        <v>7</v>
      </c>
      <c r="K1072" s="51">
        <v>604</v>
      </c>
      <c r="L1072" s="51" t="s">
        <v>26</v>
      </c>
      <c r="M1072" s="51">
        <v>1</v>
      </c>
      <c r="N1072" s="51" t="s">
        <v>21</v>
      </c>
      <c r="O1072" s="51" t="s">
        <v>27</v>
      </c>
      <c r="P1072" s="51">
        <v>6</v>
      </c>
      <c r="Q1072" s="51"/>
      <c r="R1072" s="60"/>
      <c r="S1072" s="60"/>
      <c r="T1072" s="60"/>
      <c r="U1072" s="79"/>
      <c r="V1072" s="79"/>
      <c r="W1072" s="79"/>
      <c r="X1072" s="79"/>
      <c r="Y1072" s="79"/>
      <c r="Z1072" s="79"/>
      <c r="AA1072" s="79"/>
      <c r="AB1072" s="79"/>
      <c r="AC1072" s="79"/>
      <c r="AD1072" s="79"/>
      <c r="AE1072" s="79"/>
      <c r="AF1072" s="79"/>
      <c r="AG1072" s="79"/>
      <c r="AH1072" s="79"/>
      <c r="AI1072" s="79"/>
      <c r="AJ1072" s="79"/>
      <c r="AK1072" s="79"/>
      <c r="AL1072" s="79"/>
      <c r="AM1072" s="79"/>
      <c r="AN1072" s="79"/>
      <c r="AO1072" s="79"/>
      <c r="AP1072" s="79"/>
      <c r="AQ1072" s="79"/>
      <c r="AR1072" s="79"/>
      <c r="AS1072" s="79"/>
      <c r="AT1072" s="79"/>
      <c r="AU1072" s="79"/>
      <c r="AV1072" s="79"/>
      <c r="AW1072" s="79"/>
      <c r="AX1072" s="79"/>
      <c r="AY1072" s="79"/>
      <c r="AZ1072" s="79"/>
      <c r="BA1072" s="79"/>
      <c r="BB1072" s="79"/>
      <c r="BC1072" s="79"/>
      <c r="BD1072" s="79"/>
      <c r="BE1072" s="79"/>
      <c r="BF1072" s="79"/>
      <c r="BG1072" s="79"/>
      <c r="BH1072" s="79"/>
      <c r="BI1072" s="79"/>
      <c r="BJ1072" s="79"/>
      <c r="BK1072" s="79"/>
      <c r="BL1072" s="79"/>
      <c r="BM1072" s="79"/>
      <c r="BN1072" s="79"/>
      <c r="BO1072" s="79"/>
      <c r="BP1072" s="79"/>
      <c r="BQ1072" s="79"/>
      <c r="BR1072" s="79"/>
      <c r="BS1072" s="79"/>
      <c r="BT1072" s="79"/>
      <c r="BU1072" s="79"/>
      <c r="BV1072" s="79"/>
      <c r="BW1072" s="79"/>
      <c r="BX1072" s="79"/>
      <c r="BY1072" s="79"/>
      <c r="BZ1072" s="79"/>
      <c r="CA1072" s="79"/>
      <c r="CB1072" s="79"/>
      <c r="CC1072" s="79"/>
      <c r="CD1072" s="79"/>
      <c r="CE1072" s="79"/>
      <c r="CF1072" s="79"/>
      <c r="CG1072" s="79"/>
      <c r="CH1072" s="79"/>
      <c r="CI1072" s="79"/>
      <c r="CJ1072" s="79"/>
      <c r="CK1072" s="79"/>
      <c r="CL1072" s="79"/>
      <c r="CM1072" s="79"/>
      <c r="CN1072" s="79"/>
      <c r="CO1072" s="79"/>
      <c r="CP1072" s="79"/>
      <c r="CQ1072" s="79"/>
      <c r="CR1072" s="79"/>
      <c r="CS1072" s="79"/>
      <c r="CT1072" s="79"/>
      <c r="CU1072" s="79"/>
      <c r="CV1072" s="79"/>
      <c r="CW1072" s="79"/>
      <c r="CX1072" s="79"/>
      <c r="CY1072" s="79"/>
      <c r="CZ1072" s="79"/>
      <c r="DA1072" s="79"/>
      <c r="DB1072" s="79"/>
      <c r="DC1072" s="79"/>
      <c r="DD1072" s="79"/>
      <c r="DE1072" s="79"/>
      <c r="DF1072" s="79"/>
      <c r="DG1072" s="79"/>
      <c r="DH1072" s="79"/>
      <c r="DI1072" s="79"/>
      <c r="DJ1072" s="79"/>
      <c r="DK1072" s="79"/>
      <c r="DL1072" s="79"/>
      <c r="DM1072" s="79"/>
      <c r="DN1072" s="79"/>
      <c r="DO1072" s="79"/>
      <c r="DP1072" s="79"/>
      <c r="DQ1072" s="79"/>
      <c r="DR1072" s="79"/>
      <c r="DS1072" s="79"/>
      <c r="DT1072" s="79"/>
      <c r="DU1072" s="79"/>
      <c r="DV1072" s="79"/>
      <c r="DW1072" s="79"/>
      <c r="DX1072" s="79"/>
      <c r="DY1072" s="79"/>
      <c r="DZ1072" s="79"/>
      <c r="EA1072" s="79"/>
      <c r="EB1072" s="79"/>
      <c r="EC1072" s="79"/>
      <c r="ED1072" s="79"/>
      <c r="EE1072" s="79"/>
      <c r="EF1072" s="79"/>
      <c r="EG1072" s="79"/>
      <c r="EH1072" s="79"/>
      <c r="EI1072" s="79"/>
      <c r="EJ1072" s="79"/>
      <c r="EK1072" s="79"/>
      <c r="EL1072" s="79"/>
      <c r="EM1072" s="79"/>
      <c r="EN1072" s="79"/>
      <c r="EO1072" s="79"/>
      <c r="EP1072" s="79"/>
      <c r="EQ1072" s="79"/>
      <c r="ER1072" s="79"/>
      <c r="ES1072" s="79"/>
      <c r="ET1072" s="79"/>
      <c r="EU1072" s="79"/>
      <c r="EV1072" s="79"/>
      <c r="EW1072" s="79"/>
      <c r="EX1072" s="79"/>
      <c r="EY1072" s="79"/>
      <c r="EZ1072" s="79"/>
      <c r="FA1072" s="79"/>
      <c r="FB1072" s="79"/>
      <c r="FC1072" s="79"/>
      <c r="FD1072" s="79"/>
      <c r="FE1072" s="79"/>
      <c r="FF1072" s="79"/>
      <c r="FG1072" s="79"/>
      <c r="FH1072" s="79"/>
      <c r="FI1072" s="79"/>
      <c r="FJ1072" s="79"/>
      <c r="FK1072" s="79"/>
      <c r="FL1072" s="79"/>
      <c r="FM1072" s="79"/>
      <c r="FN1072" s="79"/>
      <c r="FO1072" s="79"/>
      <c r="FP1072" s="79"/>
      <c r="FQ1072" s="79"/>
      <c r="FR1072" s="79"/>
      <c r="FS1072" s="79"/>
      <c r="FT1072" s="79"/>
      <c r="FU1072" s="79"/>
      <c r="FV1072" s="79"/>
      <c r="FW1072" s="79"/>
      <c r="FX1072" s="79"/>
      <c r="FY1072" s="79"/>
      <c r="FZ1072" s="79"/>
      <c r="GA1072" s="79"/>
      <c r="GB1072" s="79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79"/>
      <c r="HP1072" s="79"/>
      <c r="HQ1072" s="79"/>
      <c r="HR1072" s="79"/>
      <c r="HS1072" s="79"/>
      <c r="HT1072" s="79"/>
      <c r="HU1072" s="79"/>
      <c r="HV1072" s="79"/>
      <c r="HW1072" s="79"/>
      <c r="HX1072" s="79"/>
      <c r="HY1072" s="79"/>
      <c r="HZ1072" s="79"/>
      <c r="IA1072" s="79"/>
      <c r="IB1072" s="79"/>
      <c r="IC1072" s="79"/>
      <c r="ID1072" s="79"/>
      <c r="IE1072" s="79"/>
      <c r="IF1072" s="79"/>
      <c r="IG1072" s="79"/>
      <c r="IH1072" s="79"/>
      <c r="II1072" s="79"/>
      <c r="IJ1072" s="79"/>
      <c r="IK1072" s="79"/>
      <c r="IL1072" s="79"/>
      <c r="IM1072" s="79"/>
      <c r="IN1072" s="79"/>
      <c r="IO1072" s="79"/>
      <c r="IP1072" s="79"/>
      <c r="IQ1072" s="79"/>
      <c r="IR1072" s="79"/>
      <c r="IS1072" s="79"/>
      <c r="IT1072" s="79"/>
      <c r="IU1072" s="79"/>
      <c r="IV1072" s="79"/>
      <c r="IW1072" s="79"/>
      <c r="IX1072" s="79"/>
      <c r="IY1072" s="79"/>
      <c r="IZ1072" s="79"/>
      <c r="JA1072" s="79"/>
      <c r="JB1072" s="79"/>
      <c r="JC1072" s="79"/>
      <c r="JD1072" s="79"/>
      <c r="JE1072" s="79"/>
      <c r="JF1072" s="79"/>
      <c r="JG1072" s="79"/>
      <c r="JH1072" s="79"/>
      <c r="JI1072" s="79"/>
      <c r="JJ1072" s="79"/>
      <c r="JK1072" s="79"/>
      <c r="JL1072" s="79"/>
      <c r="JM1072" s="79"/>
      <c r="JN1072" s="79"/>
      <c r="JO1072" s="79"/>
      <c r="JP1072" s="79"/>
      <c r="JQ1072" s="79"/>
      <c r="JR1072" s="79"/>
      <c r="JS1072" s="79"/>
      <c r="JT1072" s="79"/>
      <c r="JU1072" s="79"/>
      <c r="JV1072" s="79"/>
      <c r="JW1072" s="79"/>
      <c r="JX1072" s="79"/>
      <c r="JY1072" s="79"/>
      <c r="JZ1072" s="79"/>
      <c r="KA1072" s="79"/>
      <c r="KB1072" s="79"/>
      <c r="KC1072" s="79"/>
      <c r="KD1072" s="79"/>
      <c r="KE1072" s="79"/>
      <c r="KF1072" s="79"/>
      <c r="KG1072" s="79"/>
      <c r="KH1072" s="79"/>
      <c r="KI1072" s="79"/>
      <c r="KJ1072" s="79"/>
      <c r="KK1072" s="79"/>
      <c r="KL1072" s="79"/>
      <c r="KM1072" s="79"/>
      <c r="KN1072" s="79"/>
      <c r="KO1072" s="79"/>
      <c r="KP1072" s="79"/>
      <c r="KQ1072" s="79"/>
      <c r="KR1072" s="79"/>
      <c r="KS1072" s="79"/>
      <c r="KT1072" s="79"/>
      <c r="KU1072" s="79"/>
      <c r="KV1072" s="79"/>
      <c r="KW1072" s="79"/>
      <c r="KX1072" s="79"/>
      <c r="KY1072" s="79"/>
      <c r="KZ1072" s="79"/>
      <c r="LA1072" s="79"/>
      <c r="LB1072" s="79"/>
      <c r="LC1072" s="79"/>
      <c r="LD1072" s="79"/>
      <c r="LE1072" s="79"/>
      <c r="LF1072" s="79"/>
      <c r="LG1072" s="79"/>
      <c r="LH1072" s="79"/>
      <c r="LI1072" s="79"/>
      <c r="LJ1072" s="79"/>
      <c r="LK1072" s="79"/>
      <c r="LL1072" s="79"/>
      <c r="LM1072" s="79"/>
      <c r="LN1072" s="79"/>
      <c r="LO1072" s="79"/>
      <c r="LP1072" s="79"/>
      <c r="LQ1072" s="79"/>
      <c r="LR1072" s="79"/>
      <c r="LS1072" s="79"/>
      <c r="LT1072" s="79"/>
      <c r="LU1072" s="79"/>
      <c r="LV1072" s="79"/>
      <c r="LW1072" s="79"/>
      <c r="LX1072" s="79"/>
      <c r="LY1072" s="79"/>
      <c r="LZ1072" s="79"/>
      <c r="MA1072" s="79"/>
      <c r="MB1072" s="79"/>
      <c r="MC1072" s="79"/>
      <c r="MD1072" s="79"/>
      <c r="ME1072" s="79"/>
      <c r="MF1072" s="79"/>
      <c r="MG1072" s="79"/>
      <c r="MH1072" s="79"/>
      <c r="MI1072" s="79"/>
      <c r="MJ1072" s="79"/>
      <c r="MK1072" s="79"/>
      <c r="ML1072" s="79"/>
      <c r="MM1072" s="79"/>
      <c r="MN1072" s="79"/>
      <c r="MO1072" s="79"/>
      <c r="MP1072" s="79"/>
      <c r="MQ1072" s="79"/>
      <c r="MR1072" s="79"/>
      <c r="MS1072" s="79"/>
      <c r="MT1072" s="79"/>
      <c r="MU1072" s="79"/>
      <c r="MV1072" s="79"/>
      <c r="MW1072" s="79"/>
      <c r="MX1072" s="79"/>
      <c r="MY1072" s="79"/>
      <c r="MZ1072" s="79"/>
      <c r="NA1072" s="79"/>
      <c r="NB1072" s="79"/>
      <c r="NC1072" s="79"/>
      <c r="ND1072" s="79"/>
      <c r="NE1072" s="79"/>
      <c r="NF1072" s="79"/>
      <c r="NG1072" s="79"/>
      <c r="NH1072" s="79"/>
      <c r="NI1072" s="79"/>
      <c r="NJ1072" s="79"/>
      <c r="NK1072" s="79"/>
      <c r="NL1072" s="79"/>
      <c r="NM1072" s="79"/>
      <c r="NN1072" s="79"/>
      <c r="NO1072" s="79"/>
      <c r="NP1072" s="79"/>
      <c r="NQ1072" s="79"/>
      <c r="NR1072" s="79"/>
      <c r="NS1072" s="79"/>
      <c r="NT1072" s="79"/>
      <c r="NU1072" s="79"/>
      <c r="NV1072" s="79"/>
      <c r="NW1072" s="79"/>
      <c r="NX1072" s="79"/>
      <c r="NY1072" s="79"/>
      <c r="NZ1072" s="79"/>
      <c r="OA1072" s="79"/>
      <c r="OB1072" s="79"/>
      <c r="OC1072" s="79"/>
      <c r="OD1072" s="79"/>
      <c r="OE1072" s="79"/>
      <c r="OF1072" s="79"/>
      <c r="OG1072" s="79"/>
      <c r="OH1072" s="79"/>
      <c r="OI1072" s="79"/>
      <c r="OJ1072" s="79"/>
      <c r="OK1072" s="79"/>
      <c r="OL1072" s="79"/>
      <c r="OM1072" s="79"/>
      <c r="ON1072" s="79"/>
      <c r="OO1072" s="79"/>
      <c r="OP1072" s="79"/>
      <c r="OQ1072" s="79"/>
      <c r="OR1072" s="79"/>
      <c r="OS1072" s="79"/>
      <c r="OT1072" s="79"/>
      <c r="OU1072" s="79"/>
      <c r="OV1072" s="79"/>
      <c r="OW1072" s="79"/>
      <c r="OX1072" s="79"/>
      <c r="OY1072" s="79"/>
      <c r="OZ1072" s="79"/>
      <c r="PA1072" s="79"/>
      <c r="PB1072" s="79"/>
      <c r="PC1072" s="79"/>
      <c r="PD1072" s="79"/>
      <c r="PE1072" s="79"/>
      <c r="PF1072" s="79"/>
      <c r="PG1072" s="79"/>
      <c r="PH1072" s="79"/>
      <c r="PI1072" s="79"/>
      <c r="PJ1072" s="79"/>
      <c r="PK1072" s="79"/>
      <c r="PL1072" s="79"/>
      <c r="PM1072" s="79"/>
      <c r="PN1072" s="79"/>
      <c r="PO1072" s="79"/>
      <c r="PP1072" s="79"/>
      <c r="PQ1072" s="79"/>
      <c r="PR1072" s="79"/>
      <c r="PS1072" s="79"/>
      <c r="PT1072" s="79"/>
      <c r="PU1072" s="79"/>
      <c r="PV1072" s="79"/>
      <c r="PW1072" s="79"/>
      <c r="PX1072" s="79"/>
      <c r="PY1072" s="79"/>
      <c r="PZ1072" s="79"/>
      <c r="QA1072" s="79"/>
      <c r="QB1072" s="79"/>
      <c r="QC1072" s="79"/>
      <c r="QD1072" s="79"/>
      <c r="QE1072" s="79"/>
      <c r="QF1072" s="79"/>
      <c r="QG1072" s="79"/>
      <c r="QH1072" s="79"/>
      <c r="QI1072" s="79"/>
      <c r="QJ1072" s="79"/>
      <c r="QK1072" s="79"/>
      <c r="QL1072" s="79"/>
      <c r="QM1072" s="79"/>
      <c r="QN1072" s="79"/>
      <c r="QO1072" s="79"/>
      <c r="QP1072" s="79"/>
      <c r="QQ1072" s="79"/>
      <c r="QR1072" s="79"/>
      <c r="QS1072" s="79"/>
      <c r="QT1072" s="79"/>
      <c r="QU1072" s="79"/>
      <c r="QV1072" s="79"/>
      <c r="QW1072" s="79"/>
      <c r="QX1072" s="79"/>
      <c r="QY1072" s="79"/>
      <c r="QZ1072" s="79"/>
      <c r="RA1072" s="79"/>
      <c r="RB1072" s="79"/>
      <c r="RC1072" s="79"/>
      <c r="RD1072" s="79"/>
      <c r="RE1072" s="79"/>
      <c r="RF1072" s="79"/>
      <c r="RG1072" s="79"/>
      <c r="RH1072" s="79"/>
      <c r="RI1072" s="79"/>
      <c r="RJ1072" s="79"/>
      <c r="RK1072" s="79"/>
      <c r="RL1072" s="79"/>
      <c r="RM1072" s="79"/>
      <c r="RN1072" s="79"/>
      <c r="RO1072" s="79"/>
      <c r="RP1072" s="79"/>
      <c r="RQ1072" s="79"/>
      <c r="RR1072" s="79"/>
      <c r="RS1072" s="79"/>
      <c r="RT1072" s="79"/>
      <c r="RU1072" s="79"/>
      <c r="RV1072" s="79"/>
      <c r="RW1072" s="79"/>
      <c r="RX1072" s="79"/>
      <c r="RY1072" s="79"/>
      <c r="RZ1072" s="79"/>
      <c r="SA1072" s="79"/>
      <c r="SB1072" s="79"/>
      <c r="SC1072" s="79"/>
      <c r="SD1072" s="79"/>
      <c r="SE1072" s="79"/>
      <c r="SF1072" s="79"/>
      <c r="SG1072" s="79"/>
      <c r="SH1072" s="79"/>
      <c r="SI1072" s="79"/>
      <c r="SJ1072" s="79"/>
      <c r="SK1072" s="79"/>
      <c r="SL1072" s="79"/>
      <c r="SM1072" s="79"/>
      <c r="SN1072" s="79"/>
      <c r="SO1072" s="79"/>
      <c r="SP1072" s="79"/>
      <c r="SQ1072" s="79"/>
      <c r="SR1072" s="79"/>
      <c r="SS1072" s="79"/>
      <c r="ST1072" s="79"/>
      <c r="SU1072" s="79"/>
      <c r="SV1072" s="79"/>
      <c r="SW1072" s="79"/>
      <c r="SX1072" s="79"/>
      <c r="SY1072" s="79"/>
      <c r="SZ1072" s="79"/>
      <c r="TA1072" s="79"/>
      <c r="TB1072" s="79"/>
      <c r="TC1072" s="79"/>
      <c r="TD1072" s="79"/>
      <c r="TE1072" s="79"/>
      <c r="TF1072" s="79"/>
      <c r="TG1072" s="79"/>
      <c r="TH1072" s="79"/>
      <c r="TI1072" s="79"/>
      <c r="TJ1072" s="79"/>
      <c r="TK1072" s="79"/>
      <c r="TL1072" s="79"/>
      <c r="TM1072" s="79"/>
      <c r="TN1072" s="79"/>
      <c r="TO1072" s="79"/>
      <c r="TP1072" s="79"/>
      <c r="TQ1072" s="79"/>
      <c r="TR1072" s="79"/>
      <c r="TS1072" s="79"/>
      <c r="TT1072" s="79"/>
      <c r="TU1072" s="79"/>
      <c r="TV1072" s="79"/>
      <c r="TW1072" s="79"/>
      <c r="TX1072" s="79"/>
      <c r="TY1072" s="79"/>
      <c r="TZ1072" s="79"/>
      <c r="UA1072" s="79"/>
      <c r="UB1072" s="79"/>
      <c r="UC1072" s="79"/>
      <c r="UD1072" s="79"/>
      <c r="UE1072" s="79"/>
      <c r="UF1072" s="79"/>
      <c r="UG1072" s="79"/>
      <c r="UH1072" s="79"/>
      <c r="UI1072" s="79"/>
      <c r="UJ1072" s="79"/>
      <c r="UK1072" s="79"/>
      <c r="UL1072" s="79"/>
      <c r="UM1072" s="79"/>
      <c r="UN1072" s="79"/>
      <c r="UO1072" s="79"/>
      <c r="UP1072" s="79"/>
      <c r="UQ1072" s="79"/>
      <c r="UR1072" s="79"/>
      <c r="US1072" s="79"/>
      <c r="UT1072" s="79"/>
      <c r="UU1072" s="79"/>
      <c r="UV1072" s="79"/>
      <c r="UW1072" s="79"/>
      <c r="UX1072" s="79"/>
      <c r="UY1072" s="79"/>
      <c r="UZ1072" s="79"/>
      <c r="VA1072" s="79"/>
      <c r="VB1072" s="79"/>
      <c r="VC1072" s="79"/>
      <c r="VD1072" s="79"/>
      <c r="VE1072" s="79"/>
      <c r="VF1072" s="79"/>
      <c r="VG1072" s="79"/>
      <c r="VH1072" s="79"/>
      <c r="VI1072" s="79"/>
      <c r="VJ1072" s="79"/>
      <c r="VK1072" s="79"/>
      <c r="VL1072" s="79"/>
      <c r="VM1072" s="79"/>
      <c r="VN1072" s="79"/>
      <c r="VO1072" s="79"/>
      <c r="VP1072" s="79"/>
      <c r="VQ1072" s="79"/>
      <c r="VR1072" s="79"/>
      <c r="VS1072" s="79"/>
      <c r="VT1072" s="79"/>
      <c r="VU1072" s="79"/>
      <c r="VV1072" s="79"/>
      <c r="VW1072" s="79"/>
      <c r="VX1072" s="79"/>
      <c r="VY1072" s="79"/>
      <c r="VZ1072" s="79"/>
      <c r="WA1072" s="79"/>
      <c r="WB1072" s="79"/>
      <c r="WC1072" s="79"/>
    </row>
    <row r="1073" spans="1:601" s="102" customFormat="1">
      <c r="A1073" s="49">
        <f>IF(C1073=C1072,A1072,IF(C1073=(C1072+1),A1072,(A1072+1)))</f>
        <v>151</v>
      </c>
      <c r="B1073" s="50">
        <f>IF(L1073="Stroke",IF(M1073=M1072,IF(A1073&lt;&gt;A1072,1,IF(L1072="Stroke",B1072+1,IF(L1071="Stroke",B1071+1,IF(L1070="Stroke",B1070+1,IF(L1069="Stroke",B1069+1,IF(L1068="Stroke",B1068+1,IF(L1067="Stroke",B1067+1,IF(L1066="Stroke",B1066+1,"")))))))),IF(A1073&lt;&gt;A1071,1,IF(M1073=M1071,IF(L1071="Stroke",B1071+1,IF(M1073=M1070,IF(L1070="Stroke",B1070+1,""))),1))),"")</f>
        <v>1</v>
      </c>
      <c r="C1073" s="49">
        <f t="shared" si="32"/>
        <v>53947</v>
      </c>
      <c r="D1073" s="49" t="str">
        <f t="shared" si="33"/>
        <v>2017121</v>
      </c>
      <c r="E1073" s="49">
        <v>2017</v>
      </c>
      <c r="F1073" s="49">
        <v>12</v>
      </c>
      <c r="G1073" s="49">
        <v>1</v>
      </c>
      <c r="H1073" s="49">
        <v>14</v>
      </c>
      <c r="I1073" s="49">
        <v>59</v>
      </c>
      <c r="J1073" s="49">
        <v>7</v>
      </c>
      <c r="K1073" s="49">
        <v>683</v>
      </c>
      <c r="L1073" s="49" t="s">
        <v>26</v>
      </c>
      <c r="M1073" s="49">
        <v>2</v>
      </c>
      <c r="N1073" s="49" t="s">
        <v>21</v>
      </c>
      <c r="O1073" s="49" t="s">
        <v>27</v>
      </c>
      <c r="P1073" s="49">
        <v>10</v>
      </c>
      <c r="Q1073" s="120" t="s">
        <v>281</v>
      </c>
      <c r="R1073" s="60"/>
      <c r="S1073" s="60"/>
      <c r="T1073" s="60"/>
      <c r="U1073" s="79"/>
      <c r="V1073" s="79"/>
      <c r="W1073" s="79"/>
      <c r="X1073" s="79"/>
      <c r="Y1073" s="79"/>
      <c r="Z1073" s="79"/>
      <c r="AA1073" s="79"/>
      <c r="AB1073" s="79"/>
      <c r="AC1073" s="79"/>
      <c r="AD1073" s="79"/>
      <c r="AE1073" s="79"/>
      <c r="AF1073" s="79"/>
      <c r="AG1073" s="79"/>
      <c r="AH1073" s="79"/>
      <c r="AI1073" s="79"/>
      <c r="AJ1073" s="79"/>
      <c r="AK1073" s="79"/>
      <c r="AL1073" s="79"/>
      <c r="AM1073" s="79"/>
      <c r="AN1073" s="79"/>
      <c r="AO1073" s="79"/>
      <c r="AP1073" s="79"/>
      <c r="AQ1073" s="79"/>
      <c r="AR1073" s="79"/>
      <c r="AS1073" s="79"/>
      <c r="AT1073" s="79"/>
      <c r="AU1073" s="79"/>
      <c r="AV1073" s="79"/>
      <c r="AW1073" s="79"/>
      <c r="AX1073" s="79"/>
      <c r="AY1073" s="79"/>
      <c r="AZ1073" s="79"/>
      <c r="BA1073" s="79"/>
      <c r="BB1073" s="79"/>
      <c r="BC1073" s="79"/>
      <c r="BD1073" s="79"/>
      <c r="BE1073" s="79"/>
      <c r="BF1073" s="79"/>
      <c r="BG1073" s="79"/>
      <c r="BH1073" s="79"/>
      <c r="BI1073" s="79"/>
      <c r="BJ1073" s="79"/>
      <c r="BK1073" s="79"/>
      <c r="BL1073" s="79"/>
      <c r="BM1073" s="79"/>
      <c r="BN1073" s="79"/>
      <c r="BO1073" s="79"/>
      <c r="BP1073" s="79"/>
      <c r="BQ1073" s="79"/>
      <c r="BR1073" s="79"/>
      <c r="BS1073" s="79"/>
      <c r="BT1073" s="79"/>
      <c r="BU1073" s="79"/>
      <c r="BV1073" s="79"/>
      <c r="BW1073" s="79"/>
      <c r="BX1073" s="79"/>
      <c r="BY1073" s="79"/>
      <c r="BZ1073" s="79"/>
      <c r="CA1073" s="79"/>
      <c r="CB1073" s="79"/>
      <c r="CC1073" s="79"/>
      <c r="CD1073" s="79"/>
      <c r="CE1073" s="79"/>
      <c r="CF1073" s="79"/>
      <c r="CG1073" s="79"/>
      <c r="CH1073" s="79"/>
      <c r="CI1073" s="79"/>
      <c r="CJ1073" s="79"/>
      <c r="CK1073" s="79"/>
      <c r="CL1073" s="79"/>
      <c r="CM1073" s="79"/>
      <c r="CN1073" s="79"/>
      <c r="CO1073" s="79"/>
      <c r="CP1073" s="79"/>
      <c r="CQ1073" s="79"/>
      <c r="CR1073" s="79"/>
      <c r="CS1073" s="79"/>
      <c r="CT1073" s="79"/>
      <c r="CU1073" s="79"/>
      <c r="CV1073" s="79"/>
      <c r="CW1073" s="79"/>
      <c r="CX1073" s="79"/>
      <c r="CY1073" s="79"/>
      <c r="CZ1073" s="79"/>
      <c r="DA1073" s="79"/>
      <c r="DB1073" s="79"/>
      <c r="DC1073" s="79"/>
      <c r="DD1073" s="79"/>
      <c r="DE1073" s="79"/>
      <c r="DF1073" s="79"/>
      <c r="DG1073" s="79"/>
      <c r="DH1073" s="79"/>
      <c r="DI1073" s="79"/>
      <c r="DJ1073" s="79"/>
      <c r="DK1073" s="79"/>
      <c r="DL1073" s="79"/>
      <c r="DM1073" s="79"/>
      <c r="DN1073" s="79"/>
      <c r="DO1073" s="79"/>
      <c r="DP1073" s="79"/>
      <c r="DQ1073" s="79"/>
      <c r="DR1073" s="79"/>
      <c r="DS1073" s="79"/>
      <c r="DT1073" s="79"/>
      <c r="DU1073" s="79"/>
      <c r="DV1073" s="79"/>
      <c r="DW1073" s="79"/>
      <c r="DX1073" s="79"/>
      <c r="DY1073" s="79"/>
      <c r="DZ1073" s="79"/>
      <c r="EA1073" s="79"/>
      <c r="EB1073" s="79"/>
      <c r="EC1073" s="79"/>
      <c r="ED1073" s="79"/>
      <c r="EE1073" s="79"/>
      <c r="EF1073" s="79"/>
      <c r="EG1073" s="79"/>
      <c r="EH1073" s="79"/>
      <c r="EI1073" s="79"/>
      <c r="EJ1073" s="79"/>
      <c r="EK1073" s="79"/>
      <c r="EL1073" s="79"/>
      <c r="EM1073" s="79"/>
      <c r="EN1073" s="79"/>
      <c r="EO1073" s="79"/>
      <c r="EP1073" s="79"/>
      <c r="EQ1073" s="79"/>
      <c r="ER1073" s="79"/>
      <c r="ES1073" s="79"/>
      <c r="ET1073" s="79"/>
      <c r="EU1073" s="79"/>
      <c r="EV1073" s="79"/>
      <c r="EW1073" s="79"/>
      <c r="EX1073" s="79"/>
      <c r="EY1073" s="79"/>
      <c r="EZ1073" s="79"/>
      <c r="FA1073" s="79"/>
      <c r="FB1073" s="79"/>
      <c r="FC1073" s="79"/>
      <c r="FD1073" s="79"/>
      <c r="FE1073" s="79"/>
      <c r="FF1073" s="79"/>
      <c r="FG1073" s="79"/>
      <c r="FH1073" s="79"/>
      <c r="FI1073" s="79"/>
      <c r="FJ1073" s="79"/>
      <c r="FK1073" s="79"/>
      <c r="FL1073" s="79"/>
      <c r="FM1073" s="79"/>
      <c r="FN1073" s="79"/>
      <c r="FO1073" s="79"/>
      <c r="FP1073" s="79"/>
      <c r="FQ1073" s="79"/>
      <c r="FR1073" s="79"/>
      <c r="FS1073" s="79"/>
      <c r="FT1073" s="79"/>
      <c r="FU1073" s="79"/>
      <c r="FV1073" s="79"/>
      <c r="FW1073" s="79"/>
      <c r="FX1073" s="79"/>
      <c r="FY1073" s="79"/>
      <c r="FZ1073" s="79"/>
      <c r="GA1073" s="79"/>
      <c r="GB1073" s="79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79"/>
      <c r="HP1073" s="79"/>
      <c r="HQ1073" s="79"/>
      <c r="HR1073" s="79"/>
      <c r="HS1073" s="79"/>
      <c r="HT1073" s="79"/>
      <c r="HU1073" s="79"/>
      <c r="HV1073" s="79"/>
      <c r="HW1073" s="79"/>
      <c r="HX1073" s="79"/>
      <c r="HY1073" s="79"/>
      <c r="HZ1073" s="79"/>
      <c r="IA1073" s="79"/>
      <c r="IB1073" s="79"/>
      <c r="IC1073" s="79"/>
      <c r="ID1073" s="79"/>
      <c r="IE1073" s="79"/>
      <c r="IF1073" s="79"/>
      <c r="IG1073" s="79"/>
      <c r="IH1073" s="79"/>
      <c r="II1073" s="79"/>
      <c r="IJ1073" s="79"/>
      <c r="IK1073" s="79"/>
      <c r="IL1073" s="79"/>
      <c r="IM1073" s="79"/>
      <c r="IN1073" s="79"/>
      <c r="IO1073" s="79"/>
      <c r="IP1073" s="79"/>
      <c r="IQ1073" s="79"/>
      <c r="IR1073" s="79"/>
      <c r="IS1073" s="79"/>
      <c r="IT1073" s="79"/>
      <c r="IU1073" s="79"/>
      <c r="IV1073" s="79"/>
      <c r="IW1073" s="79"/>
      <c r="IX1073" s="79"/>
      <c r="IY1073" s="79"/>
      <c r="IZ1073" s="79"/>
      <c r="JA1073" s="79"/>
      <c r="JB1073" s="79"/>
      <c r="JC1073" s="79"/>
      <c r="JD1073" s="79"/>
      <c r="JE1073" s="79"/>
      <c r="JF1073" s="79"/>
      <c r="JG1073" s="79"/>
      <c r="JH1073" s="79"/>
      <c r="JI1073" s="79"/>
      <c r="JJ1073" s="79"/>
      <c r="JK1073" s="79"/>
      <c r="JL1073" s="79"/>
      <c r="JM1073" s="79"/>
      <c r="JN1073" s="79"/>
      <c r="JO1073" s="79"/>
      <c r="JP1073" s="79"/>
      <c r="JQ1073" s="79"/>
      <c r="JR1073" s="79"/>
      <c r="JS1073" s="79"/>
      <c r="JT1073" s="79"/>
      <c r="JU1073" s="79"/>
      <c r="JV1073" s="79"/>
      <c r="JW1073" s="79"/>
      <c r="JX1073" s="79"/>
      <c r="JY1073" s="79"/>
      <c r="JZ1073" s="79"/>
      <c r="KA1073" s="79"/>
      <c r="KB1073" s="79"/>
      <c r="KC1073" s="79"/>
      <c r="KD1073" s="79"/>
      <c r="KE1073" s="79"/>
      <c r="KF1073" s="79"/>
      <c r="KG1073" s="79"/>
      <c r="KH1073" s="79"/>
      <c r="KI1073" s="79"/>
      <c r="KJ1073" s="79"/>
      <c r="KK1073" s="79"/>
      <c r="KL1073" s="79"/>
      <c r="KM1073" s="79"/>
      <c r="KN1073" s="79"/>
      <c r="KO1073" s="79"/>
      <c r="KP1073" s="79"/>
      <c r="KQ1073" s="79"/>
      <c r="KR1073" s="79"/>
      <c r="KS1073" s="79"/>
      <c r="KT1073" s="79"/>
      <c r="KU1073" s="79"/>
      <c r="KV1073" s="79"/>
      <c r="KW1073" s="79"/>
      <c r="KX1073" s="79"/>
      <c r="KY1073" s="79"/>
      <c r="KZ1073" s="79"/>
      <c r="LA1073" s="79"/>
      <c r="LB1073" s="79"/>
      <c r="LC1073" s="79"/>
      <c r="LD1073" s="79"/>
      <c r="LE1073" s="79"/>
      <c r="LF1073" s="79"/>
      <c r="LG1073" s="79"/>
      <c r="LH1073" s="79"/>
      <c r="LI1073" s="79"/>
      <c r="LJ1073" s="79"/>
      <c r="LK1073" s="79"/>
      <c r="LL1073" s="79"/>
      <c r="LM1073" s="79"/>
      <c r="LN1073" s="79"/>
      <c r="LO1073" s="79"/>
      <c r="LP1073" s="79"/>
      <c r="LQ1073" s="79"/>
      <c r="LR1073" s="79"/>
      <c r="LS1073" s="79"/>
      <c r="LT1073" s="79"/>
      <c r="LU1073" s="79"/>
      <c r="LV1073" s="79"/>
      <c r="LW1073" s="79"/>
      <c r="LX1073" s="79"/>
      <c r="LY1073" s="79"/>
      <c r="LZ1073" s="79"/>
      <c r="MA1073" s="79"/>
      <c r="MB1073" s="79"/>
      <c r="MC1073" s="79"/>
      <c r="MD1073" s="79"/>
      <c r="ME1073" s="79"/>
      <c r="MF1073" s="79"/>
      <c r="MG1073" s="79"/>
      <c r="MH1073" s="79"/>
      <c r="MI1073" s="79"/>
      <c r="MJ1073" s="79"/>
      <c r="MK1073" s="79"/>
      <c r="ML1073" s="79"/>
      <c r="MM1073" s="79"/>
      <c r="MN1073" s="79"/>
      <c r="MO1073" s="79"/>
      <c r="MP1073" s="79"/>
      <c r="MQ1073" s="79"/>
      <c r="MR1073" s="79"/>
      <c r="MS1073" s="79"/>
      <c r="MT1073" s="79"/>
      <c r="MU1073" s="79"/>
      <c r="MV1073" s="79"/>
      <c r="MW1073" s="79"/>
      <c r="MX1073" s="79"/>
      <c r="MY1073" s="79"/>
      <c r="MZ1073" s="79"/>
      <c r="NA1073" s="79"/>
      <c r="NB1073" s="79"/>
      <c r="NC1073" s="79"/>
      <c r="ND1073" s="79"/>
      <c r="NE1073" s="79"/>
      <c r="NF1073" s="79"/>
      <c r="NG1073" s="79"/>
      <c r="NH1073" s="79"/>
      <c r="NI1073" s="79"/>
      <c r="NJ1073" s="79"/>
      <c r="NK1073" s="79"/>
      <c r="NL1073" s="79"/>
      <c r="NM1073" s="79"/>
      <c r="NN1073" s="79"/>
      <c r="NO1073" s="79"/>
      <c r="NP1073" s="79"/>
      <c r="NQ1073" s="79"/>
      <c r="NR1073" s="79"/>
      <c r="NS1073" s="79"/>
      <c r="NT1073" s="79"/>
      <c r="NU1073" s="79"/>
      <c r="NV1073" s="79"/>
      <c r="NW1073" s="79"/>
      <c r="NX1073" s="79"/>
      <c r="NY1073" s="79"/>
      <c r="NZ1073" s="79"/>
      <c r="OA1073" s="79"/>
      <c r="OB1073" s="79"/>
      <c r="OC1073" s="79"/>
      <c r="OD1073" s="79"/>
      <c r="OE1073" s="79"/>
      <c r="OF1073" s="79"/>
      <c r="OG1073" s="79"/>
      <c r="OH1073" s="79"/>
      <c r="OI1073" s="79"/>
      <c r="OJ1073" s="79"/>
      <c r="OK1073" s="79"/>
      <c r="OL1073" s="79"/>
      <c r="OM1073" s="79"/>
      <c r="ON1073" s="79"/>
      <c r="OO1073" s="79"/>
      <c r="OP1073" s="79"/>
      <c r="OQ1073" s="79"/>
      <c r="OR1073" s="79"/>
      <c r="OS1073" s="79"/>
      <c r="OT1073" s="79"/>
      <c r="OU1073" s="79"/>
      <c r="OV1073" s="79"/>
      <c r="OW1073" s="79"/>
      <c r="OX1073" s="79"/>
      <c r="OY1073" s="79"/>
      <c r="OZ1073" s="79"/>
      <c r="PA1073" s="79"/>
      <c r="PB1073" s="79"/>
      <c r="PC1073" s="79"/>
      <c r="PD1073" s="79"/>
      <c r="PE1073" s="79"/>
      <c r="PF1073" s="79"/>
      <c r="PG1073" s="79"/>
      <c r="PH1073" s="79"/>
      <c r="PI1073" s="79"/>
      <c r="PJ1073" s="79"/>
      <c r="PK1073" s="79"/>
      <c r="PL1073" s="79"/>
      <c r="PM1073" s="79"/>
      <c r="PN1073" s="79"/>
      <c r="PO1073" s="79"/>
      <c r="PP1073" s="79"/>
      <c r="PQ1073" s="79"/>
      <c r="PR1073" s="79"/>
      <c r="PS1073" s="79"/>
      <c r="PT1073" s="79"/>
      <c r="PU1073" s="79"/>
      <c r="PV1073" s="79"/>
      <c r="PW1073" s="79"/>
      <c r="PX1073" s="79"/>
      <c r="PY1073" s="79"/>
      <c r="PZ1073" s="79"/>
      <c r="QA1073" s="79"/>
      <c r="QB1073" s="79"/>
      <c r="QC1073" s="79"/>
      <c r="QD1073" s="79"/>
      <c r="QE1073" s="79"/>
      <c r="QF1073" s="79"/>
      <c r="QG1073" s="79"/>
      <c r="QH1073" s="79"/>
      <c r="QI1073" s="79"/>
      <c r="QJ1073" s="79"/>
      <c r="QK1073" s="79"/>
      <c r="QL1073" s="79"/>
      <c r="QM1073" s="79"/>
      <c r="QN1073" s="79"/>
      <c r="QO1073" s="79"/>
      <c r="QP1073" s="79"/>
      <c r="QQ1073" s="79"/>
      <c r="QR1073" s="79"/>
      <c r="QS1073" s="79"/>
      <c r="QT1073" s="79"/>
      <c r="QU1073" s="79"/>
      <c r="QV1073" s="79"/>
      <c r="QW1073" s="79"/>
      <c r="QX1073" s="79"/>
      <c r="QY1073" s="79"/>
      <c r="QZ1073" s="79"/>
      <c r="RA1073" s="79"/>
      <c r="RB1073" s="79"/>
      <c r="RC1073" s="79"/>
      <c r="RD1073" s="79"/>
      <c r="RE1073" s="79"/>
      <c r="RF1073" s="79"/>
      <c r="RG1073" s="79"/>
      <c r="RH1073" s="79"/>
      <c r="RI1073" s="79"/>
      <c r="RJ1073" s="79"/>
      <c r="RK1073" s="79"/>
      <c r="RL1073" s="79"/>
      <c r="RM1073" s="79"/>
      <c r="RN1073" s="79"/>
      <c r="RO1073" s="79"/>
      <c r="RP1073" s="79"/>
      <c r="RQ1073" s="79"/>
      <c r="RR1073" s="79"/>
      <c r="RS1073" s="79"/>
      <c r="RT1073" s="79"/>
      <c r="RU1073" s="79"/>
      <c r="RV1073" s="79"/>
      <c r="RW1073" s="79"/>
      <c r="RX1073" s="79"/>
      <c r="RY1073" s="79"/>
      <c r="RZ1073" s="79"/>
      <c r="SA1073" s="79"/>
      <c r="SB1073" s="79"/>
      <c r="SC1073" s="79"/>
      <c r="SD1073" s="79"/>
      <c r="SE1073" s="79"/>
      <c r="SF1073" s="79"/>
      <c r="SG1073" s="79"/>
      <c r="SH1073" s="79"/>
      <c r="SI1073" s="79"/>
      <c r="SJ1073" s="79"/>
      <c r="SK1073" s="79"/>
      <c r="SL1073" s="79"/>
      <c r="SM1073" s="79"/>
      <c r="SN1073" s="79"/>
      <c r="SO1073" s="79"/>
      <c r="SP1073" s="79"/>
      <c r="SQ1073" s="79"/>
      <c r="SR1073" s="79"/>
      <c r="SS1073" s="79"/>
      <c r="ST1073" s="79"/>
      <c r="SU1073" s="79"/>
      <c r="SV1073" s="79"/>
      <c r="SW1073" s="79"/>
      <c r="SX1073" s="79"/>
      <c r="SY1073" s="79"/>
      <c r="SZ1073" s="79"/>
      <c r="TA1073" s="79"/>
      <c r="TB1073" s="79"/>
      <c r="TC1073" s="79"/>
      <c r="TD1073" s="79"/>
      <c r="TE1073" s="79"/>
      <c r="TF1073" s="79"/>
      <c r="TG1073" s="79"/>
      <c r="TH1073" s="79"/>
      <c r="TI1073" s="79"/>
      <c r="TJ1073" s="79"/>
      <c r="TK1073" s="79"/>
      <c r="TL1073" s="79"/>
      <c r="TM1073" s="79"/>
      <c r="TN1073" s="79"/>
      <c r="TO1073" s="79"/>
      <c r="TP1073" s="79"/>
      <c r="TQ1073" s="79"/>
      <c r="TR1073" s="79"/>
      <c r="TS1073" s="79"/>
      <c r="TT1073" s="79"/>
      <c r="TU1073" s="79"/>
      <c r="TV1073" s="79"/>
      <c r="TW1073" s="79"/>
      <c r="TX1073" s="79"/>
      <c r="TY1073" s="79"/>
      <c r="TZ1073" s="79"/>
      <c r="UA1073" s="79"/>
      <c r="UB1073" s="79"/>
      <c r="UC1073" s="79"/>
      <c r="UD1073" s="79"/>
      <c r="UE1073" s="79"/>
      <c r="UF1073" s="79"/>
      <c r="UG1073" s="79"/>
      <c r="UH1073" s="79"/>
      <c r="UI1073" s="79"/>
      <c r="UJ1073" s="79"/>
      <c r="UK1073" s="79"/>
      <c r="UL1073" s="79"/>
      <c r="UM1073" s="79"/>
      <c r="UN1073" s="79"/>
      <c r="UO1073" s="79"/>
      <c r="UP1073" s="79"/>
      <c r="UQ1073" s="79"/>
      <c r="UR1073" s="79"/>
      <c r="US1073" s="79"/>
      <c r="UT1073" s="79"/>
      <c r="UU1073" s="79"/>
      <c r="UV1073" s="79"/>
      <c r="UW1073" s="79"/>
      <c r="UX1073" s="79"/>
      <c r="UY1073" s="79"/>
      <c r="UZ1073" s="79"/>
      <c r="VA1073" s="79"/>
      <c r="VB1073" s="79"/>
      <c r="VC1073" s="79"/>
      <c r="VD1073" s="79"/>
      <c r="VE1073" s="79"/>
      <c r="VF1073" s="79"/>
      <c r="VG1073" s="79"/>
      <c r="VH1073" s="79"/>
      <c r="VI1073" s="79"/>
      <c r="VJ1073" s="79"/>
      <c r="VK1073" s="79"/>
      <c r="VL1073" s="79"/>
      <c r="VM1073" s="79"/>
      <c r="VN1073" s="79"/>
      <c r="VO1073" s="79"/>
      <c r="VP1073" s="79"/>
      <c r="VQ1073" s="79"/>
      <c r="VR1073" s="79"/>
      <c r="VS1073" s="79"/>
      <c r="VT1073" s="79"/>
      <c r="VU1073" s="79"/>
      <c r="VV1073" s="79"/>
      <c r="VW1073" s="79"/>
      <c r="VX1073" s="79"/>
      <c r="VY1073" s="79"/>
      <c r="VZ1073" s="79"/>
      <c r="WA1073" s="79"/>
      <c r="WB1073" s="79"/>
      <c r="WC1073" s="79"/>
    </row>
    <row r="1074" spans="1:601" s="102" customFormat="1">
      <c r="A1074" s="49">
        <f>IF(C1074=C1073,A1073,IF(C1074=(C1073+1),A1073,(A1073+1)))</f>
        <v>151</v>
      </c>
      <c r="B1074" s="50">
        <f>IF(L1074="Stroke",IF(M1074=M1073,IF(A1074&lt;&gt;A1073,1,IF(L1073="Stroke",B1073+1,IF(L1072="Stroke",B1072+1,IF(L1071="Stroke",B1071+1,IF(L1070="Stroke",B1070+1,IF(L1069="Stroke",B1069+1,IF(L1068="Stroke",B1068+1,IF(L1067="Stroke",B1067+1,"")))))))),IF(A1074&lt;&gt;A1072,1,IF(M1074=M1072,IF(L1072="Stroke",B1072+1,IF(M1074=M1071,IF(L1071="Stroke",B1071+1,""))),1))),"")</f>
        <v>2</v>
      </c>
      <c r="C1074" s="49">
        <f t="shared" si="32"/>
        <v>53947</v>
      </c>
      <c r="D1074" s="49" t="str">
        <f t="shared" si="33"/>
        <v>2017121</v>
      </c>
      <c r="E1074" s="49">
        <v>2017</v>
      </c>
      <c r="F1074" s="49">
        <v>12</v>
      </c>
      <c r="G1074" s="49">
        <v>1</v>
      </c>
      <c r="H1074" s="49">
        <v>14</v>
      </c>
      <c r="I1074" s="49">
        <v>59</v>
      </c>
      <c r="J1074" s="49">
        <v>7</v>
      </c>
      <c r="K1074" s="49">
        <v>745</v>
      </c>
      <c r="L1074" s="49" t="s">
        <v>26</v>
      </c>
      <c r="M1074" s="49">
        <v>2</v>
      </c>
      <c r="N1074" s="49" t="s">
        <v>21</v>
      </c>
      <c r="O1074" s="49" t="s">
        <v>27</v>
      </c>
      <c r="P1074" s="49">
        <v>4</v>
      </c>
      <c r="Q1074" s="49"/>
      <c r="R1074" s="60"/>
      <c r="S1074" s="60"/>
      <c r="T1074" s="60"/>
      <c r="U1074" s="79"/>
      <c r="V1074" s="79"/>
      <c r="W1074" s="79"/>
      <c r="X1074" s="79"/>
      <c r="Y1074" s="79"/>
      <c r="Z1074" s="79"/>
      <c r="AA1074" s="79"/>
      <c r="AB1074" s="79"/>
      <c r="AC1074" s="79"/>
      <c r="AD1074" s="79"/>
      <c r="AE1074" s="79"/>
      <c r="AF1074" s="79"/>
      <c r="AG1074" s="79"/>
      <c r="AH1074" s="79"/>
      <c r="AI1074" s="79"/>
      <c r="AJ1074" s="79"/>
      <c r="AK1074" s="79"/>
      <c r="AL1074" s="79"/>
      <c r="AM1074" s="79"/>
      <c r="AN1074" s="79"/>
      <c r="AO1074" s="79"/>
      <c r="AP1074" s="79"/>
      <c r="AQ1074" s="79"/>
      <c r="AR1074" s="79"/>
      <c r="AS1074" s="79"/>
      <c r="AT1074" s="79"/>
      <c r="AU1074" s="79"/>
      <c r="AV1074" s="79"/>
      <c r="AW1074" s="79"/>
      <c r="AX1074" s="79"/>
      <c r="AY1074" s="79"/>
      <c r="AZ1074" s="79"/>
      <c r="BA1074" s="79"/>
      <c r="BB1074" s="79"/>
      <c r="BC1074" s="79"/>
      <c r="BD1074" s="79"/>
      <c r="BE1074" s="79"/>
      <c r="BF1074" s="79"/>
      <c r="BG1074" s="79"/>
      <c r="BH1074" s="79"/>
      <c r="BI1074" s="79"/>
      <c r="BJ1074" s="79"/>
      <c r="BK1074" s="79"/>
      <c r="BL1074" s="79"/>
      <c r="BM1074" s="79"/>
      <c r="BN1074" s="79"/>
      <c r="BO1074" s="79"/>
      <c r="BP1074" s="79"/>
      <c r="BQ1074" s="79"/>
      <c r="BR1074" s="79"/>
      <c r="BS1074" s="79"/>
      <c r="BT1074" s="79"/>
      <c r="BU1074" s="79"/>
      <c r="BV1074" s="79"/>
      <c r="BW1074" s="79"/>
      <c r="BX1074" s="79"/>
      <c r="BY1074" s="79"/>
      <c r="BZ1074" s="79"/>
      <c r="CA1074" s="79"/>
      <c r="CB1074" s="79"/>
      <c r="CC1074" s="79"/>
      <c r="CD1074" s="79"/>
      <c r="CE1074" s="79"/>
      <c r="CF1074" s="79"/>
      <c r="CG1074" s="79"/>
      <c r="CH1074" s="79"/>
      <c r="CI1074" s="79"/>
      <c r="CJ1074" s="79"/>
      <c r="CK1074" s="79"/>
      <c r="CL1074" s="79"/>
      <c r="CM1074" s="79"/>
      <c r="CN1074" s="79"/>
      <c r="CO1074" s="79"/>
      <c r="CP1074" s="79"/>
      <c r="CQ1074" s="79"/>
      <c r="CR1074" s="79"/>
      <c r="CS1074" s="79"/>
      <c r="CT1074" s="79"/>
      <c r="CU1074" s="79"/>
      <c r="CV1074" s="79"/>
      <c r="CW1074" s="79"/>
      <c r="CX1074" s="79"/>
      <c r="CY1074" s="79"/>
      <c r="CZ1074" s="79"/>
      <c r="DA1074" s="79"/>
      <c r="DB1074" s="79"/>
      <c r="DC1074" s="79"/>
      <c r="DD1074" s="79"/>
      <c r="DE1074" s="79"/>
      <c r="DF1074" s="79"/>
      <c r="DG1074" s="79"/>
      <c r="DH1074" s="79"/>
      <c r="DI1074" s="79"/>
      <c r="DJ1074" s="79"/>
      <c r="DK1074" s="79"/>
      <c r="DL1074" s="79"/>
      <c r="DM1074" s="79"/>
      <c r="DN1074" s="79"/>
      <c r="DO1074" s="79"/>
      <c r="DP1074" s="79"/>
      <c r="DQ1074" s="79"/>
      <c r="DR1074" s="79"/>
      <c r="DS1074" s="79"/>
      <c r="DT1074" s="79"/>
      <c r="DU1074" s="79"/>
      <c r="DV1074" s="79"/>
      <c r="DW1074" s="79"/>
      <c r="DX1074" s="79"/>
      <c r="DY1074" s="79"/>
      <c r="DZ1074" s="79"/>
      <c r="EA1074" s="79"/>
      <c r="EB1074" s="79"/>
      <c r="EC1074" s="79"/>
      <c r="ED1074" s="79"/>
      <c r="EE1074" s="79"/>
      <c r="EF1074" s="79"/>
      <c r="EG1074" s="79"/>
      <c r="EH1074" s="79"/>
      <c r="EI1074" s="79"/>
      <c r="EJ1074" s="79"/>
      <c r="EK1074" s="79"/>
      <c r="EL1074" s="79"/>
      <c r="EM1074" s="79"/>
      <c r="EN1074" s="79"/>
      <c r="EO1074" s="79"/>
      <c r="EP1074" s="79"/>
      <c r="EQ1074" s="79"/>
      <c r="ER1074" s="79"/>
      <c r="ES1074" s="79"/>
      <c r="ET1074" s="79"/>
      <c r="EU1074" s="79"/>
      <c r="EV1074" s="79"/>
      <c r="EW1074" s="79"/>
      <c r="EX1074" s="79"/>
      <c r="EY1074" s="79"/>
      <c r="EZ1074" s="79"/>
      <c r="FA1074" s="79"/>
      <c r="FB1074" s="79"/>
      <c r="FC1074" s="79"/>
      <c r="FD1074" s="79"/>
      <c r="FE1074" s="79"/>
      <c r="FF1074" s="79"/>
      <c r="FG1074" s="79"/>
      <c r="FH1074" s="79"/>
      <c r="FI1074" s="79"/>
      <c r="FJ1074" s="79"/>
      <c r="FK1074" s="79"/>
      <c r="FL1074" s="79"/>
      <c r="FM1074" s="79"/>
      <c r="FN1074" s="79"/>
      <c r="FO1074" s="79"/>
      <c r="FP1074" s="79"/>
      <c r="FQ1074" s="79"/>
      <c r="FR1074" s="79"/>
      <c r="FS1074" s="79"/>
      <c r="FT1074" s="79"/>
      <c r="FU1074" s="79"/>
      <c r="FV1074" s="79"/>
      <c r="FW1074" s="79"/>
      <c r="FX1074" s="79"/>
      <c r="FY1074" s="79"/>
      <c r="FZ1074" s="79"/>
      <c r="GA1074" s="79"/>
      <c r="GB1074" s="79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79"/>
      <c r="HP1074" s="79"/>
      <c r="HQ1074" s="79"/>
      <c r="HR1074" s="79"/>
      <c r="HS1074" s="79"/>
      <c r="HT1074" s="79"/>
      <c r="HU1074" s="79"/>
      <c r="HV1074" s="79"/>
      <c r="HW1074" s="79"/>
      <c r="HX1074" s="79"/>
      <c r="HY1074" s="79"/>
      <c r="HZ1074" s="79"/>
      <c r="IA1074" s="79"/>
      <c r="IB1074" s="79"/>
      <c r="IC1074" s="79"/>
      <c r="ID1074" s="79"/>
      <c r="IE1074" s="79"/>
      <c r="IF1074" s="79"/>
      <c r="IG1074" s="79"/>
      <c r="IH1074" s="79"/>
      <c r="II1074" s="79"/>
      <c r="IJ1074" s="79"/>
      <c r="IK1074" s="79"/>
      <c r="IL1074" s="79"/>
      <c r="IM1074" s="79"/>
      <c r="IN1074" s="79"/>
      <c r="IO1074" s="79"/>
      <c r="IP1074" s="79"/>
      <c r="IQ1074" s="79"/>
      <c r="IR1074" s="79"/>
      <c r="IS1074" s="79"/>
      <c r="IT1074" s="79"/>
      <c r="IU1074" s="79"/>
      <c r="IV1074" s="79"/>
      <c r="IW1074" s="79"/>
      <c r="IX1074" s="79"/>
      <c r="IY1074" s="79"/>
      <c r="IZ1074" s="79"/>
      <c r="JA1074" s="79"/>
      <c r="JB1074" s="79"/>
      <c r="JC1074" s="79"/>
      <c r="JD1074" s="79"/>
      <c r="JE1074" s="79"/>
      <c r="JF1074" s="79"/>
      <c r="JG1074" s="79"/>
      <c r="JH1074" s="79"/>
      <c r="JI1074" s="79"/>
      <c r="JJ1074" s="79"/>
      <c r="JK1074" s="79"/>
      <c r="JL1074" s="79"/>
      <c r="JM1074" s="79"/>
      <c r="JN1074" s="79"/>
      <c r="JO1074" s="79"/>
      <c r="JP1074" s="79"/>
      <c r="JQ1074" s="79"/>
      <c r="JR1074" s="79"/>
      <c r="JS1074" s="79"/>
      <c r="JT1074" s="79"/>
      <c r="JU1074" s="79"/>
      <c r="JV1074" s="79"/>
      <c r="JW1074" s="79"/>
      <c r="JX1074" s="79"/>
      <c r="JY1074" s="79"/>
      <c r="JZ1074" s="79"/>
      <c r="KA1074" s="79"/>
      <c r="KB1074" s="79"/>
      <c r="KC1074" s="79"/>
      <c r="KD1074" s="79"/>
      <c r="KE1074" s="79"/>
      <c r="KF1074" s="79"/>
      <c r="KG1074" s="79"/>
      <c r="KH1074" s="79"/>
      <c r="KI1074" s="79"/>
      <c r="KJ1074" s="79"/>
      <c r="KK1074" s="79"/>
      <c r="KL1074" s="79"/>
      <c r="KM1074" s="79"/>
      <c r="KN1074" s="79"/>
      <c r="KO1074" s="79"/>
      <c r="KP1074" s="79"/>
      <c r="KQ1074" s="79"/>
      <c r="KR1074" s="79"/>
      <c r="KS1074" s="79"/>
      <c r="KT1074" s="79"/>
      <c r="KU1074" s="79"/>
      <c r="KV1074" s="79"/>
      <c r="KW1074" s="79"/>
      <c r="KX1074" s="79"/>
      <c r="KY1074" s="79"/>
      <c r="KZ1074" s="79"/>
      <c r="LA1074" s="79"/>
      <c r="LB1074" s="79"/>
      <c r="LC1074" s="79"/>
      <c r="LD1074" s="79"/>
      <c r="LE1074" s="79"/>
      <c r="LF1074" s="79"/>
      <c r="LG1074" s="79"/>
      <c r="LH1074" s="79"/>
      <c r="LI1074" s="79"/>
      <c r="LJ1074" s="79"/>
      <c r="LK1074" s="79"/>
      <c r="LL1074" s="79"/>
      <c r="LM1074" s="79"/>
      <c r="LN1074" s="79"/>
      <c r="LO1074" s="79"/>
      <c r="LP1074" s="79"/>
      <c r="LQ1074" s="79"/>
      <c r="LR1074" s="79"/>
      <c r="LS1074" s="79"/>
      <c r="LT1074" s="79"/>
      <c r="LU1074" s="79"/>
      <c r="LV1074" s="79"/>
      <c r="LW1074" s="79"/>
      <c r="LX1074" s="79"/>
      <c r="LY1074" s="79"/>
      <c r="LZ1074" s="79"/>
      <c r="MA1074" s="79"/>
      <c r="MB1074" s="79"/>
      <c r="MC1074" s="79"/>
      <c r="MD1074" s="79"/>
      <c r="ME1074" s="79"/>
      <c r="MF1074" s="79"/>
      <c r="MG1074" s="79"/>
      <c r="MH1074" s="79"/>
      <c r="MI1074" s="79"/>
      <c r="MJ1074" s="79"/>
      <c r="MK1074" s="79"/>
      <c r="ML1074" s="79"/>
      <c r="MM1074" s="79"/>
      <c r="MN1074" s="79"/>
      <c r="MO1074" s="79"/>
      <c r="MP1074" s="79"/>
      <c r="MQ1074" s="79"/>
      <c r="MR1074" s="79"/>
      <c r="MS1074" s="79"/>
      <c r="MT1074" s="79"/>
      <c r="MU1074" s="79"/>
      <c r="MV1074" s="79"/>
      <c r="MW1074" s="79"/>
      <c r="MX1074" s="79"/>
      <c r="MY1074" s="79"/>
      <c r="MZ1074" s="79"/>
      <c r="NA1074" s="79"/>
      <c r="NB1074" s="79"/>
      <c r="NC1074" s="79"/>
      <c r="ND1074" s="79"/>
      <c r="NE1074" s="79"/>
      <c r="NF1074" s="79"/>
      <c r="NG1074" s="79"/>
      <c r="NH1074" s="79"/>
      <c r="NI1074" s="79"/>
      <c r="NJ1074" s="79"/>
      <c r="NK1074" s="79"/>
      <c r="NL1074" s="79"/>
      <c r="NM1074" s="79"/>
      <c r="NN1074" s="79"/>
      <c r="NO1074" s="79"/>
      <c r="NP1074" s="79"/>
      <c r="NQ1074" s="79"/>
      <c r="NR1074" s="79"/>
      <c r="NS1074" s="79"/>
      <c r="NT1074" s="79"/>
      <c r="NU1074" s="79"/>
      <c r="NV1074" s="79"/>
      <c r="NW1074" s="79"/>
      <c r="NX1074" s="79"/>
      <c r="NY1074" s="79"/>
      <c r="NZ1074" s="79"/>
      <c r="OA1074" s="79"/>
      <c r="OB1074" s="79"/>
      <c r="OC1074" s="79"/>
      <c r="OD1074" s="79"/>
      <c r="OE1074" s="79"/>
      <c r="OF1074" s="79"/>
      <c r="OG1074" s="79"/>
      <c r="OH1074" s="79"/>
      <c r="OI1074" s="79"/>
      <c r="OJ1074" s="79"/>
      <c r="OK1074" s="79"/>
      <c r="OL1074" s="79"/>
      <c r="OM1074" s="79"/>
      <c r="ON1074" s="79"/>
      <c r="OO1074" s="79"/>
      <c r="OP1074" s="79"/>
      <c r="OQ1074" s="79"/>
      <c r="OR1074" s="79"/>
      <c r="OS1074" s="79"/>
      <c r="OT1074" s="79"/>
      <c r="OU1074" s="79"/>
      <c r="OV1074" s="79"/>
      <c r="OW1074" s="79"/>
      <c r="OX1074" s="79"/>
      <c r="OY1074" s="79"/>
      <c r="OZ1074" s="79"/>
      <c r="PA1074" s="79"/>
      <c r="PB1074" s="79"/>
      <c r="PC1074" s="79"/>
      <c r="PD1074" s="79"/>
      <c r="PE1074" s="79"/>
      <c r="PF1074" s="79"/>
      <c r="PG1074" s="79"/>
      <c r="PH1074" s="79"/>
      <c r="PI1074" s="79"/>
      <c r="PJ1074" s="79"/>
      <c r="PK1074" s="79"/>
      <c r="PL1074" s="79"/>
      <c r="PM1074" s="79"/>
      <c r="PN1074" s="79"/>
      <c r="PO1074" s="79"/>
      <c r="PP1074" s="79"/>
      <c r="PQ1074" s="79"/>
      <c r="PR1074" s="79"/>
      <c r="PS1074" s="79"/>
      <c r="PT1074" s="79"/>
      <c r="PU1074" s="79"/>
      <c r="PV1074" s="79"/>
      <c r="PW1074" s="79"/>
      <c r="PX1074" s="79"/>
      <c r="PY1074" s="79"/>
      <c r="PZ1074" s="79"/>
      <c r="QA1074" s="79"/>
      <c r="QB1074" s="79"/>
      <c r="QC1074" s="79"/>
      <c r="QD1074" s="79"/>
      <c r="QE1074" s="79"/>
      <c r="QF1074" s="79"/>
      <c r="QG1074" s="79"/>
      <c r="QH1074" s="79"/>
      <c r="QI1074" s="79"/>
      <c r="QJ1074" s="79"/>
      <c r="QK1074" s="79"/>
      <c r="QL1074" s="79"/>
      <c r="QM1074" s="79"/>
      <c r="QN1074" s="79"/>
      <c r="QO1074" s="79"/>
      <c r="QP1074" s="79"/>
      <c r="QQ1074" s="79"/>
      <c r="QR1074" s="79"/>
      <c r="QS1074" s="79"/>
      <c r="QT1074" s="79"/>
      <c r="QU1074" s="79"/>
      <c r="QV1074" s="79"/>
      <c r="QW1074" s="79"/>
      <c r="QX1074" s="79"/>
      <c r="QY1074" s="79"/>
      <c r="QZ1074" s="79"/>
      <c r="RA1074" s="79"/>
      <c r="RB1074" s="79"/>
      <c r="RC1074" s="79"/>
      <c r="RD1074" s="79"/>
      <c r="RE1074" s="79"/>
      <c r="RF1074" s="79"/>
      <c r="RG1074" s="79"/>
      <c r="RH1074" s="79"/>
      <c r="RI1074" s="79"/>
      <c r="RJ1074" s="79"/>
      <c r="RK1074" s="79"/>
      <c r="RL1074" s="79"/>
      <c r="RM1074" s="79"/>
      <c r="RN1074" s="79"/>
      <c r="RO1074" s="79"/>
      <c r="RP1074" s="79"/>
      <c r="RQ1074" s="79"/>
      <c r="RR1074" s="79"/>
      <c r="RS1074" s="79"/>
      <c r="RT1074" s="79"/>
      <c r="RU1074" s="79"/>
      <c r="RV1074" s="79"/>
      <c r="RW1074" s="79"/>
      <c r="RX1074" s="79"/>
      <c r="RY1074" s="79"/>
      <c r="RZ1074" s="79"/>
      <c r="SA1074" s="79"/>
      <c r="SB1074" s="79"/>
      <c r="SC1074" s="79"/>
      <c r="SD1074" s="79"/>
      <c r="SE1074" s="79"/>
      <c r="SF1074" s="79"/>
      <c r="SG1074" s="79"/>
      <c r="SH1074" s="79"/>
      <c r="SI1074" s="79"/>
      <c r="SJ1074" s="79"/>
      <c r="SK1074" s="79"/>
      <c r="SL1074" s="79"/>
      <c r="SM1074" s="79"/>
      <c r="SN1074" s="79"/>
      <c r="SO1074" s="79"/>
      <c r="SP1074" s="79"/>
      <c r="SQ1074" s="79"/>
      <c r="SR1074" s="79"/>
      <c r="SS1074" s="79"/>
      <c r="ST1074" s="79"/>
      <c r="SU1074" s="79"/>
      <c r="SV1074" s="79"/>
      <c r="SW1074" s="79"/>
      <c r="SX1074" s="79"/>
      <c r="SY1074" s="79"/>
      <c r="SZ1074" s="79"/>
      <c r="TA1074" s="79"/>
      <c r="TB1074" s="79"/>
      <c r="TC1074" s="79"/>
      <c r="TD1074" s="79"/>
      <c r="TE1074" s="79"/>
      <c r="TF1074" s="79"/>
      <c r="TG1074" s="79"/>
      <c r="TH1074" s="79"/>
      <c r="TI1074" s="79"/>
      <c r="TJ1074" s="79"/>
      <c r="TK1074" s="79"/>
      <c r="TL1074" s="79"/>
      <c r="TM1074" s="79"/>
      <c r="TN1074" s="79"/>
      <c r="TO1074" s="79"/>
      <c r="TP1074" s="79"/>
      <c r="TQ1074" s="79"/>
      <c r="TR1074" s="79"/>
      <c r="TS1074" s="79"/>
      <c r="TT1074" s="79"/>
      <c r="TU1074" s="79"/>
      <c r="TV1074" s="79"/>
      <c r="TW1074" s="79"/>
      <c r="TX1074" s="79"/>
      <c r="TY1074" s="79"/>
      <c r="TZ1074" s="79"/>
      <c r="UA1074" s="79"/>
      <c r="UB1074" s="79"/>
      <c r="UC1074" s="79"/>
      <c r="UD1074" s="79"/>
      <c r="UE1074" s="79"/>
      <c r="UF1074" s="79"/>
      <c r="UG1074" s="79"/>
      <c r="UH1074" s="79"/>
      <c r="UI1074" s="79"/>
      <c r="UJ1074" s="79"/>
      <c r="UK1074" s="79"/>
      <c r="UL1074" s="79"/>
      <c r="UM1074" s="79"/>
      <c r="UN1074" s="79"/>
      <c r="UO1074" s="79"/>
      <c r="UP1074" s="79"/>
      <c r="UQ1074" s="79"/>
      <c r="UR1074" s="79"/>
      <c r="US1074" s="79"/>
      <c r="UT1074" s="79"/>
      <c r="UU1074" s="79"/>
      <c r="UV1074" s="79"/>
      <c r="UW1074" s="79"/>
      <c r="UX1074" s="79"/>
      <c r="UY1074" s="79"/>
      <c r="UZ1074" s="79"/>
      <c r="VA1074" s="79"/>
      <c r="VB1074" s="79"/>
      <c r="VC1074" s="79"/>
      <c r="VD1074" s="79"/>
      <c r="VE1074" s="79"/>
      <c r="VF1074" s="79"/>
      <c r="VG1074" s="79"/>
      <c r="VH1074" s="79"/>
      <c r="VI1074" s="79"/>
      <c r="VJ1074" s="79"/>
      <c r="VK1074" s="79"/>
      <c r="VL1074" s="79"/>
      <c r="VM1074" s="79"/>
      <c r="VN1074" s="79"/>
      <c r="VO1074" s="79"/>
      <c r="VP1074" s="79"/>
      <c r="VQ1074" s="79"/>
      <c r="VR1074" s="79"/>
      <c r="VS1074" s="79"/>
      <c r="VT1074" s="79"/>
      <c r="VU1074" s="79"/>
      <c r="VV1074" s="79"/>
      <c r="VW1074" s="79"/>
      <c r="VX1074" s="79"/>
      <c r="VY1074" s="79"/>
      <c r="VZ1074" s="79"/>
      <c r="WA1074" s="79"/>
      <c r="WB1074" s="79"/>
      <c r="WC1074" s="79"/>
    </row>
    <row r="1075" spans="1:601" s="103" customFormat="1">
      <c r="A1075" s="49">
        <f>IF(C1075=C1074,A1074,IF(C1075=(C1074+1),A1074,(A1074+1)))</f>
        <v>151</v>
      </c>
      <c r="B1075" s="50" t="str">
        <f>IF(L1075="Stroke",IF(M1075=M1074,IF(A1075&lt;&gt;A1074,1,IF(L1074="Stroke",B1074+1,IF(L1073="Stroke",B1073+1,IF(L1072="Stroke",B1072+1,IF(L1071="Stroke",B1071+1,IF(L1070="Stroke",B1070+1,IF(L1069="Stroke",B1069+1,IF(L1068="Stroke",B1068+1,"")))))))),IF(A1075&lt;&gt;A1073,1,IF(M1075=M1073,IF(L1073="Stroke",B1073+1,IF(M1075=M1072,IF(L1072="Stroke",B1072+1,""))),1))),"")</f>
        <v/>
      </c>
      <c r="C1075" s="49">
        <f t="shared" si="32"/>
        <v>53947</v>
      </c>
      <c r="D1075" s="49" t="str">
        <f t="shared" si="33"/>
        <v>2017121</v>
      </c>
      <c r="E1075" s="49">
        <v>2017</v>
      </c>
      <c r="F1075" s="49">
        <v>12</v>
      </c>
      <c r="G1075" s="49">
        <v>1</v>
      </c>
      <c r="H1075" s="49">
        <v>14</v>
      </c>
      <c r="I1075" s="49">
        <v>59</v>
      </c>
      <c r="J1075" s="49">
        <v>7</v>
      </c>
      <c r="K1075" s="49">
        <v>772</v>
      </c>
      <c r="L1075" s="49" t="s">
        <v>78</v>
      </c>
      <c r="M1075" s="49"/>
      <c r="N1075" s="49" t="s">
        <v>21</v>
      </c>
      <c r="O1075" s="49" t="s">
        <v>27</v>
      </c>
      <c r="P1075" s="49"/>
      <c r="Q1075" s="49"/>
      <c r="R1075" s="60"/>
      <c r="S1075" s="60"/>
      <c r="T1075" s="60"/>
      <c r="U1075" s="79"/>
      <c r="V1075" s="79"/>
      <c r="W1075" s="79"/>
      <c r="X1075" s="79"/>
      <c r="Y1075" s="79"/>
      <c r="Z1075" s="79"/>
      <c r="AA1075" s="79"/>
      <c r="AB1075" s="79"/>
      <c r="AC1075" s="79"/>
      <c r="AD1075" s="79"/>
      <c r="AE1075" s="79"/>
      <c r="AF1075" s="79"/>
      <c r="AG1075" s="79"/>
      <c r="AH1075" s="79"/>
      <c r="AI1075" s="79"/>
      <c r="AJ1075" s="79"/>
      <c r="AK1075" s="79"/>
      <c r="AL1075" s="79"/>
      <c r="AM1075" s="79"/>
      <c r="AN1075" s="79"/>
      <c r="AO1075" s="79"/>
      <c r="AP1075" s="79"/>
      <c r="AQ1075" s="79"/>
      <c r="AR1075" s="79"/>
      <c r="AS1075" s="79"/>
      <c r="AT1075" s="79"/>
      <c r="AU1075" s="79"/>
      <c r="AV1075" s="79"/>
      <c r="AW1075" s="79"/>
      <c r="AX1075" s="79"/>
      <c r="AY1075" s="79"/>
      <c r="AZ1075" s="79"/>
      <c r="BA1075" s="79"/>
      <c r="BB1075" s="79"/>
      <c r="BC1075" s="79"/>
      <c r="BD1075" s="79"/>
      <c r="BE1075" s="79"/>
      <c r="BF1075" s="79"/>
      <c r="BG1075" s="79"/>
      <c r="BH1075" s="79"/>
      <c r="BI1075" s="79"/>
      <c r="BJ1075" s="79"/>
      <c r="BK1075" s="79"/>
      <c r="BL1075" s="79"/>
      <c r="BM1075" s="79"/>
      <c r="BN1075" s="79"/>
      <c r="BO1075" s="79"/>
      <c r="BP1075" s="79"/>
      <c r="BQ1075" s="79"/>
      <c r="BR1075" s="79"/>
      <c r="BS1075" s="79"/>
      <c r="BT1075" s="79"/>
      <c r="BU1075" s="79"/>
      <c r="BV1075" s="79"/>
      <c r="BW1075" s="79"/>
      <c r="BX1075" s="79"/>
      <c r="BY1075" s="79"/>
      <c r="BZ1075" s="79"/>
      <c r="CA1075" s="79"/>
      <c r="CB1075" s="79"/>
      <c r="CC1075" s="79"/>
      <c r="CD1075" s="79"/>
      <c r="CE1075" s="79"/>
      <c r="CF1075" s="79"/>
      <c r="CG1075" s="79"/>
      <c r="CH1075" s="79"/>
      <c r="CI1075" s="79"/>
      <c r="CJ1075" s="79"/>
      <c r="CK1075" s="79"/>
      <c r="CL1075" s="79"/>
      <c r="CM1075" s="79"/>
      <c r="CN1075" s="79"/>
      <c r="CO1075" s="79"/>
      <c r="CP1075" s="79"/>
      <c r="CQ1075" s="79"/>
      <c r="CR1075" s="79"/>
      <c r="CS1075" s="79"/>
      <c r="CT1075" s="79"/>
      <c r="CU1075" s="79"/>
      <c r="CV1075" s="79"/>
      <c r="CW1075" s="79"/>
      <c r="CX1075" s="79"/>
      <c r="CY1075" s="79"/>
      <c r="CZ1075" s="79"/>
      <c r="DA1075" s="79"/>
      <c r="DB1075" s="79"/>
      <c r="DC1075" s="79"/>
      <c r="DD1075" s="79"/>
      <c r="DE1075" s="79"/>
      <c r="DF1075" s="79"/>
      <c r="DG1075" s="79"/>
      <c r="DH1075" s="79"/>
      <c r="DI1075" s="79"/>
      <c r="DJ1075" s="79"/>
      <c r="DK1075" s="79"/>
      <c r="DL1075" s="79"/>
      <c r="DM1075" s="79"/>
      <c r="DN1075" s="79"/>
      <c r="DO1075" s="79"/>
      <c r="DP1075" s="79"/>
      <c r="DQ1075" s="79"/>
      <c r="DR1075" s="79"/>
      <c r="DS1075" s="79"/>
      <c r="DT1075" s="79"/>
      <c r="DU1075" s="79"/>
      <c r="DV1075" s="79"/>
      <c r="DW1075" s="79"/>
      <c r="DX1075" s="79"/>
      <c r="DY1075" s="79"/>
      <c r="DZ1075" s="79"/>
      <c r="EA1075" s="79"/>
      <c r="EB1075" s="79"/>
      <c r="EC1075" s="79"/>
      <c r="ED1075" s="79"/>
      <c r="EE1075" s="79"/>
      <c r="EF1075" s="79"/>
      <c r="EG1075" s="79"/>
      <c r="EH1075" s="79"/>
      <c r="EI1075" s="79"/>
      <c r="EJ1075" s="79"/>
      <c r="EK1075" s="79"/>
      <c r="EL1075" s="79"/>
      <c r="EM1075" s="79"/>
      <c r="EN1075" s="79"/>
      <c r="EO1075" s="79"/>
      <c r="EP1075" s="79"/>
      <c r="EQ1075" s="79"/>
      <c r="ER1075" s="79"/>
      <c r="ES1075" s="79"/>
      <c r="ET1075" s="79"/>
      <c r="EU1075" s="79"/>
      <c r="EV1075" s="79"/>
      <c r="EW1075" s="79"/>
      <c r="EX1075" s="79"/>
      <c r="EY1075" s="79"/>
      <c r="EZ1075" s="79"/>
      <c r="FA1075" s="79"/>
      <c r="FB1075" s="79"/>
      <c r="FC1075" s="79"/>
      <c r="FD1075" s="79"/>
      <c r="FE1075" s="79"/>
      <c r="FF1075" s="79"/>
      <c r="FG1075" s="79"/>
      <c r="FH1075" s="79"/>
      <c r="FI1075" s="79"/>
      <c r="FJ1075" s="79"/>
      <c r="FK1075" s="79"/>
      <c r="FL1075" s="79"/>
      <c r="FM1075" s="79"/>
      <c r="FN1075" s="79"/>
      <c r="FO1075" s="79"/>
      <c r="FP1075" s="79"/>
      <c r="FQ1075" s="79"/>
      <c r="FR1075" s="79"/>
      <c r="FS1075" s="79"/>
      <c r="FT1075" s="79"/>
      <c r="FU1075" s="79"/>
      <c r="FV1075" s="79"/>
      <c r="FW1075" s="79"/>
      <c r="FX1075" s="79"/>
      <c r="FY1075" s="79"/>
      <c r="FZ1075" s="79"/>
      <c r="GA1075" s="79"/>
      <c r="GB1075" s="79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79"/>
      <c r="HP1075" s="79"/>
      <c r="HQ1075" s="79"/>
      <c r="HR1075" s="79"/>
      <c r="HS1075" s="79"/>
      <c r="HT1075" s="79"/>
      <c r="HU1075" s="79"/>
      <c r="HV1075" s="79"/>
      <c r="HW1075" s="79"/>
      <c r="HX1075" s="79"/>
      <c r="HY1075" s="79"/>
      <c r="HZ1075" s="79"/>
      <c r="IA1075" s="79"/>
      <c r="IB1075" s="79"/>
      <c r="IC1075" s="79"/>
      <c r="ID1075" s="79"/>
      <c r="IE1075" s="79"/>
      <c r="IF1075" s="79"/>
      <c r="IG1075" s="79"/>
      <c r="IH1075" s="79"/>
      <c r="II1075" s="79"/>
      <c r="IJ1075" s="79"/>
      <c r="IK1075" s="79"/>
      <c r="IL1075" s="79"/>
      <c r="IM1075" s="79"/>
      <c r="IN1075" s="79"/>
      <c r="IO1075" s="79"/>
      <c r="IP1075" s="79"/>
      <c r="IQ1075" s="79"/>
      <c r="IR1075" s="79"/>
      <c r="IS1075" s="79"/>
      <c r="IT1075" s="79"/>
      <c r="IU1075" s="79"/>
      <c r="IV1075" s="79"/>
      <c r="IW1075" s="79"/>
      <c r="IX1075" s="79"/>
      <c r="IY1075" s="79"/>
      <c r="IZ1075" s="79"/>
      <c r="JA1075" s="79"/>
      <c r="JB1075" s="79"/>
      <c r="JC1075" s="79"/>
      <c r="JD1075" s="79"/>
      <c r="JE1075" s="79"/>
      <c r="JF1075" s="79"/>
      <c r="JG1075" s="79"/>
      <c r="JH1075" s="79"/>
      <c r="JI1075" s="79"/>
      <c r="JJ1075" s="79"/>
      <c r="JK1075" s="79"/>
      <c r="JL1075" s="79"/>
      <c r="JM1075" s="79"/>
      <c r="JN1075" s="79"/>
      <c r="JO1075" s="79"/>
      <c r="JP1075" s="79"/>
      <c r="JQ1075" s="79"/>
      <c r="JR1075" s="79"/>
      <c r="JS1075" s="79"/>
      <c r="JT1075" s="79"/>
      <c r="JU1075" s="79"/>
      <c r="JV1075" s="79"/>
      <c r="JW1075" s="79"/>
      <c r="JX1075" s="79"/>
      <c r="JY1075" s="79"/>
      <c r="JZ1075" s="79"/>
      <c r="KA1075" s="79"/>
      <c r="KB1075" s="79"/>
      <c r="KC1075" s="79"/>
      <c r="KD1075" s="79"/>
      <c r="KE1075" s="79"/>
      <c r="KF1075" s="79"/>
      <c r="KG1075" s="79"/>
      <c r="KH1075" s="79"/>
      <c r="KI1075" s="79"/>
      <c r="KJ1075" s="79"/>
      <c r="KK1075" s="79"/>
      <c r="KL1075" s="79"/>
      <c r="KM1075" s="79"/>
      <c r="KN1075" s="79"/>
      <c r="KO1075" s="79"/>
      <c r="KP1075" s="79"/>
      <c r="KQ1075" s="79"/>
      <c r="KR1075" s="79"/>
      <c r="KS1075" s="79"/>
      <c r="KT1075" s="79"/>
      <c r="KU1075" s="79"/>
      <c r="KV1075" s="79"/>
      <c r="KW1075" s="79"/>
      <c r="KX1075" s="79"/>
      <c r="KY1075" s="79"/>
      <c r="KZ1075" s="79"/>
      <c r="LA1075" s="79"/>
      <c r="LB1075" s="79"/>
      <c r="LC1075" s="79"/>
      <c r="LD1075" s="79"/>
      <c r="LE1075" s="79"/>
      <c r="LF1075" s="79"/>
      <c r="LG1075" s="79"/>
      <c r="LH1075" s="79"/>
      <c r="LI1075" s="79"/>
      <c r="LJ1075" s="79"/>
      <c r="LK1075" s="79"/>
      <c r="LL1075" s="79"/>
      <c r="LM1075" s="79"/>
      <c r="LN1075" s="79"/>
      <c r="LO1075" s="79"/>
      <c r="LP1075" s="79"/>
      <c r="LQ1075" s="79"/>
      <c r="LR1075" s="79"/>
      <c r="LS1075" s="79"/>
      <c r="LT1075" s="79"/>
      <c r="LU1075" s="79"/>
      <c r="LV1075" s="79"/>
      <c r="LW1075" s="79"/>
      <c r="LX1075" s="79"/>
      <c r="LY1075" s="79"/>
      <c r="LZ1075" s="79"/>
      <c r="MA1075" s="79"/>
      <c r="MB1075" s="79"/>
      <c r="MC1075" s="79"/>
      <c r="MD1075" s="79"/>
      <c r="ME1075" s="79"/>
      <c r="MF1075" s="79"/>
      <c r="MG1075" s="79"/>
      <c r="MH1075" s="79"/>
      <c r="MI1075" s="79"/>
      <c r="MJ1075" s="79"/>
      <c r="MK1075" s="79"/>
      <c r="ML1075" s="79"/>
      <c r="MM1075" s="79"/>
      <c r="MN1075" s="79"/>
      <c r="MO1075" s="79"/>
      <c r="MP1075" s="79"/>
      <c r="MQ1075" s="79"/>
      <c r="MR1075" s="79"/>
      <c r="MS1075" s="79"/>
      <c r="MT1075" s="79"/>
      <c r="MU1075" s="79"/>
      <c r="MV1075" s="79"/>
      <c r="MW1075" s="79"/>
      <c r="MX1075" s="79"/>
      <c r="MY1075" s="79"/>
      <c r="MZ1075" s="79"/>
      <c r="NA1075" s="79"/>
      <c r="NB1075" s="79"/>
      <c r="NC1075" s="79"/>
      <c r="ND1075" s="79"/>
      <c r="NE1075" s="79"/>
      <c r="NF1075" s="79"/>
      <c r="NG1075" s="79"/>
      <c r="NH1075" s="79"/>
      <c r="NI1075" s="79"/>
      <c r="NJ1075" s="79"/>
      <c r="NK1075" s="79"/>
      <c r="NL1075" s="79"/>
      <c r="NM1075" s="79"/>
      <c r="NN1075" s="79"/>
      <c r="NO1075" s="79"/>
      <c r="NP1075" s="79"/>
      <c r="NQ1075" s="79"/>
      <c r="NR1075" s="79"/>
      <c r="NS1075" s="79"/>
      <c r="NT1075" s="79"/>
      <c r="NU1075" s="79"/>
      <c r="NV1075" s="79"/>
      <c r="NW1075" s="79"/>
      <c r="NX1075" s="79"/>
      <c r="NY1075" s="79"/>
      <c r="NZ1075" s="79"/>
      <c r="OA1075" s="79"/>
      <c r="OB1075" s="79"/>
      <c r="OC1075" s="79"/>
      <c r="OD1075" s="79"/>
      <c r="OE1075" s="79"/>
      <c r="OF1075" s="79"/>
      <c r="OG1075" s="79"/>
      <c r="OH1075" s="79"/>
      <c r="OI1075" s="79"/>
      <c r="OJ1075" s="79"/>
      <c r="OK1075" s="79"/>
      <c r="OL1075" s="79"/>
      <c r="OM1075" s="79"/>
      <c r="ON1075" s="79"/>
      <c r="OO1075" s="79"/>
      <c r="OP1075" s="79"/>
      <c r="OQ1075" s="79"/>
      <c r="OR1075" s="79"/>
      <c r="OS1075" s="79"/>
      <c r="OT1075" s="79"/>
      <c r="OU1075" s="79"/>
      <c r="OV1075" s="79"/>
      <c r="OW1075" s="79"/>
      <c r="OX1075" s="79"/>
      <c r="OY1075" s="79"/>
      <c r="OZ1075" s="79"/>
      <c r="PA1075" s="79"/>
      <c r="PB1075" s="79"/>
      <c r="PC1075" s="79"/>
      <c r="PD1075" s="79"/>
      <c r="PE1075" s="79"/>
      <c r="PF1075" s="79"/>
      <c r="PG1075" s="79"/>
      <c r="PH1075" s="79"/>
      <c r="PI1075" s="79"/>
      <c r="PJ1075" s="79"/>
      <c r="PK1075" s="79"/>
      <c r="PL1075" s="79"/>
      <c r="PM1075" s="79"/>
      <c r="PN1075" s="79"/>
      <c r="PO1075" s="79"/>
      <c r="PP1075" s="79"/>
      <c r="PQ1075" s="79"/>
      <c r="PR1075" s="79"/>
      <c r="PS1075" s="79"/>
      <c r="PT1075" s="79"/>
      <c r="PU1075" s="79"/>
      <c r="PV1075" s="79"/>
      <c r="PW1075" s="79"/>
      <c r="PX1075" s="79"/>
      <c r="PY1075" s="79"/>
      <c r="PZ1075" s="79"/>
      <c r="QA1075" s="79"/>
      <c r="QB1075" s="79"/>
      <c r="QC1075" s="79"/>
      <c r="QD1075" s="79"/>
      <c r="QE1075" s="79"/>
      <c r="QF1075" s="79"/>
      <c r="QG1075" s="79"/>
      <c r="QH1075" s="79"/>
      <c r="QI1075" s="79"/>
      <c r="QJ1075" s="79"/>
      <c r="QK1075" s="79"/>
      <c r="QL1075" s="79"/>
      <c r="QM1075" s="79"/>
      <c r="QN1075" s="79"/>
      <c r="QO1075" s="79"/>
      <c r="QP1075" s="79"/>
      <c r="QQ1075" s="79"/>
      <c r="QR1075" s="79"/>
      <c r="QS1075" s="79"/>
      <c r="QT1075" s="79"/>
      <c r="QU1075" s="79"/>
      <c r="QV1075" s="79"/>
      <c r="QW1075" s="79"/>
      <c r="QX1075" s="79"/>
      <c r="QY1075" s="79"/>
      <c r="QZ1075" s="79"/>
      <c r="RA1075" s="79"/>
      <c r="RB1075" s="79"/>
      <c r="RC1075" s="79"/>
      <c r="RD1075" s="79"/>
      <c r="RE1075" s="79"/>
      <c r="RF1075" s="79"/>
      <c r="RG1075" s="79"/>
      <c r="RH1075" s="79"/>
      <c r="RI1075" s="79"/>
      <c r="RJ1075" s="79"/>
      <c r="RK1075" s="79"/>
      <c r="RL1075" s="79"/>
      <c r="RM1075" s="79"/>
      <c r="RN1075" s="79"/>
      <c r="RO1075" s="79"/>
      <c r="RP1075" s="79"/>
      <c r="RQ1075" s="79"/>
      <c r="RR1075" s="79"/>
      <c r="RS1075" s="79"/>
      <c r="RT1075" s="79"/>
      <c r="RU1075" s="79"/>
      <c r="RV1075" s="79"/>
      <c r="RW1075" s="79"/>
      <c r="RX1075" s="79"/>
      <c r="RY1075" s="79"/>
      <c r="RZ1075" s="79"/>
      <c r="SA1075" s="79"/>
      <c r="SB1075" s="79"/>
      <c r="SC1075" s="79"/>
      <c r="SD1075" s="79"/>
      <c r="SE1075" s="79"/>
      <c r="SF1075" s="79"/>
      <c r="SG1075" s="79"/>
      <c r="SH1075" s="79"/>
      <c r="SI1075" s="79"/>
      <c r="SJ1075" s="79"/>
      <c r="SK1075" s="79"/>
      <c r="SL1075" s="79"/>
      <c r="SM1075" s="79"/>
      <c r="SN1075" s="79"/>
      <c r="SO1075" s="79"/>
      <c r="SP1075" s="79"/>
      <c r="SQ1075" s="79"/>
      <c r="SR1075" s="79"/>
      <c r="SS1075" s="79"/>
      <c r="ST1075" s="79"/>
      <c r="SU1075" s="79"/>
      <c r="SV1075" s="79"/>
      <c r="SW1075" s="79"/>
      <c r="SX1075" s="79"/>
      <c r="SY1075" s="79"/>
      <c r="SZ1075" s="79"/>
      <c r="TA1075" s="79"/>
      <c r="TB1075" s="79"/>
      <c r="TC1075" s="79"/>
      <c r="TD1075" s="79"/>
      <c r="TE1075" s="79"/>
      <c r="TF1075" s="79"/>
      <c r="TG1075" s="79"/>
      <c r="TH1075" s="79"/>
      <c r="TI1075" s="79"/>
      <c r="TJ1075" s="79"/>
      <c r="TK1075" s="79"/>
      <c r="TL1075" s="79"/>
      <c r="TM1075" s="79"/>
      <c r="TN1075" s="79"/>
      <c r="TO1075" s="79"/>
      <c r="TP1075" s="79"/>
      <c r="TQ1075" s="79"/>
      <c r="TR1075" s="79"/>
      <c r="TS1075" s="79"/>
      <c r="TT1075" s="79"/>
      <c r="TU1075" s="79"/>
      <c r="TV1075" s="79"/>
      <c r="TW1075" s="79"/>
      <c r="TX1075" s="79"/>
      <c r="TY1075" s="79"/>
      <c r="TZ1075" s="79"/>
      <c r="UA1075" s="79"/>
      <c r="UB1075" s="79"/>
      <c r="UC1075" s="79"/>
      <c r="UD1075" s="79"/>
      <c r="UE1075" s="79"/>
      <c r="UF1075" s="79"/>
      <c r="UG1075" s="79"/>
      <c r="UH1075" s="79"/>
      <c r="UI1075" s="79"/>
      <c r="UJ1075" s="79"/>
      <c r="UK1075" s="79"/>
      <c r="UL1075" s="79"/>
      <c r="UM1075" s="79"/>
      <c r="UN1075" s="79"/>
      <c r="UO1075" s="79"/>
      <c r="UP1075" s="79"/>
      <c r="UQ1075" s="79"/>
      <c r="UR1075" s="79"/>
      <c r="US1075" s="79"/>
      <c r="UT1075" s="79"/>
      <c r="UU1075" s="79"/>
      <c r="UV1075" s="79"/>
      <c r="UW1075" s="79"/>
      <c r="UX1075" s="79"/>
      <c r="UY1075" s="79"/>
      <c r="UZ1075" s="79"/>
      <c r="VA1075" s="79"/>
      <c r="VB1075" s="79"/>
      <c r="VC1075" s="79"/>
      <c r="VD1075" s="79"/>
      <c r="VE1075" s="79"/>
      <c r="VF1075" s="79"/>
      <c r="VG1075" s="79"/>
      <c r="VH1075" s="79"/>
      <c r="VI1075" s="79"/>
      <c r="VJ1075" s="79"/>
      <c r="VK1075" s="79"/>
      <c r="VL1075" s="79"/>
      <c r="VM1075" s="79"/>
      <c r="VN1075" s="79"/>
      <c r="VO1075" s="79"/>
      <c r="VP1075" s="79"/>
      <c r="VQ1075" s="79"/>
      <c r="VR1075" s="79"/>
      <c r="VS1075" s="79"/>
      <c r="VT1075" s="79"/>
      <c r="VU1075" s="79"/>
      <c r="VV1075" s="79"/>
      <c r="VW1075" s="79"/>
      <c r="VX1075" s="79"/>
      <c r="VY1075" s="79"/>
      <c r="VZ1075" s="79"/>
      <c r="WA1075" s="79"/>
      <c r="WB1075" s="79"/>
      <c r="WC1075" s="79"/>
    </row>
    <row r="1076" spans="1:601" s="102" customFormat="1">
      <c r="A1076" s="49">
        <f>IF(C1076=C1075,A1075,IF(C1076=(C1075+1),A1075,(A1075+1)))</f>
        <v>151</v>
      </c>
      <c r="B1076" s="50">
        <f>IF(L1076="Stroke",IF(M1076=M1075,IF(A1076&lt;&gt;A1075,1,IF(L1075="Stroke",B1075+1,IF(L1074="Stroke",B1074+1,IF(L1073="Stroke",B1073+1,IF(L1072="Stroke",B1072+1,IF(L1071="Stroke",B1071+1,IF(L1070="Stroke",B1070+1,IF(L1069="Stroke",B1069+1,"")))))))),IF(A1076&lt;&gt;A1074,1,IF(M1076=M1074,IF(L1074="Stroke",B1074+1,IF(M1076=M1073,IF(L1073="Stroke",B1073+1,""))),1))),"")</f>
        <v>3</v>
      </c>
      <c r="C1076" s="49">
        <f t="shared" si="32"/>
        <v>53947</v>
      </c>
      <c r="D1076" s="49" t="str">
        <f t="shared" si="33"/>
        <v>2017121</v>
      </c>
      <c r="E1076" s="49">
        <v>2017</v>
      </c>
      <c r="F1076" s="49">
        <v>12</v>
      </c>
      <c r="G1076" s="49">
        <v>1</v>
      </c>
      <c r="H1076" s="49">
        <v>14</v>
      </c>
      <c r="I1076" s="49">
        <v>59</v>
      </c>
      <c r="J1076" s="49">
        <v>7</v>
      </c>
      <c r="K1076" s="49">
        <v>789</v>
      </c>
      <c r="L1076" s="49" t="s">
        <v>26</v>
      </c>
      <c r="M1076" s="49">
        <v>2</v>
      </c>
      <c r="N1076" s="49" t="s">
        <v>21</v>
      </c>
      <c r="O1076" s="49" t="s">
        <v>27</v>
      </c>
      <c r="P1076" s="49">
        <v>4</v>
      </c>
      <c r="Q1076" s="49"/>
      <c r="R1076" s="60"/>
      <c r="S1076" s="60"/>
      <c r="T1076" s="60"/>
      <c r="U1076" s="79"/>
      <c r="V1076" s="79"/>
      <c r="W1076" s="79"/>
      <c r="X1076" s="79"/>
      <c r="Y1076" s="79"/>
      <c r="Z1076" s="79"/>
      <c r="AA1076" s="79"/>
      <c r="AB1076" s="79"/>
      <c r="AC1076" s="79"/>
      <c r="AD1076" s="79"/>
      <c r="AE1076" s="79"/>
      <c r="AF1076" s="79"/>
      <c r="AG1076" s="79"/>
      <c r="AH1076" s="79"/>
      <c r="AI1076" s="79"/>
      <c r="AJ1076" s="79"/>
      <c r="AK1076" s="79"/>
      <c r="AL1076" s="79"/>
      <c r="AM1076" s="79"/>
      <c r="AN1076" s="79"/>
      <c r="AO1076" s="79"/>
      <c r="AP1076" s="79"/>
      <c r="AQ1076" s="79"/>
      <c r="AR1076" s="79"/>
      <c r="AS1076" s="79"/>
      <c r="AT1076" s="79"/>
      <c r="AU1076" s="79"/>
      <c r="AV1076" s="79"/>
      <c r="AW1076" s="79"/>
      <c r="AX1076" s="79"/>
      <c r="AY1076" s="79"/>
      <c r="AZ1076" s="79"/>
      <c r="BA1076" s="79"/>
      <c r="BB1076" s="79"/>
      <c r="BC1076" s="79"/>
      <c r="BD1076" s="79"/>
      <c r="BE1076" s="79"/>
      <c r="BF1076" s="79"/>
      <c r="BG1076" s="79"/>
      <c r="BH1076" s="79"/>
      <c r="BI1076" s="79"/>
      <c r="BJ1076" s="79"/>
      <c r="BK1076" s="79"/>
      <c r="BL1076" s="79"/>
      <c r="BM1076" s="79"/>
      <c r="BN1076" s="79"/>
      <c r="BO1076" s="79"/>
      <c r="BP1076" s="79"/>
      <c r="BQ1076" s="79"/>
      <c r="BR1076" s="79"/>
      <c r="BS1076" s="79"/>
      <c r="BT1076" s="79"/>
      <c r="BU1076" s="79"/>
      <c r="BV1076" s="79"/>
      <c r="BW1076" s="79"/>
      <c r="BX1076" s="79"/>
      <c r="BY1076" s="79"/>
      <c r="BZ1076" s="79"/>
      <c r="CA1076" s="79"/>
      <c r="CB1076" s="79"/>
      <c r="CC1076" s="79"/>
      <c r="CD1076" s="79"/>
      <c r="CE1076" s="79"/>
      <c r="CF1076" s="79"/>
      <c r="CG1076" s="79"/>
      <c r="CH1076" s="79"/>
      <c r="CI1076" s="79"/>
      <c r="CJ1076" s="79"/>
      <c r="CK1076" s="79"/>
      <c r="CL1076" s="79"/>
      <c r="CM1076" s="79"/>
      <c r="CN1076" s="79"/>
      <c r="CO1076" s="79"/>
      <c r="CP1076" s="79"/>
      <c r="CQ1076" s="79"/>
      <c r="CR1076" s="79"/>
      <c r="CS1076" s="79"/>
      <c r="CT1076" s="79"/>
      <c r="CU1076" s="79"/>
      <c r="CV1076" s="79"/>
      <c r="CW1076" s="79"/>
      <c r="CX1076" s="79"/>
      <c r="CY1076" s="79"/>
      <c r="CZ1076" s="79"/>
      <c r="DA1076" s="79"/>
      <c r="DB1076" s="79"/>
      <c r="DC1076" s="79"/>
      <c r="DD1076" s="79"/>
      <c r="DE1076" s="79"/>
      <c r="DF1076" s="79"/>
      <c r="DG1076" s="79"/>
      <c r="DH1076" s="79"/>
      <c r="DI1076" s="79"/>
      <c r="DJ1076" s="79"/>
      <c r="DK1076" s="79"/>
      <c r="DL1076" s="79"/>
      <c r="DM1076" s="79"/>
      <c r="DN1076" s="79"/>
      <c r="DO1076" s="79"/>
      <c r="DP1076" s="79"/>
      <c r="DQ1076" s="79"/>
      <c r="DR1076" s="79"/>
      <c r="DS1076" s="79"/>
      <c r="DT1076" s="79"/>
      <c r="DU1076" s="79"/>
      <c r="DV1076" s="79"/>
      <c r="DW1076" s="79"/>
      <c r="DX1076" s="79"/>
      <c r="DY1076" s="79"/>
      <c r="DZ1076" s="79"/>
      <c r="EA1076" s="79"/>
      <c r="EB1076" s="79"/>
      <c r="EC1076" s="79"/>
      <c r="ED1076" s="79"/>
      <c r="EE1076" s="79"/>
      <c r="EF1076" s="79"/>
      <c r="EG1076" s="79"/>
      <c r="EH1076" s="79"/>
      <c r="EI1076" s="79"/>
      <c r="EJ1076" s="79"/>
      <c r="EK1076" s="79"/>
      <c r="EL1076" s="79"/>
      <c r="EM1076" s="79"/>
      <c r="EN1076" s="79"/>
      <c r="EO1076" s="79"/>
      <c r="EP1076" s="79"/>
      <c r="EQ1076" s="79"/>
      <c r="ER1076" s="79"/>
      <c r="ES1076" s="79"/>
      <c r="ET1076" s="79"/>
      <c r="EU1076" s="79"/>
      <c r="EV1076" s="79"/>
      <c r="EW1076" s="79"/>
      <c r="EX1076" s="79"/>
      <c r="EY1076" s="79"/>
      <c r="EZ1076" s="79"/>
      <c r="FA1076" s="79"/>
      <c r="FB1076" s="79"/>
      <c r="FC1076" s="79"/>
      <c r="FD1076" s="79"/>
      <c r="FE1076" s="79"/>
      <c r="FF1076" s="79"/>
      <c r="FG1076" s="79"/>
      <c r="FH1076" s="79"/>
      <c r="FI1076" s="79"/>
      <c r="FJ1076" s="79"/>
      <c r="FK1076" s="79"/>
      <c r="FL1076" s="79"/>
      <c r="FM1076" s="79"/>
      <c r="FN1076" s="79"/>
      <c r="FO1076" s="79"/>
      <c r="FP1076" s="79"/>
      <c r="FQ1076" s="79"/>
      <c r="FR1076" s="79"/>
      <c r="FS1076" s="79"/>
      <c r="FT1076" s="79"/>
      <c r="FU1076" s="79"/>
      <c r="FV1076" s="79"/>
      <c r="FW1076" s="79"/>
      <c r="FX1076" s="79"/>
      <c r="FY1076" s="79"/>
      <c r="FZ1076" s="79"/>
      <c r="GA1076" s="79"/>
      <c r="GB1076" s="79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79"/>
      <c r="HP1076" s="79"/>
      <c r="HQ1076" s="79"/>
      <c r="HR1076" s="79"/>
      <c r="HS1076" s="79"/>
      <c r="HT1076" s="79"/>
      <c r="HU1076" s="79"/>
      <c r="HV1076" s="79"/>
      <c r="HW1076" s="79"/>
      <c r="HX1076" s="79"/>
      <c r="HY1076" s="79"/>
      <c r="HZ1076" s="79"/>
      <c r="IA1076" s="79"/>
      <c r="IB1076" s="79"/>
      <c r="IC1076" s="79"/>
      <c r="ID1076" s="79"/>
      <c r="IE1076" s="79"/>
      <c r="IF1076" s="79"/>
      <c r="IG1076" s="79"/>
      <c r="IH1076" s="79"/>
      <c r="II1076" s="79"/>
      <c r="IJ1076" s="79"/>
      <c r="IK1076" s="79"/>
      <c r="IL1076" s="79"/>
      <c r="IM1076" s="79"/>
      <c r="IN1076" s="79"/>
      <c r="IO1076" s="79"/>
      <c r="IP1076" s="79"/>
      <c r="IQ1076" s="79"/>
      <c r="IR1076" s="79"/>
      <c r="IS1076" s="79"/>
      <c r="IT1076" s="79"/>
      <c r="IU1076" s="79"/>
      <c r="IV1076" s="79"/>
      <c r="IW1076" s="79"/>
      <c r="IX1076" s="79"/>
      <c r="IY1076" s="79"/>
      <c r="IZ1076" s="79"/>
      <c r="JA1076" s="79"/>
      <c r="JB1076" s="79"/>
      <c r="JC1076" s="79"/>
      <c r="JD1076" s="79"/>
      <c r="JE1076" s="79"/>
      <c r="JF1076" s="79"/>
      <c r="JG1076" s="79"/>
      <c r="JH1076" s="79"/>
      <c r="JI1076" s="79"/>
      <c r="JJ1076" s="79"/>
      <c r="JK1076" s="79"/>
      <c r="JL1076" s="79"/>
      <c r="JM1076" s="79"/>
      <c r="JN1076" s="79"/>
      <c r="JO1076" s="79"/>
      <c r="JP1076" s="79"/>
      <c r="JQ1076" s="79"/>
      <c r="JR1076" s="79"/>
      <c r="JS1076" s="79"/>
      <c r="JT1076" s="79"/>
      <c r="JU1076" s="79"/>
      <c r="JV1076" s="79"/>
      <c r="JW1076" s="79"/>
      <c r="JX1076" s="79"/>
      <c r="JY1076" s="79"/>
      <c r="JZ1076" s="79"/>
      <c r="KA1076" s="79"/>
      <c r="KB1076" s="79"/>
      <c r="KC1076" s="79"/>
      <c r="KD1076" s="79"/>
      <c r="KE1076" s="79"/>
      <c r="KF1076" s="79"/>
      <c r="KG1076" s="79"/>
      <c r="KH1076" s="79"/>
      <c r="KI1076" s="79"/>
      <c r="KJ1076" s="79"/>
      <c r="KK1076" s="79"/>
      <c r="KL1076" s="79"/>
      <c r="KM1076" s="79"/>
      <c r="KN1076" s="79"/>
      <c r="KO1076" s="79"/>
      <c r="KP1076" s="79"/>
      <c r="KQ1076" s="79"/>
      <c r="KR1076" s="79"/>
      <c r="KS1076" s="79"/>
      <c r="KT1076" s="79"/>
      <c r="KU1076" s="79"/>
      <c r="KV1076" s="79"/>
      <c r="KW1076" s="79"/>
      <c r="KX1076" s="79"/>
      <c r="KY1076" s="79"/>
      <c r="KZ1076" s="79"/>
      <c r="LA1076" s="79"/>
      <c r="LB1076" s="79"/>
      <c r="LC1076" s="79"/>
      <c r="LD1076" s="79"/>
      <c r="LE1076" s="79"/>
      <c r="LF1076" s="79"/>
      <c r="LG1076" s="79"/>
      <c r="LH1076" s="79"/>
      <c r="LI1076" s="79"/>
      <c r="LJ1076" s="79"/>
      <c r="LK1076" s="79"/>
      <c r="LL1076" s="79"/>
      <c r="LM1076" s="79"/>
      <c r="LN1076" s="79"/>
      <c r="LO1076" s="79"/>
      <c r="LP1076" s="79"/>
      <c r="LQ1076" s="79"/>
      <c r="LR1076" s="79"/>
      <c r="LS1076" s="79"/>
      <c r="LT1076" s="79"/>
      <c r="LU1076" s="79"/>
      <c r="LV1076" s="79"/>
      <c r="LW1076" s="79"/>
      <c r="LX1076" s="79"/>
      <c r="LY1076" s="79"/>
      <c r="LZ1076" s="79"/>
      <c r="MA1076" s="79"/>
      <c r="MB1076" s="79"/>
      <c r="MC1076" s="79"/>
      <c r="MD1076" s="79"/>
      <c r="ME1076" s="79"/>
      <c r="MF1076" s="79"/>
      <c r="MG1076" s="79"/>
      <c r="MH1076" s="79"/>
      <c r="MI1076" s="79"/>
      <c r="MJ1076" s="79"/>
      <c r="MK1076" s="79"/>
      <c r="ML1076" s="79"/>
      <c r="MM1076" s="79"/>
      <c r="MN1076" s="79"/>
      <c r="MO1076" s="79"/>
      <c r="MP1076" s="79"/>
      <c r="MQ1076" s="79"/>
      <c r="MR1076" s="79"/>
      <c r="MS1076" s="79"/>
      <c r="MT1076" s="79"/>
      <c r="MU1076" s="79"/>
      <c r="MV1076" s="79"/>
      <c r="MW1076" s="79"/>
      <c r="MX1076" s="79"/>
      <c r="MY1076" s="79"/>
      <c r="MZ1076" s="79"/>
      <c r="NA1076" s="79"/>
      <c r="NB1076" s="79"/>
      <c r="NC1076" s="79"/>
      <c r="ND1076" s="79"/>
      <c r="NE1076" s="79"/>
      <c r="NF1076" s="79"/>
      <c r="NG1076" s="79"/>
      <c r="NH1076" s="79"/>
      <c r="NI1076" s="79"/>
      <c r="NJ1076" s="79"/>
      <c r="NK1076" s="79"/>
      <c r="NL1076" s="79"/>
      <c r="NM1076" s="79"/>
      <c r="NN1076" s="79"/>
      <c r="NO1076" s="79"/>
      <c r="NP1076" s="79"/>
      <c r="NQ1076" s="79"/>
      <c r="NR1076" s="79"/>
      <c r="NS1076" s="79"/>
      <c r="NT1076" s="79"/>
      <c r="NU1076" s="79"/>
      <c r="NV1076" s="79"/>
      <c r="NW1076" s="79"/>
      <c r="NX1076" s="79"/>
      <c r="NY1076" s="79"/>
      <c r="NZ1076" s="79"/>
      <c r="OA1076" s="79"/>
      <c r="OB1076" s="79"/>
      <c r="OC1076" s="79"/>
      <c r="OD1076" s="79"/>
      <c r="OE1076" s="79"/>
      <c r="OF1076" s="79"/>
      <c r="OG1076" s="79"/>
      <c r="OH1076" s="79"/>
      <c r="OI1076" s="79"/>
      <c r="OJ1076" s="79"/>
      <c r="OK1076" s="79"/>
      <c r="OL1076" s="79"/>
      <c r="OM1076" s="79"/>
      <c r="ON1076" s="79"/>
      <c r="OO1076" s="79"/>
      <c r="OP1076" s="79"/>
      <c r="OQ1076" s="79"/>
      <c r="OR1076" s="79"/>
      <c r="OS1076" s="79"/>
      <c r="OT1076" s="79"/>
      <c r="OU1076" s="79"/>
      <c r="OV1076" s="79"/>
      <c r="OW1076" s="79"/>
      <c r="OX1076" s="79"/>
      <c r="OY1076" s="79"/>
      <c r="OZ1076" s="79"/>
      <c r="PA1076" s="79"/>
      <c r="PB1076" s="79"/>
      <c r="PC1076" s="79"/>
      <c r="PD1076" s="79"/>
      <c r="PE1076" s="79"/>
      <c r="PF1076" s="79"/>
      <c r="PG1076" s="79"/>
      <c r="PH1076" s="79"/>
      <c r="PI1076" s="79"/>
      <c r="PJ1076" s="79"/>
      <c r="PK1076" s="79"/>
      <c r="PL1076" s="79"/>
      <c r="PM1076" s="79"/>
      <c r="PN1076" s="79"/>
      <c r="PO1076" s="79"/>
      <c r="PP1076" s="79"/>
      <c r="PQ1076" s="79"/>
      <c r="PR1076" s="79"/>
      <c r="PS1076" s="79"/>
      <c r="PT1076" s="79"/>
      <c r="PU1076" s="79"/>
      <c r="PV1076" s="79"/>
      <c r="PW1076" s="79"/>
      <c r="PX1076" s="79"/>
      <c r="PY1076" s="79"/>
      <c r="PZ1076" s="79"/>
      <c r="QA1076" s="79"/>
      <c r="QB1076" s="79"/>
      <c r="QC1076" s="79"/>
      <c r="QD1076" s="79"/>
      <c r="QE1076" s="79"/>
      <c r="QF1076" s="79"/>
      <c r="QG1076" s="79"/>
      <c r="QH1076" s="79"/>
      <c r="QI1076" s="79"/>
      <c r="QJ1076" s="79"/>
      <c r="QK1076" s="79"/>
      <c r="QL1076" s="79"/>
      <c r="QM1076" s="79"/>
      <c r="QN1076" s="79"/>
      <c r="QO1076" s="79"/>
      <c r="QP1076" s="79"/>
      <c r="QQ1076" s="79"/>
      <c r="QR1076" s="79"/>
      <c r="QS1076" s="79"/>
      <c r="QT1076" s="79"/>
      <c r="QU1076" s="79"/>
      <c r="QV1076" s="79"/>
      <c r="QW1076" s="79"/>
      <c r="QX1076" s="79"/>
      <c r="QY1076" s="79"/>
      <c r="QZ1076" s="79"/>
      <c r="RA1076" s="79"/>
      <c r="RB1076" s="79"/>
      <c r="RC1076" s="79"/>
      <c r="RD1076" s="79"/>
      <c r="RE1076" s="79"/>
      <c r="RF1076" s="79"/>
      <c r="RG1076" s="79"/>
      <c r="RH1076" s="79"/>
      <c r="RI1076" s="79"/>
      <c r="RJ1076" s="79"/>
      <c r="RK1076" s="79"/>
      <c r="RL1076" s="79"/>
      <c r="RM1076" s="79"/>
      <c r="RN1076" s="79"/>
      <c r="RO1076" s="79"/>
      <c r="RP1076" s="79"/>
      <c r="RQ1076" s="79"/>
      <c r="RR1076" s="79"/>
      <c r="RS1076" s="79"/>
      <c r="RT1076" s="79"/>
      <c r="RU1076" s="79"/>
      <c r="RV1076" s="79"/>
      <c r="RW1076" s="79"/>
      <c r="RX1076" s="79"/>
      <c r="RY1076" s="79"/>
      <c r="RZ1076" s="79"/>
      <c r="SA1076" s="79"/>
      <c r="SB1076" s="79"/>
      <c r="SC1076" s="79"/>
      <c r="SD1076" s="79"/>
      <c r="SE1076" s="79"/>
      <c r="SF1076" s="79"/>
      <c r="SG1076" s="79"/>
      <c r="SH1076" s="79"/>
      <c r="SI1076" s="79"/>
      <c r="SJ1076" s="79"/>
      <c r="SK1076" s="79"/>
      <c r="SL1076" s="79"/>
      <c r="SM1076" s="79"/>
      <c r="SN1076" s="79"/>
      <c r="SO1076" s="79"/>
      <c r="SP1076" s="79"/>
      <c r="SQ1076" s="79"/>
      <c r="SR1076" s="79"/>
      <c r="SS1076" s="79"/>
      <c r="ST1076" s="79"/>
      <c r="SU1076" s="79"/>
      <c r="SV1076" s="79"/>
      <c r="SW1076" s="79"/>
      <c r="SX1076" s="79"/>
      <c r="SY1076" s="79"/>
      <c r="SZ1076" s="79"/>
      <c r="TA1076" s="79"/>
      <c r="TB1076" s="79"/>
      <c r="TC1076" s="79"/>
      <c r="TD1076" s="79"/>
      <c r="TE1076" s="79"/>
      <c r="TF1076" s="79"/>
      <c r="TG1076" s="79"/>
      <c r="TH1076" s="79"/>
      <c r="TI1076" s="79"/>
      <c r="TJ1076" s="79"/>
      <c r="TK1076" s="79"/>
      <c r="TL1076" s="79"/>
      <c r="TM1076" s="79"/>
      <c r="TN1076" s="79"/>
      <c r="TO1076" s="79"/>
      <c r="TP1076" s="79"/>
      <c r="TQ1076" s="79"/>
      <c r="TR1076" s="79"/>
      <c r="TS1076" s="79"/>
      <c r="TT1076" s="79"/>
      <c r="TU1076" s="79"/>
      <c r="TV1076" s="79"/>
      <c r="TW1076" s="79"/>
      <c r="TX1076" s="79"/>
      <c r="TY1076" s="79"/>
      <c r="TZ1076" s="79"/>
      <c r="UA1076" s="79"/>
      <c r="UB1076" s="79"/>
      <c r="UC1076" s="79"/>
      <c r="UD1076" s="79"/>
      <c r="UE1076" s="79"/>
      <c r="UF1076" s="79"/>
      <c r="UG1076" s="79"/>
      <c r="UH1076" s="79"/>
      <c r="UI1076" s="79"/>
      <c r="UJ1076" s="79"/>
      <c r="UK1076" s="79"/>
      <c r="UL1076" s="79"/>
      <c r="UM1076" s="79"/>
      <c r="UN1076" s="79"/>
      <c r="UO1076" s="79"/>
      <c r="UP1076" s="79"/>
      <c r="UQ1076" s="79"/>
      <c r="UR1076" s="79"/>
      <c r="US1076" s="79"/>
      <c r="UT1076" s="79"/>
      <c r="UU1076" s="79"/>
      <c r="UV1076" s="79"/>
      <c r="UW1076" s="79"/>
      <c r="UX1076" s="79"/>
      <c r="UY1076" s="79"/>
      <c r="UZ1076" s="79"/>
      <c r="VA1076" s="79"/>
      <c r="VB1076" s="79"/>
      <c r="VC1076" s="79"/>
      <c r="VD1076" s="79"/>
      <c r="VE1076" s="79"/>
      <c r="VF1076" s="79"/>
      <c r="VG1076" s="79"/>
      <c r="VH1076" s="79"/>
      <c r="VI1076" s="79"/>
      <c r="VJ1076" s="79"/>
      <c r="VK1076" s="79"/>
      <c r="VL1076" s="79"/>
      <c r="VM1076" s="79"/>
      <c r="VN1076" s="79"/>
      <c r="VO1076" s="79"/>
      <c r="VP1076" s="79"/>
      <c r="VQ1076" s="79"/>
      <c r="VR1076" s="79"/>
      <c r="VS1076" s="79"/>
      <c r="VT1076" s="79"/>
      <c r="VU1076" s="79"/>
      <c r="VV1076" s="79"/>
      <c r="VW1076" s="79"/>
      <c r="VX1076" s="79"/>
      <c r="VY1076" s="79"/>
      <c r="VZ1076" s="79"/>
      <c r="WA1076" s="79"/>
      <c r="WB1076" s="79"/>
      <c r="WC1076" s="79"/>
    </row>
    <row r="1077" spans="1:601" s="103" customFormat="1">
      <c r="A1077" s="49">
        <f>IF(C1077=C1076,A1076,IF(C1077=(C1076+1),A1076,(A1076+1)))</f>
        <v>151</v>
      </c>
      <c r="B1077" s="50">
        <f>IF(L1077="Stroke",IF(M1077=M1076,IF(A1077&lt;&gt;A1076,1,IF(L1076="Stroke",B1076+1,IF(L1075="Stroke",B1075+1,IF(L1074="Stroke",B1074+1,IF(L1073="Stroke",B1073+1,IF(L1072="Stroke",B1072+1,IF(L1071="Stroke",B1071+1,IF(L1070="Stroke",B1070+1,"")))))))),IF(A1077&lt;&gt;A1075,1,IF(M1077=M1075,IF(L1075="Stroke",B1075+1,IF(M1077=M1074,IF(L1074="Stroke",B1074+1,""))),1))),"")</f>
        <v>4</v>
      </c>
      <c r="C1077" s="49">
        <f t="shared" si="32"/>
        <v>53947</v>
      </c>
      <c r="D1077" s="49" t="str">
        <f t="shared" si="33"/>
        <v>2017121</v>
      </c>
      <c r="E1077" s="49">
        <v>2017</v>
      </c>
      <c r="F1077" s="49">
        <v>12</v>
      </c>
      <c r="G1077" s="49">
        <v>1</v>
      </c>
      <c r="H1077" s="49">
        <v>14</v>
      </c>
      <c r="I1077" s="49">
        <v>59</v>
      </c>
      <c r="J1077" s="49">
        <v>7</v>
      </c>
      <c r="K1077" s="49">
        <v>806</v>
      </c>
      <c r="L1077" s="49" t="s">
        <v>26</v>
      </c>
      <c r="M1077" s="49">
        <v>2</v>
      </c>
      <c r="N1077" s="49" t="s">
        <v>21</v>
      </c>
      <c r="O1077" s="49" t="s">
        <v>27</v>
      </c>
      <c r="P1077" s="49">
        <v>2</v>
      </c>
      <c r="Q1077" s="49"/>
      <c r="R1077" s="60"/>
      <c r="S1077" s="60"/>
      <c r="T1077" s="60"/>
      <c r="U1077" s="79"/>
      <c r="V1077" s="79"/>
      <c r="W1077" s="79"/>
      <c r="X1077" s="79"/>
      <c r="Y1077" s="79"/>
      <c r="Z1077" s="79"/>
      <c r="AA1077" s="79"/>
      <c r="AB1077" s="79"/>
      <c r="AC1077" s="79"/>
      <c r="AD1077" s="79"/>
      <c r="AE1077" s="79"/>
      <c r="AF1077" s="79"/>
      <c r="AG1077" s="79"/>
      <c r="AH1077" s="79"/>
      <c r="AI1077" s="79"/>
      <c r="AJ1077" s="79"/>
      <c r="AK1077" s="79"/>
      <c r="AL1077" s="79"/>
      <c r="AM1077" s="79"/>
      <c r="AN1077" s="79"/>
      <c r="AO1077" s="79"/>
      <c r="AP1077" s="79"/>
      <c r="AQ1077" s="79"/>
      <c r="AR1077" s="79"/>
      <c r="AS1077" s="79"/>
      <c r="AT1077" s="79"/>
      <c r="AU1077" s="79"/>
      <c r="AV1077" s="79"/>
      <c r="AW1077" s="79"/>
      <c r="AX1077" s="79"/>
      <c r="AY1077" s="79"/>
      <c r="AZ1077" s="79"/>
      <c r="BA1077" s="79"/>
      <c r="BB1077" s="79"/>
      <c r="BC1077" s="79"/>
      <c r="BD1077" s="79"/>
      <c r="BE1077" s="79"/>
      <c r="BF1077" s="79"/>
      <c r="BG1077" s="79"/>
      <c r="BH1077" s="79"/>
      <c r="BI1077" s="79"/>
      <c r="BJ1077" s="79"/>
      <c r="BK1077" s="79"/>
      <c r="BL1077" s="79"/>
      <c r="BM1077" s="79"/>
      <c r="BN1077" s="79"/>
      <c r="BO1077" s="79"/>
      <c r="BP1077" s="79"/>
      <c r="BQ1077" s="79"/>
      <c r="BR1077" s="79"/>
      <c r="BS1077" s="79"/>
      <c r="BT1077" s="79"/>
      <c r="BU1077" s="79"/>
      <c r="BV1077" s="79"/>
      <c r="BW1077" s="79"/>
      <c r="BX1077" s="79"/>
      <c r="BY1077" s="79"/>
      <c r="BZ1077" s="79"/>
      <c r="CA1077" s="79"/>
      <c r="CB1077" s="79"/>
      <c r="CC1077" s="79"/>
      <c r="CD1077" s="79"/>
      <c r="CE1077" s="79"/>
      <c r="CF1077" s="79"/>
      <c r="CG1077" s="79"/>
      <c r="CH1077" s="79"/>
      <c r="CI1077" s="79"/>
      <c r="CJ1077" s="79"/>
      <c r="CK1077" s="79"/>
      <c r="CL1077" s="79"/>
      <c r="CM1077" s="79"/>
      <c r="CN1077" s="79"/>
      <c r="CO1077" s="79"/>
      <c r="CP1077" s="79"/>
      <c r="CQ1077" s="79"/>
      <c r="CR1077" s="79"/>
      <c r="CS1077" s="79"/>
      <c r="CT1077" s="79"/>
      <c r="CU1077" s="79"/>
      <c r="CV1077" s="79"/>
      <c r="CW1077" s="79"/>
      <c r="CX1077" s="79"/>
      <c r="CY1077" s="79"/>
      <c r="CZ1077" s="79"/>
      <c r="DA1077" s="79"/>
      <c r="DB1077" s="79"/>
      <c r="DC1077" s="79"/>
      <c r="DD1077" s="79"/>
      <c r="DE1077" s="79"/>
      <c r="DF1077" s="79"/>
      <c r="DG1077" s="79"/>
      <c r="DH1077" s="79"/>
      <c r="DI1077" s="79"/>
      <c r="DJ1077" s="79"/>
      <c r="DK1077" s="79"/>
      <c r="DL1077" s="79"/>
      <c r="DM1077" s="79"/>
      <c r="DN1077" s="79"/>
      <c r="DO1077" s="79"/>
      <c r="DP1077" s="79"/>
      <c r="DQ1077" s="79"/>
      <c r="DR1077" s="79"/>
      <c r="DS1077" s="79"/>
      <c r="DT1077" s="79"/>
      <c r="DU1077" s="79"/>
      <c r="DV1077" s="79"/>
      <c r="DW1077" s="79"/>
      <c r="DX1077" s="79"/>
      <c r="DY1077" s="79"/>
      <c r="DZ1077" s="79"/>
      <c r="EA1077" s="79"/>
      <c r="EB1077" s="79"/>
      <c r="EC1077" s="79"/>
      <c r="ED1077" s="79"/>
      <c r="EE1077" s="79"/>
      <c r="EF1077" s="79"/>
      <c r="EG1077" s="79"/>
      <c r="EH1077" s="79"/>
      <c r="EI1077" s="79"/>
      <c r="EJ1077" s="79"/>
      <c r="EK1077" s="79"/>
      <c r="EL1077" s="79"/>
      <c r="EM1077" s="79"/>
      <c r="EN1077" s="79"/>
      <c r="EO1077" s="79"/>
      <c r="EP1077" s="79"/>
      <c r="EQ1077" s="79"/>
      <c r="ER1077" s="79"/>
      <c r="ES1077" s="79"/>
      <c r="ET1077" s="79"/>
      <c r="EU1077" s="79"/>
      <c r="EV1077" s="79"/>
      <c r="EW1077" s="79"/>
      <c r="EX1077" s="79"/>
      <c r="EY1077" s="79"/>
      <c r="EZ1077" s="79"/>
      <c r="FA1077" s="79"/>
      <c r="FB1077" s="79"/>
      <c r="FC1077" s="79"/>
      <c r="FD1077" s="79"/>
      <c r="FE1077" s="79"/>
      <c r="FF1077" s="79"/>
      <c r="FG1077" s="79"/>
      <c r="FH1077" s="79"/>
      <c r="FI1077" s="79"/>
      <c r="FJ1077" s="79"/>
      <c r="FK1077" s="79"/>
      <c r="FL1077" s="79"/>
      <c r="FM1077" s="79"/>
      <c r="FN1077" s="79"/>
      <c r="FO1077" s="79"/>
      <c r="FP1077" s="79"/>
      <c r="FQ1077" s="79"/>
      <c r="FR1077" s="79"/>
      <c r="FS1077" s="79"/>
      <c r="FT1077" s="79"/>
      <c r="FU1077" s="79"/>
      <c r="FV1077" s="79"/>
      <c r="FW1077" s="79"/>
      <c r="FX1077" s="79"/>
      <c r="FY1077" s="79"/>
      <c r="FZ1077" s="79"/>
      <c r="GA1077" s="79"/>
      <c r="GB1077" s="79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79"/>
      <c r="HP1077" s="79"/>
      <c r="HQ1077" s="79"/>
      <c r="HR1077" s="79"/>
      <c r="HS1077" s="79"/>
      <c r="HT1077" s="79"/>
      <c r="HU1077" s="79"/>
      <c r="HV1077" s="79"/>
      <c r="HW1077" s="79"/>
      <c r="HX1077" s="79"/>
      <c r="HY1077" s="79"/>
      <c r="HZ1077" s="79"/>
      <c r="IA1077" s="79"/>
      <c r="IB1077" s="79"/>
      <c r="IC1077" s="79"/>
      <c r="ID1077" s="79"/>
      <c r="IE1077" s="79"/>
      <c r="IF1077" s="79"/>
      <c r="IG1077" s="79"/>
      <c r="IH1077" s="79"/>
      <c r="II1077" s="79"/>
      <c r="IJ1077" s="79"/>
      <c r="IK1077" s="79"/>
      <c r="IL1077" s="79"/>
      <c r="IM1077" s="79"/>
      <c r="IN1077" s="79"/>
      <c r="IO1077" s="79"/>
      <c r="IP1077" s="79"/>
      <c r="IQ1077" s="79"/>
      <c r="IR1077" s="79"/>
      <c r="IS1077" s="79"/>
      <c r="IT1077" s="79"/>
      <c r="IU1077" s="79"/>
      <c r="IV1077" s="79"/>
      <c r="IW1077" s="79"/>
      <c r="IX1077" s="79"/>
      <c r="IY1077" s="79"/>
      <c r="IZ1077" s="79"/>
      <c r="JA1077" s="79"/>
      <c r="JB1077" s="79"/>
      <c r="JC1077" s="79"/>
      <c r="JD1077" s="79"/>
      <c r="JE1077" s="79"/>
      <c r="JF1077" s="79"/>
      <c r="JG1077" s="79"/>
      <c r="JH1077" s="79"/>
      <c r="JI1077" s="79"/>
      <c r="JJ1077" s="79"/>
      <c r="JK1077" s="79"/>
      <c r="JL1077" s="79"/>
      <c r="JM1077" s="79"/>
      <c r="JN1077" s="79"/>
      <c r="JO1077" s="79"/>
      <c r="JP1077" s="79"/>
      <c r="JQ1077" s="79"/>
      <c r="JR1077" s="79"/>
      <c r="JS1077" s="79"/>
      <c r="JT1077" s="79"/>
      <c r="JU1077" s="79"/>
      <c r="JV1077" s="79"/>
      <c r="JW1077" s="79"/>
      <c r="JX1077" s="79"/>
      <c r="JY1077" s="79"/>
      <c r="JZ1077" s="79"/>
      <c r="KA1077" s="79"/>
      <c r="KB1077" s="79"/>
      <c r="KC1077" s="79"/>
      <c r="KD1077" s="79"/>
      <c r="KE1077" s="79"/>
      <c r="KF1077" s="79"/>
      <c r="KG1077" s="79"/>
      <c r="KH1077" s="79"/>
      <c r="KI1077" s="79"/>
      <c r="KJ1077" s="79"/>
      <c r="KK1077" s="79"/>
      <c r="KL1077" s="79"/>
      <c r="KM1077" s="79"/>
      <c r="KN1077" s="79"/>
      <c r="KO1077" s="79"/>
      <c r="KP1077" s="79"/>
      <c r="KQ1077" s="79"/>
      <c r="KR1077" s="79"/>
      <c r="KS1077" s="79"/>
      <c r="KT1077" s="79"/>
      <c r="KU1077" s="79"/>
      <c r="KV1077" s="79"/>
      <c r="KW1077" s="79"/>
      <c r="KX1077" s="79"/>
      <c r="KY1077" s="79"/>
      <c r="KZ1077" s="79"/>
      <c r="LA1077" s="79"/>
      <c r="LB1077" s="79"/>
      <c r="LC1077" s="79"/>
      <c r="LD1077" s="79"/>
      <c r="LE1077" s="79"/>
      <c r="LF1077" s="79"/>
      <c r="LG1077" s="79"/>
      <c r="LH1077" s="79"/>
      <c r="LI1077" s="79"/>
      <c r="LJ1077" s="79"/>
      <c r="LK1077" s="79"/>
      <c r="LL1077" s="79"/>
      <c r="LM1077" s="79"/>
      <c r="LN1077" s="79"/>
      <c r="LO1077" s="79"/>
      <c r="LP1077" s="79"/>
      <c r="LQ1077" s="79"/>
      <c r="LR1077" s="79"/>
      <c r="LS1077" s="79"/>
      <c r="LT1077" s="79"/>
      <c r="LU1077" s="79"/>
      <c r="LV1077" s="79"/>
      <c r="LW1077" s="79"/>
      <c r="LX1077" s="79"/>
      <c r="LY1077" s="79"/>
      <c r="LZ1077" s="79"/>
      <c r="MA1077" s="79"/>
      <c r="MB1077" s="79"/>
      <c r="MC1077" s="79"/>
      <c r="MD1077" s="79"/>
      <c r="ME1077" s="79"/>
      <c r="MF1077" s="79"/>
      <c r="MG1077" s="79"/>
      <c r="MH1077" s="79"/>
      <c r="MI1077" s="79"/>
      <c r="MJ1077" s="79"/>
      <c r="MK1077" s="79"/>
      <c r="ML1077" s="79"/>
      <c r="MM1077" s="79"/>
      <c r="MN1077" s="79"/>
      <c r="MO1077" s="79"/>
      <c r="MP1077" s="79"/>
      <c r="MQ1077" s="79"/>
      <c r="MR1077" s="79"/>
      <c r="MS1077" s="79"/>
      <c r="MT1077" s="79"/>
      <c r="MU1077" s="79"/>
      <c r="MV1077" s="79"/>
      <c r="MW1077" s="79"/>
      <c r="MX1077" s="79"/>
      <c r="MY1077" s="79"/>
      <c r="MZ1077" s="79"/>
      <c r="NA1077" s="79"/>
      <c r="NB1077" s="79"/>
      <c r="NC1077" s="79"/>
      <c r="ND1077" s="79"/>
      <c r="NE1077" s="79"/>
      <c r="NF1077" s="79"/>
      <c r="NG1077" s="79"/>
      <c r="NH1077" s="79"/>
      <c r="NI1077" s="79"/>
      <c r="NJ1077" s="79"/>
      <c r="NK1077" s="79"/>
      <c r="NL1077" s="79"/>
      <c r="NM1077" s="79"/>
      <c r="NN1077" s="79"/>
      <c r="NO1077" s="79"/>
      <c r="NP1077" s="79"/>
      <c r="NQ1077" s="79"/>
      <c r="NR1077" s="79"/>
      <c r="NS1077" s="79"/>
      <c r="NT1077" s="79"/>
      <c r="NU1077" s="79"/>
      <c r="NV1077" s="79"/>
      <c r="NW1077" s="79"/>
      <c r="NX1077" s="79"/>
      <c r="NY1077" s="79"/>
      <c r="NZ1077" s="79"/>
      <c r="OA1077" s="79"/>
      <c r="OB1077" s="79"/>
      <c r="OC1077" s="79"/>
      <c r="OD1077" s="79"/>
      <c r="OE1077" s="79"/>
      <c r="OF1077" s="79"/>
      <c r="OG1077" s="79"/>
      <c r="OH1077" s="79"/>
      <c r="OI1077" s="79"/>
      <c r="OJ1077" s="79"/>
      <c r="OK1077" s="79"/>
      <c r="OL1077" s="79"/>
      <c r="OM1077" s="79"/>
      <c r="ON1077" s="79"/>
      <c r="OO1077" s="79"/>
      <c r="OP1077" s="79"/>
      <c r="OQ1077" s="79"/>
      <c r="OR1077" s="79"/>
      <c r="OS1077" s="79"/>
      <c r="OT1077" s="79"/>
      <c r="OU1077" s="79"/>
      <c r="OV1077" s="79"/>
      <c r="OW1077" s="79"/>
      <c r="OX1077" s="79"/>
      <c r="OY1077" s="79"/>
      <c r="OZ1077" s="79"/>
      <c r="PA1077" s="79"/>
      <c r="PB1077" s="79"/>
      <c r="PC1077" s="79"/>
      <c r="PD1077" s="79"/>
      <c r="PE1077" s="79"/>
      <c r="PF1077" s="79"/>
      <c r="PG1077" s="79"/>
      <c r="PH1077" s="79"/>
      <c r="PI1077" s="79"/>
      <c r="PJ1077" s="79"/>
      <c r="PK1077" s="79"/>
      <c r="PL1077" s="79"/>
      <c r="PM1077" s="79"/>
      <c r="PN1077" s="79"/>
      <c r="PO1077" s="79"/>
      <c r="PP1077" s="79"/>
      <c r="PQ1077" s="79"/>
      <c r="PR1077" s="79"/>
      <c r="PS1077" s="79"/>
      <c r="PT1077" s="79"/>
      <c r="PU1077" s="79"/>
      <c r="PV1077" s="79"/>
      <c r="PW1077" s="79"/>
      <c r="PX1077" s="79"/>
      <c r="PY1077" s="79"/>
      <c r="PZ1077" s="79"/>
      <c r="QA1077" s="79"/>
      <c r="QB1077" s="79"/>
      <c r="QC1077" s="79"/>
      <c r="QD1077" s="79"/>
      <c r="QE1077" s="79"/>
      <c r="QF1077" s="79"/>
      <c r="QG1077" s="79"/>
      <c r="QH1077" s="79"/>
      <c r="QI1077" s="79"/>
      <c r="QJ1077" s="79"/>
      <c r="QK1077" s="79"/>
      <c r="QL1077" s="79"/>
      <c r="QM1077" s="79"/>
      <c r="QN1077" s="79"/>
      <c r="QO1077" s="79"/>
      <c r="QP1077" s="79"/>
      <c r="QQ1077" s="79"/>
      <c r="QR1077" s="79"/>
      <c r="QS1077" s="79"/>
      <c r="QT1077" s="79"/>
      <c r="QU1077" s="79"/>
      <c r="QV1077" s="79"/>
      <c r="QW1077" s="79"/>
      <c r="QX1077" s="79"/>
      <c r="QY1077" s="79"/>
      <c r="QZ1077" s="79"/>
      <c r="RA1077" s="79"/>
      <c r="RB1077" s="79"/>
      <c r="RC1077" s="79"/>
      <c r="RD1077" s="79"/>
      <c r="RE1077" s="79"/>
      <c r="RF1077" s="79"/>
      <c r="RG1077" s="79"/>
      <c r="RH1077" s="79"/>
      <c r="RI1077" s="79"/>
      <c r="RJ1077" s="79"/>
      <c r="RK1077" s="79"/>
      <c r="RL1077" s="79"/>
      <c r="RM1077" s="79"/>
      <c r="RN1077" s="79"/>
      <c r="RO1077" s="79"/>
      <c r="RP1077" s="79"/>
      <c r="RQ1077" s="79"/>
      <c r="RR1077" s="79"/>
      <c r="RS1077" s="79"/>
      <c r="RT1077" s="79"/>
      <c r="RU1077" s="79"/>
      <c r="RV1077" s="79"/>
      <c r="RW1077" s="79"/>
      <c r="RX1077" s="79"/>
      <c r="RY1077" s="79"/>
      <c r="RZ1077" s="79"/>
      <c r="SA1077" s="79"/>
      <c r="SB1077" s="79"/>
      <c r="SC1077" s="79"/>
      <c r="SD1077" s="79"/>
      <c r="SE1077" s="79"/>
      <c r="SF1077" s="79"/>
      <c r="SG1077" s="79"/>
      <c r="SH1077" s="79"/>
      <c r="SI1077" s="79"/>
      <c r="SJ1077" s="79"/>
      <c r="SK1077" s="79"/>
      <c r="SL1077" s="79"/>
      <c r="SM1077" s="79"/>
      <c r="SN1077" s="79"/>
      <c r="SO1077" s="79"/>
      <c r="SP1077" s="79"/>
      <c r="SQ1077" s="79"/>
      <c r="SR1077" s="79"/>
      <c r="SS1077" s="79"/>
      <c r="ST1077" s="79"/>
      <c r="SU1077" s="79"/>
      <c r="SV1077" s="79"/>
      <c r="SW1077" s="79"/>
      <c r="SX1077" s="79"/>
      <c r="SY1077" s="79"/>
      <c r="SZ1077" s="79"/>
      <c r="TA1077" s="79"/>
      <c r="TB1077" s="79"/>
      <c r="TC1077" s="79"/>
      <c r="TD1077" s="79"/>
      <c r="TE1077" s="79"/>
      <c r="TF1077" s="79"/>
      <c r="TG1077" s="79"/>
      <c r="TH1077" s="79"/>
      <c r="TI1077" s="79"/>
      <c r="TJ1077" s="79"/>
      <c r="TK1077" s="79"/>
      <c r="TL1077" s="79"/>
      <c r="TM1077" s="79"/>
      <c r="TN1077" s="79"/>
      <c r="TO1077" s="79"/>
      <c r="TP1077" s="79"/>
      <c r="TQ1077" s="79"/>
      <c r="TR1077" s="79"/>
      <c r="TS1077" s="79"/>
      <c r="TT1077" s="79"/>
      <c r="TU1077" s="79"/>
      <c r="TV1077" s="79"/>
      <c r="TW1077" s="79"/>
      <c r="TX1077" s="79"/>
      <c r="TY1077" s="79"/>
      <c r="TZ1077" s="79"/>
      <c r="UA1077" s="79"/>
      <c r="UB1077" s="79"/>
      <c r="UC1077" s="79"/>
      <c r="UD1077" s="79"/>
      <c r="UE1077" s="79"/>
      <c r="UF1077" s="79"/>
      <c r="UG1077" s="79"/>
      <c r="UH1077" s="79"/>
      <c r="UI1077" s="79"/>
      <c r="UJ1077" s="79"/>
      <c r="UK1077" s="79"/>
      <c r="UL1077" s="79"/>
      <c r="UM1077" s="79"/>
      <c r="UN1077" s="79"/>
      <c r="UO1077" s="79"/>
      <c r="UP1077" s="79"/>
      <c r="UQ1077" s="79"/>
      <c r="UR1077" s="79"/>
      <c r="US1077" s="79"/>
      <c r="UT1077" s="79"/>
      <c r="UU1077" s="79"/>
      <c r="UV1077" s="79"/>
      <c r="UW1077" s="79"/>
      <c r="UX1077" s="79"/>
      <c r="UY1077" s="79"/>
      <c r="UZ1077" s="79"/>
      <c r="VA1077" s="79"/>
      <c r="VB1077" s="79"/>
      <c r="VC1077" s="79"/>
      <c r="VD1077" s="79"/>
      <c r="VE1077" s="79"/>
      <c r="VF1077" s="79"/>
      <c r="VG1077" s="79"/>
      <c r="VH1077" s="79"/>
      <c r="VI1077" s="79"/>
      <c r="VJ1077" s="79"/>
      <c r="VK1077" s="79"/>
      <c r="VL1077" s="79"/>
      <c r="VM1077" s="79"/>
      <c r="VN1077" s="79"/>
      <c r="VO1077" s="79"/>
      <c r="VP1077" s="79"/>
      <c r="VQ1077" s="79"/>
      <c r="VR1077" s="79"/>
      <c r="VS1077" s="79"/>
      <c r="VT1077" s="79"/>
      <c r="VU1077" s="79"/>
      <c r="VV1077" s="79"/>
      <c r="VW1077" s="79"/>
      <c r="VX1077" s="79"/>
      <c r="VY1077" s="79"/>
      <c r="VZ1077" s="79"/>
      <c r="WA1077" s="79"/>
      <c r="WB1077" s="79"/>
      <c r="WC1077" s="79"/>
    </row>
    <row r="1078" spans="1:601" s="102" customFormat="1">
      <c r="A1078" s="49">
        <f>IF(C1078=C1077,A1077,IF(C1078=(C1077+1),A1077,(A1077+1)))</f>
        <v>151</v>
      </c>
      <c r="B1078" s="50">
        <f>IF(L1078="Stroke",IF(M1078=M1077,IF(A1078&lt;&gt;A1077,1,IF(L1077="Stroke",B1077+1,IF(L1076="Stroke",B1076+1,IF(L1075="Stroke",B1075+1,IF(L1074="Stroke",B1074+1,IF(L1073="Stroke",B1073+1,IF(L1072="Stroke",B1072+1,IF(L1071="Stroke",B1071+1,"")))))))),IF(A1078&lt;&gt;A1076,1,IF(M1078=M1076,IF(L1076="Stroke",B1076+1,IF(M1078=M1075,IF(L1075="Stroke",B1075+1,""))),1))),"")</f>
        <v>5</v>
      </c>
      <c r="C1078" s="49">
        <f t="shared" si="32"/>
        <v>53947</v>
      </c>
      <c r="D1078" s="49" t="str">
        <f t="shared" si="33"/>
        <v>2017121</v>
      </c>
      <c r="E1078" s="49">
        <v>2017</v>
      </c>
      <c r="F1078" s="49">
        <v>12</v>
      </c>
      <c r="G1078" s="49">
        <v>1</v>
      </c>
      <c r="H1078" s="49">
        <v>14</v>
      </c>
      <c r="I1078" s="49">
        <v>59</v>
      </c>
      <c r="J1078" s="49">
        <v>7</v>
      </c>
      <c r="K1078" s="49">
        <v>837</v>
      </c>
      <c r="L1078" s="49" t="s">
        <v>26</v>
      </c>
      <c r="M1078" s="49">
        <v>2</v>
      </c>
      <c r="N1078" s="49" t="s">
        <v>21</v>
      </c>
      <c r="O1078" s="49" t="s">
        <v>27</v>
      </c>
      <c r="P1078" s="49">
        <v>3</v>
      </c>
      <c r="Q1078" s="49"/>
      <c r="R1078" s="60"/>
      <c r="S1078" s="60"/>
      <c r="T1078" s="60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79"/>
      <c r="AG1078" s="79"/>
      <c r="AH1078" s="79"/>
      <c r="AI1078" s="79"/>
      <c r="AJ1078" s="79"/>
      <c r="AK1078" s="79"/>
      <c r="AL1078" s="79"/>
      <c r="AM1078" s="79"/>
      <c r="AN1078" s="79"/>
      <c r="AO1078" s="79"/>
      <c r="AP1078" s="79"/>
      <c r="AQ1078" s="79"/>
      <c r="AR1078" s="79"/>
      <c r="AS1078" s="79"/>
      <c r="AT1078" s="79"/>
      <c r="AU1078" s="79"/>
      <c r="AV1078" s="79"/>
      <c r="AW1078" s="79"/>
      <c r="AX1078" s="79"/>
      <c r="AY1078" s="79"/>
      <c r="AZ1078" s="79"/>
      <c r="BA1078" s="79"/>
      <c r="BB1078" s="79"/>
      <c r="BC1078" s="79"/>
      <c r="BD1078" s="79"/>
      <c r="BE1078" s="79"/>
      <c r="BF1078" s="79"/>
      <c r="BG1078" s="79"/>
      <c r="BH1078" s="79"/>
      <c r="BI1078" s="79"/>
      <c r="BJ1078" s="79"/>
      <c r="BK1078" s="79"/>
      <c r="BL1078" s="79"/>
      <c r="BM1078" s="79"/>
      <c r="BN1078" s="79"/>
      <c r="BO1078" s="79"/>
      <c r="BP1078" s="79"/>
      <c r="BQ1078" s="79"/>
      <c r="BR1078" s="79"/>
      <c r="BS1078" s="79"/>
      <c r="BT1078" s="79"/>
      <c r="BU1078" s="79"/>
      <c r="BV1078" s="79"/>
      <c r="BW1078" s="79"/>
      <c r="BX1078" s="79"/>
      <c r="BY1078" s="79"/>
      <c r="BZ1078" s="79"/>
      <c r="CA1078" s="79"/>
      <c r="CB1078" s="79"/>
      <c r="CC1078" s="79"/>
      <c r="CD1078" s="79"/>
      <c r="CE1078" s="79"/>
      <c r="CF1078" s="79"/>
      <c r="CG1078" s="79"/>
      <c r="CH1078" s="79"/>
      <c r="CI1078" s="79"/>
      <c r="CJ1078" s="79"/>
      <c r="CK1078" s="79"/>
      <c r="CL1078" s="79"/>
      <c r="CM1078" s="79"/>
      <c r="CN1078" s="79"/>
      <c r="CO1078" s="79"/>
      <c r="CP1078" s="79"/>
      <c r="CQ1078" s="79"/>
      <c r="CR1078" s="79"/>
      <c r="CS1078" s="79"/>
      <c r="CT1078" s="79"/>
      <c r="CU1078" s="79"/>
      <c r="CV1078" s="79"/>
      <c r="CW1078" s="79"/>
      <c r="CX1078" s="79"/>
      <c r="CY1078" s="79"/>
      <c r="CZ1078" s="79"/>
      <c r="DA1078" s="79"/>
      <c r="DB1078" s="79"/>
      <c r="DC1078" s="79"/>
      <c r="DD1078" s="79"/>
      <c r="DE1078" s="79"/>
      <c r="DF1078" s="79"/>
      <c r="DG1078" s="79"/>
      <c r="DH1078" s="79"/>
      <c r="DI1078" s="79"/>
      <c r="DJ1078" s="79"/>
      <c r="DK1078" s="79"/>
      <c r="DL1078" s="79"/>
      <c r="DM1078" s="79"/>
      <c r="DN1078" s="79"/>
      <c r="DO1078" s="79"/>
      <c r="DP1078" s="79"/>
      <c r="DQ1078" s="79"/>
      <c r="DR1078" s="79"/>
      <c r="DS1078" s="79"/>
      <c r="DT1078" s="79"/>
      <c r="DU1078" s="79"/>
      <c r="DV1078" s="79"/>
      <c r="DW1078" s="79"/>
      <c r="DX1078" s="79"/>
      <c r="DY1078" s="79"/>
      <c r="DZ1078" s="79"/>
      <c r="EA1078" s="79"/>
      <c r="EB1078" s="79"/>
      <c r="EC1078" s="79"/>
      <c r="ED1078" s="79"/>
      <c r="EE1078" s="79"/>
      <c r="EF1078" s="79"/>
      <c r="EG1078" s="79"/>
      <c r="EH1078" s="79"/>
      <c r="EI1078" s="79"/>
      <c r="EJ1078" s="79"/>
      <c r="EK1078" s="79"/>
      <c r="EL1078" s="79"/>
      <c r="EM1078" s="79"/>
      <c r="EN1078" s="79"/>
      <c r="EO1078" s="79"/>
      <c r="EP1078" s="79"/>
      <c r="EQ1078" s="79"/>
      <c r="ER1078" s="79"/>
      <c r="ES1078" s="79"/>
      <c r="ET1078" s="79"/>
      <c r="EU1078" s="79"/>
      <c r="EV1078" s="79"/>
      <c r="EW1078" s="79"/>
      <c r="EX1078" s="79"/>
      <c r="EY1078" s="79"/>
      <c r="EZ1078" s="79"/>
      <c r="FA1078" s="79"/>
      <c r="FB1078" s="79"/>
      <c r="FC1078" s="79"/>
      <c r="FD1078" s="79"/>
      <c r="FE1078" s="79"/>
      <c r="FF1078" s="79"/>
      <c r="FG1078" s="79"/>
      <c r="FH1078" s="79"/>
      <c r="FI1078" s="79"/>
      <c r="FJ1078" s="79"/>
      <c r="FK1078" s="79"/>
      <c r="FL1078" s="79"/>
      <c r="FM1078" s="79"/>
      <c r="FN1078" s="79"/>
      <c r="FO1078" s="79"/>
      <c r="FP1078" s="79"/>
      <c r="FQ1078" s="79"/>
      <c r="FR1078" s="79"/>
      <c r="FS1078" s="79"/>
      <c r="FT1078" s="79"/>
      <c r="FU1078" s="79"/>
      <c r="FV1078" s="79"/>
      <c r="FW1078" s="79"/>
      <c r="FX1078" s="79"/>
      <c r="FY1078" s="79"/>
      <c r="FZ1078" s="79"/>
      <c r="GA1078" s="79"/>
      <c r="GB1078" s="79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79"/>
      <c r="HP1078" s="79"/>
      <c r="HQ1078" s="79"/>
      <c r="HR1078" s="79"/>
      <c r="HS1078" s="79"/>
      <c r="HT1078" s="79"/>
      <c r="HU1078" s="79"/>
      <c r="HV1078" s="79"/>
      <c r="HW1078" s="79"/>
      <c r="HX1078" s="79"/>
      <c r="HY1078" s="79"/>
      <c r="HZ1078" s="79"/>
      <c r="IA1078" s="79"/>
      <c r="IB1078" s="79"/>
      <c r="IC1078" s="79"/>
      <c r="ID1078" s="79"/>
      <c r="IE1078" s="79"/>
      <c r="IF1078" s="79"/>
      <c r="IG1078" s="79"/>
      <c r="IH1078" s="79"/>
      <c r="II1078" s="79"/>
      <c r="IJ1078" s="79"/>
      <c r="IK1078" s="79"/>
      <c r="IL1078" s="79"/>
      <c r="IM1078" s="79"/>
      <c r="IN1078" s="79"/>
      <c r="IO1078" s="79"/>
      <c r="IP1078" s="79"/>
      <c r="IQ1078" s="79"/>
      <c r="IR1078" s="79"/>
      <c r="IS1078" s="79"/>
      <c r="IT1078" s="79"/>
      <c r="IU1078" s="79"/>
      <c r="IV1078" s="79"/>
      <c r="IW1078" s="79"/>
      <c r="IX1078" s="79"/>
      <c r="IY1078" s="79"/>
      <c r="IZ1078" s="79"/>
      <c r="JA1078" s="79"/>
      <c r="JB1078" s="79"/>
      <c r="JC1078" s="79"/>
      <c r="JD1078" s="79"/>
      <c r="JE1078" s="79"/>
      <c r="JF1078" s="79"/>
      <c r="JG1078" s="79"/>
      <c r="JH1078" s="79"/>
      <c r="JI1078" s="79"/>
      <c r="JJ1078" s="79"/>
      <c r="JK1078" s="79"/>
      <c r="JL1078" s="79"/>
      <c r="JM1078" s="79"/>
      <c r="JN1078" s="79"/>
      <c r="JO1078" s="79"/>
      <c r="JP1078" s="79"/>
      <c r="JQ1078" s="79"/>
      <c r="JR1078" s="79"/>
      <c r="JS1078" s="79"/>
      <c r="JT1078" s="79"/>
      <c r="JU1078" s="79"/>
      <c r="JV1078" s="79"/>
      <c r="JW1078" s="79"/>
      <c r="JX1078" s="79"/>
      <c r="JY1078" s="79"/>
      <c r="JZ1078" s="79"/>
      <c r="KA1078" s="79"/>
      <c r="KB1078" s="79"/>
      <c r="KC1078" s="79"/>
      <c r="KD1078" s="79"/>
      <c r="KE1078" s="79"/>
      <c r="KF1078" s="79"/>
      <c r="KG1078" s="79"/>
      <c r="KH1078" s="79"/>
      <c r="KI1078" s="79"/>
      <c r="KJ1078" s="79"/>
      <c r="KK1078" s="79"/>
      <c r="KL1078" s="79"/>
      <c r="KM1078" s="79"/>
      <c r="KN1078" s="79"/>
      <c r="KO1078" s="79"/>
      <c r="KP1078" s="79"/>
      <c r="KQ1078" s="79"/>
      <c r="KR1078" s="79"/>
      <c r="KS1078" s="79"/>
      <c r="KT1078" s="79"/>
      <c r="KU1078" s="79"/>
      <c r="KV1078" s="79"/>
      <c r="KW1078" s="79"/>
      <c r="KX1078" s="79"/>
      <c r="KY1078" s="79"/>
      <c r="KZ1078" s="79"/>
      <c r="LA1078" s="79"/>
      <c r="LB1078" s="79"/>
      <c r="LC1078" s="79"/>
      <c r="LD1078" s="79"/>
      <c r="LE1078" s="79"/>
      <c r="LF1078" s="79"/>
      <c r="LG1078" s="79"/>
      <c r="LH1078" s="79"/>
      <c r="LI1078" s="79"/>
      <c r="LJ1078" s="79"/>
      <c r="LK1078" s="79"/>
      <c r="LL1078" s="79"/>
      <c r="LM1078" s="79"/>
      <c r="LN1078" s="79"/>
      <c r="LO1078" s="79"/>
      <c r="LP1078" s="79"/>
      <c r="LQ1078" s="79"/>
      <c r="LR1078" s="79"/>
      <c r="LS1078" s="79"/>
      <c r="LT1078" s="79"/>
      <c r="LU1078" s="79"/>
      <c r="LV1078" s="79"/>
      <c r="LW1078" s="79"/>
      <c r="LX1078" s="79"/>
      <c r="LY1078" s="79"/>
      <c r="LZ1078" s="79"/>
      <c r="MA1078" s="79"/>
      <c r="MB1078" s="79"/>
      <c r="MC1078" s="79"/>
      <c r="MD1078" s="79"/>
      <c r="ME1078" s="79"/>
      <c r="MF1078" s="79"/>
      <c r="MG1078" s="79"/>
      <c r="MH1078" s="79"/>
      <c r="MI1078" s="79"/>
      <c r="MJ1078" s="79"/>
      <c r="MK1078" s="79"/>
      <c r="ML1078" s="79"/>
      <c r="MM1078" s="79"/>
      <c r="MN1078" s="79"/>
      <c r="MO1078" s="79"/>
      <c r="MP1078" s="79"/>
      <c r="MQ1078" s="79"/>
      <c r="MR1078" s="79"/>
      <c r="MS1078" s="79"/>
      <c r="MT1078" s="79"/>
      <c r="MU1078" s="79"/>
      <c r="MV1078" s="79"/>
      <c r="MW1078" s="79"/>
      <c r="MX1078" s="79"/>
      <c r="MY1078" s="79"/>
      <c r="MZ1078" s="79"/>
      <c r="NA1078" s="79"/>
      <c r="NB1078" s="79"/>
      <c r="NC1078" s="79"/>
      <c r="ND1078" s="79"/>
      <c r="NE1078" s="79"/>
      <c r="NF1078" s="79"/>
      <c r="NG1078" s="79"/>
      <c r="NH1078" s="79"/>
      <c r="NI1078" s="79"/>
      <c r="NJ1078" s="79"/>
      <c r="NK1078" s="79"/>
      <c r="NL1078" s="79"/>
      <c r="NM1078" s="79"/>
      <c r="NN1078" s="79"/>
      <c r="NO1078" s="79"/>
      <c r="NP1078" s="79"/>
      <c r="NQ1078" s="79"/>
      <c r="NR1078" s="79"/>
      <c r="NS1078" s="79"/>
      <c r="NT1078" s="79"/>
      <c r="NU1078" s="79"/>
      <c r="NV1078" s="79"/>
      <c r="NW1078" s="79"/>
      <c r="NX1078" s="79"/>
      <c r="NY1078" s="79"/>
      <c r="NZ1078" s="79"/>
      <c r="OA1078" s="79"/>
      <c r="OB1078" s="79"/>
      <c r="OC1078" s="79"/>
      <c r="OD1078" s="79"/>
      <c r="OE1078" s="79"/>
      <c r="OF1078" s="79"/>
      <c r="OG1078" s="79"/>
      <c r="OH1078" s="79"/>
      <c r="OI1078" s="79"/>
      <c r="OJ1078" s="79"/>
      <c r="OK1078" s="79"/>
      <c r="OL1078" s="79"/>
      <c r="OM1078" s="79"/>
      <c r="ON1078" s="79"/>
      <c r="OO1078" s="79"/>
      <c r="OP1078" s="79"/>
      <c r="OQ1078" s="79"/>
      <c r="OR1078" s="79"/>
      <c r="OS1078" s="79"/>
      <c r="OT1078" s="79"/>
      <c r="OU1078" s="79"/>
      <c r="OV1078" s="79"/>
      <c r="OW1078" s="79"/>
      <c r="OX1078" s="79"/>
      <c r="OY1078" s="79"/>
      <c r="OZ1078" s="79"/>
      <c r="PA1078" s="79"/>
      <c r="PB1078" s="79"/>
      <c r="PC1078" s="79"/>
      <c r="PD1078" s="79"/>
      <c r="PE1078" s="79"/>
      <c r="PF1078" s="79"/>
      <c r="PG1078" s="79"/>
      <c r="PH1078" s="79"/>
      <c r="PI1078" s="79"/>
      <c r="PJ1078" s="79"/>
      <c r="PK1078" s="79"/>
      <c r="PL1078" s="79"/>
      <c r="PM1078" s="79"/>
      <c r="PN1078" s="79"/>
      <c r="PO1078" s="79"/>
      <c r="PP1078" s="79"/>
      <c r="PQ1078" s="79"/>
      <c r="PR1078" s="79"/>
      <c r="PS1078" s="79"/>
      <c r="PT1078" s="79"/>
      <c r="PU1078" s="79"/>
      <c r="PV1078" s="79"/>
      <c r="PW1078" s="79"/>
      <c r="PX1078" s="79"/>
      <c r="PY1078" s="79"/>
      <c r="PZ1078" s="79"/>
      <c r="QA1078" s="79"/>
      <c r="QB1078" s="79"/>
      <c r="QC1078" s="79"/>
      <c r="QD1078" s="79"/>
      <c r="QE1078" s="79"/>
      <c r="QF1078" s="79"/>
      <c r="QG1078" s="79"/>
      <c r="QH1078" s="79"/>
      <c r="QI1078" s="79"/>
      <c r="QJ1078" s="79"/>
      <c r="QK1078" s="79"/>
      <c r="QL1078" s="79"/>
      <c r="QM1078" s="79"/>
      <c r="QN1078" s="79"/>
      <c r="QO1078" s="79"/>
      <c r="QP1078" s="79"/>
      <c r="QQ1078" s="79"/>
      <c r="QR1078" s="79"/>
      <c r="QS1078" s="79"/>
      <c r="QT1078" s="79"/>
      <c r="QU1078" s="79"/>
      <c r="QV1078" s="79"/>
      <c r="QW1078" s="79"/>
      <c r="QX1078" s="79"/>
      <c r="QY1078" s="79"/>
      <c r="QZ1078" s="79"/>
      <c r="RA1078" s="79"/>
      <c r="RB1078" s="79"/>
      <c r="RC1078" s="79"/>
      <c r="RD1078" s="79"/>
      <c r="RE1078" s="79"/>
      <c r="RF1078" s="79"/>
      <c r="RG1078" s="79"/>
      <c r="RH1078" s="79"/>
      <c r="RI1078" s="79"/>
      <c r="RJ1078" s="79"/>
      <c r="RK1078" s="79"/>
      <c r="RL1078" s="79"/>
      <c r="RM1078" s="79"/>
      <c r="RN1078" s="79"/>
      <c r="RO1078" s="79"/>
      <c r="RP1078" s="79"/>
      <c r="RQ1078" s="79"/>
      <c r="RR1078" s="79"/>
      <c r="RS1078" s="79"/>
      <c r="RT1078" s="79"/>
      <c r="RU1078" s="79"/>
      <c r="RV1078" s="79"/>
      <c r="RW1078" s="79"/>
      <c r="RX1078" s="79"/>
      <c r="RY1078" s="79"/>
      <c r="RZ1078" s="79"/>
      <c r="SA1078" s="79"/>
      <c r="SB1078" s="79"/>
      <c r="SC1078" s="79"/>
      <c r="SD1078" s="79"/>
      <c r="SE1078" s="79"/>
      <c r="SF1078" s="79"/>
      <c r="SG1078" s="79"/>
      <c r="SH1078" s="79"/>
      <c r="SI1078" s="79"/>
      <c r="SJ1078" s="79"/>
      <c r="SK1078" s="79"/>
      <c r="SL1078" s="79"/>
      <c r="SM1078" s="79"/>
      <c r="SN1078" s="79"/>
      <c r="SO1078" s="79"/>
      <c r="SP1078" s="79"/>
      <c r="SQ1078" s="79"/>
      <c r="SR1078" s="79"/>
      <c r="SS1078" s="79"/>
      <c r="ST1078" s="79"/>
      <c r="SU1078" s="79"/>
      <c r="SV1078" s="79"/>
      <c r="SW1078" s="79"/>
      <c r="SX1078" s="79"/>
      <c r="SY1078" s="79"/>
      <c r="SZ1078" s="79"/>
      <c r="TA1078" s="79"/>
      <c r="TB1078" s="79"/>
      <c r="TC1078" s="79"/>
      <c r="TD1078" s="79"/>
      <c r="TE1078" s="79"/>
      <c r="TF1078" s="79"/>
      <c r="TG1078" s="79"/>
      <c r="TH1078" s="79"/>
      <c r="TI1078" s="79"/>
      <c r="TJ1078" s="79"/>
      <c r="TK1078" s="79"/>
      <c r="TL1078" s="79"/>
      <c r="TM1078" s="79"/>
      <c r="TN1078" s="79"/>
      <c r="TO1078" s="79"/>
      <c r="TP1078" s="79"/>
      <c r="TQ1078" s="79"/>
      <c r="TR1078" s="79"/>
      <c r="TS1078" s="79"/>
      <c r="TT1078" s="79"/>
      <c r="TU1078" s="79"/>
      <c r="TV1078" s="79"/>
      <c r="TW1078" s="79"/>
      <c r="TX1078" s="79"/>
      <c r="TY1078" s="79"/>
      <c r="TZ1078" s="79"/>
      <c r="UA1078" s="79"/>
      <c r="UB1078" s="79"/>
      <c r="UC1078" s="79"/>
      <c r="UD1078" s="79"/>
      <c r="UE1078" s="79"/>
      <c r="UF1078" s="79"/>
      <c r="UG1078" s="79"/>
      <c r="UH1078" s="79"/>
      <c r="UI1078" s="79"/>
      <c r="UJ1078" s="79"/>
      <c r="UK1078" s="79"/>
      <c r="UL1078" s="79"/>
      <c r="UM1078" s="79"/>
      <c r="UN1078" s="79"/>
      <c r="UO1078" s="79"/>
      <c r="UP1078" s="79"/>
      <c r="UQ1078" s="79"/>
      <c r="UR1078" s="79"/>
      <c r="US1078" s="79"/>
      <c r="UT1078" s="79"/>
      <c r="UU1078" s="79"/>
      <c r="UV1078" s="79"/>
      <c r="UW1078" s="79"/>
      <c r="UX1078" s="79"/>
      <c r="UY1078" s="79"/>
      <c r="UZ1078" s="79"/>
      <c r="VA1078" s="79"/>
      <c r="VB1078" s="79"/>
      <c r="VC1078" s="79"/>
      <c r="VD1078" s="79"/>
      <c r="VE1078" s="79"/>
      <c r="VF1078" s="79"/>
      <c r="VG1078" s="79"/>
      <c r="VH1078" s="79"/>
      <c r="VI1078" s="79"/>
      <c r="VJ1078" s="79"/>
      <c r="VK1078" s="79"/>
      <c r="VL1078" s="79"/>
      <c r="VM1078" s="79"/>
      <c r="VN1078" s="79"/>
      <c r="VO1078" s="79"/>
      <c r="VP1078" s="79"/>
      <c r="VQ1078" s="79"/>
      <c r="VR1078" s="79"/>
      <c r="VS1078" s="79"/>
      <c r="VT1078" s="79"/>
      <c r="VU1078" s="79"/>
      <c r="VV1078" s="79"/>
      <c r="VW1078" s="79"/>
      <c r="VX1078" s="79"/>
      <c r="VY1078" s="79"/>
      <c r="VZ1078" s="79"/>
      <c r="WA1078" s="79"/>
      <c r="WB1078" s="79"/>
      <c r="WC1078" s="79"/>
    </row>
    <row r="1079" spans="1:601" s="102" customFormat="1">
      <c r="A1079" s="49">
        <f>IF(C1079=C1078,A1078,IF(C1079=(C1078+1),A1078,(A1078+1)))</f>
        <v>151</v>
      </c>
      <c r="B1079" s="50">
        <f>IF(L1079="Stroke",IF(M1079=M1078,IF(A1079&lt;&gt;A1078,1,IF(L1078="Stroke",B1078+1,IF(L1077="Stroke",B1077+1,IF(L1076="Stroke",B1076+1,IF(L1075="Stroke",B1075+1,IF(L1074="Stroke",B1074+1,IF(L1073="Stroke",B1073+1,IF(L1072="Stroke",B1072+1,"")))))))),IF(A1079&lt;&gt;A1077,1,IF(M1079=M1077,IF(L1077="Stroke",B1077+1,IF(M1079=M1076,IF(L1076="Stroke",B1076+1,""))),1))),"")</f>
        <v>6</v>
      </c>
      <c r="C1079" s="49">
        <f t="shared" si="32"/>
        <v>53947</v>
      </c>
      <c r="D1079" s="49" t="str">
        <f t="shared" si="33"/>
        <v>2017121</v>
      </c>
      <c r="E1079" s="49">
        <v>2017</v>
      </c>
      <c r="F1079" s="49">
        <v>12</v>
      </c>
      <c r="G1079" s="49">
        <v>1</v>
      </c>
      <c r="H1079" s="49">
        <v>14</v>
      </c>
      <c r="I1079" s="49">
        <v>59</v>
      </c>
      <c r="J1079" s="49">
        <v>7</v>
      </c>
      <c r="K1079" s="49">
        <v>870</v>
      </c>
      <c r="L1079" s="49" t="s">
        <v>26</v>
      </c>
      <c r="M1079" s="49">
        <v>2</v>
      </c>
      <c r="N1079" s="49" t="s">
        <v>21</v>
      </c>
      <c r="O1079" s="49" t="s">
        <v>27</v>
      </c>
      <c r="P1079" s="49">
        <v>3</v>
      </c>
      <c r="Q1079" s="49"/>
      <c r="R1079" s="60"/>
      <c r="S1079" s="60"/>
      <c r="T1079" s="60"/>
      <c r="U1079" s="79"/>
      <c r="V1079" s="79"/>
      <c r="W1079" s="79"/>
      <c r="X1079" s="79"/>
      <c r="Y1079" s="79"/>
      <c r="Z1079" s="79"/>
      <c r="AA1079" s="79"/>
      <c r="AB1079" s="79"/>
      <c r="AC1079" s="79"/>
      <c r="AD1079" s="79"/>
      <c r="AE1079" s="79"/>
      <c r="AF1079" s="79"/>
      <c r="AG1079" s="79"/>
      <c r="AH1079" s="79"/>
      <c r="AI1079" s="79"/>
      <c r="AJ1079" s="79"/>
      <c r="AK1079" s="79"/>
      <c r="AL1079" s="79"/>
      <c r="AM1079" s="79"/>
      <c r="AN1079" s="79"/>
      <c r="AO1079" s="79"/>
      <c r="AP1079" s="79"/>
      <c r="AQ1079" s="79"/>
      <c r="AR1079" s="79"/>
      <c r="AS1079" s="79"/>
      <c r="AT1079" s="79"/>
      <c r="AU1079" s="79"/>
      <c r="AV1079" s="79"/>
      <c r="AW1079" s="79"/>
      <c r="AX1079" s="79"/>
      <c r="AY1079" s="79"/>
      <c r="AZ1079" s="79"/>
      <c r="BA1079" s="79"/>
      <c r="BB1079" s="79"/>
      <c r="BC1079" s="79"/>
      <c r="BD1079" s="79"/>
      <c r="BE1079" s="79"/>
      <c r="BF1079" s="79"/>
      <c r="BG1079" s="79"/>
      <c r="BH1079" s="79"/>
      <c r="BI1079" s="79"/>
      <c r="BJ1079" s="79"/>
      <c r="BK1079" s="79"/>
      <c r="BL1079" s="79"/>
      <c r="BM1079" s="79"/>
      <c r="BN1079" s="79"/>
      <c r="BO1079" s="79"/>
      <c r="BP1079" s="79"/>
      <c r="BQ1079" s="79"/>
      <c r="BR1079" s="79"/>
      <c r="BS1079" s="79"/>
      <c r="BT1079" s="79"/>
      <c r="BU1079" s="79"/>
      <c r="BV1079" s="79"/>
      <c r="BW1079" s="79"/>
      <c r="BX1079" s="79"/>
      <c r="BY1079" s="79"/>
      <c r="BZ1079" s="79"/>
      <c r="CA1079" s="79"/>
      <c r="CB1079" s="79"/>
      <c r="CC1079" s="79"/>
      <c r="CD1079" s="79"/>
      <c r="CE1079" s="79"/>
      <c r="CF1079" s="79"/>
      <c r="CG1079" s="79"/>
      <c r="CH1079" s="79"/>
      <c r="CI1079" s="79"/>
      <c r="CJ1079" s="79"/>
      <c r="CK1079" s="79"/>
      <c r="CL1079" s="79"/>
      <c r="CM1079" s="79"/>
      <c r="CN1079" s="79"/>
      <c r="CO1079" s="79"/>
      <c r="CP1079" s="79"/>
      <c r="CQ1079" s="79"/>
      <c r="CR1079" s="79"/>
      <c r="CS1079" s="79"/>
      <c r="CT1079" s="79"/>
      <c r="CU1079" s="79"/>
      <c r="CV1079" s="79"/>
      <c r="CW1079" s="79"/>
      <c r="CX1079" s="79"/>
      <c r="CY1079" s="79"/>
      <c r="CZ1079" s="79"/>
      <c r="DA1079" s="79"/>
      <c r="DB1079" s="79"/>
      <c r="DC1079" s="79"/>
      <c r="DD1079" s="79"/>
      <c r="DE1079" s="79"/>
      <c r="DF1079" s="79"/>
      <c r="DG1079" s="79"/>
      <c r="DH1079" s="79"/>
      <c r="DI1079" s="79"/>
      <c r="DJ1079" s="79"/>
      <c r="DK1079" s="79"/>
      <c r="DL1079" s="79"/>
      <c r="DM1079" s="79"/>
      <c r="DN1079" s="79"/>
      <c r="DO1079" s="79"/>
      <c r="DP1079" s="79"/>
      <c r="DQ1079" s="79"/>
      <c r="DR1079" s="79"/>
      <c r="DS1079" s="79"/>
      <c r="DT1079" s="79"/>
      <c r="DU1079" s="79"/>
      <c r="DV1079" s="79"/>
      <c r="DW1079" s="79"/>
      <c r="DX1079" s="79"/>
      <c r="DY1079" s="79"/>
      <c r="DZ1079" s="79"/>
      <c r="EA1079" s="79"/>
      <c r="EB1079" s="79"/>
      <c r="EC1079" s="79"/>
      <c r="ED1079" s="79"/>
      <c r="EE1079" s="79"/>
      <c r="EF1079" s="79"/>
      <c r="EG1079" s="79"/>
      <c r="EH1079" s="79"/>
      <c r="EI1079" s="79"/>
      <c r="EJ1079" s="79"/>
      <c r="EK1079" s="79"/>
      <c r="EL1079" s="79"/>
      <c r="EM1079" s="79"/>
      <c r="EN1079" s="79"/>
      <c r="EO1079" s="79"/>
      <c r="EP1079" s="79"/>
      <c r="EQ1079" s="79"/>
      <c r="ER1079" s="79"/>
      <c r="ES1079" s="79"/>
      <c r="ET1079" s="79"/>
      <c r="EU1079" s="79"/>
      <c r="EV1079" s="79"/>
      <c r="EW1079" s="79"/>
      <c r="EX1079" s="79"/>
      <c r="EY1079" s="79"/>
      <c r="EZ1079" s="79"/>
      <c r="FA1079" s="79"/>
      <c r="FB1079" s="79"/>
      <c r="FC1079" s="79"/>
      <c r="FD1079" s="79"/>
      <c r="FE1079" s="79"/>
      <c r="FF1079" s="79"/>
      <c r="FG1079" s="79"/>
      <c r="FH1079" s="79"/>
      <c r="FI1079" s="79"/>
      <c r="FJ1079" s="79"/>
      <c r="FK1079" s="79"/>
      <c r="FL1079" s="79"/>
      <c r="FM1079" s="79"/>
      <c r="FN1079" s="79"/>
      <c r="FO1079" s="79"/>
      <c r="FP1079" s="79"/>
      <c r="FQ1079" s="79"/>
      <c r="FR1079" s="79"/>
      <c r="FS1079" s="79"/>
      <c r="FT1079" s="79"/>
      <c r="FU1079" s="79"/>
      <c r="FV1079" s="79"/>
      <c r="FW1079" s="79"/>
      <c r="FX1079" s="79"/>
      <c r="FY1079" s="79"/>
      <c r="FZ1079" s="79"/>
      <c r="GA1079" s="79"/>
      <c r="GB1079" s="79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79"/>
      <c r="HP1079" s="79"/>
      <c r="HQ1079" s="79"/>
      <c r="HR1079" s="79"/>
      <c r="HS1079" s="79"/>
      <c r="HT1079" s="79"/>
      <c r="HU1079" s="79"/>
      <c r="HV1079" s="79"/>
      <c r="HW1079" s="79"/>
      <c r="HX1079" s="79"/>
      <c r="HY1079" s="79"/>
      <c r="HZ1079" s="79"/>
      <c r="IA1079" s="79"/>
      <c r="IB1079" s="79"/>
      <c r="IC1079" s="79"/>
      <c r="ID1079" s="79"/>
      <c r="IE1079" s="79"/>
      <c r="IF1079" s="79"/>
      <c r="IG1079" s="79"/>
      <c r="IH1079" s="79"/>
      <c r="II1079" s="79"/>
      <c r="IJ1079" s="79"/>
      <c r="IK1079" s="79"/>
      <c r="IL1079" s="79"/>
      <c r="IM1079" s="79"/>
      <c r="IN1079" s="79"/>
      <c r="IO1079" s="79"/>
      <c r="IP1079" s="79"/>
      <c r="IQ1079" s="79"/>
      <c r="IR1079" s="79"/>
      <c r="IS1079" s="79"/>
      <c r="IT1079" s="79"/>
      <c r="IU1079" s="79"/>
      <c r="IV1079" s="79"/>
      <c r="IW1079" s="79"/>
      <c r="IX1079" s="79"/>
      <c r="IY1079" s="79"/>
      <c r="IZ1079" s="79"/>
      <c r="JA1079" s="79"/>
      <c r="JB1079" s="79"/>
      <c r="JC1079" s="79"/>
      <c r="JD1079" s="79"/>
      <c r="JE1079" s="79"/>
      <c r="JF1079" s="79"/>
      <c r="JG1079" s="79"/>
      <c r="JH1079" s="79"/>
      <c r="JI1079" s="79"/>
      <c r="JJ1079" s="79"/>
      <c r="JK1079" s="79"/>
      <c r="JL1079" s="79"/>
      <c r="JM1079" s="79"/>
      <c r="JN1079" s="79"/>
      <c r="JO1079" s="79"/>
      <c r="JP1079" s="79"/>
      <c r="JQ1079" s="79"/>
      <c r="JR1079" s="79"/>
      <c r="JS1079" s="79"/>
      <c r="JT1079" s="79"/>
      <c r="JU1079" s="79"/>
      <c r="JV1079" s="79"/>
      <c r="JW1079" s="79"/>
      <c r="JX1079" s="79"/>
      <c r="JY1079" s="79"/>
      <c r="JZ1079" s="79"/>
      <c r="KA1079" s="79"/>
      <c r="KB1079" s="79"/>
      <c r="KC1079" s="79"/>
      <c r="KD1079" s="79"/>
      <c r="KE1079" s="79"/>
      <c r="KF1079" s="79"/>
      <c r="KG1079" s="79"/>
      <c r="KH1079" s="79"/>
      <c r="KI1079" s="79"/>
      <c r="KJ1079" s="79"/>
      <c r="KK1079" s="79"/>
      <c r="KL1079" s="79"/>
      <c r="KM1079" s="79"/>
      <c r="KN1079" s="79"/>
      <c r="KO1079" s="79"/>
      <c r="KP1079" s="79"/>
      <c r="KQ1079" s="79"/>
      <c r="KR1079" s="79"/>
      <c r="KS1079" s="79"/>
      <c r="KT1079" s="79"/>
      <c r="KU1079" s="79"/>
      <c r="KV1079" s="79"/>
      <c r="KW1079" s="79"/>
      <c r="KX1079" s="79"/>
      <c r="KY1079" s="79"/>
      <c r="KZ1079" s="79"/>
      <c r="LA1079" s="79"/>
      <c r="LB1079" s="79"/>
      <c r="LC1079" s="79"/>
      <c r="LD1079" s="79"/>
      <c r="LE1079" s="79"/>
      <c r="LF1079" s="79"/>
      <c r="LG1079" s="79"/>
      <c r="LH1079" s="79"/>
      <c r="LI1079" s="79"/>
      <c r="LJ1079" s="79"/>
      <c r="LK1079" s="79"/>
      <c r="LL1079" s="79"/>
      <c r="LM1079" s="79"/>
      <c r="LN1079" s="79"/>
      <c r="LO1079" s="79"/>
      <c r="LP1079" s="79"/>
      <c r="LQ1079" s="79"/>
      <c r="LR1079" s="79"/>
      <c r="LS1079" s="79"/>
      <c r="LT1079" s="79"/>
      <c r="LU1079" s="79"/>
      <c r="LV1079" s="79"/>
      <c r="LW1079" s="79"/>
      <c r="LX1079" s="79"/>
      <c r="LY1079" s="79"/>
      <c r="LZ1079" s="79"/>
      <c r="MA1079" s="79"/>
      <c r="MB1079" s="79"/>
      <c r="MC1079" s="79"/>
      <c r="MD1079" s="79"/>
      <c r="ME1079" s="79"/>
      <c r="MF1079" s="79"/>
      <c r="MG1079" s="79"/>
      <c r="MH1079" s="79"/>
      <c r="MI1079" s="79"/>
      <c r="MJ1079" s="79"/>
      <c r="MK1079" s="79"/>
      <c r="ML1079" s="79"/>
      <c r="MM1079" s="79"/>
      <c r="MN1079" s="79"/>
      <c r="MO1079" s="79"/>
      <c r="MP1079" s="79"/>
      <c r="MQ1079" s="79"/>
      <c r="MR1079" s="79"/>
      <c r="MS1079" s="79"/>
      <c r="MT1079" s="79"/>
      <c r="MU1079" s="79"/>
      <c r="MV1079" s="79"/>
      <c r="MW1079" s="79"/>
      <c r="MX1079" s="79"/>
      <c r="MY1079" s="79"/>
      <c r="MZ1079" s="79"/>
      <c r="NA1079" s="79"/>
      <c r="NB1079" s="79"/>
      <c r="NC1079" s="79"/>
      <c r="ND1079" s="79"/>
      <c r="NE1079" s="79"/>
      <c r="NF1079" s="79"/>
      <c r="NG1079" s="79"/>
      <c r="NH1079" s="79"/>
      <c r="NI1079" s="79"/>
      <c r="NJ1079" s="79"/>
      <c r="NK1079" s="79"/>
      <c r="NL1079" s="79"/>
      <c r="NM1079" s="79"/>
      <c r="NN1079" s="79"/>
      <c r="NO1079" s="79"/>
      <c r="NP1079" s="79"/>
      <c r="NQ1079" s="79"/>
      <c r="NR1079" s="79"/>
      <c r="NS1079" s="79"/>
      <c r="NT1079" s="79"/>
      <c r="NU1079" s="79"/>
      <c r="NV1079" s="79"/>
      <c r="NW1079" s="79"/>
      <c r="NX1079" s="79"/>
      <c r="NY1079" s="79"/>
      <c r="NZ1079" s="79"/>
      <c r="OA1079" s="79"/>
      <c r="OB1079" s="79"/>
      <c r="OC1079" s="79"/>
      <c r="OD1079" s="79"/>
      <c r="OE1079" s="79"/>
      <c r="OF1079" s="79"/>
      <c r="OG1079" s="79"/>
      <c r="OH1079" s="79"/>
      <c r="OI1079" s="79"/>
      <c r="OJ1079" s="79"/>
      <c r="OK1079" s="79"/>
      <c r="OL1079" s="79"/>
      <c r="OM1079" s="79"/>
      <c r="ON1079" s="79"/>
      <c r="OO1079" s="79"/>
      <c r="OP1079" s="79"/>
      <c r="OQ1079" s="79"/>
      <c r="OR1079" s="79"/>
      <c r="OS1079" s="79"/>
      <c r="OT1079" s="79"/>
      <c r="OU1079" s="79"/>
      <c r="OV1079" s="79"/>
      <c r="OW1079" s="79"/>
      <c r="OX1079" s="79"/>
      <c r="OY1079" s="79"/>
      <c r="OZ1079" s="79"/>
      <c r="PA1079" s="79"/>
      <c r="PB1079" s="79"/>
      <c r="PC1079" s="79"/>
      <c r="PD1079" s="79"/>
      <c r="PE1079" s="79"/>
      <c r="PF1079" s="79"/>
      <c r="PG1079" s="79"/>
      <c r="PH1079" s="79"/>
      <c r="PI1079" s="79"/>
      <c r="PJ1079" s="79"/>
      <c r="PK1079" s="79"/>
      <c r="PL1079" s="79"/>
      <c r="PM1079" s="79"/>
      <c r="PN1079" s="79"/>
      <c r="PO1079" s="79"/>
      <c r="PP1079" s="79"/>
      <c r="PQ1079" s="79"/>
      <c r="PR1079" s="79"/>
      <c r="PS1079" s="79"/>
      <c r="PT1079" s="79"/>
      <c r="PU1079" s="79"/>
      <c r="PV1079" s="79"/>
      <c r="PW1079" s="79"/>
      <c r="PX1079" s="79"/>
      <c r="PY1079" s="79"/>
      <c r="PZ1079" s="79"/>
      <c r="QA1079" s="79"/>
      <c r="QB1079" s="79"/>
      <c r="QC1079" s="79"/>
      <c r="QD1079" s="79"/>
      <c r="QE1079" s="79"/>
      <c r="QF1079" s="79"/>
      <c r="QG1079" s="79"/>
      <c r="QH1079" s="79"/>
      <c r="QI1079" s="79"/>
      <c r="QJ1079" s="79"/>
      <c r="QK1079" s="79"/>
      <c r="QL1079" s="79"/>
      <c r="QM1079" s="79"/>
      <c r="QN1079" s="79"/>
      <c r="QO1079" s="79"/>
      <c r="QP1079" s="79"/>
      <c r="QQ1079" s="79"/>
      <c r="QR1079" s="79"/>
      <c r="QS1079" s="79"/>
      <c r="QT1079" s="79"/>
      <c r="QU1079" s="79"/>
      <c r="QV1079" s="79"/>
      <c r="QW1079" s="79"/>
      <c r="QX1079" s="79"/>
      <c r="QY1079" s="79"/>
      <c r="QZ1079" s="79"/>
      <c r="RA1079" s="79"/>
      <c r="RB1079" s="79"/>
      <c r="RC1079" s="79"/>
      <c r="RD1079" s="79"/>
      <c r="RE1079" s="79"/>
      <c r="RF1079" s="79"/>
      <c r="RG1079" s="79"/>
      <c r="RH1079" s="79"/>
      <c r="RI1079" s="79"/>
      <c r="RJ1079" s="79"/>
      <c r="RK1079" s="79"/>
      <c r="RL1079" s="79"/>
      <c r="RM1079" s="79"/>
      <c r="RN1079" s="79"/>
      <c r="RO1079" s="79"/>
      <c r="RP1079" s="79"/>
      <c r="RQ1079" s="79"/>
      <c r="RR1079" s="79"/>
      <c r="RS1079" s="79"/>
      <c r="RT1079" s="79"/>
      <c r="RU1079" s="79"/>
      <c r="RV1079" s="79"/>
      <c r="RW1079" s="79"/>
      <c r="RX1079" s="79"/>
      <c r="RY1079" s="79"/>
      <c r="RZ1079" s="79"/>
      <c r="SA1079" s="79"/>
      <c r="SB1079" s="79"/>
      <c r="SC1079" s="79"/>
      <c r="SD1079" s="79"/>
      <c r="SE1079" s="79"/>
      <c r="SF1079" s="79"/>
      <c r="SG1079" s="79"/>
      <c r="SH1079" s="79"/>
      <c r="SI1079" s="79"/>
      <c r="SJ1079" s="79"/>
      <c r="SK1079" s="79"/>
      <c r="SL1079" s="79"/>
      <c r="SM1079" s="79"/>
      <c r="SN1079" s="79"/>
      <c r="SO1079" s="79"/>
      <c r="SP1079" s="79"/>
      <c r="SQ1079" s="79"/>
      <c r="SR1079" s="79"/>
      <c r="SS1079" s="79"/>
      <c r="ST1079" s="79"/>
      <c r="SU1079" s="79"/>
      <c r="SV1079" s="79"/>
      <c r="SW1079" s="79"/>
      <c r="SX1079" s="79"/>
      <c r="SY1079" s="79"/>
      <c r="SZ1079" s="79"/>
      <c r="TA1079" s="79"/>
      <c r="TB1079" s="79"/>
      <c r="TC1079" s="79"/>
      <c r="TD1079" s="79"/>
      <c r="TE1079" s="79"/>
      <c r="TF1079" s="79"/>
      <c r="TG1079" s="79"/>
      <c r="TH1079" s="79"/>
      <c r="TI1079" s="79"/>
      <c r="TJ1079" s="79"/>
      <c r="TK1079" s="79"/>
      <c r="TL1079" s="79"/>
      <c r="TM1079" s="79"/>
      <c r="TN1079" s="79"/>
      <c r="TO1079" s="79"/>
      <c r="TP1079" s="79"/>
      <c r="TQ1079" s="79"/>
      <c r="TR1079" s="79"/>
      <c r="TS1079" s="79"/>
      <c r="TT1079" s="79"/>
      <c r="TU1079" s="79"/>
      <c r="TV1079" s="79"/>
      <c r="TW1079" s="79"/>
      <c r="TX1079" s="79"/>
      <c r="TY1079" s="79"/>
      <c r="TZ1079" s="79"/>
      <c r="UA1079" s="79"/>
      <c r="UB1079" s="79"/>
      <c r="UC1079" s="79"/>
      <c r="UD1079" s="79"/>
      <c r="UE1079" s="79"/>
      <c r="UF1079" s="79"/>
      <c r="UG1079" s="79"/>
      <c r="UH1079" s="79"/>
      <c r="UI1079" s="79"/>
      <c r="UJ1079" s="79"/>
      <c r="UK1079" s="79"/>
      <c r="UL1079" s="79"/>
      <c r="UM1079" s="79"/>
      <c r="UN1079" s="79"/>
      <c r="UO1079" s="79"/>
      <c r="UP1079" s="79"/>
      <c r="UQ1079" s="79"/>
      <c r="UR1079" s="79"/>
      <c r="US1079" s="79"/>
      <c r="UT1079" s="79"/>
      <c r="UU1079" s="79"/>
      <c r="UV1079" s="79"/>
      <c r="UW1079" s="79"/>
      <c r="UX1079" s="79"/>
      <c r="UY1079" s="79"/>
      <c r="UZ1079" s="79"/>
      <c r="VA1079" s="79"/>
      <c r="VB1079" s="79"/>
      <c r="VC1079" s="79"/>
      <c r="VD1079" s="79"/>
      <c r="VE1079" s="79"/>
      <c r="VF1079" s="79"/>
      <c r="VG1079" s="79"/>
      <c r="VH1079" s="79"/>
      <c r="VI1079" s="79"/>
      <c r="VJ1079" s="79"/>
      <c r="VK1079" s="79"/>
      <c r="VL1079" s="79"/>
      <c r="VM1079" s="79"/>
      <c r="VN1079" s="79"/>
      <c r="VO1079" s="79"/>
      <c r="VP1079" s="79"/>
      <c r="VQ1079" s="79"/>
      <c r="VR1079" s="79"/>
      <c r="VS1079" s="79"/>
      <c r="VT1079" s="79"/>
      <c r="VU1079" s="79"/>
      <c r="VV1079" s="79"/>
      <c r="VW1079" s="79"/>
      <c r="VX1079" s="79"/>
      <c r="VY1079" s="79"/>
      <c r="VZ1079" s="79"/>
      <c r="WA1079" s="79"/>
      <c r="WB1079" s="79"/>
      <c r="WC1079" s="79"/>
    </row>
    <row r="1080" spans="1:601" s="102" customFormat="1">
      <c r="A1080" s="49">
        <f>IF(C1080=C1079,A1079,IF(C1080=(C1079+1),A1079,(A1079+1)))</f>
        <v>151</v>
      </c>
      <c r="B1080" s="50">
        <f>IF(L1080="Stroke",IF(M1080=M1079,IF(A1080&lt;&gt;A1079,1,IF(L1079="Stroke",B1079+1,IF(L1078="Stroke",B1078+1,IF(L1077="Stroke",B1077+1,IF(L1076="Stroke",B1076+1,IF(L1075="Stroke",B1075+1,IF(L1074="Stroke",B1074+1,IF(L1073="Stroke",B1073+1,"")))))))),IF(A1080&lt;&gt;A1078,1,IF(M1080=M1078,IF(L1078="Stroke",B1078+1,IF(M1080=M1077,IF(L1077="Stroke",B1077+1,""))),1))),"")</f>
        <v>7</v>
      </c>
      <c r="C1080" s="49">
        <f t="shared" si="32"/>
        <v>53947</v>
      </c>
      <c r="D1080" s="49" t="str">
        <f t="shared" si="33"/>
        <v>2017121</v>
      </c>
      <c r="E1080" s="49">
        <v>2017</v>
      </c>
      <c r="F1080" s="49">
        <v>12</v>
      </c>
      <c r="G1080" s="49">
        <v>1</v>
      </c>
      <c r="H1080" s="49">
        <v>14</v>
      </c>
      <c r="I1080" s="49">
        <v>59</v>
      </c>
      <c r="J1080" s="49">
        <v>7</v>
      </c>
      <c r="K1080" s="49">
        <v>899</v>
      </c>
      <c r="L1080" s="49" t="s">
        <v>26</v>
      </c>
      <c r="M1080" s="49">
        <v>2</v>
      </c>
      <c r="N1080" s="49" t="s">
        <v>21</v>
      </c>
      <c r="O1080" s="49" t="s">
        <v>27</v>
      </c>
      <c r="P1080" s="49">
        <v>15</v>
      </c>
      <c r="Q1080" s="49"/>
      <c r="R1080" s="60"/>
      <c r="S1080" s="60"/>
      <c r="T1080" s="60"/>
      <c r="U1080" s="79"/>
      <c r="V1080" s="79"/>
      <c r="W1080" s="79"/>
      <c r="X1080" s="79"/>
      <c r="Y1080" s="79"/>
      <c r="Z1080" s="79"/>
      <c r="AA1080" s="79"/>
      <c r="AB1080" s="79"/>
      <c r="AC1080" s="79"/>
      <c r="AD1080" s="79"/>
      <c r="AE1080" s="79"/>
      <c r="AF1080" s="79"/>
      <c r="AG1080" s="79"/>
      <c r="AH1080" s="79"/>
      <c r="AI1080" s="79"/>
      <c r="AJ1080" s="79"/>
      <c r="AK1080" s="79"/>
      <c r="AL1080" s="79"/>
      <c r="AM1080" s="79"/>
      <c r="AN1080" s="79"/>
      <c r="AO1080" s="79"/>
      <c r="AP1080" s="79"/>
      <c r="AQ1080" s="79"/>
      <c r="AR1080" s="79"/>
      <c r="AS1080" s="79"/>
      <c r="AT1080" s="79"/>
      <c r="AU1080" s="79"/>
      <c r="AV1080" s="79"/>
      <c r="AW1080" s="79"/>
      <c r="AX1080" s="79"/>
      <c r="AY1080" s="79"/>
      <c r="AZ1080" s="79"/>
      <c r="BA1080" s="79"/>
      <c r="BB1080" s="79"/>
      <c r="BC1080" s="79"/>
      <c r="BD1080" s="79"/>
      <c r="BE1080" s="79"/>
      <c r="BF1080" s="79"/>
      <c r="BG1080" s="79"/>
      <c r="BH1080" s="79"/>
      <c r="BI1080" s="79"/>
      <c r="BJ1080" s="79"/>
      <c r="BK1080" s="79"/>
      <c r="BL1080" s="79"/>
      <c r="BM1080" s="79"/>
      <c r="BN1080" s="79"/>
      <c r="BO1080" s="79"/>
      <c r="BP1080" s="79"/>
      <c r="BQ1080" s="79"/>
      <c r="BR1080" s="79"/>
      <c r="BS1080" s="79"/>
      <c r="BT1080" s="79"/>
      <c r="BU1080" s="79"/>
      <c r="BV1080" s="79"/>
      <c r="BW1080" s="79"/>
      <c r="BX1080" s="79"/>
      <c r="BY1080" s="79"/>
      <c r="BZ1080" s="79"/>
      <c r="CA1080" s="79"/>
      <c r="CB1080" s="79"/>
      <c r="CC1080" s="79"/>
      <c r="CD1080" s="79"/>
      <c r="CE1080" s="79"/>
      <c r="CF1080" s="79"/>
      <c r="CG1080" s="79"/>
      <c r="CH1080" s="79"/>
      <c r="CI1080" s="79"/>
      <c r="CJ1080" s="79"/>
      <c r="CK1080" s="79"/>
      <c r="CL1080" s="79"/>
      <c r="CM1080" s="79"/>
      <c r="CN1080" s="79"/>
      <c r="CO1080" s="79"/>
      <c r="CP1080" s="79"/>
      <c r="CQ1080" s="79"/>
      <c r="CR1080" s="79"/>
      <c r="CS1080" s="79"/>
      <c r="CT1080" s="79"/>
      <c r="CU1080" s="79"/>
      <c r="CV1080" s="79"/>
      <c r="CW1080" s="79"/>
      <c r="CX1080" s="79"/>
      <c r="CY1080" s="79"/>
      <c r="CZ1080" s="79"/>
      <c r="DA1080" s="79"/>
      <c r="DB1080" s="79"/>
      <c r="DC1080" s="79"/>
      <c r="DD1080" s="79"/>
      <c r="DE1080" s="79"/>
      <c r="DF1080" s="79"/>
      <c r="DG1080" s="79"/>
      <c r="DH1080" s="79"/>
      <c r="DI1080" s="79"/>
      <c r="DJ1080" s="79"/>
      <c r="DK1080" s="79"/>
      <c r="DL1080" s="79"/>
      <c r="DM1080" s="79"/>
      <c r="DN1080" s="79"/>
      <c r="DO1080" s="79"/>
      <c r="DP1080" s="79"/>
      <c r="DQ1080" s="79"/>
      <c r="DR1080" s="79"/>
      <c r="DS1080" s="79"/>
      <c r="DT1080" s="79"/>
      <c r="DU1080" s="79"/>
      <c r="DV1080" s="79"/>
      <c r="DW1080" s="79"/>
      <c r="DX1080" s="79"/>
      <c r="DY1080" s="79"/>
      <c r="DZ1080" s="79"/>
      <c r="EA1080" s="79"/>
      <c r="EB1080" s="79"/>
      <c r="EC1080" s="79"/>
      <c r="ED1080" s="79"/>
      <c r="EE1080" s="79"/>
      <c r="EF1080" s="79"/>
      <c r="EG1080" s="79"/>
      <c r="EH1080" s="79"/>
      <c r="EI1080" s="79"/>
      <c r="EJ1080" s="79"/>
      <c r="EK1080" s="79"/>
      <c r="EL1080" s="79"/>
      <c r="EM1080" s="79"/>
      <c r="EN1080" s="79"/>
      <c r="EO1080" s="79"/>
      <c r="EP1080" s="79"/>
      <c r="EQ1080" s="79"/>
      <c r="ER1080" s="79"/>
      <c r="ES1080" s="79"/>
      <c r="ET1080" s="79"/>
      <c r="EU1080" s="79"/>
      <c r="EV1080" s="79"/>
      <c r="EW1080" s="79"/>
      <c r="EX1080" s="79"/>
      <c r="EY1080" s="79"/>
      <c r="EZ1080" s="79"/>
      <c r="FA1080" s="79"/>
      <c r="FB1080" s="79"/>
      <c r="FC1080" s="79"/>
      <c r="FD1080" s="79"/>
      <c r="FE1080" s="79"/>
      <c r="FF1080" s="79"/>
      <c r="FG1080" s="79"/>
      <c r="FH1080" s="79"/>
      <c r="FI1080" s="79"/>
      <c r="FJ1080" s="79"/>
      <c r="FK1080" s="79"/>
      <c r="FL1080" s="79"/>
      <c r="FM1080" s="79"/>
      <c r="FN1080" s="79"/>
      <c r="FO1080" s="79"/>
      <c r="FP1080" s="79"/>
      <c r="FQ1080" s="79"/>
      <c r="FR1080" s="79"/>
      <c r="FS1080" s="79"/>
      <c r="FT1080" s="79"/>
      <c r="FU1080" s="79"/>
      <c r="FV1080" s="79"/>
      <c r="FW1080" s="79"/>
      <c r="FX1080" s="79"/>
      <c r="FY1080" s="79"/>
      <c r="FZ1080" s="79"/>
      <c r="GA1080" s="79"/>
      <c r="GB1080" s="79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79"/>
      <c r="HP1080" s="79"/>
      <c r="HQ1080" s="79"/>
      <c r="HR1080" s="79"/>
      <c r="HS1080" s="79"/>
      <c r="HT1080" s="79"/>
      <c r="HU1080" s="79"/>
      <c r="HV1080" s="79"/>
      <c r="HW1080" s="79"/>
      <c r="HX1080" s="79"/>
      <c r="HY1080" s="79"/>
      <c r="HZ1080" s="79"/>
      <c r="IA1080" s="79"/>
      <c r="IB1080" s="79"/>
      <c r="IC1080" s="79"/>
      <c r="ID1080" s="79"/>
      <c r="IE1080" s="79"/>
      <c r="IF1080" s="79"/>
      <c r="IG1080" s="79"/>
      <c r="IH1080" s="79"/>
      <c r="II1080" s="79"/>
      <c r="IJ1080" s="79"/>
      <c r="IK1080" s="79"/>
      <c r="IL1080" s="79"/>
      <c r="IM1080" s="79"/>
      <c r="IN1080" s="79"/>
      <c r="IO1080" s="79"/>
      <c r="IP1080" s="79"/>
      <c r="IQ1080" s="79"/>
      <c r="IR1080" s="79"/>
      <c r="IS1080" s="79"/>
      <c r="IT1080" s="79"/>
      <c r="IU1080" s="79"/>
      <c r="IV1080" s="79"/>
      <c r="IW1080" s="79"/>
      <c r="IX1080" s="79"/>
      <c r="IY1080" s="79"/>
      <c r="IZ1080" s="79"/>
      <c r="JA1080" s="79"/>
      <c r="JB1080" s="79"/>
      <c r="JC1080" s="79"/>
      <c r="JD1080" s="79"/>
      <c r="JE1080" s="79"/>
      <c r="JF1080" s="79"/>
      <c r="JG1080" s="79"/>
      <c r="JH1080" s="79"/>
      <c r="JI1080" s="79"/>
      <c r="JJ1080" s="79"/>
      <c r="JK1080" s="79"/>
      <c r="JL1080" s="79"/>
      <c r="JM1080" s="79"/>
      <c r="JN1080" s="79"/>
      <c r="JO1080" s="79"/>
      <c r="JP1080" s="79"/>
      <c r="JQ1080" s="79"/>
      <c r="JR1080" s="79"/>
      <c r="JS1080" s="79"/>
      <c r="JT1080" s="79"/>
      <c r="JU1080" s="79"/>
      <c r="JV1080" s="79"/>
      <c r="JW1080" s="79"/>
      <c r="JX1080" s="79"/>
      <c r="JY1080" s="79"/>
      <c r="JZ1080" s="79"/>
      <c r="KA1080" s="79"/>
      <c r="KB1080" s="79"/>
      <c r="KC1080" s="79"/>
      <c r="KD1080" s="79"/>
      <c r="KE1080" s="79"/>
      <c r="KF1080" s="79"/>
      <c r="KG1080" s="79"/>
      <c r="KH1080" s="79"/>
      <c r="KI1080" s="79"/>
      <c r="KJ1080" s="79"/>
      <c r="KK1080" s="79"/>
      <c r="KL1080" s="79"/>
      <c r="KM1080" s="79"/>
      <c r="KN1080" s="79"/>
      <c r="KO1080" s="79"/>
      <c r="KP1080" s="79"/>
      <c r="KQ1080" s="79"/>
      <c r="KR1080" s="79"/>
      <c r="KS1080" s="79"/>
      <c r="KT1080" s="79"/>
      <c r="KU1080" s="79"/>
      <c r="KV1080" s="79"/>
      <c r="KW1080" s="79"/>
      <c r="KX1080" s="79"/>
      <c r="KY1080" s="79"/>
      <c r="KZ1080" s="79"/>
      <c r="LA1080" s="79"/>
      <c r="LB1080" s="79"/>
      <c r="LC1080" s="79"/>
      <c r="LD1080" s="79"/>
      <c r="LE1080" s="79"/>
      <c r="LF1080" s="79"/>
      <c r="LG1080" s="79"/>
      <c r="LH1080" s="79"/>
      <c r="LI1080" s="79"/>
      <c r="LJ1080" s="79"/>
      <c r="LK1080" s="79"/>
      <c r="LL1080" s="79"/>
      <c r="LM1080" s="79"/>
      <c r="LN1080" s="79"/>
      <c r="LO1080" s="79"/>
      <c r="LP1080" s="79"/>
      <c r="LQ1080" s="79"/>
      <c r="LR1080" s="79"/>
      <c r="LS1080" s="79"/>
      <c r="LT1080" s="79"/>
      <c r="LU1080" s="79"/>
      <c r="LV1080" s="79"/>
      <c r="LW1080" s="79"/>
      <c r="LX1080" s="79"/>
      <c r="LY1080" s="79"/>
      <c r="LZ1080" s="79"/>
      <c r="MA1080" s="79"/>
      <c r="MB1080" s="79"/>
      <c r="MC1080" s="79"/>
      <c r="MD1080" s="79"/>
      <c r="ME1080" s="79"/>
      <c r="MF1080" s="79"/>
      <c r="MG1080" s="79"/>
      <c r="MH1080" s="79"/>
      <c r="MI1080" s="79"/>
      <c r="MJ1080" s="79"/>
      <c r="MK1080" s="79"/>
      <c r="ML1080" s="79"/>
      <c r="MM1080" s="79"/>
      <c r="MN1080" s="79"/>
      <c r="MO1080" s="79"/>
      <c r="MP1080" s="79"/>
      <c r="MQ1080" s="79"/>
      <c r="MR1080" s="79"/>
      <c r="MS1080" s="79"/>
      <c r="MT1080" s="79"/>
      <c r="MU1080" s="79"/>
      <c r="MV1080" s="79"/>
      <c r="MW1080" s="79"/>
      <c r="MX1080" s="79"/>
      <c r="MY1080" s="79"/>
      <c r="MZ1080" s="79"/>
      <c r="NA1080" s="79"/>
      <c r="NB1080" s="79"/>
      <c r="NC1080" s="79"/>
      <c r="ND1080" s="79"/>
      <c r="NE1080" s="79"/>
      <c r="NF1080" s="79"/>
      <c r="NG1080" s="79"/>
      <c r="NH1080" s="79"/>
      <c r="NI1080" s="79"/>
      <c r="NJ1080" s="79"/>
      <c r="NK1080" s="79"/>
      <c r="NL1080" s="79"/>
      <c r="NM1080" s="79"/>
      <c r="NN1080" s="79"/>
      <c r="NO1080" s="79"/>
      <c r="NP1080" s="79"/>
      <c r="NQ1080" s="79"/>
      <c r="NR1080" s="79"/>
      <c r="NS1080" s="79"/>
      <c r="NT1080" s="79"/>
      <c r="NU1080" s="79"/>
      <c r="NV1080" s="79"/>
      <c r="NW1080" s="79"/>
      <c r="NX1080" s="79"/>
      <c r="NY1080" s="79"/>
      <c r="NZ1080" s="79"/>
      <c r="OA1080" s="79"/>
      <c r="OB1080" s="79"/>
      <c r="OC1080" s="79"/>
      <c r="OD1080" s="79"/>
      <c r="OE1080" s="79"/>
      <c r="OF1080" s="79"/>
      <c r="OG1080" s="79"/>
      <c r="OH1080" s="79"/>
      <c r="OI1080" s="79"/>
      <c r="OJ1080" s="79"/>
      <c r="OK1080" s="79"/>
      <c r="OL1080" s="79"/>
      <c r="OM1080" s="79"/>
      <c r="ON1080" s="79"/>
      <c r="OO1080" s="79"/>
      <c r="OP1080" s="79"/>
      <c r="OQ1080" s="79"/>
      <c r="OR1080" s="79"/>
      <c r="OS1080" s="79"/>
      <c r="OT1080" s="79"/>
      <c r="OU1080" s="79"/>
      <c r="OV1080" s="79"/>
      <c r="OW1080" s="79"/>
      <c r="OX1080" s="79"/>
      <c r="OY1080" s="79"/>
      <c r="OZ1080" s="79"/>
      <c r="PA1080" s="79"/>
      <c r="PB1080" s="79"/>
      <c r="PC1080" s="79"/>
      <c r="PD1080" s="79"/>
      <c r="PE1080" s="79"/>
      <c r="PF1080" s="79"/>
      <c r="PG1080" s="79"/>
      <c r="PH1080" s="79"/>
      <c r="PI1080" s="79"/>
      <c r="PJ1080" s="79"/>
      <c r="PK1080" s="79"/>
      <c r="PL1080" s="79"/>
      <c r="PM1080" s="79"/>
      <c r="PN1080" s="79"/>
      <c r="PO1080" s="79"/>
      <c r="PP1080" s="79"/>
      <c r="PQ1080" s="79"/>
      <c r="PR1080" s="79"/>
      <c r="PS1080" s="79"/>
      <c r="PT1080" s="79"/>
      <c r="PU1080" s="79"/>
      <c r="PV1080" s="79"/>
      <c r="PW1080" s="79"/>
      <c r="PX1080" s="79"/>
      <c r="PY1080" s="79"/>
      <c r="PZ1080" s="79"/>
      <c r="QA1080" s="79"/>
      <c r="QB1080" s="79"/>
      <c r="QC1080" s="79"/>
      <c r="QD1080" s="79"/>
      <c r="QE1080" s="79"/>
      <c r="QF1080" s="79"/>
      <c r="QG1080" s="79"/>
      <c r="QH1080" s="79"/>
      <c r="QI1080" s="79"/>
      <c r="QJ1080" s="79"/>
      <c r="QK1080" s="79"/>
      <c r="QL1080" s="79"/>
      <c r="QM1080" s="79"/>
      <c r="QN1080" s="79"/>
      <c r="QO1080" s="79"/>
      <c r="QP1080" s="79"/>
      <c r="QQ1080" s="79"/>
      <c r="QR1080" s="79"/>
      <c r="QS1080" s="79"/>
      <c r="QT1080" s="79"/>
      <c r="QU1080" s="79"/>
      <c r="QV1080" s="79"/>
      <c r="QW1080" s="79"/>
      <c r="QX1080" s="79"/>
      <c r="QY1080" s="79"/>
      <c r="QZ1080" s="79"/>
      <c r="RA1080" s="79"/>
      <c r="RB1080" s="79"/>
      <c r="RC1080" s="79"/>
      <c r="RD1080" s="79"/>
      <c r="RE1080" s="79"/>
      <c r="RF1080" s="79"/>
      <c r="RG1080" s="79"/>
      <c r="RH1080" s="79"/>
      <c r="RI1080" s="79"/>
      <c r="RJ1080" s="79"/>
      <c r="RK1080" s="79"/>
      <c r="RL1080" s="79"/>
      <c r="RM1080" s="79"/>
      <c r="RN1080" s="79"/>
      <c r="RO1080" s="79"/>
      <c r="RP1080" s="79"/>
      <c r="RQ1080" s="79"/>
      <c r="RR1080" s="79"/>
      <c r="RS1080" s="79"/>
      <c r="RT1080" s="79"/>
      <c r="RU1080" s="79"/>
      <c r="RV1080" s="79"/>
      <c r="RW1080" s="79"/>
      <c r="RX1080" s="79"/>
      <c r="RY1080" s="79"/>
      <c r="RZ1080" s="79"/>
      <c r="SA1080" s="79"/>
      <c r="SB1080" s="79"/>
      <c r="SC1080" s="79"/>
      <c r="SD1080" s="79"/>
      <c r="SE1080" s="79"/>
      <c r="SF1080" s="79"/>
      <c r="SG1080" s="79"/>
      <c r="SH1080" s="79"/>
      <c r="SI1080" s="79"/>
      <c r="SJ1080" s="79"/>
      <c r="SK1080" s="79"/>
      <c r="SL1080" s="79"/>
      <c r="SM1080" s="79"/>
      <c r="SN1080" s="79"/>
      <c r="SO1080" s="79"/>
      <c r="SP1080" s="79"/>
      <c r="SQ1080" s="79"/>
      <c r="SR1080" s="79"/>
      <c r="SS1080" s="79"/>
      <c r="ST1080" s="79"/>
      <c r="SU1080" s="79"/>
      <c r="SV1080" s="79"/>
      <c r="SW1080" s="79"/>
      <c r="SX1080" s="79"/>
      <c r="SY1080" s="79"/>
      <c r="SZ1080" s="79"/>
      <c r="TA1080" s="79"/>
      <c r="TB1080" s="79"/>
      <c r="TC1080" s="79"/>
      <c r="TD1080" s="79"/>
      <c r="TE1080" s="79"/>
      <c r="TF1080" s="79"/>
      <c r="TG1080" s="79"/>
      <c r="TH1080" s="79"/>
      <c r="TI1080" s="79"/>
      <c r="TJ1080" s="79"/>
      <c r="TK1080" s="79"/>
      <c r="TL1080" s="79"/>
      <c r="TM1080" s="79"/>
      <c r="TN1080" s="79"/>
      <c r="TO1080" s="79"/>
      <c r="TP1080" s="79"/>
      <c r="TQ1080" s="79"/>
      <c r="TR1080" s="79"/>
      <c r="TS1080" s="79"/>
      <c r="TT1080" s="79"/>
      <c r="TU1080" s="79"/>
      <c r="TV1080" s="79"/>
      <c r="TW1080" s="79"/>
      <c r="TX1080" s="79"/>
      <c r="TY1080" s="79"/>
      <c r="TZ1080" s="79"/>
      <c r="UA1080" s="79"/>
      <c r="UB1080" s="79"/>
      <c r="UC1080" s="79"/>
      <c r="UD1080" s="79"/>
      <c r="UE1080" s="79"/>
      <c r="UF1080" s="79"/>
      <c r="UG1080" s="79"/>
      <c r="UH1080" s="79"/>
      <c r="UI1080" s="79"/>
      <c r="UJ1080" s="79"/>
      <c r="UK1080" s="79"/>
      <c r="UL1080" s="79"/>
      <c r="UM1080" s="79"/>
      <c r="UN1080" s="79"/>
      <c r="UO1080" s="79"/>
      <c r="UP1080" s="79"/>
      <c r="UQ1080" s="79"/>
      <c r="UR1080" s="79"/>
      <c r="US1080" s="79"/>
      <c r="UT1080" s="79"/>
      <c r="UU1080" s="79"/>
      <c r="UV1080" s="79"/>
      <c r="UW1080" s="79"/>
      <c r="UX1080" s="79"/>
      <c r="UY1080" s="79"/>
      <c r="UZ1080" s="79"/>
      <c r="VA1080" s="79"/>
      <c r="VB1080" s="79"/>
      <c r="VC1080" s="79"/>
      <c r="VD1080" s="79"/>
      <c r="VE1080" s="79"/>
      <c r="VF1080" s="79"/>
      <c r="VG1080" s="79"/>
      <c r="VH1080" s="79"/>
      <c r="VI1080" s="79"/>
      <c r="VJ1080" s="79"/>
      <c r="VK1080" s="79"/>
      <c r="VL1080" s="79"/>
      <c r="VM1080" s="79"/>
      <c r="VN1080" s="79"/>
      <c r="VO1080" s="79"/>
      <c r="VP1080" s="79"/>
      <c r="VQ1080" s="79"/>
      <c r="VR1080" s="79"/>
      <c r="VS1080" s="79"/>
      <c r="VT1080" s="79"/>
      <c r="VU1080" s="79"/>
      <c r="VV1080" s="79"/>
      <c r="VW1080" s="79"/>
      <c r="VX1080" s="79"/>
      <c r="VY1080" s="79"/>
      <c r="VZ1080" s="79"/>
      <c r="WA1080" s="79"/>
      <c r="WB1080" s="79"/>
      <c r="WC1080" s="79"/>
    </row>
    <row r="1081" spans="1:601" s="102" customFormat="1">
      <c r="A1081" s="49">
        <f>IF(C1081=C1080,A1080,IF(C1081=(C1080+1),A1080,(A1080+1)))</f>
        <v>151</v>
      </c>
      <c r="B1081" s="50">
        <f>IF(L1081="Stroke",IF(M1081=M1080,IF(A1081&lt;&gt;A1080,1,IF(L1080="Stroke",B1080+1,IF(L1079="Stroke",B1079+1,IF(L1078="Stroke",B1078+1,IF(L1077="Stroke",B1077+1,IF(L1076="Stroke",B1076+1,IF(L1075="Stroke",B1075+1,IF(L1074="Stroke",B1074+1,"")))))))),IF(A1081&lt;&gt;A1079,1,IF(M1081=M1079,IF(L1079="Stroke",B1079+1,IF(M1081=M1078,IF(L1078="Stroke",B1078+1,""))),1))),"")</f>
        <v>8</v>
      </c>
      <c r="C1081" s="49">
        <f t="shared" si="32"/>
        <v>53947</v>
      </c>
      <c r="D1081" s="49" t="str">
        <f t="shared" si="33"/>
        <v>2017121</v>
      </c>
      <c r="E1081" s="49">
        <v>2017</v>
      </c>
      <c r="F1081" s="49">
        <v>12</v>
      </c>
      <c r="G1081" s="49">
        <v>1</v>
      </c>
      <c r="H1081" s="49">
        <v>14</v>
      </c>
      <c r="I1081" s="49">
        <v>59</v>
      </c>
      <c r="J1081" s="49">
        <v>7</v>
      </c>
      <c r="K1081" s="49">
        <v>963</v>
      </c>
      <c r="L1081" s="49" t="s">
        <v>26</v>
      </c>
      <c r="M1081" s="49">
        <v>2</v>
      </c>
      <c r="N1081" s="49" t="s">
        <v>21</v>
      </c>
      <c r="O1081" s="49" t="s">
        <v>27</v>
      </c>
      <c r="P1081" s="49">
        <v>7</v>
      </c>
      <c r="Q1081" s="49"/>
      <c r="R1081" s="60"/>
      <c r="S1081" s="60"/>
      <c r="T1081" s="60"/>
      <c r="U1081" s="79"/>
      <c r="V1081" s="79"/>
      <c r="W1081" s="79"/>
      <c r="X1081" s="79"/>
      <c r="Y1081" s="79"/>
      <c r="Z1081" s="79"/>
      <c r="AA1081" s="79"/>
      <c r="AB1081" s="79"/>
      <c r="AC1081" s="79"/>
      <c r="AD1081" s="79"/>
      <c r="AE1081" s="79"/>
      <c r="AF1081" s="79"/>
      <c r="AG1081" s="79"/>
      <c r="AH1081" s="79"/>
      <c r="AI1081" s="79"/>
      <c r="AJ1081" s="79"/>
      <c r="AK1081" s="79"/>
      <c r="AL1081" s="79"/>
      <c r="AM1081" s="79"/>
      <c r="AN1081" s="79"/>
      <c r="AO1081" s="79"/>
      <c r="AP1081" s="79"/>
      <c r="AQ1081" s="79"/>
      <c r="AR1081" s="79"/>
      <c r="AS1081" s="79"/>
      <c r="AT1081" s="79"/>
      <c r="AU1081" s="79"/>
      <c r="AV1081" s="79"/>
      <c r="AW1081" s="79"/>
      <c r="AX1081" s="79"/>
      <c r="AY1081" s="79"/>
      <c r="AZ1081" s="79"/>
      <c r="BA1081" s="79"/>
      <c r="BB1081" s="79"/>
      <c r="BC1081" s="79"/>
      <c r="BD1081" s="79"/>
      <c r="BE1081" s="79"/>
      <c r="BF1081" s="79"/>
      <c r="BG1081" s="79"/>
      <c r="BH1081" s="79"/>
      <c r="BI1081" s="79"/>
      <c r="BJ1081" s="79"/>
      <c r="BK1081" s="79"/>
      <c r="BL1081" s="79"/>
      <c r="BM1081" s="79"/>
      <c r="BN1081" s="79"/>
      <c r="BO1081" s="79"/>
      <c r="BP1081" s="79"/>
      <c r="BQ1081" s="79"/>
      <c r="BR1081" s="79"/>
      <c r="BS1081" s="79"/>
      <c r="BT1081" s="79"/>
      <c r="BU1081" s="79"/>
      <c r="BV1081" s="79"/>
      <c r="BW1081" s="79"/>
      <c r="BX1081" s="79"/>
      <c r="BY1081" s="79"/>
      <c r="BZ1081" s="79"/>
      <c r="CA1081" s="79"/>
      <c r="CB1081" s="79"/>
      <c r="CC1081" s="79"/>
      <c r="CD1081" s="79"/>
      <c r="CE1081" s="79"/>
      <c r="CF1081" s="79"/>
      <c r="CG1081" s="79"/>
      <c r="CH1081" s="79"/>
      <c r="CI1081" s="79"/>
      <c r="CJ1081" s="79"/>
      <c r="CK1081" s="79"/>
      <c r="CL1081" s="79"/>
      <c r="CM1081" s="79"/>
      <c r="CN1081" s="79"/>
      <c r="CO1081" s="79"/>
      <c r="CP1081" s="79"/>
      <c r="CQ1081" s="79"/>
      <c r="CR1081" s="79"/>
      <c r="CS1081" s="79"/>
      <c r="CT1081" s="79"/>
      <c r="CU1081" s="79"/>
      <c r="CV1081" s="79"/>
      <c r="CW1081" s="79"/>
      <c r="CX1081" s="79"/>
      <c r="CY1081" s="79"/>
      <c r="CZ1081" s="79"/>
      <c r="DA1081" s="79"/>
      <c r="DB1081" s="79"/>
      <c r="DC1081" s="79"/>
      <c r="DD1081" s="79"/>
      <c r="DE1081" s="79"/>
      <c r="DF1081" s="79"/>
      <c r="DG1081" s="79"/>
      <c r="DH1081" s="79"/>
      <c r="DI1081" s="79"/>
      <c r="DJ1081" s="79"/>
      <c r="DK1081" s="79"/>
      <c r="DL1081" s="79"/>
      <c r="DM1081" s="79"/>
      <c r="DN1081" s="79"/>
      <c r="DO1081" s="79"/>
      <c r="DP1081" s="79"/>
      <c r="DQ1081" s="79"/>
      <c r="DR1081" s="79"/>
      <c r="DS1081" s="79"/>
      <c r="DT1081" s="79"/>
      <c r="DU1081" s="79"/>
      <c r="DV1081" s="79"/>
      <c r="DW1081" s="79"/>
      <c r="DX1081" s="79"/>
      <c r="DY1081" s="79"/>
      <c r="DZ1081" s="79"/>
      <c r="EA1081" s="79"/>
      <c r="EB1081" s="79"/>
      <c r="EC1081" s="79"/>
      <c r="ED1081" s="79"/>
      <c r="EE1081" s="79"/>
      <c r="EF1081" s="79"/>
      <c r="EG1081" s="79"/>
      <c r="EH1081" s="79"/>
      <c r="EI1081" s="79"/>
      <c r="EJ1081" s="79"/>
      <c r="EK1081" s="79"/>
      <c r="EL1081" s="79"/>
      <c r="EM1081" s="79"/>
      <c r="EN1081" s="79"/>
      <c r="EO1081" s="79"/>
      <c r="EP1081" s="79"/>
      <c r="EQ1081" s="79"/>
      <c r="ER1081" s="79"/>
      <c r="ES1081" s="79"/>
      <c r="ET1081" s="79"/>
      <c r="EU1081" s="79"/>
      <c r="EV1081" s="79"/>
      <c r="EW1081" s="79"/>
      <c r="EX1081" s="79"/>
      <c r="EY1081" s="79"/>
      <c r="EZ1081" s="79"/>
      <c r="FA1081" s="79"/>
      <c r="FB1081" s="79"/>
      <c r="FC1081" s="79"/>
      <c r="FD1081" s="79"/>
      <c r="FE1081" s="79"/>
      <c r="FF1081" s="79"/>
      <c r="FG1081" s="79"/>
      <c r="FH1081" s="79"/>
      <c r="FI1081" s="79"/>
      <c r="FJ1081" s="79"/>
      <c r="FK1081" s="79"/>
      <c r="FL1081" s="79"/>
      <c r="FM1081" s="79"/>
      <c r="FN1081" s="79"/>
      <c r="FO1081" s="79"/>
      <c r="FP1081" s="79"/>
      <c r="FQ1081" s="79"/>
      <c r="FR1081" s="79"/>
      <c r="FS1081" s="79"/>
      <c r="FT1081" s="79"/>
      <c r="FU1081" s="79"/>
      <c r="FV1081" s="79"/>
      <c r="FW1081" s="79"/>
      <c r="FX1081" s="79"/>
      <c r="FY1081" s="79"/>
      <c r="FZ1081" s="79"/>
      <c r="GA1081" s="79"/>
      <c r="GB1081" s="79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79"/>
      <c r="HP1081" s="79"/>
      <c r="HQ1081" s="79"/>
      <c r="HR1081" s="79"/>
      <c r="HS1081" s="79"/>
      <c r="HT1081" s="79"/>
      <c r="HU1081" s="79"/>
      <c r="HV1081" s="79"/>
      <c r="HW1081" s="79"/>
      <c r="HX1081" s="79"/>
      <c r="HY1081" s="79"/>
      <c r="HZ1081" s="79"/>
      <c r="IA1081" s="79"/>
      <c r="IB1081" s="79"/>
      <c r="IC1081" s="79"/>
      <c r="ID1081" s="79"/>
      <c r="IE1081" s="79"/>
      <c r="IF1081" s="79"/>
      <c r="IG1081" s="79"/>
      <c r="IH1081" s="79"/>
      <c r="II1081" s="79"/>
      <c r="IJ1081" s="79"/>
      <c r="IK1081" s="79"/>
      <c r="IL1081" s="79"/>
      <c r="IM1081" s="79"/>
      <c r="IN1081" s="79"/>
      <c r="IO1081" s="79"/>
      <c r="IP1081" s="79"/>
      <c r="IQ1081" s="79"/>
      <c r="IR1081" s="79"/>
      <c r="IS1081" s="79"/>
      <c r="IT1081" s="79"/>
      <c r="IU1081" s="79"/>
      <c r="IV1081" s="79"/>
      <c r="IW1081" s="79"/>
      <c r="IX1081" s="79"/>
      <c r="IY1081" s="79"/>
      <c r="IZ1081" s="79"/>
      <c r="JA1081" s="79"/>
      <c r="JB1081" s="79"/>
      <c r="JC1081" s="79"/>
      <c r="JD1081" s="79"/>
      <c r="JE1081" s="79"/>
      <c r="JF1081" s="79"/>
      <c r="JG1081" s="79"/>
      <c r="JH1081" s="79"/>
      <c r="JI1081" s="79"/>
      <c r="JJ1081" s="79"/>
      <c r="JK1081" s="79"/>
      <c r="JL1081" s="79"/>
      <c r="JM1081" s="79"/>
      <c r="JN1081" s="79"/>
      <c r="JO1081" s="79"/>
      <c r="JP1081" s="79"/>
      <c r="JQ1081" s="79"/>
      <c r="JR1081" s="79"/>
      <c r="JS1081" s="79"/>
      <c r="JT1081" s="79"/>
      <c r="JU1081" s="79"/>
      <c r="JV1081" s="79"/>
      <c r="JW1081" s="79"/>
      <c r="JX1081" s="79"/>
      <c r="JY1081" s="79"/>
      <c r="JZ1081" s="79"/>
      <c r="KA1081" s="79"/>
      <c r="KB1081" s="79"/>
      <c r="KC1081" s="79"/>
      <c r="KD1081" s="79"/>
      <c r="KE1081" s="79"/>
      <c r="KF1081" s="79"/>
      <c r="KG1081" s="79"/>
      <c r="KH1081" s="79"/>
      <c r="KI1081" s="79"/>
      <c r="KJ1081" s="79"/>
      <c r="KK1081" s="79"/>
      <c r="KL1081" s="79"/>
      <c r="KM1081" s="79"/>
      <c r="KN1081" s="79"/>
      <c r="KO1081" s="79"/>
      <c r="KP1081" s="79"/>
      <c r="KQ1081" s="79"/>
      <c r="KR1081" s="79"/>
      <c r="KS1081" s="79"/>
      <c r="KT1081" s="79"/>
      <c r="KU1081" s="79"/>
      <c r="KV1081" s="79"/>
      <c r="KW1081" s="79"/>
      <c r="KX1081" s="79"/>
      <c r="KY1081" s="79"/>
      <c r="KZ1081" s="79"/>
      <c r="LA1081" s="79"/>
      <c r="LB1081" s="79"/>
      <c r="LC1081" s="79"/>
      <c r="LD1081" s="79"/>
      <c r="LE1081" s="79"/>
      <c r="LF1081" s="79"/>
      <c r="LG1081" s="79"/>
      <c r="LH1081" s="79"/>
      <c r="LI1081" s="79"/>
      <c r="LJ1081" s="79"/>
      <c r="LK1081" s="79"/>
      <c r="LL1081" s="79"/>
      <c r="LM1081" s="79"/>
      <c r="LN1081" s="79"/>
      <c r="LO1081" s="79"/>
      <c r="LP1081" s="79"/>
      <c r="LQ1081" s="79"/>
      <c r="LR1081" s="79"/>
      <c r="LS1081" s="79"/>
      <c r="LT1081" s="79"/>
      <c r="LU1081" s="79"/>
      <c r="LV1081" s="79"/>
      <c r="LW1081" s="79"/>
      <c r="LX1081" s="79"/>
      <c r="LY1081" s="79"/>
      <c r="LZ1081" s="79"/>
      <c r="MA1081" s="79"/>
      <c r="MB1081" s="79"/>
      <c r="MC1081" s="79"/>
      <c r="MD1081" s="79"/>
      <c r="ME1081" s="79"/>
      <c r="MF1081" s="79"/>
      <c r="MG1081" s="79"/>
      <c r="MH1081" s="79"/>
      <c r="MI1081" s="79"/>
      <c r="MJ1081" s="79"/>
      <c r="MK1081" s="79"/>
      <c r="ML1081" s="79"/>
      <c r="MM1081" s="79"/>
      <c r="MN1081" s="79"/>
      <c r="MO1081" s="79"/>
      <c r="MP1081" s="79"/>
      <c r="MQ1081" s="79"/>
      <c r="MR1081" s="79"/>
      <c r="MS1081" s="79"/>
      <c r="MT1081" s="79"/>
      <c r="MU1081" s="79"/>
      <c r="MV1081" s="79"/>
      <c r="MW1081" s="79"/>
      <c r="MX1081" s="79"/>
      <c r="MY1081" s="79"/>
      <c r="MZ1081" s="79"/>
      <c r="NA1081" s="79"/>
      <c r="NB1081" s="79"/>
      <c r="NC1081" s="79"/>
      <c r="ND1081" s="79"/>
      <c r="NE1081" s="79"/>
      <c r="NF1081" s="79"/>
      <c r="NG1081" s="79"/>
      <c r="NH1081" s="79"/>
      <c r="NI1081" s="79"/>
      <c r="NJ1081" s="79"/>
      <c r="NK1081" s="79"/>
      <c r="NL1081" s="79"/>
      <c r="NM1081" s="79"/>
      <c r="NN1081" s="79"/>
      <c r="NO1081" s="79"/>
      <c r="NP1081" s="79"/>
      <c r="NQ1081" s="79"/>
      <c r="NR1081" s="79"/>
      <c r="NS1081" s="79"/>
      <c r="NT1081" s="79"/>
      <c r="NU1081" s="79"/>
      <c r="NV1081" s="79"/>
      <c r="NW1081" s="79"/>
      <c r="NX1081" s="79"/>
      <c r="NY1081" s="79"/>
      <c r="NZ1081" s="79"/>
      <c r="OA1081" s="79"/>
      <c r="OB1081" s="79"/>
      <c r="OC1081" s="79"/>
      <c r="OD1081" s="79"/>
      <c r="OE1081" s="79"/>
      <c r="OF1081" s="79"/>
      <c r="OG1081" s="79"/>
      <c r="OH1081" s="79"/>
      <c r="OI1081" s="79"/>
      <c r="OJ1081" s="79"/>
      <c r="OK1081" s="79"/>
      <c r="OL1081" s="79"/>
      <c r="OM1081" s="79"/>
      <c r="ON1081" s="79"/>
      <c r="OO1081" s="79"/>
      <c r="OP1081" s="79"/>
      <c r="OQ1081" s="79"/>
      <c r="OR1081" s="79"/>
      <c r="OS1081" s="79"/>
      <c r="OT1081" s="79"/>
      <c r="OU1081" s="79"/>
      <c r="OV1081" s="79"/>
      <c r="OW1081" s="79"/>
      <c r="OX1081" s="79"/>
      <c r="OY1081" s="79"/>
      <c r="OZ1081" s="79"/>
      <c r="PA1081" s="79"/>
      <c r="PB1081" s="79"/>
      <c r="PC1081" s="79"/>
      <c r="PD1081" s="79"/>
      <c r="PE1081" s="79"/>
      <c r="PF1081" s="79"/>
      <c r="PG1081" s="79"/>
      <c r="PH1081" s="79"/>
      <c r="PI1081" s="79"/>
      <c r="PJ1081" s="79"/>
      <c r="PK1081" s="79"/>
      <c r="PL1081" s="79"/>
      <c r="PM1081" s="79"/>
      <c r="PN1081" s="79"/>
      <c r="PO1081" s="79"/>
      <c r="PP1081" s="79"/>
      <c r="PQ1081" s="79"/>
      <c r="PR1081" s="79"/>
      <c r="PS1081" s="79"/>
      <c r="PT1081" s="79"/>
      <c r="PU1081" s="79"/>
      <c r="PV1081" s="79"/>
      <c r="PW1081" s="79"/>
      <c r="PX1081" s="79"/>
      <c r="PY1081" s="79"/>
      <c r="PZ1081" s="79"/>
      <c r="QA1081" s="79"/>
      <c r="QB1081" s="79"/>
      <c r="QC1081" s="79"/>
      <c r="QD1081" s="79"/>
      <c r="QE1081" s="79"/>
      <c r="QF1081" s="79"/>
      <c r="QG1081" s="79"/>
      <c r="QH1081" s="79"/>
      <c r="QI1081" s="79"/>
      <c r="QJ1081" s="79"/>
      <c r="QK1081" s="79"/>
      <c r="QL1081" s="79"/>
      <c r="QM1081" s="79"/>
      <c r="QN1081" s="79"/>
      <c r="QO1081" s="79"/>
      <c r="QP1081" s="79"/>
      <c r="QQ1081" s="79"/>
      <c r="QR1081" s="79"/>
      <c r="QS1081" s="79"/>
      <c r="QT1081" s="79"/>
      <c r="QU1081" s="79"/>
      <c r="QV1081" s="79"/>
      <c r="QW1081" s="79"/>
      <c r="QX1081" s="79"/>
      <c r="QY1081" s="79"/>
      <c r="QZ1081" s="79"/>
      <c r="RA1081" s="79"/>
      <c r="RB1081" s="79"/>
      <c r="RC1081" s="79"/>
      <c r="RD1081" s="79"/>
      <c r="RE1081" s="79"/>
      <c r="RF1081" s="79"/>
      <c r="RG1081" s="79"/>
      <c r="RH1081" s="79"/>
      <c r="RI1081" s="79"/>
      <c r="RJ1081" s="79"/>
      <c r="RK1081" s="79"/>
      <c r="RL1081" s="79"/>
      <c r="RM1081" s="79"/>
      <c r="RN1081" s="79"/>
      <c r="RO1081" s="79"/>
      <c r="RP1081" s="79"/>
      <c r="RQ1081" s="79"/>
      <c r="RR1081" s="79"/>
      <c r="RS1081" s="79"/>
      <c r="RT1081" s="79"/>
      <c r="RU1081" s="79"/>
      <c r="RV1081" s="79"/>
      <c r="RW1081" s="79"/>
      <c r="RX1081" s="79"/>
      <c r="RY1081" s="79"/>
      <c r="RZ1081" s="79"/>
      <c r="SA1081" s="79"/>
      <c r="SB1081" s="79"/>
      <c r="SC1081" s="79"/>
      <c r="SD1081" s="79"/>
      <c r="SE1081" s="79"/>
      <c r="SF1081" s="79"/>
      <c r="SG1081" s="79"/>
      <c r="SH1081" s="79"/>
      <c r="SI1081" s="79"/>
      <c r="SJ1081" s="79"/>
      <c r="SK1081" s="79"/>
      <c r="SL1081" s="79"/>
      <c r="SM1081" s="79"/>
      <c r="SN1081" s="79"/>
      <c r="SO1081" s="79"/>
      <c r="SP1081" s="79"/>
      <c r="SQ1081" s="79"/>
      <c r="SR1081" s="79"/>
      <c r="SS1081" s="79"/>
      <c r="ST1081" s="79"/>
      <c r="SU1081" s="79"/>
      <c r="SV1081" s="79"/>
      <c r="SW1081" s="79"/>
      <c r="SX1081" s="79"/>
      <c r="SY1081" s="79"/>
      <c r="SZ1081" s="79"/>
      <c r="TA1081" s="79"/>
      <c r="TB1081" s="79"/>
      <c r="TC1081" s="79"/>
      <c r="TD1081" s="79"/>
      <c r="TE1081" s="79"/>
      <c r="TF1081" s="79"/>
      <c r="TG1081" s="79"/>
      <c r="TH1081" s="79"/>
      <c r="TI1081" s="79"/>
      <c r="TJ1081" s="79"/>
      <c r="TK1081" s="79"/>
      <c r="TL1081" s="79"/>
      <c r="TM1081" s="79"/>
      <c r="TN1081" s="79"/>
      <c r="TO1081" s="79"/>
      <c r="TP1081" s="79"/>
      <c r="TQ1081" s="79"/>
      <c r="TR1081" s="79"/>
      <c r="TS1081" s="79"/>
      <c r="TT1081" s="79"/>
      <c r="TU1081" s="79"/>
      <c r="TV1081" s="79"/>
      <c r="TW1081" s="79"/>
      <c r="TX1081" s="79"/>
      <c r="TY1081" s="79"/>
      <c r="TZ1081" s="79"/>
      <c r="UA1081" s="79"/>
      <c r="UB1081" s="79"/>
      <c r="UC1081" s="79"/>
      <c r="UD1081" s="79"/>
      <c r="UE1081" s="79"/>
      <c r="UF1081" s="79"/>
      <c r="UG1081" s="79"/>
      <c r="UH1081" s="79"/>
      <c r="UI1081" s="79"/>
      <c r="UJ1081" s="79"/>
      <c r="UK1081" s="79"/>
      <c r="UL1081" s="79"/>
      <c r="UM1081" s="79"/>
      <c r="UN1081" s="79"/>
      <c r="UO1081" s="79"/>
      <c r="UP1081" s="79"/>
      <c r="UQ1081" s="79"/>
      <c r="UR1081" s="79"/>
      <c r="US1081" s="79"/>
      <c r="UT1081" s="79"/>
      <c r="UU1081" s="79"/>
      <c r="UV1081" s="79"/>
      <c r="UW1081" s="79"/>
      <c r="UX1081" s="79"/>
      <c r="UY1081" s="79"/>
      <c r="UZ1081" s="79"/>
      <c r="VA1081" s="79"/>
      <c r="VB1081" s="79"/>
      <c r="VC1081" s="79"/>
      <c r="VD1081" s="79"/>
      <c r="VE1081" s="79"/>
      <c r="VF1081" s="79"/>
      <c r="VG1081" s="79"/>
      <c r="VH1081" s="79"/>
      <c r="VI1081" s="79"/>
      <c r="VJ1081" s="79"/>
      <c r="VK1081" s="79"/>
      <c r="VL1081" s="79"/>
      <c r="VM1081" s="79"/>
      <c r="VN1081" s="79"/>
      <c r="VO1081" s="79"/>
      <c r="VP1081" s="79"/>
      <c r="VQ1081" s="79"/>
      <c r="VR1081" s="79"/>
      <c r="VS1081" s="79"/>
      <c r="VT1081" s="79"/>
      <c r="VU1081" s="79"/>
      <c r="VV1081" s="79"/>
      <c r="VW1081" s="79"/>
      <c r="VX1081" s="79"/>
      <c r="VY1081" s="79"/>
      <c r="VZ1081" s="79"/>
      <c r="WA1081" s="79"/>
      <c r="WB1081" s="79"/>
      <c r="WC1081" s="79"/>
    </row>
    <row r="1082" spans="1:601" s="102" customFormat="1">
      <c r="A1082" s="49">
        <f>IF(C1082=C1081,A1081,IF(C1082=(C1081+1),A1081,(A1081+1)))</f>
        <v>151</v>
      </c>
      <c r="B1082" s="50">
        <f>IF(L1082="Stroke",IF(M1082=M1081,IF(A1082&lt;&gt;A1081,1,IF(L1081="Stroke",B1081+1,IF(L1080="Stroke",B1080+1,IF(L1079="Stroke",B1079+1,IF(L1078="Stroke",B1078+1,IF(L1077="Stroke",B1077+1,IF(L1076="Stroke",B1076+1,IF(L1075="Stroke",B1075+1,"")))))))),IF(A1082&lt;&gt;A1080,1,IF(M1082=M1080,IF(L1080="Stroke",B1080+1,IF(M1082=M1079,IF(L1079="Stroke",B1079+1,""))),1))),"")</f>
        <v>9</v>
      </c>
      <c r="C1082" s="49">
        <f t="shared" si="32"/>
        <v>53948</v>
      </c>
      <c r="D1082" s="49" t="str">
        <f t="shared" si="33"/>
        <v>2017121</v>
      </c>
      <c r="E1082" s="49">
        <v>2017</v>
      </c>
      <c r="F1082" s="49">
        <v>12</v>
      </c>
      <c r="G1082" s="49">
        <v>1</v>
      </c>
      <c r="H1082" s="49">
        <v>14</v>
      </c>
      <c r="I1082" s="49">
        <v>59</v>
      </c>
      <c r="J1082" s="49">
        <v>8</v>
      </c>
      <c r="K1082" s="49">
        <v>3</v>
      </c>
      <c r="L1082" s="49" t="s">
        <v>26</v>
      </c>
      <c r="M1082" s="49">
        <v>2</v>
      </c>
      <c r="N1082" s="49" t="s">
        <v>21</v>
      </c>
      <c r="O1082" s="49" t="s">
        <v>27</v>
      </c>
      <c r="P1082" s="49">
        <v>3</v>
      </c>
      <c r="Q1082" s="49"/>
      <c r="R1082" s="60"/>
      <c r="S1082" s="60"/>
      <c r="T1082" s="60"/>
      <c r="U1082" s="79"/>
      <c r="V1082" s="79"/>
      <c r="W1082" s="79"/>
      <c r="X1082" s="79"/>
      <c r="Y1082" s="79"/>
      <c r="Z1082" s="79"/>
      <c r="AA1082" s="79"/>
      <c r="AB1082" s="79"/>
      <c r="AC1082" s="79"/>
      <c r="AD1082" s="79"/>
      <c r="AE1082" s="79"/>
      <c r="AF1082" s="79"/>
      <c r="AG1082" s="79"/>
      <c r="AH1082" s="79"/>
      <c r="AI1082" s="79"/>
      <c r="AJ1082" s="79"/>
      <c r="AK1082" s="79"/>
      <c r="AL1082" s="79"/>
      <c r="AM1082" s="79"/>
      <c r="AN1082" s="79"/>
      <c r="AO1082" s="79"/>
      <c r="AP1082" s="79"/>
      <c r="AQ1082" s="79"/>
      <c r="AR1082" s="79"/>
      <c r="AS1082" s="79"/>
      <c r="AT1082" s="79"/>
      <c r="AU1082" s="79"/>
      <c r="AV1082" s="79"/>
      <c r="AW1082" s="79"/>
      <c r="AX1082" s="79"/>
      <c r="AY1082" s="79"/>
      <c r="AZ1082" s="79"/>
      <c r="BA1082" s="79"/>
      <c r="BB1082" s="79"/>
      <c r="BC1082" s="79"/>
      <c r="BD1082" s="79"/>
      <c r="BE1082" s="79"/>
      <c r="BF1082" s="79"/>
      <c r="BG1082" s="79"/>
      <c r="BH1082" s="79"/>
      <c r="BI1082" s="79"/>
      <c r="BJ1082" s="79"/>
      <c r="BK1082" s="79"/>
      <c r="BL1082" s="79"/>
      <c r="BM1082" s="79"/>
      <c r="BN1082" s="79"/>
      <c r="BO1082" s="79"/>
      <c r="BP1082" s="79"/>
      <c r="BQ1082" s="79"/>
      <c r="BR1082" s="79"/>
      <c r="BS1082" s="79"/>
      <c r="BT1082" s="79"/>
      <c r="BU1082" s="79"/>
      <c r="BV1082" s="79"/>
      <c r="BW1082" s="79"/>
      <c r="BX1082" s="79"/>
      <c r="BY1082" s="79"/>
      <c r="BZ1082" s="79"/>
      <c r="CA1082" s="79"/>
      <c r="CB1082" s="79"/>
      <c r="CC1082" s="79"/>
      <c r="CD1082" s="79"/>
      <c r="CE1082" s="79"/>
      <c r="CF1082" s="79"/>
      <c r="CG1082" s="79"/>
      <c r="CH1082" s="79"/>
      <c r="CI1082" s="79"/>
      <c r="CJ1082" s="79"/>
      <c r="CK1082" s="79"/>
      <c r="CL1082" s="79"/>
      <c r="CM1082" s="79"/>
      <c r="CN1082" s="79"/>
      <c r="CO1082" s="79"/>
      <c r="CP1082" s="79"/>
      <c r="CQ1082" s="79"/>
      <c r="CR1082" s="79"/>
      <c r="CS1082" s="79"/>
      <c r="CT1082" s="79"/>
      <c r="CU1082" s="79"/>
      <c r="CV1082" s="79"/>
      <c r="CW1082" s="79"/>
      <c r="CX1082" s="79"/>
      <c r="CY1082" s="79"/>
      <c r="CZ1082" s="79"/>
      <c r="DA1082" s="79"/>
      <c r="DB1082" s="79"/>
      <c r="DC1082" s="79"/>
      <c r="DD1082" s="79"/>
      <c r="DE1082" s="79"/>
      <c r="DF1082" s="79"/>
      <c r="DG1082" s="79"/>
      <c r="DH1082" s="79"/>
      <c r="DI1082" s="79"/>
      <c r="DJ1082" s="79"/>
      <c r="DK1082" s="79"/>
      <c r="DL1082" s="79"/>
      <c r="DM1082" s="79"/>
      <c r="DN1082" s="79"/>
      <c r="DO1082" s="79"/>
      <c r="DP1082" s="79"/>
      <c r="DQ1082" s="79"/>
      <c r="DR1082" s="79"/>
      <c r="DS1082" s="79"/>
      <c r="DT1082" s="79"/>
      <c r="DU1082" s="79"/>
      <c r="DV1082" s="79"/>
      <c r="DW1082" s="79"/>
      <c r="DX1082" s="79"/>
      <c r="DY1082" s="79"/>
      <c r="DZ1082" s="79"/>
      <c r="EA1082" s="79"/>
      <c r="EB1082" s="79"/>
      <c r="EC1082" s="79"/>
      <c r="ED1082" s="79"/>
      <c r="EE1082" s="79"/>
      <c r="EF1082" s="79"/>
      <c r="EG1082" s="79"/>
      <c r="EH1082" s="79"/>
      <c r="EI1082" s="79"/>
      <c r="EJ1082" s="79"/>
      <c r="EK1082" s="79"/>
      <c r="EL1082" s="79"/>
      <c r="EM1082" s="79"/>
      <c r="EN1082" s="79"/>
      <c r="EO1082" s="79"/>
      <c r="EP1082" s="79"/>
      <c r="EQ1082" s="79"/>
      <c r="ER1082" s="79"/>
      <c r="ES1082" s="79"/>
      <c r="ET1082" s="79"/>
      <c r="EU1082" s="79"/>
      <c r="EV1082" s="79"/>
      <c r="EW1082" s="79"/>
      <c r="EX1082" s="79"/>
      <c r="EY1082" s="79"/>
      <c r="EZ1082" s="79"/>
      <c r="FA1082" s="79"/>
      <c r="FB1082" s="79"/>
      <c r="FC1082" s="79"/>
      <c r="FD1082" s="79"/>
      <c r="FE1082" s="79"/>
      <c r="FF1082" s="79"/>
      <c r="FG1082" s="79"/>
      <c r="FH1082" s="79"/>
      <c r="FI1082" s="79"/>
      <c r="FJ1082" s="79"/>
      <c r="FK1082" s="79"/>
      <c r="FL1082" s="79"/>
      <c r="FM1082" s="79"/>
      <c r="FN1082" s="79"/>
      <c r="FO1082" s="79"/>
      <c r="FP1082" s="79"/>
      <c r="FQ1082" s="79"/>
      <c r="FR1082" s="79"/>
      <c r="FS1082" s="79"/>
      <c r="FT1082" s="79"/>
      <c r="FU1082" s="79"/>
      <c r="FV1082" s="79"/>
      <c r="FW1082" s="79"/>
      <c r="FX1082" s="79"/>
      <c r="FY1082" s="79"/>
      <c r="FZ1082" s="79"/>
      <c r="GA1082" s="79"/>
      <c r="GB1082" s="79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79"/>
      <c r="HP1082" s="79"/>
      <c r="HQ1082" s="79"/>
      <c r="HR1082" s="79"/>
      <c r="HS1082" s="79"/>
      <c r="HT1082" s="79"/>
      <c r="HU1082" s="79"/>
      <c r="HV1082" s="79"/>
      <c r="HW1082" s="79"/>
      <c r="HX1082" s="79"/>
      <c r="HY1082" s="79"/>
      <c r="HZ1082" s="79"/>
      <c r="IA1082" s="79"/>
      <c r="IB1082" s="79"/>
      <c r="IC1082" s="79"/>
      <c r="ID1082" s="79"/>
      <c r="IE1082" s="79"/>
      <c r="IF1082" s="79"/>
      <c r="IG1082" s="79"/>
      <c r="IH1082" s="79"/>
      <c r="II1082" s="79"/>
      <c r="IJ1082" s="79"/>
      <c r="IK1082" s="79"/>
      <c r="IL1082" s="79"/>
      <c r="IM1082" s="79"/>
      <c r="IN1082" s="79"/>
      <c r="IO1082" s="79"/>
      <c r="IP1082" s="79"/>
      <c r="IQ1082" s="79"/>
      <c r="IR1082" s="79"/>
      <c r="IS1082" s="79"/>
      <c r="IT1082" s="79"/>
      <c r="IU1082" s="79"/>
      <c r="IV1082" s="79"/>
      <c r="IW1082" s="79"/>
      <c r="IX1082" s="79"/>
      <c r="IY1082" s="79"/>
      <c r="IZ1082" s="79"/>
      <c r="JA1082" s="79"/>
      <c r="JB1082" s="79"/>
      <c r="JC1082" s="79"/>
      <c r="JD1082" s="79"/>
      <c r="JE1082" s="79"/>
      <c r="JF1082" s="79"/>
      <c r="JG1082" s="79"/>
      <c r="JH1082" s="79"/>
      <c r="JI1082" s="79"/>
      <c r="JJ1082" s="79"/>
      <c r="JK1082" s="79"/>
      <c r="JL1082" s="79"/>
      <c r="JM1082" s="79"/>
      <c r="JN1082" s="79"/>
      <c r="JO1082" s="79"/>
      <c r="JP1082" s="79"/>
      <c r="JQ1082" s="79"/>
      <c r="JR1082" s="79"/>
      <c r="JS1082" s="79"/>
      <c r="JT1082" s="79"/>
      <c r="JU1082" s="79"/>
      <c r="JV1082" s="79"/>
      <c r="JW1082" s="79"/>
      <c r="JX1082" s="79"/>
      <c r="JY1082" s="79"/>
      <c r="JZ1082" s="79"/>
      <c r="KA1082" s="79"/>
      <c r="KB1082" s="79"/>
      <c r="KC1082" s="79"/>
      <c r="KD1082" s="79"/>
      <c r="KE1082" s="79"/>
      <c r="KF1082" s="79"/>
      <c r="KG1082" s="79"/>
      <c r="KH1082" s="79"/>
      <c r="KI1082" s="79"/>
      <c r="KJ1082" s="79"/>
      <c r="KK1082" s="79"/>
      <c r="KL1082" s="79"/>
      <c r="KM1082" s="79"/>
      <c r="KN1082" s="79"/>
      <c r="KO1082" s="79"/>
      <c r="KP1082" s="79"/>
      <c r="KQ1082" s="79"/>
      <c r="KR1082" s="79"/>
      <c r="KS1082" s="79"/>
      <c r="KT1082" s="79"/>
      <c r="KU1082" s="79"/>
      <c r="KV1082" s="79"/>
      <c r="KW1082" s="79"/>
      <c r="KX1082" s="79"/>
      <c r="KY1082" s="79"/>
      <c r="KZ1082" s="79"/>
      <c r="LA1082" s="79"/>
      <c r="LB1082" s="79"/>
      <c r="LC1082" s="79"/>
      <c r="LD1082" s="79"/>
      <c r="LE1082" s="79"/>
      <c r="LF1082" s="79"/>
      <c r="LG1082" s="79"/>
      <c r="LH1082" s="79"/>
      <c r="LI1082" s="79"/>
      <c r="LJ1082" s="79"/>
      <c r="LK1082" s="79"/>
      <c r="LL1082" s="79"/>
      <c r="LM1082" s="79"/>
      <c r="LN1082" s="79"/>
      <c r="LO1082" s="79"/>
      <c r="LP1082" s="79"/>
      <c r="LQ1082" s="79"/>
      <c r="LR1082" s="79"/>
      <c r="LS1082" s="79"/>
      <c r="LT1082" s="79"/>
      <c r="LU1082" s="79"/>
      <c r="LV1082" s="79"/>
      <c r="LW1082" s="79"/>
      <c r="LX1082" s="79"/>
      <c r="LY1082" s="79"/>
      <c r="LZ1082" s="79"/>
      <c r="MA1082" s="79"/>
      <c r="MB1082" s="79"/>
      <c r="MC1082" s="79"/>
      <c r="MD1082" s="79"/>
      <c r="ME1082" s="79"/>
      <c r="MF1082" s="79"/>
      <c r="MG1082" s="79"/>
      <c r="MH1082" s="79"/>
      <c r="MI1082" s="79"/>
      <c r="MJ1082" s="79"/>
      <c r="MK1082" s="79"/>
      <c r="ML1082" s="79"/>
      <c r="MM1082" s="79"/>
      <c r="MN1082" s="79"/>
      <c r="MO1082" s="79"/>
      <c r="MP1082" s="79"/>
      <c r="MQ1082" s="79"/>
      <c r="MR1082" s="79"/>
      <c r="MS1082" s="79"/>
      <c r="MT1082" s="79"/>
      <c r="MU1082" s="79"/>
      <c r="MV1082" s="79"/>
      <c r="MW1082" s="79"/>
      <c r="MX1082" s="79"/>
      <c r="MY1082" s="79"/>
      <c r="MZ1082" s="79"/>
      <c r="NA1082" s="79"/>
      <c r="NB1082" s="79"/>
      <c r="NC1082" s="79"/>
      <c r="ND1082" s="79"/>
      <c r="NE1082" s="79"/>
      <c r="NF1082" s="79"/>
      <c r="NG1082" s="79"/>
      <c r="NH1082" s="79"/>
      <c r="NI1082" s="79"/>
      <c r="NJ1082" s="79"/>
      <c r="NK1082" s="79"/>
      <c r="NL1082" s="79"/>
      <c r="NM1082" s="79"/>
      <c r="NN1082" s="79"/>
      <c r="NO1082" s="79"/>
      <c r="NP1082" s="79"/>
      <c r="NQ1082" s="79"/>
      <c r="NR1082" s="79"/>
      <c r="NS1082" s="79"/>
      <c r="NT1082" s="79"/>
      <c r="NU1082" s="79"/>
      <c r="NV1082" s="79"/>
      <c r="NW1082" s="79"/>
      <c r="NX1082" s="79"/>
      <c r="NY1082" s="79"/>
      <c r="NZ1082" s="79"/>
      <c r="OA1082" s="79"/>
      <c r="OB1082" s="79"/>
      <c r="OC1082" s="79"/>
      <c r="OD1082" s="79"/>
      <c r="OE1082" s="79"/>
      <c r="OF1082" s="79"/>
      <c r="OG1082" s="79"/>
      <c r="OH1082" s="79"/>
      <c r="OI1082" s="79"/>
      <c r="OJ1082" s="79"/>
      <c r="OK1082" s="79"/>
      <c r="OL1082" s="79"/>
      <c r="OM1082" s="79"/>
      <c r="ON1082" s="79"/>
      <c r="OO1082" s="79"/>
      <c r="OP1082" s="79"/>
      <c r="OQ1082" s="79"/>
      <c r="OR1082" s="79"/>
      <c r="OS1082" s="79"/>
      <c r="OT1082" s="79"/>
      <c r="OU1082" s="79"/>
      <c r="OV1082" s="79"/>
      <c r="OW1082" s="79"/>
      <c r="OX1082" s="79"/>
      <c r="OY1082" s="79"/>
      <c r="OZ1082" s="79"/>
      <c r="PA1082" s="79"/>
      <c r="PB1082" s="79"/>
      <c r="PC1082" s="79"/>
      <c r="PD1082" s="79"/>
      <c r="PE1082" s="79"/>
      <c r="PF1082" s="79"/>
      <c r="PG1082" s="79"/>
      <c r="PH1082" s="79"/>
      <c r="PI1082" s="79"/>
      <c r="PJ1082" s="79"/>
      <c r="PK1082" s="79"/>
      <c r="PL1082" s="79"/>
      <c r="PM1082" s="79"/>
      <c r="PN1082" s="79"/>
      <c r="PO1082" s="79"/>
      <c r="PP1082" s="79"/>
      <c r="PQ1082" s="79"/>
      <c r="PR1082" s="79"/>
      <c r="PS1082" s="79"/>
      <c r="PT1082" s="79"/>
      <c r="PU1082" s="79"/>
      <c r="PV1082" s="79"/>
      <c r="PW1082" s="79"/>
      <c r="PX1082" s="79"/>
      <c r="PY1082" s="79"/>
      <c r="PZ1082" s="79"/>
      <c r="QA1082" s="79"/>
      <c r="QB1082" s="79"/>
      <c r="QC1082" s="79"/>
      <c r="QD1082" s="79"/>
      <c r="QE1082" s="79"/>
      <c r="QF1082" s="79"/>
      <c r="QG1082" s="79"/>
      <c r="QH1082" s="79"/>
      <c r="QI1082" s="79"/>
      <c r="QJ1082" s="79"/>
      <c r="QK1082" s="79"/>
      <c r="QL1082" s="79"/>
      <c r="QM1082" s="79"/>
      <c r="QN1082" s="79"/>
      <c r="QO1082" s="79"/>
      <c r="QP1082" s="79"/>
      <c r="QQ1082" s="79"/>
      <c r="QR1082" s="79"/>
      <c r="QS1082" s="79"/>
      <c r="QT1082" s="79"/>
      <c r="QU1082" s="79"/>
      <c r="QV1082" s="79"/>
      <c r="QW1082" s="79"/>
      <c r="QX1082" s="79"/>
      <c r="QY1082" s="79"/>
      <c r="QZ1082" s="79"/>
      <c r="RA1082" s="79"/>
      <c r="RB1082" s="79"/>
      <c r="RC1082" s="79"/>
      <c r="RD1082" s="79"/>
      <c r="RE1082" s="79"/>
      <c r="RF1082" s="79"/>
      <c r="RG1082" s="79"/>
      <c r="RH1082" s="79"/>
      <c r="RI1082" s="79"/>
      <c r="RJ1082" s="79"/>
      <c r="RK1082" s="79"/>
      <c r="RL1082" s="79"/>
      <c r="RM1082" s="79"/>
      <c r="RN1082" s="79"/>
      <c r="RO1082" s="79"/>
      <c r="RP1082" s="79"/>
      <c r="RQ1082" s="79"/>
      <c r="RR1082" s="79"/>
      <c r="RS1082" s="79"/>
      <c r="RT1082" s="79"/>
      <c r="RU1082" s="79"/>
      <c r="RV1082" s="79"/>
      <c r="RW1082" s="79"/>
      <c r="RX1082" s="79"/>
      <c r="RY1082" s="79"/>
      <c r="RZ1082" s="79"/>
      <c r="SA1082" s="79"/>
      <c r="SB1082" s="79"/>
      <c r="SC1082" s="79"/>
      <c r="SD1082" s="79"/>
      <c r="SE1082" s="79"/>
      <c r="SF1082" s="79"/>
      <c r="SG1082" s="79"/>
      <c r="SH1082" s="79"/>
      <c r="SI1082" s="79"/>
      <c r="SJ1082" s="79"/>
      <c r="SK1082" s="79"/>
      <c r="SL1082" s="79"/>
      <c r="SM1082" s="79"/>
      <c r="SN1082" s="79"/>
      <c r="SO1082" s="79"/>
      <c r="SP1082" s="79"/>
      <c r="SQ1082" s="79"/>
      <c r="SR1082" s="79"/>
      <c r="SS1082" s="79"/>
      <c r="ST1082" s="79"/>
      <c r="SU1082" s="79"/>
      <c r="SV1082" s="79"/>
      <c r="SW1082" s="79"/>
      <c r="SX1082" s="79"/>
      <c r="SY1082" s="79"/>
      <c r="SZ1082" s="79"/>
      <c r="TA1082" s="79"/>
      <c r="TB1082" s="79"/>
      <c r="TC1082" s="79"/>
      <c r="TD1082" s="79"/>
      <c r="TE1082" s="79"/>
      <c r="TF1082" s="79"/>
      <c r="TG1082" s="79"/>
      <c r="TH1082" s="79"/>
      <c r="TI1082" s="79"/>
      <c r="TJ1082" s="79"/>
      <c r="TK1082" s="79"/>
      <c r="TL1082" s="79"/>
      <c r="TM1082" s="79"/>
      <c r="TN1082" s="79"/>
      <c r="TO1082" s="79"/>
      <c r="TP1082" s="79"/>
      <c r="TQ1082" s="79"/>
      <c r="TR1082" s="79"/>
      <c r="TS1082" s="79"/>
      <c r="TT1082" s="79"/>
      <c r="TU1082" s="79"/>
      <c r="TV1082" s="79"/>
      <c r="TW1082" s="79"/>
      <c r="TX1082" s="79"/>
      <c r="TY1082" s="79"/>
      <c r="TZ1082" s="79"/>
      <c r="UA1082" s="79"/>
      <c r="UB1082" s="79"/>
      <c r="UC1082" s="79"/>
      <c r="UD1082" s="79"/>
      <c r="UE1082" s="79"/>
      <c r="UF1082" s="79"/>
      <c r="UG1082" s="79"/>
      <c r="UH1082" s="79"/>
      <c r="UI1082" s="79"/>
      <c r="UJ1082" s="79"/>
      <c r="UK1082" s="79"/>
      <c r="UL1082" s="79"/>
      <c r="UM1082" s="79"/>
      <c r="UN1082" s="79"/>
      <c r="UO1082" s="79"/>
      <c r="UP1082" s="79"/>
      <c r="UQ1082" s="79"/>
      <c r="UR1082" s="79"/>
      <c r="US1082" s="79"/>
      <c r="UT1082" s="79"/>
      <c r="UU1082" s="79"/>
      <c r="UV1082" s="79"/>
      <c r="UW1082" s="79"/>
      <c r="UX1082" s="79"/>
      <c r="UY1082" s="79"/>
      <c r="UZ1082" s="79"/>
      <c r="VA1082" s="79"/>
      <c r="VB1082" s="79"/>
      <c r="VC1082" s="79"/>
      <c r="VD1082" s="79"/>
      <c r="VE1082" s="79"/>
      <c r="VF1082" s="79"/>
      <c r="VG1082" s="79"/>
      <c r="VH1082" s="79"/>
      <c r="VI1082" s="79"/>
      <c r="VJ1082" s="79"/>
      <c r="VK1082" s="79"/>
      <c r="VL1082" s="79"/>
      <c r="VM1082" s="79"/>
      <c r="VN1082" s="79"/>
      <c r="VO1082" s="79"/>
      <c r="VP1082" s="79"/>
      <c r="VQ1082" s="79"/>
      <c r="VR1082" s="79"/>
      <c r="VS1082" s="79"/>
      <c r="VT1082" s="79"/>
      <c r="VU1082" s="79"/>
      <c r="VV1082" s="79"/>
      <c r="VW1082" s="79"/>
      <c r="VX1082" s="79"/>
      <c r="VY1082" s="79"/>
      <c r="VZ1082" s="79"/>
      <c r="WA1082" s="79"/>
      <c r="WB1082" s="79"/>
      <c r="WC1082" s="79"/>
    </row>
    <row r="1083" spans="1:601" s="102" customFormat="1">
      <c r="A1083" s="49">
        <f>IF(C1083=C1082,A1082,IF(C1083=(C1082+1),A1082,(A1082+1)))</f>
        <v>151</v>
      </c>
      <c r="B1083" s="50">
        <f>IF(L1083="Stroke",IF(M1083=M1082,IF(A1083&lt;&gt;A1082,1,IF(L1082="Stroke",B1082+1,IF(L1081="Stroke",B1081+1,IF(L1080="Stroke",B1080+1,IF(L1079="Stroke",B1079+1,IF(L1078="Stroke",B1078+1,IF(L1077="Stroke",B1077+1,IF(L1076="Stroke",B1076+1,"")))))))),IF(A1083&lt;&gt;A1081,1,IF(M1083=M1081,IF(L1081="Stroke",B1081+1,IF(M1083=M1080,IF(L1080="Stroke",B1080+1,""))),1))),"")</f>
        <v>10</v>
      </c>
      <c r="C1083" s="49">
        <f t="shared" si="32"/>
        <v>53948</v>
      </c>
      <c r="D1083" s="49" t="str">
        <f t="shared" si="33"/>
        <v>2017121</v>
      </c>
      <c r="E1083" s="49">
        <v>2017</v>
      </c>
      <c r="F1083" s="49">
        <v>12</v>
      </c>
      <c r="G1083" s="49">
        <v>1</v>
      </c>
      <c r="H1083" s="49">
        <v>14</v>
      </c>
      <c r="I1083" s="49">
        <v>59</v>
      </c>
      <c r="J1083" s="49">
        <v>8</v>
      </c>
      <c r="K1083" s="49">
        <v>38</v>
      </c>
      <c r="L1083" s="49" t="s">
        <v>26</v>
      </c>
      <c r="M1083" s="49">
        <v>2</v>
      </c>
      <c r="N1083" s="49" t="s">
        <v>21</v>
      </c>
      <c r="O1083" s="49" t="s">
        <v>27</v>
      </c>
      <c r="P1083" s="49">
        <v>97</v>
      </c>
      <c r="Q1083" s="49"/>
      <c r="R1083" s="60"/>
      <c r="S1083" s="60"/>
      <c r="T1083" s="60"/>
      <c r="U1083" s="79"/>
      <c r="V1083" s="79"/>
      <c r="W1083" s="79"/>
      <c r="X1083" s="79"/>
      <c r="Y1083" s="79"/>
      <c r="Z1083" s="79"/>
      <c r="AA1083" s="79"/>
      <c r="AB1083" s="79"/>
      <c r="AC1083" s="79"/>
      <c r="AD1083" s="79"/>
      <c r="AE1083" s="79"/>
      <c r="AF1083" s="79"/>
      <c r="AG1083" s="79"/>
      <c r="AH1083" s="79"/>
      <c r="AI1083" s="79"/>
      <c r="AJ1083" s="79"/>
      <c r="AK1083" s="79"/>
      <c r="AL1083" s="79"/>
      <c r="AM1083" s="79"/>
      <c r="AN1083" s="79"/>
      <c r="AO1083" s="79"/>
      <c r="AP1083" s="79"/>
      <c r="AQ1083" s="79"/>
      <c r="AR1083" s="79"/>
      <c r="AS1083" s="79"/>
      <c r="AT1083" s="79"/>
      <c r="AU1083" s="79"/>
      <c r="AV1083" s="79"/>
      <c r="AW1083" s="79"/>
      <c r="AX1083" s="79"/>
      <c r="AY1083" s="79"/>
      <c r="AZ1083" s="79"/>
      <c r="BA1083" s="79"/>
      <c r="BB1083" s="79"/>
      <c r="BC1083" s="79"/>
      <c r="BD1083" s="79"/>
      <c r="BE1083" s="79"/>
      <c r="BF1083" s="79"/>
      <c r="BG1083" s="79"/>
      <c r="BH1083" s="79"/>
      <c r="BI1083" s="79"/>
      <c r="BJ1083" s="79"/>
      <c r="BK1083" s="79"/>
      <c r="BL1083" s="79"/>
      <c r="BM1083" s="79"/>
      <c r="BN1083" s="79"/>
      <c r="BO1083" s="79"/>
      <c r="BP1083" s="79"/>
      <c r="BQ1083" s="79"/>
      <c r="BR1083" s="79"/>
      <c r="BS1083" s="79"/>
      <c r="BT1083" s="79"/>
      <c r="BU1083" s="79"/>
      <c r="BV1083" s="79"/>
      <c r="BW1083" s="79"/>
      <c r="BX1083" s="79"/>
      <c r="BY1083" s="79"/>
      <c r="BZ1083" s="79"/>
      <c r="CA1083" s="79"/>
      <c r="CB1083" s="79"/>
      <c r="CC1083" s="79"/>
      <c r="CD1083" s="79"/>
      <c r="CE1083" s="79"/>
      <c r="CF1083" s="79"/>
      <c r="CG1083" s="79"/>
      <c r="CH1083" s="79"/>
      <c r="CI1083" s="79"/>
      <c r="CJ1083" s="79"/>
      <c r="CK1083" s="79"/>
      <c r="CL1083" s="79"/>
      <c r="CM1083" s="79"/>
      <c r="CN1083" s="79"/>
      <c r="CO1083" s="79"/>
      <c r="CP1083" s="79"/>
      <c r="CQ1083" s="79"/>
      <c r="CR1083" s="79"/>
      <c r="CS1083" s="79"/>
      <c r="CT1083" s="79"/>
      <c r="CU1083" s="79"/>
      <c r="CV1083" s="79"/>
      <c r="CW1083" s="79"/>
      <c r="CX1083" s="79"/>
      <c r="CY1083" s="79"/>
      <c r="CZ1083" s="79"/>
      <c r="DA1083" s="79"/>
      <c r="DB1083" s="79"/>
      <c r="DC1083" s="79"/>
      <c r="DD1083" s="79"/>
      <c r="DE1083" s="79"/>
      <c r="DF1083" s="79"/>
      <c r="DG1083" s="79"/>
      <c r="DH1083" s="79"/>
      <c r="DI1083" s="79"/>
      <c r="DJ1083" s="79"/>
      <c r="DK1083" s="79"/>
      <c r="DL1083" s="79"/>
      <c r="DM1083" s="79"/>
      <c r="DN1083" s="79"/>
      <c r="DO1083" s="79"/>
      <c r="DP1083" s="79"/>
      <c r="DQ1083" s="79"/>
      <c r="DR1083" s="79"/>
      <c r="DS1083" s="79"/>
      <c r="DT1083" s="79"/>
      <c r="DU1083" s="79"/>
      <c r="DV1083" s="79"/>
      <c r="DW1083" s="79"/>
      <c r="DX1083" s="79"/>
      <c r="DY1083" s="79"/>
      <c r="DZ1083" s="79"/>
      <c r="EA1083" s="79"/>
      <c r="EB1083" s="79"/>
      <c r="EC1083" s="79"/>
      <c r="ED1083" s="79"/>
      <c r="EE1083" s="79"/>
      <c r="EF1083" s="79"/>
      <c r="EG1083" s="79"/>
      <c r="EH1083" s="79"/>
      <c r="EI1083" s="79"/>
      <c r="EJ1083" s="79"/>
      <c r="EK1083" s="79"/>
      <c r="EL1083" s="79"/>
      <c r="EM1083" s="79"/>
      <c r="EN1083" s="79"/>
      <c r="EO1083" s="79"/>
      <c r="EP1083" s="79"/>
      <c r="EQ1083" s="79"/>
      <c r="ER1083" s="79"/>
      <c r="ES1083" s="79"/>
      <c r="ET1083" s="79"/>
      <c r="EU1083" s="79"/>
      <c r="EV1083" s="79"/>
      <c r="EW1083" s="79"/>
      <c r="EX1083" s="79"/>
      <c r="EY1083" s="79"/>
      <c r="EZ1083" s="79"/>
      <c r="FA1083" s="79"/>
      <c r="FB1083" s="79"/>
      <c r="FC1083" s="79"/>
      <c r="FD1083" s="79"/>
      <c r="FE1083" s="79"/>
      <c r="FF1083" s="79"/>
      <c r="FG1083" s="79"/>
      <c r="FH1083" s="79"/>
      <c r="FI1083" s="79"/>
      <c r="FJ1083" s="79"/>
      <c r="FK1083" s="79"/>
      <c r="FL1083" s="79"/>
      <c r="FM1083" s="79"/>
      <c r="FN1083" s="79"/>
      <c r="FO1083" s="79"/>
      <c r="FP1083" s="79"/>
      <c r="FQ1083" s="79"/>
      <c r="FR1083" s="79"/>
      <c r="FS1083" s="79"/>
      <c r="FT1083" s="79"/>
      <c r="FU1083" s="79"/>
      <c r="FV1083" s="79"/>
      <c r="FW1083" s="79"/>
      <c r="FX1083" s="79"/>
      <c r="FY1083" s="79"/>
      <c r="FZ1083" s="79"/>
      <c r="GA1083" s="79"/>
      <c r="GB1083" s="79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79"/>
      <c r="HP1083" s="79"/>
      <c r="HQ1083" s="79"/>
      <c r="HR1083" s="79"/>
      <c r="HS1083" s="79"/>
      <c r="HT1083" s="79"/>
      <c r="HU1083" s="79"/>
      <c r="HV1083" s="79"/>
      <c r="HW1083" s="79"/>
      <c r="HX1083" s="79"/>
      <c r="HY1083" s="79"/>
      <c r="HZ1083" s="79"/>
      <c r="IA1083" s="79"/>
      <c r="IB1083" s="79"/>
      <c r="IC1083" s="79"/>
      <c r="ID1083" s="79"/>
      <c r="IE1083" s="79"/>
      <c r="IF1083" s="79"/>
      <c r="IG1083" s="79"/>
      <c r="IH1083" s="79"/>
      <c r="II1083" s="79"/>
      <c r="IJ1083" s="79"/>
      <c r="IK1083" s="79"/>
      <c r="IL1083" s="79"/>
      <c r="IM1083" s="79"/>
      <c r="IN1083" s="79"/>
      <c r="IO1083" s="79"/>
      <c r="IP1083" s="79"/>
      <c r="IQ1083" s="79"/>
      <c r="IR1083" s="79"/>
      <c r="IS1083" s="79"/>
      <c r="IT1083" s="79"/>
      <c r="IU1083" s="79"/>
      <c r="IV1083" s="79"/>
      <c r="IW1083" s="79"/>
      <c r="IX1083" s="79"/>
      <c r="IY1083" s="79"/>
      <c r="IZ1083" s="79"/>
      <c r="JA1083" s="79"/>
      <c r="JB1083" s="79"/>
      <c r="JC1083" s="79"/>
      <c r="JD1083" s="79"/>
      <c r="JE1083" s="79"/>
      <c r="JF1083" s="79"/>
      <c r="JG1083" s="79"/>
      <c r="JH1083" s="79"/>
      <c r="JI1083" s="79"/>
      <c r="JJ1083" s="79"/>
      <c r="JK1083" s="79"/>
      <c r="JL1083" s="79"/>
      <c r="JM1083" s="79"/>
      <c r="JN1083" s="79"/>
      <c r="JO1083" s="79"/>
      <c r="JP1083" s="79"/>
      <c r="JQ1083" s="79"/>
      <c r="JR1083" s="79"/>
      <c r="JS1083" s="79"/>
      <c r="JT1083" s="79"/>
      <c r="JU1083" s="79"/>
      <c r="JV1083" s="79"/>
      <c r="JW1083" s="79"/>
      <c r="JX1083" s="79"/>
      <c r="JY1083" s="79"/>
      <c r="JZ1083" s="79"/>
      <c r="KA1083" s="79"/>
      <c r="KB1083" s="79"/>
      <c r="KC1083" s="79"/>
      <c r="KD1083" s="79"/>
      <c r="KE1083" s="79"/>
      <c r="KF1083" s="79"/>
      <c r="KG1083" s="79"/>
      <c r="KH1083" s="79"/>
      <c r="KI1083" s="79"/>
      <c r="KJ1083" s="79"/>
      <c r="KK1083" s="79"/>
      <c r="KL1083" s="79"/>
      <c r="KM1083" s="79"/>
      <c r="KN1083" s="79"/>
      <c r="KO1083" s="79"/>
      <c r="KP1083" s="79"/>
      <c r="KQ1083" s="79"/>
      <c r="KR1083" s="79"/>
      <c r="KS1083" s="79"/>
      <c r="KT1083" s="79"/>
      <c r="KU1083" s="79"/>
      <c r="KV1083" s="79"/>
      <c r="KW1083" s="79"/>
      <c r="KX1083" s="79"/>
      <c r="KY1083" s="79"/>
      <c r="KZ1083" s="79"/>
      <c r="LA1083" s="79"/>
      <c r="LB1083" s="79"/>
      <c r="LC1083" s="79"/>
      <c r="LD1083" s="79"/>
      <c r="LE1083" s="79"/>
      <c r="LF1083" s="79"/>
      <c r="LG1083" s="79"/>
      <c r="LH1083" s="79"/>
      <c r="LI1083" s="79"/>
      <c r="LJ1083" s="79"/>
      <c r="LK1083" s="79"/>
      <c r="LL1083" s="79"/>
      <c r="LM1083" s="79"/>
      <c r="LN1083" s="79"/>
      <c r="LO1083" s="79"/>
      <c r="LP1083" s="79"/>
      <c r="LQ1083" s="79"/>
      <c r="LR1083" s="79"/>
      <c r="LS1083" s="79"/>
      <c r="LT1083" s="79"/>
      <c r="LU1083" s="79"/>
      <c r="LV1083" s="79"/>
      <c r="LW1083" s="79"/>
      <c r="LX1083" s="79"/>
      <c r="LY1083" s="79"/>
      <c r="LZ1083" s="79"/>
      <c r="MA1083" s="79"/>
      <c r="MB1083" s="79"/>
      <c r="MC1083" s="79"/>
      <c r="MD1083" s="79"/>
      <c r="ME1083" s="79"/>
      <c r="MF1083" s="79"/>
      <c r="MG1083" s="79"/>
      <c r="MH1083" s="79"/>
      <c r="MI1083" s="79"/>
      <c r="MJ1083" s="79"/>
      <c r="MK1083" s="79"/>
      <c r="ML1083" s="79"/>
      <c r="MM1083" s="79"/>
      <c r="MN1083" s="79"/>
      <c r="MO1083" s="79"/>
      <c r="MP1083" s="79"/>
      <c r="MQ1083" s="79"/>
      <c r="MR1083" s="79"/>
      <c r="MS1083" s="79"/>
      <c r="MT1083" s="79"/>
      <c r="MU1083" s="79"/>
      <c r="MV1083" s="79"/>
      <c r="MW1083" s="79"/>
      <c r="MX1083" s="79"/>
      <c r="MY1083" s="79"/>
      <c r="MZ1083" s="79"/>
      <c r="NA1083" s="79"/>
      <c r="NB1083" s="79"/>
      <c r="NC1083" s="79"/>
      <c r="ND1083" s="79"/>
      <c r="NE1083" s="79"/>
      <c r="NF1083" s="79"/>
      <c r="NG1083" s="79"/>
      <c r="NH1083" s="79"/>
      <c r="NI1083" s="79"/>
      <c r="NJ1083" s="79"/>
      <c r="NK1083" s="79"/>
      <c r="NL1083" s="79"/>
      <c r="NM1083" s="79"/>
      <c r="NN1083" s="79"/>
      <c r="NO1083" s="79"/>
      <c r="NP1083" s="79"/>
      <c r="NQ1083" s="79"/>
      <c r="NR1083" s="79"/>
      <c r="NS1083" s="79"/>
      <c r="NT1083" s="79"/>
      <c r="NU1083" s="79"/>
      <c r="NV1083" s="79"/>
      <c r="NW1083" s="79"/>
      <c r="NX1083" s="79"/>
      <c r="NY1083" s="79"/>
      <c r="NZ1083" s="79"/>
      <c r="OA1083" s="79"/>
      <c r="OB1083" s="79"/>
      <c r="OC1083" s="79"/>
      <c r="OD1083" s="79"/>
      <c r="OE1083" s="79"/>
      <c r="OF1083" s="79"/>
      <c r="OG1083" s="79"/>
      <c r="OH1083" s="79"/>
      <c r="OI1083" s="79"/>
      <c r="OJ1083" s="79"/>
      <c r="OK1083" s="79"/>
      <c r="OL1083" s="79"/>
      <c r="OM1083" s="79"/>
      <c r="ON1083" s="79"/>
      <c r="OO1083" s="79"/>
      <c r="OP1083" s="79"/>
      <c r="OQ1083" s="79"/>
      <c r="OR1083" s="79"/>
      <c r="OS1083" s="79"/>
      <c r="OT1083" s="79"/>
      <c r="OU1083" s="79"/>
      <c r="OV1083" s="79"/>
      <c r="OW1083" s="79"/>
      <c r="OX1083" s="79"/>
      <c r="OY1083" s="79"/>
      <c r="OZ1083" s="79"/>
      <c r="PA1083" s="79"/>
      <c r="PB1083" s="79"/>
      <c r="PC1083" s="79"/>
      <c r="PD1083" s="79"/>
      <c r="PE1083" s="79"/>
      <c r="PF1083" s="79"/>
      <c r="PG1083" s="79"/>
      <c r="PH1083" s="79"/>
      <c r="PI1083" s="79"/>
      <c r="PJ1083" s="79"/>
      <c r="PK1083" s="79"/>
      <c r="PL1083" s="79"/>
      <c r="PM1083" s="79"/>
      <c r="PN1083" s="79"/>
      <c r="PO1083" s="79"/>
      <c r="PP1083" s="79"/>
      <c r="PQ1083" s="79"/>
      <c r="PR1083" s="79"/>
      <c r="PS1083" s="79"/>
      <c r="PT1083" s="79"/>
      <c r="PU1083" s="79"/>
      <c r="PV1083" s="79"/>
      <c r="PW1083" s="79"/>
      <c r="PX1083" s="79"/>
      <c r="PY1083" s="79"/>
      <c r="PZ1083" s="79"/>
      <c r="QA1083" s="79"/>
      <c r="QB1083" s="79"/>
      <c r="QC1083" s="79"/>
      <c r="QD1083" s="79"/>
      <c r="QE1083" s="79"/>
      <c r="QF1083" s="79"/>
      <c r="QG1083" s="79"/>
      <c r="QH1083" s="79"/>
      <c r="QI1083" s="79"/>
      <c r="QJ1083" s="79"/>
      <c r="QK1083" s="79"/>
      <c r="QL1083" s="79"/>
      <c r="QM1083" s="79"/>
      <c r="QN1083" s="79"/>
      <c r="QO1083" s="79"/>
      <c r="QP1083" s="79"/>
      <c r="QQ1083" s="79"/>
      <c r="QR1083" s="79"/>
      <c r="QS1083" s="79"/>
      <c r="QT1083" s="79"/>
      <c r="QU1083" s="79"/>
      <c r="QV1083" s="79"/>
      <c r="QW1083" s="79"/>
      <c r="QX1083" s="79"/>
      <c r="QY1083" s="79"/>
      <c r="QZ1083" s="79"/>
      <c r="RA1083" s="79"/>
      <c r="RB1083" s="79"/>
      <c r="RC1083" s="79"/>
      <c r="RD1083" s="79"/>
      <c r="RE1083" s="79"/>
      <c r="RF1083" s="79"/>
      <c r="RG1083" s="79"/>
      <c r="RH1083" s="79"/>
      <c r="RI1083" s="79"/>
      <c r="RJ1083" s="79"/>
      <c r="RK1083" s="79"/>
      <c r="RL1083" s="79"/>
      <c r="RM1083" s="79"/>
      <c r="RN1083" s="79"/>
      <c r="RO1083" s="79"/>
      <c r="RP1083" s="79"/>
      <c r="RQ1083" s="79"/>
      <c r="RR1083" s="79"/>
      <c r="RS1083" s="79"/>
      <c r="RT1083" s="79"/>
      <c r="RU1083" s="79"/>
      <c r="RV1083" s="79"/>
      <c r="RW1083" s="79"/>
      <c r="RX1083" s="79"/>
      <c r="RY1083" s="79"/>
      <c r="RZ1083" s="79"/>
      <c r="SA1083" s="79"/>
      <c r="SB1083" s="79"/>
      <c r="SC1083" s="79"/>
      <c r="SD1083" s="79"/>
      <c r="SE1083" s="79"/>
      <c r="SF1083" s="79"/>
      <c r="SG1083" s="79"/>
      <c r="SH1083" s="79"/>
      <c r="SI1083" s="79"/>
      <c r="SJ1083" s="79"/>
      <c r="SK1083" s="79"/>
      <c r="SL1083" s="79"/>
      <c r="SM1083" s="79"/>
      <c r="SN1083" s="79"/>
      <c r="SO1083" s="79"/>
      <c r="SP1083" s="79"/>
      <c r="SQ1083" s="79"/>
      <c r="SR1083" s="79"/>
      <c r="SS1083" s="79"/>
      <c r="ST1083" s="79"/>
      <c r="SU1083" s="79"/>
      <c r="SV1083" s="79"/>
      <c r="SW1083" s="79"/>
      <c r="SX1083" s="79"/>
      <c r="SY1083" s="79"/>
      <c r="SZ1083" s="79"/>
      <c r="TA1083" s="79"/>
      <c r="TB1083" s="79"/>
      <c r="TC1083" s="79"/>
      <c r="TD1083" s="79"/>
      <c r="TE1083" s="79"/>
      <c r="TF1083" s="79"/>
      <c r="TG1083" s="79"/>
      <c r="TH1083" s="79"/>
      <c r="TI1083" s="79"/>
      <c r="TJ1083" s="79"/>
      <c r="TK1083" s="79"/>
      <c r="TL1083" s="79"/>
      <c r="TM1083" s="79"/>
      <c r="TN1083" s="79"/>
      <c r="TO1083" s="79"/>
      <c r="TP1083" s="79"/>
      <c r="TQ1083" s="79"/>
      <c r="TR1083" s="79"/>
      <c r="TS1083" s="79"/>
      <c r="TT1083" s="79"/>
      <c r="TU1083" s="79"/>
      <c r="TV1083" s="79"/>
      <c r="TW1083" s="79"/>
      <c r="TX1083" s="79"/>
      <c r="TY1083" s="79"/>
      <c r="TZ1083" s="79"/>
      <c r="UA1083" s="79"/>
      <c r="UB1083" s="79"/>
      <c r="UC1083" s="79"/>
      <c r="UD1083" s="79"/>
      <c r="UE1083" s="79"/>
      <c r="UF1083" s="79"/>
      <c r="UG1083" s="79"/>
      <c r="UH1083" s="79"/>
      <c r="UI1083" s="79"/>
      <c r="UJ1083" s="79"/>
      <c r="UK1083" s="79"/>
      <c r="UL1083" s="79"/>
      <c r="UM1083" s="79"/>
      <c r="UN1083" s="79"/>
      <c r="UO1083" s="79"/>
      <c r="UP1083" s="79"/>
      <c r="UQ1083" s="79"/>
      <c r="UR1083" s="79"/>
      <c r="US1083" s="79"/>
      <c r="UT1083" s="79"/>
      <c r="UU1083" s="79"/>
      <c r="UV1083" s="79"/>
      <c r="UW1083" s="79"/>
      <c r="UX1083" s="79"/>
      <c r="UY1083" s="79"/>
      <c r="UZ1083" s="79"/>
      <c r="VA1083" s="79"/>
      <c r="VB1083" s="79"/>
      <c r="VC1083" s="79"/>
      <c r="VD1083" s="79"/>
      <c r="VE1083" s="79"/>
      <c r="VF1083" s="79"/>
      <c r="VG1083" s="79"/>
      <c r="VH1083" s="79"/>
      <c r="VI1083" s="79"/>
      <c r="VJ1083" s="79"/>
      <c r="VK1083" s="79"/>
      <c r="VL1083" s="79"/>
      <c r="VM1083" s="79"/>
      <c r="VN1083" s="79"/>
      <c r="VO1083" s="79"/>
      <c r="VP1083" s="79"/>
      <c r="VQ1083" s="79"/>
      <c r="VR1083" s="79"/>
      <c r="VS1083" s="79"/>
      <c r="VT1083" s="79"/>
      <c r="VU1083" s="79"/>
      <c r="VV1083" s="79"/>
      <c r="VW1083" s="79"/>
      <c r="VX1083" s="79"/>
      <c r="VY1083" s="79"/>
      <c r="VZ1083" s="79"/>
      <c r="WA1083" s="79"/>
      <c r="WB1083" s="79"/>
      <c r="WC1083" s="79"/>
    </row>
    <row r="1084" spans="1:601" s="102" customFormat="1">
      <c r="A1084" s="49">
        <f>IF(C1084=C1083,A1083,IF(C1084=(C1083+1),A1083,(A1083+1)))</f>
        <v>151</v>
      </c>
      <c r="B1084" s="50">
        <f>IF(L1084="Stroke",IF(M1084=M1083,IF(A1084&lt;&gt;A1083,1,IF(L1083="Stroke",B1083+1,IF(L1082="Stroke",B1082+1,IF(L1081="Stroke",B1081+1,IF(L1080="Stroke",B1080+1,IF(L1079="Stroke",B1079+1,IF(L1078="Stroke",B1078+1,IF(L1077="Stroke",B1077+1,"")))))))),IF(A1084&lt;&gt;A1082,1,IF(M1084=M1082,IF(L1082="Stroke",B1082+1,IF(M1084=M1081,IF(L1081="Stroke",B1081+1,""))),1))),"")</f>
        <v>11</v>
      </c>
      <c r="C1084" s="49">
        <f t="shared" si="32"/>
        <v>53948</v>
      </c>
      <c r="D1084" s="49" t="str">
        <f t="shared" si="33"/>
        <v>2017121</v>
      </c>
      <c r="E1084" s="49">
        <v>2017</v>
      </c>
      <c r="F1084" s="49">
        <v>12</v>
      </c>
      <c r="G1084" s="49">
        <v>1</v>
      </c>
      <c r="H1084" s="49">
        <v>14</v>
      </c>
      <c r="I1084" s="49">
        <v>59</v>
      </c>
      <c r="J1084" s="49">
        <v>8</v>
      </c>
      <c r="K1084" s="49">
        <v>176</v>
      </c>
      <c r="L1084" s="49" t="s">
        <v>26</v>
      </c>
      <c r="M1084" s="49">
        <v>2</v>
      </c>
      <c r="N1084" s="49" t="s">
        <v>21</v>
      </c>
      <c r="O1084" s="49" t="s">
        <v>27</v>
      </c>
      <c r="P1084" s="49">
        <v>45</v>
      </c>
      <c r="Q1084" s="49"/>
      <c r="R1084" s="60"/>
      <c r="S1084" s="60"/>
      <c r="T1084" s="60"/>
      <c r="U1084" s="79"/>
      <c r="V1084" s="79"/>
      <c r="W1084" s="79"/>
      <c r="X1084" s="79"/>
      <c r="Y1084" s="79"/>
      <c r="Z1084" s="79"/>
      <c r="AA1084" s="79"/>
      <c r="AB1084" s="79"/>
      <c r="AC1084" s="79"/>
      <c r="AD1084" s="79"/>
      <c r="AE1084" s="79"/>
      <c r="AF1084" s="79"/>
      <c r="AG1084" s="79"/>
      <c r="AH1084" s="79"/>
      <c r="AI1084" s="79"/>
      <c r="AJ1084" s="79"/>
      <c r="AK1084" s="79"/>
      <c r="AL1084" s="79"/>
      <c r="AM1084" s="79"/>
      <c r="AN1084" s="79"/>
      <c r="AO1084" s="79"/>
      <c r="AP1084" s="79"/>
      <c r="AQ1084" s="79"/>
      <c r="AR1084" s="79"/>
      <c r="AS1084" s="79"/>
      <c r="AT1084" s="79"/>
      <c r="AU1084" s="79"/>
      <c r="AV1084" s="79"/>
      <c r="AW1084" s="79"/>
      <c r="AX1084" s="79"/>
      <c r="AY1084" s="79"/>
      <c r="AZ1084" s="79"/>
      <c r="BA1084" s="79"/>
      <c r="BB1084" s="79"/>
      <c r="BC1084" s="79"/>
      <c r="BD1084" s="79"/>
      <c r="BE1084" s="79"/>
      <c r="BF1084" s="79"/>
      <c r="BG1084" s="79"/>
      <c r="BH1084" s="79"/>
      <c r="BI1084" s="79"/>
      <c r="BJ1084" s="79"/>
      <c r="BK1084" s="79"/>
      <c r="BL1084" s="79"/>
      <c r="BM1084" s="79"/>
      <c r="BN1084" s="79"/>
      <c r="BO1084" s="79"/>
      <c r="BP1084" s="79"/>
      <c r="BQ1084" s="79"/>
      <c r="BR1084" s="79"/>
      <c r="BS1084" s="79"/>
      <c r="BT1084" s="79"/>
      <c r="BU1084" s="79"/>
      <c r="BV1084" s="79"/>
      <c r="BW1084" s="79"/>
      <c r="BX1084" s="79"/>
      <c r="BY1084" s="79"/>
      <c r="BZ1084" s="79"/>
      <c r="CA1084" s="79"/>
      <c r="CB1084" s="79"/>
      <c r="CC1084" s="79"/>
      <c r="CD1084" s="79"/>
      <c r="CE1084" s="79"/>
      <c r="CF1084" s="79"/>
      <c r="CG1084" s="79"/>
      <c r="CH1084" s="79"/>
      <c r="CI1084" s="79"/>
      <c r="CJ1084" s="79"/>
      <c r="CK1084" s="79"/>
      <c r="CL1084" s="79"/>
      <c r="CM1084" s="79"/>
      <c r="CN1084" s="79"/>
      <c r="CO1084" s="79"/>
      <c r="CP1084" s="79"/>
      <c r="CQ1084" s="79"/>
      <c r="CR1084" s="79"/>
      <c r="CS1084" s="79"/>
      <c r="CT1084" s="79"/>
      <c r="CU1084" s="79"/>
      <c r="CV1084" s="79"/>
      <c r="CW1084" s="79"/>
      <c r="CX1084" s="79"/>
      <c r="CY1084" s="79"/>
      <c r="CZ1084" s="79"/>
      <c r="DA1084" s="79"/>
      <c r="DB1084" s="79"/>
      <c r="DC1084" s="79"/>
      <c r="DD1084" s="79"/>
      <c r="DE1084" s="79"/>
      <c r="DF1084" s="79"/>
      <c r="DG1084" s="79"/>
      <c r="DH1084" s="79"/>
      <c r="DI1084" s="79"/>
      <c r="DJ1084" s="79"/>
      <c r="DK1084" s="79"/>
      <c r="DL1084" s="79"/>
      <c r="DM1084" s="79"/>
      <c r="DN1084" s="79"/>
      <c r="DO1084" s="79"/>
      <c r="DP1084" s="79"/>
      <c r="DQ1084" s="79"/>
      <c r="DR1084" s="79"/>
      <c r="DS1084" s="79"/>
      <c r="DT1084" s="79"/>
      <c r="DU1084" s="79"/>
      <c r="DV1084" s="79"/>
      <c r="DW1084" s="79"/>
      <c r="DX1084" s="79"/>
      <c r="DY1084" s="79"/>
      <c r="DZ1084" s="79"/>
      <c r="EA1084" s="79"/>
      <c r="EB1084" s="79"/>
      <c r="EC1084" s="79"/>
      <c r="ED1084" s="79"/>
      <c r="EE1084" s="79"/>
      <c r="EF1084" s="79"/>
      <c r="EG1084" s="79"/>
      <c r="EH1084" s="79"/>
      <c r="EI1084" s="79"/>
      <c r="EJ1084" s="79"/>
      <c r="EK1084" s="79"/>
      <c r="EL1084" s="79"/>
      <c r="EM1084" s="79"/>
      <c r="EN1084" s="79"/>
      <c r="EO1084" s="79"/>
      <c r="EP1084" s="79"/>
      <c r="EQ1084" s="79"/>
      <c r="ER1084" s="79"/>
      <c r="ES1084" s="79"/>
      <c r="ET1084" s="79"/>
      <c r="EU1084" s="79"/>
      <c r="EV1084" s="79"/>
      <c r="EW1084" s="79"/>
      <c r="EX1084" s="79"/>
      <c r="EY1084" s="79"/>
      <c r="EZ1084" s="79"/>
      <c r="FA1084" s="79"/>
      <c r="FB1084" s="79"/>
      <c r="FC1084" s="79"/>
      <c r="FD1084" s="79"/>
      <c r="FE1084" s="79"/>
      <c r="FF1084" s="79"/>
      <c r="FG1084" s="79"/>
      <c r="FH1084" s="79"/>
      <c r="FI1084" s="79"/>
      <c r="FJ1084" s="79"/>
      <c r="FK1084" s="79"/>
      <c r="FL1084" s="79"/>
      <c r="FM1084" s="79"/>
      <c r="FN1084" s="79"/>
      <c r="FO1084" s="79"/>
      <c r="FP1084" s="79"/>
      <c r="FQ1084" s="79"/>
      <c r="FR1084" s="79"/>
      <c r="FS1084" s="79"/>
      <c r="FT1084" s="79"/>
      <c r="FU1084" s="79"/>
      <c r="FV1084" s="79"/>
      <c r="FW1084" s="79"/>
      <c r="FX1084" s="79"/>
      <c r="FY1084" s="79"/>
      <c r="FZ1084" s="79"/>
      <c r="GA1084" s="79"/>
      <c r="GB1084" s="79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79"/>
      <c r="HP1084" s="79"/>
      <c r="HQ1084" s="79"/>
      <c r="HR1084" s="79"/>
      <c r="HS1084" s="79"/>
      <c r="HT1084" s="79"/>
      <c r="HU1084" s="79"/>
      <c r="HV1084" s="79"/>
      <c r="HW1084" s="79"/>
      <c r="HX1084" s="79"/>
      <c r="HY1084" s="79"/>
      <c r="HZ1084" s="79"/>
      <c r="IA1084" s="79"/>
      <c r="IB1084" s="79"/>
      <c r="IC1084" s="79"/>
      <c r="ID1084" s="79"/>
      <c r="IE1084" s="79"/>
      <c r="IF1084" s="79"/>
      <c r="IG1084" s="79"/>
      <c r="IH1084" s="79"/>
      <c r="II1084" s="79"/>
      <c r="IJ1084" s="79"/>
      <c r="IK1084" s="79"/>
      <c r="IL1084" s="79"/>
      <c r="IM1084" s="79"/>
      <c r="IN1084" s="79"/>
      <c r="IO1084" s="79"/>
      <c r="IP1084" s="79"/>
      <c r="IQ1084" s="79"/>
      <c r="IR1084" s="79"/>
      <c r="IS1084" s="79"/>
      <c r="IT1084" s="79"/>
      <c r="IU1084" s="79"/>
      <c r="IV1084" s="79"/>
      <c r="IW1084" s="79"/>
      <c r="IX1084" s="79"/>
      <c r="IY1084" s="79"/>
      <c r="IZ1084" s="79"/>
      <c r="JA1084" s="79"/>
      <c r="JB1084" s="79"/>
      <c r="JC1084" s="79"/>
      <c r="JD1084" s="79"/>
      <c r="JE1084" s="79"/>
      <c r="JF1084" s="79"/>
      <c r="JG1084" s="79"/>
      <c r="JH1084" s="79"/>
      <c r="JI1084" s="79"/>
      <c r="JJ1084" s="79"/>
      <c r="JK1084" s="79"/>
      <c r="JL1084" s="79"/>
      <c r="JM1084" s="79"/>
      <c r="JN1084" s="79"/>
      <c r="JO1084" s="79"/>
      <c r="JP1084" s="79"/>
      <c r="JQ1084" s="79"/>
      <c r="JR1084" s="79"/>
      <c r="JS1084" s="79"/>
      <c r="JT1084" s="79"/>
      <c r="JU1084" s="79"/>
      <c r="JV1084" s="79"/>
      <c r="JW1084" s="79"/>
      <c r="JX1084" s="79"/>
      <c r="JY1084" s="79"/>
      <c r="JZ1084" s="79"/>
      <c r="KA1084" s="79"/>
      <c r="KB1084" s="79"/>
      <c r="KC1084" s="79"/>
      <c r="KD1084" s="79"/>
      <c r="KE1084" s="79"/>
      <c r="KF1084" s="79"/>
      <c r="KG1084" s="79"/>
      <c r="KH1084" s="79"/>
      <c r="KI1084" s="79"/>
      <c r="KJ1084" s="79"/>
      <c r="KK1084" s="79"/>
      <c r="KL1084" s="79"/>
      <c r="KM1084" s="79"/>
      <c r="KN1084" s="79"/>
      <c r="KO1084" s="79"/>
      <c r="KP1084" s="79"/>
      <c r="KQ1084" s="79"/>
      <c r="KR1084" s="79"/>
      <c r="KS1084" s="79"/>
      <c r="KT1084" s="79"/>
      <c r="KU1084" s="79"/>
      <c r="KV1084" s="79"/>
      <c r="KW1084" s="79"/>
      <c r="KX1084" s="79"/>
      <c r="KY1084" s="79"/>
      <c r="KZ1084" s="79"/>
      <c r="LA1084" s="79"/>
      <c r="LB1084" s="79"/>
      <c r="LC1084" s="79"/>
      <c r="LD1084" s="79"/>
      <c r="LE1084" s="79"/>
      <c r="LF1084" s="79"/>
      <c r="LG1084" s="79"/>
      <c r="LH1084" s="79"/>
      <c r="LI1084" s="79"/>
      <c r="LJ1084" s="79"/>
      <c r="LK1084" s="79"/>
      <c r="LL1084" s="79"/>
      <c r="LM1084" s="79"/>
      <c r="LN1084" s="79"/>
      <c r="LO1084" s="79"/>
      <c r="LP1084" s="79"/>
      <c r="LQ1084" s="79"/>
      <c r="LR1084" s="79"/>
      <c r="LS1084" s="79"/>
      <c r="LT1084" s="79"/>
      <c r="LU1084" s="79"/>
      <c r="LV1084" s="79"/>
      <c r="LW1084" s="79"/>
      <c r="LX1084" s="79"/>
      <c r="LY1084" s="79"/>
      <c r="LZ1084" s="79"/>
      <c r="MA1084" s="79"/>
      <c r="MB1084" s="79"/>
      <c r="MC1084" s="79"/>
      <c r="MD1084" s="79"/>
      <c r="ME1084" s="79"/>
      <c r="MF1084" s="79"/>
      <c r="MG1084" s="79"/>
      <c r="MH1084" s="79"/>
      <c r="MI1084" s="79"/>
      <c r="MJ1084" s="79"/>
      <c r="MK1084" s="79"/>
      <c r="ML1084" s="79"/>
      <c r="MM1084" s="79"/>
      <c r="MN1084" s="79"/>
      <c r="MO1084" s="79"/>
      <c r="MP1084" s="79"/>
      <c r="MQ1084" s="79"/>
      <c r="MR1084" s="79"/>
      <c r="MS1084" s="79"/>
      <c r="MT1084" s="79"/>
      <c r="MU1084" s="79"/>
      <c r="MV1084" s="79"/>
      <c r="MW1084" s="79"/>
      <c r="MX1084" s="79"/>
      <c r="MY1084" s="79"/>
      <c r="MZ1084" s="79"/>
      <c r="NA1084" s="79"/>
      <c r="NB1084" s="79"/>
      <c r="NC1084" s="79"/>
      <c r="ND1084" s="79"/>
      <c r="NE1084" s="79"/>
      <c r="NF1084" s="79"/>
      <c r="NG1084" s="79"/>
      <c r="NH1084" s="79"/>
      <c r="NI1084" s="79"/>
      <c r="NJ1084" s="79"/>
      <c r="NK1084" s="79"/>
      <c r="NL1084" s="79"/>
      <c r="NM1084" s="79"/>
      <c r="NN1084" s="79"/>
      <c r="NO1084" s="79"/>
      <c r="NP1084" s="79"/>
      <c r="NQ1084" s="79"/>
      <c r="NR1084" s="79"/>
      <c r="NS1084" s="79"/>
      <c r="NT1084" s="79"/>
      <c r="NU1084" s="79"/>
      <c r="NV1084" s="79"/>
      <c r="NW1084" s="79"/>
      <c r="NX1084" s="79"/>
      <c r="NY1084" s="79"/>
      <c r="NZ1084" s="79"/>
      <c r="OA1084" s="79"/>
      <c r="OB1084" s="79"/>
      <c r="OC1084" s="79"/>
      <c r="OD1084" s="79"/>
      <c r="OE1084" s="79"/>
      <c r="OF1084" s="79"/>
      <c r="OG1084" s="79"/>
      <c r="OH1084" s="79"/>
      <c r="OI1084" s="79"/>
      <c r="OJ1084" s="79"/>
      <c r="OK1084" s="79"/>
      <c r="OL1084" s="79"/>
      <c r="OM1084" s="79"/>
      <c r="ON1084" s="79"/>
      <c r="OO1084" s="79"/>
      <c r="OP1084" s="79"/>
      <c r="OQ1084" s="79"/>
      <c r="OR1084" s="79"/>
      <c r="OS1084" s="79"/>
      <c r="OT1084" s="79"/>
      <c r="OU1084" s="79"/>
      <c r="OV1084" s="79"/>
      <c r="OW1084" s="79"/>
      <c r="OX1084" s="79"/>
      <c r="OY1084" s="79"/>
      <c r="OZ1084" s="79"/>
      <c r="PA1084" s="79"/>
      <c r="PB1084" s="79"/>
      <c r="PC1084" s="79"/>
      <c r="PD1084" s="79"/>
      <c r="PE1084" s="79"/>
      <c r="PF1084" s="79"/>
      <c r="PG1084" s="79"/>
      <c r="PH1084" s="79"/>
      <c r="PI1084" s="79"/>
      <c r="PJ1084" s="79"/>
      <c r="PK1084" s="79"/>
      <c r="PL1084" s="79"/>
      <c r="PM1084" s="79"/>
      <c r="PN1084" s="79"/>
      <c r="PO1084" s="79"/>
      <c r="PP1084" s="79"/>
      <c r="PQ1084" s="79"/>
      <c r="PR1084" s="79"/>
      <c r="PS1084" s="79"/>
      <c r="PT1084" s="79"/>
      <c r="PU1084" s="79"/>
      <c r="PV1084" s="79"/>
      <c r="PW1084" s="79"/>
      <c r="PX1084" s="79"/>
      <c r="PY1084" s="79"/>
      <c r="PZ1084" s="79"/>
      <c r="QA1084" s="79"/>
      <c r="QB1084" s="79"/>
      <c r="QC1084" s="79"/>
      <c r="QD1084" s="79"/>
      <c r="QE1084" s="79"/>
      <c r="QF1084" s="79"/>
      <c r="QG1084" s="79"/>
      <c r="QH1084" s="79"/>
      <c r="QI1084" s="79"/>
      <c r="QJ1084" s="79"/>
      <c r="QK1084" s="79"/>
      <c r="QL1084" s="79"/>
      <c r="QM1084" s="79"/>
      <c r="QN1084" s="79"/>
      <c r="QO1084" s="79"/>
      <c r="QP1084" s="79"/>
      <c r="QQ1084" s="79"/>
      <c r="QR1084" s="79"/>
      <c r="QS1084" s="79"/>
      <c r="QT1084" s="79"/>
      <c r="QU1084" s="79"/>
      <c r="QV1084" s="79"/>
      <c r="QW1084" s="79"/>
      <c r="QX1084" s="79"/>
      <c r="QY1084" s="79"/>
      <c r="QZ1084" s="79"/>
      <c r="RA1084" s="79"/>
      <c r="RB1084" s="79"/>
      <c r="RC1084" s="79"/>
      <c r="RD1084" s="79"/>
      <c r="RE1084" s="79"/>
      <c r="RF1084" s="79"/>
      <c r="RG1084" s="79"/>
      <c r="RH1084" s="79"/>
      <c r="RI1084" s="79"/>
      <c r="RJ1084" s="79"/>
      <c r="RK1084" s="79"/>
      <c r="RL1084" s="79"/>
      <c r="RM1084" s="79"/>
      <c r="RN1084" s="79"/>
      <c r="RO1084" s="79"/>
      <c r="RP1084" s="79"/>
      <c r="RQ1084" s="79"/>
      <c r="RR1084" s="79"/>
      <c r="RS1084" s="79"/>
      <c r="RT1084" s="79"/>
      <c r="RU1084" s="79"/>
      <c r="RV1084" s="79"/>
      <c r="RW1084" s="79"/>
      <c r="RX1084" s="79"/>
      <c r="RY1084" s="79"/>
      <c r="RZ1084" s="79"/>
      <c r="SA1084" s="79"/>
      <c r="SB1084" s="79"/>
      <c r="SC1084" s="79"/>
      <c r="SD1084" s="79"/>
      <c r="SE1084" s="79"/>
      <c r="SF1084" s="79"/>
      <c r="SG1084" s="79"/>
      <c r="SH1084" s="79"/>
      <c r="SI1084" s="79"/>
      <c r="SJ1084" s="79"/>
      <c r="SK1084" s="79"/>
      <c r="SL1084" s="79"/>
      <c r="SM1084" s="79"/>
      <c r="SN1084" s="79"/>
      <c r="SO1084" s="79"/>
      <c r="SP1084" s="79"/>
      <c r="SQ1084" s="79"/>
      <c r="SR1084" s="79"/>
      <c r="SS1084" s="79"/>
      <c r="ST1084" s="79"/>
      <c r="SU1084" s="79"/>
      <c r="SV1084" s="79"/>
      <c r="SW1084" s="79"/>
      <c r="SX1084" s="79"/>
      <c r="SY1084" s="79"/>
      <c r="SZ1084" s="79"/>
      <c r="TA1084" s="79"/>
      <c r="TB1084" s="79"/>
      <c r="TC1084" s="79"/>
      <c r="TD1084" s="79"/>
      <c r="TE1084" s="79"/>
      <c r="TF1084" s="79"/>
      <c r="TG1084" s="79"/>
      <c r="TH1084" s="79"/>
      <c r="TI1084" s="79"/>
      <c r="TJ1084" s="79"/>
      <c r="TK1084" s="79"/>
      <c r="TL1084" s="79"/>
      <c r="TM1084" s="79"/>
      <c r="TN1084" s="79"/>
      <c r="TO1084" s="79"/>
      <c r="TP1084" s="79"/>
      <c r="TQ1084" s="79"/>
      <c r="TR1084" s="79"/>
      <c r="TS1084" s="79"/>
      <c r="TT1084" s="79"/>
      <c r="TU1084" s="79"/>
      <c r="TV1084" s="79"/>
      <c r="TW1084" s="79"/>
      <c r="TX1084" s="79"/>
      <c r="TY1084" s="79"/>
      <c r="TZ1084" s="79"/>
      <c r="UA1084" s="79"/>
      <c r="UB1084" s="79"/>
      <c r="UC1084" s="79"/>
      <c r="UD1084" s="79"/>
      <c r="UE1084" s="79"/>
      <c r="UF1084" s="79"/>
      <c r="UG1084" s="79"/>
      <c r="UH1084" s="79"/>
      <c r="UI1084" s="79"/>
      <c r="UJ1084" s="79"/>
      <c r="UK1084" s="79"/>
      <c r="UL1084" s="79"/>
      <c r="UM1084" s="79"/>
      <c r="UN1084" s="79"/>
      <c r="UO1084" s="79"/>
      <c r="UP1084" s="79"/>
      <c r="UQ1084" s="79"/>
      <c r="UR1084" s="79"/>
      <c r="US1084" s="79"/>
      <c r="UT1084" s="79"/>
      <c r="UU1084" s="79"/>
      <c r="UV1084" s="79"/>
      <c r="UW1084" s="79"/>
      <c r="UX1084" s="79"/>
      <c r="UY1084" s="79"/>
      <c r="UZ1084" s="79"/>
      <c r="VA1084" s="79"/>
      <c r="VB1084" s="79"/>
      <c r="VC1084" s="79"/>
      <c r="VD1084" s="79"/>
      <c r="VE1084" s="79"/>
      <c r="VF1084" s="79"/>
      <c r="VG1084" s="79"/>
      <c r="VH1084" s="79"/>
      <c r="VI1084" s="79"/>
      <c r="VJ1084" s="79"/>
      <c r="VK1084" s="79"/>
      <c r="VL1084" s="79"/>
      <c r="VM1084" s="79"/>
      <c r="VN1084" s="79"/>
      <c r="VO1084" s="79"/>
      <c r="VP1084" s="79"/>
      <c r="VQ1084" s="79"/>
      <c r="VR1084" s="79"/>
      <c r="VS1084" s="79"/>
      <c r="VT1084" s="79"/>
      <c r="VU1084" s="79"/>
      <c r="VV1084" s="79"/>
      <c r="VW1084" s="79"/>
      <c r="VX1084" s="79"/>
      <c r="VY1084" s="79"/>
      <c r="VZ1084" s="79"/>
      <c r="WA1084" s="79"/>
      <c r="WB1084" s="79"/>
      <c r="WC1084" s="79"/>
    </row>
    <row r="1085" spans="1:601" s="102" customFormat="1">
      <c r="A1085" s="49">
        <f>IF(C1085=C1084,A1084,IF(C1085=(C1084+1),A1084,(A1084+1)))</f>
        <v>151</v>
      </c>
      <c r="B1085" s="50">
        <f>IF(L1085="Stroke",IF(M1085=M1084,IF(A1085&lt;&gt;A1084,1,IF(L1084="Stroke",B1084+1,IF(L1083="Stroke",B1083+1,IF(L1082="Stroke",B1082+1,IF(L1081="Stroke",B1081+1,IF(L1080="Stroke",B1080+1,IF(L1079="Stroke",B1079+1,IF(L1078="Stroke",B1078+1,"")))))))),IF(A1085&lt;&gt;A1083,1,IF(M1085=M1083,IF(L1083="Stroke",B1083+1,IF(M1085=M1082,IF(L1082="Stroke",B1082+1,""))),1))),"")</f>
        <v>12</v>
      </c>
      <c r="C1085" s="49">
        <f t="shared" si="32"/>
        <v>53948</v>
      </c>
      <c r="D1085" s="49" t="str">
        <f t="shared" si="33"/>
        <v>2017121</v>
      </c>
      <c r="E1085" s="49">
        <v>2017</v>
      </c>
      <c r="F1085" s="49">
        <v>12</v>
      </c>
      <c r="G1085" s="49">
        <v>1</v>
      </c>
      <c r="H1085" s="49">
        <v>14</v>
      </c>
      <c r="I1085" s="49">
        <v>59</v>
      </c>
      <c r="J1085" s="49">
        <v>8</v>
      </c>
      <c r="K1085" s="49">
        <v>273</v>
      </c>
      <c r="L1085" s="49" t="s">
        <v>26</v>
      </c>
      <c r="M1085" s="49">
        <v>2</v>
      </c>
      <c r="N1085" s="49" t="s">
        <v>21</v>
      </c>
      <c r="O1085" s="49" t="s">
        <v>27</v>
      </c>
      <c r="P1085" s="49">
        <v>32</v>
      </c>
      <c r="Q1085" s="49"/>
      <c r="R1085" s="60"/>
      <c r="S1085" s="60"/>
      <c r="T1085" s="60"/>
      <c r="U1085" s="79"/>
      <c r="V1085" s="79"/>
      <c r="W1085" s="79"/>
      <c r="X1085" s="79"/>
      <c r="Y1085" s="79"/>
      <c r="Z1085" s="79"/>
      <c r="AA1085" s="79"/>
      <c r="AB1085" s="79"/>
      <c r="AC1085" s="79"/>
      <c r="AD1085" s="79"/>
      <c r="AE1085" s="79"/>
      <c r="AF1085" s="79"/>
      <c r="AG1085" s="79"/>
      <c r="AH1085" s="79"/>
      <c r="AI1085" s="79"/>
      <c r="AJ1085" s="79"/>
      <c r="AK1085" s="79"/>
      <c r="AL1085" s="79"/>
      <c r="AM1085" s="79"/>
      <c r="AN1085" s="79"/>
      <c r="AO1085" s="79"/>
      <c r="AP1085" s="79"/>
      <c r="AQ1085" s="79"/>
      <c r="AR1085" s="79"/>
      <c r="AS1085" s="79"/>
      <c r="AT1085" s="79"/>
      <c r="AU1085" s="79"/>
      <c r="AV1085" s="79"/>
      <c r="AW1085" s="79"/>
      <c r="AX1085" s="79"/>
      <c r="AY1085" s="79"/>
      <c r="AZ1085" s="79"/>
      <c r="BA1085" s="79"/>
      <c r="BB1085" s="79"/>
      <c r="BC1085" s="79"/>
      <c r="BD1085" s="79"/>
      <c r="BE1085" s="79"/>
      <c r="BF1085" s="79"/>
      <c r="BG1085" s="79"/>
      <c r="BH1085" s="79"/>
      <c r="BI1085" s="79"/>
      <c r="BJ1085" s="79"/>
      <c r="BK1085" s="79"/>
      <c r="BL1085" s="79"/>
      <c r="BM1085" s="79"/>
      <c r="BN1085" s="79"/>
      <c r="BO1085" s="79"/>
      <c r="BP1085" s="79"/>
      <c r="BQ1085" s="79"/>
      <c r="BR1085" s="79"/>
      <c r="BS1085" s="79"/>
      <c r="BT1085" s="79"/>
      <c r="BU1085" s="79"/>
      <c r="BV1085" s="79"/>
      <c r="BW1085" s="79"/>
      <c r="BX1085" s="79"/>
      <c r="BY1085" s="79"/>
      <c r="BZ1085" s="79"/>
      <c r="CA1085" s="79"/>
      <c r="CB1085" s="79"/>
      <c r="CC1085" s="79"/>
      <c r="CD1085" s="79"/>
      <c r="CE1085" s="79"/>
      <c r="CF1085" s="79"/>
      <c r="CG1085" s="79"/>
      <c r="CH1085" s="79"/>
      <c r="CI1085" s="79"/>
      <c r="CJ1085" s="79"/>
      <c r="CK1085" s="79"/>
      <c r="CL1085" s="79"/>
      <c r="CM1085" s="79"/>
      <c r="CN1085" s="79"/>
      <c r="CO1085" s="79"/>
      <c r="CP1085" s="79"/>
      <c r="CQ1085" s="79"/>
      <c r="CR1085" s="79"/>
      <c r="CS1085" s="79"/>
      <c r="CT1085" s="79"/>
      <c r="CU1085" s="79"/>
      <c r="CV1085" s="79"/>
      <c r="CW1085" s="79"/>
      <c r="CX1085" s="79"/>
      <c r="CY1085" s="79"/>
      <c r="CZ1085" s="79"/>
      <c r="DA1085" s="79"/>
      <c r="DB1085" s="79"/>
      <c r="DC1085" s="79"/>
      <c r="DD1085" s="79"/>
      <c r="DE1085" s="79"/>
      <c r="DF1085" s="79"/>
      <c r="DG1085" s="79"/>
      <c r="DH1085" s="79"/>
      <c r="DI1085" s="79"/>
      <c r="DJ1085" s="79"/>
      <c r="DK1085" s="79"/>
      <c r="DL1085" s="79"/>
      <c r="DM1085" s="79"/>
      <c r="DN1085" s="79"/>
      <c r="DO1085" s="79"/>
      <c r="DP1085" s="79"/>
      <c r="DQ1085" s="79"/>
      <c r="DR1085" s="79"/>
      <c r="DS1085" s="79"/>
      <c r="DT1085" s="79"/>
      <c r="DU1085" s="79"/>
      <c r="DV1085" s="79"/>
      <c r="DW1085" s="79"/>
      <c r="DX1085" s="79"/>
      <c r="DY1085" s="79"/>
      <c r="DZ1085" s="79"/>
      <c r="EA1085" s="79"/>
      <c r="EB1085" s="79"/>
      <c r="EC1085" s="79"/>
      <c r="ED1085" s="79"/>
      <c r="EE1085" s="79"/>
      <c r="EF1085" s="79"/>
      <c r="EG1085" s="79"/>
      <c r="EH1085" s="79"/>
      <c r="EI1085" s="79"/>
      <c r="EJ1085" s="79"/>
      <c r="EK1085" s="79"/>
      <c r="EL1085" s="79"/>
      <c r="EM1085" s="79"/>
      <c r="EN1085" s="79"/>
      <c r="EO1085" s="79"/>
      <c r="EP1085" s="79"/>
      <c r="EQ1085" s="79"/>
      <c r="ER1085" s="79"/>
      <c r="ES1085" s="79"/>
      <c r="ET1085" s="79"/>
      <c r="EU1085" s="79"/>
      <c r="EV1085" s="79"/>
      <c r="EW1085" s="79"/>
      <c r="EX1085" s="79"/>
      <c r="EY1085" s="79"/>
      <c r="EZ1085" s="79"/>
      <c r="FA1085" s="79"/>
      <c r="FB1085" s="79"/>
      <c r="FC1085" s="79"/>
      <c r="FD1085" s="79"/>
      <c r="FE1085" s="79"/>
      <c r="FF1085" s="79"/>
      <c r="FG1085" s="79"/>
      <c r="FH1085" s="79"/>
      <c r="FI1085" s="79"/>
      <c r="FJ1085" s="79"/>
      <c r="FK1085" s="79"/>
      <c r="FL1085" s="79"/>
      <c r="FM1085" s="79"/>
      <c r="FN1085" s="79"/>
      <c r="FO1085" s="79"/>
      <c r="FP1085" s="79"/>
      <c r="FQ1085" s="79"/>
      <c r="FR1085" s="79"/>
      <c r="FS1085" s="79"/>
      <c r="FT1085" s="79"/>
      <c r="FU1085" s="79"/>
      <c r="FV1085" s="79"/>
      <c r="FW1085" s="79"/>
      <c r="FX1085" s="79"/>
      <c r="FY1085" s="79"/>
      <c r="FZ1085" s="79"/>
      <c r="GA1085" s="79"/>
      <c r="GB1085" s="79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79"/>
      <c r="HP1085" s="79"/>
      <c r="HQ1085" s="79"/>
      <c r="HR1085" s="79"/>
      <c r="HS1085" s="79"/>
      <c r="HT1085" s="79"/>
      <c r="HU1085" s="79"/>
      <c r="HV1085" s="79"/>
      <c r="HW1085" s="79"/>
      <c r="HX1085" s="79"/>
      <c r="HY1085" s="79"/>
      <c r="HZ1085" s="79"/>
      <c r="IA1085" s="79"/>
      <c r="IB1085" s="79"/>
      <c r="IC1085" s="79"/>
      <c r="ID1085" s="79"/>
      <c r="IE1085" s="79"/>
      <c r="IF1085" s="79"/>
      <c r="IG1085" s="79"/>
      <c r="IH1085" s="79"/>
      <c r="II1085" s="79"/>
      <c r="IJ1085" s="79"/>
      <c r="IK1085" s="79"/>
      <c r="IL1085" s="79"/>
      <c r="IM1085" s="79"/>
      <c r="IN1085" s="79"/>
      <c r="IO1085" s="79"/>
      <c r="IP1085" s="79"/>
      <c r="IQ1085" s="79"/>
      <c r="IR1085" s="79"/>
      <c r="IS1085" s="79"/>
      <c r="IT1085" s="79"/>
      <c r="IU1085" s="79"/>
      <c r="IV1085" s="79"/>
      <c r="IW1085" s="79"/>
      <c r="IX1085" s="79"/>
      <c r="IY1085" s="79"/>
      <c r="IZ1085" s="79"/>
      <c r="JA1085" s="79"/>
      <c r="JB1085" s="79"/>
      <c r="JC1085" s="79"/>
      <c r="JD1085" s="79"/>
      <c r="JE1085" s="79"/>
      <c r="JF1085" s="79"/>
      <c r="JG1085" s="79"/>
      <c r="JH1085" s="79"/>
      <c r="JI1085" s="79"/>
      <c r="JJ1085" s="79"/>
      <c r="JK1085" s="79"/>
      <c r="JL1085" s="79"/>
      <c r="JM1085" s="79"/>
      <c r="JN1085" s="79"/>
      <c r="JO1085" s="79"/>
      <c r="JP1085" s="79"/>
      <c r="JQ1085" s="79"/>
      <c r="JR1085" s="79"/>
      <c r="JS1085" s="79"/>
      <c r="JT1085" s="79"/>
      <c r="JU1085" s="79"/>
      <c r="JV1085" s="79"/>
      <c r="JW1085" s="79"/>
      <c r="JX1085" s="79"/>
      <c r="JY1085" s="79"/>
      <c r="JZ1085" s="79"/>
      <c r="KA1085" s="79"/>
      <c r="KB1085" s="79"/>
      <c r="KC1085" s="79"/>
      <c r="KD1085" s="79"/>
      <c r="KE1085" s="79"/>
      <c r="KF1085" s="79"/>
      <c r="KG1085" s="79"/>
      <c r="KH1085" s="79"/>
      <c r="KI1085" s="79"/>
      <c r="KJ1085" s="79"/>
      <c r="KK1085" s="79"/>
      <c r="KL1085" s="79"/>
      <c r="KM1085" s="79"/>
      <c r="KN1085" s="79"/>
      <c r="KO1085" s="79"/>
      <c r="KP1085" s="79"/>
      <c r="KQ1085" s="79"/>
      <c r="KR1085" s="79"/>
      <c r="KS1085" s="79"/>
      <c r="KT1085" s="79"/>
      <c r="KU1085" s="79"/>
      <c r="KV1085" s="79"/>
      <c r="KW1085" s="79"/>
      <c r="KX1085" s="79"/>
      <c r="KY1085" s="79"/>
      <c r="KZ1085" s="79"/>
      <c r="LA1085" s="79"/>
      <c r="LB1085" s="79"/>
      <c r="LC1085" s="79"/>
      <c r="LD1085" s="79"/>
      <c r="LE1085" s="79"/>
      <c r="LF1085" s="79"/>
      <c r="LG1085" s="79"/>
      <c r="LH1085" s="79"/>
      <c r="LI1085" s="79"/>
      <c r="LJ1085" s="79"/>
      <c r="LK1085" s="79"/>
      <c r="LL1085" s="79"/>
      <c r="LM1085" s="79"/>
      <c r="LN1085" s="79"/>
      <c r="LO1085" s="79"/>
      <c r="LP1085" s="79"/>
      <c r="LQ1085" s="79"/>
      <c r="LR1085" s="79"/>
      <c r="LS1085" s="79"/>
      <c r="LT1085" s="79"/>
      <c r="LU1085" s="79"/>
      <c r="LV1085" s="79"/>
      <c r="LW1085" s="79"/>
      <c r="LX1085" s="79"/>
      <c r="LY1085" s="79"/>
      <c r="LZ1085" s="79"/>
      <c r="MA1085" s="79"/>
      <c r="MB1085" s="79"/>
      <c r="MC1085" s="79"/>
      <c r="MD1085" s="79"/>
      <c r="ME1085" s="79"/>
      <c r="MF1085" s="79"/>
      <c r="MG1085" s="79"/>
      <c r="MH1085" s="79"/>
      <c r="MI1085" s="79"/>
      <c r="MJ1085" s="79"/>
      <c r="MK1085" s="79"/>
      <c r="ML1085" s="79"/>
      <c r="MM1085" s="79"/>
      <c r="MN1085" s="79"/>
      <c r="MO1085" s="79"/>
      <c r="MP1085" s="79"/>
      <c r="MQ1085" s="79"/>
      <c r="MR1085" s="79"/>
      <c r="MS1085" s="79"/>
      <c r="MT1085" s="79"/>
      <c r="MU1085" s="79"/>
      <c r="MV1085" s="79"/>
      <c r="MW1085" s="79"/>
      <c r="MX1085" s="79"/>
      <c r="MY1085" s="79"/>
      <c r="MZ1085" s="79"/>
      <c r="NA1085" s="79"/>
      <c r="NB1085" s="79"/>
      <c r="NC1085" s="79"/>
      <c r="ND1085" s="79"/>
      <c r="NE1085" s="79"/>
      <c r="NF1085" s="79"/>
      <c r="NG1085" s="79"/>
      <c r="NH1085" s="79"/>
      <c r="NI1085" s="79"/>
      <c r="NJ1085" s="79"/>
      <c r="NK1085" s="79"/>
      <c r="NL1085" s="79"/>
      <c r="NM1085" s="79"/>
      <c r="NN1085" s="79"/>
      <c r="NO1085" s="79"/>
      <c r="NP1085" s="79"/>
      <c r="NQ1085" s="79"/>
      <c r="NR1085" s="79"/>
      <c r="NS1085" s="79"/>
      <c r="NT1085" s="79"/>
      <c r="NU1085" s="79"/>
      <c r="NV1085" s="79"/>
      <c r="NW1085" s="79"/>
      <c r="NX1085" s="79"/>
      <c r="NY1085" s="79"/>
      <c r="NZ1085" s="79"/>
      <c r="OA1085" s="79"/>
      <c r="OB1085" s="79"/>
      <c r="OC1085" s="79"/>
      <c r="OD1085" s="79"/>
      <c r="OE1085" s="79"/>
      <c r="OF1085" s="79"/>
      <c r="OG1085" s="79"/>
      <c r="OH1085" s="79"/>
      <c r="OI1085" s="79"/>
      <c r="OJ1085" s="79"/>
      <c r="OK1085" s="79"/>
      <c r="OL1085" s="79"/>
      <c r="OM1085" s="79"/>
      <c r="ON1085" s="79"/>
      <c r="OO1085" s="79"/>
      <c r="OP1085" s="79"/>
      <c r="OQ1085" s="79"/>
      <c r="OR1085" s="79"/>
      <c r="OS1085" s="79"/>
      <c r="OT1085" s="79"/>
      <c r="OU1085" s="79"/>
      <c r="OV1085" s="79"/>
      <c r="OW1085" s="79"/>
      <c r="OX1085" s="79"/>
      <c r="OY1085" s="79"/>
      <c r="OZ1085" s="79"/>
      <c r="PA1085" s="79"/>
      <c r="PB1085" s="79"/>
      <c r="PC1085" s="79"/>
      <c r="PD1085" s="79"/>
      <c r="PE1085" s="79"/>
      <c r="PF1085" s="79"/>
      <c r="PG1085" s="79"/>
      <c r="PH1085" s="79"/>
      <c r="PI1085" s="79"/>
      <c r="PJ1085" s="79"/>
      <c r="PK1085" s="79"/>
      <c r="PL1085" s="79"/>
      <c r="PM1085" s="79"/>
      <c r="PN1085" s="79"/>
      <c r="PO1085" s="79"/>
      <c r="PP1085" s="79"/>
      <c r="PQ1085" s="79"/>
      <c r="PR1085" s="79"/>
      <c r="PS1085" s="79"/>
      <c r="PT1085" s="79"/>
      <c r="PU1085" s="79"/>
      <c r="PV1085" s="79"/>
      <c r="PW1085" s="79"/>
      <c r="PX1085" s="79"/>
      <c r="PY1085" s="79"/>
      <c r="PZ1085" s="79"/>
      <c r="QA1085" s="79"/>
      <c r="QB1085" s="79"/>
      <c r="QC1085" s="79"/>
      <c r="QD1085" s="79"/>
      <c r="QE1085" s="79"/>
      <c r="QF1085" s="79"/>
      <c r="QG1085" s="79"/>
      <c r="QH1085" s="79"/>
      <c r="QI1085" s="79"/>
      <c r="QJ1085" s="79"/>
      <c r="QK1085" s="79"/>
      <c r="QL1085" s="79"/>
      <c r="QM1085" s="79"/>
      <c r="QN1085" s="79"/>
      <c r="QO1085" s="79"/>
      <c r="QP1085" s="79"/>
      <c r="QQ1085" s="79"/>
      <c r="QR1085" s="79"/>
      <c r="QS1085" s="79"/>
      <c r="QT1085" s="79"/>
      <c r="QU1085" s="79"/>
      <c r="QV1085" s="79"/>
      <c r="QW1085" s="79"/>
      <c r="QX1085" s="79"/>
      <c r="QY1085" s="79"/>
      <c r="QZ1085" s="79"/>
      <c r="RA1085" s="79"/>
      <c r="RB1085" s="79"/>
      <c r="RC1085" s="79"/>
      <c r="RD1085" s="79"/>
      <c r="RE1085" s="79"/>
      <c r="RF1085" s="79"/>
      <c r="RG1085" s="79"/>
      <c r="RH1085" s="79"/>
      <c r="RI1085" s="79"/>
      <c r="RJ1085" s="79"/>
      <c r="RK1085" s="79"/>
      <c r="RL1085" s="79"/>
      <c r="RM1085" s="79"/>
      <c r="RN1085" s="79"/>
      <c r="RO1085" s="79"/>
      <c r="RP1085" s="79"/>
      <c r="RQ1085" s="79"/>
      <c r="RR1085" s="79"/>
      <c r="RS1085" s="79"/>
      <c r="RT1085" s="79"/>
      <c r="RU1085" s="79"/>
      <c r="RV1085" s="79"/>
      <c r="RW1085" s="79"/>
      <c r="RX1085" s="79"/>
      <c r="RY1085" s="79"/>
      <c r="RZ1085" s="79"/>
      <c r="SA1085" s="79"/>
      <c r="SB1085" s="79"/>
      <c r="SC1085" s="79"/>
      <c r="SD1085" s="79"/>
      <c r="SE1085" s="79"/>
      <c r="SF1085" s="79"/>
      <c r="SG1085" s="79"/>
      <c r="SH1085" s="79"/>
      <c r="SI1085" s="79"/>
      <c r="SJ1085" s="79"/>
      <c r="SK1085" s="79"/>
      <c r="SL1085" s="79"/>
      <c r="SM1085" s="79"/>
      <c r="SN1085" s="79"/>
      <c r="SO1085" s="79"/>
      <c r="SP1085" s="79"/>
      <c r="SQ1085" s="79"/>
      <c r="SR1085" s="79"/>
      <c r="SS1085" s="79"/>
      <c r="ST1085" s="79"/>
      <c r="SU1085" s="79"/>
      <c r="SV1085" s="79"/>
      <c r="SW1085" s="79"/>
      <c r="SX1085" s="79"/>
      <c r="SY1085" s="79"/>
      <c r="SZ1085" s="79"/>
      <c r="TA1085" s="79"/>
      <c r="TB1085" s="79"/>
      <c r="TC1085" s="79"/>
      <c r="TD1085" s="79"/>
      <c r="TE1085" s="79"/>
      <c r="TF1085" s="79"/>
      <c r="TG1085" s="79"/>
      <c r="TH1085" s="79"/>
      <c r="TI1085" s="79"/>
      <c r="TJ1085" s="79"/>
      <c r="TK1085" s="79"/>
      <c r="TL1085" s="79"/>
      <c r="TM1085" s="79"/>
      <c r="TN1085" s="79"/>
      <c r="TO1085" s="79"/>
      <c r="TP1085" s="79"/>
      <c r="TQ1085" s="79"/>
      <c r="TR1085" s="79"/>
      <c r="TS1085" s="79"/>
      <c r="TT1085" s="79"/>
      <c r="TU1085" s="79"/>
      <c r="TV1085" s="79"/>
      <c r="TW1085" s="79"/>
      <c r="TX1085" s="79"/>
      <c r="TY1085" s="79"/>
      <c r="TZ1085" s="79"/>
      <c r="UA1085" s="79"/>
      <c r="UB1085" s="79"/>
      <c r="UC1085" s="79"/>
      <c r="UD1085" s="79"/>
      <c r="UE1085" s="79"/>
      <c r="UF1085" s="79"/>
      <c r="UG1085" s="79"/>
      <c r="UH1085" s="79"/>
      <c r="UI1085" s="79"/>
      <c r="UJ1085" s="79"/>
      <c r="UK1085" s="79"/>
      <c r="UL1085" s="79"/>
      <c r="UM1085" s="79"/>
      <c r="UN1085" s="79"/>
      <c r="UO1085" s="79"/>
      <c r="UP1085" s="79"/>
      <c r="UQ1085" s="79"/>
      <c r="UR1085" s="79"/>
      <c r="US1085" s="79"/>
      <c r="UT1085" s="79"/>
      <c r="UU1085" s="79"/>
      <c r="UV1085" s="79"/>
      <c r="UW1085" s="79"/>
      <c r="UX1085" s="79"/>
      <c r="UY1085" s="79"/>
      <c r="UZ1085" s="79"/>
      <c r="VA1085" s="79"/>
      <c r="VB1085" s="79"/>
      <c r="VC1085" s="79"/>
      <c r="VD1085" s="79"/>
      <c r="VE1085" s="79"/>
      <c r="VF1085" s="79"/>
      <c r="VG1085" s="79"/>
      <c r="VH1085" s="79"/>
      <c r="VI1085" s="79"/>
      <c r="VJ1085" s="79"/>
      <c r="VK1085" s="79"/>
      <c r="VL1085" s="79"/>
      <c r="VM1085" s="79"/>
      <c r="VN1085" s="79"/>
      <c r="VO1085" s="79"/>
      <c r="VP1085" s="79"/>
      <c r="VQ1085" s="79"/>
      <c r="VR1085" s="79"/>
      <c r="VS1085" s="79"/>
      <c r="VT1085" s="79"/>
      <c r="VU1085" s="79"/>
      <c r="VV1085" s="79"/>
      <c r="VW1085" s="79"/>
      <c r="VX1085" s="79"/>
      <c r="VY1085" s="79"/>
      <c r="VZ1085" s="79"/>
      <c r="WA1085" s="79"/>
      <c r="WB1085" s="79"/>
      <c r="WC1085" s="79"/>
    </row>
    <row r="1086" spans="1:601" s="102" customFormat="1">
      <c r="A1086" s="49">
        <f>IF(C1086=C1085,A1085,IF(C1086=(C1085+1),A1085,(A1085+1)))</f>
        <v>151</v>
      </c>
      <c r="B1086" s="50" t="str">
        <f>IF(L1086="Stroke",IF(M1086=M1085,IF(A1086&lt;&gt;A1085,1,IF(L1085="Stroke",B1085+1,IF(L1084="Stroke",B1084+1,IF(L1083="Stroke",B1083+1,IF(L1082="Stroke",B1082+1,IF(L1081="Stroke",B1081+1,IF(L1080="Stroke",B1080+1,IF(L1079="Stroke",B1079+1,"")))))))),IF(A1086&lt;&gt;A1084,1,IF(M1086=M1084,IF(L1084="Stroke",B1084+1,IF(M1086=M1083,IF(L1083="Stroke",B1083+1,""))),1))),"")</f>
        <v/>
      </c>
      <c r="C1086" s="49">
        <f t="shared" si="32"/>
        <v>53948</v>
      </c>
      <c r="D1086" s="49" t="str">
        <f t="shared" si="33"/>
        <v>2017121</v>
      </c>
      <c r="E1086" s="49">
        <v>2017</v>
      </c>
      <c r="F1086" s="49">
        <v>12</v>
      </c>
      <c r="G1086" s="49">
        <v>1</v>
      </c>
      <c r="H1086" s="49">
        <v>14</v>
      </c>
      <c r="I1086" s="49">
        <v>59</v>
      </c>
      <c r="J1086" s="49">
        <v>8</v>
      </c>
      <c r="K1086" s="49">
        <v>284</v>
      </c>
      <c r="L1086" s="49" t="s">
        <v>29</v>
      </c>
      <c r="M1086" s="49">
        <v>2</v>
      </c>
      <c r="N1086" s="49" t="s">
        <v>21</v>
      </c>
      <c r="O1086" s="49" t="s">
        <v>27</v>
      </c>
      <c r="P1086" s="49">
        <v>0</v>
      </c>
      <c r="Q1086" s="49"/>
      <c r="R1086" s="60"/>
      <c r="S1086" s="60"/>
      <c r="T1086" s="60"/>
      <c r="U1086" s="79"/>
      <c r="V1086" s="79"/>
      <c r="W1086" s="79"/>
      <c r="X1086" s="79"/>
      <c r="Y1086" s="79"/>
      <c r="Z1086" s="79"/>
      <c r="AA1086" s="79"/>
      <c r="AB1086" s="79"/>
      <c r="AC1086" s="79"/>
      <c r="AD1086" s="79"/>
      <c r="AE1086" s="79"/>
      <c r="AF1086" s="79"/>
      <c r="AG1086" s="79"/>
      <c r="AH1086" s="79"/>
      <c r="AI1086" s="79"/>
      <c r="AJ1086" s="79"/>
      <c r="AK1086" s="79"/>
      <c r="AL1086" s="79"/>
      <c r="AM1086" s="79"/>
      <c r="AN1086" s="79"/>
      <c r="AO1086" s="79"/>
      <c r="AP1086" s="79"/>
      <c r="AQ1086" s="79"/>
      <c r="AR1086" s="79"/>
      <c r="AS1086" s="79"/>
      <c r="AT1086" s="79"/>
      <c r="AU1086" s="79"/>
      <c r="AV1086" s="79"/>
      <c r="AW1086" s="79"/>
      <c r="AX1086" s="79"/>
      <c r="AY1086" s="79"/>
      <c r="AZ1086" s="79"/>
      <c r="BA1086" s="79"/>
      <c r="BB1086" s="79"/>
      <c r="BC1086" s="79"/>
      <c r="BD1086" s="79"/>
      <c r="BE1086" s="79"/>
      <c r="BF1086" s="79"/>
      <c r="BG1086" s="79"/>
      <c r="BH1086" s="79"/>
      <c r="BI1086" s="79"/>
      <c r="BJ1086" s="79"/>
      <c r="BK1086" s="79"/>
      <c r="BL1086" s="79"/>
      <c r="BM1086" s="79"/>
      <c r="BN1086" s="79"/>
      <c r="BO1086" s="79"/>
      <c r="BP1086" s="79"/>
      <c r="BQ1086" s="79"/>
      <c r="BR1086" s="79"/>
      <c r="BS1086" s="79"/>
      <c r="BT1086" s="79"/>
      <c r="BU1086" s="79"/>
      <c r="BV1086" s="79"/>
      <c r="BW1086" s="79"/>
      <c r="BX1086" s="79"/>
      <c r="BY1086" s="79"/>
      <c r="BZ1086" s="79"/>
      <c r="CA1086" s="79"/>
      <c r="CB1086" s="79"/>
      <c r="CC1086" s="79"/>
      <c r="CD1086" s="79"/>
      <c r="CE1086" s="79"/>
      <c r="CF1086" s="79"/>
      <c r="CG1086" s="79"/>
      <c r="CH1086" s="79"/>
      <c r="CI1086" s="79"/>
      <c r="CJ1086" s="79"/>
      <c r="CK1086" s="79"/>
      <c r="CL1086" s="79"/>
      <c r="CM1086" s="79"/>
      <c r="CN1086" s="79"/>
      <c r="CO1086" s="79"/>
      <c r="CP1086" s="79"/>
      <c r="CQ1086" s="79"/>
      <c r="CR1086" s="79"/>
      <c r="CS1086" s="79"/>
      <c r="CT1086" s="79"/>
      <c r="CU1086" s="79"/>
      <c r="CV1086" s="79"/>
      <c r="CW1086" s="79"/>
      <c r="CX1086" s="79"/>
      <c r="CY1086" s="79"/>
      <c r="CZ1086" s="79"/>
      <c r="DA1086" s="79"/>
      <c r="DB1086" s="79"/>
      <c r="DC1086" s="79"/>
      <c r="DD1086" s="79"/>
      <c r="DE1086" s="79"/>
      <c r="DF1086" s="79"/>
      <c r="DG1086" s="79"/>
      <c r="DH1086" s="79"/>
      <c r="DI1086" s="79"/>
      <c r="DJ1086" s="79"/>
      <c r="DK1086" s="79"/>
      <c r="DL1086" s="79"/>
      <c r="DM1086" s="79"/>
      <c r="DN1086" s="79"/>
      <c r="DO1086" s="79"/>
      <c r="DP1086" s="79"/>
      <c r="DQ1086" s="79"/>
      <c r="DR1086" s="79"/>
      <c r="DS1086" s="79"/>
      <c r="DT1086" s="79"/>
      <c r="DU1086" s="79"/>
      <c r="DV1086" s="79"/>
      <c r="DW1086" s="79"/>
      <c r="DX1086" s="79"/>
      <c r="DY1086" s="79"/>
      <c r="DZ1086" s="79"/>
      <c r="EA1086" s="79"/>
      <c r="EB1086" s="79"/>
      <c r="EC1086" s="79"/>
      <c r="ED1086" s="79"/>
      <c r="EE1086" s="79"/>
      <c r="EF1086" s="79"/>
      <c r="EG1086" s="79"/>
      <c r="EH1086" s="79"/>
      <c r="EI1086" s="79"/>
      <c r="EJ1086" s="79"/>
      <c r="EK1086" s="79"/>
      <c r="EL1086" s="79"/>
      <c r="EM1086" s="79"/>
      <c r="EN1086" s="79"/>
      <c r="EO1086" s="79"/>
      <c r="EP1086" s="79"/>
      <c r="EQ1086" s="79"/>
      <c r="ER1086" s="79"/>
      <c r="ES1086" s="79"/>
      <c r="ET1086" s="79"/>
      <c r="EU1086" s="79"/>
      <c r="EV1086" s="79"/>
      <c r="EW1086" s="79"/>
      <c r="EX1086" s="79"/>
      <c r="EY1086" s="79"/>
      <c r="EZ1086" s="79"/>
      <c r="FA1086" s="79"/>
      <c r="FB1086" s="79"/>
      <c r="FC1086" s="79"/>
      <c r="FD1086" s="79"/>
      <c r="FE1086" s="79"/>
      <c r="FF1086" s="79"/>
      <c r="FG1086" s="79"/>
      <c r="FH1086" s="79"/>
      <c r="FI1086" s="79"/>
      <c r="FJ1086" s="79"/>
      <c r="FK1086" s="79"/>
      <c r="FL1086" s="79"/>
      <c r="FM1086" s="79"/>
      <c r="FN1086" s="79"/>
      <c r="FO1086" s="79"/>
      <c r="FP1086" s="79"/>
      <c r="FQ1086" s="79"/>
      <c r="FR1086" s="79"/>
      <c r="FS1086" s="79"/>
      <c r="FT1086" s="79"/>
      <c r="FU1086" s="79"/>
      <c r="FV1086" s="79"/>
      <c r="FW1086" s="79"/>
      <c r="FX1086" s="79"/>
      <c r="FY1086" s="79"/>
      <c r="FZ1086" s="79"/>
      <c r="GA1086" s="79"/>
      <c r="GB1086" s="79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79"/>
      <c r="HP1086" s="79"/>
      <c r="HQ1086" s="79"/>
      <c r="HR1086" s="79"/>
      <c r="HS1086" s="79"/>
      <c r="HT1086" s="79"/>
      <c r="HU1086" s="79"/>
      <c r="HV1086" s="79"/>
      <c r="HW1086" s="79"/>
      <c r="HX1086" s="79"/>
      <c r="HY1086" s="79"/>
      <c r="HZ1086" s="79"/>
      <c r="IA1086" s="79"/>
      <c r="IB1086" s="79"/>
      <c r="IC1086" s="79"/>
      <c r="ID1086" s="79"/>
      <c r="IE1086" s="79"/>
      <c r="IF1086" s="79"/>
      <c r="IG1086" s="79"/>
      <c r="IH1086" s="79"/>
      <c r="II1086" s="79"/>
      <c r="IJ1086" s="79"/>
      <c r="IK1086" s="79"/>
      <c r="IL1086" s="79"/>
      <c r="IM1086" s="79"/>
      <c r="IN1086" s="79"/>
      <c r="IO1086" s="79"/>
      <c r="IP1086" s="79"/>
      <c r="IQ1086" s="79"/>
      <c r="IR1086" s="79"/>
      <c r="IS1086" s="79"/>
      <c r="IT1086" s="79"/>
      <c r="IU1086" s="79"/>
      <c r="IV1086" s="79"/>
      <c r="IW1086" s="79"/>
      <c r="IX1086" s="79"/>
      <c r="IY1086" s="79"/>
      <c r="IZ1086" s="79"/>
      <c r="JA1086" s="79"/>
      <c r="JB1086" s="79"/>
      <c r="JC1086" s="79"/>
      <c r="JD1086" s="79"/>
      <c r="JE1086" s="79"/>
      <c r="JF1086" s="79"/>
      <c r="JG1086" s="79"/>
      <c r="JH1086" s="79"/>
      <c r="JI1086" s="79"/>
      <c r="JJ1086" s="79"/>
      <c r="JK1086" s="79"/>
      <c r="JL1086" s="79"/>
      <c r="JM1086" s="79"/>
      <c r="JN1086" s="79"/>
      <c r="JO1086" s="79"/>
      <c r="JP1086" s="79"/>
      <c r="JQ1086" s="79"/>
      <c r="JR1086" s="79"/>
      <c r="JS1086" s="79"/>
      <c r="JT1086" s="79"/>
      <c r="JU1086" s="79"/>
      <c r="JV1086" s="79"/>
      <c r="JW1086" s="79"/>
      <c r="JX1086" s="79"/>
      <c r="JY1086" s="79"/>
      <c r="JZ1086" s="79"/>
      <c r="KA1086" s="79"/>
      <c r="KB1086" s="79"/>
      <c r="KC1086" s="79"/>
      <c r="KD1086" s="79"/>
      <c r="KE1086" s="79"/>
      <c r="KF1086" s="79"/>
      <c r="KG1086" s="79"/>
      <c r="KH1086" s="79"/>
      <c r="KI1086" s="79"/>
      <c r="KJ1086" s="79"/>
      <c r="KK1086" s="79"/>
      <c r="KL1086" s="79"/>
      <c r="KM1086" s="79"/>
      <c r="KN1086" s="79"/>
      <c r="KO1086" s="79"/>
      <c r="KP1086" s="79"/>
      <c r="KQ1086" s="79"/>
      <c r="KR1086" s="79"/>
      <c r="KS1086" s="79"/>
      <c r="KT1086" s="79"/>
      <c r="KU1086" s="79"/>
      <c r="KV1086" s="79"/>
      <c r="KW1086" s="79"/>
      <c r="KX1086" s="79"/>
      <c r="KY1086" s="79"/>
      <c r="KZ1086" s="79"/>
      <c r="LA1086" s="79"/>
      <c r="LB1086" s="79"/>
      <c r="LC1086" s="79"/>
      <c r="LD1086" s="79"/>
      <c r="LE1086" s="79"/>
      <c r="LF1086" s="79"/>
      <c r="LG1086" s="79"/>
      <c r="LH1086" s="79"/>
      <c r="LI1086" s="79"/>
      <c r="LJ1086" s="79"/>
      <c r="LK1086" s="79"/>
      <c r="LL1086" s="79"/>
      <c r="LM1086" s="79"/>
      <c r="LN1086" s="79"/>
      <c r="LO1086" s="79"/>
      <c r="LP1086" s="79"/>
      <c r="LQ1086" s="79"/>
      <c r="LR1086" s="79"/>
      <c r="LS1086" s="79"/>
      <c r="LT1086" s="79"/>
      <c r="LU1086" s="79"/>
      <c r="LV1086" s="79"/>
      <c r="LW1086" s="79"/>
      <c r="LX1086" s="79"/>
      <c r="LY1086" s="79"/>
      <c r="LZ1086" s="79"/>
      <c r="MA1086" s="79"/>
      <c r="MB1086" s="79"/>
      <c r="MC1086" s="79"/>
      <c r="MD1086" s="79"/>
      <c r="ME1086" s="79"/>
      <c r="MF1086" s="79"/>
      <c r="MG1086" s="79"/>
      <c r="MH1086" s="79"/>
      <c r="MI1086" s="79"/>
      <c r="MJ1086" s="79"/>
      <c r="MK1086" s="79"/>
      <c r="ML1086" s="79"/>
      <c r="MM1086" s="79"/>
      <c r="MN1086" s="79"/>
      <c r="MO1086" s="79"/>
      <c r="MP1086" s="79"/>
      <c r="MQ1086" s="79"/>
      <c r="MR1086" s="79"/>
      <c r="MS1086" s="79"/>
      <c r="MT1086" s="79"/>
      <c r="MU1086" s="79"/>
      <c r="MV1086" s="79"/>
      <c r="MW1086" s="79"/>
      <c r="MX1086" s="79"/>
      <c r="MY1086" s="79"/>
      <c r="MZ1086" s="79"/>
      <c r="NA1086" s="79"/>
      <c r="NB1086" s="79"/>
      <c r="NC1086" s="79"/>
      <c r="ND1086" s="79"/>
      <c r="NE1086" s="79"/>
      <c r="NF1086" s="79"/>
      <c r="NG1086" s="79"/>
      <c r="NH1086" s="79"/>
      <c r="NI1086" s="79"/>
      <c r="NJ1086" s="79"/>
      <c r="NK1086" s="79"/>
      <c r="NL1086" s="79"/>
      <c r="NM1086" s="79"/>
      <c r="NN1086" s="79"/>
      <c r="NO1086" s="79"/>
      <c r="NP1086" s="79"/>
      <c r="NQ1086" s="79"/>
      <c r="NR1086" s="79"/>
      <c r="NS1086" s="79"/>
      <c r="NT1086" s="79"/>
      <c r="NU1086" s="79"/>
      <c r="NV1086" s="79"/>
      <c r="NW1086" s="79"/>
      <c r="NX1086" s="79"/>
      <c r="NY1086" s="79"/>
      <c r="NZ1086" s="79"/>
      <c r="OA1086" s="79"/>
      <c r="OB1086" s="79"/>
      <c r="OC1086" s="79"/>
      <c r="OD1086" s="79"/>
      <c r="OE1086" s="79"/>
      <c r="OF1086" s="79"/>
      <c r="OG1086" s="79"/>
      <c r="OH1086" s="79"/>
      <c r="OI1086" s="79"/>
      <c r="OJ1086" s="79"/>
      <c r="OK1086" s="79"/>
      <c r="OL1086" s="79"/>
      <c r="OM1086" s="79"/>
      <c r="ON1086" s="79"/>
      <c r="OO1086" s="79"/>
      <c r="OP1086" s="79"/>
      <c r="OQ1086" s="79"/>
      <c r="OR1086" s="79"/>
      <c r="OS1086" s="79"/>
      <c r="OT1086" s="79"/>
      <c r="OU1086" s="79"/>
      <c r="OV1086" s="79"/>
      <c r="OW1086" s="79"/>
      <c r="OX1086" s="79"/>
      <c r="OY1086" s="79"/>
      <c r="OZ1086" s="79"/>
      <c r="PA1086" s="79"/>
      <c r="PB1086" s="79"/>
      <c r="PC1086" s="79"/>
      <c r="PD1086" s="79"/>
      <c r="PE1086" s="79"/>
      <c r="PF1086" s="79"/>
      <c r="PG1086" s="79"/>
      <c r="PH1086" s="79"/>
      <c r="PI1086" s="79"/>
      <c r="PJ1086" s="79"/>
      <c r="PK1086" s="79"/>
      <c r="PL1086" s="79"/>
      <c r="PM1086" s="79"/>
      <c r="PN1086" s="79"/>
      <c r="PO1086" s="79"/>
      <c r="PP1086" s="79"/>
      <c r="PQ1086" s="79"/>
      <c r="PR1086" s="79"/>
      <c r="PS1086" s="79"/>
      <c r="PT1086" s="79"/>
      <c r="PU1086" s="79"/>
      <c r="PV1086" s="79"/>
      <c r="PW1086" s="79"/>
      <c r="PX1086" s="79"/>
      <c r="PY1086" s="79"/>
      <c r="PZ1086" s="79"/>
      <c r="QA1086" s="79"/>
      <c r="QB1086" s="79"/>
      <c r="QC1086" s="79"/>
      <c r="QD1086" s="79"/>
      <c r="QE1086" s="79"/>
      <c r="QF1086" s="79"/>
      <c r="QG1086" s="79"/>
      <c r="QH1086" s="79"/>
      <c r="QI1086" s="79"/>
      <c r="QJ1086" s="79"/>
      <c r="QK1086" s="79"/>
      <c r="QL1086" s="79"/>
      <c r="QM1086" s="79"/>
      <c r="QN1086" s="79"/>
      <c r="QO1086" s="79"/>
      <c r="QP1086" s="79"/>
      <c r="QQ1086" s="79"/>
      <c r="QR1086" s="79"/>
      <c r="QS1086" s="79"/>
      <c r="QT1086" s="79"/>
      <c r="QU1086" s="79"/>
      <c r="QV1086" s="79"/>
      <c r="QW1086" s="79"/>
      <c r="QX1086" s="79"/>
      <c r="QY1086" s="79"/>
      <c r="QZ1086" s="79"/>
      <c r="RA1086" s="79"/>
      <c r="RB1086" s="79"/>
      <c r="RC1086" s="79"/>
      <c r="RD1086" s="79"/>
      <c r="RE1086" s="79"/>
      <c r="RF1086" s="79"/>
      <c r="RG1086" s="79"/>
      <c r="RH1086" s="79"/>
      <c r="RI1086" s="79"/>
      <c r="RJ1086" s="79"/>
      <c r="RK1086" s="79"/>
      <c r="RL1086" s="79"/>
      <c r="RM1086" s="79"/>
      <c r="RN1086" s="79"/>
      <c r="RO1086" s="79"/>
      <c r="RP1086" s="79"/>
      <c r="RQ1086" s="79"/>
      <c r="RR1086" s="79"/>
      <c r="RS1086" s="79"/>
      <c r="RT1086" s="79"/>
      <c r="RU1086" s="79"/>
      <c r="RV1086" s="79"/>
      <c r="RW1086" s="79"/>
      <c r="RX1086" s="79"/>
      <c r="RY1086" s="79"/>
      <c r="RZ1086" s="79"/>
      <c r="SA1086" s="79"/>
      <c r="SB1086" s="79"/>
      <c r="SC1086" s="79"/>
      <c r="SD1086" s="79"/>
      <c r="SE1086" s="79"/>
      <c r="SF1086" s="79"/>
      <c r="SG1086" s="79"/>
      <c r="SH1086" s="79"/>
      <c r="SI1086" s="79"/>
      <c r="SJ1086" s="79"/>
      <c r="SK1086" s="79"/>
      <c r="SL1086" s="79"/>
      <c r="SM1086" s="79"/>
      <c r="SN1086" s="79"/>
      <c r="SO1086" s="79"/>
      <c r="SP1086" s="79"/>
      <c r="SQ1086" s="79"/>
      <c r="SR1086" s="79"/>
      <c r="SS1086" s="79"/>
      <c r="ST1086" s="79"/>
      <c r="SU1086" s="79"/>
      <c r="SV1086" s="79"/>
      <c r="SW1086" s="79"/>
      <c r="SX1086" s="79"/>
      <c r="SY1086" s="79"/>
      <c r="SZ1086" s="79"/>
      <c r="TA1086" s="79"/>
      <c r="TB1086" s="79"/>
      <c r="TC1086" s="79"/>
      <c r="TD1086" s="79"/>
      <c r="TE1086" s="79"/>
      <c r="TF1086" s="79"/>
      <c r="TG1086" s="79"/>
      <c r="TH1086" s="79"/>
      <c r="TI1086" s="79"/>
      <c r="TJ1086" s="79"/>
      <c r="TK1086" s="79"/>
      <c r="TL1086" s="79"/>
      <c r="TM1086" s="79"/>
      <c r="TN1086" s="79"/>
      <c r="TO1086" s="79"/>
      <c r="TP1086" s="79"/>
      <c r="TQ1086" s="79"/>
      <c r="TR1086" s="79"/>
      <c r="TS1086" s="79"/>
      <c r="TT1086" s="79"/>
      <c r="TU1086" s="79"/>
      <c r="TV1086" s="79"/>
      <c r="TW1086" s="79"/>
      <c r="TX1086" s="79"/>
      <c r="TY1086" s="79"/>
      <c r="TZ1086" s="79"/>
      <c r="UA1086" s="79"/>
      <c r="UB1086" s="79"/>
      <c r="UC1086" s="79"/>
      <c r="UD1086" s="79"/>
      <c r="UE1086" s="79"/>
      <c r="UF1086" s="79"/>
      <c r="UG1086" s="79"/>
      <c r="UH1086" s="79"/>
      <c r="UI1086" s="79"/>
      <c r="UJ1086" s="79"/>
      <c r="UK1086" s="79"/>
      <c r="UL1086" s="79"/>
      <c r="UM1086" s="79"/>
      <c r="UN1086" s="79"/>
      <c r="UO1086" s="79"/>
      <c r="UP1086" s="79"/>
      <c r="UQ1086" s="79"/>
      <c r="UR1086" s="79"/>
      <c r="US1086" s="79"/>
      <c r="UT1086" s="79"/>
      <c r="UU1086" s="79"/>
      <c r="UV1086" s="79"/>
      <c r="UW1086" s="79"/>
      <c r="UX1086" s="79"/>
      <c r="UY1086" s="79"/>
      <c r="UZ1086" s="79"/>
      <c r="VA1086" s="79"/>
      <c r="VB1086" s="79"/>
      <c r="VC1086" s="79"/>
      <c r="VD1086" s="79"/>
      <c r="VE1086" s="79"/>
      <c r="VF1086" s="79"/>
      <c r="VG1086" s="79"/>
      <c r="VH1086" s="79"/>
      <c r="VI1086" s="79"/>
      <c r="VJ1086" s="79"/>
      <c r="VK1086" s="79"/>
      <c r="VL1086" s="79"/>
      <c r="VM1086" s="79"/>
      <c r="VN1086" s="79"/>
      <c r="VO1086" s="79"/>
      <c r="VP1086" s="79"/>
      <c r="VQ1086" s="79"/>
      <c r="VR1086" s="79"/>
      <c r="VS1086" s="79"/>
      <c r="VT1086" s="79"/>
      <c r="VU1086" s="79"/>
      <c r="VV1086" s="79"/>
      <c r="VW1086" s="79"/>
      <c r="VX1086" s="79"/>
      <c r="VY1086" s="79"/>
      <c r="VZ1086" s="79"/>
      <c r="WA1086" s="79"/>
      <c r="WB1086" s="79"/>
      <c r="WC1086" s="79"/>
    </row>
    <row r="1087" spans="1:601" s="85" customFormat="1">
      <c r="A1087" s="83">
        <f>IF(C1087=C1086,A1086,IF(C1087=(C1086+1),A1086,(A1086+1)))</f>
        <v>152</v>
      </c>
      <c r="B1087" s="50">
        <f>IF(L1087="Stroke",IF(M1087=M1086,IF(A1087&lt;&gt;A1086,1,IF(L1086="Stroke",B1086+1,IF(L1085="Stroke",B1085+1,IF(L1084="Stroke",B1084+1,IF(L1083="Stroke",B1083+1,IF(L1082="Stroke",B1082+1,IF(L1081="Stroke",B1081+1,IF(L1080="Stroke",B1080+1,"")))))))),IF(A1087&lt;&gt;A1085,1,IF(M1087=M1085,IF(L1085="Stroke",B1085+1,IF(M1087=M1084,IF(L1084="Stroke",B1084+1,""))),1))),"")</f>
        <v>1</v>
      </c>
      <c r="C1087" s="83">
        <f t="shared" si="32"/>
        <v>54357</v>
      </c>
      <c r="D1087" s="83" t="str">
        <f t="shared" si="33"/>
        <v>2017121</v>
      </c>
      <c r="E1087" s="83">
        <v>2017</v>
      </c>
      <c r="F1087" s="83">
        <v>12</v>
      </c>
      <c r="G1087" s="83">
        <v>1</v>
      </c>
      <c r="H1087" s="83">
        <v>15</v>
      </c>
      <c r="I1087" s="83">
        <v>5</v>
      </c>
      <c r="J1087" s="83">
        <v>57</v>
      </c>
      <c r="K1087" s="83">
        <v>627</v>
      </c>
      <c r="L1087" s="83" t="s">
        <v>26</v>
      </c>
      <c r="M1087" s="83">
        <v>1</v>
      </c>
      <c r="N1087" s="83" t="s">
        <v>21</v>
      </c>
      <c r="O1087" s="83" t="s">
        <v>27</v>
      </c>
      <c r="P1087" s="83">
        <f>638-627</f>
        <v>11</v>
      </c>
      <c r="Q1087" s="73" t="s">
        <v>71</v>
      </c>
      <c r="R1087" s="60"/>
      <c r="S1087" s="60"/>
      <c r="T1087" s="60"/>
      <c r="U1087" s="79"/>
      <c r="V1087" s="79"/>
      <c r="W1087" s="79"/>
      <c r="X1087" s="79"/>
      <c r="Y1087" s="79"/>
      <c r="Z1087" s="79"/>
      <c r="AA1087" s="79"/>
      <c r="AB1087" s="79"/>
      <c r="AC1087" s="79"/>
      <c r="AD1087" s="79"/>
      <c r="AE1087" s="79"/>
      <c r="AF1087" s="79"/>
      <c r="AG1087" s="79"/>
      <c r="AH1087" s="79"/>
      <c r="AI1087" s="79"/>
      <c r="AJ1087" s="79"/>
      <c r="AK1087" s="79"/>
      <c r="AL1087" s="79"/>
      <c r="AM1087" s="79"/>
      <c r="AN1087" s="79"/>
      <c r="AO1087" s="79"/>
      <c r="AP1087" s="79"/>
      <c r="AQ1087" s="79"/>
      <c r="AR1087" s="79"/>
      <c r="AS1087" s="79"/>
      <c r="AT1087" s="79"/>
      <c r="AU1087" s="79"/>
      <c r="AV1087" s="79"/>
      <c r="AW1087" s="79"/>
      <c r="AX1087" s="79"/>
      <c r="AY1087" s="79"/>
      <c r="AZ1087" s="79"/>
      <c r="BA1087" s="79"/>
      <c r="BB1087" s="79"/>
      <c r="BC1087" s="79"/>
      <c r="BD1087" s="79"/>
      <c r="BE1087" s="79"/>
      <c r="BF1087" s="79"/>
      <c r="BG1087" s="79"/>
      <c r="BH1087" s="79"/>
      <c r="BI1087" s="79"/>
      <c r="BJ1087" s="79"/>
      <c r="BK1087" s="79"/>
      <c r="BL1087" s="79"/>
      <c r="BM1087" s="79"/>
      <c r="BN1087" s="79"/>
      <c r="BO1087" s="79"/>
      <c r="BP1087" s="79"/>
      <c r="BQ1087" s="79"/>
      <c r="BR1087" s="79"/>
      <c r="BS1087" s="79"/>
      <c r="BT1087" s="79"/>
      <c r="BU1087" s="79"/>
      <c r="BV1087" s="79"/>
      <c r="BW1087" s="79"/>
      <c r="BX1087" s="79"/>
      <c r="BY1087" s="79"/>
      <c r="BZ1087" s="79"/>
      <c r="CA1087" s="79"/>
      <c r="CB1087" s="79"/>
      <c r="CC1087" s="79"/>
      <c r="CD1087" s="79"/>
      <c r="CE1087" s="79"/>
      <c r="CF1087" s="79"/>
      <c r="CG1087" s="79"/>
      <c r="CH1087" s="79"/>
      <c r="CI1087" s="79"/>
      <c r="CJ1087" s="79"/>
      <c r="CK1087" s="79"/>
      <c r="CL1087" s="79"/>
      <c r="CM1087" s="79"/>
      <c r="CN1087" s="79"/>
      <c r="CO1087" s="79"/>
      <c r="CP1087" s="79"/>
      <c r="CQ1087" s="79"/>
      <c r="CR1087" s="79"/>
      <c r="CS1087" s="79"/>
      <c r="CT1087" s="79"/>
      <c r="CU1087" s="79"/>
      <c r="CV1087" s="79"/>
      <c r="CW1087" s="79"/>
      <c r="CX1087" s="79"/>
      <c r="CY1087" s="79"/>
      <c r="CZ1087" s="79"/>
      <c r="DA1087" s="79"/>
      <c r="DB1087" s="79"/>
      <c r="DC1087" s="79"/>
      <c r="DD1087" s="79"/>
      <c r="DE1087" s="79"/>
      <c r="DF1087" s="79"/>
      <c r="DG1087" s="79"/>
      <c r="DH1087" s="79"/>
      <c r="DI1087" s="79"/>
      <c r="DJ1087" s="79"/>
      <c r="DK1087" s="79"/>
      <c r="DL1087" s="79"/>
      <c r="DM1087" s="79"/>
      <c r="DN1087" s="79"/>
      <c r="DO1087" s="79"/>
      <c r="DP1087" s="79"/>
      <c r="DQ1087" s="79"/>
      <c r="DR1087" s="79"/>
      <c r="DS1087" s="79"/>
      <c r="DT1087" s="79"/>
      <c r="DU1087" s="79"/>
      <c r="DV1087" s="79"/>
      <c r="DW1087" s="79"/>
      <c r="DX1087" s="79"/>
      <c r="DY1087" s="79"/>
      <c r="DZ1087" s="79"/>
      <c r="EA1087" s="79"/>
      <c r="EB1087" s="79"/>
      <c r="EC1087" s="79"/>
      <c r="ED1087" s="79"/>
      <c r="EE1087" s="79"/>
      <c r="EF1087" s="79"/>
      <c r="EG1087" s="79"/>
      <c r="EH1087" s="79"/>
      <c r="EI1087" s="79"/>
      <c r="EJ1087" s="79"/>
      <c r="EK1087" s="79"/>
      <c r="EL1087" s="79"/>
      <c r="EM1087" s="79"/>
      <c r="EN1087" s="79"/>
      <c r="EO1087" s="79"/>
      <c r="EP1087" s="79"/>
      <c r="EQ1087" s="79"/>
      <c r="ER1087" s="79"/>
      <c r="ES1087" s="79"/>
      <c r="ET1087" s="79"/>
      <c r="EU1087" s="79"/>
      <c r="EV1087" s="79"/>
      <c r="EW1087" s="79"/>
      <c r="EX1087" s="79"/>
      <c r="EY1087" s="79"/>
      <c r="EZ1087" s="79"/>
      <c r="FA1087" s="79"/>
      <c r="FB1087" s="79"/>
      <c r="FC1087" s="79"/>
      <c r="FD1087" s="79"/>
      <c r="FE1087" s="79"/>
      <c r="FF1087" s="79"/>
      <c r="FG1087" s="79"/>
      <c r="FH1087" s="79"/>
      <c r="FI1087" s="79"/>
      <c r="FJ1087" s="79"/>
      <c r="FK1087" s="79"/>
      <c r="FL1087" s="79"/>
      <c r="FM1087" s="79"/>
      <c r="FN1087" s="79"/>
      <c r="FO1087" s="79"/>
      <c r="FP1087" s="79"/>
      <c r="FQ1087" s="79"/>
      <c r="FR1087" s="79"/>
      <c r="FS1087" s="79"/>
      <c r="FT1087" s="79"/>
      <c r="FU1087" s="79"/>
      <c r="FV1087" s="79"/>
      <c r="FW1087" s="79"/>
      <c r="FX1087" s="79"/>
      <c r="FY1087" s="79"/>
      <c r="FZ1087" s="79"/>
      <c r="GA1087" s="79"/>
      <c r="GB1087" s="79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79"/>
      <c r="HP1087" s="79"/>
      <c r="HQ1087" s="79"/>
      <c r="HR1087" s="79"/>
      <c r="HS1087" s="79"/>
      <c r="HT1087" s="79"/>
      <c r="HU1087" s="79"/>
      <c r="HV1087" s="79"/>
      <c r="HW1087" s="79"/>
      <c r="HX1087" s="79"/>
      <c r="HY1087" s="79"/>
      <c r="HZ1087" s="79"/>
      <c r="IA1087" s="79"/>
      <c r="IB1087" s="79"/>
      <c r="IC1087" s="79"/>
      <c r="ID1087" s="79"/>
      <c r="IE1087" s="79"/>
      <c r="IF1087" s="79"/>
      <c r="IG1087" s="79"/>
      <c r="IH1087" s="79"/>
      <c r="II1087" s="79"/>
      <c r="IJ1087" s="79"/>
      <c r="IK1087" s="79"/>
      <c r="IL1087" s="79"/>
      <c r="IM1087" s="79"/>
      <c r="IN1087" s="79"/>
      <c r="IO1087" s="79"/>
      <c r="IP1087" s="79"/>
      <c r="IQ1087" s="79"/>
      <c r="IR1087" s="79"/>
      <c r="IS1087" s="79"/>
      <c r="IT1087" s="79"/>
      <c r="IU1087" s="79"/>
      <c r="IV1087" s="79"/>
      <c r="IW1087" s="79"/>
      <c r="IX1087" s="79"/>
      <c r="IY1087" s="79"/>
      <c r="IZ1087" s="79"/>
      <c r="JA1087" s="79"/>
      <c r="JB1087" s="79"/>
      <c r="JC1087" s="79"/>
      <c r="JD1087" s="79"/>
      <c r="JE1087" s="79"/>
      <c r="JF1087" s="79"/>
      <c r="JG1087" s="79"/>
      <c r="JH1087" s="79"/>
      <c r="JI1087" s="79"/>
      <c r="JJ1087" s="79"/>
      <c r="JK1087" s="79"/>
      <c r="JL1087" s="79"/>
      <c r="JM1087" s="79"/>
      <c r="JN1087" s="79"/>
      <c r="JO1087" s="79"/>
      <c r="JP1087" s="79"/>
      <c r="JQ1087" s="79"/>
      <c r="JR1087" s="79"/>
      <c r="JS1087" s="79"/>
      <c r="JT1087" s="79"/>
      <c r="JU1087" s="79"/>
      <c r="JV1087" s="79"/>
      <c r="JW1087" s="79"/>
      <c r="JX1087" s="79"/>
      <c r="JY1087" s="79"/>
      <c r="JZ1087" s="79"/>
      <c r="KA1087" s="79"/>
      <c r="KB1087" s="79"/>
      <c r="KC1087" s="79"/>
      <c r="KD1087" s="79"/>
      <c r="KE1087" s="79"/>
      <c r="KF1087" s="79"/>
      <c r="KG1087" s="79"/>
      <c r="KH1087" s="79"/>
      <c r="KI1087" s="79"/>
      <c r="KJ1087" s="79"/>
      <c r="KK1087" s="79"/>
      <c r="KL1087" s="79"/>
      <c r="KM1087" s="79"/>
      <c r="KN1087" s="79"/>
      <c r="KO1087" s="79"/>
      <c r="KP1087" s="79"/>
      <c r="KQ1087" s="79"/>
      <c r="KR1087" s="79"/>
      <c r="KS1087" s="79"/>
      <c r="KT1087" s="79"/>
      <c r="KU1087" s="79"/>
      <c r="KV1087" s="79"/>
      <c r="KW1087" s="79"/>
      <c r="KX1087" s="79"/>
      <c r="KY1087" s="79"/>
      <c r="KZ1087" s="79"/>
      <c r="LA1087" s="79"/>
      <c r="LB1087" s="79"/>
      <c r="LC1087" s="79"/>
      <c r="LD1087" s="79"/>
      <c r="LE1087" s="79"/>
      <c r="LF1087" s="79"/>
      <c r="LG1087" s="79"/>
      <c r="LH1087" s="79"/>
      <c r="LI1087" s="79"/>
      <c r="LJ1087" s="79"/>
      <c r="LK1087" s="79"/>
      <c r="LL1087" s="79"/>
      <c r="LM1087" s="79"/>
      <c r="LN1087" s="79"/>
      <c r="LO1087" s="79"/>
      <c r="LP1087" s="79"/>
      <c r="LQ1087" s="79"/>
      <c r="LR1087" s="79"/>
      <c r="LS1087" s="79"/>
      <c r="LT1087" s="79"/>
      <c r="LU1087" s="79"/>
      <c r="LV1087" s="79"/>
      <c r="LW1087" s="79"/>
      <c r="LX1087" s="79"/>
      <c r="LY1087" s="79"/>
      <c r="LZ1087" s="79"/>
      <c r="MA1087" s="79"/>
      <c r="MB1087" s="79"/>
      <c r="MC1087" s="79"/>
      <c r="MD1087" s="79"/>
      <c r="ME1087" s="79"/>
      <c r="MF1087" s="79"/>
      <c r="MG1087" s="79"/>
      <c r="MH1087" s="79"/>
      <c r="MI1087" s="79"/>
      <c r="MJ1087" s="79"/>
      <c r="MK1087" s="79"/>
      <c r="ML1087" s="79"/>
      <c r="MM1087" s="79"/>
      <c r="MN1087" s="79"/>
      <c r="MO1087" s="79"/>
      <c r="MP1087" s="79"/>
      <c r="MQ1087" s="79"/>
      <c r="MR1087" s="79"/>
      <c r="MS1087" s="79"/>
      <c r="MT1087" s="79"/>
      <c r="MU1087" s="79"/>
      <c r="MV1087" s="79"/>
      <c r="MW1087" s="79"/>
      <c r="MX1087" s="79"/>
      <c r="MY1087" s="79"/>
      <c r="MZ1087" s="79"/>
      <c r="NA1087" s="79"/>
      <c r="NB1087" s="79"/>
      <c r="NC1087" s="79"/>
      <c r="ND1087" s="79"/>
      <c r="NE1087" s="79"/>
      <c r="NF1087" s="79"/>
      <c r="NG1087" s="79"/>
      <c r="NH1087" s="79"/>
      <c r="NI1087" s="79"/>
      <c r="NJ1087" s="79"/>
      <c r="NK1087" s="79"/>
      <c r="NL1087" s="79"/>
      <c r="NM1087" s="79"/>
      <c r="NN1087" s="79"/>
      <c r="NO1087" s="79"/>
      <c r="NP1087" s="79"/>
      <c r="NQ1087" s="79"/>
      <c r="NR1087" s="79"/>
      <c r="NS1087" s="79"/>
      <c r="NT1087" s="79"/>
      <c r="NU1087" s="79"/>
      <c r="NV1087" s="79"/>
      <c r="NW1087" s="79"/>
      <c r="NX1087" s="79"/>
      <c r="NY1087" s="79"/>
      <c r="NZ1087" s="79"/>
      <c r="OA1087" s="79"/>
      <c r="OB1087" s="79"/>
      <c r="OC1087" s="79"/>
      <c r="OD1087" s="79"/>
      <c r="OE1087" s="79"/>
      <c r="OF1087" s="79"/>
      <c r="OG1087" s="79"/>
      <c r="OH1087" s="79"/>
      <c r="OI1087" s="79"/>
      <c r="OJ1087" s="79"/>
      <c r="OK1087" s="79"/>
      <c r="OL1087" s="79"/>
      <c r="OM1087" s="79"/>
      <c r="ON1087" s="79"/>
      <c r="OO1087" s="79"/>
      <c r="OP1087" s="79"/>
      <c r="OQ1087" s="79"/>
      <c r="OR1087" s="79"/>
      <c r="OS1087" s="79"/>
      <c r="OT1087" s="79"/>
      <c r="OU1087" s="79"/>
      <c r="OV1087" s="79"/>
      <c r="OW1087" s="79"/>
      <c r="OX1087" s="79"/>
      <c r="OY1087" s="79"/>
      <c r="OZ1087" s="79"/>
      <c r="PA1087" s="79"/>
      <c r="PB1087" s="79"/>
      <c r="PC1087" s="79"/>
      <c r="PD1087" s="79"/>
      <c r="PE1087" s="79"/>
      <c r="PF1087" s="79"/>
      <c r="PG1087" s="79"/>
      <c r="PH1087" s="79"/>
      <c r="PI1087" s="79"/>
      <c r="PJ1087" s="79"/>
      <c r="PK1087" s="79"/>
      <c r="PL1087" s="79"/>
      <c r="PM1087" s="79"/>
      <c r="PN1087" s="79"/>
      <c r="PO1087" s="79"/>
      <c r="PP1087" s="79"/>
      <c r="PQ1087" s="79"/>
      <c r="PR1087" s="79"/>
      <c r="PS1087" s="79"/>
      <c r="PT1087" s="79"/>
      <c r="PU1087" s="79"/>
      <c r="PV1087" s="79"/>
      <c r="PW1087" s="79"/>
      <c r="PX1087" s="79"/>
      <c r="PY1087" s="79"/>
      <c r="PZ1087" s="79"/>
      <c r="QA1087" s="79"/>
      <c r="QB1087" s="79"/>
      <c r="QC1087" s="79"/>
      <c r="QD1087" s="79"/>
      <c r="QE1087" s="79"/>
      <c r="QF1087" s="79"/>
      <c r="QG1087" s="79"/>
      <c r="QH1087" s="79"/>
      <c r="QI1087" s="79"/>
      <c r="QJ1087" s="79"/>
      <c r="QK1087" s="79"/>
      <c r="QL1087" s="79"/>
      <c r="QM1087" s="79"/>
      <c r="QN1087" s="79"/>
      <c r="QO1087" s="79"/>
      <c r="QP1087" s="79"/>
      <c r="QQ1087" s="79"/>
      <c r="QR1087" s="79"/>
      <c r="QS1087" s="79"/>
      <c r="QT1087" s="79"/>
      <c r="QU1087" s="79"/>
      <c r="QV1087" s="79"/>
      <c r="QW1087" s="79"/>
      <c r="QX1087" s="79"/>
      <c r="QY1087" s="79"/>
      <c r="QZ1087" s="79"/>
      <c r="RA1087" s="79"/>
      <c r="RB1087" s="79"/>
      <c r="RC1087" s="79"/>
      <c r="RD1087" s="79"/>
      <c r="RE1087" s="79"/>
      <c r="RF1087" s="79"/>
      <c r="RG1087" s="79"/>
      <c r="RH1087" s="79"/>
      <c r="RI1087" s="79"/>
      <c r="RJ1087" s="79"/>
      <c r="RK1087" s="79"/>
      <c r="RL1087" s="79"/>
      <c r="RM1087" s="79"/>
      <c r="RN1087" s="79"/>
      <c r="RO1087" s="79"/>
      <c r="RP1087" s="79"/>
      <c r="RQ1087" s="79"/>
      <c r="RR1087" s="79"/>
      <c r="RS1087" s="79"/>
      <c r="RT1087" s="79"/>
      <c r="RU1087" s="79"/>
      <c r="RV1087" s="79"/>
      <c r="RW1087" s="79"/>
      <c r="RX1087" s="79"/>
      <c r="RY1087" s="79"/>
      <c r="RZ1087" s="79"/>
      <c r="SA1087" s="79"/>
      <c r="SB1087" s="79"/>
      <c r="SC1087" s="79"/>
      <c r="SD1087" s="79"/>
      <c r="SE1087" s="79"/>
      <c r="SF1087" s="79"/>
      <c r="SG1087" s="79"/>
      <c r="SH1087" s="79"/>
      <c r="SI1087" s="79"/>
      <c r="SJ1087" s="79"/>
      <c r="SK1087" s="79"/>
      <c r="SL1087" s="79"/>
      <c r="SM1087" s="79"/>
      <c r="SN1087" s="79"/>
      <c r="SO1087" s="79"/>
      <c r="SP1087" s="79"/>
      <c r="SQ1087" s="79"/>
      <c r="SR1087" s="79"/>
      <c r="SS1087" s="79"/>
      <c r="ST1087" s="79"/>
      <c r="SU1087" s="79"/>
      <c r="SV1087" s="79"/>
      <c r="SW1087" s="79"/>
      <c r="SX1087" s="79"/>
      <c r="SY1087" s="79"/>
      <c r="SZ1087" s="79"/>
      <c r="TA1087" s="79"/>
      <c r="TB1087" s="79"/>
      <c r="TC1087" s="79"/>
      <c r="TD1087" s="79"/>
      <c r="TE1087" s="79"/>
      <c r="TF1087" s="79"/>
      <c r="TG1087" s="79"/>
      <c r="TH1087" s="79"/>
      <c r="TI1087" s="79"/>
      <c r="TJ1087" s="79"/>
      <c r="TK1087" s="79"/>
      <c r="TL1087" s="79"/>
      <c r="TM1087" s="79"/>
      <c r="TN1087" s="79"/>
      <c r="TO1087" s="79"/>
      <c r="TP1087" s="79"/>
      <c r="TQ1087" s="79"/>
      <c r="TR1087" s="79"/>
      <c r="TS1087" s="79"/>
      <c r="TT1087" s="79"/>
      <c r="TU1087" s="79"/>
      <c r="TV1087" s="79"/>
      <c r="TW1087" s="79"/>
      <c r="TX1087" s="79"/>
      <c r="TY1087" s="79"/>
      <c r="TZ1087" s="79"/>
      <c r="UA1087" s="79"/>
      <c r="UB1087" s="79"/>
      <c r="UC1087" s="79"/>
      <c r="UD1087" s="79"/>
      <c r="UE1087" s="79"/>
      <c r="UF1087" s="79"/>
      <c r="UG1087" s="79"/>
      <c r="UH1087" s="79"/>
      <c r="UI1087" s="79"/>
      <c r="UJ1087" s="79"/>
      <c r="UK1087" s="79"/>
      <c r="UL1087" s="79"/>
      <c r="UM1087" s="79"/>
      <c r="UN1087" s="79"/>
      <c r="UO1087" s="79"/>
      <c r="UP1087" s="79"/>
      <c r="UQ1087" s="79"/>
      <c r="UR1087" s="79"/>
      <c r="US1087" s="79"/>
      <c r="UT1087" s="79"/>
      <c r="UU1087" s="79"/>
      <c r="UV1087" s="79"/>
      <c r="UW1087" s="79"/>
      <c r="UX1087" s="79"/>
      <c r="UY1087" s="79"/>
      <c r="UZ1087" s="79"/>
      <c r="VA1087" s="79"/>
      <c r="VB1087" s="79"/>
      <c r="VC1087" s="79"/>
      <c r="VD1087" s="79"/>
      <c r="VE1087" s="79"/>
      <c r="VF1087" s="79"/>
      <c r="VG1087" s="79"/>
      <c r="VH1087" s="79"/>
      <c r="VI1087" s="79"/>
      <c r="VJ1087" s="79"/>
      <c r="VK1087" s="79"/>
      <c r="VL1087" s="79"/>
      <c r="VM1087" s="79"/>
      <c r="VN1087" s="79"/>
      <c r="VO1087" s="79"/>
      <c r="VP1087" s="79"/>
      <c r="VQ1087" s="79"/>
      <c r="VR1087" s="79"/>
      <c r="VS1087" s="79"/>
      <c r="VT1087" s="79"/>
      <c r="VU1087" s="79"/>
      <c r="VV1087" s="79"/>
      <c r="VW1087" s="79"/>
      <c r="VX1087" s="79"/>
      <c r="VY1087" s="79"/>
      <c r="VZ1087" s="79"/>
      <c r="WA1087" s="79"/>
      <c r="WB1087" s="79"/>
      <c r="WC1087" s="79"/>
    </row>
    <row r="1088" spans="1:601" s="103" customFormat="1">
      <c r="A1088" s="51">
        <f>IF(C1088=C1087,A1087,IF(C1088=(C1087+1),A1087,(A1087+1)))</f>
        <v>153</v>
      </c>
      <c r="B1088" s="50">
        <f>IF(L1088="Stroke",IF(M1088=M1087,IF(A1088&lt;&gt;A1087,1,IF(L1087="Stroke",B1087+1,IF(L1086="Stroke",B1086+1,IF(L1085="Stroke",B1085+1,IF(L1084="Stroke",B1084+1,IF(L1083="Stroke",B1083+1,IF(L1082="Stroke",B1082+1,IF(L1081="Stroke",B1081+1,"")))))))),IF(A1088&lt;&gt;A1086,1,IF(M1088=M1086,IF(L1086="Stroke",B1086+1,IF(M1088=M1085,IF(L1085="Stroke",B1085+1,""))),1))),"")</f>
        <v>1</v>
      </c>
      <c r="C1088" s="51">
        <f t="shared" si="32"/>
        <v>54392</v>
      </c>
      <c r="D1088" s="51" t="str">
        <f t="shared" si="33"/>
        <v>2017121</v>
      </c>
      <c r="E1088" s="51">
        <v>2017</v>
      </c>
      <c r="F1088" s="51">
        <v>12</v>
      </c>
      <c r="G1088" s="51">
        <v>1</v>
      </c>
      <c r="H1088" s="51">
        <v>15</v>
      </c>
      <c r="I1088" s="51">
        <v>6</v>
      </c>
      <c r="J1088" s="51">
        <v>32</v>
      </c>
      <c r="K1088" s="51">
        <v>313</v>
      </c>
      <c r="L1088" s="51" t="s">
        <v>26</v>
      </c>
      <c r="M1088" s="51">
        <v>1</v>
      </c>
      <c r="N1088" s="51" t="s">
        <v>21</v>
      </c>
      <c r="O1088" s="51" t="s">
        <v>27</v>
      </c>
      <c r="P1088" s="51">
        <v>6</v>
      </c>
      <c r="Q1088" s="51"/>
      <c r="R1088" s="60"/>
      <c r="S1088" s="60"/>
      <c r="T1088" s="60"/>
      <c r="U1088" s="79"/>
      <c r="V1088" s="79"/>
      <c r="W1088" s="79"/>
      <c r="X1088" s="79"/>
      <c r="Y1088" s="79"/>
      <c r="Z1088" s="79"/>
      <c r="AA1088" s="79"/>
      <c r="AB1088" s="79"/>
      <c r="AC1088" s="79"/>
      <c r="AD1088" s="79"/>
      <c r="AE1088" s="79"/>
      <c r="AF1088" s="79"/>
      <c r="AG1088" s="79"/>
      <c r="AH1088" s="79"/>
      <c r="AI1088" s="79"/>
      <c r="AJ1088" s="79"/>
      <c r="AK1088" s="79"/>
      <c r="AL1088" s="79"/>
      <c r="AM1088" s="79"/>
      <c r="AN1088" s="79"/>
      <c r="AO1088" s="79"/>
      <c r="AP1088" s="79"/>
      <c r="AQ1088" s="79"/>
      <c r="AR1088" s="79"/>
      <c r="AS1088" s="79"/>
      <c r="AT1088" s="79"/>
      <c r="AU1088" s="79"/>
      <c r="AV1088" s="79"/>
      <c r="AW1088" s="79"/>
      <c r="AX1088" s="79"/>
      <c r="AY1088" s="79"/>
      <c r="AZ1088" s="79"/>
      <c r="BA1088" s="79"/>
      <c r="BB1088" s="79"/>
      <c r="BC1088" s="79"/>
      <c r="BD1088" s="79"/>
      <c r="BE1088" s="79"/>
      <c r="BF1088" s="79"/>
      <c r="BG1088" s="79"/>
      <c r="BH1088" s="79"/>
      <c r="BI1088" s="79"/>
      <c r="BJ1088" s="79"/>
      <c r="BK1088" s="79"/>
      <c r="BL1088" s="79"/>
      <c r="BM1088" s="79"/>
      <c r="BN1088" s="79"/>
      <c r="BO1088" s="79"/>
      <c r="BP1088" s="79"/>
      <c r="BQ1088" s="79"/>
      <c r="BR1088" s="79"/>
      <c r="BS1088" s="79"/>
      <c r="BT1088" s="79"/>
      <c r="BU1088" s="79"/>
      <c r="BV1088" s="79"/>
      <c r="BW1088" s="79"/>
      <c r="BX1088" s="79"/>
      <c r="BY1088" s="79"/>
      <c r="BZ1088" s="79"/>
      <c r="CA1088" s="79"/>
      <c r="CB1088" s="79"/>
      <c r="CC1088" s="79"/>
      <c r="CD1088" s="79"/>
      <c r="CE1088" s="79"/>
      <c r="CF1088" s="79"/>
      <c r="CG1088" s="79"/>
      <c r="CH1088" s="79"/>
      <c r="CI1088" s="79"/>
      <c r="CJ1088" s="79"/>
      <c r="CK1088" s="79"/>
      <c r="CL1088" s="79"/>
      <c r="CM1088" s="79"/>
      <c r="CN1088" s="79"/>
      <c r="CO1088" s="79"/>
      <c r="CP1088" s="79"/>
      <c r="CQ1088" s="79"/>
      <c r="CR1088" s="79"/>
      <c r="CS1088" s="79"/>
      <c r="CT1088" s="79"/>
      <c r="CU1088" s="79"/>
      <c r="CV1088" s="79"/>
      <c r="CW1088" s="79"/>
      <c r="CX1088" s="79"/>
      <c r="CY1088" s="79"/>
      <c r="CZ1088" s="79"/>
      <c r="DA1088" s="79"/>
      <c r="DB1088" s="79"/>
      <c r="DC1088" s="79"/>
      <c r="DD1088" s="79"/>
      <c r="DE1088" s="79"/>
      <c r="DF1088" s="79"/>
      <c r="DG1088" s="79"/>
      <c r="DH1088" s="79"/>
      <c r="DI1088" s="79"/>
      <c r="DJ1088" s="79"/>
      <c r="DK1088" s="79"/>
      <c r="DL1088" s="79"/>
      <c r="DM1088" s="79"/>
      <c r="DN1088" s="79"/>
      <c r="DO1088" s="79"/>
      <c r="DP1088" s="79"/>
      <c r="DQ1088" s="79"/>
      <c r="DR1088" s="79"/>
      <c r="DS1088" s="79"/>
      <c r="DT1088" s="79"/>
      <c r="DU1088" s="79"/>
      <c r="DV1088" s="79"/>
      <c r="DW1088" s="79"/>
      <c r="DX1088" s="79"/>
      <c r="DY1088" s="79"/>
      <c r="DZ1088" s="79"/>
      <c r="EA1088" s="79"/>
      <c r="EB1088" s="79"/>
      <c r="EC1088" s="79"/>
      <c r="ED1088" s="79"/>
      <c r="EE1088" s="79"/>
      <c r="EF1088" s="79"/>
      <c r="EG1088" s="79"/>
      <c r="EH1088" s="79"/>
      <c r="EI1088" s="79"/>
      <c r="EJ1088" s="79"/>
      <c r="EK1088" s="79"/>
      <c r="EL1088" s="79"/>
      <c r="EM1088" s="79"/>
      <c r="EN1088" s="79"/>
      <c r="EO1088" s="79"/>
      <c r="EP1088" s="79"/>
      <c r="EQ1088" s="79"/>
      <c r="ER1088" s="79"/>
      <c r="ES1088" s="79"/>
      <c r="ET1088" s="79"/>
      <c r="EU1088" s="79"/>
      <c r="EV1088" s="79"/>
      <c r="EW1088" s="79"/>
      <c r="EX1088" s="79"/>
      <c r="EY1088" s="79"/>
      <c r="EZ1088" s="79"/>
      <c r="FA1088" s="79"/>
      <c r="FB1088" s="79"/>
      <c r="FC1088" s="79"/>
      <c r="FD1088" s="79"/>
      <c r="FE1088" s="79"/>
      <c r="FF1088" s="79"/>
      <c r="FG1088" s="79"/>
      <c r="FH1088" s="79"/>
      <c r="FI1088" s="79"/>
      <c r="FJ1088" s="79"/>
      <c r="FK1088" s="79"/>
      <c r="FL1088" s="79"/>
      <c r="FM1088" s="79"/>
      <c r="FN1088" s="79"/>
      <c r="FO1088" s="79"/>
      <c r="FP1088" s="79"/>
      <c r="FQ1088" s="79"/>
      <c r="FR1088" s="79"/>
      <c r="FS1088" s="79"/>
      <c r="FT1088" s="79"/>
      <c r="FU1088" s="79"/>
      <c r="FV1088" s="79"/>
      <c r="FW1088" s="79"/>
      <c r="FX1088" s="79"/>
      <c r="FY1088" s="79"/>
      <c r="FZ1088" s="79"/>
      <c r="GA1088" s="79"/>
      <c r="GB1088" s="79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79"/>
      <c r="HP1088" s="79"/>
      <c r="HQ1088" s="79"/>
      <c r="HR1088" s="79"/>
      <c r="HS1088" s="79"/>
      <c r="HT1088" s="79"/>
      <c r="HU1088" s="79"/>
      <c r="HV1088" s="79"/>
      <c r="HW1088" s="79"/>
      <c r="HX1088" s="79"/>
      <c r="HY1088" s="79"/>
      <c r="HZ1088" s="79"/>
      <c r="IA1088" s="79"/>
      <c r="IB1088" s="79"/>
      <c r="IC1088" s="79"/>
      <c r="ID1088" s="79"/>
      <c r="IE1088" s="79"/>
      <c r="IF1088" s="79"/>
      <c r="IG1088" s="79"/>
      <c r="IH1088" s="79"/>
      <c r="II1088" s="79"/>
      <c r="IJ1088" s="79"/>
      <c r="IK1088" s="79"/>
      <c r="IL1088" s="79"/>
      <c r="IM1088" s="79"/>
      <c r="IN1088" s="79"/>
      <c r="IO1088" s="79"/>
      <c r="IP1088" s="79"/>
      <c r="IQ1088" s="79"/>
      <c r="IR1088" s="79"/>
      <c r="IS1088" s="79"/>
      <c r="IT1088" s="79"/>
      <c r="IU1088" s="79"/>
      <c r="IV1088" s="79"/>
      <c r="IW1088" s="79"/>
      <c r="IX1088" s="79"/>
      <c r="IY1088" s="79"/>
      <c r="IZ1088" s="79"/>
      <c r="JA1088" s="79"/>
      <c r="JB1088" s="79"/>
      <c r="JC1088" s="79"/>
      <c r="JD1088" s="79"/>
      <c r="JE1088" s="79"/>
      <c r="JF1088" s="79"/>
      <c r="JG1088" s="79"/>
      <c r="JH1088" s="79"/>
      <c r="JI1088" s="79"/>
      <c r="JJ1088" s="79"/>
      <c r="JK1088" s="79"/>
      <c r="JL1088" s="79"/>
      <c r="JM1088" s="79"/>
      <c r="JN1088" s="79"/>
      <c r="JO1088" s="79"/>
      <c r="JP1088" s="79"/>
      <c r="JQ1088" s="79"/>
      <c r="JR1088" s="79"/>
      <c r="JS1088" s="79"/>
      <c r="JT1088" s="79"/>
      <c r="JU1088" s="79"/>
      <c r="JV1088" s="79"/>
      <c r="JW1088" s="79"/>
      <c r="JX1088" s="79"/>
      <c r="JY1088" s="79"/>
      <c r="JZ1088" s="79"/>
      <c r="KA1088" s="79"/>
      <c r="KB1088" s="79"/>
      <c r="KC1088" s="79"/>
      <c r="KD1088" s="79"/>
      <c r="KE1088" s="79"/>
      <c r="KF1088" s="79"/>
      <c r="KG1088" s="79"/>
      <c r="KH1088" s="79"/>
      <c r="KI1088" s="79"/>
      <c r="KJ1088" s="79"/>
      <c r="KK1088" s="79"/>
      <c r="KL1088" s="79"/>
      <c r="KM1088" s="79"/>
      <c r="KN1088" s="79"/>
      <c r="KO1088" s="79"/>
      <c r="KP1088" s="79"/>
      <c r="KQ1088" s="79"/>
      <c r="KR1088" s="79"/>
      <c r="KS1088" s="79"/>
      <c r="KT1088" s="79"/>
      <c r="KU1088" s="79"/>
      <c r="KV1088" s="79"/>
      <c r="KW1088" s="79"/>
      <c r="KX1088" s="79"/>
      <c r="KY1088" s="79"/>
      <c r="KZ1088" s="79"/>
      <c r="LA1088" s="79"/>
      <c r="LB1088" s="79"/>
      <c r="LC1088" s="79"/>
      <c r="LD1088" s="79"/>
      <c r="LE1088" s="79"/>
      <c r="LF1088" s="79"/>
      <c r="LG1088" s="79"/>
      <c r="LH1088" s="79"/>
      <c r="LI1088" s="79"/>
      <c r="LJ1088" s="79"/>
      <c r="LK1088" s="79"/>
      <c r="LL1088" s="79"/>
      <c r="LM1088" s="79"/>
      <c r="LN1088" s="79"/>
      <c r="LO1088" s="79"/>
      <c r="LP1088" s="79"/>
      <c r="LQ1088" s="79"/>
      <c r="LR1088" s="79"/>
      <c r="LS1088" s="79"/>
      <c r="LT1088" s="79"/>
      <c r="LU1088" s="79"/>
      <c r="LV1088" s="79"/>
      <c r="LW1088" s="79"/>
      <c r="LX1088" s="79"/>
      <c r="LY1088" s="79"/>
      <c r="LZ1088" s="79"/>
      <c r="MA1088" s="79"/>
      <c r="MB1088" s="79"/>
      <c r="MC1088" s="79"/>
      <c r="MD1088" s="79"/>
      <c r="ME1088" s="79"/>
      <c r="MF1088" s="79"/>
      <c r="MG1088" s="79"/>
      <c r="MH1088" s="79"/>
      <c r="MI1088" s="79"/>
      <c r="MJ1088" s="79"/>
      <c r="MK1088" s="79"/>
      <c r="ML1088" s="79"/>
      <c r="MM1088" s="79"/>
      <c r="MN1088" s="79"/>
      <c r="MO1088" s="79"/>
      <c r="MP1088" s="79"/>
      <c r="MQ1088" s="79"/>
      <c r="MR1088" s="79"/>
      <c r="MS1088" s="79"/>
      <c r="MT1088" s="79"/>
      <c r="MU1088" s="79"/>
      <c r="MV1088" s="79"/>
      <c r="MW1088" s="79"/>
      <c r="MX1088" s="79"/>
      <c r="MY1088" s="79"/>
      <c r="MZ1088" s="79"/>
      <c r="NA1088" s="79"/>
      <c r="NB1088" s="79"/>
      <c r="NC1088" s="79"/>
      <c r="ND1088" s="79"/>
      <c r="NE1088" s="79"/>
      <c r="NF1088" s="79"/>
      <c r="NG1088" s="79"/>
      <c r="NH1088" s="79"/>
      <c r="NI1088" s="79"/>
      <c r="NJ1088" s="79"/>
      <c r="NK1088" s="79"/>
      <c r="NL1088" s="79"/>
      <c r="NM1088" s="79"/>
      <c r="NN1088" s="79"/>
      <c r="NO1088" s="79"/>
      <c r="NP1088" s="79"/>
      <c r="NQ1088" s="79"/>
      <c r="NR1088" s="79"/>
      <c r="NS1088" s="79"/>
      <c r="NT1088" s="79"/>
      <c r="NU1088" s="79"/>
      <c r="NV1088" s="79"/>
      <c r="NW1088" s="79"/>
      <c r="NX1088" s="79"/>
      <c r="NY1088" s="79"/>
      <c r="NZ1088" s="79"/>
      <c r="OA1088" s="79"/>
      <c r="OB1088" s="79"/>
      <c r="OC1088" s="79"/>
      <c r="OD1088" s="79"/>
      <c r="OE1088" s="79"/>
      <c r="OF1088" s="79"/>
      <c r="OG1088" s="79"/>
      <c r="OH1088" s="79"/>
      <c r="OI1088" s="79"/>
      <c r="OJ1088" s="79"/>
      <c r="OK1088" s="79"/>
      <c r="OL1088" s="79"/>
      <c r="OM1088" s="79"/>
      <c r="ON1088" s="79"/>
      <c r="OO1088" s="79"/>
      <c r="OP1088" s="79"/>
      <c r="OQ1088" s="79"/>
      <c r="OR1088" s="79"/>
      <c r="OS1088" s="79"/>
      <c r="OT1088" s="79"/>
      <c r="OU1088" s="79"/>
      <c r="OV1088" s="79"/>
      <c r="OW1088" s="79"/>
      <c r="OX1088" s="79"/>
      <c r="OY1088" s="79"/>
      <c r="OZ1088" s="79"/>
      <c r="PA1088" s="79"/>
      <c r="PB1088" s="79"/>
      <c r="PC1088" s="79"/>
      <c r="PD1088" s="79"/>
      <c r="PE1088" s="79"/>
      <c r="PF1088" s="79"/>
      <c r="PG1088" s="79"/>
      <c r="PH1088" s="79"/>
      <c r="PI1088" s="79"/>
      <c r="PJ1088" s="79"/>
      <c r="PK1088" s="79"/>
      <c r="PL1088" s="79"/>
      <c r="PM1088" s="79"/>
      <c r="PN1088" s="79"/>
      <c r="PO1088" s="79"/>
      <c r="PP1088" s="79"/>
      <c r="PQ1088" s="79"/>
      <c r="PR1088" s="79"/>
      <c r="PS1088" s="79"/>
      <c r="PT1088" s="79"/>
      <c r="PU1088" s="79"/>
      <c r="PV1088" s="79"/>
      <c r="PW1088" s="79"/>
      <c r="PX1088" s="79"/>
      <c r="PY1088" s="79"/>
      <c r="PZ1088" s="79"/>
      <c r="QA1088" s="79"/>
      <c r="QB1088" s="79"/>
      <c r="QC1088" s="79"/>
      <c r="QD1088" s="79"/>
      <c r="QE1088" s="79"/>
      <c r="QF1088" s="79"/>
      <c r="QG1088" s="79"/>
      <c r="QH1088" s="79"/>
      <c r="QI1088" s="79"/>
      <c r="QJ1088" s="79"/>
      <c r="QK1088" s="79"/>
      <c r="QL1088" s="79"/>
      <c r="QM1088" s="79"/>
      <c r="QN1088" s="79"/>
      <c r="QO1088" s="79"/>
      <c r="QP1088" s="79"/>
      <c r="QQ1088" s="79"/>
      <c r="QR1088" s="79"/>
      <c r="QS1088" s="79"/>
      <c r="QT1088" s="79"/>
      <c r="QU1088" s="79"/>
      <c r="QV1088" s="79"/>
      <c r="QW1088" s="79"/>
      <c r="QX1088" s="79"/>
      <c r="QY1088" s="79"/>
      <c r="QZ1088" s="79"/>
      <c r="RA1088" s="79"/>
      <c r="RB1088" s="79"/>
      <c r="RC1088" s="79"/>
      <c r="RD1088" s="79"/>
      <c r="RE1088" s="79"/>
      <c r="RF1088" s="79"/>
      <c r="RG1088" s="79"/>
      <c r="RH1088" s="79"/>
      <c r="RI1088" s="79"/>
      <c r="RJ1088" s="79"/>
      <c r="RK1088" s="79"/>
      <c r="RL1088" s="79"/>
      <c r="RM1088" s="79"/>
      <c r="RN1088" s="79"/>
      <c r="RO1088" s="79"/>
      <c r="RP1088" s="79"/>
      <c r="RQ1088" s="79"/>
      <c r="RR1088" s="79"/>
      <c r="RS1088" s="79"/>
      <c r="RT1088" s="79"/>
      <c r="RU1088" s="79"/>
      <c r="RV1088" s="79"/>
      <c r="RW1088" s="79"/>
      <c r="RX1088" s="79"/>
      <c r="RY1088" s="79"/>
      <c r="RZ1088" s="79"/>
      <c r="SA1088" s="79"/>
      <c r="SB1088" s="79"/>
      <c r="SC1088" s="79"/>
      <c r="SD1088" s="79"/>
      <c r="SE1088" s="79"/>
      <c r="SF1088" s="79"/>
      <c r="SG1088" s="79"/>
      <c r="SH1088" s="79"/>
      <c r="SI1088" s="79"/>
      <c r="SJ1088" s="79"/>
      <c r="SK1088" s="79"/>
      <c r="SL1088" s="79"/>
      <c r="SM1088" s="79"/>
      <c r="SN1088" s="79"/>
      <c r="SO1088" s="79"/>
      <c r="SP1088" s="79"/>
      <c r="SQ1088" s="79"/>
      <c r="SR1088" s="79"/>
      <c r="SS1088" s="79"/>
      <c r="ST1088" s="79"/>
      <c r="SU1088" s="79"/>
      <c r="SV1088" s="79"/>
      <c r="SW1088" s="79"/>
      <c r="SX1088" s="79"/>
      <c r="SY1088" s="79"/>
      <c r="SZ1088" s="79"/>
      <c r="TA1088" s="79"/>
      <c r="TB1088" s="79"/>
      <c r="TC1088" s="79"/>
      <c r="TD1088" s="79"/>
      <c r="TE1088" s="79"/>
      <c r="TF1088" s="79"/>
      <c r="TG1088" s="79"/>
      <c r="TH1088" s="79"/>
      <c r="TI1088" s="79"/>
      <c r="TJ1088" s="79"/>
      <c r="TK1088" s="79"/>
      <c r="TL1088" s="79"/>
      <c r="TM1088" s="79"/>
      <c r="TN1088" s="79"/>
      <c r="TO1088" s="79"/>
      <c r="TP1088" s="79"/>
      <c r="TQ1088" s="79"/>
      <c r="TR1088" s="79"/>
      <c r="TS1088" s="79"/>
      <c r="TT1088" s="79"/>
      <c r="TU1088" s="79"/>
      <c r="TV1088" s="79"/>
      <c r="TW1088" s="79"/>
      <c r="TX1088" s="79"/>
      <c r="TY1088" s="79"/>
      <c r="TZ1088" s="79"/>
      <c r="UA1088" s="79"/>
      <c r="UB1088" s="79"/>
      <c r="UC1088" s="79"/>
      <c r="UD1088" s="79"/>
      <c r="UE1088" s="79"/>
      <c r="UF1088" s="79"/>
      <c r="UG1088" s="79"/>
      <c r="UH1088" s="79"/>
      <c r="UI1088" s="79"/>
      <c r="UJ1088" s="79"/>
      <c r="UK1088" s="79"/>
      <c r="UL1088" s="79"/>
      <c r="UM1088" s="79"/>
      <c r="UN1088" s="79"/>
      <c r="UO1088" s="79"/>
      <c r="UP1088" s="79"/>
      <c r="UQ1088" s="79"/>
      <c r="UR1088" s="79"/>
      <c r="US1088" s="79"/>
      <c r="UT1088" s="79"/>
      <c r="UU1088" s="79"/>
      <c r="UV1088" s="79"/>
      <c r="UW1088" s="79"/>
      <c r="UX1088" s="79"/>
      <c r="UY1088" s="79"/>
      <c r="UZ1088" s="79"/>
      <c r="VA1088" s="79"/>
      <c r="VB1088" s="79"/>
      <c r="VC1088" s="79"/>
      <c r="VD1088" s="79"/>
      <c r="VE1088" s="79"/>
      <c r="VF1088" s="79"/>
      <c r="VG1088" s="79"/>
      <c r="VH1088" s="79"/>
      <c r="VI1088" s="79"/>
      <c r="VJ1088" s="79"/>
      <c r="VK1088" s="79"/>
      <c r="VL1088" s="79"/>
      <c r="VM1088" s="79"/>
      <c r="VN1088" s="79"/>
      <c r="VO1088" s="79"/>
      <c r="VP1088" s="79"/>
      <c r="VQ1088" s="79"/>
      <c r="VR1088" s="79"/>
      <c r="VS1088" s="79"/>
      <c r="VT1088" s="79"/>
      <c r="VU1088" s="79"/>
      <c r="VV1088" s="79"/>
      <c r="VW1088" s="79"/>
      <c r="VX1088" s="79"/>
      <c r="VY1088" s="79"/>
      <c r="VZ1088" s="79"/>
      <c r="WA1088" s="79"/>
      <c r="WB1088" s="79"/>
      <c r="WC1088" s="79"/>
    </row>
    <row r="1089" spans="1:601" s="102" customFormat="1">
      <c r="A1089" s="49">
        <f>IF(C1089=C1088,A1088,IF(C1089=(C1088+1),A1088,(A1088+1)))</f>
        <v>153</v>
      </c>
      <c r="B1089" s="50">
        <f>IF(L1089="Stroke",IF(M1089=M1088,IF(A1089&lt;&gt;A1088,1,IF(L1088="Stroke",B1088+1,IF(L1087="Stroke",B1087+1,IF(L1086="Stroke",B1086+1,IF(L1085="Stroke",B1085+1,IF(L1084="Stroke",B1084+1,IF(L1083="Stroke",B1083+1,IF(L1082="Stroke",B1082+1,"")))))))),IF(A1089&lt;&gt;A1087,1,IF(M1089=M1087,IF(L1087="Stroke",B1087+1,IF(M1089=M1086,IF(L1086="Stroke",B1086+1,""))),1))),"")</f>
        <v>2</v>
      </c>
      <c r="C1089" s="49">
        <f t="shared" si="32"/>
        <v>54392</v>
      </c>
      <c r="D1089" s="49" t="str">
        <f t="shared" si="33"/>
        <v>2017121</v>
      </c>
      <c r="E1089" s="49">
        <v>2017</v>
      </c>
      <c r="F1089" s="49">
        <v>12</v>
      </c>
      <c r="G1089" s="49">
        <v>1</v>
      </c>
      <c r="H1089" s="49">
        <v>15</v>
      </c>
      <c r="I1089" s="49">
        <v>6</v>
      </c>
      <c r="J1089" s="49">
        <v>32</v>
      </c>
      <c r="K1089" s="49">
        <v>341</v>
      </c>
      <c r="L1089" s="49" t="s">
        <v>26</v>
      </c>
      <c r="M1089" s="49">
        <v>1</v>
      </c>
      <c r="N1089" s="49" t="s">
        <v>21</v>
      </c>
      <c r="O1089" s="49" t="s">
        <v>27</v>
      </c>
      <c r="P1089" s="49">
        <v>17</v>
      </c>
      <c r="Q1089" s="49" t="s">
        <v>39</v>
      </c>
      <c r="R1089" s="60"/>
      <c r="S1089" s="60"/>
      <c r="T1089" s="60"/>
      <c r="U1089" s="79"/>
      <c r="V1089" s="79"/>
      <c r="W1089" s="79"/>
      <c r="X1089" s="79"/>
      <c r="Y1089" s="79"/>
      <c r="Z1089" s="79"/>
      <c r="AA1089" s="79"/>
      <c r="AB1089" s="79"/>
      <c r="AC1089" s="79"/>
      <c r="AD1089" s="79"/>
      <c r="AE1089" s="79"/>
      <c r="AF1089" s="79"/>
      <c r="AG1089" s="79"/>
      <c r="AH1089" s="79"/>
      <c r="AI1089" s="79"/>
      <c r="AJ1089" s="79"/>
      <c r="AK1089" s="79"/>
      <c r="AL1089" s="79"/>
      <c r="AM1089" s="79"/>
      <c r="AN1089" s="79"/>
      <c r="AO1089" s="79"/>
      <c r="AP1089" s="79"/>
      <c r="AQ1089" s="79"/>
      <c r="AR1089" s="79"/>
      <c r="AS1089" s="79"/>
      <c r="AT1089" s="79"/>
      <c r="AU1089" s="79"/>
      <c r="AV1089" s="79"/>
      <c r="AW1089" s="79"/>
      <c r="AX1089" s="79"/>
      <c r="AY1089" s="79"/>
      <c r="AZ1089" s="79"/>
      <c r="BA1089" s="79"/>
      <c r="BB1089" s="79"/>
      <c r="BC1089" s="79"/>
      <c r="BD1089" s="79"/>
      <c r="BE1089" s="79"/>
      <c r="BF1089" s="79"/>
      <c r="BG1089" s="79"/>
      <c r="BH1089" s="79"/>
      <c r="BI1089" s="79"/>
      <c r="BJ1089" s="79"/>
      <c r="BK1089" s="79"/>
      <c r="BL1089" s="79"/>
      <c r="BM1089" s="79"/>
      <c r="BN1089" s="79"/>
      <c r="BO1089" s="79"/>
      <c r="BP1089" s="79"/>
      <c r="BQ1089" s="79"/>
      <c r="BR1089" s="79"/>
      <c r="BS1089" s="79"/>
      <c r="BT1089" s="79"/>
      <c r="BU1089" s="79"/>
      <c r="BV1089" s="79"/>
      <c r="BW1089" s="79"/>
      <c r="BX1089" s="79"/>
      <c r="BY1089" s="79"/>
      <c r="BZ1089" s="79"/>
      <c r="CA1089" s="79"/>
      <c r="CB1089" s="79"/>
      <c r="CC1089" s="79"/>
      <c r="CD1089" s="79"/>
      <c r="CE1089" s="79"/>
      <c r="CF1089" s="79"/>
      <c r="CG1089" s="79"/>
      <c r="CH1089" s="79"/>
      <c r="CI1089" s="79"/>
      <c r="CJ1089" s="79"/>
      <c r="CK1089" s="79"/>
      <c r="CL1089" s="79"/>
      <c r="CM1089" s="79"/>
      <c r="CN1089" s="79"/>
      <c r="CO1089" s="79"/>
      <c r="CP1089" s="79"/>
      <c r="CQ1089" s="79"/>
      <c r="CR1089" s="79"/>
      <c r="CS1089" s="79"/>
      <c r="CT1089" s="79"/>
      <c r="CU1089" s="79"/>
      <c r="CV1089" s="79"/>
      <c r="CW1089" s="79"/>
      <c r="CX1089" s="79"/>
      <c r="CY1089" s="79"/>
      <c r="CZ1089" s="79"/>
      <c r="DA1089" s="79"/>
      <c r="DB1089" s="79"/>
      <c r="DC1089" s="79"/>
      <c r="DD1089" s="79"/>
      <c r="DE1089" s="79"/>
      <c r="DF1089" s="79"/>
      <c r="DG1089" s="79"/>
      <c r="DH1089" s="79"/>
      <c r="DI1089" s="79"/>
      <c r="DJ1089" s="79"/>
      <c r="DK1089" s="79"/>
      <c r="DL1089" s="79"/>
      <c r="DM1089" s="79"/>
      <c r="DN1089" s="79"/>
      <c r="DO1089" s="79"/>
      <c r="DP1089" s="79"/>
      <c r="DQ1089" s="79"/>
      <c r="DR1089" s="79"/>
      <c r="DS1089" s="79"/>
      <c r="DT1089" s="79"/>
      <c r="DU1089" s="79"/>
      <c r="DV1089" s="79"/>
      <c r="DW1089" s="79"/>
      <c r="DX1089" s="79"/>
      <c r="DY1089" s="79"/>
      <c r="DZ1089" s="79"/>
      <c r="EA1089" s="79"/>
      <c r="EB1089" s="79"/>
      <c r="EC1089" s="79"/>
      <c r="ED1089" s="79"/>
      <c r="EE1089" s="79"/>
      <c r="EF1089" s="79"/>
      <c r="EG1089" s="79"/>
      <c r="EH1089" s="79"/>
      <c r="EI1089" s="79"/>
      <c r="EJ1089" s="79"/>
      <c r="EK1089" s="79"/>
      <c r="EL1089" s="79"/>
      <c r="EM1089" s="79"/>
      <c r="EN1089" s="79"/>
      <c r="EO1089" s="79"/>
      <c r="EP1089" s="79"/>
      <c r="EQ1089" s="79"/>
      <c r="ER1089" s="79"/>
      <c r="ES1089" s="79"/>
      <c r="ET1089" s="79"/>
      <c r="EU1089" s="79"/>
      <c r="EV1089" s="79"/>
      <c r="EW1089" s="79"/>
      <c r="EX1089" s="79"/>
      <c r="EY1089" s="79"/>
      <c r="EZ1089" s="79"/>
      <c r="FA1089" s="79"/>
      <c r="FB1089" s="79"/>
      <c r="FC1089" s="79"/>
      <c r="FD1089" s="79"/>
      <c r="FE1089" s="79"/>
      <c r="FF1089" s="79"/>
      <c r="FG1089" s="79"/>
      <c r="FH1089" s="79"/>
      <c r="FI1089" s="79"/>
      <c r="FJ1089" s="79"/>
      <c r="FK1089" s="79"/>
      <c r="FL1089" s="79"/>
      <c r="FM1089" s="79"/>
      <c r="FN1089" s="79"/>
      <c r="FO1089" s="79"/>
      <c r="FP1089" s="79"/>
      <c r="FQ1089" s="79"/>
      <c r="FR1089" s="79"/>
      <c r="FS1089" s="79"/>
      <c r="FT1089" s="79"/>
      <c r="FU1089" s="79"/>
      <c r="FV1089" s="79"/>
      <c r="FW1089" s="79"/>
      <c r="FX1089" s="79"/>
      <c r="FY1089" s="79"/>
      <c r="FZ1089" s="79"/>
      <c r="GA1089" s="79"/>
      <c r="GB1089" s="79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79"/>
      <c r="HP1089" s="79"/>
      <c r="HQ1089" s="79"/>
      <c r="HR1089" s="79"/>
      <c r="HS1089" s="79"/>
      <c r="HT1089" s="79"/>
      <c r="HU1089" s="79"/>
      <c r="HV1089" s="79"/>
      <c r="HW1089" s="79"/>
      <c r="HX1089" s="79"/>
      <c r="HY1089" s="79"/>
      <c r="HZ1089" s="79"/>
      <c r="IA1089" s="79"/>
      <c r="IB1089" s="79"/>
      <c r="IC1089" s="79"/>
      <c r="ID1089" s="79"/>
      <c r="IE1089" s="79"/>
      <c r="IF1089" s="79"/>
      <c r="IG1089" s="79"/>
      <c r="IH1089" s="79"/>
      <c r="II1089" s="79"/>
      <c r="IJ1089" s="79"/>
      <c r="IK1089" s="79"/>
      <c r="IL1089" s="79"/>
      <c r="IM1089" s="79"/>
      <c r="IN1089" s="79"/>
      <c r="IO1089" s="79"/>
      <c r="IP1089" s="79"/>
      <c r="IQ1089" s="79"/>
      <c r="IR1089" s="79"/>
      <c r="IS1089" s="79"/>
      <c r="IT1089" s="79"/>
      <c r="IU1089" s="79"/>
      <c r="IV1089" s="79"/>
      <c r="IW1089" s="79"/>
      <c r="IX1089" s="79"/>
      <c r="IY1089" s="79"/>
      <c r="IZ1089" s="79"/>
      <c r="JA1089" s="79"/>
      <c r="JB1089" s="79"/>
      <c r="JC1089" s="79"/>
      <c r="JD1089" s="79"/>
      <c r="JE1089" s="79"/>
      <c r="JF1089" s="79"/>
      <c r="JG1089" s="79"/>
      <c r="JH1089" s="79"/>
      <c r="JI1089" s="79"/>
      <c r="JJ1089" s="79"/>
      <c r="JK1089" s="79"/>
      <c r="JL1089" s="79"/>
      <c r="JM1089" s="79"/>
      <c r="JN1089" s="79"/>
      <c r="JO1089" s="79"/>
      <c r="JP1089" s="79"/>
      <c r="JQ1089" s="79"/>
      <c r="JR1089" s="79"/>
      <c r="JS1089" s="79"/>
      <c r="JT1089" s="79"/>
      <c r="JU1089" s="79"/>
      <c r="JV1089" s="79"/>
      <c r="JW1089" s="79"/>
      <c r="JX1089" s="79"/>
      <c r="JY1089" s="79"/>
      <c r="JZ1089" s="79"/>
      <c r="KA1089" s="79"/>
      <c r="KB1089" s="79"/>
      <c r="KC1089" s="79"/>
      <c r="KD1089" s="79"/>
      <c r="KE1089" s="79"/>
      <c r="KF1089" s="79"/>
      <c r="KG1089" s="79"/>
      <c r="KH1089" s="79"/>
      <c r="KI1089" s="79"/>
      <c r="KJ1089" s="79"/>
      <c r="KK1089" s="79"/>
      <c r="KL1089" s="79"/>
      <c r="KM1089" s="79"/>
      <c r="KN1089" s="79"/>
      <c r="KO1089" s="79"/>
      <c r="KP1089" s="79"/>
      <c r="KQ1089" s="79"/>
      <c r="KR1089" s="79"/>
      <c r="KS1089" s="79"/>
      <c r="KT1089" s="79"/>
      <c r="KU1089" s="79"/>
      <c r="KV1089" s="79"/>
      <c r="KW1089" s="79"/>
      <c r="KX1089" s="79"/>
      <c r="KY1089" s="79"/>
      <c r="KZ1089" s="79"/>
      <c r="LA1089" s="79"/>
      <c r="LB1089" s="79"/>
      <c r="LC1089" s="79"/>
      <c r="LD1089" s="79"/>
      <c r="LE1089" s="79"/>
      <c r="LF1089" s="79"/>
      <c r="LG1089" s="79"/>
      <c r="LH1089" s="79"/>
      <c r="LI1089" s="79"/>
      <c r="LJ1089" s="79"/>
      <c r="LK1089" s="79"/>
      <c r="LL1089" s="79"/>
      <c r="LM1089" s="79"/>
      <c r="LN1089" s="79"/>
      <c r="LO1089" s="79"/>
      <c r="LP1089" s="79"/>
      <c r="LQ1089" s="79"/>
      <c r="LR1089" s="79"/>
      <c r="LS1089" s="79"/>
      <c r="LT1089" s="79"/>
      <c r="LU1089" s="79"/>
      <c r="LV1089" s="79"/>
      <c r="LW1089" s="79"/>
      <c r="LX1089" s="79"/>
      <c r="LY1089" s="79"/>
      <c r="LZ1089" s="79"/>
      <c r="MA1089" s="79"/>
      <c r="MB1089" s="79"/>
      <c r="MC1089" s="79"/>
      <c r="MD1089" s="79"/>
      <c r="ME1089" s="79"/>
      <c r="MF1089" s="79"/>
      <c r="MG1089" s="79"/>
      <c r="MH1089" s="79"/>
      <c r="MI1089" s="79"/>
      <c r="MJ1089" s="79"/>
      <c r="MK1089" s="79"/>
      <c r="ML1089" s="79"/>
      <c r="MM1089" s="79"/>
      <c r="MN1089" s="79"/>
      <c r="MO1089" s="79"/>
      <c r="MP1089" s="79"/>
      <c r="MQ1089" s="79"/>
      <c r="MR1089" s="79"/>
      <c r="MS1089" s="79"/>
      <c r="MT1089" s="79"/>
      <c r="MU1089" s="79"/>
      <c r="MV1089" s="79"/>
      <c r="MW1089" s="79"/>
      <c r="MX1089" s="79"/>
      <c r="MY1089" s="79"/>
      <c r="MZ1089" s="79"/>
      <c r="NA1089" s="79"/>
      <c r="NB1089" s="79"/>
      <c r="NC1089" s="79"/>
      <c r="ND1089" s="79"/>
      <c r="NE1089" s="79"/>
      <c r="NF1089" s="79"/>
      <c r="NG1089" s="79"/>
      <c r="NH1089" s="79"/>
      <c r="NI1089" s="79"/>
      <c r="NJ1089" s="79"/>
      <c r="NK1089" s="79"/>
      <c r="NL1089" s="79"/>
      <c r="NM1089" s="79"/>
      <c r="NN1089" s="79"/>
      <c r="NO1089" s="79"/>
      <c r="NP1089" s="79"/>
      <c r="NQ1089" s="79"/>
      <c r="NR1089" s="79"/>
      <c r="NS1089" s="79"/>
      <c r="NT1089" s="79"/>
      <c r="NU1089" s="79"/>
      <c r="NV1089" s="79"/>
      <c r="NW1089" s="79"/>
      <c r="NX1089" s="79"/>
      <c r="NY1089" s="79"/>
      <c r="NZ1089" s="79"/>
      <c r="OA1089" s="79"/>
      <c r="OB1089" s="79"/>
      <c r="OC1089" s="79"/>
      <c r="OD1089" s="79"/>
      <c r="OE1089" s="79"/>
      <c r="OF1089" s="79"/>
      <c r="OG1089" s="79"/>
      <c r="OH1089" s="79"/>
      <c r="OI1089" s="79"/>
      <c r="OJ1089" s="79"/>
      <c r="OK1089" s="79"/>
      <c r="OL1089" s="79"/>
      <c r="OM1089" s="79"/>
      <c r="ON1089" s="79"/>
      <c r="OO1089" s="79"/>
      <c r="OP1089" s="79"/>
      <c r="OQ1089" s="79"/>
      <c r="OR1089" s="79"/>
      <c r="OS1089" s="79"/>
      <c r="OT1089" s="79"/>
      <c r="OU1089" s="79"/>
      <c r="OV1089" s="79"/>
      <c r="OW1089" s="79"/>
      <c r="OX1089" s="79"/>
      <c r="OY1089" s="79"/>
      <c r="OZ1089" s="79"/>
      <c r="PA1089" s="79"/>
      <c r="PB1089" s="79"/>
      <c r="PC1089" s="79"/>
      <c r="PD1089" s="79"/>
      <c r="PE1089" s="79"/>
      <c r="PF1089" s="79"/>
      <c r="PG1089" s="79"/>
      <c r="PH1089" s="79"/>
      <c r="PI1089" s="79"/>
      <c r="PJ1089" s="79"/>
      <c r="PK1089" s="79"/>
      <c r="PL1089" s="79"/>
      <c r="PM1089" s="79"/>
      <c r="PN1089" s="79"/>
      <c r="PO1089" s="79"/>
      <c r="PP1089" s="79"/>
      <c r="PQ1089" s="79"/>
      <c r="PR1089" s="79"/>
      <c r="PS1089" s="79"/>
      <c r="PT1089" s="79"/>
      <c r="PU1089" s="79"/>
      <c r="PV1089" s="79"/>
      <c r="PW1089" s="79"/>
      <c r="PX1089" s="79"/>
      <c r="PY1089" s="79"/>
      <c r="PZ1089" s="79"/>
      <c r="QA1089" s="79"/>
      <c r="QB1089" s="79"/>
      <c r="QC1089" s="79"/>
      <c r="QD1089" s="79"/>
      <c r="QE1089" s="79"/>
      <c r="QF1089" s="79"/>
      <c r="QG1089" s="79"/>
      <c r="QH1089" s="79"/>
      <c r="QI1089" s="79"/>
      <c r="QJ1089" s="79"/>
      <c r="QK1089" s="79"/>
      <c r="QL1089" s="79"/>
      <c r="QM1089" s="79"/>
      <c r="QN1089" s="79"/>
      <c r="QO1089" s="79"/>
      <c r="QP1089" s="79"/>
      <c r="QQ1089" s="79"/>
      <c r="QR1089" s="79"/>
      <c r="QS1089" s="79"/>
      <c r="QT1089" s="79"/>
      <c r="QU1089" s="79"/>
      <c r="QV1089" s="79"/>
      <c r="QW1089" s="79"/>
      <c r="QX1089" s="79"/>
      <c r="QY1089" s="79"/>
      <c r="QZ1089" s="79"/>
      <c r="RA1089" s="79"/>
      <c r="RB1089" s="79"/>
      <c r="RC1089" s="79"/>
      <c r="RD1089" s="79"/>
      <c r="RE1089" s="79"/>
      <c r="RF1089" s="79"/>
      <c r="RG1089" s="79"/>
      <c r="RH1089" s="79"/>
      <c r="RI1089" s="79"/>
      <c r="RJ1089" s="79"/>
      <c r="RK1089" s="79"/>
      <c r="RL1089" s="79"/>
      <c r="RM1089" s="79"/>
      <c r="RN1089" s="79"/>
      <c r="RO1089" s="79"/>
      <c r="RP1089" s="79"/>
      <c r="RQ1089" s="79"/>
      <c r="RR1089" s="79"/>
      <c r="RS1089" s="79"/>
      <c r="RT1089" s="79"/>
      <c r="RU1089" s="79"/>
      <c r="RV1089" s="79"/>
      <c r="RW1089" s="79"/>
      <c r="RX1089" s="79"/>
      <c r="RY1089" s="79"/>
      <c r="RZ1089" s="79"/>
      <c r="SA1089" s="79"/>
      <c r="SB1089" s="79"/>
      <c r="SC1089" s="79"/>
      <c r="SD1089" s="79"/>
      <c r="SE1089" s="79"/>
      <c r="SF1089" s="79"/>
      <c r="SG1089" s="79"/>
      <c r="SH1089" s="79"/>
      <c r="SI1089" s="79"/>
      <c r="SJ1089" s="79"/>
      <c r="SK1089" s="79"/>
      <c r="SL1089" s="79"/>
      <c r="SM1089" s="79"/>
      <c r="SN1089" s="79"/>
      <c r="SO1089" s="79"/>
      <c r="SP1089" s="79"/>
      <c r="SQ1089" s="79"/>
      <c r="SR1089" s="79"/>
      <c r="SS1089" s="79"/>
      <c r="ST1089" s="79"/>
      <c r="SU1089" s="79"/>
      <c r="SV1089" s="79"/>
      <c r="SW1089" s="79"/>
      <c r="SX1089" s="79"/>
      <c r="SY1089" s="79"/>
      <c r="SZ1089" s="79"/>
      <c r="TA1089" s="79"/>
      <c r="TB1089" s="79"/>
      <c r="TC1089" s="79"/>
      <c r="TD1089" s="79"/>
      <c r="TE1089" s="79"/>
      <c r="TF1089" s="79"/>
      <c r="TG1089" s="79"/>
      <c r="TH1089" s="79"/>
      <c r="TI1089" s="79"/>
      <c r="TJ1089" s="79"/>
      <c r="TK1089" s="79"/>
      <c r="TL1089" s="79"/>
      <c r="TM1089" s="79"/>
      <c r="TN1089" s="79"/>
      <c r="TO1089" s="79"/>
      <c r="TP1089" s="79"/>
      <c r="TQ1089" s="79"/>
      <c r="TR1089" s="79"/>
      <c r="TS1089" s="79"/>
      <c r="TT1089" s="79"/>
      <c r="TU1089" s="79"/>
      <c r="TV1089" s="79"/>
      <c r="TW1089" s="79"/>
      <c r="TX1089" s="79"/>
      <c r="TY1089" s="79"/>
      <c r="TZ1089" s="79"/>
      <c r="UA1089" s="79"/>
      <c r="UB1089" s="79"/>
      <c r="UC1089" s="79"/>
      <c r="UD1089" s="79"/>
      <c r="UE1089" s="79"/>
      <c r="UF1089" s="79"/>
      <c r="UG1089" s="79"/>
      <c r="UH1089" s="79"/>
      <c r="UI1089" s="79"/>
      <c r="UJ1089" s="79"/>
      <c r="UK1089" s="79"/>
      <c r="UL1089" s="79"/>
      <c r="UM1089" s="79"/>
      <c r="UN1089" s="79"/>
      <c r="UO1089" s="79"/>
      <c r="UP1089" s="79"/>
      <c r="UQ1089" s="79"/>
      <c r="UR1089" s="79"/>
      <c r="US1089" s="79"/>
      <c r="UT1089" s="79"/>
      <c r="UU1089" s="79"/>
      <c r="UV1089" s="79"/>
      <c r="UW1089" s="79"/>
      <c r="UX1089" s="79"/>
      <c r="UY1089" s="79"/>
      <c r="UZ1089" s="79"/>
      <c r="VA1089" s="79"/>
      <c r="VB1089" s="79"/>
      <c r="VC1089" s="79"/>
      <c r="VD1089" s="79"/>
      <c r="VE1089" s="79"/>
      <c r="VF1089" s="79"/>
      <c r="VG1089" s="79"/>
      <c r="VH1089" s="79"/>
      <c r="VI1089" s="79"/>
      <c r="VJ1089" s="79"/>
      <c r="VK1089" s="79"/>
      <c r="VL1089" s="79"/>
      <c r="VM1089" s="79"/>
      <c r="VN1089" s="79"/>
      <c r="VO1089" s="79"/>
      <c r="VP1089" s="79"/>
      <c r="VQ1089" s="79"/>
      <c r="VR1089" s="79"/>
      <c r="VS1089" s="79"/>
      <c r="VT1089" s="79"/>
      <c r="VU1089" s="79"/>
      <c r="VV1089" s="79"/>
      <c r="VW1089" s="79"/>
      <c r="VX1089" s="79"/>
      <c r="VY1089" s="79"/>
      <c r="VZ1089" s="79"/>
      <c r="WA1089" s="79"/>
      <c r="WB1089" s="79"/>
      <c r="WC1089" s="79"/>
    </row>
    <row r="1090" spans="1:601" s="102" customFormat="1">
      <c r="A1090" s="49">
        <f>IF(C1090=C1089,A1089,IF(C1090=(C1089+1),A1089,(A1089+1)))</f>
        <v>153</v>
      </c>
      <c r="B1090" s="50">
        <f>IF(L1090="Stroke",IF(M1090=M1089,IF(A1090&lt;&gt;A1089,1,IF(L1089="Stroke",B1089+1,IF(L1088="Stroke",B1088+1,IF(L1087="Stroke",B1087+1,IF(L1086="Stroke",B1086+1,IF(L1085="Stroke",B1085+1,IF(L1084="Stroke",B1084+1,IF(L1083="Stroke",B1083+1,"")))))))),IF(A1090&lt;&gt;A1088,1,IF(M1090=M1088,IF(L1088="Stroke",B1088+1,IF(M1090=M1087,IF(L1087="Stroke",B1087+1,""))),1))),"")</f>
        <v>3</v>
      </c>
      <c r="C1090" s="49">
        <f t="shared" ref="C1090:C1153" si="34">J1090+(I1090*60)+(H1090*3600)</f>
        <v>54392</v>
      </c>
      <c r="D1090" s="49" t="str">
        <f t="shared" ref="D1090:D1153" si="35">CONCATENATE(E1090,F1090,G1090)</f>
        <v>2017121</v>
      </c>
      <c r="E1090" s="49">
        <v>2017</v>
      </c>
      <c r="F1090" s="49">
        <v>12</v>
      </c>
      <c r="G1090" s="49">
        <v>1</v>
      </c>
      <c r="H1090" s="49">
        <v>15</v>
      </c>
      <c r="I1090" s="49">
        <v>6</v>
      </c>
      <c r="J1090" s="49">
        <v>32</v>
      </c>
      <c r="K1090" s="49">
        <v>404</v>
      </c>
      <c r="L1090" s="49" t="s">
        <v>26</v>
      </c>
      <c r="M1090" s="49">
        <v>1</v>
      </c>
      <c r="N1090" s="49" t="s">
        <v>21</v>
      </c>
      <c r="O1090" s="49" t="s">
        <v>27</v>
      </c>
      <c r="P1090" s="49">
        <v>5</v>
      </c>
      <c r="Q1090" s="49"/>
      <c r="R1090" s="60"/>
      <c r="S1090" s="60"/>
      <c r="T1090" s="60"/>
      <c r="U1090" s="79"/>
      <c r="V1090" s="79"/>
      <c r="W1090" s="79"/>
      <c r="X1090" s="79"/>
      <c r="Y1090" s="79"/>
      <c r="Z1090" s="79"/>
      <c r="AA1090" s="79"/>
      <c r="AB1090" s="79"/>
      <c r="AC1090" s="79"/>
      <c r="AD1090" s="79"/>
      <c r="AE1090" s="79"/>
      <c r="AF1090" s="79"/>
      <c r="AG1090" s="79"/>
      <c r="AH1090" s="79"/>
      <c r="AI1090" s="79"/>
      <c r="AJ1090" s="79"/>
      <c r="AK1090" s="79"/>
      <c r="AL1090" s="79"/>
      <c r="AM1090" s="79"/>
      <c r="AN1090" s="79"/>
      <c r="AO1090" s="79"/>
      <c r="AP1090" s="79"/>
      <c r="AQ1090" s="79"/>
      <c r="AR1090" s="79"/>
      <c r="AS1090" s="79"/>
      <c r="AT1090" s="79"/>
      <c r="AU1090" s="79"/>
      <c r="AV1090" s="79"/>
      <c r="AW1090" s="79"/>
      <c r="AX1090" s="79"/>
      <c r="AY1090" s="79"/>
      <c r="AZ1090" s="79"/>
      <c r="BA1090" s="79"/>
      <c r="BB1090" s="79"/>
      <c r="BC1090" s="79"/>
      <c r="BD1090" s="79"/>
      <c r="BE1090" s="79"/>
      <c r="BF1090" s="79"/>
      <c r="BG1090" s="79"/>
      <c r="BH1090" s="79"/>
      <c r="BI1090" s="79"/>
      <c r="BJ1090" s="79"/>
      <c r="BK1090" s="79"/>
      <c r="BL1090" s="79"/>
      <c r="BM1090" s="79"/>
      <c r="BN1090" s="79"/>
      <c r="BO1090" s="79"/>
      <c r="BP1090" s="79"/>
      <c r="BQ1090" s="79"/>
      <c r="BR1090" s="79"/>
      <c r="BS1090" s="79"/>
      <c r="BT1090" s="79"/>
      <c r="BU1090" s="79"/>
      <c r="BV1090" s="79"/>
      <c r="BW1090" s="79"/>
      <c r="BX1090" s="79"/>
      <c r="BY1090" s="79"/>
      <c r="BZ1090" s="79"/>
      <c r="CA1090" s="79"/>
      <c r="CB1090" s="79"/>
      <c r="CC1090" s="79"/>
      <c r="CD1090" s="79"/>
      <c r="CE1090" s="79"/>
      <c r="CF1090" s="79"/>
      <c r="CG1090" s="79"/>
      <c r="CH1090" s="79"/>
      <c r="CI1090" s="79"/>
      <c r="CJ1090" s="79"/>
      <c r="CK1090" s="79"/>
      <c r="CL1090" s="79"/>
      <c r="CM1090" s="79"/>
      <c r="CN1090" s="79"/>
      <c r="CO1090" s="79"/>
      <c r="CP1090" s="79"/>
      <c r="CQ1090" s="79"/>
      <c r="CR1090" s="79"/>
      <c r="CS1090" s="79"/>
      <c r="CT1090" s="79"/>
      <c r="CU1090" s="79"/>
      <c r="CV1090" s="79"/>
      <c r="CW1090" s="79"/>
      <c r="CX1090" s="79"/>
      <c r="CY1090" s="79"/>
      <c r="CZ1090" s="79"/>
      <c r="DA1090" s="79"/>
      <c r="DB1090" s="79"/>
      <c r="DC1090" s="79"/>
      <c r="DD1090" s="79"/>
      <c r="DE1090" s="79"/>
      <c r="DF1090" s="79"/>
      <c r="DG1090" s="79"/>
      <c r="DH1090" s="79"/>
      <c r="DI1090" s="79"/>
      <c r="DJ1090" s="79"/>
      <c r="DK1090" s="79"/>
      <c r="DL1090" s="79"/>
      <c r="DM1090" s="79"/>
      <c r="DN1090" s="79"/>
      <c r="DO1090" s="79"/>
      <c r="DP1090" s="79"/>
      <c r="DQ1090" s="79"/>
      <c r="DR1090" s="79"/>
      <c r="DS1090" s="79"/>
      <c r="DT1090" s="79"/>
      <c r="DU1090" s="79"/>
      <c r="DV1090" s="79"/>
      <c r="DW1090" s="79"/>
      <c r="DX1090" s="79"/>
      <c r="DY1090" s="79"/>
      <c r="DZ1090" s="79"/>
      <c r="EA1090" s="79"/>
      <c r="EB1090" s="79"/>
      <c r="EC1090" s="79"/>
      <c r="ED1090" s="79"/>
      <c r="EE1090" s="79"/>
      <c r="EF1090" s="79"/>
      <c r="EG1090" s="79"/>
      <c r="EH1090" s="79"/>
      <c r="EI1090" s="79"/>
      <c r="EJ1090" s="79"/>
      <c r="EK1090" s="79"/>
      <c r="EL1090" s="79"/>
      <c r="EM1090" s="79"/>
      <c r="EN1090" s="79"/>
      <c r="EO1090" s="79"/>
      <c r="EP1090" s="79"/>
      <c r="EQ1090" s="79"/>
      <c r="ER1090" s="79"/>
      <c r="ES1090" s="79"/>
      <c r="ET1090" s="79"/>
      <c r="EU1090" s="79"/>
      <c r="EV1090" s="79"/>
      <c r="EW1090" s="79"/>
      <c r="EX1090" s="79"/>
      <c r="EY1090" s="79"/>
      <c r="EZ1090" s="79"/>
      <c r="FA1090" s="79"/>
      <c r="FB1090" s="79"/>
      <c r="FC1090" s="79"/>
      <c r="FD1090" s="79"/>
      <c r="FE1090" s="79"/>
      <c r="FF1090" s="79"/>
      <c r="FG1090" s="79"/>
      <c r="FH1090" s="79"/>
      <c r="FI1090" s="79"/>
      <c r="FJ1090" s="79"/>
      <c r="FK1090" s="79"/>
      <c r="FL1090" s="79"/>
      <c r="FM1090" s="79"/>
      <c r="FN1090" s="79"/>
      <c r="FO1090" s="79"/>
      <c r="FP1090" s="79"/>
      <c r="FQ1090" s="79"/>
      <c r="FR1090" s="79"/>
      <c r="FS1090" s="79"/>
      <c r="FT1090" s="79"/>
      <c r="FU1090" s="79"/>
      <c r="FV1090" s="79"/>
      <c r="FW1090" s="79"/>
      <c r="FX1090" s="79"/>
      <c r="FY1090" s="79"/>
      <c r="FZ1090" s="79"/>
      <c r="GA1090" s="79"/>
      <c r="GB1090" s="79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79"/>
      <c r="HP1090" s="79"/>
      <c r="HQ1090" s="79"/>
      <c r="HR1090" s="79"/>
      <c r="HS1090" s="79"/>
      <c r="HT1090" s="79"/>
      <c r="HU1090" s="79"/>
      <c r="HV1090" s="79"/>
      <c r="HW1090" s="79"/>
      <c r="HX1090" s="79"/>
      <c r="HY1090" s="79"/>
      <c r="HZ1090" s="79"/>
      <c r="IA1090" s="79"/>
      <c r="IB1090" s="79"/>
      <c r="IC1090" s="79"/>
      <c r="ID1090" s="79"/>
      <c r="IE1090" s="79"/>
      <c r="IF1090" s="79"/>
      <c r="IG1090" s="79"/>
      <c r="IH1090" s="79"/>
      <c r="II1090" s="79"/>
      <c r="IJ1090" s="79"/>
      <c r="IK1090" s="79"/>
      <c r="IL1090" s="79"/>
      <c r="IM1090" s="79"/>
      <c r="IN1090" s="79"/>
      <c r="IO1090" s="79"/>
      <c r="IP1090" s="79"/>
      <c r="IQ1090" s="79"/>
      <c r="IR1090" s="79"/>
      <c r="IS1090" s="79"/>
      <c r="IT1090" s="79"/>
      <c r="IU1090" s="79"/>
      <c r="IV1090" s="79"/>
      <c r="IW1090" s="79"/>
      <c r="IX1090" s="79"/>
      <c r="IY1090" s="79"/>
      <c r="IZ1090" s="79"/>
      <c r="JA1090" s="79"/>
      <c r="JB1090" s="79"/>
      <c r="JC1090" s="79"/>
      <c r="JD1090" s="79"/>
      <c r="JE1090" s="79"/>
      <c r="JF1090" s="79"/>
      <c r="JG1090" s="79"/>
      <c r="JH1090" s="79"/>
      <c r="JI1090" s="79"/>
      <c r="JJ1090" s="79"/>
      <c r="JK1090" s="79"/>
      <c r="JL1090" s="79"/>
      <c r="JM1090" s="79"/>
      <c r="JN1090" s="79"/>
      <c r="JO1090" s="79"/>
      <c r="JP1090" s="79"/>
      <c r="JQ1090" s="79"/>
      <c r="JR1090" s="79"/>
      <c r="JS1090" s="79"/>
      <c r="JT1090" s="79"/>
      <c r="JU1090" s="79"/>
      <c r="JV1090" s="79"/>
      <c r="JW1090" s="79"/>
      <c r="JX1090" s="79"/>
      <c r="JY1090" s="79"/>
      <c r="JZ1090" s="79"/>
      <c r="KA1090" s="79"/>
      <c r="KB1090" s="79"/>
      <c r="KC1090" s="79"/>
      <c r="KD1090" s="79"/>
      <c r="KE1090" s="79"/>
      <c r="KF1090" s="79"/>
      <c r="KG1090" s="79"/>
      <c r="KH1090" s="79"/>
      <c r="KI1090" s="79"/>
      <c r="KJ1090" s="79"/>
      <c r="KK1090" s="79"/>
      <c r="KL1090" s="79"/>
      <c r="KM1090" s="79"/>
      <c r="KN1090" s="79"/>
      <c r="KO1090" s="79"/>
      <c r="KP1090" s="79"/>
      <c r="KQ1090" s="79"/>
      <c r="KR1090" s="79"/>
      <c r="KS1090" s="79"/>
      <c r="KT1090" s="79"/>
      <c r="KU1090" s="79"/>
      <c r="KV1090" s="79"/>
      <c r="KW1090" s="79"/>
      <c r="KX1090" s="79"/>
      <c r="KY1090" s="79"/>
      <c r="KZ1090" s="79"/>
      <c r="LA1090" s="79"/>
      <c r="LB1090" s="79"/>
      <c r="LC1090" s="79"/>
      <c r="LD1090" s="79"/>
      <c r="LE1090" s="79"/>
      <c r="LF1090" s="79"/>
      <c r="LG1090" s="79"/>
      <c r="LH1090" s="79"/>
      <c r="LI1090" s="79"/>
      <c r="LJ1090" s="79"/>
      <c r="LK1090" s="79"/>
      <c r="LL1090" s="79"/>
      <c r="LM1090" s="79"/>
      <c r="LN1090" s="79"/>
      <c r="LO1090" s="79"/>
      <c r="LP1090" s="79"/>
      <c r="LQ1090" s="79"/>
      <c r="LR1090" s="79"/>
      <c r="LS1090" s="79"/>
      <c r="LT1090" s="79"/>
      <c r="LU1090" s="79"/>
      <c r="LV1090" s="79"/>
      <c r="LW1090" s="79"/>
      <c r="LX1090" s="79"/>
      <c r="LY1090" s="79"/>
      <c r="LZ1090" s="79"/>
      <c r="MA1090" s="79"/>
      <c r="MB1090" s="79"/>
      <c r="MC1090" s="79"/>
      <c r="MD1090" s="79"/>
      <c r="ME1090" s="79"/>
      <c r="MF1090" s="79"/>
      <c r="MG1090" s="79"/>
      <c r="MH1090" s="79"/>
      <c r="MI1090" s="79"/>
      <c r="MJ1090" s="79"/>
      <c r="MK1090" s="79"/>
      <c r="ML1090" s="79"/>
      <c r="MM1090" s="79"/>
      <c r="MN1090" s="79"/>
      <c r="MO1090" s="79"/>
      <c r="MP1090" s="79"/>
      <c r="MQ1090" s="79"/>
      <c r="MR1090" s="79"/>
      <c r="MS1090" s="79"/>
      <c r="MT1090" s="79"/>
      <c r="MU1090" s="79"/>
      <c r="MV1090" s="79"/>
      <c r="MW1090" s="79"/>
      <c r="MX1090" s="79"/>
      <c r="MY1090" s="79"/>
      <c r="MZ1090" s="79"/>
      <c r="NA1090" s="79"/>
      <c r="NB1090" s="79"/>
      <c r="NC1090" s="79"/>
      <c r="ND1090" s="79"/>
      <c r="NE1090" s="79"/>
      <c r="NF1090" s="79"/>
      <c r="NG1090" s="79"/>
      <c r="NH1090" s="79"/>
      <c r="NI1090" s="79"/>
      <c r="NJ1090" s="79"/>
      <c r="NK1090" s="79"/>
      <c r="NL1090" s="79"/>
      <c r="NM1090" s="79"/>
      <c r="NN1090" s="79"/>
      <c r="NO1090" s="79"/>
      <c r="NP1090" s="79"/>
      <c r="NQ1090" s="79"/>
      <c r="NR1090" s="79"/>
      <c r="NS1090" s="79"/>
      <c r="NT1090" s="79"/>
      <c r="NU1090" s="79"/>
      <c r="NV1090" s="79"/>
      <c r="NW1090" s="79"/>
      <c r="NX1090" s="79"/>
      <c r="NY1090" s="79"/>
      <c r="NZ1090" s="79"/>
      <c r="OA1090" s="79"/>
      <c r="OB1090" s="79"/>
      <c r="OC1090" s="79"/>
      <c r="OD1090" s="79"/>
      <c r="OE1090" s="79"/>
      <c r="OF1090" s="79"/>
      <c r="OG1090" s="79"/>
      <c r="OH1090" s="79"/>
      <c r="OI1090" s="79"/>
      <c r="OJ1090" s="79"/>
      <c r="OK1090" s="79"/>
      <c r="OL1090" s="79"/>
      <c r="OM1090" s="79"/>
      <c r="ON1090" s="79"/>
      <c r="OO1090" s="79"/>
      <c r="OP1090" s="79"/>
      <c r="OQ1090" s="79"/>
      <c r="OR1090" s="79"/>
      <c r="OS1090" s="79"/>
      <c r="OT1090" s="79"/>
      <c r="OU1090" s="79"/>
      <c r="OV1090" s="79"/>
      <c r="OW1090" s="79"/>
      <c r="OX1090" s="79"/>
      <c r="OY1090" s="79"/>
      <c r="OZ1090" s="79"/>
      <c r="PA1090" s="79"/>
      <c r="PB1090" s="79"/>
      <c r="PC1090" s="79"/>
      <c r="PD1090" s="79"/>
      <c r="PE1090" s="79"/>
      <c r="PF1090" s="79"/>
      <c r="PG1090" s="79"/>
      <c r="PH1090" s="79"/>
      <c r="PI1090" s="79"/>
      <c r="PJ1090" s="79"/>
      <c r="PK1090" s="79"/>
      <c r="PL1090" s="79"/>
      <c r="PM1090" s="79"/>
      <c r="PN1090" s="79"/>
      <c r="PO1090" s="79"/>
      <c r="PP1090" s="79"/>
      <c r="PQ1090" s="79"/>
      <c r="PR1090" s="79"/>
      <c r="PS1090" s="79"/>
      <c r="PT1090" s="79"/>
      <c r="PU1090" s="79"/>
      <c r="PV1090" s="79"/>
      <c r="PW1090" s="79"/>
      <c r="PX1090" s="79"/>
      <c r="PY1090" s="79"/>
      <c r="PZ1090" s="79"/>
      <c r="QA1090" s="79"/>
      <c r="QB1090" s="79"/>
      <c r="QC1090" s="79"/>
      <c r="QD1090" s="79"/>
      <c r="QE1090" s="79"/>
      <c r="QF1090" s="79"/>
      <c r="QG1090" s="79"/>
      <c r="QH1090" s="79"/>
      <c r="QI1090" s="79"/>
      <c r="QJ1090" s="79"/>
      <c r="QK1090" s="79"/>
      <c r="QL1090" s="79"/>
      <c r="QM1090" s="79"/>
      <c r="QN1090" s="79"/>
      <c r="QO1090" s="79"/>
      <c r="QP1090" s="79"/>
      <c r="QQ1090" s="79"/>
      <c r="QR1090" s="79"/>
      <c r="QS1090" s="79"/>
      <c r="QT1090" s="79"/>
      <c r="QU1090" s="79"/>
      <c r="QV1090" s="79"/>
      <c r="QW1090" s="79"/>
      <c r="QX1090" s="79"/>
      <c r="QY1090" s="79"/>
      <c r="QZ1090" s="79"/>
      <c r="RA1090" s="79"/>
      <c r="RB1090" s="79"/>
      <c r="RC1090" s="79"/>
      <c r="RD1090" s="79"/>
      <c r="RE1090" s="79"/>
      <c r="RF1090" s="79"/>
      <c r="RG1090" s="79"/>
      <c r="RH1090" s="79"/>
      <c r="RI1090" s="79"/>
      <c r="RJ1090" s="79"/>
      <c r="RK1090" s="79"/>
      <c r="RL1090" s="79"/>
      <c r="RM1090" s="79"/>
      <c r="RN1090" s="79"/>
      <c r="RO1090" s="79"/>
      <c r="RP1090" s="79"/>
      <c r="RQ1090" s="79"/>
      <c r="RR1090" s="79"/>
      <c r="RS1090" s="79"/>
      <c r="RT1090" s="79"/>
      <c r="RU1090" s="79"/>
      <c r="RV1090" s="79"/>
      <c r="RW1090" s="79"/>
      <c r="RX1090" s="79"/>
      <c r="RY1090" s="79"/>
      <c r="RZ1090" s="79"/>
      <c r="SA1090" s="79"/>
      <c r="SB1090" s="79"/>
      <c r="SC1090" s="79"/>
      <c r="SD1090" s="79"/>
      <c r="SE1090" s="79"/>
      <c r="SF1090" s="79"/>
      <c r="SG1090" s="79"/>
      <c r="SH1090" s="79"/>
      <c r="SI1090" s="79"/>
      <c r="SJ1090" s="79"/>
      <c r="SK1090" s="79"/>
      <c r="SL1090" s="79"/>
      <c r="SM1090" s="79"/>
      <c r="SN1090" s="79"/>
      <c r="SO1090" s="79"/>
      <c r="SP1090" s="79"/>
      <c r="SQ1090" s="79"/>
      <c r="SR1090" s="79"/>
      <c r="SS1090" s="79"/>
      <c r="ST1090" s="79"/>
      <c r="SU1090" s="79"/>
      <c r="SV1090" s="79"/>
      <c r="SW1090" s="79"/>
      <c r="SX1090" s="79"/>
      <c r="SY1090" s="79"/>
      <c r="SZ1090" s="79"/>
      <c r="TA1090" s="79"/>
      <c r="TB1090" s="79"/>
      <c r="TC1090" s="79"/>
      <c r="TD1090" s="79"/>
      <c r="TE1090" s="79"/>
      <c r="TF1090" s="79"/>
      <c r="TG1090" s="79"/>
      <c r="TH1090" s="79"/>
      <c r="TI1090" s="79"/>
      <c r="TJ1090" s="79"/>
      <c r="TK1090" s="79"/>
      <c r="TL1090" s="79"/>
      <c r="TM1090" s="79"/>
      <c r="TN1090" s="79"/>
      <c r="TO1090" s="79"/>
      <c r="TP1090" s="79"/>
      <c r="TQ1090" s="79"/>
      <c r="TR1090" s="79"/>
      <c r="TS1090" s="79"/>
      <c r="TT1090" s="79"/>
      <c r="TU1090" s="79"/>
      <c r="TV1090" s="79"/>
      <c r="TW1090" s="79"/>
      <c r="TX1090" s="79"/>
      <c r="TY1090" s="79"/>
      <c r="TZ1090" s="79"/>
      <c r="UA1090" s="79"/>
      <c r="UB1090" s="79"/>
      <c r="UC1090" s="79"/>
      <c r="UD1090" s="79"/>
      <c r="UE1090" s="79"/>
      <c r="UF1090" s="79"/>
      <c r="UG1090" s="79"/>
      <c r="UH1090" s="79"/>
      <c r="UI1090" s="79"/>
      <c r="UJ1090" s="79"/>
      <c r="UK1090" s="79"/>
      <c r="UL1090" s="79"/>
      <c r="UM1090" s="79"/>
      <c r="UN1090" s="79"/>
      <c r="UO1090" s="79"/>
      <c r="UP1090" s="79"/>
      <c r="UQ1090" s="79"/>
      <c r="UR1090" s="79"/>
      <c r="US1090" s="79"/>
      <c r="UT1090" s="79"/>
      <c r="UU1090" s="79"/>
      <c r="UV1090" s="79"/>
      <c r="UW1090" s="79"/>
      <c r="UX1090" s="79"/>
      <c r="UY1090" s="79"/>
      <c r="UZ1090" s="79"/>
      <c r="VA1090" s="79"/>
      <c r="VB1090" s="79"/>
      <c r="VC1090" s="79"/>
      <c r="VD1090" s="79"/>
      <c r="VE1090" s="79"/>
      <c r="VF1090" s="79"/>
      <c r="VG1090" s="79"/>
      <c r="VH1090" s="79"/>
      <c r="VI1090" s="79"/>
      <c r="VJ1090" s="79"/>
      <c r="VK1090" s="79"/>
      <c r="VL1090" s="79"/>
      <c r="VM1090" s="79"/>
      <c r="VN1090" s="79"/>
      <c r="VO1090" s="79"/>
      <c r="VP1090" s="79"/>
      <c r="VQ1090" s="79"/>
      <c r="VR1090" s="79"/>
      <c r="VS1090" s="79"/>
      <c r="VT1090" s="79"/>
      <c r="VU1090" s="79"/>
      <c r="VV1090" s="79"/>
      <c r="VW1090" s="79"/>
      <c r="VX1090" s="79"/>
      <c r="VY1090" s="79"/>
      <c r="VZ1090" s="79"/>
      <c r="WA1090" s="79"/>
      <c r="WB1090" s="79"/>
      <c r="WC1090" s="79"/>
    </row>
    <row r="1091" spans="1:601" s="102" customFormat="1">
      <c r="A1091" s="49">
        <f>IF(C1091=C1090,A1090,IF(C1091=(C1090+1),A1090,(A1090+1)))</f>
        <v>153</v>
      </c>
      <c r="B1091" s="50" t="str">
        <f>IF(L1091="Stroke",IF(M1091=M1090,IF(A1091&lt;&gt;A1090,1,IF(L1090="Stroke",B1090+1,IF(L1089="Stroke",B1089+1,IF(L1088="Stroke",B1088+1,IF(L1087="Stroke",B1087+1,IF(L1086="Stroke",B1086+1,IF(L1085="Stroke",B1085+1,IF(L1084="Stroke",B1084+1,"")))))))),IF(A1091&lt;&gt;A1089,1,IF(M1091=M1089,IF(L1089="Stroke",B1089+1,IF(M1091=M1088,IF(L1088="Stroke",B1088+1,""))),1))),"")</f>
        <v/>
      </c>
      <c r="C1091" s="49">
        <f t="shared" si="34"/>
        <v>54392</v>
      </c>
      <c r="D1091" s="49" t="str">
        <f t="shared" si="35"/>
        <v>2017121</v>
      </c>
      <c r="E1091" s="49">
        <v>2017</v>
      </c>
      <c r="F1091" s="49">
        <v>12</v>
      </c>
      <c r="G1091" s="49">
        <v>1</v>
      </c>
      <c r="H1091" s="49">
        <v>15</v>
      </c>
      <c r="I1091" s="49">
        <v>6</v>
      </c>
      <c r="J1091" s="49">
        <v>32</v>
      </c>
      <c r="K1091" s="49">
        <v>466</v>
      </c>
      <c r="L1091" s="49" t="s">
        <v>78</v>
      </c>
      <c r="M1091" s="49"/>
      <c r="N1091" s="49" t="s">
        <v>21</v>
      </c>
      <c r="O1091" s="49" t="s">
        <v>27</v>
      </c>
      <c r="P1091" s="49"/>
      <c r="Q1091" s="49"/>
      <c r="R1091" s="60"/>
      <c r="S1091" s="60"/>
      <c r="T1091" s="60"/>
      <c r="U1091" s="79"/>
      <c r="V1091" s="79"/>
      <c r="W1091" s="79"/>
      <c r="X1091" s="79"/>
      <c r="Y1091" s="79"/>
      <c r="Z1091" s="79"/>
      <c r="AA1091" s="79"/>
      <c r="AB1091" s="79"/>
      <c r="AC1091" s="79"/>
      <c r="AD1091" s="79"/>
      <c r="AE1091" s="79"/>
      <c r="AF1091" s="79"/>
      <c r="AG1091" s="79"/>
      <c r="AH1091" s="79"/>
      <c r="AI1091" s="79"/>
      <c r="AJ1091" s="79"/>
      <c r="AK1091" s="79"/>
      <c r="AL1091" s="79"/>
      <c r="AM1091" s="79"/>
      <c r="AN1091" s="79"/>
      <c r="AO1091" s="79"/>
      <c r="AP1091" s="79"/>
      <c r="AQ1091" s="79"/>
      <c r="AR1091" s="79"/>
      <c r="AS1091" s="79"/>
      <c r="AT1091" s="79"/>
      <c r="AU1091" s="79"/>
      <c r="AV1091" s="79"/>
      <c r="AW1091" s="79"/>
      <c r="AX1091" s="79"/>
      <c r="AY1091" s="79"/>
      <c r="AZ1091" s="79"/>
      <c r="BA1091" s="79"/>
      <c r="BB1091" s="79"/>
      <c r="BC1091" s="79"/>
      <c r="BD1091" s="79"/>
      <c r="BE1091" s="79"/>
      <c r="BF1091" s="79"/>
      <c r="BG1091" s="79"/>
      <c r="BH1091" s="79"/>
      <c r="BI1091" s="79"/>
      <c r="BJ1091" s="79"/>
      <c r="BK1091" s="79"/>
      <c r="BL1091" s="79"/>
      <c r="BM1091" s="79"/>
      <c r="BN1091" s="79"/>
      <c r="BO1091" s="79"/>
      <c r="BP1091" s="79"/>
      <c r="BQ1091" s="79"/>
      <c r="BR1091" s="79"/>
      <c r="BS1091" s="79"/>
      <c r="BT1091" s="79"/>
      <c r="BU1091" s="79"/>
      <c r="BV1091" s="79"/>
      <c r="BW1091" s="79"/>
      <c r="BX1091" s="79"/>
      <c r="BY1091" s="79"/>
      <c r="BZ1091" s="79"/>
      <c r="CA1091" s="79"/>
      <c r="CB1091" s="79"/>
      <c r="CC1091" s="79"/>
      <c r="CD1091" s="79"/>
      <c r="CE1091" s="79"/>
      <c r="CF1091" s="79"/>
      <c r="CG1091" s="79"/>
      <c r="CH1091" s="79"/>
      <c r="CI1091" s="79"/>
      <c r="CJ1091" s="79"/>
      <c r="CK1091" s="79"/>
      <c r="CL1091" s="79"/>
      <c r="CM1091" s="79"/>
      <c r="CN1091" s="79"/>
      <c r="CO1091" s="79"/>
      <c r="CP1091" s="79"/>
      <c r="CQ1091" s="79"/>
      <c r="CR1091" s="79"/>
      <c r="CS1091" s="79"/>
      <c r="CT1091" s="79"/>
      <c r="CU1091" s="79"/>
      <c r="CV1091" s="79"/>
      <c r="CW1091" s="79"/>
      <c r="CX1091" s="79"/>
      <c r="CY1091" s="79"/>
      <c r="CZ1091" s="79"/>
      <c r="DA1091" s="79"/>
      <c r="DB1091" s="79"/>
      <c r="DC1091" s="79"/>
      <c r="DD1091" s="79"/>
      <c r="DE1091" s="79"/>
      <c r="DF1091" s="79"/>
      <c r="DG1091" s="79"/>
      <c r="DH1091" s="79"/>
      <c r="DI1091" s="79"/>
      <c r="DJ1091" s="79"/>
      <c r="DK1091" s="79"/>
      <c r="DL1091" s="79"/>
      <c r="DM1091" s="79"/>
      <c r="DN1091" s="79"/>
      <c r="DO1091" s="79"/>
      <c r="DP1091" s="79"/>
      <c r="DQ1091" s="79"/>
      <c r="DR1091" s="79"/>
      <c r="DS1091" s="79"/>
      <c r="DT1091" s="79"/>
      <c r="DU1091" s="79"/>
      <c r="DV1091" s="79"/>
      <c r="DW1091" s="79"/>
      <c r="DX1091" s="79"/>
      <c r="DY1091" s="79"/>
      <c r="DZ1091" s="79"/>
      <c r="EA1091" s="79"/>
      <c r="EB1091" s="79"/>
      <c r="EC1091" s="79"/>
      <c r="ED1091" s="79"/>
      <c r="EE1091" s="79"/>
      <c r="EF1091" s="79"/>
      <c r="EG1091" s="79"/>
      <c r="EH1091" s="79"/>
      <c r="EI1091" s="79"/>
      <c r="EJ1091" s="79"/>
      <c r="EK1091" s="79"/>
      <c r="EL1091" s="79"/>
      <c r="EM1091" s="79"/>
      <c r="EN1091" s="79"/>
      <c r="EO1091" s="79"/>
      <c r="EP1091" s="79"/>
      <c r="EQ1091" s="79"/>
      <c r="ER1091" s="79"/>
      <c r="ES1091" s="79"/>
      <c r="ET1091" s="79"/>
      <c r="EU1091" s="79"/>
      <c r="EV1091" s="79"/>
      <c r="EW1091" s="79"/>
      <c r="EX1091" s="79"/>
      <c r="EY1091" s="79"/>
      <c r="EZ1091" s="79"/>
      <c r="FA1091" s="79"/>
      <c r="FB1091" s="79"/>
      <c r="FC1091" s="79"/>
      <c r="FD1091" s="79"/>
      <c r="FE1091" s="79"/>
      <c r="FF1091" s="79"/>
      <c r="FG1091" s="79"/>
      <c r="FH1091" s="79"/>
      <c r="FI1091" s="79"/>
      <c r="FJ1091" s="79"/>
      <c r="FK1091" s="79"/>
      <c r="FL1091" s="79"/>
      <c r="FM1091" s="79"/>
      <c r="FN1091" s="79"/>
      <c r="FO1091" s="79"/>
      <c r="FP1091" s="79"/>
      <c r="FQ1091" s="79"/>
      <c r="FR1091" s="79"/>
      <c r="FS1091" s="79"/>
      <c r="FT1091" s="79"/>
      <c r="FU1091" s="79"/>
      <c r="FV1091" s="79"/>
      <c r="FW1091" s="79"/>
      <c r="FX1091" s="79"/>
      <c r="FY1091" s="79"/>
      <c r="FZ1091" s="79"/>
      <c r="GA1091" s="79"/>
      <c r="GB1091" s="79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79"/>
      <c r="HP1091" s="79"/>
      <c r="HQ1091" s="79"/>
      <c r="HR1091" s="79"/>
      <c r="HS1091" s="79"/>
      <c r="HT1091" s="79"/>
      <c r="HU1091" s="79"/>
      <c r="HV1091" s="79"/>
      <c r="HW1091" s="79"/>
      <c r="HX1091" s="79"/>
      <c r="HY1091" s="79"/>
      <c r="HZ1091" s="79"/>
      <c r="IA1091" s="79"/>
      <c r="IB1091" s="79"/>
      <c r="IC1091" s="79"/>
      <c r="ID1091" s="79"/>
      <c r="IE1091" s="79"/>
      <c r="IF1091" s="79"/>
      <c r="IG1091" s="79"/>
      <c r="IH1091" s="79"/>
      <c r="II1091" s="79"/>
      <c r="IJ1091" s="79"/>
      <c r="IK1091" s="79"/>
      <c r="IL1091" s="79"/>
      <c r="IM1091" s="79"/>
      <c r="IN1091" s="79"/>
      <c r="IO1091" s="79"/>
      <c r="IP1091" s="79"/>
      <c r="IQ1091" s="79"/>
      <c r="IR1091" s="79"/>
      <c r="IS1091" s="79"/>
      <c r="IT1091" s="79"/>
      <c r="IU1091" s="79"/>
      <c r="IV1091" s="79"/>
      <c r="IW1091" s="79"/>
      <c r="IX1091" s="79"/>
      <c r="IY1091" s="79"/>
      <c r="IZ1091" s="79"/>
      <c r="JA1091" s="79"/>
      <c r="JB1091" s="79"/>
      <c r="JC1091" s="79"/>
      <c r="JD1091" s="79"/>
      <c r="JE1091" s="79"/>
      <c r="JF1091" s="79"/>
      <c r="JG1091" s="79"/>
      <c r="JH1091" s="79"/>
      <c r="JI1091" s="79"/>
      <c r="JJ1091" s="79"/>
      <c r="JK1091" s="79"/>
      <c r="JL1091" s="79"/>
      <c r="JM1091" s="79"/>
      <c r="JN1091" s="79"/>
      <c r="JO1091" s="79"/>
      <c r="JP1091" s="79"/>
      <c r="JQ1091" s="79"/>
      <c r="JR1091" s="79"/>
      <c r="JS1091" s="79"/>
      <c r="JT1091" s="79"/>
      <c r="JU1091" s="79"/>
      <c r="JV1091" s="79"/>
      <c r="JW1091" s="79"/>
      <c r="JX1091" s="79"/>
      <c r="JY1091" s="79"/>
      <c r="JZ1091" s="79"/>
      <c r="KA1091" s="79"/>
      <c r="KB1091" s="79"/>
      <c r="KC1091" s="79"/>
      <c r="KD1091" s="79"/>
      <c r="KE1091" s="79"/>
      <c r="KF1091" s="79"/>
      <c r="KG1091" s="79"/>
      <c r="KH1091" s="79"/>
      <c r="KI1091" s="79"/>
      <c r="KJ1091" s="79"/>
      <c r="KK1091" s="79"/>
      <c r="KL1091" s="79"/>
      <c r="KM1091" s="79"/>
      <c r="KN1091" s="79"/>
      <c r="KO1091" s="79"/>
      <c r="KP1091" s="79"/>
      <c r="KQ1091" s="79"/>
      <c r="KR1091" s="79"/>
      <c r="KS1091" s="79"/>
      <c r="KT1091" s="79"/>
      <c r="KU1091" s="79"/>
      <c r="KV1091" s="79"/>
      <c r="KW1091" s="79"/>
      <c r="KX1091" s="79"/>
      <c r="KY1091" s="79"/>
      <c r="KZ1091" s="79"/>
      <c r="LA1091" s="79"/>
      <c r="LB1091" s="79"/>
      <c r="LC1091" s="79"/>
      <c r="LD1091" s="79"/>
      <c r="LE1091" s="79"/>
      <c r="LF1091" s="79"/>
      <c r="LG1091" s="79"/>
      <c r="LH1091" s="79"/>
      <c r="LI1091" s="79"/>
      <c r="LJ1091" s="79"/>
      <c r="LK1091" s="79"/>
      <c r="LL1091" s="79"/>
      <c r="LM1091" s="79"/>
      <c r="LN1091" s="79"/>
      <c r="LO1091" s="79"/>
      <c r="LP1091" s="79"/>
      <c r="LQ1091" s="79"/>
      <c r="LR1091" s="79"/>
      <c r="LS1091" s="79"/>
      <c r="LT1091" s="79"/>
      <c r="LU1091" s="79"/>
      <c r="LV1091" s="79"/>
      <c r="LW1091" s="79"/>
      <c r="LX1091" s="79"/>
      <c r="LY1091" s="79"/>
      <c r="LZ1091" s="79"/>
      <c r="MA1091" s="79"/>
      <c r="MB1091" s="79"/>
      <c r="MC1091" s="79"/>
      <c r="MD1091" s="79"/>
      <c r="ME1091" s="79"/>
      <c r="MF1091" s="79"/>
      <c r="MG1091" s="79"/>
      <c r="MH1091" s="79"/>
      <c r="MI1091" s="79"/>
      <c r="MJ1091" s="79"/>
      <c r="MK1091" s="79"/>
      <c r="ML1091" s="79"/>
      <c r="MM1091" s="79"/>
      <c r="MN1091" s="79"/>
      <c r="MO1091" s="79"/>
      <c r="MP1091" s="79"/>
      <c r="MQ1091" s="79"/>
      <c r="MR1091" s="79"/>
      <c r="MS1091" s="79"/>
      <c r="MT1091" s="79"/>
      <c r="MU1091" s="79"/>
      <c r="MV1091" s="79"/>
      <c r="MW1091" s="79"/>
      <c r="MX1091" s="79"/>
      <c r="MY1091" s="79"/>
      <c r="MZ1091" s="79"/>
      <c r="NA1091" s="79"/>
      <c r="NB1091" s="79"/>
      <c r="NC1091" s="79"/>
      <c r="ND1091" s="79"/>
      <c r="NE1091" s="79"/>
      <c r="NF1091" s="79"/>
      <c r="NG1091" s="79"/>
      <c r="NH1091" s="79"/>
      <c r="NI1091" s="79"/>
      <c r="NJ1091" s="79"/>
      <c r="NK1091" s="79"/>
      <c r="NL1091" s="79"/>
      <c r="NM1091" s="79"/>
      <c r="NN1091" s="79"/>
      <c r="NO1091" s="79"/>
      <c r="NP1091" s="79"/>
      <c r="NQ1091" s="79"/>
      <c r="NR1091" s="79"/>
      <c r="NS1091" s="79"/>
      <c r="NT1091" s="79"/>
      <c r="NU1091" s="79"/>
      <c r="NV1091" s="79"/>
      <c r="NW1091" s="79"/>
      <c r="NX1091" s="79"/>
      <c r="NY1091" s="79"/>
      <c r="NZ1091" s="79"/>
      <c r="OA1091" s="79"/>
      <c r="OB1091" s="79"/>
      <c r="OC1091" s="79"/>
      <c r="OD1091" s="79"/>
      <c r="OE1091" s="79"/>
      <c r="OF1091" s="79"/>
      <c r="OG1091" s="79"/>
      <c r="OH1091" s="79"/>
      <c r="OI1091" s="79"/>
      <c r="OJ1091" s="79"/>
      <c r="OK1091" s="79"/>
      <c r="OL1091" s="79"/>
      <c r="OM1091" s="79"/>
      <c r="ON1091" s="79"/>
      <c r="OO1091" s="79"/>
      <c r="OP1091" s="79"/>
      <c r="OQ1091" s="79"/>
      <c r="OR1091" s="79"/>
      <c r="OS1091" s="79"/>
      <c r="OT1091" s="79"/>
      <c r="OU1091" s="79"/>
      <c r="OV1091" s="79"/>
      <c r="OW1091" s="79"/>
      <c r="OX1091" s="79"/>
      <c r="OY1091" s="79"/>
      <c r="OZ1091" s="79"/>
      <c r="PA1091" s="79"/>
      <c r="PB1091" s="79"/>
      <c r="PC1091" s="79"/>
      <c r="PD1091" s="79"/>
      <c r="PE1091" s="79"/>
      <c r="PF1091" s="79"/>
      <c r="PG1091" s="79"/>
      <c r="PH1091" s="79"/>
      <c r="PI1091" s="79"/>
      <c r="PJ1091" s="79"/>
      <c r="PK1091" s="79"/>
      <c r="PL1091" s="79"/>
      <c r="PM1091" s="79"/>
      <c r="PN1091" s="79"/>
      <c r="PO1091" s="79"/>
      <c r="PP1091" s="79"/>
      <c r="PQ1091" s="79"/>
      <c r="PR1091" s="79"/>
      <c r="PS1091" s="79"/>
      <c r="PT1091" s="79"/>
      <c r="PU1091" s="79"/>
      <c r="PV1091" s="79"/>
      <c r="PW1091" s="79"/>
      <c r="PX1091" s="79"/>
      <c r="PY1091" s="79"/>
      <c r="PZ1091" s="79"/>
      <c r="QA1091" s="79"/>
      <c r="QB1091" s="79"/>
      <c r="QC1091" s="79"/>
      <c r="QD1091" s="79"/>
      <c r="QE1091" s="79"/>
      <c r="QF1091" s="79"/>
      <c r="QG1091" s="79"/>
      <c r="QH1091" s="79"/>
      <c r="QI1091" s="79"/>
      <c r="QJ1091" s="79"/>
      <c r="QK1091" s="79"/>
      <c r="QL1091" s="79"/>
      <c r="QM1091" s="79"/>
      <c r="QN1091" s="79"/>
      <c r="QO1091" s="79"/>
      <c r="QP1091" s="79"/>
      <c r="QQ1091" s="79"/>
      <c r="QR1091" s="79"/>
      <c r="QS1091" s="79"/>
      <c r="QT1091" s="79"/>
      <c r="QU1091" s="79"/>
      <c r="QV1091" s="79"/>
      <c r="QW1091" s="79"/>
      <c r="QX1091" s="79"/>
      <c r="QY1091" s="79"/>
      <c r="QZ1091" s="79"/>
      <c r="RA1091" s="79"/>
      <c r="RB1091" s="79"/>
      <c r="RC1091" s="79"/>
      <c r="RD1091" s="79"/>
      <c r="RE1091" s="79"/>
      <c r="RF1091" s="79"/>
      <c r="RG1091" s="79"/>
      <c r="RH1091" s="79"/>
      <c r="RI1091" s="79"/>
      <c r="RJ1091" s="79"/>
      <c r="RK1091" s="79"/>
      <c r="RL1091" s="79"/>
      <c r="RM1091" s="79"/>
      <c r="RN1091" s="79"/>
      <c r="RO1091" s="79"/>
      <c r="RP1091" s="79"/>
      <c r="RQ1091" s="79"/>
      <c r="RR1091" s="79"/>
      <c r="RS1091" s="79"/>
      <c r="RT1091" s="79"/>
      <c r="RU1091" s="79"/>
      <c r="RV1091" s="79"/>
      <c r="RW1091" s="79"/>
      <c r="RX1091" s="79"/>
      <c r="RY1091" s="79"/>
      <c r="RZ1091" s="79"/>
      <c r="SA1091" s="79"/>
      <c r="SB1091" s="79"/>
      <c r="SC1091" s="79"/>
      <c r="SD1091" s="79"/>
      <c r="SE1091" s="79"/>
      <c r="SF1091" s="79"/>
      <c r="SG1091" s="79"/>
      <c r="SH1091" s="79"/>
      <c r="SI1091" s="79"/>
      <c r="SJ1091" s="79"/>
      <c r="SK1091" s="79"/>
      <c r="SL1091" s="79"/>
      <c r="SM1091" s="79"/>
      <c r="SN1091" s="79"/>
      <c r="SO1091" s="79"/>
      <c r="SP1091" s="79"/>
      <c r="SQ1091" s="79"/>
      <c r="SR1091" s="79"/>
      <c r="SS1091" s="79"/>
      <c r="ST1091" s="79"/>
      <c r="SU1091" s="79"/>
      <c r="SV1091" s="79"/>
      <c r="SW1091" s="79"/>
      <c r="SX1091" s="79"/>
      <c r="SY1091" s="79"/>
      <c r="SZ1091" s="79"/>
      <c r="TA1091" s="79"/>
      <c r="TB1091" s="79"/>
      <c r="TC1091" s="79"/>
      <c r="TD1091" s="79"/>
      <c r="TE1091" s="79"/>
      <c r="TF1091" s="79"/>
      <c r="TG1091" s="79"/>
      <c r="TH1091" s="79"/>
      <c r="TI1091" s="79"/>
      <c r="TJ1091" s="79"/>
      <c r="TK1091" s="79"/>
      <c r="TL1091" s="79"/>
      <c r="TM1091" s="79"/>
      <c r="TN1091" s="79"/>
      <c r="TO1091" s="79"/>
      <c r="TP1091" s="79"/>
      <c r="TQ1091" s="79"/>
      <c r="TR1091" s="79"/>
      <c r="TS1091" s="79"/>
      <c r="TT1091" s="79"/>
      <c r="TU1091" s="79"/>
      <c r="TV1091" s="79"/>
      <c r="TW1091" s="79"/>
      <c r="TX1091" s="79"/>
      <c r="TY1091" s="79"/>
      <c r="TZ1091" s="79"/>
      <c r="UA1091" s="79"/>
      <c r="UB1091" s="79"/>
      <c r="UC1091" s="79"/>
      <c r="UD1091" s="79"/>
      <c r="UE1091" s="79"/>
      <c r="UF1091" s="79"/>
      <c r="UG1091" s="79"/>
      <c r="UH1091" s="79"/>
      <c r="UI1091" s="79"/>
      <c r="UJ1091" s="79"/>
      <c r="UK1091" s="79"/>
      <c r="UL1091" s="79"/>
      <c r="UM1091" s="79"/>
      <c r="UN1091" s="79"/>
      <c r="UO1091" s="79"/>
      <c r="UP1091" s="79"/>
      <c r="UQ1091" s="79"/>
      <c r="UR1091" s="79"/>
      <c r="US1091" s="79"/>
      <c r="UT1091" s="79"/>
      <c r="UU1091" s="79"/>
      <c r="UV1091" s="79"/>
      <c r="UW1091" s="79"/>
      <c r="UX1091" s="79"/>
      <c r="UY1091" s="79"/>
      <c r="UZ1091" s="79"/>
      <c r="VA1091" s="79"/>
      <c r="VB1091" s="79"/>
      <c r="VC1091" s="79"/>
      <c r="VD1091" s="79"/>
      <c r="VE1091" s="79"/>
      <c r="VF1091" s="79"/>
      <c r="VG1091" s="79"/>
      <c r="VH1091" s="79"/>
      <c r="VI1091" s="79"/>
      <c r="VJ1091" s="79"/>
      <c r="VK1091" s="79"/>
      <c r="VL1091" s="79"/>
      <c r="VM1091" s="79"/>
      <c r="VN1091" s="79"/>
      <c r="VO1091" s="79"/>
      <c r="VP1091" s="79"/>
      <c r="VQ1091" s="79"/>
      <c r="VR1091" s="79"/>
      <c r="VS1091" s="79"/>
      <c r="VT1091" s="79"/>
      <c r="VU1091" s="79"/>
      <c r="VV1091" s="79"/>
      <c r="VW1091" s="79"/>
      <c r="VX1091" s="79"/>
      <c r="VY1091" s="79"/>
      <c r="VZ1091" s="79"/>
      <c r="WA1091" s="79"/>
      <c r="WB1091" s="79"/>
      <c r="WC1091" s="79"/>
    </row>
    <row r="1092" spans="1:601" s="102" customFormat="1">
      <c r="A1092" s="51">
        <f>IF(C1092=C1091,A1091,IF(C1092=(C1091+1),A1091,(A1091+1)))</f>
        <v>154</v>
      </c>
      <c r="B1092" s="50">
        <f>IF(L1092="Stroke",IF(M1092=M1091,IF(A1092&lt;&gt;A1091,1,IF(L1091="Stroke",B1091+1,IF(L1090="Stroke",B1090+1,IF(L1089="Stroke",B1089+1,IF(L1088="Stroke",B1088+1,IF(L1087="Stroke",B1087+1,IF(L1086="Stroke",B1086+1,IF(L1085="Stroke",B1085+1,"")))))))),IF(A1092&lt;&gt;A1090,1,IF(M1092=M1090,IF(L1090="Stroke",B1090+1,IF(M1092=M1089,IF(L1089="Stroke",B1089+1,""))),1))),"")</f>
        <v>1</v>
      </c>
      <c r="C1092" s="51">
        <f t="shared" si="34"/>
        <v>54414</v>
      </c>
      <c r="D1092" s="51" t="str">
        <f t="shared" si="35"/>
        <v>2017121</v>
      </c>
      <c r="E1092" s="51">
        <v>2017</v>
      </c>
      <c r="F1092" s="51">
        <v>12</v>
      </c>
      <c r="G1092" s="51">
        <v>1</v>
      </c>
      <c r="H1092" s="51">
        <v>15</v>
      </c>
      <c r="I1092" s="51">
        <v>6</v>
      </c>
      <c r="J1092" s="51">
        <v>54</v>
      </c>
      <c r="K1092" s="51">
        <v>172</v>
      </c>
      <c r="L1092" s="51" t="s">
        <v>26</v>
      </c>
      <c r="M1092" s="51">
        <v>1</v>
      </c>
      <c r="N1092" s="51" t="s">
        <v>21</v>
      </c>
      <c r="O1092" s="51" t="s">
        <v>27</v>
      </c>
      <c r="P1092" s="51">
        <v>6</v>
      </c>
      <c r="Q1092" s="51"/>
      <c r="R1092" s="60"/>
      <c r="S1092" s="60"/>
      <c r="T1092" s="60"/>
      <c r="U1092" s="79"/>
      <c r="V1092" s="79"/>
      <c r="W1092" s="79"/>
      <c r="X1092" s="79"/>
      <c r="Y1092" s="79"/>
      <c r="Z1092" s="79"/>
      <c r="AA1092" s="79"/>
      <c r="AB1092" s="79"/>
      <c r="AC1092" s="79"/>
      <c r="AD1092" s="79"/>
      <c r="AE1092" s="79"/>
      <c r="AF1092" s="79"/>
      <c r="AG1092" s="79"/>
      <c r="AH1092" s="79"/>
      <c r="AI1092" s="79"/>
      <c r="AJ1092" s="79"/>
      <c r="AK1092" s="79"/>
      <c r="AL1092" s="79"/>
      <c r="AM1092" s="79"/>
      <c r="AN1092" s="79"/>
      <c r="AO1092" s="79"/>
      <c r="AP1092" s="79"/>
      <c r="AQ1092" s="79"/>
      <c r="AR1092" s="79"/>
      <c r="AS1092" s="79"/>
      <c r="AT1092" s="79"/>
      <c r="AU1092" s="79"/>
      <c r="AV1092" s="79"/>
      <c r="AW1092" s="79"/>
      <c r="AX1092" s="79"/>
      <c r="AY1092" s="79"/>
      <c r="AZ1092" s="79"/>
      <c r="BA1092" s="79"/>
      <c r="BB1092" s="79"/>
      <c r="BC1092" s="79"/>
      <c r="BD1092" s="79"/>
      <c r="BE1092" s="79"/>
      <c r="BF1092" s="79"/>
      <c r="BG1092" s="79"/>
      <c r="BH1092" s="79"/>
      <c r="BI1092" s="79"/>
      <c r="BJ1092" s="79"/>
      <c r="BK1092" s="79"/>
      <c r="BL1092" s="79"/>
      <c r="BM1092" s="79"/>
      <c r="BN1092" s="79"/>
      <c r="BO1092" s="79"/>
      <c r="BP1092" s="79"/>
      <c r="BQ1092" s="79"/>
      <c r="BR1092" s="79"/>
      <c r="BS1092" s="79"/>
      <c r="BT1092" s="79"/>
      <c r="BU1092" s="79"/>
      <c r="BV1092" s="79"/>
      <c r="BW1092" s="79"/>
      <c r="BX1092" s="79"/>
      <c r="BY1092" s="79"/>
      <c r="BZ1092" s="79"/>
      <c r="CA1092" s="79"/>
      <c r="CB1092" s="79"/>
      <c r="CC1092" s="79"/>
      <c r="CD1092" s="79"/>
      <c r="CE1092" s="79"/>
      <c r="CF1092" s="79"/>
      <c r="CG1092" s="79"/>
      <c r="CH1092" s="79"/>
      <c r="CI1092" s="79"/>
      <c r="CJ1092" s="79"/>
      <c r="CK1092" s="79"/>
      <c r="CL1092" s="79"/>
      <c r="CM1092" s="79"/>
      <c r="CN1092" s="79"/>
      <c r="CO1092" s="79"/>
      <c r="CP1092" s="79"/>
      <c r="CQ1092" s="79"/>
      <c r="CR1092" s="79"/>
      <c r="CS1092" s="79"/>
      <c r="CT1092" s="79"/>
      <c r="CU1092" s="79"/>
      <c r="CV1092" s="79"/>
      <c r="CW1092" s="79"/>
      <c r="CX1092" s="79"/>
      <c r="CY1092" s="79"/>
      <c r="CZ1092" s="79"/>
      <c r="DA1092" s="79"/>
      <c r="DB1092" s="79"/>
      <c r="DC1092" s="79"/>
      <c r="DD1092" s="79"/>
      <c r="DE1092" s="79"/>
      <c r="DF1092" s="79"/>
      <c r="DG1092" s="79"/>
      <c r="DH1092" s="79"/>
      <c r="DI1092" s="79"/>
      <c r="DJ1092" s="79"/>
      <c r="DK1092" s="79"/>
      <c r="DL1092" s="79"/>
      <c r="DM1092" s="79"/>
      <c r="DN1092" s="79"/>
      <c r="DO1092" s="79"/>
      <c r="DP1092" s="79"/>
      <c r="DQ1092" s="79"/>
      <c r="DR1092" s="79"/>
      <c r="DS1092" s="79"/>
      <c r="DT1092" s="79"/>
      <c r="DU1092" s="79"/>
      <c r="DV1092" s="79"/>
      <c r="DW1092" s="79"/>
      <c r="DX1092" s="79"/>
      <c r="DY1092" s="79"/>
      <c r="DZ1092" s="79"/>
      <c r="EA1092" s="79"/>
      <c r="EB1092" s="79"/>
      <c r="EC1092" s="79"/>
      <c r="ED1092" s="79"/>
      <c r="EE1092" s="79"/>
      <c r="EF1092" s="79"/>
      <c r="EG1092" s="79"/>
      <c r="EH1092" s="79"/>
      <c r="EI1092" s="79"/>
      <c r="EJ1092" s="79"/>
      <c r="EK1092" s="79"/>
      <c r="EL1092" s="79"/>
      <c r="EM1092" s="79"/>
      <c r="EN1092" s="79"/>
      <c r="EO1092" s="79"/>
      <c r="EP1092" s="79"/>
      <c r="EQ1092" s="79"/>
      <c r="ER1092" s="79"/>
      <c r="ES1092" s="79"/>
      <c r="ET1092" s="79"/>
      <c r="EU1092" s="79"/>
      <c r="EV1092" s="79"/>
      <c r="EW1092" s="79"/>
      <c r="EX1092" s="79"/>
      <c r="EY1092" s="79"/>
      <c r="EZ1092" s="79"/>
      <c r="FA1092" s="79"/>
      <c r="FB1092" s="79"/>
      <c r="FC1092" s="79"/>
      <c r="FD1092" s="79"/>
      <c r="FE1092" s="79"/>
      <c r="FF1092" s="79"/>
      <c r="FG1092" s="79"/>
      <c r="FH1092" s="79"/>
      <c r="FI1092" s="79"/>
      <c r="FJ1092" s="79"/>
      <c r="FK1092" s="79"/>
      <c r="FL1092" s="79"/>
      <c r="FM1092" s="79"/>
      <c r="FN1092" s="79"/>
      <c r="FO1092" s="79"/>
      <c r="FP1092" s="79"/>
      <c r="FQ1092" s="79"/>
      <c r="FR1092" s="79"/>
      <c r="FS1092" s="79"/>
      <c r="FT1092" s="79"/>
      <c r="FU1092" s="79"/>
      <c r="FV1092" s="79"/>
      <c r="FW1092" s="79"/>
      <c r="FX1092" s="79"/>
      <c r="FY1092" s="79"/>
      <c r="FZ1092" s="79"/>
      <c r="GA1092" s="79"/>
      <c r="GB1092" s="79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79"/>
      <c r="HP1092" s="79"/>
      <c r="HQ1092" s="79"/>
      <c r="HR1092" s="79"/>
      <c r="HS1092" s="79"/>
      <c r="HT1092" s="79"/>
      <c r="HU1092" s="79"/>
      <c r="HV1092" s="79"/>
      <c r="HW1092" s="79"/>
      <c r="HX1092" s="79"/>
      <c r="HY1092" s="79"/>
      <c r="HZ1092" s="79"/>
      <c r="IA1092" s="79"/>
      <c r="IB1092" s="79"/>
      <c r="IC1092" s="79"/>
      <c r="ID1092" s="79"/>
      <c r="IE1092" s="79"/>
      <c r="IF1092" s="79"/>
      <c r="IG1092" s="79"/>
      <c r="IH1092" s="79"/>
      <c r="II1092" s="79"/>
      <c r="IJ1092" s="79"/>
      <c r="IK1092" s="79"/>
      <c r="IL1092" s="79"/>
      <c r="IM1092" s="79"/>
      <c r="IN1092" s="79"/>
      <c r="IO1092" s="79"/>
      <c r="IP1092" s="79"/>
      <c r="IQ1092" s="79"/>
      <c r="IR1092" s="79"/>
      <c r="IS1092" s="79"/>
      <c r="IT1092" s="79"/>
      <c r="IU1092" s="79"/>
      <c r="IV1092" s="79"/>
      <c r="IW1092" s="79"/>
      <c r="IX1092" s="79"/>
      <c r="IY1092" s="79"/>
      <c r="IZ1092" s="79"/>
      <c r="JA1092" s="79"/>
      <c r="JB1092" s="79"/>
      <c r="JC1092" s="79"/>
      <c r="JD1092" s="79"/>
      <c r="JE1092" s="79"/>
      <c r="JF1092" s="79"/>
      <c r="JG1092" s="79"/>
      <c r="JH1092" s="79"/>
      <c r="JI1092" s="79"/>
      <c r="JJ1092" s="79"/>
      <c r="JK1092" s="79"/>
      <c r="JL1092" s="79"/>
      <c r="JM1092" s="79"/>
      <c r="JN1092" s="79"/>
      <c r="JO1092" s="79"/>
      <c r="JP1092" s="79"/>
      <c r="JQ1092" s="79"/>
      <c r="JR1092" s="79"/>
      <c r="JS1092" s="79"/>
      <c r="JT1092" s="79"/>
      <c r="JU1092" s="79"/>
      <c r="JV1092" s="79"/>
      <c r="JW1092" s="79"/>
      <c r="JX1092" s="79"/>
      <c r="JY1092" s="79"/>
      <c r="JZ1092" s="79"/>
      <c r="KA1092" s="79"/>
      <c r="KB1092" s="79"/>
      <c r="KC1092" s="79"/>
      <c r="KD1092" s="79"/>
      <c r="KE1092" s="79"/>
      <c r="KF1092" s="79"/>
      <c r="KG1092" s="79"/>
      <c r="KH1092" s="79"/>
      <c r="KI1092" s="79"/>
      <c r="KJ1092" s="79"/>
      <c r="KK1092" s="79"/>
      <c r="KL1092" s="79"/>
      <c r="KM1092" s="79"/>
      <c r="KN1092" s="79"/>
      <c r="KO1092" s="79"/>
      <c r="KP1092" s="79"/>
      <c r="KQ1092" s="79"/>
      <c r="KR1092" s="79"/>
      <c r="KS1092" s="79"/>
      <c r="KT1092" s="79"/>
      <c r="KU1092" s="79"/>
      <c r="KV1092" s="79"/>
      <c r="KW1092" s="79"/>
      <c r="KX1092" s="79"/>
      <c r="KY1092" s="79"/>
      <c r="KZ1092" s="79"/>
      <c r="LA1092" s="79"/>
      <c r="LB1092" s="79"/>
      <c r="LC1092" s="79"/>
      <c r="LD1092" s="79"/>
      <c r="LE1092" s="79"/>
      <c r="LF1092" s="79"/>
      <c r="LG1092" s="79"/>
      <c r="LH1092" s="79"/>
      <c r="LI1092" s="79"/>
      <c r="LJ1092" s="79"/>
      <c r="LK1092" s="79"/>
      <c r="LL1092" s="79"/>
      <c r="LM1092" s="79"/>
      <c r="LN1092" s="79"/>
      <c r="LO1092" s="79"/>
      <c r="LP1092" s="79"/>
      <c r="LQ1092" s="79"/>
      <c r="LR1092" s="79"/>
      <c r="LS1092" s="79"/>
      <c r="LT1092" s="79"/>
      <c r="LU1092" s="79"/>
      <c r="LV1092" s="79"/>
      <c r="LW1092" s="79"/>
      <c r="LX1092" s="79"/>
      <c r="LY1092" s="79"/>
      <c r="LZ1092" s="79"/>
      <c r="MA1092" s="79"/>
      <c r="MB1092" s="79"/>
      <c r="MC1092" s="79"/>
      <c r="MD1092" s="79"/>
      <c r="ME1092" s="79"/>
      <c r="MF1092" s="79"/>
      <c r="MG1092" s="79"/>
      <c r="MH1092" s="79"/>
      <c r="MI1092" s="79"/>
      <c r="MJ1092" s="79"/>
      <c r="MK1092" s="79"/>
      <c r="ML1092" s="79"/>
      <c r="MM1092" s="79"/>
      <c r="MN1092" s="79"/>
      <c r="MO1092" s="79"/>
      <c r="MP1092" s="79"/>
      <c r="MQ1092" s="79"/>
      <c r="MR1092" s="79"/>
      <c r="MS1092" s="79"/>
      <c r="MT1092" s="79"/>
      <c r="MU1092" s="79"/>
      <c r="MV1092" s="79"/>
      <c r="MW1092" s="79"/>
      <c r="MX1092" s="79"/>
      <c r="MY1092" s="79"/>
      <c r="MZ1092" s="79"/>
      <c r="NA1092" s="79"/>
      <c r="NB1092" s="79"/>
      <c r="NC1092" s="79"/>
      <c r="ND1092" s="79"/>
      <c r="NE1092" s="79"/>
      <c r="NF1092" s="79"/>
      <c r="NG1092" s="79"/>
      <c r="NH1092" s="79"/>
      <c r="NI1092" s="79"/>
      <c r="NJ1092" s="79"/>
      <c r="NK1092" s="79"/>
      <c r="NL1092" s="79"/>
      <c r="NM1092" s="79"/>
      <c r="NN1092" s="79"/>
      <c r="NO1092" s="79"/>
      <c r="NP1092" s="79"/>
      <c r="NQ1092" s="79"/>
      <c r="NR1092" s="79"/>
      <c r="NS1092" s="79"/>
      <c r="NT1092" s="79"/>
      <c r="NU1092" s="79"/>
      <c r="NV1092" s="79"/>
      <c r="NW1092" s="79"/>
      <c r="NX1092" s="79"/>
      <c r="NY1092" s="79"/>
      <c r="NZ1092" s="79"/>
      <c r="OA1092" s="79"/>
      <c r="OB1092" s="79"/>
      <c r="OC1092" s="79"/>
      <c r="OD1092" s="79"/>
      <c r="OE1092" s="79"/>
      <c r="OF1092" s="79"/>
      <c r="OG1092" s="79"/>
      <c r="OH1092" s="79"/>
      <c r="OI1092" s="79"/>
      <c r="OJ1092" s="79"/>
      <c r="OK1092" s="79"/>
      <c r="OL1092" s="79"/>
      <c r="OM1092" s="79"/>
      <c r="ON1092" s="79"/>
      <c r="OO1092" s="79"/>
      <c r="OP1092" s="79"/>
      <c r="OQ1092" s="79"/>
      <c r="OR1092" s="79"/>
      <c r="OS1092" s="79"/>
      <c r="OT1092" s="79"/>
      <c r="OU1092" s="79"/>
      <c r="OV1092" s="79"/>
      <c r="OW1092" s="79"/>
      <c r="OX1092" s="79"/>
      <c r="OY1092" s="79"/>
      <c r="OZ1092" s="79"/>
      <c r="PA1092" s="79"/>
      <c r="PB1092" s="79"/>
      <c r="PC1092" s="79"/>
      <c r="PD1092" s="79"/>
      <c r="PE1092" s="79"/>
      <c r="PF1092" s="79"/>
      <c r="PG1092" s="79"/>
      <c r="PH1092" s="79"/>
      <c r="PI1092" s="79"/>
      <c r="PJ1092" s="79"/>
      <c r="PK1092" s="79"/>
      <c r="PL1092" s="79"/>
      <c r="PM1092" s="79"/>
      <c r="PN1092" s="79"/>
      <c r="PO1092" s="79"/>
      <c r="PP1092" s="79"/>
      <c r="PQ1092" s="79"/>
      <c r="PR1092" s="79"/>
      <c r="PS1092" s="79"/>
      <c r="PT1092" s="79"/>
      <c r="PU1092" s="79"/>
      <c r="PV1092" s="79"/>
      <c r="PW1092" s="79"/>
      <c r="PX1092" s="79"/>
      <c r="PY1092" s="79"/>
      <c r="PZ1092" s="79"/>
      <c r="QA1092" s="79"/>
      <c r="QB1092" s="79"/>
      <c r="QC1092" s="79"/>
      <c r="QD1092" s="79"/>
      <c r="QE1092" s="79"/>
      <c r="QF1092" s="79"/>
      <c r="QG1092" s="79"/>
      <c r="QH1092" s="79"/>
      <c r="QI1092" s="79"/>
      <c r="QJ1092" s="79"/>
      <c r="QK1092" s="79"/>
      <c r="QL1092" s="79"/>
      <c r="QM1092" s="79"/>
      <c r="QN1092" s="79"/>
      <c r="QO1092" s="79"/>
      <c r="QP1092" s="79"/>
      <c r="QQ1092" s="79"/>
      <c r="QR1092" s="79"/>
      <c r="QS1092" s="79"/>
      <c r="QT1092" s="79"/>
      <c r="QU1092" s="79"/>
      <c r="QV1092" s="79"/>
      <c r="QW1092" s="79"/>
      <c r="QX1092" s="79"/>
      <c r="QY1092" s="79"/>
      <c r="QZ1092" s="79"/>
      <c r="RA1092" s="79"/>
      <c r="RB1092" s="79"/>
      <c r="RC1092" s="79"/>
      <c r="RD1092" s="79"/>
      <c r="RE1092" s="79"/>
      <c r="RF1092" s="79"/>
      <c r="RG1092" s="79"/>
      <c r="RH1092" s="79"/>
      <c r="RI1092" s="79"/>
      <c r="RJ1092" s="79"/>
      <c r="RK1092" s="79"/>
      <c r="RL1092" s="79"/>
      <c r="RM1092" s="79"/>
      <c r="RN1092" s="79"/>
      <c r="RO1092" s="79"/>
      <c r="RP1092" s="79"/>
      <c r="RQ1092" s="79"/>
      <c r="RR1092" s="79"/>
      <c r="RS1092" s="79"/>
      <c r="RT1092" s="79"/>
      <c r="RU1092" s="79"/>
      <c r="RV1092" s="79"/>
      <c r="RW1092" s="79"/>
      <c r="RX1092" s="79"/>
      <c r="RY1092" s="79"/>
      <c r="RZ1092" s="79"/>
      <c r="SA1092" s="79"/>
      <c r="SB1092" s="79"/>
      <c r="SC1092" s="79"/>
      <c r="SD1092" s="79"/>
      <c r="SE1092" s="79"/>
      <c r="SF1092" s="79"/>
      <c r="SG1092" s="79"/>
      <c r="SH1092" s="79"/>
      <c r="SI1092" s="79"/>
      <c r="SJ1092" s="79"/>
      <c r="SK1092" s="79"/>
      <c r="SL1092" s="79"/>
      <c r="SM1092" s="79"/>
      <c r="SN1092" s="79"/>
      <c r="SO1092" s="79"/>
      <c r="SP1092" s="79"/>
      <c r="SQ1092" s="79"/>
      <c r="SR1092" s="79"/>
      <c r="SS1092" s="79"/>
      <c r="ST1092" s="79"/>
      <c r="SU1092" s="79"/>
      <c r="SV1092" s="79"/>
      <c r="SW1092" s="79"/>
      <c r="SX1092" s="79"/>
      <c r="SY1092" s="79"/>
      <c r="SZ1092" s="79"/>
      <c r="TA1092" s="79"/>
      <c r="TB1092" s="79"/>
      <c r="TC1092" s="79"/>
      <c r="TD1092" s="79"/>
      <c r="TE1092" s="79"/>
      <c r="TF1092" s="79"/>
      <c r="TG1092" s="79"/>
      <c r="TH1092" s="79"/>
      <c r="TI1092" s="79"/>
      <c r="TJ1092" s="79"/>
      <c r="TK1092" s="79"/>
      <c r="TL1092" s="79"/>
      <c r="TM1092" s="79"/>
      <c r="TN1092" s="79"/>
      <c r="TO1092" s="79"/>
      <c r="TP1092" s="79"/>
      <c r="TQ1092" s="79"/>
      <c r="TR1092" s="79"/>
      <c r="TS1092" s="79"/>
      <c r="TT1092" s="79"/>
      <c r="TU1092" s="79"/>
      <c r="TV1092" s="79"/>
      <c r="TW1092" s="79"/>
      <c r="TX1092" s="79"/>
      <c r="TY1092" s="79"/>
      <c r="TZ1092" s="79"/>
      <c r="UA1092" s="79"/>
      <c r="UB1092" s="79"/>
      <c r="UC1092" s="79"/>
      <c r="UD1092" s="79"/>
      <c r="UE1092" s="79"/>
      <c r="UF1092" s="79"/>
      <c r="UG1092" s="79"/>
      <c r="UH1092" s="79"/>
      <c r="UI1092" s="79"/>
      <c r="UJ1092" s="79"/>
      <c r="UK1092" s="79"/>
      <c r="UL1092" s="79"/>
      <c r="UM1092" s="79"/>
      <c r="UN1092" s="79"/>
      <c r="UO1092" s="79"/>
      <c r="UP1092" s="79"/>
      <c r="UQ1092" s="79"/>
      <c r="UR1092" s="79"/>
      <c r="US1092" s="79"/>
      <c r="UT1092" s="79"/>
      <c r="UU1092" s="79"/>
      <c r="UV1092" s="79"/>
      <c r="UW1092" s="79"/>
      <c r="UX1092" s="79"/>
      <c r="UY1092" s="79"/>
      <c r="UZ1092" s="79"/>
      <c r="VA1092" s="79"/>
      <c r="VB1092" s="79"/>
      <c r="VC1092" s="79"/>
      <c r="VD1092" s="79"/>
      <c r="VE1092" s="79"/>
      <c r="VF1092" s="79"/>
      <c r="VG1092" s="79"/>
      <c r="VH1092" s="79"/>
      <c r="VI1092" s="79"/>
      <c r="VJ1092" s="79"/>
      <c r="VK1092" s="79"/>
      <c r="VL1092" s="79"/>
      <c r="VM1092" s="79"/>
      <c r="VN1092" s="79"/>
      <c r="VO1092" s="79"/>
      <c r="VP1092" s="79"/>
      <c r="VQ1092" s="79"/>
      <c r="VR1092" s="79"/>
      <c r="VS1092" s="79"/>
      <c r="VT1092" s="79"/>
      <c r="VU1092" s="79"/>
      <c r="VV1092" s="79"/>
      <c r="VW1092" s="79"/>
      <c r="VX1092" s="79"/>
      <c r="VY1092" s="79"/>
      <c r="VZ1092" s="79"/>
      <c r="WA1092" s="79"/>
      <c r="WB1092" s="79"/>
      <c r="WC1092" s="79"/>
    </row>
    <row r="1093" spans="1:601" s="102" customFormat="1">
      <c r="A1093" s="49">
        <f>IF(C1093=C1092,A1092,IF(C1093=(C1092+1),A1092,(A1092+1)))</f>
        <v>154</v>
      </c>
      <c r="B1093" s="50">
        <f>IF(L1093="Stroke",IF(M1093=M1092,IF(A1093&lt;&gt;A1092,1,IF(L1092="Stroke",B1092+1,IF(L1091="Stroke",B1091+1,IF(L1090="Stroke",B1090+1,IF(L1089="Stroke",B1089+1,IF(L1088="Stroke",B1088+1,IF(L1087="Stroke",B1087+1,IF(L1086="Stroke",B1086+1,"")))))))),IF(A1093&lt;&gt;A1091,1,IF(M1093=M1091,IF(L1091="Stroke",B1091+1,IF(M1093=M1090,IF(L1090="Stroke",B1090+1,""))),1))),"")</f>
        <v>2</v>
      </c>
      <c r="C1093" s="49">
        <f t="shared" si="34"/>
        <v>54414</v>
      </c>
      <c r="D1093" s="49" t="str">
        <f t="shared" si="35"/>
        <v>2017121</v>
      </c>
      <c r="E1093" s="49">
        <v>2017</v>
      </c>
      <c r="F1093" s="49">
        <v>12</v>
      </c>
      <c r="G1093" s="49">
        <v>1</v>
      </c>
      <c r="H1093" s="49">
        <v>15</v>
      </c>
      <c r="I1093" s="49">
        <v>6</v>
      </c>
      <c r="J1093" s="49">
        <v>54</v>
      </c>
      <c r="K1093" s="49">
        <v>189</v>
      </c>
      <c r="L1093" s="49" t="s">
        <v>26</v>
      </c>
      <c r="M1093" s="49">
        <v>1</v>
      </c>
      <c r="N1093" s="49" t="s">
        <v>21</v>
      </c>
      <c r="O1093" s="49" t="s">
        <v>27</v>
      </c>
      <c r="P1093" s="49">
        <v>1</v>
      </c>
      <c r="Q1093" s="49"/>
      <c r="R1093" s="60"/>
      <c r="S1093" s="60"/>
      <c r="T1093" s="60"/>
      <c r="U1093" s="79"/>
      <c r="V1093" s="79"/>
      <c r="W1093" s="79"/>
      <c r="X1093" s="79"/>
      <c r="Y1093" s="79"/>
      <c r="Z1093" s="79"/>
      <c r="AA1093" s="79"/>
      <c r="AB1093" s="79"/>
      <c r="AC1093" s="79"/>
      <c r="AD1093" s="79"/>
      <c r="AE1093" s="79"/>
      <c r="AF1093" s="79"/>
      <c r="AG1093" s="79"/>
      <c r="AH1093" s="79"/>
      <c r="AI1093" s="79"/>
      <c r="AJ1093" s="79"/>
      <c r="AK1093" s="79"/>
      <c r="AL1093" s="79"/>
      <c r="AM1093" s="79"/>
      <c r="AN1093" s="79"/>
      <c r="AO1093" s="79"/>
      <c r="AP1093" s="79"/>
      <c r="AQ1093" s="79"/>
      <c r="AR1093" s="79"/>
      <c r="AS1093" s="79"/>
      <c r="AT1093" s="79"/>
      <c r="AU1093" s="79"/>
      <c r="AV1093" s="79"/>
      <c r="AW1093" s="79"/>
      <c r="AX1093" s="79"/>
      <c r="AY1093" s="79"/>
      <c r="AZ1093" s="79"/>
      <c r="BA1093" s="79"/>
      <c r="BB1093" s="79"/>
      <c r="BC1093" s="79"/>
      <c r="BD1093" s="79"/>
      <c r="BE1093" s="79"/>
      <c r="BF1093" s="79"/>
      <c r="BG1093" s="79"/>
      <c r="BH1093" s="79"/>
      <c r="BI1093" s="79"/>
      <c r="BJ1093" s="79"/>
      <c r="BK1093" s="79"/>
      <c r="BL1093" s="79"/>
      <c r="BM1093" s="79"/>
      <c r="BN1093" s="79"/>
      <c r="BO1093" s="79"/>
      <c r="BP1093" s="79"/>
      <c r="BQ1093" s="79"/>
      <c r="BR1093" s="79"/>
      <c r="BS1093" s="79"/>
      <c r="BT1093" s="79"/>
      <c r="BU1093" s="79"/>
      <c r="BV1093" s="79"/>
      <c r="BW1093" s="79"/>
      <c r="BX1093" s="79"/>
      <c r="BY1093" s="79"/>
      <c r="BZ1093" s="79"/>
      <c r="CA1093" s="79"/>
      <c r="CB1093" s="79"/>
      <c r="CC1093" s="79"/>
      <c r="CD1093" s="79"/>
      <c r="CE1093" s="79"/>
      <c r="CF1093" s="79"/>
      <c r="CG1093" s="79"/>
      <c r="CH1093" s="79"/>
      <c r="CI1093" s="79"/>
      <c r="CJ1093" s="79"/>
      <c r="CK1093" s="79"/>
      <c r="CL1093" s="79"/>
      <c r="CM1093" s="79"/>
      <c r="CN1093" s="79"/>
      <c r="CO1093" s="79"/>
      <c r="CP1093" s="79"/>
      <c r="CQ1093" s="79"/>
      <c r="CR1093" s="79"/>
      <c r="CS1093" s="79"/>
      <c r="CT1093" s="79"/>
      <c r="CU1093" s="79"/>
      <c r="CV1093" s="79"/>
      <c r="CW1093" s="79"/>
      <c r="CX1093" s="79"/>
      <c r="CY1093" s="79"/>
      <c r="CZ1093" s="79"/>
      <c r="DA1093" s="79"/>
      <c r="DB1093" s="79"/>
      <c r="DC1093" s="79"/>
      <c r="DD1093" s="79"/>
      <c r="DE1093" s="79"/>
      <c r="DF1093" s="79"/>
      <c r="DG1093" s="79"/>
      <c r="DH1093" s="79"/>
      <c r="DI1093" s="79"/>
      <c r="DJ1093" s="79"/>
      <c r="DK1093" s="79"/>
      <c r="DL1093" s="79"/>
      <c r="DM1093" s="79"/>
      <c r="DN1093" s="79"/>
      <c r="DO1093" s="79"/>
      <c r="DP1093" s="79"/>
      <c r="DQ1093" s="79"/>
      <c r="DR1093" s="79"/>
      <c r="DS1093" s="79"/>
      <c r="DT1093" s="79"/>
      <c r="DU1093" s="79"/>
      <c r="DV1093" s="79"/>
      <c r="DW1093" s="79"/>
      <c r="DX1093" s="79"/>
      <c r="DY1093" s="79"/>
      <c r="DZ1093" s="79"/>
      <c r="EA1093" s="79"/>
      <c r="EB1093" s="79"/>
      <c r="EC1093" s="79"/>
      <c r="ED1093" s="79"/>
      <c r="EE1093" s="79"/>
      <c r="EF1093" s="79"/>
      <c r="EG1093" s="79"/>
      <c r="EH1093" s="79"/>
      <c r="EI1093" s="79"/>
      <c r="EJ1093" s="79"/>
      <c r="EK1093" s="79"/>
      <c r="EL1093" s="79"/>
      <c r="EM1093" s="79"/>
      <c r="EN1093" s="79"/>
      <c r="EO1093" s="79"/>
      <c r="EP1093" s="79"/>
      <c r="EQ1093" s="79"/>
      <c r="ER1093" s="79"/>
      <c r="ES1093" s="79"/>
      <c r="ET1093" s="79"/>
      <c r="EU1093" s="79"/>
      <c r="EV1093" s="79"/>
      <c r="EW1093" s="79"/>
      <c r="EX1093" s="79"/>
      <c r="EY1093" s="79"/>
      <c r="EZ1093" s="79"/>
      <c r="FA1093" s="79"/>
      <c r="FB1093" s="79"/>
      <c r="FC1093" s="79"/>
      <c r="FD1093" s="79"/>
      <c r="FE1093" s="79"/>
      <c r="FF1093" s="79"/>
      <c r="FG1093" s="79"/>
      <c r="FH1093" s="79"/>
      <c r="FI1093" s="79"/>
      <c r="FJ1093" s="79"/>
      <c r="FK1093" s="79"/>
      <c r="FL1093" s="79"/>
      <c r="FM1093" s="79"/>
      <c r="FN1093" s="79"/>
      <c r="FO1093" s="79"/>
      <c r="FP1093" s="79"/>
      <c r="FQ1093" s="79"/>
      <c r="FR1093" s="79"/>
      <c r="FS1093" s="79"/>
      <c r="FT1093" s="79"/>
      <c r="FU1093" s="79"/>
      <c r="FV1093" s="79"/>
      <c r="FW1093" s="79"/>
      <c r="FX1093" s="79"/>
      <c r="FY1093" s="79"/>
      <c r="FZ1093" s="79"/>
      <c r="GA1093" s="79"/>
      <c r="GB1093" s="79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79"/>
      <c r="HP1093" s="79"/>
      <c r="HQ1093" s="79"/>
      <c r="HR1093" s="79"/>
      <c r="HS1093" s="79"/>
      <c r="HT1093" s="79"/>
      <c r="HU1093" s="79"/>
      <c r="HV1093" s="79"/>
      <c r="HW1093" s="79"/>
      <c r="HX1093" s="79"/>
      <c r="HY1093" s="79"/>
      <c r="HZ1093" s="79"/>
      <c r="IA1093" s="79"/>
      <c r="IB1093" s="79"/>
      <c r="IC1093" s="79"/>
      <c r="ID1093" s="79"/>
      <c r="IE1093" s="79"/>
      <c r="IF1093" s="79"/>
      <c r="IG1093" s="79"/>
      <c r="IH1093" s="79"/>
      <c r="II1093" s="79"/>
      <c r="IJ1093" s="79"/>
      <c r="IK1093" s="79"/>
      <c r="IL1093" s="79"/>
      <c r="IM1093" s="79"/>
      <c r="IN1093" s="79"/>
      <c r="IO1093" s="79"/>
      <c r="IP1093" s="79"/>
      <c r="IQ1093" s="79"/>
      <c r="IR1093" s="79"/>
      <c r="IS1093" s="79"/>
      <c r="IT1093" s="79"/>
      <c r="IU1093" s="79"/>
      <c r="IV1093" s="79"/>
      <c r="IW1093" s="79"/>
      <c r="IX1093" s="79"/>
      <c r="IY1093" s="79"/>
      <c r="IZ1093" s="79"/>
      <c r="JA1093" s="79"/>
      <c r="JB1093" s="79"/>
      <c r="JC1093" s="79"/>
      <c r="JD1093" s="79"/>
      <c r="JE1093" s="79"/>
      <c r="JF1093" s="79"/>
      <c r="JG1093" s="79"/>
      <c r="JH1093" s="79"/>
      <c r="JI1093" s="79"/>
      <c r="JJ1093" s="79"/>
      <c r="JK1093" s="79"/>
      <c r="JL1093" s="79"/>
      <c r="JM1093" s="79"/>
      <c r="JN1093" s="79"/>
      <c r="JO1093" s="79"/>
      <c r="JP1093" s="79"/>
      <c r="JQ1093" s="79"/>
      <c r="JR1093" s="79"/>
      <c r="JS1093" s="79"/>
      <c r="JT1093" s="79"/>
      <c r="JU1093" s="79"/>
      <c r="JV1093" s="79"/>
      <c r="JW1093" s="79"/>
      <c r="JX1093" s="79"/>
      <c r="JY1093" s="79"/>
      <c r="JZ1093" s="79"/>
      <c r="KA1093" s="79"/>
      <c r="KB1093" s="79"/>
      <c r="KC1093" s="79"/>
      <c r="KD1093" s="79"/>
      <c r="KE1093" s="79"/>
      <c r="KF1093" s="79"/>
      <c r="KG1093" s="79"/>
      <c r="KH1093" s="79"/>
      <c r="KI1093" s="79"/>
      <c r="KJ1093" s="79"/>
      <c r="KK1093" s="79"/>
      <c r="KL1093" s="79"/>
      <c r="KM1093" s="79"/>
      <c r="KN1093" s="79"/>
      <c r="KO1093" s="79"/>
      <c r="KP1093" s="79"/>
      <c r="KQ1093" s="79"/>
      <c r="KR1093" s="79"/>
      <c r="KS1093" s="79"/>
      <c r="KT1093" s="79"/>
      <c r="KU1093" s="79"/>
      <c r="KV1093" s="79"/>
      <c r="KW1093" s="79"/>
      <c r="KX1093" s="79"/>
      <c r="KY1093" s="79"/>
      <c r="KZ1093" s="79"/>
      <c r="LA1093" s="79"/>
      <c r="LB1093" s="79"/>
      <c r="LC1093" s="79"/>
      <c r="LD1093" s="79"/>
      <c r="LE1093" s="79"/>
      <c r="LF1093" s="79"/>
      <c r="LG1093" s="79"/>
      <c r="LH1093" s="79"/>
      <c r="LI1093" s="79"/>
      <c r="LJ1093" s="79"/>
      <c r="LK1093" s="79"/>
      <c r="LL1093" s="79"/>
      <c r="LM1093" s="79"/>
      <c r="LN1093" s="79"/>
      <c r="LO1093" s="79"/>
      <c r="LP1093" s="79"/>
      <c r="LQ1093" s="79"/>
      <c r="LR1093" s="79"/>
      <c r="LS1093" s="79"/>
      <c r="LT1093" s="79"/>
      <c r="LU1093" s="79"/>
      <c r="LV1093" s="79"/>
      <c r="LW1093" s="79"/>
      <c r="LX1093" s="79"/>
      <c r="LY1093" s="79"/>
      <c r="LZ1093" s="79"/>
      <c r="MA1093" s="79"/>
      <c r="MB1093" s="79"/>
      <c r="MC1093" s="79"/>
      <c r="MD1093" s="79"/>
      <c r="ME1093" s="79"/>
      <c r="MF1093" s="79"/>
      <c r="MG1093" s="79"/>
      <c r="MH1093" s="79"/>
      <c r="MI1093" s="79"/>
      <c r="MJ1093" s="79"/>
      <c r="MK1093" s="79"/>
      <c r="ML1093" s="79"/>
      <c r="MM1093" s="79"/>
      <c r="MN1093" s="79"/>
      <c r="MO1093" s="79"/>
      <c r="MP1093" s="79"/>
      <c r="MQ1093" s="79"/>
      <c r="MR1093" s="79"/>
      <c r="MS1093" s="79"/>
      <c r="MT1093" s="79"/>
      <c r="MU1093" s="79"/>
      <c r="MV1093" s="79"/>
      <c r="MW1093" s="79"/>
      <c r="MX1093" s="79"/>
      <c r="MY1093" s="79"/>
      <c r="MZ1093" s="79"/>
      <c r="NA1093" s="79"/>
      <c r="NB1093" s="79"/>
      <c r="NC1093" s="79"/>
      <c r="ND1093" s="79"/>
      <c r="NE1093" s="79"/>
      <c r="NF1093" s="79"/>
      <c r="NG1093" s="79"/>
      <c r="NH1093" s="79"/>
      <c r="NI1093" s="79"/>
      <c r="NJ1093" s="79"/>
      <c r="NK1093" s="79"/>
      <c r="NL1093" s="79"/>
      <c r="NM1093" s="79"/>
      <c r="NN1093" s="79"/>
      <c r="NO1093" s="79"/>
      <c r="NP1093" s="79"/>
      <c r="NQ1093" s="79"/>
      <c r="NR1093" s="79"/>
      <c r="NS1093" s="79"/>
      <c r="NT1093" s="79"/>
      <c r="NU1093" s="79"/>
      <c r="NV1093" s="79"/>
      <c r="NW1093" s="79"/>
      <c r="NX1093" s="79"/>
      <c r="NY1093" s="79"/>
      <c r="NZ1093" s="79"/>
      <c r="OA1093" s="79"/>
      <c r="OB1093" s="79"/>
      <c r="OC1093" s="79"/>
      <c r="OD1093" s="79"/>
      <c r="OE1093" s="79"/>
      <c r="OF1093" s="79"/>
      <c r="OG1093" s="79"/>
      <c r="OH1093" s="79"/>
      <c r="OI1093" s="79"/>
      <c r="OJ1093" s="79"/>
      <c r="OK1093" s="79"/>
      <c r="OL1093" s="79"/>
      <c r="OM1093" s="79"/>
      <c r="ON1093" s="79"/>
      <c r="OO1093" s="79"/>
      <c r="OP1093" s="79"/>
      <c r="OQ1093" s="79"/>
      <c r="OR1093" s="79"/>
      <c r="OS1093" s="79"/>
      <c r="OT1093" s="79"/>
      <c r="OU1093" s="79"/>
      <c r="OV1093" s="79"/>
      <c r="OW1093" s="79"/>
      <c r="OX1093" s="79"/>
      <c r="OY1093" s="79"/>
      <c r="OZ1093" s="79"/>
      <c r="PA1093" s="79"/>
      <c r="PB1093" s="79"/>
      <c r="PC1093" s="79"/>
      <c r="PD1093" s="79"/>
      <c r="PE1093" s="79"/>
      <c r="PF1093" s="79"/>
      <c r="PG1093" s="79"/>
      <c r="PH1093" s="79"/>
      <c r="PI1093" s="79"/>
      <c r="PJ1093" s="79"/>
      <c r="PK1093" s="79"/>
      <c r="PL1093" s="79"/>
      <c r="PM1093" s="79"/>
      <c r="PN1093" s="79"/>
      <c r="PO1093" s="79"/>
      <c r="PP1093" s="79"/>
      <c r="PQ1093" s="79"/>
      <c r="PR1093" s="79"/>
      <c r="PS1093" s="79"/>
      <c r="PT1093" s="79"/>
      <c r="PU1093" s="79"/>
      <c r="PV1093" s="79"/>
      <c r="PW1093" s="79"/>
      <c r="PX1093" s="79"/>
      <c r="PY1093" s="79"/>
      <c r="PZ1093" s="79"/>
      <c r="QA1093" s="79"/>
      <c r="QB1093" s="79"/>
      <c r="QC1093" s="79"/>
      <c r="QD1093" s="79"/>
      <c r="QE1093" s="79"/>
      <c r="QF1093" s="79"/>
      <c r="QG1093" s="79"/>
      <c r="QH1093" s="79"/>
      <c r="QI1093" s="79"/>
      <c r="QJ1093" s="79"/>
      <c r="QK1093" s="79"/>
      <c r="QL1093" s="79"/>
      <c r="QM1093" s="79"/>
      <c r="QN1093" s="79"/>
      <c r="QO1093" s="79"/>
      <c r="QP1093" s="79"/>
      <c r="QQ1093" s="79"/>
      <c r="QR1093" s="79"/>
      <c r="QS1093" s="79"/>
      <c r="QT1093" s="79"/>
      <c r="QU1093" s="79"/>
      <c r="QV1093" s="79"/>
      <c r="QW1093" s="79"/>
      <c r="QX1093" s="79"/>
      <c r="QY1093" s="79"/>
      <c r="QZ1093" s="79"/>
      <c r="RA1093" s="79"/>
      <c r="RB1093" s="79"/>
      <c r="RC1093" s="79"/>
      <c r="RD1093" s="79"/>
      <c r="RE1093" s="79"/>
      <c r="RF1093" s="79"/>
      <c r="RG1093" s="79"/>
      <c r="RH1093" s="79"/>
      <c r="RI1093" s="79"/>
      <c r="RJ1093" s="79"/>
      <c r="RK1093" s="79"/>
      <c r="RL1093" s="79"/>
      <c r="RM1093" s="79"/>
      <c r="RN1093" s="79"/>
      <c r="RO1093" s="79"/>
      <c r="RP1093" s="79"/>
      <c r="RQ1093" s="79"/>
      <c r="RR1093" s="79"/>
      <c r="RS1093" s="79"/>
      <c r="RT1093" s="79"/>
      <c r="RU1093" s="79"/>
      <c r="RV1093" s="79"/>
      <c r="RW1093" s="79"/>
      <c r="RX1093" s="79"/>
      <c r="RY1093" s="79"/>
      <c r="RZ1093" s="79"/>
      <c r="SA1093" s="79"/>
      <c r="SB1093" s="79"/>
      <c r="SC1093" s="79"/>
      <c r="SD1093" s="79"/>
      <c r="SE1093" s="79"/>
      <c r="SF1093" s="79"/>
      <c r="SG1093" s="79"/>
      <c r="SH1093" s="79"/>
      <c r="SI1093" s="79"/>
      <c r="SJ1093" s="79"/>
      <c r="SK1093" s="79"/>
      <c r="SL1093" s="79"/>
      <c r="SM1093" s="79"/>
      <c r="SN1093" s="79"/>
      <c r="SO1093" s="79"/>
      <c r="SP1093" s="79"/>
      <c r="SQ1093" s="79"/>
      <c r="SR1093" s="79"/>
      <c r="SS1093" s="79"/>
      <c r="ST1093" s="79"/>
      <c r="SU1093" s="79"/>
      <c r="SV1093" s="79"/>
      <c r="SW1093" s="79"/>
      <c r="SX1093" s="79"/>
      <c r="SY1093" s="79"/>
      <c r="SZ1093" s="79"/>
      <c r="TA1093" s="79"/>
      <c r="TB1093" s="79"/>
      <c r="TC1093" s="79"/>
      <c r="TD1093" s="79"/>
      <c r="TE1093" s="79"/>
      <c r="TF1093" s="79"/>
      <c r="TG1093" s="79"/>
      <c r="TH1093" s="79"/>
      <c r="TI1093" s="79"/>
      <c r="TJ1093" s="79"/>
      <c r="TK1093" s="79"/>
      <c r="TL1093" s="79"/>
      <c r="TM1093" s="79"/>
      <c r="TN1093" s="79"/>
      <c r="TO1093" s="79"/>
      <c r="TP1093" s="79"/>
      <c r="TQ1093" s="79"/>
      <c r="TR1093" s="79"/>
      <c r="TS1093" s="79"/>
      <c r="TT1093" s="79"/>
      <c r="TU1093" s="79"/>
      <c r="TV1093" s="79"/>
      <c r="TW1093" s="79"/>
      <c r="TX1093" s="79"/>
      <c r="TY1093" s="79"/>
      <c r="TZ1093" s="79"/>
      <c r="UA1093" s="79"/>
      <c r="UB1093" s="79"/>
      <c r="UC1093" s="79"/>
      <c r="UD1093" s="79"/>
      <c r="UE1093" s="79"/>
      <c r="UF1093" s="79"/>
      <c r="UG1093" s="79"/>
      <c r="UH1093" s="79"/>
      <c r="UI1093" s="79"/>
      <c r="UJ1093" s="79"/>
      <c r="UK1093" s="79"/>
      <c r="UL1093" s="79"/>
      <c r="UM1093" s="79"/>
      <c r="UN1093" s="79"/>
      <c r="UO1093" s="79"/>
      <c r="UP1093" s="79"/>
      <c r="UQ1093" s="79"/>
      <c r="UR1093" s="79"/>
      <c r="US1093" s="79"/>
      <c r="UT1093" s="79"/>
      <c r="UU1093" s="79"/>
      <c r="UV1093" s="79"/>
      <c r="UW1093" s="79"/>
      <c r="UX1093" s="79"/>
      <c r="UY1093" s="79"/>
      <c r="UZ1093" s="79"/>
      <c r="VA1093" s="79"/>
      <c r="VB1093" s="79"/>
      <c r="VC1093" s="79"/>
      <c r="VD1093" s="79"/>
      <c r="VE1093" s="79"/>
      <c r="VF1093" s="79"/>
      <c r="VG1093" s="79"/>
      <c r="VH1093" s="79"/>
      <c r="VI1093" s="79"/>
      <c r="VJ1093" s="79"/>
      <c r="VK1093" s="79"/>
      <c r="VL1093" s="79"/>
      <c r="VM1093" s="79"/>
      <c r="VN1093" s="79"/>
      <c r="VO1093" s="79"/>
      <c r="VP1093" s="79"/>
      <c r="VQ1093" s="79"/>
      <c r="VR1093" s="79"/>
      <c r="VS1093" s="79"/>
      <c r="VT1093" s="79"/>
      <c r="VU1093" s="79"/>
      <c r="VV1093" s="79"/>
      <c r="VW1093" s="79"/>
      <c r="VX1093" s="79"/>
      <c r="VY1093" s="79"/>
      <c r="VZ1093" s="79"/>
      <c r="WA1093" s="79"/>
      <c r="WB1093" s="79"/>
      <c r="WC1093" s="79"/>
    </row>
    <row r="1094" spans="1:601" s="102" customFormat="1">
      <c r="A1094" s="49">
        <f>IF(C1094=C1093,A1093,IF(C1094=(C1093+1),A1093,(A1093+1)))</f>
        <v>154</v>
      </c>
      <c r="B1094" s="50">
        <f>IF(L1094="Stroke",IF(M1094=M1093,IF(A1094&lt;&gt;A1093,1,IF(L1093="Stroke",B1093+1,IF(L1092="Stroke",B1092+1,IF(L1091="Stroke",B1091+1,IF(L1090="Stroke",B1090+1,IF(L1089="Stroke",B1089+1,IF(L1088="Stroke",B1088+1,IF(L1087="Stroke",B1087+1,"")))))))),IF(A1094&lt;&gt;A1092,1,IF(M1094=M1092,IF(L1092="Stroke",B1092+1,IF(M1094=M1091,IF(L1091="Stroke",B1091+1,""))),1))),"")</f>
        <v>3</v>
      </c>
      <c r="C1094" s="49">
        <f t="shared" si="34"/>
        <v>54414</v>
      </c>
      <c r="D1094" s="49" t="str">
        <f t="shared" si="35"/>
        <v>2017121</v>
      </c>
      <c r="E1094" s="49">
        <v>2017</v>
      </c>
      <c r="F1094" s="49">
        <v>12</v>
      </c>
      <c r="G1094" s="49">
        <v>1</v>
      </c>
      <c r="H1094" s="49">
        <v>15</v>
      </c>
      <c r="I1094" s="49">
        <v>6</v>
      </c>
      <c r="J1094" s="49">
        <v>54</v>
      </c>
      <c r="K1094" s="49">
        <v>201</v>
      </c>
      <c r="L1094" s="49" t="s">
        <v>26</v>
      </c>
      <c r="M1094" s="49">
        <v>1</v>
      </c>
      <c r="N1094" s="49" t="s">
        <v>21</v>
      </c>
      <c r="O1094" s="49" t="s">
        <v>27</v>
      </c>
      <c r="P1094" s="49">
        <v>2</v>
      </c>
      <c r="Q1094" s="49"/>
      <c r="R1094" s="60"/>
      <c r="S1094" s="60"/>
      <c r="T1094" s="60"/>
      <c r="U1094" s="79"/>
      <c r="V1094" s="79"/>
      <c r="W1094" s="79"/>
      <c r="X1094" s="79"/>
      <c r="Y1094" s="79"/>
      <c r="Z1094" s="79"/>
      <c r="AA1094" s="79"/>
      <c r="AB1094" s="79"/>
      <c r="AC1094" s="79"/>
      <c r="AD1094" s="79"/>
      <c r="AE1094" s="79"/>
      <c r="AF1094" s="79"/>
      <c r="AG1094" s="79"/>
      <c r="AH1094" s="79"/>
      <c r="AI1094" s="79"/>
      <c r="AJ1094" s="79"/>
      <c r="AK1094" s="79"/>
      <c r="AL1094" s="79"/>
      <c r="AM1094" s="79"/>
      <c r="AN1094" s="79"/>
      <c r="AO1094" s="79"/>
      <c r="AP1094" s="79"/>
      <c r="AQ1094" s="79"/>
      <c r="AR1094" s="79"/>
      <c r="AS1094" s="79"/>
      <c r="AT1094" s="79"/>
      <c r="AU1094" s="79"/>
      <c r="AV1094" s="79"/>
      <c r="AW1094" s="79"/>
      <c r="AX1094" s="79"/>
      <c r="AY1094" s="79"/>
      <c r="AZ1094" s="79"/>
      <c r="BA1094" s="79"/>
      <c r="BB1094" s="79"/>
      <c r="BC1094" s="79"/>
      <c r="BD1094" s="79"/>
      <c r="BE1094" s="79"/>
      <c r="BF1094" s="79"/>
      <c r="BG1094" s="79"/>
      <c r="BH1094" s="79"/>
      <c r="BI1094" s="79"/>
      <c r="BJ1094" s="79"/>
      <c r="BK1094" s="79"/>
      <c r="BL1094" s="79"/>
      <c r="BM1094" s="79"/>
      <c r="BN1094" s="79"/>
      <c r="BO1094" s="79"/>
      <c r="BP1094" s="79"/>
      <c r="BQ1094" s="79"/>
      <c r="BR1094" s="79"/>
      <c r="BS1094" s="79"/>
      <c r="BT1094" s="79"/>
      <c r="BU1094" s="79"/>
      <c r="BV1094" s="79"/>
      <c r="BW1094" s="79"/>
      <c r="BX1094" s="79"/>
      <c r="BY1094" s="79"/>
      <c r="BZ1094" s="79"/>
      <c r="CA1094" s="79"/>
      <c r="CB1094" s="79"/>
      <c r="CC1094" s="79"/>
      <c r="CD1094" s="79"/>
      <c r="CE1094" s="79"/>
      <c r="CF1094" s="79"/>
      <c r="CG1094" s="79"/>
      <c r="CH1094" s="79"/>
      <c r="CI1094" s="79"/>
      <c r="CJ1094" s="79"/>
      <c r="CK1094" s="79"/>
      <c r="CL1094" s="79"/>
      <c r="CM1094" s="79"/>
      <c r="CN1094" s="79"/>
      <c r="CO1094" s="79"/>
      <c r="CP1094" s="79"/>
      <c r="CQ1094" s="79"/>
      <c r="CR1094" s="79"/>
      <c r="CS1094" s="79"/>
      <c r="CT1094" s="79"/>
      <c r="CU1094" s="79"/>
      <c r="CV1094" s="79"/>
      <c r="CW1094" s="79"/>
      <c r="CX1094" s="79"/>
      <c r="CY1094" s="79"/>
      <c r="CZ1094" s="79"/>
      <c r="DA1094" s="79"/>
      <c r="DB1094" s="79"/>
      <c r="DC1094" s="79"/>
      <c r="DD1094" s="79"/>
      <c r="DE1094" s="79"/>
      <c r="DF1094" s="79"/>
      <c r="DG1094" s="79"/>
      <c r="DH1094" s="79"/>
      <c r="DI1094" s="79"/>
      <c r="DJ1094" s="79"/>
      <c r="DK1094" s="79"/>
      <c r="DL1094" s="79"/>
      <c r="DM1094" s="79"/>
      <c r="DN1094" s="79"/>
      <c r="DO1094" s="79"/>
      <c r="DP1094" s="79"/>
      <c r="DQ1094" s="79"/>
      <c r="DR1094" s="79"/>
      <c r="DS1094" s="79"/>
      <c r="DT1094" s="79"/>
      <c r="DU1094" s="79"/>
      <c r="DV1094" s="79"/>
      <c r="DW1094" s="79"/>
      <c r="DX1094" s="79"/>
      <c r="DY1094" s="79"/>
      <c r="DZ1094" s="79"/>
      <c r="EA1094" s="79"/>
      <c r="EB1094" s="79"/>
      <c r="EC1094" s="79"/>
      <c r="ED1094" s="79"/>
      <c r="EE1094" s="79"/>
      <c r="EF1094" s="79"/>
      <c r="EG1094" s="79"/>
      <c r="EH1094" s="79"/>
      <c r="EI1094" s="79"/>
      <c r="EJ1094" s="79"/>
      <c r="EK1094" s="79"/>
      <c r="EL1094" s="79"/>
      <c r="EM1094" s="79"/>
      <c r="EN1094" s="79"/>
      <c r="EO1094" s="79"/>
      <c r="EP1094" s="79"/>
      <c r="EQ1094" s="79"/>
      <c r="ER1094" s="79"/>
      <c r="ES1094" s="79"/>
      <c r="ET1094" s="79"/>
      <c r="EU1094" s="79"/>
      <c r="EV1094" s="79"/>
      <c r="EW1094" s="79"/>
      <c r="EX1094" s="79"/>
      <c r="EY1094" s="79"/>
      <c r="EZ1094" s="79"/>
      <c r="FA1094" s="79"/>
      <c r="FB1094" s="79"/>
      <c r="FC1094" s="79"/>
      <c r="FD1094" s="79"/>
      <c r="FE1094" s="79"/>
      <c r="FF1094" s="79"/>
      <c r="FG1094" s="79"/>
      <c r="FH1094" s="79"/>
      <c r="FI1094" s="79"/>
      <c r="FJ1094" s="79"/>
      <c r="FK1094" s="79"/>
      <c r="FL1094" s="79"/>
      <c r="FM1094" s="79"/>
      <c r="FN1094" s="79"/>
      <c r="FO1094" s="79"/>
      <c r="FP1094" s="79"/>
      <c r="FQ1094" s="79"/>
      <c r="FR1094" s="79"/>
      <c r="FS1094" s="79"/>
      <c r="FT1094" s="79"/>
      <c r="FU1094" s="79"/>
      <c r="FV1094" s="79"/>
      <c r="FW1094" s="79"/>
      <c r="FX1094" s="79"/>
      <c r="FY1094" s="79"/>
      <c r="FZ1094" s="79"/>
      <c r="GA1094" s="79"/>
      <c r="GB1094" s="79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79"/>
      <c r="HP1094" s="79"/>
      <c r="HQ1094" s="79"/>
      <c r="HR1094" s="79"/>
      <c r="HS1094" s="79"/>
      <c r="HT1094" s="79"/>
      <c r="HU1094" s="79"/>
      <c r="HV1094" s="79"/>
      <c r="HW1094" s="79"/>
      <c r="HX1094" s="79"/>
      <c r="HY1094" s="79"/>
      <c r="HZ1094" s="79"/>
      <c r="IA1094" s="79"/>
      <c r="IB1094" s="79"/>
      <c r="IC1094" s="79"/>
      <c r="ID1094" s="79"/>
      <c r="IE1094" s="79"/>
      <c r="IF1094" s="79"/>
      <c r="IG1094" s="79"/>
      <c r="IH1094" s="79"/>
      <c r="II1094" s="79"/>
      <c r="IJ1094" s="79"/>
      <c r="IK1094" s="79"/>
      <c r="IL1094" s="79"/>
      <c r="IM1094" s="79"/>
      <c r="IN1094" s="79"/>
      <c r="IO1094" s="79"/>
      <c r="IP1094" s="79"/>
      <c r="IQ1094" s="79"/>
      <c r="IR1094" s="79"/>
      <c r="IS1094" s="79"/>
      <c r="IT1094" s="79"/>
      <c r="IU1094" s="79"/>
      <c r="IV1094" s="79"/>
      <c r="IW1094" s="79"/>
      <c r="IX1094" s="79"/>
      <c r="IY1094" s="79"/>
      <c r="IZ1094" s="79"/>
      <c r="JA1094" s="79"/>
      <c r="JB1094" s="79"/>
      <c r="JC1094" s="79"/>
      <c r="JD1094" s="79"/>
      <c r="JE1094" s="79"/>
      <c r="JF1094" s="79"/>
      <c r="JG1094" s="79"/>
      <c r="JH1094" s="79"/>
      <c r="JI1094" s="79"/>
      <c r="JJ1094" s="79"/>
      <c r="JK1094" s="79"/>
      <c r="JL1094" s="79"/>
      <c r="JM1094" s="79"/>
      <c r="JN1094" s="79"/>
      <c r="JO1094" s="79"/>
      <c r="JP1094" s="79"/>
      <c r="JQ1094" s="79"/>
      <c r="JR1094" s="79"/>
      <c r="JS1094" s="79"/>
      <c r="JT1094" s="79"/>
      <c r="JU1094" s="79"/>
      <c r="JV1094" s="79"/>
      <c r="JW1094" s="79"/>
      <c r="JX1094" s="79"/>
      <c r="JY1094" s="79"/>
      <c r="JZ1094" s="79"/>
      <c r="KA1094" s="79"/>
      <c r="KB1094" s="79"/>
      <c r="KC1094" s="79"/>
      <c r="KD1094" s="79"/>
      <c r="KE1094" s="79"/>
      <c r="KF1094" s="79"/>
      <c r="KG1094" s="79"/>
      <c r="KH1094" s="79"/>
      <c r="KI1094" s="79"/>
      <c r="KJ1094" s="79"/>
      <c r="KK1094" s="79"/>
      <c r="KL1094" s="79"/>
      <c r="KM1094" s="79"/>
      <c r="KN1094" s="79"/>
      <c r="KO1094" s="79"/>
      <c r="KP1094" s="79"/>
      <c r="KQ1094" s="79"/>
      <c r="KR1094" s="79"/>
      <c r="KS1094" s="79"/>
      <c r="KT1094" s="79"/>
      <c r="KU1094" s="79"/>
      <c r="KV1094" s="79"/>
      <c r="KW1094" s="79"/>
      <c r="KX1094" s="79"/>
      <c r="KY1094" s="79"/>
      <c r="KZ1094" s="79"/>
      <c r="LA1094" s="79"/>
      <c r="LB1094" s="79"/>
      <c r="LC1094" s="79"/>
      <c r="LD1094" s="79"/>
      <c r="LE1094" s="79"/>
      <c r="LF1094" s="79"/>
      <c r="LG1094" s="79"/>
      <c r="LH1094" s="79"/>
      <c r="LI1094" s="79"/>
      <c r="LJ1094" s="79"/>
      <c r="LK1094" s="79"/>
      <c r="LL1094" s="79"/>
      <c r="LM1094" s="79"/>
      <c r="LN1094" s="79"/>
      <c r="LO1094" s="79"/>
      <c r="LP1094" s="79"/>
      <c r="LQ1094" s="79"/>
      <c r="LR1094" s="79"/>
      <c r="LS1094" s="79"/>
      <c r="LT1094" s="79"/>
      <c r="LU1094" s="79"/>
      <c r="LV1094" s="79"/>
      <c r="LW1094" s="79"/>
      <c r="LX1094" s="79"/>
      <c r="LY1094" s="79"/>
      <c r="LZ1094" s="79"/>
      <c r="MA1094" s="79"/>
      <c r="MB1094" s="79"/>
      <c r="MC1094" s="79"/>
      <c r="MD1094" s="79"/>
      <c r="ME1094" s="79"/>
      <c r="MF1094" s="79"/>
      <c r="MG1094" s="79"/>
      <c r="MH1094" s="79"/>
      <c r="MI1094" s="79"/>
      <c r="MJ1094" s="79"/>
      <c r="MK1094" s="79"/>
      <c r="ML1094" s="79"/>
      <c r="MM1094" s="79"/>
      <c r="MN1094" s="79"/>
      <c r="MO1094" s="79"/>
      <c r="MP1094" s="79"/>
      <c r="MQ1094" s="79"/>
      <c r="MR1094" s="79"/>
      <c r="MS1094" s="79"/>
      <c r="MT1094" s="79"/>
      <c r="MU1094" s="79"/>
      <c r="MV1094" s="79"/>
      <c r="MW1094" s="79"/>
      <c r="MX1094" s="79"/>
      <c r="MY1094" s="79"/>
      <c r="MZ1094" s="79"/>
      <c r="NA1094" s="79"/>
      <c r="NB1094" s="79"/>
      <c r="NC1094" s="79"/>
      <c r="ND1094" s="79"/>
      <c r="NE1094" s="79"/>
      <c r="NF1094" s="79"/>
      <c r="NG1094" s="79"/>
      <c r="NH1094" s="79"/>
      <c r="NI1094" s="79"/>
      <c r="NJ1094" s="79"/>
      <c r="NK1094" s="79"/>
      <c r="NL1094" s="79"/>
      <c r="NM1094" s="79"/>
      <c r="NN1094" s="79"/>
      <c r="NO1094" s="79"/>
      <c r="NP1094" s="79"/>
      <c r="NQ1094" s="79"/>
      <c r="NR1094" s="79"/>
      <c r="NS1094" s="79"/>
      <c r="NT1094" s="79"/>
      <c r="NU1094" s="79"/>
      <c r="NV1094" s="79"/>
      <c r="NW1094" s="79"/>
      <c r="NX1094" s="79"/>
      <c r="NY1094" s="79"/>
      <c r="NZ1094" s="79"/>
      <c r="OA1094" s="79"/>
      <c r="OB1094" s="79"/>
      <c r="OC1094" s="79"/>
      <c r="OD1094" s="79"/>
      <c r="OE1094" s="79"/>
      <c r="OF1094" s="79"/>
      <c r="OG1094" s="79"/>
      <c r="OH1094" s="79"/>
      <c r="OI1094" s="79"/>
      <c r="OJ1094" s="79"/>
      <c r="OK1094" s="79"/>
      <c r="OL1094" s="79"/>
      <c r="OM1094" s="79"/>
      <c r="ON1094" s="79"/>
      <c r="OO1094" s="79"/>
      <c r="OP1094" s="79"/>
      <c r="OQ1094" s="79"/>
      <c r="OR1094" s="79"/>
      <c r="OS1094" s="79"/>
      <c r="OT1094" s="79"/>
      <c r="OU1094" s="79"/>
      <c r="OV1094" s="79"/>
      <c r="OW1094" s="79"/>
      <c r="OX1094" s="79"/>
      <c r="OY1094" s="79"/>
      <c r="OZ1094" s="79"/>
      <c r="PA1094" s="79"/>
      <c r="PB1094" s="79"/>
      <c r="PC1094" s="79"/>
      <c r="PD1094" s="79"/>
      <c r="PE1094" s="79"/>
      <c r="PF1094" s="79"/>
      <c r="PG1094" s="79"/>
      <c r="PH1094" s="79"/>
      <c r="PI1094" s="79"/>
      <c r="PJ1094" s="79"/>
      <c r="PK1094" s="79"/>
      <c r="PL1094" s="79"/>
      <c r="PM1094" s="79"/>
      <c r="PN1094" s="79"/>
      <c r="PO1094" s="79"/>
      <c r="PP1094" s="79"/>
      <c r="PQ1094" s="79"/>
      <c r="PR1094" s="79"/>
      <c r="PS1094" s="79"/>
      <c r="PT1094" s="79"/>
      <c r="PU1094" s="79"/>
      <c r="PV1094" s="79"/>
      <c r="PW1094" s="79"/>
      <c r="PX1094" s="79"/>
      <c r="PY1094" s="79"/>
      <c r="PZ1094" s="79"/>
      <c r="QA1094" s="79"/>
      <c r="QB1094" s="79"/>
      <c r="QC1094" s="79"/>
      <c r="QD1094" s="79"/>
      <c r="QE1094" s="79"/>
      <c r="QF1094" s="79"/>
      <c r="QG1094" s="79"/>
      <c r="QH1094" s="79"/>
      <c r="QI1094" s="79"/>
      <c r="QJ1094" s="79"/>
      <c r="QK1094" s="79"/>
      <c r="QL1094" s="79"/>
      <c r="QM1094" s="79"/>
      <c r="QN1094" s="79"/>
      <c r="QO1094" s="79"/>
      <c r="QP1094" s="79"/>
      <c r="QQ1094" s="79"/>
      <c r="QR1094" s="79"/>
      <c r="QS1094" s="79"/>
      <c r="QT1094" s="79"/>
      <c r="QU1094" s="79"/>
      <c r="QV1094" s="79"/>
      <c r="QW1094" s="79"/>
      <c r="QX1094" s="79"/>
      <c r="QY1094" s="79"/>
      <c r="QZ1094" s="79"/>
      <c r="RA1094" s="79"/>
      <c r="RB1094" s="79"/>
      <c r="RC1094" s="79"/>
      <c r="RD1094" s="79"/>
      <c r="RE1094" s="79"/>
      <c r="RF1094" s="79"/>
      <c r="RG1094" s="79"/>
      <c r="RH1094" s="79"/>
      <c r="RI1094" s="79"/>
      <c r="RJ1094" s="79"/>
      <c r="RK1094" s="79"/>
      <c r="RL1094" s="79"/>
      <c r="RM1094" s="79"/>
      <c r="RN1094" s="79"/>
      <c r="RO1094" s="79"/>
      <c r="RP1094" s="79"/>
      <c r="RQ1094" s="79"/>
      <c r="RR1094" s="79"/>
      <c r="RS1094" s="79"/>
      <c r="RT1094" s="79"/>
      <c r="RU1094" s="79"/>
      <c r="RV1094" s="79"/>
      <c r="RW1094" s="79"/>
      <c r="RX1094" s="79"/>
      <c r="RY1094" s="79"/>
      <c r="RZ1094" s="79"/>
      <c r="SA1094" s="79"/>
      <c r="SB1094" s="79"/>
      <c r="SC1094" s="79"/>
      <c r="SD1094" s="79"/>
      <c r="SE1094" s="79"/>
      <c r="SF1094" s="79"/>
      <c r="SG1094" s="79"/>
      <c r="SH1094" s="79"/>
      <c r="SI1094" s="79"/>
      <c r="SJ1094" s="79"/>
      <c r="SK1094" s="79"/>
      <c r="SL1094" s="79"/>
      <c r="SM1094" s="79"/>
      <c r="SN1094" s="79"/>
      <c r="SO1094" s="79"/>
      <c r="SP1094" s="79"/>
      <c r="SQ1094" s="79"/>
      <c r="SR1094" s="79"/>
      <c r="SS1094" s="79"/>
      <c r="ST1094" s="79"/>
      <c r="SU1094" s="79"/>
      <c r="SV1094" s="79"/>
      <c r="SW1094" s="79"/>
      <c r="SX1094" s="79"/>
      <c r="SY1094" s="79"/>
      <c r="SZ1094" s="79"/>
      <c r="TA1094" s="79"/>
      <c r="TB1094" s="79"/>
      <c r="TC1094" s="79"/>
      <c r="TD1094" s="79"/>
      <c r="TE1094" s="79"/>
      <c r="TF1094" s="79"/>
      <c r="TG1094" s="79"/>
      <c r="TH1094" s="79"/>
      <c r="TI1094" s="79"/>
      <c r="TJ1094" s="79"/>
      <c r="TK1094" s="79"/>
      <c r="TL1094" s="79"/>
      <c r="TM1094" s="79"/>
      <c r="TN1094" s="79"/>
      <c r="TO1094" s="79"/>
      <c r="TP1094" s="79"/>
      <c r="TQ1094" s="79"/>
      <c r="TR1094" s="79"/>
      <c r="TS1094" s="79"/>
      <c r="TT1094" s="79"/>
      <c r="TU1094" s="79"/>
      <c r="TV1094" s="79"/>
      <c r="TW1094" s="79"/>
      <c r="TX1094" s="79"/>
      <c r="TY1094" s="79"/>
      <c r="TZ1094" s="79"/>
      <c r="UA1094" s="79"/>
      <c r="UB1094" s="79"/>
      <c r="UC1094" s="79"/>
      <c r="UD1094" s="79"/>
      <c r="UE1094" s="79"/>
      <c r="UF1094" s="79"/>
      <c r="UG1094" s="79"/>
      <c r="UH1094" s="79"/>
      <c r="UI1094" s="79"/>
      <c r="UJ1094" s="79"/>
      <c r="UK1094" s="79"/>
      <c r="UL1094" s="79"/>
      <c r="UM1094" s="79"/>
      <c r="UN1094" s="79"/>
      <c r="UO1094" s="79"/>
      <c r="UP1094" s="79"/>
      <c r="UQ1094" s="79"/>
      <c r="UR1094" s="79"/>
      <c r="US1094" s="79"/>
      <c r="UT1094" s="79"/>
      <c r="UU1094" s="79"/>
      <c r="UV1094" s="79"/>
      <c r="UW1094" s="79"/>
      <c r="UX1094" s="79"/>
      <c r="UY1094" s="79"/>
      <c r="UZ1094" s="79"/>
      <c r="VA1094" s="79"/>
      <c r="VB1094" s="79"/>
      <c r="VC1094" s="79"/>
      <c r="VD1094" s="79"/>
      <c r="VE1094" s="79"/>
      <c r="VF1094" s="79"/>
      <c r="VG1094" s="79"/>
      <c r="VH1094" s="79"/>
      <c r="VI1094" s="79"/>
      <c r="VJ1094" s="79"/>
      <c r="VK1094" s="79"/>
      <c r="VL1094" s="79"/>
      <c r="VM1094" s="79"/>
      <c r="VN1094" s="79"/>
      <c r="VO1094" s="79"/>
      <c r="VP1094" s="79"/>
      <c r="VQ1094" s="79"/>
      <c r="VR1094" s="79"/>
      <c r="VS1094" s="79"/>
      <c r="VT1094" s="79"/>
      <c r="VU1094" s="79"/>
      <c r="VV1094" s="79"/>
      <c r="VW1094" s="79"/>
      <c r="VX1094" s="79"/>
      <c r="VY1094" s="79"/>
      <c r="VZ1094" s="79"/>
      <c r="WA1094" s="79"/>
      <c r="WB1094" s="79"/>
      <c r="WC1094" s="79"/>
    </row>
    <row r="1095" spans="1:601" s="102" customFormat="1">
      <c r="A1095" s="49">
        <f>IF(C1095=C1094,A1094,IF(C1095=(C1094+1),A1094,(A1094+1)))</f>
        <v>154</v>
      </c>
      <c r="B1095" s="50">
        <f>IF(L1095="Stroke",IF(M1095=M1094,IF(A1095&lt;&gt;A1094,1,IF(L1094="Stroke",B1094+1,IF(L1093="Stroke",B1093+1,IF(L1092="Stroke",B1092+1,IF(L1091="Stroke",B1091+1,IF(L1090="Stroke",B1090+1,IF(L1089="Stroke",B1089+1,IF(L1088="Stroke",B1088+1,"")))))))),IF(A1095&lt;&gt;A1093,1,IF(M1095=M1093,IF(L1093="Stroke",B1093+1,IF(M1095=M1092,IF(L1092="Stroke",B1092+1,""))),1))),"")</f>
        <v>4</v>
      </c>
      <c r="C1095" s="49">
        <f t="shared" si="34"/>
        <v>54414</v>
      </c>
      <c r="D1095" s="49" t="str">
        <f t="shared" si="35"/>
        <v>2017121</v>
      </c>
      <c r="E1095" s="49">
        <v>2017</v>
      </c>
      <c r="F1095" s="49">
        <v>12</v>
      </c>
      <c r="G1095" s="49">
        <v>1</v>
      </c>
      <c r="H1095" s="49">
        <v>15</v>
      </c>
      <c r="I1095" s="49">
        <v>6</v>
      </c>
      <c r="J1095" s="49">
        <v>54</v>
      </c>
      <c r="K1095" s="49">
        <v>220</v>
      </c>
      <c r="L1095" s="49" t="s">
        <v>26</v>
      </c>
      <c r="M1095" s="49">
        <v>1</v>
      </c>
      <c r="N1095" s="49" t="s">
        <v>21</v>
      </c>
      <c r="O1095" s="49" t="s">
        <v>27</v>
      </c>
      <c r="P1095" s="49">
        <v>213</v>
      </c>
      <c r="Q1095" s="49"/>
      <c r="R1095" s="60"/>
      <c r="S1095" s="60"/>
      <c r="T1095" s="60"/>
      <c r="U1095" s="79"/>
      <c r="V1095" s="79"/>
      <c r="W1095" s="79"/>
      <c r="X1095" s="79"/>
      <c r="Y1095" s="79"/>
      <c r="Z1095" s="79"/>
      <c r="AA1095" s="79"/>
      <c r="AB1095" s="79"/>
      <c r="AC1095" s="79"/>
      <c r="AD1095" s="79"/>
      <c r="AE1095" s="79"/>
      <c r="AF1095" s="79"/>
      <c r="AG1095" s="79"/>
      <c r="AH1095" s="79"/>
      <c r="AI1095" s="79"/>
      <c r="AJ1095" s="79"/>
      <c r="AK1095" s="79"/>
      <c r="AL1095" s="79"/>
      <c r="AM1095" s="79"/>
      <c r="AN1095" s="79"/>
      <c r="AO1095" s="79"/>
      <c r="AP1095" s="79"/>
      <c r="AQ1095" s="79"/>
      <c r="AR1095" s="79"/>
      <c r="AS1095" s="79"/>
      <c r="AT1095" s="79"/>
      <c r="AU1095" s="79"/>
      <c r="AV1095" s="79"/>
      <c r="AW1095" s="79"/>
      <c r="AX1095" s="79"/>
      <c r="AY1095" s="79"/>
      <c r="AZ1095" s="79"/>
      <c r="BA1095" s="79"/>
      <c r="BB1095" s="79"/>
      <c r="BC1095" s="79"/>
      <c r="BD1095" s="79"/>
      <c r="BE1095" s="79"/>
      <c r="BF1095" s="79"/>
      <c r="BG1095" s="79"/>
      <c r="BH1095" s="79"/>
      <c r="BI1095" s="79"/>
      <c r="BJ1095" s="79"/>
      <c r="BK1095" s="79"/>
      <c r="BL1095" s="79"/>
      <c r="BM1095" s="79"/>
      <c r="BN1095" s="79"/>
      <c r="BO1095" s="79"/>
      <c r="BP1095" s="79"/>
      <c r="BQ1095" s="79"/>
      <c r="BR1095" s="79"/>
      <c r="BS1095" s="79"/>
      <c r="BT1095" s="79"/>
      <c r="BU1095" s="79"/>
      <c r="BV1095" s="79"/>
      <c r="BW1095" s="79"/>
      <c r="BX1095" s="79"/>
      <c r="BY1095" s="79"/>
      <c r="BZ1095" s="79"/>
      <c r="CA1095" s="79"/>
      <c r="CB1095" s="79"/>
      <c r="CC1095" s="79"/>
      <c r="CD1095" s="79"/>
      <c r="CE1095" s="79"/>
      <c r="CF1095" s="79"/>
      <c r="CG1095" s="79"/>
      <c r="CH1095" s="79"/>
      <c r="CI1095" s="79"/>
      <c r="CJ1095" s="79"/>
      <c r="CK1095" s="79"/>
      <c r="CL1095" s="79"/>
      <c r="CM1095" s="79"/>
      <c r="CN1095" s="79"/>
      <c r="CO1095" s="79"/>
      <c r="CP1095" s="79"/>
      <c r="CQ1095" s="79"/>
      <c r="CR1095" s="79"/>
      <c r="CS1095" s="79"/>
      <c r="CT1095" s="79"/>
      <c r="CU1095" s="79"/>
      <c r="CV1095" s="79"/>
      <c r="CW1095" s="79"/>
      <c r="CX1095" s="79"/>
      <c r="CY1095" s="79"/>
      <c r="CZ1095" s="79"/>
      <c r="DA1095" s="79"/>
      <c r="DB1095" s="79"/>
      <c r="DC1095" s="79"/>
      <c r="DD1095" s="79"/>
      <c r="DE1095" s="79"/>
      <c r="DF1095" s="79"/>
      <c r="DG1095" s="79"/>
      <c r="DH1095" s="79"/>
      <c r="DI1095" s="79"/>
      <c r="DJ1095" s="79"/>
      <c r="DK1095" s="79"/>
      <c r="DL1095" s="79"/>
      <c r="DM1095" s="79"/>
      <c r="DN1095" s="79"/>
      <c r="DO1095" s="79"/>
      <c r="DP1095" s="79"/>
      <c r="DQ1095" s="79"/>
      <c r="DR1095" s="79"/>
      <c r="DS1095" s="79"/>
      <c r="DT1095" s="79"/>
      <c r="DU1095" s="79"/>
      <c r="DV1095" s="79"/>
      <c r="DW1095" s="79"/>
      <c r="DX1095" s="79"/>
      <c r="DY1095" s="79"/>
      <c r="DZ1095" s="79"/>
      <c r="EA1095" s="79"/>
      <c r="EB1095" s="79"/>
      <c r="EC1095" s="79"/>
      <c r="ED1095" s="79"/>
      <c r="EE1095" s="79"/>
      <c r="EF1095" s="79"/>
      <c r="EG1095" s="79"/>
      <c r="EH1095" s="79"/>
      <c r="EI1095" s="79"/>
      <c r="EJ1095" s="79"/>
      <c r="EK1095" s="79"/>
      <c r="EL1095" s="79"/>
      <c r="EM1095" s="79"/>
      <c r="EN1095" s="79"/>
      <c r="EO1095" s="79"/>
      <c r="EP1095" s="79"/>
      <c r="EQ1095" s="79"/>
      <c r="ER1095" s="79"/>
      <c r="ES1095" s="79"/>
      <c r="ET1095" s="79"/>
      <c r="EU1095" s="79"/>
      <c r="EV1095" s="79"/>
      <c r="EW1095" s="79"/>
      <c r="EX1095" s="79"/>
      <c r="EY1095" s="79"/>
      <c r="EZ1095" s="79"/>
      <c r="FA1095" s="79"/>
      <c r="FB1095" s="79"/>
      <c r="FC1095" s="79"/>
      <c r="FD1095" s="79"/>
      <c r="FE1095" s="79"/>
      <c r="FF1095" s="79"/>
      <c r="FG1095" s="79"/>
      <c r="FH1095" s="79"/>
      <c r="FI1095" s="79"/>
      <c r="FJ1095" s="79"/>
      <c r="FK1095" s="79"/>
      <c r="FL1095" s="79"/>
      <c r="FM1095" s="79"/>
      <c r="FN1095" s="79"/>
      <c r="FO1095" s="79"/>
      <c r="FP1095" s="79"/>
      <c r="FQ1095" s="79"/>
      <c r="FR1095" s="79"/>
      <c r="FS1095" s="79"/>
      <c r="FT1095" s="79"/>
      <c r="FU1095" s="79"/>
      <c r="FV1095" s="79"/>
      <c r="FW1095" s="79"/>
      <c r="FX1095" s="79"/>
      <c r="FY1095" s="79"/>
      <c r="FZ1095" s="79"/>
      <c r="GA1095" s="79"/>
      <c r="GB1095" s="79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79"/>
      <c r="HP1095" s="79"/>
      <c r="HQ1095" s="79"/>
      <c r="HR1095" s="79"/>
      <c r="HS1095" s="79"/>
      <c r="HT1095" s="79"/>
      <c r="HU1095" s="79"/>
      <c r="HV1095" s="79"/>
      <c r="HW1095" s="79"/>
      <c r="HX1095" s="79"/>
      <c r="HY1095" s="79"/>
      <c r="HZ1095" s="79"/>
      <c r="IA1095" s="79"/>
      <c r="IB1095" s="79"/>
      <c r="IC1095" s="79"/>
      <c r="ID1095" s="79"/>
      <c r="IE1095" s="79"/>
      <c r="IF1095" s="79"/>
      <c r="IG1095" s="79"/>
      <c r="IH1095" s="79"/>
      <c r="II1095" s="79"/>
      <c r="IJ1095" s="79"/>
      <c r="IK1095" s="79"/>
      <c r="IL1095" s="79"/>
      <c r="IM1095" s="79"/>
      <c r="IN1095" s="79"/>
      <c r="IO1095" s="79"/>
      <c r="IP1095" s="79"/>
      <c r="IQ1095" s="79"/>
      <c r="IR1095" s="79"/>
      <c r="IS1095" s="79"/>
      <c r="IT1095" s="79"/>
      <c r="IU1095" s="79"/>
      <c r="IV1095" s="79"/>
      <c r="IW1095" s="79"/>
      <c r="IX1095" s="79"/>
      <c r="IY1095" s="79"/>
      <c r="IZ1095" s="79"/>
      <c r="JA1095" s="79"/>
      <c r="JB1095" s="79"/>
      <c r="JC1095" s="79"/>
      <c r="JD1095" s="79"/>
      <c r="JE1095" s="79"/>
      <c r="JF1095" s="79"/>
      <c r="JG1095" s="79"/>
      <c r="JH1095" s="79"/>
      <c r="JI1095" s="79"/>
      <c r="JJ1095" s="79"/>
      <c r="JK1095" s="79"/>
      <c r="JL1095" s="79"/>
      <c r="JM1095" s="79"/>
      <c r="JN1095" s="79"/>
      <c r="JO1095" s="79"/>
      <c r="JP1095" s="79"/>
      <c r="JQ1095" s="79"/>
      <c r="JR1095" s="79"/>
      <c r="JS1095" s="79"/>
      <c r="JT1095" s="79"/>
      <c r="JU1095" s="79"/>
      <c r="JV1095" s="79"/>
      <c r="JW1095" s="79"/>
      <c r="JX1095" s="79"/>
      <c r="JY1095" s="79"/>
      <c r="JZ1095" s="79"/>
      <c r="KA1095" s="79"/>
      <c r="KB1095" s="79"/>
      <c r="KC1095" s="79"/>
      <c r="KD1095" s="79"/>
      <c r="KE1095" s="79"/>
      <c r="KF1095" s="79"/>
      <c r="KG1095" s="79"/>
      <c r="KH1095" s="79"/>
      <c r="KI1095" s="79"/>
      <c r="KJ1095" s="79"/>
      <c r="KK1095" s="79"/>
      <c r="KL1095" s="79"/>
      <c r="KM1095" s="79"/>
      <c r="KN1095" s="79"/>
      <c r="KO1095" s="79"/>
      <c r="KP1095" s="79"/>
      <c r="KQ1095" s="79"/>
      <c r="KR1095" s="79"/>
      <c r="KS1095" s="79"/>
      <c r="KT1095" s="79"/>
      <c r="KU1095" s="79"/>
      <c r="KV1095" s="79"/>
      <c r="KW1095" s="79"/>
      <c r="KX1095" s="79"/>
      <c r="KY1095" s="79"/>
      <c r="KZ1095" s="79"/>
      <c r="LA1095" s="79"/>
      <c r="LB1095" s="79"/>
      <c r="LC1095" s="79"/>
      <c r="LD1095" s="79"/>
      <c r="LE1095" s="79"/>
      <c r="LF1095" s="79"/>
      <c r="LG1095" s="79"/>
      <c r="LH1095" s="79"/>
      <c r="LI1095" s="79"/>
      <c r="LJ1095" s="79"/>
      <c r="LK1095" s="79"/>
      <c r="LL1095" s="79"/>
      <c r="LM1095" s="79"/>
      <c r="LN1095" s="79"/>
      <c r="LO1095" s="79"/>
      <c r="LP1095" s="79"/>
      <c r="LQ1095" s="79"/>
      <c r="LR1095" s="79"/>
      <c r="LS1095" s="79"/>
      <c r="LT1095" s="79"/>
      <c r="LU1095" s="79"/>
      <c r="LV1095" s="79"/>
      <c r="LW1095" s="79"/>
      <c r="LX1095" s="79"/>
      <c r="LY1095" s="79"/>
      <c r="LZ1095" s="79"/>
      <c r="MA1095" s="79"/>
      <c r="MB1095" s="79"/>
      <c r="MC1095" s="79"/>
      <c r="MD1095" s="79"/>
      <c r="ME1095" s="79"/>
      <c r="MF1095" s="79"/>
      <c r="MG1095" s="79"/>
      <c r="MH1095" s="79"/>
      <c r="MI1095" s="79"/>
      <c r="MJ1095" s="79"/>
      <c r="MK1095" s="79"/>
      <c r="ML1095" s="79"/>
      <c r="MM1095" s="79"/>
      <c r="MN1095" s="79"/>
      <c r="MO1095" s="79"/>
      <c r="MP1095" s="79"/>
      <c r="MQ1095" s="79"/>
      <c r="MR1095" s="79"/>
      <c r="MS1095" s="79"/>
      <c r="MT1095" s="79"/>
      <c r="MU1095" s="79"/>
      <c r="MV1095" s="79"/>
      <c r="MW1095" s="79"/>
      <c r="MX1095" s="79"/>
      <c r="MY1095" s="79"/>
      <c r="MZ1095" s="79"/>
      <c r="NA1095" s="79"/>
      <c r="NB1095" s="79"/>
      <c r="NC1095" s="79"/>
      <c r="ND1095" s="79"/>
      <c r="NE1095" s="79"/>
      <c r="NF1095" s="79"/>
      <c r="NG1095" s="79"/>
      <c r="NH1095" s="79"/>
      <c r="NI1095" s="79"/>
      <c r="NJ1095" s="79"/>
      <c r="NK1095" s="79"/>
      <c r="NL1095" s="79"/>
      <c r="NM1095" s="79"/>
      <c r="NN1095" s="79"/>
      <c r="NO1095" s="79"/>
      <c r="NP1095" s="79"/>
      <c r="NQ1095" s="79"/>
      <c r="NR1095" s="79"/>
      <c r="NS1095" s="79"/>
      <c r="NT1095" s="79"/>
      <c r="NU1095" s="79"/>
      <c r="NV1095" s="79"/>
      <c r="NW1095" s="79"/>
      <c r="NX1095" s="79"/>
      <c r="NY1095" s="79"/>
      <c r="NZ1095" s="79"/>
      <c r="OA1095" s="79"/>
      <c r="OB1095" s="79"/>
      <c r="OC1095" s="79"/>
      <c r="OD1095" s="79"/>
      <c r="OE1095" s="79"/>
      <c r="OF1095" s="79"/>
      <c r="OG1095" s="79"/>
      <c r="OH1095" s="79"/>
      <c r="OI1095" s="79"/>
      <c r="OJ1095" s="79"/>
      <c r="OK1095" s="79"/>
      <c r="OL1095" s="79"/>
      <c r="OM1095" s="79"/>
      <c r="ON1095" s="79"/>
      <c r="OO1095" s="79"/>
      <c r="OP1095" s="79"/>
      <c r="OQ1095" s="79"/>
      <c r="OR1095" s="79"/>
      <c r="OS1095" s="79"/>
      <c r="OT1095" s="79"/>
      <c r="OU1095" s="79"/>
      <c r="OV1095" s="79"/>
      <c r="OW1095" s="79"/>
      <c r="OX1095" s="79"/>
      <c r="OY1095" s="79"/>
      <c r="OZ1095" s="79"/>
      <c r="PA1095" s="79"/>
      <c r="PB1095" s="79"/>
      <c r="PC1095" s="79"/>
      <c r="PD1095" s="79"/>
      <c r="PE1095" s="79"/>
      <c r="PF1095" s="79"/>
      <c r="PG1095" s="79"/>
      <c r="PH1095" s="79"/>
      <c r="PI1095" s="79"/>
      <c r="PJ1095" s="79"/>
      <c r="PK1095" s="79"/>
      <c r="PL1095" s="79"/>
      <c r="PM1095" s="79"/>
      <c r="PN1095" s="79"/>
      <c r="PO1095" s="79"/>
      <c r="PP1095" s="79"/>
      <c r="PQ1095" s="79"/>
      <c r="PR1095" s="79"/>
      <c r="PS1095" s="79"/>
      <c r="PT1095" s="79"/>
      <c r="PU1095" s="79"/>
      <c r="PV1095" s="79"/>
      <c r="PW1095" s="79"/>
      <c r="PX1095" s="79"/>
      <c r="PY1095" s="79"/>
      <c r="PZ1095" s="79"/>
      <c r="QA1095" s="79"/>
      <c r="QB1095" s="79"/>
      <c r="QC1095" s="79"/>
      <c r="QD1095" s="79"/>
      <c r="QE1095" s="79"/>
      <c r="QF1095" s="79"/>
      <c r="QG1095" s="79"/>
      <c r="QH1095" s="79"/>
      <c r="QI1095" s="79"/>
      <c r="QJ1095" s="79"/>
      <c r="QK1095" s="79"/>
      <c r="QL1095" s="79"/>
      <c r="QM1095" s="79"/>
      <c r="QN1095" s="79"/>
      <c r="QO1095" s="79"/>
      <c r="QP1095" s="79"/>
      <c r="QQ1095" s="79"/>
      <c r="QR1095" s="79"/>
      <c r="QS1095" s="79"/>
      <c r="QT1095" s="79"/>
      <c r="QU1095" s="79"/>
      <c r="QV1095" s="79"/>
      <c r="QW1095" s="79"/>
      <c r="QX1095" s="79"/>
      <c r="QY1095" s="79"/>
      <c r="QZ1095" s="79"/>
      <c r="RA1095" s="79"/>
      <c r="RB1095" s="79"/>
      <c r="RC1095" s="79"/>
      <c r="RD1095" s="79"/>
      <c r="RE1095" s="79"/>
      <c r="RF1095" s="79"/>
      <c r="RG1095" s="79"/>
      <c r="RH1095" s="79"/>
      <c r="RI1095" s="79"/>
      <c r="RJ1095" s="79"/>
      <c r="RK1095" s="79"/>
      <c r="RL1095" s="79"/>
      <c r="RM1095" s="79"/>
      <c r="RN1095" s="79"/>
      <c r="RO1095" s="79"/>
      <c r="RP1095" s="79"/>
      <c r="RQ1095" s="79"/>
      <c r="RR1095" s="79"/>
      <c r="RS1095" s="79"/>
      <c r="RT1095" s="79"/>
      <c r="RU1095" s="79"/>
      <c r="RV1095" s="79"/>
      <c r="RW1095" s="79"/>
      <c r="RX1095" s="79"/>
      <c r="RY1095" s="79"/>
      <c r="RZ1095" s="79"/>
      <c r="SA1095" s="79"/>
      <c r="SB1095" s="79"/>
      <c r="SC1095" s="79"/>
      <c r="SD1095" s="79"/>
      <c r="SE1095" s="79"/>
      <c r="SF1095" s="79"/>
      <c r="SG1095" s="79"/>
      <c r="SH1095" s="79"/>
      <c r="SI1095" s="79"/>
      <c r="SJ1095" s="79"/>
      <c r="SK1095" s="79"/>
      <c r="SL1095" s="79"/>
      <c r="SM1095" s="79"/>
      <c r="SN1095" s="79"/>
      <c r="SO1095" s="79"/>
      <c r="SP1095" s="79"/>
      <c r="SQ1095" s="79"/>
      <c r="SR1095" s="79"/>
      <c r="SS1095" s="79"/>
      <c r="ST1095" s="79"/>
      <c r="SU1095" s="79"/>
      <c r="SV1095" s="79"/>
      <c r="SW1095" s="79"/>
      <c r="SX1095" s="79"/>
      <c r="SY1095" s="79"/>
      <c r="SZ1095" s="79"/>
      <c r="TA1095" s="79"/>
      <c r="TB1095" s="79"/>
      <c r="TC1095" s="79"/>
      <c r="TD1095" s="79"/>
      <c r="TE1095" s="79"/>
      <c r="TF1095" s="79"/>
      <c r="TG1095" s="79"/>
      <c r="TH1095" s="79"/>
      <c r="TI1095" s="79"/>
      <c r="TJ1095" s="79"/>
      <c r="TK1095" s="79"/>
      <c r="TL1095" s="79"/>
      <c r="TM1095" s="79"/>
      <c r="TN1095" s="79"/>
      <c r="TO1095" s="79"/>
      <c r="TP1095" s="79"/>
      <c r="TQ1095" s="79"/>
      <c r="TR1095" s="79"/>
      <c r="TS1095" s="79"/>
      <c r="TT1095" s="79"/>
      <c r="TU1095" s="79"/>
      <c r="TV1095" s="79"/>
      <c r="TW1095" s="79"/>
      <c r="TX1095" s="79"/>
      <c r="TY1095" s="79"/>
      <c r="TZ1095" s="79"/>
      <c r="UA1095" s="79"/>
      <c r="UB1095" s="79"/>
      <c r="UC1095" s="79"/>
      <c r="UD1095" s="79"/>
      <c r="UE1095" s="79"/>
      <c r="UF1095" s="79"/>
      <c r="UG1095" s="79"/>
      <c r="UH1095" s="79"/>
      <c r="UI1095" s="79"/>
      <c r="UJ1095" s="79"/>
      <c r="UK1095" s="79"/>
      <c r="UL1095" s="79"/>
      <c r="UM1095" s="79"/>
      <c r="UN1095" s="79"/>
      <c r="UO1095" s="79"/>
      <c r="UP1095" s="79"/>
      <c r="UQ1095" s="79"/>
      <c r="UR1095" s="79"/>
      <c r="US1095" s="79"/>
      <c r="UT1095" s="79"/>
      <c r="UU1095" s="79"/>
      <c r="UV1095" s="79"/>
      <c r="UW1095" s="79"/>
      <c r="UX1095" s="79"/>
      <c r="UY1095" s="79"/>
      <c r="UZ1095" s="79"/>
      <c r="VA1095" s="79"/>
      <c r="VB1095" s="79"/>
      <c r="VC1095" s="79"/>
      <c r="VD1095" s="79"/>
      <c r="VE1095" s="79"/>
      <c r="VF1095" s="79"/>
      <c r="VG1095" s="79"/>
      <c r="VH1095" s="79"/>
      <c r="VI1095" s="79"/>
      <c r="VJ1095" s="79"/>
      <c r="VK1095" s="79"/>
      <c r="VL1095" s="79"/>
      <c r="VM1095" s="79"/>
      <c r="VN1095" s="79"/>
      <c r="VO1095" s="79"/>
      <c r="VP1095" s="79"/>
      <c r="VQ1095" s="79"/>
      <c r="VR1095" s="79"/>
      <c r="VS1095" s="79"/>
      <c r="VT1095" s="79"/>
      <c r="VU1095" s="79"/>
      <c r="VV1095" s="79"/>
      <c r="VW1095" s="79"/>
      <c r="VX1095" s="79"/>
      <c r="VY1095" s="79"/>
      <c r="VZ1095" s="79"/>
      <c r="WA1095" s="79"/>
      <c r="WB1095" s="79"/>
      <c r="WC1095" s="79"/>
    </row>
    <row r="1096" spans="1:601" s="102" customFormat="1">
      <c r="A1096" s="51">
        <f>IF(C1096=C1095,A1095,IF(C1096=(C1095+1),A1095,(A1095+1)))</f>
        <v>155</v>
      </c>
      <c r="B1096" s="50" t="str">
        <f>IF(L1096="Stroke",IF(M1096=M1095,IF(A1096&lt;&gt;A1095,1,IF(L1095="Stroke",B1095+1,IF(L1094="Stroke",B1094+1,IF(L1093="Stroke",B1093+1,IF(L1092="Stroke",B1092+1,IF(L1091="Stroke",B1091+1,IF(L1090="Stroke",B1090+1,IF(L1089="Stroke",B1089+1,"")))))))),IF(A1096&lt;&gt;A1094,1,IF(M1096=M1094,IF(L1094="Stroke",B1094+1,IF(M1096=M1093,IF(L1093="Stroke",B1093+1,""))),1))),"")</f>
        <v/>
      </c>
      <c r="C1096" s="51">
        <f t="shared" si="34"/>
        <v>56339</v>
      </c>
      <c r="D1096" s="51" t="str">
        <f t="shared" si="35"/>
        <v>2017121</v>
      </c>
      <c r="E1096" s="51">
        <v>2017</v>
      </c>
      <c r="F1096" s="51">
        <v>12</v>
      </c>
      <c r="G1096" s="51">
        <v>1</v>
      </c>
      <c r="H1096" s="51">
        <v>15</v>
      </c>
      <c r="I1096" s="51">
        <v>38</v>
      </c>
      <c r="J1096" s="51">
        <v>59</v>
      </c>
      <c r="K1096" s="51">
        <v>835</v>
      </c>
      <c r="L1096" s="51" t="s">
        <v>78</v>
      </c>
      <c r="M1096" s="51"/>
      <c r="N1096" s="51" t="s">
        <v>21</v>
      </c>
      <c r="O1096" s="51" t="s">
        <v>27</v>
      </c>
      <c r="P1096" s="51"/>
      <c r="Q1096" s="51"/>
      <c r="R1096" s="60"/>
      <c r="S1096" s="60"/>
      <c r="T1096" s="60"/>
      <c r="U1096" s="79"/>
      <c r="V1096" s="79"/>
      <c r="W1096" s="79"/>
      <c r="X1096" s="79"/>
      <c r="Y1096" s="79"/>
      <c r="Z1096" s="79"/>
      <c r="AA1096" s="79"/>
      <c r="AB1096" s="79"/>
      <c r="AC1096" s="79"/>
      <c r="AD1096" s="79"/>
      <c r="AE1096" s="79"/>
      <c r="AF1096" s="79"/>
      <c r="AG1096" s="79"/>
      <c r="AH1096" s="79"/>
      <c r="AI1096" s="79"/>
      <c r="AJ1096" s="79"/>
      <c r="AK1096" s="79"/>
      <c r="AL1096" s="79"/>
      <c r="AM1096" s="79"/>
      <c r="AN1096" s="79"/>
      <c r="AO1096" s="79"/>
      <c r="AP1096" s="79"/>
      <c r="AQ1096" s="79"/>
      <c r="AR1096" s="79"/>
      <c r="AS1096" s="79"/>
      <c r="AT1096" s="79"/>
      <c r="AU1096" s="79"/>
      <c r="AV1096" s="79"/>
      <c r="AW1096" s="79"/>
      <c r="AX1096" s="79"/>
      <c r="AY1096" s="79"/>
      <c r="AZ1096" s="79"/>
      <c r="BA1096" s="79"/>
      <c r="BB1096" s="79"/>
      <c r="BC1096" s="79"/>
      <c r="BD1096" s="79"/>
      <c r="BE1096" s="79"/>
      <c r="BF1096" s="79"/>
      <c r="BG1096" s="79"/>
      <c r="BH1096" s="79"/>
      <c r="BI1096" s="79"/>
      <c r="BJ1096" s="79"/>
      <c r="BK1096" s="79"/>
      <c r="BL1096" s="79"/>
      <c r="BM1096" s="79"/>
      <c r="BN1096" s="79"/>
      <c r="BO1096" s="79"/>
      <c r="BP1096" s="79"/>
      <c r="BQ1096" s="79"/>
      <c r="BR1096" s="79"/>
      <c r="BS1096" s="79"/>
      <c r="BT1096" s="79"/>
      <c r="BU1096" s="79"/>
      <c r="BV1096" s="79"/>
      <c r="BW1096" s="79"/>
      <c r="BX1096" s="79"/>
      <c r="BY1096" s="79"/>
      <c r="BZ1096" s="79"/>
      <c r="CA1096" s="79"/>
      <c r="CB1096" s="79"/>
      <c r="CC1096" s="79"/>
      <c r="CD1096" s="79"/>
      <c r="CE1096" s="79"/>
      <c r="CF1096" s="79"/>
      <c r="CG1096" s="79"/>
      <c r="CH1096" s="79"/>
      <c r="CI1096" s="79"/>
      <c r="CJ1096" s="79"/>
      <c r="CK1096" s="79"/>
      <c r="CL1096" s="79"/>
      <c r="CM1096" s="79"/>
      <c r="CN1096" s="79"/>
      <c r="CO1096" s="79"/>
      <c r="CP1096" s="79"/>
      <c r="CQ1096" s="79"/>
      <c r="CR1096" s="79"/>
      <c r="CS1096" s="79"/>
      <c r="CT1096" s="79"/>
      <c r="CU1096" s="79"/>
      <c r="CV1096" s="79"/>
      <c r="CW1096" s="79"/>
      <c r="CX1096" s="79"/>
      <c r="CY1096" s="79"/>
      <c r="CZ1096" s="79"/>
      <c r="DA1096" s="79"/>
      <c r="DB1096" s="79"/>
      <c r="DC1096" s="79"/>
      <c r="DD1096" s="79"/>
      <c r="DE1096" s="79"/>
      <c r="DF1096" s="79"/>
      <c r="DG1096" s="79"/>
      <c r="DH1096" s="79"/>
      <c r="DI1096" s="79"/>
      <c r="DJ1096" s="79"/>
      <c r="DK1096" s="79"/>
      <c r="DL1096" s="79"/>
      <c r="DM1096" s="79"/>
      <c r="DN1096" s="79"/>
      <c r="DO1096" s="79"/>
      <c r="DP1096" s="79"/>
      <c r="DQ1096" s="79"/>
      <c r="DR1096" s="79"/>
      <c r="DS1096" s="79"/>
      <c r="DT1096" s="79"/>
      <c r="DU1096" s="79"/>
      <c r="DV1096" s="79"/>
      <c r="DW1096" s="79"/>
      <c r="DX1096" s="79"/>
      <c r="DY1096" s="79"/>
      <c r="DZ1096" s="79"/>
      <c r="EA1096" s="79"/>
      <c r="EB1096" s="79"/>
      <c r="EC1096" s="79"/>
      <c r="ED1096" s="79"/>
      <c r="EE1096" s="79"/>
      <c r="EF1096" s="79"/>
      <c r="EG1096" s="79"/>
      <c r="EH1096" s="79"/>
      <c r="EI1096" s="79"/>
      <c r="EJ1096" s="79"/>
      <c r="EK1096" s="79"/>
      <c r="EL1096" s="79"/>
      <c r="EM1096" s="79"/>
      <c r="EN1096" s="79"/>
      <c r="EO1096" s="79"/>
      <c r="EP1096" s="79"/>
      <c r="EQ1096" s="79"/>
      <c r="ER1096" s="79"/>
      <c r="ES1096" s="79"/>
      <c r="ET1096" s="79"/>
      <c r="EU1096" s="79"/>
      <c r="EV1096" s="79"/>
      <c r="EW1096" s="79"/>
      <c r="EX1096" s="79"/>
      <c r="EY1096" s="79"/>
      <c r="EZ1096" s="79"/>
      <c r="FA1096" s="79"/>
      <c r="FB1096" s="79"/>
      <c r="FC1096" s="79"/>
      <c r="FD1096" s="79"/>
      <c r="FE1096" s="79"/>
      <c r="FF1096" s="79"/>
      <c r="FG1096" s="79"/>
      <c r="FH1096" s="79"/>
      <c r="FI1096" s="79"/>
      <c r="FJ1096" s="79"/>
      <c r="FK1096" s="79"/>
      <c r="FL1096" s="79"/>
      <c r="FM1096" s="79"/>
      <c r="FN1096" s="79"/>
      <c r="FO1096" s="79"/>
      <c r="FP1096" s="79"/>
      <c r="FQ1096" s="79"/>
      <c r="FR1096" s="79"/>
      <c r="FS1096" s="79"/>
      <c r="FT1096" s="79"/>
      <c r="FU1096" s="79"/>
      <c r="FV1096" s="79"/>
      <c r="FW1096" s="79"/>
      <c r="FX1096" s="79"/>
      <c r="FY1096" s="79"/>
      <c r="FZ1096" s="79"/>
      <c r="GA1096" s="79"/>
      <c r="GB1096" s="79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79"/>
      <c r="HP1096" s="79"/>
      <c r="HQ1096" s="79"/>
      <c r="HR1096" s="79"/>
      <c r="HS1096" s="79"/>
      <c r="HT1096" s="79"/>
      <c r="HU1096" s="79"/>
      <c r="HV1096" s="79"/>
      <c r="HW1096" s="79"/>
      <c r="HX1096" s="79"/>
      <c r="HY1096" s="79"/>
      <c r="HZ1096" s="79"/>
      <c r="IA1096" s="79"/>
      <c r="IB1096" s="79"/>
      <c r="IC1096" s="79"/>
      <c r="ID1096" s="79"/>
      <c r="IE1096" s="79"/>
      <c r="IF1096" s="79"/>
      <c r="IG1096" s="79"/>
      <c r="IH1096" s="79"/>
      <c r="II1096" s="79"/>
      <c r="IJ1096" s="79"/>
      <c r="IK1096" s="79"/>
      <c r="IL1096" s="79"/>
      <c r="IM1096" s="79"/>
      <c r="IN1096" s="79"/>
      <c r="IO1096" s="79"/>
      <c r="IP1096" s="79"/>
      <c r="IQ1096" s="79"/>
      <c r="IR1096" s="79"/>
      <c r="IS1096" s="79"/>
      <c r="IT1096" s="79"/>
      <c r="IU1096" s="79"/>
      <c r="IV1096" s="79"/>
      <c r="IW1096" s="79"/>
      <c r="IX1096" s="79"/>
      <c r="IY1096" s="79"/>
      <c r="IZ1096" s="79"/>
      <c r="JA1096" s="79"/>
      <c r="JB1096" s="79"/>
      <c r="JC1096" s="79"/>
      <c r="JD1096" s="79"/>
      <c r="JE1096" s="79"/>
      <c r="JF1096" s="79"/>
      <c r="JG1096" s="79"/>
      <c r="JH1096" s="79"/>
      <c r="JI1096" s="79"/>
      <c r="JJ1096" s="79"/>
      <c r="JK1096" s="79"/>
      <c r="JL1096" s="79"/>
      <c r="JM1096" s="79"/>
      <c r="JN1096" s="79"/>
      <c r="JO1096" s="79"/>
      <c r="JP1096" s="79"/>
      <c r="JQ1096" s="79"/>
      <c r="JR1096" s="79"/>
      <c r="JS1096" s="79"/>
      <c r="JT1096" s="79"/>
      <c r="JU1096" s="79"/>
      <c r="JV1096" s="79"/>
      <c r="JW1096" s="79"/>
      <c r="JX1096" s="79"/>
      <c r="JY1096" s="79"/>
      <c r="JZ1096" s="79"/>
      <c r="KA1096" s="79"/>
      <c r="KB1096" s="79"/>
      <c r="KC1096" s="79"/>
      <c r="KD1096" s="79"/>
      <c r="KE1096" s="79"/>
      <c r="KF1096" s="79"/>
      <c r="KG1096" s="79"/>
      <c r="KH1096" s="79"/>
      <c r="KI1096" s="79"/>
      <c r="KJ1096" s="79"/>
      <c r="KK1096" s="79"/>
      <c r="KL1096" s="79"/>
      <c r="KM1096" s="79"/>
      <c r="KN1096" s="79"/>
      <c r="KO1096" s="79"/>
      <c r="KP1096" s="79"/>
      <c r="KQ1096" s="79"/>
      <c r="KR1096" s="79"/>
      <c r="KS1096" s="79"/>
      <c r="KT1096" s="79"/>
      <c r="KU1096" s="79"/>
      <c r="KV1096" s="79"/>
      <c r="KW1096" s="79"/>
      <c r="KX1096" s="79"/>
      <c r="KY1096" s="79"/>
      <c r="KZ1096" s="79"/>
      <c r="LA1096" s="79"/>
      <c r="LB1096" s="79"/>
      <c r="LC1096" s="79"/>
      <c r="LD1096" s="79"/>
      <c r="LE1096" s="79"/>
      <c r="LF1096" s="79"/>
      <c r="LG1096" s="79"/>
      <c r="LH1096" s="79"/>
      <c r="LI1096" s="79"/>
      <c r="LJ1096" s="79"/>
      <c r="LK1096" s="79"/>
      <c r="LL1096" s="79"/>
      <c r="LM1096" s="79"/>
      <c r="LN1096" s="79"/>
      <c r="LO1096" s="79"/>
      <c r="LP1096" s="79"/>
      <c r="LQ1096" s="79"/>
      <c r="LR1096" s="79"/>
      <c r="LS1096" s="79"/>
      <c r="LT1096" s="79"/>
      <c r="LU1096" s="79"/>
      <c r="LV1096" s="79"/>
      <c r="LW1096" s="79"/>
      <c r="LX1096" s="79"/>
      <c r="LY1096" s="79"/>
      <c r="LZ1096" s="79"/>
      <c r="MA1096" s="79"/>
      <c r="MB1096" s="79"/>
      <c r="MC1096" s="79"/>
      <c r="MD1096" s="79"/>
      <c r="ME1096" s="79"/>
      <c r="MF1096" s="79"/>
      <c r="MG1096" s="79"/>
      <c r="MH1096" s="79"/>
      <c r="MI1096" s="79"/>
      <c r="MJ1096" s="79"/>
      <c r="MK1096" s="79"/>
      <c r="ML1096" s="79"/>
      <c r="MM1096" s="79"/>
      <c r="MN1096" s="79"/>
      <c r="MO1096" s="79"/>
      <c r="MP1096" s="79"/>
      <c r="MQ1096" s="79"/>
      <c r="MR1096" s="79"/>
      <c r="MS1096" s="79"/>
      <c r="MT1096" s="79"/>
      <c r="MU1096" s="79"/>
      <c r="MV1096" s="79"/>
      <c r="MW1096" s="79"/>
      <c r="MX1096" s="79"/>
      <c r="MY1096" s="79"/>
      <c r="MZ1096" s="79"/>
      <c r="NA1096" s="79"/>
      <c r="NB1096" s="79"/>
      <c r="NC1096" s="79"/>
      <c r="ND1096" s="79"/>
      <c r="NE1096" s="79"/>
      <c r="NF1096" s="79"/>
      <c r="NG1096" s="79"/>
      <c r="NH1096" s="79"/>
      <c r="NI1096" s="79"/>
      <c r="NJ1096" s="79"/>
      <c r="NK1096" s="79"/>
      <c r="NL1096" s="79"/>
      <c r="NM1096" s="79"/>
      <c r="NN1096" s="79"/>
      <c r="NO1096" s="79"/>
      <c r="NP1096" s="79"/>
      <c r="NQ1096" s="79"/>
      <c r="NR1096" s="79"/>
      <c r="NS1096" s="79"/>
      <c r="NT1096" s="79"/>
      <c r="NU1096" s="79"/>
      <c r="NV1096" s="79"/>
      <c r="NW1096" s="79"/>
      <c r="NX1096" s="79"/>
      <c r="NY1096" s="79"/>
      <c r="NZ1096" s="79"/>
      <c r="OA1096" s="79"/>
      <c r="OB1096" s="79"/>
      <c r="OC1096" s="79"/>
      <c r="OD1096" s="79"/>
      <c r="OE1096" s="79"/>
      <c r="OF1096" s="79"/>
      <c r="OG1096" s="79"/>
      <c r="OH1096" s="79"/>
      <c r="OI1096" s="79"/>
      <c r="OJ1096" s="79"/>
      <c r="OK1096" s="79"/>
      <c r="OL1096" s="79"/>
      <c r="OM1096" s="79"/>
      <c r="ON1096" s="79"/>
      <c r="OO1096" s="79"/>
      <c r="OP1096" s="79"/>
      <c r="OQ1096" s="79"/>
      <c r="OR1096" s="79"/>
      <c r="OS1096" s="79"/>
      <c r="OT1096" s="79"/>
      <c r="OU1096" s="79"/>
      <c r="OV1096" s="79"/>
      <c r="OW1096" s="79"/>
      <c r="OX1096" s="79"/>
      <c r="OY1096" s="79"/>
      <c r="OZ1096" s="79"/>
      <c r="PA1096" s="79"/>
      <c r="PB1096" s="79"/>
      <c r="PC1096" s="79"/>
      <c r="PD1096" s="79"/>
      <c r="PE1096" s="79"/>
      <c r="PF1096" s="79"/>
      <c r="PG1096" s="79"/>
      <c r="PH1096" s="79"/>
      <c r="PI1096" s="79"/>
      <c r="PJ1096" s="79"/>
      <c r="PK1096" s="79"/>
      <c r="PL1096" s="79"/>
      <c r="PM1096" s="79"/>
      <c r="PN1096" s="79"/>
      <c r="PO1096" s="79"/>
      <c r="PP1096" s="79"/>
      <c r="PQ1096" s="79"/>
      <c r="PR1096" s="79"/>
      <c r="PS1096" s="79"/>
      <c r="PT1096" s="79"/>
      <c r="PU1096" s="79"/>
      <c r="PV1096" s="79"/>
      <c r="PW1096" s="79"/>
      <c r="PX1096" s="79"/>
      <c r="PY1096" s="79"/>
      <c r="PZ1096" s="79"/>
      <c r="QA1096" s="79"/>
      <c r="QB1096" s="79"/>
      <c r="QC1096" s="79"/>
      <c r="QD1096" s="79"/>
      <c r="QE1096" s="79"/>
      <c r="QF1096" s="79"/>
      <c r="QG1096" s="79"/>
      <c r="QH1096" s="79"/>
      <c r="QI1096" s="79"/>
      <c r="QJ1096" s="79"/>
      <c r="QK1096" s="79"/>
      <c r="QL1096" s="79"/>
      <c r="QM1096" s="79"/>
      <c r="QN1096" s="79"/>
      <c r="QO1096" s="79"/>
      <c r="QP1096" s="79"/>
      <c r="QQ1096" s="79"/>
      <c r="QR1096" s="79"/>
      <c r="QS1096" s="79"/>
      <c r="QT1096" s="79"/>
      <c r="QU1096" s="79"/>
      <c r="QV1096" s="79"/>
      <c r="QW1096" s="79"/>
      <c r="QX1096" s="79"/>
      <c r="QY1096" s="79"/>
      <c r="QZ1096" s="79"/>
      <c r="RA1096" s="79"/>
      <c r="RB1096" s="79"/>
      <c r="RC1096" s="79"/>
      <c r="RD1096" s="79"/>
      <c r="RE1096" s="79"/>
      <c r="RF1096" s="79"/>
      <c r="RG1096" s="79"/>
      <c r="RH1096" s="79"/>
      <c r="RI1096" s="79"/>
      <c r="RJ1096" s="79"/>
      <c r="RK1096" s="79"/>
      <c r="RL1096" s="79"/>
      <c r="RM1096" s="79"/>
      <c r="RN1096" s="79"/>
      <c r="RO1096" s="79"/>
      <c r="RP1096" s="79"/>
      <c r="RQ1096" s="79"/>
      <c r="RR1096" s="79"/>
      <c r="RS1096" s="79"/>
      <c r="RT1096" s="79"/>
      <c r="RU1096" s="79"/>
      <c r="RV1096" s="79"/>
      <c r="RW1096" s="79"/>
      <c r="RX1096" s="79"/>
      <c r="RY1096" s="79"/>
      <c r="RZ1096" s="79"/>
      <c r="SA1096" s="79"/>
      <c r="SB1096" s="79"/>
      <c r="SC1096" s="79"/>
      <c r="SD1096" s="79"/>
      <c r="SE1096" s="79"/>
      <c r="SF1096" s="79"/>
      <c r="SG1096" s="79"/>
      <c r="SH1096" s="79"/>
      <c r="SI1096" s="79"/>
      <c r="SJ1096" s="79"/>
      <c r="SK1096" s="79"/>
      <c r="SL1096" s="79"/>
      <c r="SM1096" s="79"/>
      <c r="SN1096" s="79"/>
      <c r="SO1096" s="79"/>
      <c r="SP1096" s="79"/>
      <c r="SQ1096" s="79"/>
      <c r="SR1096" s="79"/>
      <c r="SS1096" s="79"/>
      <c r="ST1096" s="79"/>
      <c r="SU1096" s="79"/>
      <c r="SV1096" s="79"/>
      <c r="SW1096" s="79"/>
      <c r="SX1096" s="79"/>
      <c r="SY1096" s="79"/>
      <c r="SZ1096" s="79"/>
      <c r="TA1096" s="79"/>
      <c r="TB1096" s="79"/>
      <c r="TC1096" s="79"/>
      <c r="TD1096" s="79"/>
      <c r="TE1096" s="79"/>
      <c r="TF1096" s="79"/>
      <c r="TG1096" s="79"/>
      <c r="TH1096" s="79"/>
      <c r="TI1096" s="79"/>
      <c r="TJ1096" s="79"/>
      <c r="TK1096" s="79"/>
      <c r="TL1096" s="79"/>
      <c r="TM1096" s="79"/>
      <c r="TN1096" s="79"/>
      <c r="TO1096" s="79"/>
      <c r="TP1096" s="79"/>
      <c r="TQ1096" s="79"/>
      <c r="TR1096" s="79"/>
      <c r="TS1096" s="79"/>
      <c r="TT1096" s="79"/>
      <c r="TU1096" s="79"/>
      <c r="TV1096" s="79"/>
      <c r="TW1096" s="79"/>
      <c r="TX1096" s="79"/>
      <c r="TY1096" s="79"/>
      <c r="TZ1096" s="79"/>
      <c r="UA1096" s="79"/>
      <c r="UB1096" s="79"/>
      <c r="UC1096" s="79"/>
      <c r="UD1096" s="79"/>
      <c r="UE1096" s="79"/>
      <c r="UF1096" s="79"/>
      <c r="UG1096" s="79"/>
      <c r="UH1096" s="79"/>
      <c r="UI1096" s="79"/>
      <c r="UJ1096" s="79"/>
      <c r="UK1096" s="79"/>
      <c r="UL1096" s="79"/>
      <c r="UM1096" s="79"/>
      <c r="UN1096" s="79"/>
      <c r="UO1096" s="79"/>
      <c r="UP1096" s="79"/>
      <c r="UQ1096" s="79"/>
      <c r="UR1096" s="79"/>
      <c r="US1096" s="79"/>
      <c r="UT1096" s="79"/>
      <c r="UU1096" s="79"/>
      <c r="UV1096" s="79"/>
      <c r="UW1096" s="79"/>
      <c r="UX1096" s="79"/>
      <c r="UY1096" s="79"/>
      <c r="UZ1096" s="79"/>
      <c r="VA1096" s="79"/>
      <c r="VB1096" s="79"/>
      <c r="VC1096" s="79"/>
      <c r="VD1096" s="79"/>
      <c r="VE1096" s="79"/>
      <c r="VF1096" s="79"/>
      <c r="VG1096" s="79"/>
      <c r="VH1096" s="79"/>
      <c r="VI1096" s="79"/>
      <c r="VJ1096" s="79"/>
      <c r="VK1096" s="79"/>
      <c r="VL1096" s="79"/>
      <c r="VM1096" s="79"/>
      <c r="VN1096" s="79"/>
      <c r="VO1096" s="79"/>
      <c r="VP1096" s="79"/>
      <c r="VQ1096" s="79"/>
      <c r="VR1096" s="79"/>
      <c r="VS1096" s="79"/>
      <c r="VT1096" s="79"/>
      <c r="VU1096" s="79"/>
      <c r="VV1096" s="79"/>
      <c r="VW1096" s="79"/>
      <c r="VX1096" s="79"/>
      <c r="VY1096" s="79"/>
      <c r="VZ1096" s="79"/>
      <c r="WA1096" s="79"/>
      <c r="WB1096" s="79"/>
      <c r="WC1096" s="79"/>
    </row>
    <row r="1097" spans="1:601" s="102" customFormat="1">
      <c r="A1097" s="60">
        <f>IF(C1097=C1096,A1096,IF(C1097=(C1096+1),A1096,(A1096+1)))</f>
        <v>155</v>
      </c>
      <c r="B1097" s="50">
        <f>IF(L1097="Stroke",IF(M1097=M1096,IF(A1097&lt;&gt;A1096,1,IF(L1096="Stroke",B1096+1,IF(L1095="Stroke",B1095+1,IF(L1094="Stroke",B1094+1,IF(L1093="Stroke",B1093+1,IF(L1092="Stroke",B1092+1,IF(L1091="Stroke",B1091+1,IF(L1090="Stroke",B1090+1,"")))))))),IF(A1097&lt;&gt;A1095,1,IF(M1097=M1095,IF(L1095="Stroke",B1095+1,IF(M1097=M1094,IF(L1094="Stroke",B1094+1,""))),1))),"")</f>
        <v>1</v>
      </c>
      <c r="C1097" s="60">
        <f t="shared" si="34"/>
        <v>56339</v>
      </c>
      <c r="D1097" s="60" t="str">
        <f t="shared" si="35"/>
        <v>2017121</v>
      </c>
      <c r="E1097" s="60">
        <v>2017</v>
      </c>
      <c r="F1097" s="60">
        <v>12</v>
      </c>
      <c r="G1097" s="60">
        <v>1</v>
      </c>
      <c r="H1097" s="60">
        <v>15</v>
      </c>
      <c r="I1097" s="60">
        <v>38</v>
      </c>
      <c r="J1097" s="60">
        <v>59</v>
      </c>
      <c r="K1097" s="60">
        <v>963</v>
      </c>
      <c r="L1097" s="60" t="s">
        <v>26</v>
      </c>
      <c r="M1097" s="60">
        <v>1</v>
      </c>
      <c r="N1097" s="60" t="s">
        <v>21</v>
      </c>
      <c r="O1097" s="60" t="s">
        <v>27</v>
      </c>
      <c r="P1097" s="60">
        <v>9</v>
      </c>
      <c r="Q1097" s="60"/>
      <c r="R1097" s="60"/>
      <c r="S1097" s="60"/>
      <c r="T1097" s="60"/>
      <c r="U1097" s="79"/>
      <c r="V1097" s="79"/>
      <c r="W1097" s="79"/>
      <c r="X1097" s="79"/>
      <c r="Y1097" s="79"/>
      <c r="Z1097" s="79"/>
      <c r="AA1097" s="79"/>
      <c r="AB1097" s="79"/>
      <c r="AC1097" s="79"/>
      <c r="AD1097" s="79"/>
      <c r="AE1097" s="79"/>
      <c r="AF1097" s="79"/>
      <c r="AG1097" s="79"/>
      <c r="AH1097" s="79"/>
      <c r="AI1097" s="79"/>
      <c r="AJ1097" s="79"/>
      <c r="AK1097" s="79"/>
      <c r="AL1097" s="79"/>
      <c r="AM1097" s="79"/>
      <c r="AN1097" s="79"/>
      <c r="AO1097" s="79"/>
      <c r="AP1097" s="79"/>
      <c r="AQ1097" s="79"/>
      <c r="AR1097" s="79"/>
      <c r="AS1097" s="79"/>
      <c r="AT1097" s="79"/>
      <c r="AU1097" s="79"/>
      <c r="AV1097" s="79"/>
      <c r="AW1097" s="79"/>
      <c r="AX1097" s="79"/>
      <c r="AY1097" s="79"/>
      <c r="AZ1097" s="79"/>
      <c r="BA1097" s="79"/>
      <c r="BB1097" s="79"/>
      <c r="BC1097" s="79"/>
      <c r="BD1097" s="79"/>
      <c r="BE1097" s="79"/>
      <c r="BF1097" s="79"/>
      <c r="BG1097" s="79"/>
      <c r="BH1097" s="79"/>
      <c r="BI1097" s="79"/>
      <c r="BJ1097" s="79"/>
      <c r="BK1097" s="79"/>
      <c r="BL1097" s="79"/>
      <c r="BM1097" s="79"/>
      <c r="BN1097" s="79"/>
      <c r="BO1097" s="79"/>
      <c r="BP1097" s="79"/>
      <c r="BQ1097" s="79"/>
      <c r="BR1097" s="79"/>
      <c r="BS1097" s="79"/>
      <c r="BT1097" s="79"/>
      <c r="BU1097" s="79"/>
      <c r="BV1097" s="79"/>
      <c r="BW1097" s="79"/>
      <c r="BX1097" s="79"/>
      <c r="BY1097" s="79"/>
      <c r="BZ1097" s="79"/>
      <c r="CA1097" s="79"/>
      <c r="CB1097" s="79"/>
      <c r="CC1097" s="79"/>
      <c r="CD1097" s="79"/>
      <c r="CE1097" s="79"/>
      <c r="CF1097" s="79"/>
      <c r="CG1097" s="79"/>
      <c r="CH1097" s="79"/>
      <c r="CI1097" s="79"/>
      <c r="CJ1097" s="79"/>
      <c r="CK1097" s="79"/>
      <c r="CL1097" s="79"/>
      <c r="CM1097" s="79"/>
      <c r="CN1097" s="79"/>
      <c r="CO1097" s="79"/>
      <c r="CP1097" s="79"/>
      <c r="CQ1097" s="79"/>
      <c r="CR1097" s="79"/>
      <c r="CS1097" s="79"/>
      <c r="CT1097" s="79"/>
      <c r="CU1097" s="79"/>
      <c r="CV1097" s="79"/>
      <c r="CW1097" s="79"/>
      <c r="CX1097" s="79"/>
      <c r="CY1097" s="79"/>
      <c r="CZ1097" s="79"/>
      <c r="DA1097" s="79"/>
      <c r="DB1097" s="79"/>
      <c r="DC1097" s="79"/>
      <c r="DD1097" s="79"/>
      <c r="DE1097" s="79"/>
      <c r="DF1097" s="79"/>
      <c r="DG1097" s="79"/>
      <c r="DH1097" s="79"/>
      <c r="DI1097" s="79"/>
      <c r="DJ1097" s="79"/>
      <c r="DK1097" s="79"/>
      <c r="DL1097" s="79"/>
      <c r="DM1097" s="79"/>
      <c r="DN1097" s="79"/>
      <c r="DO1097" s="79"/>
      <c r="DP1097" s="79"/>
      <c r="DQ1097" s="79"/>
      <c r="DR1097" s="79"/>
      <c r="DS1097" s="79"/>
      <c r="DT1097" s="79"/>
      <c r="DU1097" s="79"/>
      <c r="DV1097" s="79"/>
      <c r="DW1097" s="79"/>
      <c r="DX1097" s="79"/>
      <c r="DY1097" s="79"/>
      <c r="DZ1097" s="79"/>
      <c r="EA1097" s="79"/>
      <c r="EB1097" s="79"/>
      <c r="EC1097" s="79"/>
      <c r="ED1097" s="79"/>
      <c r="EE1097" s="79"/>
      <c r="EF1097" s="79"/>
      <c r="EG1097" s="79"/>
      <c r="EH1097" s="79"/>
      <c r="EI1097" s="79"/>
      <c r="EJ1097" s="79"/>
      <c r="EK1097" s="79"/>
      <c r="EL1097" s="79"/>
      <c r="EM1097" s="79"/>
      <c r="EN1097" s="79"/>
      <c r="EO1097" s="79"/>
      <c r="EP1097" s="79"/>
      <c r="EQ1097" s="79"/>
      <c r="ER1097" s="79"/>
      <c r="ES1097" s="79"/>
      <c r="ET1097" s="79"/>
      <c r="EU1097" s="79"/>
      <c r="EV1097" s="79"/>
      <c r="EW1097" s="79"/>
      <c r="EX1097" s="79"/>
      <c r="EY1097" s="79"/>
      <c r="EZ1097" s="79"/>
      <c r="FA1097" s="79"/>
      <c r="FB1097" s="79"/>
      <c r="FC1097" s="79"/>
      <c r="FD1097" s="79"/>
      <c r="FE1097" s="79"/>
      <c r="FF1097" s="79"/>
      <c r="FG1097" s="79"/>
      <c r="FH1097" s="79"/>
      <c r="FI1097" s="79"/>
      <c r="FJ1097" s="79"/>
      <c r="FK1097" s="79"/>
      <c r="FL1097" s="79"/>
      <c r="FM1097" s="79"/>
      <c r="FN1097" s="79"/>
      <c r="FO1097" s="79"/>
      <c r="FP1097" s="79"/>
      <c r="FQ1097" s="79"/>
      <c r="FR1097" s="79"/>
      <c r="FS1097" s="79"/>
      <c r="FT1097" s="79"/>
      <c r="FU1097" s="79"/>
      <c r="FV1097" s="79"/>
      <c r="FW1097" s="79"/>
      <c r="FX1097" s="79"/>
      <c r="FY1097" s="79"/>
      <c r="FZ1097" s="79"/>
      <c r="GA1097" s="79"/>
      <c r="GB1097" s="79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79"/>
      <c r="HP1097" s="79"/>
      <c r="HQ1097" s="79"/>
      <c r="HR1097" s="79"/>
      <c r="HS1097" s="79"/>
      <c r="HT1097" s="79"/>
      <c r="HU1097" s="79"/>
      <c r="HV1097" s="79"/>
      <c r="HW1097" s="79"/>
      <c r="HX1097" s="79"/>
      <c r="HY1097" s="79"/>
      <c r="HZ1097" s="79"/>
      <c r="IA1097" s="79"/>
      <c r="IB1097" s="79"/>
      <c r="IC1097" s="79"/>
      <c r="ID1097" s="79"/>
      <c r="IE1097" s="79"/>
      <c r="IF1097" s="79"/>
      <c r="IG1097" s="79"/>
      <c r="IH1097" s="79"/>
      <c r="II1097" s="79"/>
      <c r="IJ1097" s="79"/>
      <c r="IK1097" s="79"/>
      <c r="IL1097" s="79"/>
      <c r="IM1097" s="79"/>
      <c r="IN1097" s="79"/>
      <c r="IO1097" s="79"/>
      <c r="IP1097" s="79"/>
      <c r="IQ1097" s="79"/>
      <c r="IR1097" s="79"/>
      <c r="IS1097" s="79"/>
      <c r="IT1097" s="79"/>
      <c r="IU1097" s="79"/>
      <c r="IV1097" s="79"/>
      <c r="IW1097" s="79"/>
      <c r="IX1097" s="79"/>
      <c r="IY1097" s="79"/>
      <c r="IZ1097" s="79"/>
      <c r="JA1097" s="79"/>
      <c r="JB1097" s="79"/>
      <c r="JC1097" s="79"/>
      <c r="JD1097" s="79"/>
      <c r="JE1097" s="79"/>
      <c r="JF1097" s="79"/>
      <c r="JG1097" s="79"/>
      <c r="JH1097" s="79"/>
      <c r="JI1097" s="79"/>
      <c r="JJ1097" s="79"/>
      <c r="JK1097" s="79"/>
      <c r="JL1097" s="79"/>
      <c r="JM1097" s="79"/>
      <c r="JN1097" s="79"/>
      <c r="JO1097" s="79"/>
      <c r="JP1097" s="79"/>
      <c r="JQ1097" s="79"/>
      <c r="JR1097" s="79"/>
      <c r="JS1097" s="79"/>
      <c r="JT1097" s="79"/>
      <c r="JU1097" s="79"/>
      <c r="JV1097" s="79"/>
      <c r="JW1097" s="79"/>
      <c r="JX1097" s="79"/>
      <c r="JY1097" s="79"/>
      <c r="JZ1097" s="79"/>
      <c r="KA1097" s="79"/>
      <c r="KB1097" s="79"/>
      <c r="KC1097" s="79"/>
      <c r="KD1097" s="79"/>
      <c r="KE1097" s="79"/>
      <c r="KF1097" s="79"/>
      <c r="KG1097" s="79"/>
      <c r="KH1097" s="79"/>
      <c r="KI1097" s="79"/>
      <c r="KJ1097" s="79"/>
      <c r="KK1097" s="79"/>
      <c r="KL1097" s="79"/>
      <c r="KM1097" s="79"/>
      <c r="KN1097" s="79"/>
      <c r="KO1097" s="79"/>
      <c r="KP1097" s="79"/>
      <c r="KQ1097" s="79"/>
      <c r="KR1097" s="79"/>
      <c r="KS1097" s="79"/>
      <c r="KT1097" s="79"/>
      <c r="KU1097" s="79"/>
      <c r="KV1097" s="79"/>
      <c r="KW1097" s="79"/>
      <c r="KX1097" s="79"/>
      <c r="KY1097" s="79"/>
      <c r="KZ1097" s="79"/>
      <c r="LA1097" s="79"/>
      <c r="LB1097" s="79"/>
      <c r="LC1097" s="79"/>
      <c r="LD1097" s="79"/>
      <c r="LE1097" s="79"/>
      <c r="LF1097" s="79"/>
      <c r="LG1097" s="79"/>
      <c r="LH1097" s="79"/>
      <c r="LI1097" s="79"/>
      <c r="LJ1097" s="79"/>
      <c r="LK1097" s="79"/>
      <c r="LL1097" s="79"/>
      <c r="LM1097" s="79"/>
      <c r="LN1097" s="79"/>
      <c r="LO1097" s="79"/>
      <c r="LP1097" s="79"/>
      <c r="LQ1097" s="79"/>
      <c r="LR1097" s="79"/>
      <c r="LS1097" s="79"/>
      <c r="LT1097" s="79"/>
      <c r="LU1097" s="79"/>
      <c r="LV1097" s="79"/>
      <c r="LW1097" s="79"/>
      <c r="LX1097" s="79"/>
      <c r="LY1097" s="79"/>
      <c r="LZ1097" s="79"/>
      <c r="MA1097" s="79"/>
      <c r="MB1097" s="79"/>
      <c r="MC1097" s="79"/>
      <c r="MD1097" s="79"/>
      <c r="ME1097" s="79"/>
      <c r="MF1097" s="79"/>
      <c r="MG1097" s="79"/>
      <c r="MH1097" s="79"/>
      <c r="MI1097" s="79"/>
      <c r="MJ1097" s="79"/>
      <c r="MK1097" s="79"/>
      <c r="ML1097" s="79"/>
      <c r="MM1097" s="79"/>
      <c r="MN1097" s="79"/>
      <c r="MO1097" s="79"/>
      <c r="MP1097" s="79"/>
      <c r="MQ1097" s="79"/>
      <c r="MR1097" s="79"/>
      <c r="MS1097" s="79"/>
      <c r="MT1097" s="79"/>
      <c r="MU1097" s="79"/>
      <c r="MV1097" s="79"/>
      <c r="MW1097" s="79"/>
      <c r="MX1097" s="79"/>
      <c r="MY1097" s="79"/>
      <c r="MZ1097" s="79"/>
      <c r="NA1097" s="79"/>
      <c r="NB1097" s="79"/>
      <c r="NC1097" s="79"/>
      <c r="ND1097" s="79"/>
      <c r="NE1097" s="79"/>
      <c r="NF1097" s="79"/>
      <c r="NG1097" s="79"/>
      <c r="NH1097" s="79"/>
      <c r="NI1097" s="79"/>
      <c r="NJ1097" s="79"/>
      <c r="NK1097" s="79"/>
      <c r="NL1097" s="79"/>
      <c r="NM1097" s="79"/>
      <c r="NN1097" s="79"/>
      <c r="NO1097" s="79"/>
      <c r="NP1097" s="79"/>
      <c r="NQ1097" s="79"/>
      <c r="NR1097" s="79"/>
      <c r="NS1097" s="79"/>
      <c r="NT1097" s="79"/>
      <c r="NU1097" s="79"/>
      <c r="NV1097" s="79"/>
      <c r="NW1097" s="79"/>
      <c r="NX1097" s="79"/>
      <c r="NY1097" s="79"/>
      <c r="NZ1097" s="79"/>
      <c r="OA1097" s="79"/>
      <c r="OB1097" s="79"/>
      <c r="OC1097" s="79"/>
      <c r="OD1097" s="79"/>
      <c r="OE1097" s="79"/>
      <c r="OF1097" s="79"/>
      <c r="OG1097" s="79"/>
      <c r="OH1097" s="79"/>
      <c r="OI1097" s="79"/>
      <c r="OJ1097" s="79"/>
      <c r="OK1097" s="79"/>
      <c r="OL1097" s="79"/>
      <c r="OM1097" s="79"/>
      <c r="ON1097" s="79"/>
      <c r="OO1097" s="79"/>
      <c r="OP1097" s="79"/>
      <c r="OQ1097" s="79"/>
      <c r="OR1097" s="79"/>
      <c r="OS1097" s="79"/>
      <c r="OT1097" s="79"/>
      <c r="OU1097" s="79"/>
      <c r="OV1097" s="79"/>
      <c r="OW1097" s="79"/>
      <c r="OX1097" s="79"/>
      <c r="OY1097" s="79"/>
      <c r="OZ1097" s="79"/>
      <c r="PA1097" s="79"/>
      <c r="PB1097" s="79"/>
      <c r="PC1097" s="79"/>
      <c r="PD1097" s="79"/>
      <c r="PE1097" s="79"/>
      <c r="PF1097" s="79"/>
      <c r="PG1097" s="79"/>
      <c r="PH1097" s="79"/>
      <c r="PI1097" s="79"/>
      <c r="PJ1097" s="79"/>
      <c r="PK1097" s="79"/>
      <c r="PL1097" s="79"/>
      <c r="PM1097" s="79"/>
      <c r="PN1097" s="79"/>
      <c r="PO1097" s="79"/>
      <c r="PP1097" s="79"/>
      <c r="PQ1097" s="79"/>
      <c r="PR1097" s="79"/>
      <c r="PS1097" s="79"/>
      <c r="PT1097" s="79"/>
      <c r="PU1097" s="79"/>
      <c r="PV1097" s="79"/>
      <c r="PW1097" s="79"/>
      <c r="PX1097" s="79"/>
      <c r="PY1097" s="79"/>
      <c r="PZ1097" s="79"/>
      <c r="QA1097" s="79"/>
      <c r="QB1097" s="79"/>
      <c r="QC1097" s="79"/>
      <c r="QD1097" s="79"/>
      <c r="QE1097" s="79"/>
      <c r="QF1097" s="79"/>
      <c r="QG1097" s="79"/>
      <c r="QH1097" s="79"/>
      <c r="QI1097" s="79"/>
      <c r="QJ1097" s="79"/>
      <c r="QK1097" s="79"/>
      <c r="QL1097" s="79"/>
      <c r="QM1097" s="79"/>
      <c r="QN1097" s="79"/>
      <c r="QO1097" s="79"/>
      <c r="QP1097" s="79"/>
      <c r="QQ1097" s="79"/>
      <c r="QR1097" s="79"/>
      <c r="QS1097" s="79"/>
      <c r="QT1097" s="79"/>
      <c r="QU1097" s="79"/>
      <c r="QV1097" s="79"/>
      <c r="QW1097" s="79"/>
      <c r="QX1097" s="79"/>
      <c r="QY1097" s="79"/>
      <c r="QZ1097" s="79"/>
      <c r="RA1097" s="79"/>
      <c r="RB1097" s="79"/>
      <c r="RC1097" s="79"/>
      <c r="RD1097" s="79"/>
      <c r="RE1097" s="79"/>
      <c r="RF1097" s="79"/>
      <c r="RG1097" s="79"/>
      <c r="RH1097" s="79"/>
      <c r="RI1097" s="79"/>
      <c r="RJ1097" s="79"/>
      <c r="RK1097" s="79"/>
      <c r="RL1097" s="79"/>
      <c r="RM1097" s="79"/>
      <c r="RN1097" s="79"/>
      <c r="RO1097" s="79"/>
      <c r="RP1097" s="79"/>
      <c r="RQ1097" s="79"/>
      <c r="RR1097" s="79"/>
      <c r="RS1097" s="79"/>
      <c r="RT1097" s="79"/>
      <c r="RU1097" s="79"/>
      <c r="RV1097" s="79"/>
      <c r="RW1097" s="79"/>
      <c r="RX1097" s="79"/>
      <c r="RY1097" s="79"/>
      <c r="RZ1097" s="79"/>
      <c r="SA1097" s="79"/>
      <c r="SB1097" s="79"/>
      <c r="SC1097" s="79"/>
      <c r="SD1097" s="79"/>
      <c r="SE1097" s="79"/>
      <c r="SF1097" s="79"/>
      <c r="SG1097" s="79"/>
      <c r="SH1097" s="79"/>
      <c r="SI1097" s="79"/>
      <c r="SJ1097" s="79"/>
      <c r="SK1097" s="79"/>
      <c r="SL1097" s="79"/>
      <c r="SM1097" s="79"/>
      <c r="SN1097" s="79"/>
      <c r="SO1097" s="79"/>
      <c r="SP1097" s="79"/>
      <c r="SQ1097" s="79"/>
      <c r="SR1097" s="79"/>
      <c r="SS1097" s="79"/>
      <c r="ST1097" s="79"/>
      <c r="SU1097" s="79"/>
      <c r="SV1097" s="79"/>
      <c r="SW1097" s="79"/>
      <c r="SX1097" s="79"/>
      <c r="SY1097" s="79"/>
      <c r="SZ1097" s="79"/>
      <c r="TA1097" s="79"/>
      <c r="TB1097" s="79"/>
      <c r="TC1097" s="79"/>
      <c r="TD1097" s="79"/>
      <c r="TE1097" s="79"/>
      <c r="TF1097" s="79"/>
      <c r="TG1097" s="79"/>
      <c r="TH1097" s="79"/>
      <c r="TI1097" s="79"/>
      <c r="TJ1097" s="79"/>
      <c r="TK1097" s="79"/>
      <c r="TL1097" s="79"/>
      <c r="TM1097" s="79"/>
      <c r="TN1097" s="79"/>
      <c r="TO1097" s="79"/>
      <c r="TP1097" s="79"/>
      <c r="TQ1097" s="79"/>
      <c r="TR1097" s="79"/>
      <c r="TS1097" s="79"/>
      <c r="TT1097" s="79"/>
      <c r="TU1097" s="79"/>
      <c r="TV1097" s="79"/>
      <c r="TW1097" s="79"/>
      <c r="TX1097" s="79"/>
      <c r="TY1097" s="79"/>
      <c r="TZ1097" s="79"/>
      <c r="UA1097" s="79"/>
      <c r="UB1097" s="79"/>
      <c r="UC1097" s="79"/>
      <c r="UD1097" s="79"/>
      <c r="UE1097" s="79"/>
      <c r="UF1097" s="79"/>
      <c r="UG1097" s="79"/>
      <c r="UH1097" s="79"/>
      <c r="UI1097" s="79"/>
      <c r="UJ1097" s="79"/>
      <c r="UK1097" s="79"/>
      <c r="UL1097" s="79"/>
      <c r="UM1097" s="79"/>
      <c r="UN1097" s="79"/>
      <c r="UO1097" s="79"/>
      <c r="UP1097" s="79"/>
      <c r="UQ1097" s="79"/>
      <c r="UR1097" s="79"/>
      <c r="US1097" s="79"/>
      <c r="UT1097" s="79"/>
      <c r="UU1097" s="79"/>
      <c r="UV1097" s="79"/>
      <c r="UW1097" s="79"/>
      <c r="UX1097" s="79"/>
      <c r="UY1097" s="79"/>
      <c r="UZ1097" s="79"/>
      <c r="VA1097" s="79"/>
      <c r="VB1097" s="79"/>
      <c r="VC1097" s="79"/>
      <c r="VD1097" s="79"/>
      <c r="VE1097" s="79"/>
      <c r="VF1097" s="79"/>
      <c r="VG1097" s="79"/>
      <c r="VH1097" s="79"/>
      <c r="VI1097" s="79"/>
      <c r="VJ1097" s="79"/>
      <c r="VK1097" s="79"/>
      <c r="VL1097" s="79"/>
      <c r="VM1097" s="79"/>
      <c r="VN1097" s="79"/>
      <c r="VO1097" s="79"/>
      <c r="VP1097" s="79"/>
      <c r="VQ1097" s="79"/>
      <c r="VR1097" s="79"/>
      <c r="VS1097" s="79"/>
      <c r="VT1097" s="79"/>
      <c r="VU1097" s="79"/>
      <c r="VV1097" s="79"/>
      <c r="VW1097" s="79"/>
      <c r="VX1097" s="79"/>
      <c r="VY1097" s="79"/>
      <c r="VZ1097" s="79"/>
      <c r="WA1097" s="79"/>
      <c r="WB1097" s="79"/>
      <c r="WC1097" s="79"/>
    </row>
    <row r="1098" spans="1:601" s="102" customFormat="1">
      <c r="A1098" s="51">
        <f>IF(C1098=C1097,A1097,IF(C1098=(C1097+1),A1097,(A1097+1)))</f>
        <v>156</v>
      </c>
      <c r="B1098" s="50">
        <f>IF(L1098="Stroke",IF(M1098=M1097,IF(A1098&lt;&gt;A1097,1,IF(L1097="Stroke",B1097+1,IF(L1096="Stroke",B1096+1,IF(L1095="Stroke",B1095+1,IF(L1094="Stroke",B1094+1,IF(L1093="Stroke",B1093+1,IF(L1092="Stroke",B1092+1,IF(L1091="Stroke",B1091+1,"")))))))),IF(A1098&lt;&gt;A1096,1,IF(M1098=M1096,IF(L1096="Stroke",B1096+1,IF(M1098=M1095,IF(L1095="Stroke",B1095+1,""))),1))),"")</f>
        <v>1</v>
      </c>
      <c r="C1098" s="51">
        <f t="shared" si="34"/>
        <v>56413</v>
      </c>
      <c r="D1098" s="51" t="str">
        <f t="shared" si="35"/>
        <v>2017121</v>
      </c>
      <c r="E1098" s="51">
        <v>2017</v>
      </c>
      <c r="F1098" s="51">
        <v>12</v>
      </c>
      <c r="G1098" s="51">
        <v>1</v>
      </c>
      <c r="H1098" s="51">
        <v>15</v>
      </c>
      <c r="I1098" s="51">
        <v>40</v>
      </c>
      <c r="J1098" s="51">
        <v>13</v>
      </c>
      <c r="K1098" s="51">
        <v>75</v>
      </c>
      <c r="L1098" s="51" t="s">
        <v>26</v>
      </c>
      <c r="M1098" s="51">
        <v>1</v>
      </c>
      <c r="N1098" s="51" t="s">
        <v>20</v>
      </c>
      <c r="O1098" s="51" t="s">
        <v>27</v>
      </c>
      <c r="P1098" s="51">
        <v>3</v>
      </c>
      <c r="Q1098" s="51"/>
      <c r="R1098" s="60"/>
      <c r="S1098" s="60"/>
      <c r="T1098" s="60"/>
      <c r="U1098" s="79"/>
      <c r="V1098" s="79"/>
      <c r="W1098" s="79"/>
      <c r="X1098" s="79"/>
      <c r="Y1098" s="79"/>
      <c r="Z1098" s="79"/>
      <c r="AA1098" s="79"/>
      <c r="AB1098" s="79"/>
      <c r="AC1098" s="79"/>
      <c r="AD1098" s="79"/>
      <c r="AE1098" s="79"/>
      <c r="AF1098" s="79"/>
      <c r="AG1098" s="79"/>
      <c r="AH1098" s="79"/>
      <c r="AI1098" s="79"/>
      <c r="AJ1098" s="79"/>
      <c r="AK1098" s="79"/>
      <c r="AL1098" s="79"/>
      <c r="AM1098" s="79"/>
      <c r="AN1098" s="79"/>
      <c r="AO1098" s="79"/>
      <c r="AP1098" s="79"/>
      <c r="AQ1098" s="79"/>
      <c r="AR1098" s="79"/>
      <c r="AS1098" s="79"/>
      <c r="AT1098" s="79"/>
      <c r="AU1098" s="79"/>
      <c r="AV1098" s="79"/>
      <c r="AW1098" s="79"/>
      <c r="AX1098" s="79"/>
      <c r="AY1098" s="79"/>
      <c r="AZ1098" s="79"/>
      <c r="BA1098" s="79"/>
      <c r="BB1098" s="79"/>
      <c r="BC1098" s="79"/>
      <c r="BD1098" s="79"/>
      <c r="BE1098" s="79"/>
      <c r="BF1098" s="79"/>
      <c r="BG1098" s="79"/>
      <c r="BH1098" s="79"/>
      <c r="BI1098" s="79"/>
      <c r="BJ1098" s="79"/>
      <c r="BK1098" s="79"/>
      <c r="BL1098" s="79"/>
      <c r="BM1098" s="79"/>
      <c r="BN1098" s="79"/>
      <c r="BO1098" s="79"/>
      <c r="BP1098" s="79"/>
      <c r="BQ1098" s="79"/>
      <c r="BR1098" s="79"/>
      <c r="BS1098" s="79"/>
      <c r="BT1098" s="79"/>
      <c r="BU1098" s="79"/>
      <c r="BV1098" s="79"/>
      <c r="BW1098" s="79"/>
      <c r="BX1098" s="79"/>
      <c r="BY1098" s="79"/>
      <c r="BZ1098" s="79"/>
      <c r="CA1098" s="79"/>
      <c r="CB1098" s="79"/>
      <c r="CC1098" s="79"/>
      <c r="CD1098" s="79"/>
      <c r="CE1098" s="79"/>
      <c r="CF1098" s="79"/>
      <c r="CG1098" s="79"/>
      <c r="CH1098" s="79"/>
      <c r="CI1098" s="79"/>
      <c r="CJ1098" s="79"/>
      <c r="CK1098" s="79"/>
      <c r="CL1098" s="79"/>
      <c r="CM1098" s="79"/>
      <c r="CN1098" s="79"/>
      <c r="CO1098" s="79"/>
      <c r="CP1098" s="79"/>
      <c r="CQ1098" s="79"/>
      <c r="CR1098" s="79"/>
      <c r="CS1098" s="79"/>
      <c r="CT1098" s="79"/>
      <c r="CU1098" s="79"/>
      <c r="CV1098" s="79"/>
      <c r="CW1098" s="79"/>
      <c r="CX1098" s="79"/>
      <c r="CY1098" s="79"/>
      <c r="CZ1098" s="79"/>
      <c r="DA1098" s="79"/>
      <c r="DB1098" s="79"/>
      <c r="DC1098" s="79"/>
      <c r="DD1098" s="79"/>
      <c r="DE1098" s="79"/>
      <c r="DF1098" s="79"/>
      <c r="DG1098" s="79"/>
      <c r="DH1098" s="79"/>
      <c r="DI1098" s="79"/>
      <c r="DJ1098" s="79"/>
      <c r="DK1098" s="79"/>
      <c r="DL1098" s="79"/>
      <c r="DM1098" s="79"/>
      <c r="DN1098" s="79"/>
      <c r="DO1098" s="79"/>
      <c r="DP1098" s="79"/>
      <c r="DQ1098" s="79"/>
      <c r="DR1098" s="79"/>
      <c r="DS1098" s="79"/>
      <c r="DT1098" s="79"/>
      <c r="DU1098" s="79"/>
      <c r="DV1098" s="79"/>
      <c r="DW1098" s="79"/>
      <c r="DX1098" s="79"/>
      <c r="DY1098" s="79"/>
      <c r="DZ1098" s="79"/>
      <c r="EA1098" s="79"/>
      <c r="EB1098" s="79"/>
      <c r="EC1098" s="79"/>
      <c r="ED1098" s="79"/>
      <c r="EE1098" s="79"/>
      <c r="EF1098" s="79"/>
      <c r="EG1098" s="79"/>
      <c r="EH1098" s="79"/>
      <c r="EI1098" s="79"/>
      <c r="EJ1098" s="79"/>
      <c r="EK1098" s="79"/>
      <c r="EL1098" s="79"/>
      <c r="EM1098" s="79"/>
      <c r="EN1098" s="79"/>
      <c r="EO1098" s="79"/>
      <c r="EP1098" s="79"/>
      <c r="EQ1098" s="79"/>
      <c r="ER1098" s="79"/>
      <c r="ES1098" s="79"/>
      <c r="ET1098" s="79"/>
      <c r="EU1098" s="79"/>
      <c r="EV1098" s="79"/>
      <c r="EW1098" s="79"/>
      <c r="EX1098" s="79"/>
      <c r="EY1098" s="79"/>
      <c r="EZ1098" s="79"/>
      <c r="FA1098" s="79"/>
      <c r="FB1098" s="79"/>
      <c r="FC1098" s="79"/>
      <c r="FD1098" s="79"/>
      <c r="FE1098" s="79"/>
      <c r="FF1098" s="79"/>
      <c r="FG1098" s="79"/>
      <c r="FH1098" s="79"/>
      <c r="FI1098" s="79"/>
      <c r="FJ1098" s="79"/>
      <c r="FK1098" s="79"/>
      <c r="FL1098" s="79"/>
      <c r="FM1098" s="79"/>
      <c r="FN1098" s="79"/>
      <c r="FO1098" s="79"/>
      <c r="FP1098" s="79"/>
      <c r="FQ1098" s="79"/>
      <c r="FR1098" s="79"/>
      <c r="FS1098" s="79"/>
      <c r="FT1098" s="79"/>
      <c r="FU1098" s="79"/>
      <c r="FV1098" s="79"/>
      <c r="FW1098" s="79"/>
      <c r="FX1098" s="79"/>
      <c r="FY1098" s="79"/>
      <c r="FZ1098" s="79"/>
      <c r="GA1098" s="79"/>
      <c r="GB1098" s="79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79"/>
      <c r="HP1098" s="79"/>
      <c r="HQ1098" s="79"/>
      <c r="HR1098" s="79"/>
      <c r="HS1098" s="79"/>
      <c r="HT1098" s="79"/>
      <c r="HU1098" s="79"/>
      <c r="HV1098" s="79"/>
      <c r="HW1098" s="79"/>
      <c r="HX1098" s="79"/>
      <c r="HY1098" s="79"/>
      <c r="HZ1098" s="79"/>
      <c r="IA1098" s="79"/>
      <c r="IB1098" s="79"/>
      <c r="IC1098" s="79"/>
      <c r="ID1098" s="79"/>
      <c r="IE1098" s="79"/>
      <c r="IF1098" s="79"/>
      <c r="IG1098" s="79"/>
      <c r="IH1098" s="79"/>
      <c r="II1098" s="79"/>
      <c r="IJ1098" s="79"/>
      <c r="IK1098" s="79"/>
      <c r="IL1098" s="79"/>
      <c r="IM1098" s="79"/>
      <c r="IN1098" s="79"/>
      <c r="IO1098" s="79"/>
      <c r="IP1098" s="79"/>
      <c r="IQ1098" s="79"/>
      <c r="IR1098" s="79"/>
      <c r="IS1098" s="79"/>
      <c r="IT1098" s="79"/>
      <c r="IU1098" s="79"/>
      <c r="IV1098" s="79"/>
      <c r="IW1098" s="79"/>
      <c r="IX1098" s="79"/>
      <c r="IY1098" s="79"/>
      <c r="IZ1098" s="79"/>
      <c r="JA1098" s="79"/>
      <c r="JB1098" s="79"/>
      <c r="JC1098" s="79"/>
      <c r="JD1098" s="79"/>
      <c r="JE1098" s="79"/>
      <c r="JF1098" s="79"/>
      <c r="JG1098" s="79"/>
      <c r="JH1098" s="79"/>
      <c r="JI1098" s="79"/>
      <c r="JJ1098" s="79"/>
      <c r="JK1098" s="79"/>
      <c r="JL1098" s="79"/>
      <c r="JM1098" s="79"/>
      <c r="JN1098" s="79"/>
      <c r="JO1098" s="79"/>
      <c r="JP1098" s="79"/>
      <c r="JQ1098" s="79"/>
      <c r="JR1098" s="79"/>
      <c r="JS1098" s="79"/>
      <c r="JT1098" s="79"/>
      <c r="JU1098" s="79"/>
      <c r="JV1098" s="79"/>
      <c r="JW1098" s="79"/>
      <c r="JX1098" s="79"/>
      <c r="JY1098" s="79"/>
      <c r="JZ1098" s="79"/>
      <c r="KA1098" s="79"/>
      <c r="KB1098" s="79"/>
      <c r="KC1098" s="79"/>
      <c r="KD1098" s="79"/>
      <c r="KE1098" s="79"/>
      <c r="KF1098" s="79"/>
      <c r="KG1098" s="79"/>
      <c r="KH1098" s="79"/>
      <c r="KI1098" s="79"/>
      <c r="KJ1098" s="79"/>
      <c r="KK1098" s="79"/>
      <c r="KL1098" s="79"/>
      <c r="KM1098" s="79"/>
      <c r="KN1098" s="79"/>
      <c r="KO1098" s="79"/>
      <c r="KP1098" s="79"/>
      <c r="KQ1098" s="79"/>
      <c r="KR1098" s="79"/>
      <c r="KS1098" s="79"/>
      <c r="KT1098" s="79"/>
      <c r="KU1098" s="79"/>
      <c r="KV1098" s="79"/>
      <c r="KW1098" s="79"/>
      <c r="KX1098" s="79"/>
      <c r="KY1098" s="79"/>
      <c r="KZ1098" s="79"/>
      <c r="LA1098" s="79"/>
      <c r="LB1098" s="79"/>
      <c r="LC1098" s="79"/>
      <c r="LD1098" s="79"/>
      <c r="LE1098" s="79"/>
      <c r="LF1098" s="79"/>
      <c r="LG1098" s="79"/>
      <c r="LH1098" s="79"/>
      <c r="LI1098" s="79"/>
      <c r="LJ1098" s="79"/>
      <c r="LK1098" s="79"/>
      <c r="LL1098" s="79"/>
      <c r="LM1098" s="79"/>
      <c r="LN1098" s="79"/>
      <c r="LO1098" s="79"/>
      <c r="LP1098" s="79"/>
      <c r="LQ1098" s="79"/>
      <c r="LR1098" s="79"/>
      <c r="LS1098" s="79"/>
      <c r="LT1098" s="79"/>
      <c r="LU1098" s="79"/>
      <c r="LV1098" s="79"/>
      <c r="LW1098" s="79"/>
      <c r="LX1098" s="79"/>
      <c r="LY1098" s="79"/>
      <c r="LZ1098" s="79"/>
      <c r="MA1098" s="79"/>
      <c r="MB1098" s="79"/>
      <c r="MC1098" s="79"/>
      <c r="MD1098" s="79"/>
      <c r="ME1098" s="79"/>
      <c r="MF1098" s="79"/>
      <c r="MG1098" s="79"/>
      <c r="MH1098" s="79"/>
      <c r="MI1098" s="79"/>
      <c r="MJ1098" s="79"/>
      <c r="MK1098" s="79"/>
      <c r="ML1098" s="79"/>
      <c r="MM1098" s="79"/>
      <c r="MN1098" s="79"/>
      <c r="MO1098" s="79"/>
      <c r="MP1098" s="79"/>
      <c r="MQ1098" s="79"/>
      <c r="MR1098" s="79"/>
      <c r="MS1098" s="79"/>
      <c r="MT1098" s="79"/>
      <c r="MU1098" s="79"/>
      <c r="MV1098" s="79"/>
      <c r="MW1098" s="79"/>
      <c r="MX1098" s="79"/>
      <c r="MY1098" s="79"/>
      <c r="MZ1098" s="79"/>
      <c r="NA1098" s="79"/>
      <c r="NB1098" s="79"/>
      <c r="NC1098" s="79"/>
      <c r="ND1098" s="79"/>
      <c r="NE1098" s="79"/>
      <c r="NF1098" s="79"/>
      <c r="NG1098" s="79"/>
      <c r="NH1098" s="79"/>
      <c r="NI1098" s="79"/>
      <c r="NJ1098" s="79"/>
      <c r="NK1098" s="79"/>
      <c r="NL1098" s="79"/>
      <c r="NM1098" s="79"/>
      <c r="NN1098" s="79"/>
      <c r="NO1098" s="79"/>
      <c r="NP1098" s="79"/>
      <c r="NQ1098" s="79"/>
      <c r="NR1098" s="79"/>
      <c r="NS1098" s="79"/>
      <c r="NT1098" s="79"/>
      <c r="NU1098" s="79"/>
      <c r="NV1098" s="79"/>
      <c r="NW1098" s="79"/>
      <c r="NX1098" s="79"/>
      <c r="NY1098" s="79"/>
      <c r="NZ1098" s="79"/>
      <c r="OA1098" s="79"/>
      <c r="OB1098" s="79"/>
      <c r="OC1098" s="79"/>
      <c r="OD1098" s="79"/>
      <c r="OE1098" s="79"/>
      <c r="OF1098" s="79"/>
      <c r="OG1098" s="79"/>
      <c r="OH1098" s="79"/>
      <c r="OI1098" s="79"/>
      <c r="OJ1098" s="79"/>
      <c r="OK1098" s="79"/>
      <c r="OL1098" s="79"/>
      <c r="OM1098" s="79"/>
      <c r="ON1098" s="79"/>
      <c r="OO1098" s="79"/>
      <c r="OP1098" s="79"/>
      <c r="OQ1098" s="79"/>
      <c r="OR1098" s="79"/>
      <c r="OS1098" s="79"/>
      <c r="OT1098" s="79"/>
      <c r="OU1098" s="79"/>
      <c r="OV1098" s="79"/>
      <c r="OW1098" s="79"/>
      <c r="OX1098" s="79"/>
      <c r="OY1098" s="79"/>
      <c r="OZ1098" s="79"/>
      <c r="PA1098" s="79"/>
      <c r="PB1098" s="79"/>
      <c r="PC1098" s="79"/>
      <c r="PD1098" s="79"/>
      <c r="PE1098" s="79"/>
      <c r="PF1098" s="79"/>
      <c r="PG1098" s="79"/>
      <c r="PH1098" s="79"/>
      <c r="PI1098" s="79"/>
      <c r="PJ1098" s="79"/>
      <c r="PK1098" s="79"/>
      <c r="PL1098" s="79"/>
      <c r="PM1098" s="79"/>
      <c r="PN1098" s="79"/>
      <c r="PO1098" s="79"/>
      <c r="PP1098" s="79"/>
      <c r="PQ1098" s="79"/>
      <c r="PR1098" s="79"/>
      <c r="PS1098" s="79"/>
      <c r="PT1098" s="79"/>
      <c r="PU1098" s="79"/>
      <c r="PV1098" s="79"/>
      <c r="PW1098" s="79"/>
      <c r="PX1098" s="79"/>
      <c r="PY1098" s="79"/>
      <c r="PZ1098" s="79"/>
      <c r="QA1098" s="79"/>
      <c r="QB1098" s="79"/>
      <c r="QC1098" s="79"/>
      <c r="QD1098" s="79"/>
      <c r="QE1098" s="79"/>
      <c r="QF1098" s="79"/>
      <c r="QG1098" s="79"/>
      <c r="QH1098" s="79"/>
      <c r="QI1098" s="79"/>
      <c r="QJ1098" s="79"/>
      <c r="QK1098" s="79"/>
      <c r="QL1098" s="79"/>
      <c r="QM1098" s="79"/>
      <c r="QN1098" s="79"/>
      <c r="QO1098" s="79"/>
      <c r="QP1098" s="79"/>
      <c r="QQ1098" s="79"/>
      <c r="QR1098" s="79"/>
      <c r="QS1098" s="79"/>
      <c r="QT1098" s="79"/>
      <c r="QU1098" s="79"/>
      <c r="QV1098" s="79"/>
      <c r="QW1098" s="79"/>
      <c r="QX1098" s="79"/>
      <c r="QY1098" s="79"/>
      <c r="QZ1098" s="79"/>
      <c r="RA1098" s="79"/>
      <c r="RB1098" s="79"/>
      <c r="RC1098" s="79"/>
      <c r="RD1098" s="79"/>
      <c r="RE1098" s="79"/>
      <c r="RF1098" s="79"/>
      <c r="RG1098" s="79"/>
      <c r="RH1098" s="79"/>
      <c r="RI1098" s="79"/>
      <c r="RJ1098" s="79"/>
      <c r="RK1098" s="79"/>
      <c r="RL1098" s="79"/>
      <c r="RM1098" s="79"/>
      <c r="RN1098" s="79"/>
      <c r="RO1098" s="79"/>
      <c r="RP1098" s="79"/>
      <c r="RQ1098" s="79"/>
      <c r="RR1098" s="79"/>
      <c r="RS1098" s="79"/>
      <c r="RT1098" s="79"/>
      <c r="RU1098" s="79"/>
      <c r="RV1098" s="79"/>
      <c r="RW1098" s="79"/>
      <c r="RX1098" s="79"/>
      <c r="RY1098" s="79"/>
      <c r="RZ1098" s="79"/>
      <c r="SA1098" s="79"/>
      <c r="SB1098" s="79"/>
      <c r="SC1098" s="79"/>
      <c r="SD1098" s="79"/>
      <c r="SE1098" s="79"/>
      <c r="SF1098" s="79"/>
      <c r="SG1098" s="79"/>
      <c r="SH1098" s="79"/>
      <c r="SI1098" s="79"/>
      <c r="SJ1098" s="79"/>
      <c r="SK1098" s="79"/>
      <c r="SL1098" s="79"/>
      <c r="SM1098" s="79"/>
      <c r="SN1098" s="79"/>
      <c r="SO1098" s="79"/>
      <c r="SP1098" s="79"/>
      <c r="SQ1098" s="79"/>
      <c r="SR1098" s="79"/>
      <c r="SS1098" s="79"/>
      <c r="ST1098" s="79"/>
      <c r="SU1098" s="79"/>
      <c r="SV1098" s="79"/>
      <c r="SW1098" s="79"/>
      <c r="SX1098" s="79"/>
      <c r="SY1098" s="79"/>
      <c r="SZ1098" s="79"/>
      <c r="TA1098" s="79"/>
      <c r="TB1098" s="79"/>
      <c r="TC1098" s="79"/>
      <c r="TD1098" s="79"/>
      <c r="TE1098" s="79"/>
      <c r="TF1098" s="79"/>
      <c r="TG1098" s="79"/>
      <c r="TH1098" s="79"/>
      <c r="TI1098" s="79"/>
      <c r="TJ1098" s="79"/>
      <c r="TK1098" s="79"/>
      <c r="TL1098" s="79"/>
      <c r="TM1098" s="79"/>
      <c r="TN1098" s="79"/>
      <c r="TO1098" s="79"/>
      <c r="TP1098" s="79"/>
      <c r="TQ1098" s="79"/>
      <c r="TR1098" s="79"/>
      <c r="TS1098" s="79"/>
      <c r="TT1098" s="79"/>
      <c r="TU1098" s="79"/>
      <c r="TV1098" s="79"/>
      <c r="TW1098" s="79"/>
      <c r="TX1098" s="79"/>
      <c r="TY1098" s="79"/>
      <c r="TZ1098" s="79"/>
      <c r="UA1098" s="79"/>
      <c r="UB1098" s="79"/>
      <c r="UC1098" s="79"/>
      <c r="UD1098" s="79"/>
      <c r="UE1098" s="79"/>
      <c r="UF1098" s="79"/>
      <c r="UG1098" s="79"/>
      <c r="UH1098" s="79"/>
      <c r="UI1098" s="79"/>
      <c r="UJ1098" s="79"/>
      <c r="UK1098" s="79"/>
      <c r="UL1098" s="79"/>
      <c r="UM1098" s="79"/>
      <c r="UN1098" s="79"/>
      <c r="UO1098" s="79"/>
      <c r="UP1098" s="79"/>
      <c r="UQ1098" s="79"/>
      <c r="UR1098" s="79"/>
      <c r="US1098" s="79"/>
      <c r="UT1098" s="79"/>
      <c r="UU1098" s="79"/>
      <c r="UV1098" s="79"/>
      <c r="UW1098" s="79"/>
      <c r="UX1098" s="79"/>
      <c r="UY1098" s="79"/>
      <c r="UZ1098" s="79"/>
      <c r="VA1098" s="79"/>
      <c r="VB1098" s="79"/>
      <c r="VC1098" s="79"/>
      <c r="VD1098" s="79"/>
      <c r="VE1098" s="79"/>
      <c r="VF1098" s="79"/>
      <c r="VG1098" s="79"/>
      <c r="VH1098" s="79"/>
      <c r="VI1098" s="79"/>
      <c r="VJ1098" s="79"/>
      <c r="VK1098" s="79"/>
      <c r="VL1098" s="79"/>
      <c r="VM1098" s="79"/>
      <c r="VN1098" s="79"/>
      <c r="VO1098" s="79"/>
      <c r="VP1098" s="79"/>
      <c r="VQ1098" s="79"/>
      <c r="VR1098" s="79"/>
      <c r="VS1098" s="79"/>
      <c r="VT1098" s="79"/>
      <c r="VU1098" s="79"/>
      <c r="VV1098" s="79"/>
      <c r="VW1098" s="79"/>
      <c r="VX1098" s="79"/>
      <c r="VY1098" s="79"/>
      <c r="VZ1098" s="79"/>
      <c r="WA1098" s="79"/>
      <c r="WB1098" s="79"/>
      <c r="WC1098" s="79"/>
    </row>
    <row r="1099" spans="1:601" s="102" customFormat="1">
      <c r="A1099" s="51">
        <f>IF(C1099=C1098,A1098,IF(C1099=(C1098+1),A1098,(A1098+1)))</f>
        <v>157</v>
      </c>
      <c r="B1099" s="50">
        <f>IF(L1099="Stroke",IF(M1099=M1098,IF(A1099&lt;&gt;A1098,1,IF(L1098="Stroke",B1098+1,IF(L1097="Stroke",B1097+1,IF(L1096="Stroke",B1096+1,IF(L1095="Stroke",B1095+1,IF(L1094="Stroke",B1094+1,IF(L1093="Stroke",B1093+1,IF(L1092="Stroke",B1092+1,"")))))))),IF(A1099&lt;&gt;A1097,1,IF(M1099=M1097,IF(L1097="Stroke",B1097+1,IF(M1099=M1096,IF(L1096="Stroke",B1096+1,""))),1))),"")</f>
        <v>1</v>
      </c>
      <c r="C1099" s="51">
        <f t="shared" si="34"/>
        <v>67393</v>
      </c>
      <c r="D1099" s="51" t="str">
        <f t="shared" si="35"/>
        <v>2017123</v>
      </c>
      <c r="E1099" s="51">
        <v>2017</v>
      </c>
      <c r="F1099" s="51">
        <v>12</v>
      </c>
      <c r="G1099" s="51">
        <v>3</v>
      </c>
      <c r="H1099" s="51">
        <v>18</v>
      </c>
      <c r="I1099" s="51">
        <v>43</v>
      </c>
      <c r="J1099" s="51">
        <v>13</v>
      </c>
      <c r="K1099" s="51">
        <v>817</v>
      </c>
      <c r="L1099" s="51" t="s">
        <v>26</v>
      </c>
      <c r="M1099" s="51">
        <v>1</v>
      </c>
      <c r="N1099" s="51" t="s">
        <v>20</v>
      </c>
      <c r="O1099" s="51" t="s">
        <v>27</v>
      </c>
      <c r="P1099" s="51">
        <v>90</v>
      </c>
      <c r="Q1099" s="51"/>
      <c r="R1099" s="60"/>
      <c r="S1099" s="60"/>
      <c r="T1099" s="60"/>
      <c r="U1099" s="79"/>
      <c r="V1099" s="79"/>
      <c r="W1099" s="79"/>
      <c r="X1099" s="79"/>
      <c r="Y1099" s="79"/>
      <c r="Z1099" s="79"/>
      <c r="AA1099" s="79"/>
      <c r="AB1099" s="79"/>
      <c r="AC1099" s="79"/>
      <c r="AD1099" s="79"/>
      <c r="AE1099" s="79"/>
      <c r="AF1099" s="79"/>
      <c r="AG1099" s="79"/>
      <c r="AH1099" s="79"/>
      <c r="AI1099" s="79"/>
      <c r="AJ1099" s="79"/>
      <c r="AK1099" s="79"/>
      <c r="AL1099" s="79"/>
      <c r="AM1099" s="79"/>
      <c r="AN1099" s="79"/>
      <c r="AO1099" s="79"/>
      <c r="AP1099" s="79"/>
      <c r="AQ1099" s="79"/>
      <c r="AR1099" s="79"/>
      <c r="AS1099" s="79"/>
      <c r="AT1099" s="79"/>
      <c r="AU1099" s="79"/>
      <c r="AV1099" s="79"/>
      <c r="AW1099" s="79"/>
      <c r="AX1099" s="79"/>
      <c r="AY1099" s="79"/>
      <c r="AZ1099" s="79"/>
      <c r="BA1099" s="79"/>
      <c r="BB1099" s="79"/>
      <c r="BC1099" s="79"/>
      <c r="BD1099" s="79"/>
      <c r="BE1099" s="79"/>
      <c r="BF1099" s="79"/>
      <c r="BG1099" s="79"/>
      <c r="BH1099" s="79"/>
      <c r="BI1099" s="79"/>
      <c r="BJ1099" s="79"/>
      <c r="BK1099" s="79"/>
      <c r="BL1099" s="79"/>
      <c r="BM1099" s="79"/>
      <c r="BN1099" s="79"/>
      <c r="BO1099" s="79"/>
      <c r="BP1099" s="79"/>
      <c r="BQ1099" s="79"/>
      <c r="BR1099" s="79"/>
      <c r="BS1099" s="79"/>
      <c r="BT1099" s="79"/>
      <c r="BU1099" s="79"/>
      <c r="BV1099" s="79"/>
      <c r="BW1099" s="79"/>
      <c r="BX1099" s="79"/>
      <c r="BY1099" s="79"/>
      <c r="BZ1099" s="79"/>
      <c r="CA1099" s="79"/>
      <c r="CB1099" s="79"/>
      <c r="CC1099" s="79"/>
      <c r="CD1099" s="79"/>
      <c r="CE1099" s="79"/>
      <c r="CF1099" s="79"/>
      <c r="CG1099" s="79"/>
      <c r="CH1099" s="79"/>
      <c r="CI1099" s="79"/>
      <c r="CJ1099" s="79"/>
      <c r="CK1099" s="79"/>
      <c r="CL1099" s="79"/>
      <c r="CM1099" s="79"/>
      <c r="CN1099" s="79"/>
      <c r="CO1099" s="79"/>
      <c r="CP1099" s="79"/>
      <c r="CQ1099" s="79"/>
      <c r="CR1099" s="79"/>
      <c r="CS1099" s="79"/>
      <c r="CT1099" s="79"/>
      <c r="CU1099" s="79"/>
      <c r="CV1099" s="79"/>
      <c r="CW1099" s="79"/>
      <c r="CX1099" s="79"/>
      <c r="CY1099" s="79"/>
      <c r="CZ1099" s="79"/>
      <c r="DA1099" s="79"/>
      <c r="DB1099" s="79"/>
      <c r="DC1099" s="79"/>
      <c r="DD1099" s="79"/>
      <c r="DE1099" s="79"/>
      <c r="DF1099" s="79"/>
      <c r="DG1099" s="79"/>
      <c r="DH1099" s="79"/>
      <c r="DI1099" s="79"/>
      <c r="DJ1099" s="79"/>
      <c r="DK1099" s="79"/>
      <c r="DL1099" s="79"/>
      <c r="DM1099" s="79"/>
      <c r="DN1099" s="79"/>
      <c r="DO1099" s="79"/>
      <c r="DP1099" s="79"/>
      <c r="DQ1099" s="79"/>
      <c r="DR1099" s="79"/>
      <c r="DS1099" s="79"/>
      <c r="DT1099" s="79"/>
      <c r="DU1099" s="79"/>
      <c r="DV1099" s="79"/>
      <c r="DW1099" s="79"/>
      <c r="DX1099" s="79"/>
      <c r="DY1099" s="79"/>
      <c r="DZ1099" s="79"/>
      <c r="EA1099" s="79"/>
      <c r="EB1099" s="79"/>
      <c r="EC1099" s="79"/>
      <c r="ED1099" s="79"/>
      <c r="EE1099" s="79"/>
      <c r="EF1099" s="79"/>
      <c r="EG1099" s="79"/>
      <c r="EH1099" s="79"/>
      <c r="EI1099" s="79"/>
      <c r="EJ1099" s="79"/>
      <c r="EK1099" s="79"/>
      <c r="EL1099" s="79"/>
      <c r="EM1099" s="79"/>
      <c r="EN1099" s="79"/>
      <c r="EO1099" s="79"/>
      <c r="EP1099" s="79"/>
      <c r="EQ1099" s="79"/>
      <c r="ER1099" s="79"/>
      <c r="ES1099" s="79"/>
      <c r="ET1099" s="79"/>
      <c r="EU1099" s="79"/>
      <c r="EV1099" s="79"/>
      <c r="EW1099" s="79"/>
      <c r="EX1099" s="79"/>
      <c r="EY1099" s="79"/>
      <c r="EZ1099" s="79"/>
      <c r="FA1099" s="79"/>
      <c r="FB1099" s="79"/>
      <c r="FC1099" s="79"/>
      <c r="FD1099" s="79"/>
      <c r="FE1099" s="79"/>
      <c r="FF1099" s="79"/>
      <c r="FG1099" s="79"/>
      <c r="FH1099" s="79"/>
      <c r="FI1099" s="79"/>
      <c r="FJ1099" s="79"/>
      <c r="FK1099" s="79"/>
      <c r="FL1099" s="79"/>
      <c r="FM1099" s="79"/>
      <c r="FN1099" s="79"/>
      <c r="FO1099" s="79"/>
      <c r="FP1099" s="79"/>
      <c r="FQ1099" s="79"/>
      <c r="FR1099" s="79"/>
      <c r="FS1099" s="79"/>
      <c r="FT1099" s="79"/>
      <c r="FU1099" s="79"/>
      <c r="FV1099" s="79"/>
      <c r="FW1099" s="79"/>
      <c r="FX1099" s="79"/>
      <c r="FY1099" s="79"/>
      <c r="FZ1099" s="79"/>
      <c r="GA1099" s="79"/>
      <c r="GB1099" s="79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79"/>
      <c r="HP1099" s="79"/>
      <c r="HQ1099" s="79"/>
      <c r="HR1099" s="79"/>
      <c r="HS1099" s="79"/>
      <c r="HT1099" s="79"/>
      <c r="HU1099" s="79"/>
      <c r="HV1099" s="79"/>
      <c r="HW1099" s="79"/>
      <c r="HX1099" s="79"/>
      <c r="HY1099" s="79"/>
      <c r="HZ1099" s="79"/>
      <c r="IA1099" s="79"/>
      <c r="IB1099" s="79"/>
      <c r="IC1099" s="79"/>
      <c r="ID1099" s="79"/>
      <c r="IE1099" s="79"/>
      <c r="IF1099" s="79"/>
      <c r="IG1099" s="79"/>
      <c r="IH1099" s="79"/>
      <c r="II1099" s="79"/>
      <c r="IJ1099" s="79"/>
      <c r="IK1099" s="79"/>
      <c r="IL1099" s="79"/>
      <c r="IM1099" s="79"/>
      <c r="IN1099" s="79"/>
      <c r="IO1099" s="79"/>
      <c r="IP1099" s="79"/>
      <c r="IQ1099" s="79"/>
      <c r="IR1099" s="79"/>
      <c r="IS1099" s="79"/>
      <c r="IT1099" s="79"/>
      <c r="IU1099" s="79"/>
      <c r="IV1099" s="79"/>
      <c r="IW1099" s="79"/>
      <c r="IX1099" s="79"/>
      <c r="IY1099" s="79"/>
      <c r="IZ1099" s="79"/>
      <c r="JA1099" s="79"/>
      <c r="JB1099" s="79"/>
      <c r="JC1099" s="79"/>
      <c r="JD1099" s="79"/>
      <c r="JE1099" s="79"/>
      <c r="JF1099" s="79"/>
      <c r="JG1099" s="79"/>
      <c r="JH1099" s="79"/>
      <c r="JI1099" s="79"/>
      <c r="JJ1099" s="79"/>
      <c r="JK1099" s="79"/>
      <c r="JL1099" s="79"/>
      <c r="JM1099" s="79"/>
      <c r="JN1099" s="79"/>
      <c r="JO1099" s="79"/>
      <c r="JP1099" s="79"/>
      <c r="JQ1099" s="79"/>
      <c r="JR1099" s="79"/>
      <c r="JS1099" s="79"/>
      <c r="JT1099" s="79"/>
      <c r="JU1099" s="79"/>
      <c r="JV1099" s="79"/>
      <c r="JW1099" s="79"/>
      <c r="JX1099" s="79"/>
      <c r="JY1099" s="79"/>
      <c r="JZ1099" s="79"/>
      <c r="KA1099" s="79"/>
      <c r="KB1099" s="79"/>
      <c r="KC1099" s="79"/>
      <c r="KD1099" s="79"/>
      <c r="KE1099" s="79"/>
      <c r="KF1099" s="79"/>
      <c r="KG1099" s="79"/>
      <c r="KH1099" s="79"/>
      <c r="KI1099" s="79"/>
      <c r="KJ1099" s="79"/>
      <c r="KK1099" s="79"/>
      <c r="KL1099" s="79"/>
      <c r="KM1099" s="79"/>
      <c r="KN1099" s="79"/>
      <c r="KO1099" s="79"/>
      <c r="KP1099" s="79"/>
      <c r="KQ1099" s="79"/>
      <c r="KR1099" s="79"/>
      <c r="KS1099" s="79"/>
      <c r="KT1099" s="79"/>
      <c r="KU1099" s="79"/>
      <c r="KV1099" s="79"/>
      <c r="KW1099" s="79"/>
      <c r="KX1099" s="79"/>
      <c r="KY1099" s="79"/>
      <c r="KZ1099" s="79"/>
      <c r="LA1099" s="79"/>
      <c r="LB1099" s="79"/>
      <c r="LC1099" s="79"/>
      <c r="LD1099" s="79"/>
      <c r="LE1099" s="79"/>
      <c r="LF1099" s="79"/>
      <c r="LG1099" s="79"/>
      <c r="LH1099" s="79"/>
      <c r="LI1099" s="79"/>
      <c r="LJ1099" s="79"/>
      <c r="LK1099" s="79"/>
      <c r="LL1099" s="79"/>
      <c r="LM1099" s="79"/>
      <c r="LN1099" s="79"/>
      <c r="LO1099" s="79"/>
      <c r="LP1099" s="79"/>
      <c r="LQ1099" s="79"/>
      <c r="LR1099" s="79"/>
      <c r="LS1099" s="79"/>
      <c r="LT1099" s="79"/>
      <c r="LU1099" s="79"/>
      <c r="LV1099" s="79"/>
      <c r="LW1099" s="79"/>
      <c r="LX1099" s="79"/>
      <c r="LY1099" s="79"/>
      <c r="LZ1099" s="79"/>
      <c r="MA1099" s="79"/>
      <c r="MB1099" s="79"/>
      <c r="MC1099" s="79"/>
      <c r="MD1099" s="79"/>
      <c r="ME1099" s="79"/>
      <c r="MF1099" s="79"/>
      <c r="MG1099" s="79"/>
      <c r="MH1099" s="79"/>
      <c r="MI1099" s="79"/>
      <c r="MJ1099" s="79"/>
      <c r="MK1099" s="79"/>
      <c r="ML1099" s="79"/>
      <c r="MM1099" s="79"/>
      <c r="MN1099" s="79"/>
      <c r="MO1099" s="79"/>
      <c r="MP1099" s="79"/>
      <c r="MQ1099" s="79"/>
      <c r="MR1099" s="79"/>
      <c r="MS1099" s="79"/>
      <c r="MT1099" s="79"/>
      <c r="MU1099" s="79"/>
      <c r="MV1099" s="79"/>
      <c r="MW1099" s="79"/>
      <c r="MX1099" s="79"/>
      <c r="MY1099" s="79"/>
      <c r="MZ1099" s="79"/>
      <c r="NA1099" s="79"/>
      <c r="NB1099" s="79"/>
      <c r="NC1099" s="79"/>
      <c r="ND1099" s="79"/>
      <c r="NE1099" s="79"/>
      <c r="NF1099" s="79"/>
      <c r="NG1099" s="79"/>
      <c r="NH1099" s="79"/>
      <c r="NI1099" s="79"/>
      <c r="NJ1099" s="79"/>
      <c r="NK1099" s="79"/>
      <c r="NL1099" s="79"/>
      <c r="NM1099" s="79"/>
      <c r="NN1099" s="79"/>
      <c r="NO1099" s="79"/>
      <c r="NP1099" s="79"/>
      <c r="NQ1099" s="79"/>
      <c r="NR1099" s="79"/>
      <c r="NS1099" s="79"/>
      <c r="NT1099" s="79"/>
      <c r="NU1099" s="79"/>
      <c r="NV1099" s="79"/>
      <c r="NW1099" s="79"/>
      <c r="NX1099" s="79"/>
      <c r="NY1099" s="79"/>
      <c r="NZ1099" s="79"/>
      <c r="OA1099" s="79"/>
      <c r="OB1099" s="79"/>
      <c r="OC1099" s="79"/>
      <c r="OD1099" s="79"/>
      <c r="OE1099" s="79"/>
      <c r="OF1099" s="79"/>
      <c r="OG1099" s="79"/>
      <c r="OH1099" s="79"/>
      <c r="OI1099" s="79"/>
      <c r="OJ1099" s="79"/>
      <c r="OK1099" s="79"/>
      <c r="OL1099" s="79"/>
      <c r="OM1099" s="79"/>
      <c r="ON1099" s="79"/>
      <c r="OO1099" s="79"/>
      <c r="OP1099" s="79"/>
      <c r="OQ1099" s="79"/>
      <c r="OR1099" s="79"/>
      <c r="OS1099" s="79"/>
      <c r="OT1099" s="79"/>
      <c r="OU1099" s="79"/>
      <c r="OV1099" s="79"/>
      <c r="OW1099" s="79"/>
      <c r="OX1099" s="79"/>
      <c r="OY1099" s="79"/>
      <c r="OZ1099" s="79"/>
      <c r="PA1099" s="79"/>
      <c r="PB1099" s="79"/>
      <c r="PC1099" s="79"/>
      <c r="PD1099" s="79"/>
      <c r="PE1099" s="79"/>
      <c r="PF1099" s="79"/>
      <c r="PG1099" s="79"/>
      <c r="PH1099" s="79"/>
      <c r="PI1099" s="79"/>
      <c r="PJ1099" s="79"/>
      <c r="PK1099" s="79"/>
      <c r="PL1099" s="79"/>
      <c r="PM1099" s="79"/>
      <c r="PN1099" s="79"/>
      <c r="PO1099" s="79"/>
      <c r="PP1099" s="79"/>
      <c r="PQ1099" s="79"/>
      <c r="PR1099" s="79"/>
      <c r="PS1099" s="79"/>
      <c r="PT1099" s="79"/>
      <c r="PU1099" s="79"/>
      <c r="PV1099" s="79"/>
      <c r="PW1099" s="79"/>
      <c r="PX1099" s="79"/>
      <c r="PY1099" s="79"/>
      <c r="PZ1099" s="79"/>
      <c r="QA1099" s="79"/>
      <c r="QB1099" s="79"/>
      <c r="QC1099" s="79"/>
      <c r="QD1099" s="79"/>
      <c r="QE1099" s="79"/>
      <c r="QF1099" s="79"/>
      <c r="QG1099" s="79"/>
      <c r="QH1099" s="79"/>
      <c r="QI1099" s="79"/>
      <c r="QJ1099" s="79"/>
      <c r="QK1099" s="79"/>
      <c r="QL1099" s="79"/>
      <c r="QM1099" s="79"/>
      <c r="QN1099" s="79"/>
      <c r="QO1099" s="79"/>
      <c r="QP1099" s="79"/>
      <c r="QQ1099" s="79"/>
      <c r="QR1099" s="79"/>
      <c r="QS1099" s="79"/>
      <c r="QT1099" s="79"/>
      <c r="QU1099" s="79"/>
      <c r="QV1099" s="79"/>
      <c r="QW1099" s="79"/>
      <c r="QX1099" s="79"/>
      <c r="QY1099" s="79"/>
      <c r="QZ1099" s="79"/>
      <c r="RA1099" s="79"/>
      <c r="RB1099" s="79"/>
      <c r="RC1099" s="79"/>
      <c r="RD1099" s="79"/>
      <c r="RE1099" s="79"/>
      <c r="RF1099" s="79"/>
      <c r="RG1099" s="79"/>
      <c r="RH1099" s="79"/>
      <c r="RI1099" s="79"/>
      <c r="RJ1099" s="79"/>
      <c r="RK1099" s="79"/>
      <c r="RL1099" s="79"/>
      <c r="RM1099" s="79"/>
      <c r="RN1099" s="79"/>
      <c r="RO1099" s="79"/>
      <c r="RP1099" s="79"/>
      <c r="RQ1099" s="79"/>
      <c r="RR1099" s="79"/>
      <c r="RS1099" s="79"/>
      <c r="RT1099" s="79"/>
      <c r="RU1099" s="79"/>
      <c r="RV1099" s="79"/>
      <c r="RW1099" s="79"/>
      <c r="RX1099" s="79"/>
      <c r="RY1099" s="79"/>
      <c r="RZ1099" s="79"/>
      <c r="SA1099" s="79"/>
      <c r="SB1099" s="79"/>
      <c r="SC1099" s="79"/>
      <c r="SD1099" s="79"/>
      <c r="SE1099" s="79"/>
      <c r="SF1099" s="79"/>
      <c r="SG1099" s="79"/>
      <c r="SH1099" s="79"/>
      <c r="SI1099" s="79"/>
      <c r="SJ1099" s="79"/>
      <c r="SK1099" s="79"/>
      <c r="SL1099" s="79"/>
      <c r="SM1099" s="79"/>
      <c r="SN1099" s="79"/>
      <c r="SO1099" s="79"/>
      <c r="SP1099" s="79"/>
      <c r="SQ1099" s="79"/>
      <c r="SR1099" s="79"/>
      <c r="SS1099" s="79"/>
      <c r="ST1099" s="79"/>
      <c r="SU1099" s="79"/>
      <c r="SV1099" s="79"/>
      <c r="SW1099" s="79"/>
      <c r="SX1099" s="79"/>
      <c r="SY1099" s="79"/>
      <c r="SZ1099" s="79"/>
      <c r="TA1099" s="79"/>
      <c r="TB1099" s="79"/>
      <c r="TC1099" s="79"/>
      <c r="TD1099" s="79"/>
      <c r="TE1099" s="79"/>
      <c r="TF1099" s="79"/>
      <c r="TG1099" s="79"/>
      <c r="TH1099" s="79"/>
      <c r="TI1099" s="79"/>
      <c r="TJ1099" s="79"/>
      <c r="TK1099" s="79"/>
      <c r="TL1099" s="79"/>
      <c r="TM1099" s="79"/>
      <c r="TN1099" s="79"/>
      <c r="TO1099" s="79"/>
      <c r="TP1099" s="79"/>
      <c r="TQ1099" s="79"/>
      <c r="TR1099" s="79"/>
      <c r="TS1099" s="79"/>
      <c r="TT1099" s="79"/>
      <c r="TU1099" s="79"/>
      <c r="TV1099" s="79"/>
      <c r="TW1099" s="79"/>
      <c r="TX1099" s="79"/>
      <c r="TY1099" s="79"/>
      <c r="TZ1099" s="79"/>
      <c r="UA1099" s="79"/>
      <c r="UB1099" s="79"/>
      <c r="UC1099" s="79"/>
      <c r="UD1099" s="79"/>
      <c r="UE1099" s="79"/>
      <c r="UF1099" s="79"/>
      <c r="UG1099" s="79"/>
      <c r="UH1099" s="79"/>
      <c r="UI1099" s="79"/>
      <c r="UJ1099" s="79"/>
      <c r="UK1099" s="79"/>
      <c r="UL1099" s="79"/>
      <c r="UM1099" s="79"/>
      <c r="UN1099" s="79"/>
      <c r="UO1099" s="79"/>
      <c r="UP1099" s="79"/>
      <c r="UQ1099" s="79"/>
      <c r="UR1099" s="79"/>
      <c r="US1099" s="79"/>
      <c r="UT1099" s="79"/>
      <c r="UU1099" s="79"/>
      <c r="UV1099" s="79"/>
      <c r="UW1099" s="79"/>
      <c r="UX1099" s="79"/>
      <c r="UY1099" s="79"/>
      <c r="UZ1099" s="79"/>
      <c r="VA1099" s="79"/>
      <c r="VB1099" s="79"/>
      <c r="VC1099" s="79"/>
      <c r="VD1099" s="79"/>
      <c r="VE1099" s="79"/>
      <c r="VF1099" s="79"/>
      <c r="VG1099" s="79"/>
      <c r="VH1099" s="79"/>
      <c r="VI1099" s="79"/>
      <c r="VJ1099" s="79"/>
      <c r="VK1099" s="79"/>
      <c r="VL1099" s="79"/>
      <c r="VM1099" s="79"/>
      <c r="VN1099" s="79"/>
      <c r="VO1099" s="79"/>
      <c r="VP1099" s="79"/>
      <c r="VQ1099" s="79"/>
      <c r="VR1099" s="79"/>
      <c r="VS1099" s="79"/>
      <c r="VT1099" s="79"/>
      <c r="VU1099" s="79"/>
      <c r="VV1099" s="79"/>
      <c r="VW1099" s="79"/>
      <c r="VX1099" s="79"/>
      <c r="VY1099" s="79"/>
      <c r="VZ1099" s="79"/>
      <c r="WA1099" s="79"/>
      <c r="WB1099" s="79"/>
      <c r="WC1099" s="79"/>
    </row>
    <row r="1100" spans="1:601" s="91" customFormat="1">
      <c r="A1100" s="66">
        <f>IF(C1100=C1099,A1099,IF(C1100=(C1099+1),A1099,(A1099+1)))</f>
        <v>158</v>
      </c>
      <c r="B1100" s="50">
        <f>IF(L1100="Stroke",IF(M1100=M1099,IF(A1100&lt;&gt;A1099,1,IF(L1099="Stroke",B1099+1,IF(L1098="Stroke",B1098+1,IF(L1097="Stroke",B1097+1,IF(L1096="Stroke",B1096+1,IF(L1095="Stroke",B1095+1,IF(L1094="Stroke",B1094+1,IF(L1093="Stroke",B1093+1,"")))))))),IF(A1100&lt;&gt;A1098,1,IF(M1100=M1098,IF(L1098="Stroke",B1098+1,IF(M1100=M1097,IF(L1097="Stroke",B1097+1,""))),1))),"")</f>
        <v>1</v>
      </c>
      <c r="C1100" s="66">
        <f t="shared" si="34"/>
        <v>67939</v>
      </c>
      <c r="D1100" s="66" t="str">
        <f t="shared" si="35"/>
        <v>2017123</v>
      </c>
      <c r="E1100" s="66">
        <v>2017</v>
      </c>
      <c r="F1100" s="66">
        <v>12</v>
      </c>
      <c r="G1100" s="66">
        <v>3</v>
      </c>
      <c r="H1100" s="66">
        <v>18</v>
      </c>
      <c r="I1100" s="66">
        <v>52</v>
      </c>
      <c r="J1100" s="66">
        <v>19</v>
      </c>
      <c r="K1100" s="66">
        <v>800</v>
      </c>
      <c r="L1100" s="66" t="s">
        <v>26</v>
      </c>
      <c r="M1100" s="66">
        <v>1</v>
      </c>
      <c r="N1100" s="66" t="s">
        <v>20</v>
      </c>
      <c r="O1100" s="66" t="s">
        <v>27</v>
      </c>
      <c r="P1100" s="66">
        <v>567</v>
      </c>
      <c r="Q1100" s="66" t="s">
        <v>258</v>
      </c>
      <c r="R1100" s="95" t="s">
        <v>223</v>
      </c>
      <c r="S1100" s="95" t="s">
        <v>224</v>
      </c>
      <c r="T1100" s="95" t="s">
        <v>225</v>
      </c>
      <c r="U1100" s="95">
        <v>40</v>
      </c>
      <c r="V1100" s="109"/>
      <c r="W1100" s="79"/>
      <c r="X1100" s="79"/>
      <c r="Y1100" s="79"/>
      <c r="Z1100" s="79"/>
      <c r="AA1100" s="79"/>
      <c r="AB1100" s="79"/>
      <c r="AC1100" s="79"/>
      <c r="AD1100" s="79"/>
      <c r="AE1100" s="79"/>
      <c r="AF1100" s="79"/>
      <c r="AG1100" s="79"/>
      <c r="AH1100" s="79"/>
      <c r="AI1100" s="79"/>
      <c r="AJ1100" s="79"/>
      <c r="AK1100" s="79"/>
      <c r="AL1100" s="79"/>
      <c r="AM1100" s="79"/>
      <c r="AN1100" s="79"/>
      <c r="AO1100" s="79"/>
      <c r="AP1100" s="79"/>
      <c r="AQ1100" s="79"/>
      <c r="AR1100" s="79"/>
      <c r="AS1100" s="79"/>
      <c r="AT1100" s="79"/>
      <c r="AU1100" s="79"/>
      <c r="AV1100" s="79"/>
      <c r="AW1100" s="79"/>
      <c r="AX1100" s="79"/>
      <c r="AY1100" s="79"/>
      <c r="AZ1100" s="79"/>
      <c r="BA1100" s="79"/>
      <c r="BB1100" s="79"/>
      <c r="BC1100" s="79"/>
      <c r="BD1100" s="79"/>
      <c r="BE1100" s="79"/>
      <c r="BF1100" s="79"/>
      <c r="BG1100" s="79"/>
      <c r="BH1100" s="79"/>
      <c r="BI1100" s="79"/>
      <c r="BJ1100" s="79"/>
      <c r="BK1100" s="79"/>
      <c r="BL1100" s="79"/>
      <c r="BM1100" s="79"/>
      <c r="BN1100" s="79"/>
      <c r="BO1100" s="79"/>
      <c r="BP1100" s="79"/>
      <c r="BQ1100" s="79"/>
      <c r="BR1100" s="79"/>
      <c r="BS1100" s="79"/>
      <c r="BT1100" s="79"/>
      <c r="BU1100" s="79"/>
      <c r="BV1100" s="79"/>
      <c r="BW1100" s="79"/>
      <c r="BX1100" s="79"/>
      <c r="BY1100" s="79"/>
      <c r="BZ1100" s="79"/>
      <c r="CA1100" s="79"/>
      <c r="CB1100" s="79"/>
      <c r="CC1100" s="79"/>
      <c r="CD1100" s="79"/>
      <c r="CE1100" s="79"/>
      <c r="CF1100" s="79"/>
      <c r="CG1100" s="79"/>
      <c r="CH1100" s="79"/>
      <c r="CI1100" s="79"/>
      <c r="CJ1100" s="79"/>
      <c r="CK1100" s="79"/>
      <c r="CL1100" s="79"/>
      <c r="CM1100" s="79"/>
      <c r="CN1100" s="79"/>
      <c r="CO1100" s="79"/>
      <c r="CP1100" s="79"/>
      <c r="CQ1100" s="79"/>
      <c r="CR1100" s="79"/>
      <c r="CS1100" s="79"/>
      <c r="CT1100" s="79"/>
      <c r="CU1100" s="79"/>
      <c r="CV1100" s="79"/>
      <c r="CW1100" s="79"/>
      <c r="CX1100" s="79"/>
      <c r="CY1100" s="79"/>
      <c r="CZ1100" s="79"/>
      <c r="DA1100" s="79"/>
      <c r="DB1100" s="79"/>
      <c r="DC1100" s="79"/>
      <c r="DD1100" s="79"/>
      <c r="DE1100" s="79"/>
      <c r="DF1100" s="79"/>
      <c r="DG1100" s="79"/>
      <c r="DH1100" s="79"/>
      <c r="DI1100" s="79"/>
      <c r="DJ1100" s="79"/>
      <c r="DK1100" s="79"/>
      <c r="DL1100" s="79"/>
      <c r="DM1100" s="79"/>
      <c r="DN1100" s="79"/>
      <c r="DO1100" s="79"/>
      <c r="DP1100" s="79"/>
      <c r="DQ1100" s="79"/>
      <c r="DR1100" s="79"/>
      <c r="DS1100" s="79"/>
      <c r="DT1100" s="79"/>
      <c r="DU1100" s="79"/>
      <c r="DV1100" s="79"/>
      <c r="DW1100" s="79"/>
      <c r="DX1100" s="79"/>
      <c r="DY1100" s="79"/>
      <c r="DZ1100" s="79"/>
      <c r="EA1100" s="79"/>
      <c r="EB1100" s="79"/>
      <c r="EC1100" s="79"/>
      <c r="ED1100" s="79"/>
      <c r="EE1100" s="79"/>
      <c r="EF1100" s="79"/>
      <c r="EG1100" s="79"/>
      <c r="EH1100" s="79"/>
      <c r="EI1100" s="79"/>
      <c r="EJ1100" s="79"/>
      <c r="EK1100" s="79"/>
      <c r="EL1100" s="79"/>
      <c r="EM1100" s="79"/>
      <c r="EN1100" s="79"/>
      <c r="EO1100" s="79"/>
      <c r="EP1100" s="79"/>
      <c r="EQ1100" s="79"/>
      <c r="ER1100" s="79"/>
      <c r="ES1100" s="79"/>
      <c r="ET1100" s="79"/>
      <c r="EU1100" s="79"/>
      <c r="EV1100" s="79"/>
      <c r="EW1100" s="79"/>
      <c r="EX1100" s="79"/>
      <c r="EY1100" s="79"/>
      <c r="EZ1100" s="79"/>
      <c r="FA1100" s="79"/>
      <c r="FB1100" s="79"/>
      <c r="FC1100" s="79"/>
      <c r="FD1100" s="79"/>
      <c r="FE1100" s="79"/>
      <c r="FF1100" s="79"/>
      <c r="FG1100" s="79"/>
      <c r="FH1100" s="79"/>
      <c r="FI1100" s="79"/>
      <c r="FJ1100" s="79"/>
      <c r="FK1100" s="79"/>
      <c r="FL1100" s="79"/>
      <c r="FM1100" s="79"/>
      <c r="FN1100" s="79"/>
      <c r="FO1100" s="79"/>
      <c r="FP1100" s="79"/>
      <c r="FQ1100" s="79"/>
      <c r="FR1100" s="79"/>
      <c r="FS1100" s="79"/>
      <c r="FT1100" s="79"/>
      <c r="FU1100" s="79"/>
      <c r="FV1100" s="79"/>
      <c r="FW1100" s="79"/>
      <c r="FX1100" s="79"/>
      <c r="FY1100" s="79"/>
      <c r="FZ1100" s="79"/>
      <c r="GA1100" s="79"/>
      <c r="GB1100" s="79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79"/>
      <c r="HP1100" s="79"/>
      <c r="HQ1100" s="79"/>
      <c r="HR1100" s="79"/>
      <c r="HS1100" s="79"/>
      <c r="HT1100" s="79"/>
      <c r="HU1100" s="79"/>
      <c r="HV1100" s="79"/>
      <c r="HW1100" s="79"/>
      <c r="HX1100" s="79"/>
      <c r="HY1100" s="79"/>
      <c r="HZ1100" s="79"/>
      <c r="IA1100" s="79"/>
      <c r="IB1100" s="79"/>
      <c r="IC1100" s="79"/>
      <c r="ID1100" s="79"/>
      <c r="IE1100" s="79"/>
      <c r="IF1100" s="79"/>
      <c r="IG1100" s="79"/>
      <c r="IH1100" s="79"/>
      <c r="II1100" s="79"/>
      <c r="IJ1100" s="79"/>
      <c r="IK1100" s="79"/>
      <c r="IL1100" s="79"/>
      <c r="IM1100" s="79"/>
      <c r="IN1100" s="79"/>
      <c r="IO1100" s="79"/>
      <c r="IP1100" s="79"/>
      <c r="IQ1100" s="79"/>
      <c r="IR1100" s="79"/>
      <c r="IS1100" s="79"/>
      <c r="IT1100" s="79"/>
      <c r="IU1100" s="79"/>
      <c r="IV1100" s="79"/>
      <c r="IW1100" s="79"/>
      <c r="IX1100" s="79"/>
      <c r="IY1100" s="79"/>
      <c r="IZ1100" s="79"/>
      <c r="JA1100" s="79"/>
      <c r="JB1100" s="79"/>
      <c r="JC1100" s="79"/>
      <c r="JD1100" s="79"/>
      <c r="JE1100" s="79"/>
      <c r="JF1100" s="79"/>
      <c r="JG1100" s="79"/>
      <c r="JH1100" s="79"/>
      <c r="JI1100" s="79"/>
      <c r="JJ1100" s="79"/>
      <c r="JK1100" s="79"/>
      <c r="JL1100" s="79"/>
      <c r="JM1100" s="79"/>
      <c r="JN1100" s="79"/>
      <c r="JO1100" s="79"/>
      <c r="JP1100" s="79"/>
      <c r="JQ1100" s="79"/>
      <c r="JR1100" s="79"/>
      <c r="JS1100" s="79"/>
      <c r="JT1100" s="79"/>
      <c r="JU1100" s="79"/>
      <c r="JV1100" s="79"/>
    </row>
    <row r="1101" spans="1:601" s="102" customFormat="1">
      <c r="A1101" s="60">
        <f>IF(C1101=C1100,A1100,IF(C1101=(C1100+1),A1100,(A1100+1)))</f>
        <v>158</v>
      </c>
      <c r="B1101" s="50" t="str">
        <f>IF(L1101="Stroke",IF(M1101=M1100,IF(A1101&lt;&gt;A1100,1,IF(L1100="Stroke",B1100+1,IF(L1099="Stroke",B1099+1,IF(L1098="Stroke",B1098+1,IF(L1097="Stroke",B1097+1,IF(L1096="Stroke",B1096+1,IF(L1095="Stroke",B1095+1,IF(L1094="Stroke",B1094+1,"")))))))),IF(A1101&lt;&gt;A1099,1,IF(M1101=M1099,IF(L1099="Stroke",B1099+1,IF(M1101=M1098,IF(L1098="Stroke",B1098+1,""))),1))),"")</f>
        <v/>
      </c>
      <c r="C1101" s="60">
        <f t="shared" si="34"/>
        <v>67939</v>
      </c>
      <c r="D1101" s="60" t="str">
        <f t="shared" si="35"/>
        <v>2017123</v>
      </c>
      <c r="E1101" s="60">
        <v>2017</v>
      </c>
      <c r="F1101" s="60">
        <v>12</v>
      </c>
      <c r="G1101" s="60">
        <v>3</v>
      </c>
      <c r="H1101" s="60">
        <v>18</v>
      </c>
      <c r="I1101" s="60">
        <v>52</v>
      </c>
      <c r="J1101" s="60">
        <v>19</v>
      </c>
      <c r="K1101" s="60">
        <v>826</v>
      </c>
      <c r="L1101" s="60" t="s">
        <v>44</v>
      </c>
      <c r="M1101" s="60">
        <v>2</v>
      </c>
      <c r="N1101" s="60" t="s">
        <v>21</v>
      </c>
      <c r="O1101" s="60" t="s">
        <v>27</v>
      </c>
      <c r="P1101" s="60">
        <v>729</v>
      </c>
      <c r="Q1101" s="60" t="s">
        <v>91</v>
      </c>
      <c r="R1101" s="60"/>
      <c r="S1101" s="60"/>
      <c r="T1101" s="60"/>
      <c r="U1101" s="79"/>
      <c r="V1101" s="79"/>
      <c r="W1101" s="79"/>
      <c r="X1101" s="79"/>
      <c r="Y1101" s="79"/>
      <c r="Z1101" s="79"/>
      <c r="AA1101" s="79"/>
      <c r="AB1101" s="79"/>
      <c r="AC1101" s="79"/>
      <c r="AD1101" s="79"/>
      <c r="AE1101" s="79"/>
      <c r="AF1101" s="79"/>
      <c r="AG1101" s="79"/>
      <c r="AH1101" s="79"/>
      <c r="AI1101" s="79"/>
      <c r="AJ1101" s="79"/>
      <c r="AK1101" s="79"/>
      <c r="AL1101" s="79"/>
      <c r="AM1101" s="79"/>
      <c r="AN1101" s="79"/>
      <c r="AO1101" s="79"/>
      <c r="AP1101" s="79"/>
      <c r="AQ1101" s="79"/>
      <c r="AR1101" s="79"/>
      <c r="AS1101" s="79"/>
      <c r="AT1101" s="79"/>
      <c r="AU1101" s="79"/>
      <c r="AV1101" s="79"/>
      <c r="AW1101" s="79"/>
      <c r="AX1101" s="79"/>
      <c r="AY1101" s="79"/>
      <c r="AZ1101" s="79"/>
      <c r="BA1101" s="79"/>
      <c r="BB1101" s="79"/>
      <c r="BC1101" s="79"/>
      <c r="BD1101" s="79"/>
      <c r="BE1101" s="79"/>
      <c r="BF1101" s="79"/>
      <c r="BG1101" s="79"/>
      <c r="BH1101" s="79"/>
      <c r="BI1101" s="79"/>
      <c r="BJ1101" s="79"/>
      <c r="BK1101" s="79"/>
      <c r="BL1101" s="79"/>
      <c r="BM1101" s="79"/>
      <c r="BN1101" s="79"/>
      <c r="BO1101" s="79"/>
      <c r="BP1101" s="79"/>
      <c r="BQ1101" s="79"/>
      <c r="BR1101" s="79"/>
      <c r="BS1101" s="79"/>
      <c r="BT1101" s="79"/>
      <c r="BU1101" s="79"/>
      <c r="BV1101" s="79"/>
      <c r="BW1101" s="79"/>
      <c r="BX1101" s="79"/>
      <c r="BY1101" s="79"/>
      <c r="BZ1101" s="79"/>
      <c r="CA1101" s="79"/>
      <c r="CB1101" s="79"/>
      <c r="CC1101" s="79"/>
      <c r="CD1101" s="79"/>
      <c r="CE1101" s="79"/>
      <c r="CF1101" s="79"/>
      <c r="CG1101" s="79"/>
      <c r="CH1101" s="79"/>
      <c r="CI1101" s="79"/>
      <c r="CJ1101" s="79"/>
      <c r="CK1101" s="79"/>
      <c r="CL1101" s="79"/>
      <c r="CM1101" s="79"/>
      <c r="CN1101" s="79"/>
      <c r="CO1101" s="79"/>
      <c r="CP1101" s="79"/>
      <c r="CQ1101" s="79"/>
      <c r="CR1101" s="79"/>
      <c r="CS1101" s="79"/>
      <c r="CT1101" s="79"/>
      <c r="CU1101" s="79"/>
      <c r="CV1101" s="79"/>
      <c r="CW1101" s="79"/>
      <c r="CX1101" s="79"/>
      <c r="CY1101" s="79"/>
      <c r="CZ1101" s="79"/>
      <c r="DA1101" s="79"/>
      <c r="DB1101" s="79"/>
      <c r="DC1101" s="79"/>
      <c r="DD1101" s="79"/>
      <c r="DE1101" s="79"/>
      <c r="DF1101" s="79"/>
      <c r="DG1101" s="79"/>
      <c r="DH1101" s="79"/>
      <c r="DI1101" s="79"/>
      <c r="DJ1101" s="79"/>
      <c r="DK1101" s="79"/>
      <c r="DL1101" s="79"/>
      <c r="DM1101" s="79"/>
      <c r="DN1101" s="79"/>
      <c r="DO1101" s="79"/>
      <c r="DP1101" s="79"/>
      <c r="DQ1101" s="79"/>
      <c r="DR1101" s="79"/>
      <c r="DS1101" s="79"/>
      <c r="DT1101" s="79"/>
      <c r="DU1101" s="79"/>
      <c r="DV1101" s="79"/>
      <c r="DW1101" s="79"/>
      <c r="DX1101" s="79"/>
      <c r="DY1101" s="79"/>
      <c r="DZ1101" s="79"/>
      <c r="EA1101" s="79"/>
      <c r="EB1101" s="79"/>
      <c r="EC1101" s="79"/>
      <c r="ED1101" s="79"/>
      <c r="EE1101" s="79"/>
      <c r="EF1101" s="79"/>
      <c r="EG1101" s="79"/>
      <c r="EH1101" s="79"/>
      <c r="EI1101" s="79"/>
      <c r="EJ1101" s="79"/>
      <c r="EK1101" s="79"/>
      <c r="EL1101" s="79"/>
      <c r="EM1101" s="79"/>
      <c r="EN1101" s="79"/>
      <c r="EO1101" s="79"/>
      <c r="EP1101" s="79"/>
      <c r="EQ1101" s="79"/>
      <c r="ER1101" s="79"/>
      <c r="ES1101" s="79"/>
      <c r="ET1101" s="79"/>
      <c r="EU1101" s="79"/>
      <c r="EV1101" s="79"/>
      <c r="EW1101" s="79"/>
      <c r="EX1101" s="79"/>
      <c r="EY1101" s="79"/>
      <c r="EZ1101" s="79"/>
      <c r="FA1101" s="79"/>
      <c r="FB1101" s="79"/>
      <c r="FC1101" s="79"/>
      <c r="FD1101" s="79"/>
      <c r="FE1101" s="79"/>
      <c r="FF1101" s="79"/>
      <c r="FG1101" s="79"/>
      <c r="FH1101" s="79"/>
      <c r="FI1101" s="79"/>
      <c r="FJ1101" s="79"/>
      <c r="FK1101" s="79"/>
      <c r="FL1101" s="79"/>
      <c r="FM1101" s="79"/>
      <c r="FN1101" s="79"/>
      <c r="FO1101" s="79"/>
      <c r="FP1101" s="79"/>
      <c r="FQ1101" s="79"/>
      <c r="FR1101" s="79"/>
      <c r="FS1101" s="79"/>
      <c r="FT1101" s="79"/>
      <c r="FU1101" s="79"/>
      <c r="FV1101" s="79"/>
      <c r="FW1101" s="79"/>
      <c r="FX1101" s="79"/>
      <c r="FY1101" s="79"/>
      <c r="FZ1101" s="79"/>
      <c r="GA1101" s="79"/>
      <c r="GB1101" s="79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79"/>
      <c r="HP1101" s="79"/>
      <c r="HQ1101" s="79"/>
      <c r="HR1101" s="79"/>
      <c r="HS1101" s="79"/>
      <c r="HT1101" s="79"/>
      <c r="HU1101" s="79"/>
      <c r="HV1101" s="79"/>
      <c r="HW1101" s="79"/>
      <c r="HX1101" s="79"/>
      <c r="HY1101" s="79"/>
      <c r="HZ1101" s="79"/>
      <c r="IA1101" s="79"/>
      <c r="IB1101" s="79"/>
      <c r="IC1101" s="79"/>
      <c r="ID1101" s="79"/>
      <c r="IE1101" s="79"/>
      <c r="IF1101" s="79"/>
      <c r="IG1101" s="79"/>
      <c r="IH1101" s="79"/>
      <c r="II1101" s="79"/>
      <c r="IJ1101" s="79"/>
      <c r="IK1101" s="79"/>
      <c r="IL1101" s="79"/>
      <c r="IM1101" s="79"/>
      <c r="IN1101" s="79"/>
      <c r="IO1101" s="79"/>
      <c r="IP1101" s="79"/>
      <c r="IQ1101" s="79"/>
      <c r="IR1101" s="79"/>
      <c r="IS1101" s="79"/>
      <c r="IT1101" s="79"/>
      <c r="IU1101" s="79"/>
      <c r="IV1101" s="79"/>
      <c r="IW1101" s="79"/>
      <c r="IX1101" s="79"/>
      <c r="IY1101" s="79"/>
      <c r="IZ1101" s="79"/>
      <c r="JA1101" s="79"/>
      <c r="JB1101" s="79"/>
      <c r="JC1101" s="79"/>
      <c r="JD1101" s="79"/>
      <c r="JE1101" s="79"/>
      <c r="JF1101" s="79"/>
      <c r="JG1101" s="79"/>
      <c r="JH1101" s="79"/>
      <c r="JI1101" s="79"/>
      <c r="JJ1101" s="79"/>
      <c r="JK1101" s="79"/>
      <c r="JL1101" s="79"/>
      <c r="JM1101" s="79"/>
      <c r="JN1101" s="79"/>
      <c r="JO1101" s="79"/>
      <c r="JP1101" s="79"/>
      <c r="JQ1101" s="79"/>
      <c r="JR1101" s="79"/>
      <c r="JS1101" s="79"/>
      <c r="JT1101" s="79"/>
      <c r="JU1101" s="79"/>
      <c r="JV1101" s="79"/>
      <c r="JW1101" s="79"/>
      <c r="JX1101" s="79"/>
      <c r="JY1101" s="79"/>
      <c r="JZ1101" s="79"/>
      <c r="KA1101" s="79"/>
      <c r="KB1101" s="79"/>
      <c r="KC1101" s="79"/>
      <c r="KD1101" s="79"/>
      <c r="KE1101" s="79"/>
      <c r="KF1101" s="79"/>
      <c r="KG1101" s="79"/>
      <c r="KH1101" s="79"/>
      <c r="KI1101" s="79"/>
      <c r="KJ1101" s="79"/>
      <c r="KK1101" s="79"/>
      <c r="KL1101" s="79"/>
      <c r="KM1101" s="79"/>
      <c r="KN1101" s="79"/>
      <c r="KO1101" s="79"/>
      <c r="KP1101" s="79"/>
      <c r="KQ1101" s="79"/>
      <c r="KR1101" s="79"/>
      <c r="KS1101" s="79"/>
      <c r="KT1101" s="79"/>
      <c r="KU1101" s="79"/>
      <c r="KV1101" s="79"/>
      <c r="KW1101" s="79"/>
      <c r="KX1101" s="79"/>
      <c r="KY1101" s="79"/>
      <c r="KZ1101" s="79"/>
      <c r="LA1101" s="79"/>
      <c r="LB1101" s="79"/>
      <c r="LC1101" s="79"/>
      <c r="LD1101" s="79"/>
      <c r="LE1101" s="79"/>
      <c r="LF1101" s="79"/>
      <c r="LG1101" s="79"/>
      <c r="LH1101" s="79"/>
      <c r="LI1101" s="79"/>
      <c r="LJ1101" s="79"/>
      <c r="LK1101" s="79"/>
      <c r="LL1101" s="79"/>
      <c r="LM1101" s="79"/>
      <c r="LN1101" s="79"/>
      <c r="LO1101" s="79"/>
      <c r="LP1101" s="79"/>
      <c r="LQ1101" s="79"/>
      <c r="LR1101" s="79"/>
      <c r="LS1101" s="79"/>
      <c r="LT1101" s="79"/>
      <c r="LU1101" s="79"/>
      <c r="LV1101" s="79"/>
      <c r="LW1101" s="79"/>
      <c r="LX1101" s="79"/>
      <c r="LY1101" s="79"/>
      <c r="LZ1101" s="79"/>
      <c r="MA1101" s="79"/>
      <c r="MB1101" s="79"/>
      <c r="MC1101" s="79"/>
      <c r="MD1101" s="79"/>
      <c r="ME1101" s="79"/>
      <c r="MF1101" s="79"/>
      <c r="MG1101" s="79"/>
      <c r="MH1101" s="79"/>
      <c r="MI1101" s="79"/>
      <c r="MJ1101" s="79"/>
      <c r="MK1101" s="79"/>
      <c r="ML1101" s="79"/>
      <c r="MM1101" s="79"/>
      <c r="MN1101" s="79"/>
      <c r="MO1101" s="79"/>
      <c r="MP1101" s="79"/>
      <c r="MQ1101" s="79"/>
      <c r="MR1101" s="79"/>
      <c r="MS1101" s="79"/>
      <c r="MT1101" s="79"/>
      <c r="MU1101" s="79"/>
      <c r="MV1101" s="79"/>
      <c r="MW1101" s="79"/>
      <c r="MX1101" s="79"/>
      <c r="MY1101" s="79"/>
      <c r="MZ1101" s="79"/>
      <c r="NA1101" s="79"/>
      <c r="NB1101" s="79"/>
      <c r="NC1101" s="79"/>
      <c r="ND1101" s="79"/>
      <c r="NE1101" s="79"/>
      <c r="NF1101" s="79"/>
      <c r="NG1101" s="79"/>
      <c r="NH1101" s="79"/>
      <c r="NI1101" s="79"/>
      <c r="NJ1101" s="79"/>
      <c r="NK1101" s="79"/>
      <c r="NL1101" s="79"/>
      <c r="NM1101" s="79"/>
      <c r="NN1101" s="79"/>
      <c r="NO1101" s="79"/>
      <c r="NP1101" s="79"/>
      <c r="NQ1101" s="79"/>
      <c r="NR1101" s="79"/>
      <c r="NS1101" s="79"/>
      <c r="NT1101" s="79"/>
      <c r="NU1101" s="79"/>
      <c r="NV1101" s="79"/>
      <c r="NW1101" s="79"/>
      <c r="NX1101" s="79"/>
      <c r="NY1101" s="79"/>
      <c r="NZ1101" s="79"/>
      <c r="OA1101" s="79"/>
      <c r="OB1101" s="79"/>
      <c r="OC1101" s="79"/>
      <c r="OD1101" s="79"/>
      <c r="OE1101" s="79"/>
      <c r="OF1101" s="79"/>
      <c r="OG1101" s="79"/>
      <c r="OH1101" s="79"/>
      <c r="OI1101" s="79"/>
      <c r="OJ1101" s="79"/>
      <c r="OK1101" s="79"/>
      <c r="OL1101" s="79"/>
      <c r="OM1101" s="79"/>
      <c r="ON1101" s="79"/>
      <c r="OO1101" s="79"/>
      <c r="OP1101" s="79"/>
      <c r="OQ1101" s="79"/>
      <c r="OR1101" s="79"/>
      <c r="OS1101" s="79"/>
      <c r="OT1101" s="79"/>
      <c r="OU1101" s="79"/>
      <c r="OV1101" s="79"/>
      <c r="OW1101" s="79"/>
      <c r="OX1101" s="79"/>
      <c r="OY1101" s="79"/>
      <c r="OZ1101" s="79"/>
      <c r="PA1101" s="79"/>
      <c r="PB1101" s="79"/>
      <c r="PC1101" s="79"/>
      <c r="PD1101" s="79"/>
      <c r="PE1101" s="79"/>
      <c r="PF1101" s="79"/>
      <c r="PG1101" s="79"/>
      <c r="PH1101" s="79"/>
      <c r="PI1101" s="79"/>
      <c r="PJ1101" s="79"/>
      <c r="PK1101" s="79"/>
      <c r="PL1101" s="79"/>
      <c r="PM1101" s="79"/>
      <c r="PN1101" s="79"/>
      <c r="PO1101" s="79"/>
      <c r="PP1101" s="79"/>
      <c r="PQ1101" s="79"/>
      <c r="PR1101" s="79"/>
      <c r="PS1101" s="79"/>
      <c r="PT1101" s="79"/>
      <c r="PU1101" s="79"/>
      <c r="PV1101" s="79"/>
      <c r="PW1101" s="79"/>
      <c r="PX1101" s="79"/>
      <c r="PY1101" s="79"/>
      <c r="PZ1101" s="79"/>
      <c r="QA1101" s="79"/>
      <c r="QB1101" s="79"/>
      <c r="QC1101" s="79"/>
      <c r="QD1101" s="79"/>
      <c r="QE1101" s="79"/>
      <c r="QF1101" s="79"/>
      <c r="QG1101" s="79"/>
      <c r="QH1101" s="79"/>
      <c r="QI1101" s="79"/>
      <c r="QJ1101" s="79"/>
      <c r="QK1101" s="79"/>
      <c r="QL1101" s="79"/>
      <c r="QM1101" s="79"/>
      <c r="QN1101" s="79"/>
      <c r="QO1101" s="79"/>
      <c r="QP1101" s="79"/>
      <c r="QQ1101" s="79"/>
      <c r="QR1101" s="79"/>
      <c r="QS1101" s="79"/>
      <c r="QT1101" s="79"/>
      <c r="QU1101" s="79"/>
      <c r="QV1101" s="79"/>
      <c r="QW1101" s="79"/>
      <c r="QX1101" s="79"/>
      <c r="QY1101" s="79"/>
      <c r="QZ1101" s="79"/>
      <c r="RA1101" s="79"/>
      <c r="RB1101" s="79"/>
      <c r="RC1101" s="79"/>
      <c r="RD1101" s="79"/>
      <c r="RE1101" s="79"/>
      <c r="RF1101" s="79"/>
      <c r="RG1101" s="79"/>
      <c r="RH1101" s="79"/>
      <c r="RI1101" s="79"/>
      <c r="RJ1101" s="79"/>
      <c r="RK1101" s="79"/>
      <c r="RL1101" s="79"/>
      <c r="RM1101" s="79"/>
      <c r="RN1101" s="79"/>
      <c r="RO1101" s="79"/>
      <c r="RP1101" s="79"/>
      <c r="RQ1101" s="79"/>
      <c r="RR1101" s="79"/>
      <c r="RS1101" s="79"/>
      <c r="RT1101" s="79"/>
      <c r="RU1101" s="79"/>
      <c r="RV1101" s="79"/>
      <c r="RW1101" s="79"/>
      <c r="RX1101" s="79"/>
      <c r="RY1101" s="79"/>
      <c r="RZ1101" s="79"/>
      <c r="SA1101" s="79"/>
      <c r="SB1101" s="79"/>
      <c r="SC1101" s="79"/>
      <c r="SD1101" s="79"/>
      <c r="SE1101" s="79"/>
      <c r="SF1101" s="79"/>
      <c r="SG1101" s="79"/>
      <c r="SH1101" s="79"/>
      <c r="SI1101" s="79"/>
      <c r="SJ1101" s="79"/>
      <c r="SK1101" s="79"/>
      <c r="SL1101" s="79"/>
      <c r="SM1101" s="79"/>
      <c r="SN1101" s="79"/>
      <c r="SO1101" s="79"/>
      <c r="SP1101" s="79"/>
      <c r="SQ1101" s="79"/>
      <c r="SR1101" s="79"/>
      <c r="SS1101" s="79"/>
      <c r="ST1101" s="79"/>
      <c r="SU1101" s="79"/>
      <c r="SV1101" s="79"/>
      <c r="SW1101" s="79"/>
      <c r="SX1101" s="79"/>
      <c r="SY1101" s="79"/>
      <c r="SZ1101" s="79"/>
      <c r="TA1101" s="79"/>
      <c r="TB1101" s="79"/>
      <c r="TC1101" s="79"/>
      <c r="TD1101" s="79"/>
      <c r="TE1101" s="79"/>
      <c r="TF1101" s="79"/>
      <c r="TG1101" s="79"/>
      <c r="TH1101" s="79"/>
      <c r="TI1101" s="79"/>
      <c r="TJ1101" s="79"/>
      <c r="TK1101" s="79"/>
      <c r="TL1101" s="79"/>
      <c r="TM1101" s="79"/>
      <c r="TN1101" s="79"/>
      <c r="TO1101" s="79"/>
      <c r="TP1101" s="79"/>
      <c r="TQ1101" s="79"/>
      <c r="TR1101" s="79"/>
      <c r="TS1101" s="79"/>
      <c r="TT1101" s="79"/>
      <c r="TU1101" s="79"/>
      <c r="TV1101" s="79"/>
      <c r="TW1101" s="79"/>
      <c r="TX1101" s="79"/>
      <c r="TY1101" s="79"/>
      <c r="TZ1101" s="79"/>
      <c r="UA1101" s="79"/>
      <c r="UB1101" s="79"/>
      <c r="UC1101" s="79"/>
      <c r="UD1101" s="79"/>
      <c r="UE1101" s="79"/>
      <c r="UF1101" s="79"/>
      <c r="UG1101" s="79"/>
      <c r="UH1101" s="79"/>
      <c r="UI1101" s="79"/>
      <c r="UJ1101" s="79"/>
      <c r="UK1101" s="79"/>
      <c r="UL1101" s="79"/>
      <c r="UM1101" s="79"/>
      <c r="UN1101" s="79"/>
      <c r="UO1101" s="79"/>
      <c r="UP1101" s="79"/>
      <c r="UQ1101" s="79"/>
      <c r="UR1101" s="79"/>
      <c r="US1101" s="79"/>
      <c r="UT1101" s="79"/>
      <c r="UU1101" s="79"/>
      <c r="UV1101" s="79"/>
      <c r="UW1101" s="79"/>
      <c r="UX1101" s="79"/>
      <c r="UY1101" s="79"/>
      <c r="UZ1101" s="79"/>
      <c r="VA1101" s="79"/>
      <c r="VB1101" s="79"/>
      <c r="VC1101" s="79"/>
      <c r="VD1101" s="79"/>
      <c r="VE1101" s="79"/>
      <c r="VF1101" s="79"/>
      <c r="VG1101" s="79"/>
      <c r="VH1101" s="79"/>
      <c r="VI1101" s="79"/>
      <c r="VJ1101" s="79"/>
      <c r="VK1101" s="79"/>
      <c r="VL1101" s="79"/>
      <c r="VM1101" s="79"/>
      <c r="VN1101" s="79"/>
      <c r="VO1101" s="79"/>
      <c r="VP1101" s="79"/>
      <c r="VQ1101" s="79"/>
      <c r="VR1101" s="79"/>
      <c r="VS1101" s="79"/>
      <c r="VT1101" s="79"/>
      <c r="VU1101" s="79"/>
      <c r="VV1101" s="79"/>
      <c r="VW1101" s="79"/>
      <c r="VX1101" s="79"/>
      <c r="VY1101" s="79"/>
      <c r="VZ1101" s="79"/>
      <c r="WA1101" s="79"/>
      <c r="WB1101" s="79"/>
      <c r="WC1101" s="79"/>
    </row>
    <row r="1102" spans="1:601" s="102" customFormat="1">
      <c r="A1102" s="60">
        <f>IF(C1102=C1101,A1101,IF(C1102=(C1101+1),A1101,(A1101+1)))</f>
        <v>158</v>
      </c>
      <c r="B1102" s="50" t="str">
        <f>IF(L1102="Stroke",IF(M1102=M1101,IF(A1102&lt;&gt;A1101,1,IF(L1101="Stroke",B1101+1,IF(L1100="Stroke",B1100+1,IF(L1099="Stroke",B1099+1,IF(L1098="Stroke",B1098+1,IF(L1097="Stroke",B1097+1,IF(L1096="Stroke",B1096+1,IF(L1095="Stroke",B1095+1,"")))))))),IF(A1102&lt;&gt;A1100,1,IF(M1102=M1100,IF(L1100="Stroke",B1100+1,IF(M1102=M1099,IF(L1099="Stroke",B1099+1,""))),1))),"")</f>
        <v/>
      </c>
      <c r="C1102" s="60">
        <f t="shared" si="34"/>
        <v>67939</v>
      </c>
      <c r="D1102" s="60" t="str">
        <f t="shared" si="35"/>
        <v>2017123</v>
      </c>
      <c r="E1102" s="60">
        <v>2017</v>
      </c>
      <c r="F1102" s="60">
        <v>12</v>
      </c>
      <c r="G1102" s="60">
        <v>3</v>
      </c>
      <c r="H1102" s="60">
        <v>18</v>
      </c>
      <c r="I1102" s="60">
        <v>52</v>
      </c>
      <c r="J1102" s="60">
        <v>19</v>
      </c>
      <c r="K1102" s="60">
        <v>949</v>
      </c>
      <c r="L1102" s="60" t="s">
        <v>257</v>
      </c>
      <c r="M1102" s="60">
        <v>2</v>
      </c>
      <c r="N1102" s="60" t="s">
        <v>21</v>
      </c>
      <c r="O1102" s="60" t="s">
        <v>27</v>
      </c>
      <c r="P1102" s="60">
        <v>0</v>
      </c>
      <c r="Q1102" s="60"/>
      <c r="R1102" s="60"/>
      <c r="S1102" s="60"/>
      <c r="T1102" s="60"/>
      <c r="U1102" s="79"/>
      <c r="V1102" s="79"/>
      <c r="W1102" s="79"/>
      <c r="X1102" s="79"/>
      <c r="Y1102" s="79"/>
      <c r="Z1102" s="79"/>
      <c r="AA1102" s="79"/>
      <c r="AB1102" s="79"/>
      <c r="AC1102" s="79"/>
      <c r="AD1102" s="79"/>
      <c r="AE1102" s="79"/>
      <c r="AF1102" s="79"/>
      <c r="AG1102" s="79"/>
      <c r="AH1102" s="79"/>
      <c r="AI1102" s="79"/>
      <c r="AJ1102" s="79"/>
      <c r="AK1102" s="79"/>
      <c r="AL1102" s="79"/>
      <c r="AM1102" s="79"/>
      <c r="AN1102" s="79"/>
      <c r="AO1102" s="79"/>
      <c r="AP1102" s="79"/>
      <c r="AQ1102" s="79"/>
      <c r="AR1102" s="79"/>
      <c r="AS1102" s="79"/>
      <c r="AT1102" s="79"/>
      <c r="AU1102" s="79"/>
      <c r="AV1102" s="79"/>
      <c r="AW1102" s="79"/>
      <c r="AX1102" s="79"/>
      <c r="AY1102" s="79"/>
      <c r="AZ1102" s="79"/>
      <c r="BA1102" s="79"/>
      <c r="BB1102" s="79"/>
      <c r="BC1102" s="79"/>
      <c r="BD1102" s="79"/>
      <c r="BE1102" s="79"/>
      <c r="BF1102" s="79"/>
      <c r="BG1102" s="79"/>
      <c r="BH1102" s="79"/>
      <c r="BI1102" s="79"/>
      <c r="BJ1102" s="79"/>
      <c r="BK1102" s="79"/>
      <c r="BL1102" s="79"/>
      <c r="BM1102" s="79"/>
      <c r="BN1102" s="79"/>
      <c r="BO1102" s="79"/>
      <c r="BP1102" s="79"/>
      <c r="BQ1102" s="79"/>
      <c r="BR1102" s="79"/>
      <c r="BS1102" s="79"/>
      <c r="BT1102" s="79"/>
      <c r="BU1102" s="79"/>
      <c r="BV1102" s="79"/>
      <c r="BW1102" s="79"/>
      <c r="BX1102" s="79"/>
      <c r="BY1102" s="79"/>
      <c r="BZ1102" s="79"/>
      <c r="CA1102" s="79"/>
      <c r="CB1102" s="79"/>
      <c r="CC1102" s="79"/>
      <c r="CD1102" s="79"/>
      <c r="CE1102" s="79"/>
      <c r="CF1102" s="79"/>
      <c r="CG1102" s="79"/>
      <c r="CH1102" s="79"/>
      <c r="CI1102" s="79"/>
      <c r="CJ1102" s="79"/>
      <c r="CK1102" s="79"/>
      <c r="CL1102" s="79"/>
      <c r="CM1102" s="79"/>
      <c r="CN1102" s="79"/>
      <c r="CO1102" s="79"/>
      <c r="CP1102" s="79"/>
      <c r="CQ1102" s="79"/>
      <c r="CR1102" s="79"/>
      <c r="CS1102" s="79"/>
      <c r="CT1102" s="79"/>
      <c r="CU1102" s="79"/>
      <c r="CV1102" s="79"/>
      <c r="CW1102" s="79"/>
      <c r="CX1102" s="79"/>
      <c r="CY1102" s="79"/>
      <c r="CZ1102" s="79"/>
      <c r="DA1102" s="79"/>
      <c r="DB1102" s="79"/>
      <c r="DC1102" s="79"/>
      <c r="DD1102" s="79"/>
      <c r="DE1102" s="79"/>
      <c r="DF1102" s="79"/>
      <c r="DG1102" s="79"/>
      <c r="DH1102" s="79"/>
      <c r="DI1102" s="79"/>
      <c r="DJ1102" s="79"/>
      <c r="DK1102" s="79"/>
      <c r="DL1102" s="79"/>
      <c r="DM1102" s="79"/>
      <c r="DN1102" s="79"/>
      <c r="DO1102" s="79"/>
      <c r="DP1102" s="79"/>
      <c r="DQ1102" s="79"/>
      <c r="DR1102" s="79"/>
      <c r="DS1102" s="79"/>
      <c r="DT1102" s="79"/>
      <c r="DU1102" s="79"/>
      <c r="DV1102" s="79"/>
      <c r="DW1102" s="79"/>
      <c r="DX1102" s="79"/>
      <c r="DY1102" s="79"/>
      <c r="DZ1102" s="79"/>
      <c r="EA1102" s="79"/>
      <c r="EB1102" s="79"/>
      <c r="EC1102" s="79"/>
      <c r="ED1102" s="79"/>
      <c r="EE1102" s="79"/>
      <c r="EF1102" s="79"/>
      <c r="EG1102" s="79"/>
      <c r="EH1102" s="79"/>
      <c r="EI1102" s="79"/>
      <c r="EJ1102" s="79"/>
      <c r="EK1102" s="79"/>
      <c r="EL1102" s="79"/>
      <c r="EM1102" s="79"/>
      <c r="EN1102" s="79"/>
      <c r="EO1102" s="79"/>
      <c r="EP1102" s="79"/>
      <c r="EQ1102" s="79"/>
      <c r="ER1102" s="79"/>
      <c r="ES1102" s="79"/>
      <c r="ET1102" s="79"/>
      <c r="EU1102" s="79"/>
      <c r="EV1102" s="79"/>
      <c r="EW1102" s="79"/>
      <c r="EX1102" s="79"/>
      <c r="EY1102" s="79"/>
      <c r="EZ1102" s="79"/>
      <c r="FA1102" s="79"/>
      <c r="FB1102" s="79"/>
      <c r="FC1102" s="79"/>
      <c r="FD1102" s="79"/>
      <c r="FE1102" s="79"/>
      <c r="FF1102" s="79"/>
      <c r="FG1102" s="79"/>
      <c r="FH1102" s="79"/>
      <c r="FI1102" s="79"/>
      <c r="FJ1102" s="79"/>
      <c r="FK1102" s="79"/>
      <c r="FL1102" s="79"/>
      <c r="FM1102" s="79"/>
      <c r="FN1102" s="79"/>
      <c r="FO1102" s="79"/>
      <c r="FP1102" s="79"/>
      <c r="FQ1102" s="79"/>
      <c r="FR1102" s="79"/>
      <c r="FS1102" s="79"/>
      <c r="FT1102" s="79"/>
      <c r="FU1102" s="79"/>
      <c r="FV1102" s="79"/>
      <c r="FW1102" s="79"/>
      <c r="FX1102" s="79"/>
      <c r="FY1102" s="79"/>
      <c r="FZ1102" s="79"/>
      <c r="GA1102" s="79"/>
      <c r="GB1102" s="79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79"/>
      <c r="HP1102" s="79"/>
      <c r="HQ1102" s="79"/>
      <c r="HR1102" s="79"/>
      <c r="HS1102" s="79"/>
      <c r="HT1102" s="79"/>
      <c r="HU1102" s="79"/>
      <c r="HV1102" s="79"/>
      <c r="HW1102" s="79"/>
      <c r="HX1102" s="79"/>
      <c r="HY1102" s="79"/>
      <c r="HZ1102" s="79"/>
      <c r="IA1102" s="79"/>
      <c r="IB1102" s="79"/>
      <c r="IC1102" s="79"/>
      <c r="ID1102" s="79"/>
      <c r="IE1102" s="79"/>
      <c r="IF1102" s="79"/>
      <c r="IG1102" s="79"/>
      <c r="IH1102" s="79"/>
      <c r="II1102" s="79"/>
      <c r="IJ1102" s="79"/>
      <c r="IK1102" s="79"/>
      <c r="IL1102" s="79"/>
      <c r="IM1102" s="79"/>
      <c r="IN1102" s="79"/>
      <c r="IO1102" s="79"/>
      <c r="IP1102" s="79"/>
      <c r="IQ1102" s="79"/>
      <c r="IR1102" s="79"/>
      <c r="IS1102" s="79"/>
      <c r="IT1102" s="79"/>
      <c r="IU1102" s="79"/>
      <c r="IV1102" s="79"/>
      <c r="IW1102" s="79"/>
      <c r="IX1102" s="79"/>
      <c r="IY1102" s="79"/>
      <c r="IZ1102" s="79"/>
      <c r="JA1102" s="79"/>
      <c r="JB1102" s="79"/>
      <c r="JC1102" s="79"/>
      <c r="JD1102" s="79"/>
      <c r="JE1102" s="79"/>
      <c r="JF1102" s="79"/>
      <c r="JG1102" s="79"/>
      <c r="JH1102" s="79"/>
      <c r="JI1102" s="79"/>
      <c r="JJ1102" s="79"/>
      <c r="JK1102" s="79"/>
      <c r="JL1102" s="79"/>
      <c r="JM1102" s="79"/>
      <c r="JN1102" s="79"/>
      <c r="JO1102" s="79"/>
      <c r="JP1102" s="79"/>
      <c r="JQ1102" s="79"/>
      <c r="JR1102" s="79"/>
      <c r="JS1102" s="79"/>
      <c r="JT1102" s="79"/>
      <c r="JU1102" s="79"/>
      <c r="JV1102" s="79"/>
      <c r="JW1102" s="79"/>
      <c r="JX1102" s="79"/>
      <c r="JY1102" s="79"/>
      <c r="JZ1102" s="79"/>
      <c r="KA1102" s="79"/>
      <c r="KB1102" s="79"/>
      <c r="KC1102" s="79"/>
      <c r="KD1102" s="79"/>
      <c r="KE1102" s="79"/>
      <c r="KF1102" s="79"/>
      <c r="KG1102" s="79"/>
      <c r="KH1102" s="79"/>
      <c r="KI1102" s="79"/>
      <c r="KJ1102" s="79"/>
      <c r="KK1102" s="79"/>
      <c r="KL1102" s="79"/>
      <c r="KM1102" s="79"/>
      <c r="KN1102" s="79"/>
      <c r="KO1102" s="79"/>
      <c r="KP1102" s="79"/>
      <c r="KQ1102" s="79"/>
      <c r="KR1102" s="79"/>
      <c r="KS1102" s="79"/>
      <c r="KT1102" s="79"/>
      <c r="KU1102" s="79"/>
      <c r="KV1102" s="79"/>
      <c r="KW1102" s="79"/>
      <c r="KX1102" s="79"/>
      <c r="KY1102" s="79"/>
      <c r="KZ1102" s="79"/>
      <c r="LA1102" s="79"/>
      <c r="LB1102" s="79"/>
      <c r="LC1102" s="79"/>
      <c r="LD1102" s="79"/>
      <c r="LE1102" s="79"/>
      <c r="LF1102" s="79"/>
      <c r="LG1102" s="79"/>
      <c r="LH1102" s="79"/>
      <c r="LI1102" s="79"/>
      <c r="LJ1102" s="79"/>
      <c r="LK1102" s="79"/>
      <c r="LL1102" s="79"/>
      <c r="LM1102" s="79"/>
      <c r="LN1102" s="79"/>
      <c r="LO1102" s="79"/>
      <c r="LP1102" s="79"/>
      <c r="LQ1102" s="79"/>
      <c r="LR1102" s="79"/>
      <c r="LS1102" s="79"/>
      <c r="LT1102" s="79"/>
      <c r="LU1102" s="79"/>
      <c r="LV1102" s="79"/>
      <c r="LW1102" s="79"/>
      <c r="LX1102" s="79"/>
      <c r="LY1102" s="79"/>
      <c r="LZ1102" s="79"/>
      <c r="MA1102" s="79"/>
      <c r="MB1102" s="79"/>
      <c r="MC1102" s="79"/>
      <c r="MD1102" s="79"/>
      <c r="ME1102" s="79"/>
      <c r="MF1102" s="79"/>
      <c r="MG1102" s="79"/>
      <c r="MH1102" s="79"/>
      <c r="MI1102" s="79"/>
      <c r="MJ1102" s="79"/>
      <c r="MK1102" s="79"/>
      <c r="ML1102" s="79"/>
      <c r="MM1102" s="79"/>
      <c r="MN1102" s="79"/>
      <c r="MO1102" s="79"/>
      <c r="MP1102" s="79"/>
      <c r="MQ1102" s="79"/>
      <c r="MR1102" s="79"/>
      <c r="MS1102" s="79"/>
      <c r="MT1102" s="79"/>
      <c r="MU1102" s="79"/>
      <c r="MV1102" s="79"/>
      <c r="MW1102" s="79"/>
      <c r="MX1102" s="79"/>
      <c r="MY1102" s="79"/>
      <c r="MZ1102" s="79"/>
      <c r="NA1102" s="79"/>
      <c r="NB1102" s="79"/>
      <c r="NC1102" s="79"/>
      <c r="ND1102" s="79"/>
      <c r="NE1102" s="79"/>
      <c r="NF1102" s="79"/>
      <c r="NG1102" s="79"/>
      <c r="NH1102" s="79"/>
      <c r="NI1102" s="79"/>
      <c r="NJ1102" s="79"/>
      <c r="NK1102" s="79"/>
      <c r="NL1102" s="79"/>
      <c r="NM1102" s="79"/>
      <c r="NN1102" s="79"/>
      <c r="NO1102" s="79"/>
      <c r="NP1102" s="79"/>
      <c r="NQ1102" s="79"/>
      <c r="NR1102" s="79"/>
      <c r="NS1102" s="79"/>
      <c r="NT1102" s="79"/>
      <c r="NU1102" s="79"/>
      <c r="NV1102" s="79"/>
      <c r="NW1102" s="79"/>
      <c r="NX1102" s="79"/>
      <c r="NY1102" s="79"/>
      <c r="NZ1102" s="79"/>
      <c r="OA1102" s="79"/>
      <c r="OB1102" s="79"/>
      <c r="OC1102" s="79"/>
      <c r="OD1102" s="79"/>
      <c r="OE1102" s="79"/>
      <c r="OF1102" s="79"/>
      <c r="OG1102" s="79"/>
      <c r="OH1102" s="79"/>
      <c r="OI1102" s="79"/>
      <c r="OJ1102" s="79"/>
      <c r="OK1102" s="79"/>
      <c r="OL1102" s="79"/>
      <c r="OM1102" s="79"/>
      <c r="ON1102" s="79"/>
      <c r="OO1102" s="79"/>
      <c r="OP1102" s="79"/>
      <c r="OQ1102" s="79"/>
      <c r="OR1102" s="79"/>
      <c r="OS1102" s="79"/>
      <c r="OT1102" s="79"/>
      <c r="OU1102" s="79"/>
      <c r="OV1102" s="79"/>
      <c r="OW1102" s="79"/>
      <c r="OX1102" s="79"/>
      <c r="OY1102" s="79"/>
      <c r="OZ1102" s="79"/>
      <c r="PA1102" s="79"/>
      <c r="PB1102" s="79"/>
      <c r="PC1102" s="79"/>
      <c r="PD1102" s="79"/>
      <c r="PE1102" s="79"/>
      <c r="PF1102" s="79"/>
      <c r="PG1102" s="79"/>
      <c r="PH1102" s="79"/>
      <c r="PI1102" s="79"/>
      <c r="PJ1102" s="79"/>
      <c r="PK1102" s="79"/>
      <c r="PL1102" s="79"/>
      <c r="PM1102" s="79"/>
      <c r="PN1102" s="79"/>
      <c r="PO1102" s="79"/>
      <c r="PP1102" s="79"/>
      <c r="PQ1102" s="79"/>
      <c r="PR1102" s="79"/>
      <c r="PS1102" s="79"/>
      <c r="PT1102" s="79"/>
      <c r="PU1102" s="79"/>
      <c r="PV1102" s="79"/>
      <c r="PW1102" s="79"/>
      <c r="PX1102" s="79"/>
      <c r="PY1102" s="79"/>
      <c r="PZ1102" s="79"/>
      <c r="QA1102" s="79"/>
      <c r="QB1102" s="79"/>
      <c r="QC1102" s="79"/>
      <c r="QD1102" s="79"/>
      <c r="QE1102" s="79"/>
      <c r="QF1102" s="79"/>
      <c r="QG1102" s="79"/>
      <c r="QH1102" s="79"/>
      <c r="QI1102" s="79"/>
      <c r="QJ1102" s="79"/>
      <c r="QK1102" s="79"/>
      <c r="QL1102" s="79"/>
      <c r="QM1102" s="79"/>
      <c r="QN1102" s="79"/>
      <c r="QO1102" s="79"/>
      <c r="QP1102" s="79"/>
      <c r="QQ1102" s="79"/>
      <c r="QR1102" s="79"/>
      <c r="QS1102" s="79"/>
      <c r="QT1102" s="79"/>
      <c r="QU1102" s="79"/>
      <c r="QV1102" s="79"/>
      <c r="QW1102" s="79"/>
      <c r="QX1102" s="79"/>
      <c r="QY1102" s="79"/>
      <c r="QZ1102" s="79"/>
      <c r="RA1102" s="79"/>
      <c r="RB1102" s="79"/>
      <c r="RC1102" s="79"/>
      <c r="RD1102" s="79"/>
      <c r="RE1102" s="79"/>
      <c r="RF1102" s="79"/>
      <c r="RG1102" s="79"/>
      <c r="RH1102" s="79"/>
      <c r="RI1102" s="79"/>
      <c r="RJ1102" s="79"/>
      <c r="RK1102" s="79"/>
      <c r="RL1102" s="79"/>
      <c r="RM1102" s="79"/>
      <c r="RN1102" s="79"/>
      <c r="RO1102" s="79"/>
      <c r="RP1102" s="79"/>
      <c r="RQ1102" s="79"/>
      <c r="RR1102" s="79"/>
      <c r="RS1102" s="79"/>
      <c r="RT1102" s="79"/>
      <c r="RU1102" s="79"/>
      <c r="RV1102" s="79"/>
      <c r="RW1102" s="79"/>
      <c r="RX1102" s="79"/>
      <c r="RY1102" s="79"/>
      <c r="RZ1102" s="79"/>
      <c r="SA1102" s="79"/>
      <c r="SB1102" s="79"/>
      <c r="SC1102" s="79"/>
      <c r="SD1102" s="79"/>
      <c r="SE1102" s="79"/>
      <c r="SF1102" s="79"/>
      <c r="SG1102" s="79"/>
      <c r="SH1102" s="79"/>
      <c r="SI1102" s="79"/>
      <c r="SJ1102" s="79"/>
      <c r="SK1102" s="79"/>
      <c r="SL1102" s="79"/>
      <c r="SM1102" s="79"/>
      <c r="SN1102" s="79"/>
      <c r="SO1102" s="79"/>
      <c r="SP1102" s="79"/>
      <c r="SQ1102" s="79"/>
      <c r="SR1102" s="79"/>
      <c r="SS1102" s="79"/>
      <c r="ST1102" s="79"/>
      <c r="SU1102" s="79"/>
      <c r="SV1102" s="79"/>
      <c r="SW1102" s="79"/>
      <c r="SX1102" s="79"/>
      <c r="SY1102" s="79"/>
      <c r="SZ1102" s="79"/>
      <c r="TA1102" s="79"/>
      <c r="TB1102" s="79"/>
      <c r="TC1102" s="79"/>
      <c r="TD1102" s="79"/>
      <c r="TE1102" s="79"/>
      <c r="TF1102" s="79"/>
      <c r="TG1102" s="79"/>
      <c r="TH1102" s="79"/>
      <c r="TI1102" s="79"/>
      <c r="TJ1102" s="79"/>
      <c r="TK1102" s="79"/>
      <c r="TL1102" s="79"/>
      <c r="TM1102" s="79"/>
      <c r="TN1102" s="79"/>
      <c r="TO1102" s="79"/>
      <c r="TP1102" s="79"/>
      <c r="TQ1102" s="79"/>
      <c r="TR1102" s="79"/>
      <c r="TS1102" s="79"/>
      <c r="TT1102" s="79"/>
      <c r="TU1102" s="79"/>
      <c r="TV1102" s="79"/>
      <c r="TW1102" s="79"/>
      <c r="TX1102" s="79"/>
      <c r="TY1102" s="79"/>
      <c r="TZ1102" s="79"/>
      <c r="UA1102" s="79"/>
      <c r="UB1102" s="79"/>
      <c r="UC1102" s="79"/>
      <c r="UD1102" s="79"/>
      <c r="UE1102" s="79"/>
      <c r="UF1102" s="79"/>
      <c r="UG1102" s="79"/>
      <c r="UH1102" s="79"/>
      <c r="UI1102" s="79"/>
      <c r="UJ1102" s="79"/>
      <c r="UK1102" s="79"/>
      <c r="UL1102" s="79"/>
      <c r="UM1102" s="79"/>
      <c r="UN1102" s="79"/>
      <c r="UO1102" s="79"/>
      <c r="UP1102" s="79"/>
      <c r="UQ1102" s="79"/>
      <c r="UR1102" s="79"/>
      <c r="US1102" s="79"/>
      <c r="UT1102" s="79"/>
      <c r="UU1102" s="79"/>
      <c r="UV1102" s="79"/>
      <c r="UW1102" s="79"/>
      <c r="UX1102" s="79"/>
      <c r="UY1102" s="79"/>
      <c r="UZ1102" s="79"/>
      <c r="VA1102" s="79"/>
      <c r="VB1102" s="79"/>
      <c r="VC1102" s="79"/>
      <c r="VD1102" s="79"/>
      <c r="VE1102" s="79"/>
      <c r="VF1102" s="79"/>
      <c r="VG1102" s="79"/>
      <c r="VH1102" s="79"/>
      <c r="VI1102" s="79"/>
      <c r="VJ1102" s="79"/>
      <c r="VK1102" s="79"/>
      <c r="VL1102" s="79"/>
      <c r="VM1102" s="79"/>
      <c r="VN1102" s="79"/>
      <c r="VO1102" s="79"/>
      <c r="VP1102" s="79"/>
      <c r="VQ1102" s="79"/>
      <c r="VR1102" s="79"/>
      <c r="VS1102" s="79"/>
      <c r="VT1102" s="79"/>
      <c r="VU1102" s="79"/>
      <c r="VV1102" s="79"/>
      <c r="VW1102" s="79"/>
      <c r="VX1102" s="79"/>
      <c r="VY1102" s="79"/>
      <c r="VZ1102" s="79"/>
      <c r="WA1102" s="79"/>
      <c r="WB1102" s="79"/>
      <c r="WC1102" s="79"/>
    </row>
    <row r="1103" spans="1:601" s="102" customFormat="1">
      <c r="A1103" s="60">
        <f>IF(C1103=C1102,A1102,IF(C1103=(C1102+1),A1102,(A1102+1)))</f>
        <v>158</v>
      </c>
      <c r="B1103" s="50" t="str">
        <f>IF(L1103="Stroke",IF(M1103=M1102,IF(A1103&lt;&gt;A1102,1,IF(L1102="Stroke",B1102+1,IF(L1101="Stroke",B1101+1,IF(L1100="Stroke",B1100+1,IF(L1099="Stroke",B1099+1,IF(L1098="Stroke",B1098+1,IF(L1097="Stroke",B1097+1,IF(L1096="Stroke",B1096+1,"")))))))),IF(A1103&lt;&gt;A1101,1,IF(M1103=M1101,IF(L1101="Stroke",B1101+1,IF(M1103=M1100,IF(L1100="Stroke",B1100+1,""))),1))),"")</f>
        <v/>
      </c>
      <c r="C1103" s="60">
        <f t="shared" si="34"/>
        <v>67939</v>
      </c>
      <c r="D1103" s="60" t="str">
        <f t="shared" si="35"/>
        <v>2017123</v>
      </c>
      <c r="E1103" s="60">
        <v>2017</v>
      </c>
      <c r="F1103" s="60">
        <v>12</v>
      </c>
      <c r="G1103" s="60">
        <v>3</v>
      </c>
      <c r="H1103" s="60">
        <v>18</v>
      </c>
      <c r="I1103" s="60">
        <v>52</v>
      </c>
      <c r="J1103" s="60">
        <v>19</v>
      </c>
      <c r="K1103" s="60">
        <v>955</v>
      </c>
      <c r="L1103" s="61" t="s">
        <v>47</v>
      </c>
      <c r="M1103" s="60">
        <v>2</v>
      </c>
      <c r="N1103" s="60" t="s">
        <v>21</v>
      </c>
      <c r="O1103" s="60" t="s">
        <v>27</v>
      </c>
      <c r="P1103" s="60">
        <v>0</v>
      </c>
      <c r="Q1103" s="60"/>
      <c r="R1103" s="60"/>
      <c r="S1103" s="60"/>
      <c r="T1103" s="60"/>
      <c r="U1103" s="79"/>
      <c r="V1103" s="79"/>
      <c r="W1103" s="79"/>
      <c r="X1103" s="79"/>
      <c r="Y1103" s="79"/>
      <c r="Z1103" s="79"/>
      <c r="AA1103" s="79"/>
      <c r="AB1103" s="79"/>
      <c r="AC1103" s="79"/>
      <c r="AD1103" s="79"/>
      <c r="AE1103" s="79"/>
      <c r="AF1103" s="79"/>
      <c r="AG1103" s="79"/>
      <c r="AH1103" s="79"/>
      <c r="AI1103" s="79"/>
      <c r="AJ1103" s="79"/>
      <c r="AK1103" s="79"/>
      <c r="AL1103" s="79"/>
      <c r="AM1103" s="79"/>
      <c r="AN1103" s="79"/>
      <c r="AO1103" s="79"/>
      <c r="AP1103" s="79"/>
      <c r="AQ1103" s="79"/>
      <c r="AR1103" s="79"/>
      <c r="AS1103" s="79"/>
      <c r="AT1103" s="79"/>
      <c r="AU1103" s="79"/>
      <c r="AV1103" s="79"/>
      <c r="AW1103" s="79"/>
      <c r="AX1103" s="79"/>
      <c r="AY1103" s="79"/>
      <c r="AZ1103" s="79"/>
      <c r="BA1103" s="79"/>
      <c r="BB1103" s="79"/>
      <c r="BC1103" s="79"/>
      <c r="BD1103" s="79"/>
      <c r="BE1103" s="79"/>
      <c r="BF1103" s="79"/>
      <c r="BG1103" s="79"/>
      <c r="BH1103" s="79"/>
      <c r="BI1103" s="79"/>
      <c r="BJ1103" s="79"/>
      <c r="BK1103" s="79"/>
      <c r="BL1103" s="79"/>
      <c r="BM1103" s="79"/>
      <c r="BN1103" s="79"/>
      <c r="BO1103" s="79"/>
      <c r="BP1103" s="79"/>
      <c r="BQ1103" s="79"/>
      <c r="BR1103" s="79"/>
      <c r="BS1103" s="79"/>
      <c r="BT1103" s="79"/>
      <c r="BU1103" s="79"/>
      <c r="BV1103" s="79"/>
      <c r="BW1103" s="79"/>
      <c r="BX1103" s="79"/>
      <c r="BY1103" s="79"/>
      <c r="BZ1103" s="79"/>
      <c r="CA1103" s="79"/>
      <c r="CB1103" s="79"/>
      <c r="CC1103" s="79"/>
      <c r="CD1103" s="79"/>
      <c r="CE1103" s="79"/>
      <c r="CF1103" s="79"/>
      <c r="CG1103" s="79"/>
      <c r="CH1103" s="79"/>
      <c r="CI1103" s="79"/>
      <c r="CJ1103" s="79"/>
      <c r="CK1103" s="79"/>
      <c r="CL1103" s="79"/>
      <c r="CM1103" s="79"/>
      <c r="CN1103" s="79"/>
      <c r="CO1103" s="79"/>
      <c r="CP1103" s="79"/>
      <c r="CQ1103" s="79"/>
      <c r="CR1103" s="79"/>
      <c r="CS1103" s="79"/>
      <c r="CT1103" s="79"/>
      <c r="CU1103" s="79"/>
      <c r="CV1103" s="79"/>
      <c r="CW1103" s="79"/>
      <c r="CX1103" s="79"/>
      <c r="CY1103" s="79"/>
      <c r="CZ1103" s="79"/>
      <c r="DA1103" s="79"/>
      <c r="DB1103" s="79"/>
      <c r="DC1103" s="79"/>
      <c r="DD1103" s="79"/>
      <c r="DE1103" s="79"/>
      <c r="DF1103" s="79"/>
      <c r="DG1103" s="79"/>
      <c r="DH1103" s="79"/>
      <c r="DI1103" s="79"/>
      <c r="DJ1103" s="79"/>
      <c r="DK1103" s="79"/>
      <c r="DL1103" s="79"/>
      <c r="DM1103" s="79"/>
      <c r="DN1103" s="79"/>
      <c r="DO1103" s="79"/>
      <c r="DP1103" s="79"/>
      <c r="DQ1103" s="79"/>
      <c r="DR1103" s="79"/>
      <c r="DS1103" s="79"/>
      <c r="DT1103" s="79"/>
      <c r="DU1103" s="79"/>
      <c r="DV1103" s="79"/>
      <c r="DW1103" s="79"/>
      <c r="DX1103" s="79"/>
      <c r="DY1103" s="79"/>
      <c r="DZ1103" s="79"/>
      <c r="EA1103" s="79"/>
      <c r="EB1103" s="79"/>
      <c r="EC1103" s="79"/>
      <c r="ED1103" s="79"/>
      <c r="EE1103" s="79"/>
      <c r="EF1103" s="79"/>
      <c r="EG1103" s="79"/>
      <c r="EH1103" s="79"/>
      <c r="EI1103" s="79"/>
      <c r="EJ1103" s="79"/>
      <c r="EK1103" s="79"/>
      <c r="EL1103" s="79"/>
      <c r="EM1103" s="79"/>
      <c r="EN1103" s="79"/>
      <c r="EO1103" s="79"/>
      <c r="EP1103" s="79"/>
      <c r="EQ1103" s="79"/>
      <c r="ER1103" s="79"/>
      <c r="ES1103" s="79"/>
      <c r="ET1103" s="79"/>
      <c r="EU1103" s="79"/>
      <c r="EV1103" s="79"/>
      <c r="EW1103" s="79"/>
      <c r="EX1103" s="79"/>
      <c r="EY1103" s="79"/>
      <c r="EZ1103" s="79"/>
      <c r="FA1103" s="79"/>
      <c r="FB1103" s="79"/>
      <c r="FC1103" s="79"/>
      <c r="FD1103" s="79"/>
      <c r="FE1103" s="79"/>
      <c r="FF1103" s="79"/>
      <c r="FG1103" s="79"/>
      <c r="FH1103" s="79"/>
      <c r="FI1103" s="79"/>
      <c r="FJ1103" s="79"/>
      <c r="FK1103" s="79"/>
      <c r="FL1103" s="79"/>
      <c r="FM1103" s="79"/>
      <c r="FN1103" s="79"/>
      <c r="FO1103" s="79"/>
      <c r="FP1103" s="79"/>
      <c r="FQ1103" s="79"/>
      <c r="FR1103" s="79"/>
      <c r="FS1103" s="79"/>
      <c r="FT1103" s="79"/>
      <c r="FU1103" s="79"/>
      <c r="FV1103" s="79"/>
      <c r="FW1103" s="79"/>
      <c r="FX1103" s="79"/>
      <c r="FY1103" s="79"/>
      <c r="FZ1103" s="79"/>
      <c r="GA1103" s="79"/>
      <c r="GB1103" s="79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79"/>
      <c r="HP1103" s="79"/>
      <c r="HQ1103" s="79"/>
      <c r="HR1103" s="79"/>
      <c r="HS1103" s="79"/>
      <c r="HT1103" s="79"/>
      <c r="HU1103" s="79"/>
      <c r="HV1103" s="79"/>
      <c r="HW1103" s="79"/>
      <c r="HX1103" s="79"/>
      <c r="HY1103" s="79"/>
      <c r="HZ1103" s="79"/>
      <c r="IA1103" s="79"/>
      <c r="IB1103" s="79"/>
      <c r="IC1103" s="79"/>
      <c r="ID1103" s="79"/>
      <c r="IE1103" s="79"/>
      <c r="IF1103" s="79"/>
      <c r="IG1103" s="79"/>
      <c r="IH1103" s="79"/>
      <c r="II1103" s="79"/>
      <c r="IJ1103" s="79"/>
      <c r="IK1103" s="79"/>
      <c r="IL1103" s="79"/>
      <c r="IM1103" s="79"/>
      <c r="IN1103" s="79"/>
      <c r="IO1103" s="79"/>
      <c r="IP1103" s="79"/>
      <c r="IQ1103" s="79"/>
      <c r="IR1103" s="79"/>
      <c r="IS1103" s="79"/>
      <c r="IT1103" s="79"/>
      <c r="IU1103" s="79"/>
      <c r="IV1103" s="79"/>
      <c r="IW1103" s="79"/>
      <c r="IX1103" s="79"/>
      <c r="IY1103" s="79"/>
      <c r="IZ1103" s="79"/>
      <c r="JA1103" s="79"/>
      <c r="JB1103" s="79"/>
      <c r="JC1103" s="79"/>
      <c r="JD1103" s="79"/>
      <c r="JE1103" s="79"/>
      <c r="JF1103" s="79"/>
      <c r="JG1103" s="79"/>
      <c r="JH1103" s="79"/>
      <c r="JI1103" s="79"/>
      <c r="JJ1103" s="79"/>
      <c r="JK1103" s="79"/>
      <c r="JL1103" s="79"/>
      <c r="JM1103" s="79"/>
      <c r="JN1103" s="79"/>
      <c r="JO1103" s="79"/>
      <c r="JP1103" s="79"/>
      <c r="JQ1103" s="79"/>
      <c r="JR1103" s="79"/>
      <c r="JS1103" s="79"/>
      <c r="JT1103" s="79"/>
      <c r="JU1103" s="79"/>
      <c r="JV1103" s="79"/>
      <c r="JW1103" s="79"/>
      <c r="JX1103" s="79"/>
      <c r="JY1103" s="79"/>
      <c r="JZ1103" s="79"/>
      <c r="KA1103" s="79"/>
      <c r="KB1103" s="79"/>
      <c r="KC1103" s="79"/>
      <c r="KD1103" s="79"/>
      <c r="KE1103" s="79"/>
      <c r="KF1103" s="79"/>
      <c r="KG1103" s="79"/>
      <c r="KH1103" s="79"/>
      <c r="KI1103" s="79"/>
      <c r="KJ1103" s="79"/>
      <c r="KK1103" s="79"/>
      <c r="KL1103" s="79"/>
      <c r="KM1103" s="79"/>
      <c r="KN1103" s="79"/>
      <c r="KO1103" s="79"/>
      <c r="KP1103" s="79"/>
      <c r="KQ1103" s="79"/>
      <c r="KR1103" s="79"/>
      <c r="KS1103" s="79"/>
      <c r="KT1103" s="79"/>
      <c r="KU1103" s="79"/>
      <c r="KV1103" s="79"/>
      <c r="KW1103" s="79"/>
      <c r="KX1103" s="79"/>
      <c r="KY1103" s="79"/>
      <c r="KZ1103" s="79"/>
      <c r="LA1103" s="79"/>
      <c r="LB1103" s="79"/>
      <c r="LC1103" s="79"/>
      <c r="LD1103" s="79"/>
      <c r="LE1103" s="79"/>
      <c r="LF1103" s="79"/>
      <c r="LG1103" s="79"/>
      <c r="LH1103" s="79"/>
      <c r="LI1103" s="79"/>
      <c r="LJ1103" s="79"/>
      <c r="LK1103" s="79"/>
      <c r="LL1103" s="79"/>
      <c r="LM1103" s="79"/>
      <c r="LN1103" s="79"/>
      <c r="LO1103" s="79"/>
      <c r="LP1103" s="79"/>
      <c r="LQ1103" s="79"/>
      <c r="LR1103" s="79"/>
      <c r="LS1103" s="79"/>
      <c r="LT1103" s="79"/>
      <c r="LU1103" s="79"/>
      <c r="LV1103" s="79"/>
      <c r="LW1103" s="79"/>
      <c r="LX1103" s="79"/>
      <c r="LY1103" s="79"/>
      <c r="LZ1103" s="79"/>
      <c r="MA1103" s="79"/>
      <c r="MB1103" s="79"/>
      <c r="MC1103" s="79"/>
      <c r="MD1103" s="79"/>
      <c r="ME1103" s="79"/>
      <c r="MF1103" s="79"/>
      <c r="MG1103" s="79"/>
      <c r="MH1103" s="79"/>
      <c r="MI1103" s="79"/>
      <c r="MJ1103" s="79"/>
      <c r="MK1103" s="79"/>
      <c r="ML1103" s="79"/>
      <c r="MM1103" s="79"/>
      <c r="MN1103" s="79"/>
      <c r="MO1103" s="79"/>
      <c r="MP1103" s="79"/>
      <c r="MQ1103" s="79"/>
      <c r="MR1103" s="79"/>
      <c r="MS1103" s="79"/>
      <c r="MT1103" s="79"/>
      <c r="MU1103" s="79"/>
      <c r="MV1103" s="79"/>
      <c r="MW1103" s="79"/>
      <c r="MX1103" s="79"/>
      <c r="MY1103" s="79"/>
      <c r="MZ1103" s="79"/>
      <c r="NA1103" s="79"/>
      <c r="NB1103" s="79"/>
      <c r="NC1103" s="79"/>
      <c r="ND1103" s="79"/>
      <c r="NE1103" s="79"/>
      <c r="NF1103" s="79"/>
      <c r="NG1103" s="79"/>
      <c r="NH1103" s="79"/>
      <c r="NI1103" s="79"/>
      <c r="NJ1103" s="79"/>
      <c r="NK1103" s="79"/>
      <c r="NL1103" s="79"/>
      <c r="NM1103" s="79"/>
      <c r="NN1103" s="79"/>
      <c r="NO1103" s="79"/>
      <c r="NP1103" s="79"/>
      <c r="NQ1103" s="79"/>
      <c r="NR1103" s="79"/>
      <c r="NS1103" s="79"/>
      <c r="NT1103" s="79"/>
      <c r="NU1103" s="79"/>
      <c r="NV1103" s="79"/>
      <c r="NW1103" s="79"/>
      <c r="NX1103" s="79"/>
      <c r="NY1103" s="79"/>
      <c r="NZ1103" s="79"/>
      <c r="OA1103" s="79"/>
      <c r="OB1103" s="79"/>
      <c r="OC1103" s="79"/>
      <c r="OD1103" s="79"/>
      <c r="OE1103" s="79"/>
      <c r="OF1103" s="79"/>
      <c r="OG1103" s="79"/>
      <c r="OH1103" s="79"/>
      <c r="OI1103" s="79"/>
      <c r="OJ1103" s="79"/>
      <c r="OK1103" s="79"/>
      <c r="OL1103" s="79"/>
      <c r="OM1103" s="79"/>
      <c r="ON1103" s="79"/>
      <c r="OO1103" s="79"/>
      <c r="OP1103" s="79"/>
      <c r="OQ1103" s="79"/>
      <c r="OR1103" s="79"/>
      <c r="OS1103" s="79"/>
      <c r="OT1103" s="79"/>
      <c r="OU1103" s="79"/>
      <c r="OV1103" s="79"/>
      <c r="OW1103" s="79"/>
      <c r="OX1103" s="79"/>
      <c r="OY1103" s="79"/>
      <c r="OZ1103" s="79"/>
      <c r="PA1103" s="79"/>
      <c r="PB1103" s="79"/>
      <c r="PC1103" s="79"/>
      <c r="PD1103" s="79"/>
      <c r="PE1103" s="79"/>
      <c r="PF1103" s="79"/>
      <c r="PG1103" s="79"/>
      <c r="PH1103" s="79"/>
      <c r="PI1103" s="79"/>
      <c r="PJ1103" s="79"/>
      <c r="PK1103" s="79"/>
      <c r="PL1103" s="79"/>
      <c r="PM1103" s="79"/>
      <c r="PN1103" s="79"/>
      <c r="PO1103" s="79"/>
      <c r="PP1103" s="79"/>
      <c r="PQ1103" s="79"/>
      <c r="PR1103" s="79"/>
      <c r="PS1103" s="79"/>
      <c r="PT1103" s="79"/>
      <c r="PU1103" s="79"/>
      <c r="PV1103" s="79"/>
      <c r="PW1103" s="79"/>
      <c r="PX1103" s="79"/>
      <c r="PY1103" s="79"/>
      <c r="PZ1103" s="79"/>
      <c r="QA1103" s="79"/>
      <c r="QB1103" s="79"/>
      <c r="QC1103" s="79"/>
      <c r="QD1103" s="79"/>
      <c r="QE1103" s="79"/>
      <c r="QF1103" s="79"/>
      <c r="QG1103" s="79"/>
      <c r="QH1103" s="79"/>
      <c r="QI1103" s="79"/>
      <c r="QJ1103" s="79"/>
      <c r="QK1103" s="79"/>
      <c r="QL1103" s="79"/>
      <c r="QM1103" s="79"/>
      <c r="QN1103" s="79"/>
      <c r="QO1103" s="79"/>
      <c r="QP1103" s="79"/>
      <c r="QQ1103" s="79"/>
      <c r="QR1103" s="79"/>
      <c r="QS1103" s="79"/>
      <c r="QT1103" s="79"/>
      <c r="QU1103" s="79"/>
      <c r="QV1103" s="79"/>
      <c r="QW1103" s="79"/>
      <c r="QX1103" s="79"/>
      <c r="QY1103" s="79"/>
      <c r="QZ1103" s="79"/>
      <c r="RA1103" s="79"/>
      <c r="RB1103" s="79"/>
      <c r="RC1103" s="79"/>
      <c r="RD1103" s="79"/>
      <c r="RE1103" s="79"/>
      <c r="RF1103" s="79"/>
      <c r="RG1103" s="79"/>
      <c r="RH1103" s="79"/>
      <c r="RI1103" s="79"/>
      <c r="RJ1103" s="79"/>
      <c r="RK1103" s="79"/>
      <c r="RL1103" s="79"/>
      <c r="RM1103" s="79"/>
      <c r="RN1103" s="79"/>
      <c r="RO1103" s="79"/>
      <c r="RP1103" s="79"/>
      <c r="RQ1103" s="79"/>
      <c r="RR1103" s="79"/>
      <c r="RS1103" s="79"/>
      <c r="RT1103" s="79"/>
      <c r="RU1103" s="79"/>
      <c r="RV1103" s="79"/>
      <c r="RW1103" s="79"/>
      <c r="RX1103" s="79"/>
      <c r="RY1103" s="79"/>
      <c r="RZ1103" s="79"/>
      <c r="SA1103" s="79"/>
      <c r="SB1103" s="79"/>
      <c r="SC1103" s="79"/>
      <c r="SD1103" s="79"/>
      <c r="SE1103" s="79"/>
      <c r="SF1103" s="79"/>
      <c r="SG1103" s="79"/>
      <c r="SH1103" s="79"/>
      <c r="SI1103" s="79"/>
      <c r="SJ1103" s="79"/>
      <c r="SK1103" s="79"/>
      <c r="SL1103" s="79"/>
      <c r="SM1103" s="79"/>
      <c r="SN1103" s="79"/>
      <c r="SO1103" s="79"/>
      <c r="SP1103" s="79"/>
      <c r="SQ1103" s="79"/>
      <c r="SR1103" s="79"/>
      <c r="SS1103" s="79"/>
      <c r="ST1103" s="79"/>
      <c r="SU1103" s="79"/>
      <c r="SV1103" s="79"/>
      <c r="SW1103" s="79"/>
      <c r="SX1103" s="79"/>
      <c r="SY1103" s="79"/>
      <c r="SZ1103" s="79"/>
      <c r="TA1103" s="79"/>
      <c r="TB1103" s="79"/>
      <c r="TC1103" s="79"/>
      <c r="TD1103" s="79"/>
      <c r="TE1103" s="79"/>
      <c r="TF1103" s="79"/>
      <c r="TG1103" s="79"/>
      <c r="TH1103" s="79"/>
      <c r="TI1103" s="79"/>
      <c r="TJ1103" s="79"/>
      <c r="TK1103" s="79"/>
      <c r="TL1103" s="79"/>
      <c r="TM1103" s="79"/>
      <c r="TN1103" s="79"/>
      <c r="TO1103" s="79"/>
      <c r="TP1103" s="79"/>
      <c r="TQ1103" s="79"/>
      <c r="TR1103" s="79"/>
      <c r="TS1103" s="79"/>
      <c r="TT1103" s="79"/>
      <c r="TU1103" s="79"/>
      <c r="TV1103" s="79"/>
      <c r="TW1103" s="79"/>
      <c r="TX1103" s="79"/>
      <c r="TY1103" s="79"/>
      <c r="TZ1103" s="79"/>
      <c r="UA1103" s="79"/>
      <c r="UB1103" s="79"/>
      <c r="UC1103" s="79"/>
      <c r="UD1103" s="79"/>
      <c r="UE1103" s="79"/>
      <c r="UF1103" s="79"/>
      <c r="UG1103" s="79"/>
      <c r="UH1103" s="79"/>
      <c r="UI1103" s="79"/>
      <c r="UJ1103" s="79"/>
      <c r="UK1103" s="79"/>
      <c r="UL1103" s="79"/>
      <c r="UM1103" s="79"/>
      <c r="UN1103" s="79"/>
      <c r="UO1103" s="79"/>
      <c r="UP1103" s="79"/>
      <c r="UQ1103" s="79"/>
      <c r="UR1103" s="79"/>
      <c r="US1103" s="79"/>
      <c r="UT1103" s="79"/>
      <c r="UU1103" s="79"/>
      <c r="UV1103" s="79"/>
      <c r="UW1103" s="79"/>
      <c r="UX1103" s="79"/>
      <c r="UY1103" s="79"/>
      <c r="UZ1103" s="79"/>
      <c r="VA1103" s="79"/>
      <c r="VB1103" s="79"/>
      <c r="VC1103" s="79"/>
      <c r="VD1103" s="79"/>
      <c r="VE1103" s="79"/>
      <c r="VF1103" s="79"/>
      <c r="VG1103" s="79"/>
      <c r="VH1103" s="79"/>
      <c r="VI1103" s="79"/>
      <c r="VJ1103" s="79"/>
      <c r="VK1103" s="79"/>
      <c r="VL1103" s="79"/>
      <c r="VM1103" s="79"/>
      <c r="VN1103" s="79"/>
      <c r="VO1103" s="79"/>
      <c r="VP1103" s="79"/>
      <c r="VQ1103" s="79"/>
      <c r="VR1103" s="79"/>
      <c r="VS1103" s="79"/>
      <c r="VT1103" s="79"/>
      <c r="VU1103" s="79"/>
      <c r="VV1103" s="79"/>
      <c r="VW1103" s="79"/>
      <c r="VX1103" s="79"/>
      <c r="VY1103" s="79"/>
      <c r="VZ1103" s="79"/>
      <c r="WA1103" s="79"/>
      <c r="WB1103" s="79"/>
      <c r="WC1103" s="79"/>
    </row>
    <row r="1104" spans="1:601" s="102" customFormat="1">
      <c r="A1104" s="60">
        <f>IF(C1104=C1103,A1103,IF(C1104=(C1103+1),A1103,(A1103+1)))</f>
        <v>158</v>
      </c>
      <c r="B1104" s="50" t="str">
        <f>IF(L1104="Stroke",IF(M1104=M1103,IF(A1104&lt;&gt;A1103,1,IF(L1103="Stroke",B1103+1,IF(L1102="Stroke",B1102+1,IF(L1101="Stroke",B1101+1,IF(L1100="Stroke",B1100+1,IF(L1099="Stroke",B1099+1,IF(L1098="Stroke",B1098+1,IF(L1097="Stroke",B1097+1,"")))))))),IF(A1104&lt;&gt;A1102,1,IF(M1104=M1102,IF(L1102="Stroke",B1102+1,IF(M1104=M1101,IF(L1101="Stroke",B1101+1,""))),1))),"")</f>
        <v/>
      </c>
      <c r="C1104" s="60">
        <f t="shared" si="34"/>
        <v>67939</v>
      </c>
      <c r="D1104" s="60" t="str">
        <f t="shared" si="35"/>
        <v>2017123</v>
      </c>
      <c r="E1104" s="60">
        <v>2017</v>
      </c>
      <c r="F1104" s="60">
        <v>12</v>
      </c>
      <c r="G1104" s="60">
        <v>3</v>
      </c>
      <c r="H1104" s="60">
        <v>18</v>
      </c>
      <c r="I1104" s="60">
        <v>52</v>
      </c>
      <c r="J1104" s="60">
        <v>19</v>
      </c>
      <c r="K1104" s="60">
        <v>959</v>
      </c>
      <c r="L1104" s="61" t="s">
        <v>47</v>
      </c>
      <c r="M1104" s="60">
        <v>2</v>
      </c>
      <c r="N1104" s="60" t="s">
        <v>21</v>
      </c>
      <c r="O1104" s="60" t="s">
        <v>27</v>
      </c>
      <c r="P1104" s="60">
        <v>0</v>
      </c>
      <c r="Q1104" s="60"/>
      <c r="R1104" s="60"/>
      <c r="S1104" s="60"/>
      <c r="T1104" s="60"/>
      <c r="U1104" s="79"/>
      <c r="V1104" s="79"/>
      <c r="W1104" s="79"/>
      <c r="X1104" s="79"/>
      <c r="Y1104" s="79"/>
      <c r="Z1104" s="79"/>
      <c r="AA1104" s="79"/>
      <c r="AB1104" s="79"/>
      <c r="AC1104" s="79"/>
      <c r="AD1104" s="79"/>
      <c r="AE1104" s="79"/>
      <c r="AF1104" s="79"/>
      <c r="AG1104" s="79"/>
      <c r="AH1104" s="79"/>
      <c r="AI1104" s="79"/>
      <c r="AJ1104" s="79"/>
      <c r="AK1104" s="79"/>
      <c r="AL1104" s="79"/>
      <c r="AM1104" s="79"/>
      <c r="AN1104" s="79"/>
      <c r="AO1104" s="79"/>
      <c r="AP1104" s="79"/>
      <c r="AQ1104" s="79"/>
      <c r="AR1104" s="79"/>
      <c r="AS1104" s="79"/>
      <c r="AT1104" s="79"/>
      <c r="AU1104" s="79"/>
      <c r="AV1104" s="79"/>
      <c r="AW1104" s="79"/>
      <c r="AX1104" s="79"/>
      <c r="AY1104" s="79"/>
      <c r="AZ1104" s="79"/>
      <c r="BA1104" s="79"/>
      <c r="BB1104" s="79"/>
      <c r="BC1104" s="79"/>
      <c r="BD1104" s="79"/>
      <c r="BE1104" s="79"/>
      <c r="BF1104" s="79"/>
      <c r="BG1104" s="79"/>
      <c r="BH1104" s="79"/>
      <c r="BI1104" s="79"/>
      <c r="BJ1104" s="79"/>
      <c r="BK1104" s="79"/>
      <c r="BL1104" s="79"/>
      <c r="BM1104" s="79"/>
      <c r="BN1104" s="79"/>
      <c r="BO1104" s="79"/>
      <c r="BP1104" s="79"/>
      <c r="BQ1104" s="79"/>
      <c r="BR1104" s="79"/>
      <c r="BS1104" s="79"/>
      <c r="BT1104" s="79"/>
      <c r="BU1104" s="79"/>
      <c r="BV1104" s="79"/>
      <c r="BW1104" s="79"/>
      <c r="BX1104" s="79"/>
      <c r="BY1104" s="79"/>
      <c r="BZ1104" s="79"/>
      <c r="CA1104" s="79"/>
      <c r="CB1104" s="79"/>
      <c r="CC1104" s="79"/>
      <c r="CD1104" s="79"/>
      <c r="CE1104" s="79"/>
      <c r="CF1104" s="79"/>
      <c r="CG1104" s="79"/>
      <c r="CH1104" s="79"/>
      <c r="CI1104" s="79"/>
      <c r="CJ1104" s="79"/>
      <c r="CK1104" s="79"/>
      <c r="CL1104" s="79"/>
      <c r="CM1104" s="79"/>
      <c r="CN1104" s="79"/>
      <c r="CO1104" s="79"/>
      <c r="CP1104" s="79"/>
      <c r="CQ1104" s="79"/>
      <c r="CR1104" s="79"/>
      <c r="CS1104" s="79"/>
      <c r="CT1104" s="79"/>
      <c r="CU1104" s="79"/>
      <c r="CV1104" s="79"/>
      <c r="CW1104" s="79"/>
      <c r="CX1104" s="79"/>
      <c r="CY1104" s="79"/>
      <c r="CZ1104" s="79"/>
      <c r="DA1104" s="79"/>
      <c r="DB1104" s="79"/>
      <c r="DC1104" s="79"/>
      <c r="DD1104" s="79"/>
      <c r="DE1104" s="79"/>
      <c r="DF1104" s="79"/>
      <c r="DG1104" s="79"/>
      <c r="DH1104" s="79"/>
      <c r="DI1104" s="79"/>
      <c r="DJ1104" s="79"/>
      <c r="DK1104" s="79"/>
      <c r="DL1104" s="79"/>
      <c r="DM1104" s="79"/>
      <c r="DN1104" s="79"/>
      <c r="DO1104" s="79"/>
      <c r="DP1104" s="79"/>
      <c r="DQ1104" s="79"/>
      <c r="DR1104" s="79"/>
      <c r="DS1104" s="79"/>
      <c r="DT1104" s="79"/>
      <c r="DU1104" s="79"/>
      <c r="DV1104" s="79"/>
      <c r="DW1104" s="79"/>
      <c r="DX1104" s="79"/>
      <c r="DY1104" s="79"/>
      <c r="DZ1104" s="79"/>
      <c r="EA1104" s="79"/>
      <c r="EB1104" s="79"/>
      <c r="EC1104" s="79"/>
      <c r="ED1104" s="79"/>
      <c r="EE1104" s="79"/>
      <c r="EF1104" s="79"/>
      <c r="EG1104" s="79"/>
      <c r="EH1104" s="79"/>
      <c r="EI1104" s="79"/>
      <c r="EJ1104" s="79"/>
      <c r="EK1104" s="79"/>
      <c r="EL1104" s="79"/>
      <c r="EM1104" s="79"/>
      <c r="EN1104" s="79"/>
      <c r="EO1104" s="79"/>
      <c r="EP1104" s="79"/>
      <c r="EQ1104" s="79"/>
      <c r="ER1104" s="79"/>
      <c r="ES1104" s="79"/>
      <c r="ET1104" s="79"/>
      <c r="EU1104" s="79"/>
      <c r="EV1104" s="79"/>
      <c r="EW1104" s="79"/>
      <c r="EX1104" s="79"/>
      <c r="EY1104" s="79"/>
      <c r="EZ1104" s="79"/>
      <c r="FA1104" s="79"/>
      <c r="FB1104" s="79"/>
      <c r="FC1104" s="79"/>
      <c r="FD1104" s="79"/>
      <c r="FE1104" s="79"/>
      <c r="FF1104" s="79"/>
      <c r="FG1104" s="79"/>
      <c r="FH1104" s="79"/>
      <c r="FI1104" s="79"/>
      <c r="FJ1104" s="79"/>
      <c r="FK1104" s="79"/>
      <c r="FL1104" s="79"/>
      <c r="FM1104" s="79"/>
      <c r="FN1104" s="79"/>
      <c r="FO1104" s="79"/>
      <c r="FP1104" s="79"/>
      <c r="FQ1104" s="79"/>
      <c r="FR1104" s="79"/>
      <c r="FS1104" s="79"/>
      <c r="FT1104" s="79"/>
      <c r="FU1104" s="79"/>
      <c r="FV1104" s="79"/>
      <c r="FW1104" s="79"/>
      <c r="FX1104" s="79"/>
      <c r="FY1104" s="79"/>
      <c r="FZ1104" s="79"/>
      <c r="GA1104" s="79"/>
      <c r="GB1104" s="79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79"/>
      <c r="HP1104" s="79"/>
      <c r="HQ1104" s="79"/>
      <c r="HR1104" s="79"/>
      <c r="HS1104" s="79"/>
      <c r="HT1104" s="79"/>
      <c r="HU1104" s="79"/>
      <c r="HV1104" s="79"/>
      <c r="HW1104" s="79"/>
      <c r="HX1104" s="79"/>
      <c r="HY1104" s="79"/>
      <c r="HZ1104" s="79"/>
      <c r="IA1104" s="79"/>
      <c r="IB1104" s="79"/>
      <c r="IC1104" s="79"/>
      <c r="ID1104" s="79"/>
      <c r="IE1104" s="79"/>
      <c r="IF1104" s="79"/>
      <c r="IG1104" s="79"/>
      <c r="IH1104" s="79"/>
      <c r="II1104" s="79"/>
      <c r="IJ1104" s="79"/>
      <c r="IK1104" s="79"/>
      <c r="IL1104" s="79"/>
      <c r="IM1104" s="79"/>
      <c r="IN1104" s="79"/>
      <c r="IO1104" s="79"/>
      <c r="IP1104" s="79"/>
      <c r="IQ1104" s="79"/>
      <c r="IR1104" s="79"/>
      <c r="IS1104" s="79"/>
      <c r="IT1104" s="79"/>
      <c r="IU1104" s="79"/>
      <c r="IV1104" s="79"/>
      <c r="IW1104" s="79"/>
      <c r="IX1104" s="79"/>
      <c r="IY1104" s="79"/>
      <c r="IZ1104" s="79"/>
      <c r="JA1104" s="79"/>
      <c r="JB1104" s="79"/>
      <c r="JC1104" s="79"/>
      <c r="JD1104" s="79"/>
      <c r="JE1104" s="79"/>
      <c r="JF1104" s="79"/>
      <c r="JG1104" s="79"/>
      <c r="JH1104" s="79"/>
      <c r="JI1104" s="79"/>
      <c r="JJ1104" s="79"/>
      <c r="JK1104" s="79"/>
      <c r="JL1104" s="79"/>
      <c r="JM1104" s="79"/>
      <c r="JN1104" s="79"/>
      <c r="JO1104" s="79"/>
      <c r="JP1104" s="79"/>
      <c r="JQ1104" s="79"/>
      <c r="JR1104" s="79"/>
      <c r="JS1104" s="79"/>
      <c r="JT1104" s="79"/>
      <c r="JU1104" s="79"/>
      <c r="JV1104" s="79"/>
      <c r="JW1104" s="79"/>
      <c r="JX1104" s="79"/>
      <c r="JY1104" s="79"/>
      <c r="JZ1104" s="79"/>
      <c r="KA1104" s="79"/>
      <c r="KB1104" s="79"/>
      <c r="KC1104" s="79"/>
      <c r="KD1104" s="79"/>
      <c r="KE1104" s="79"/>
      <c r="KF1104" s="79"/>
      <c r="KG1104" s="79"/>
      <c r="KH1104" s="79"/>
      <c r="KI1104" s="79"/>
      <c r="KJ1104" s="79"/>
      <c r="KK1104" s="79"/>
      <c r="KL1104" s="79"/>
      <c r="KM1104" s="79"/>
      <c r="KN1104" s="79"/>
      <c r="KO1104" s="79"/>
      <c r="KP1104" s="79"/>
      <c r="KQ1104" s="79"/>
      <c r="KR1104" s="79"/>
      <c r="KS1104" s="79"/>
      <c r="KT1104" s="79"/>
      <c r="KU1104" s="79"/>
      <c r="KV1104" s="79"/>
      <c r="KW1104" s="79"/>
      <c r="KX1104" s="79"/>
      <c r="KY1104" s="79"/>
      <c r="KZ1104" s="79"/>
      <c r="LA1104" s="79"/>
      <c r="LB1104" s="79"/>
      <c r="LC1104" s="79"/>
      <c r="LD1104" s="79"/>
      <c r="LE1104" s="79"/>
      <c r="LF1104" s="79"/>
      <c r="LG1104" s="79"/>
      <c r="LH1104" s="79"/>
      <c r="LI1104" s="79"/>
      <c r="LJ1104" s="79"/>
      <c r="LK1104" s="79"/>
      <c r="LL1104" s="79"/>
      <c r="LM1104" s="79"/>
      <c r="LN1104" s="79"/>
      <c r="LO1104" s="79"/>
      <c r="LP1104" s="79"/>
      <c r="LQ1104" s="79"/>
      <c r="LR1104" s="79"/>
      <c r="LS1104" s="79"/>
      <c r="LT1104" s="79"/>
      <c r="LU1104" s="79"/>
      <c r="LV1104" s="79"/>
      <c r="LW1104" s="79"/>
      <c r="LX1104" s="79"/>
      <c r="LY1104" s="79"/>
      <c r="LZ1104" s="79"/>
      <c r="MA1104" s="79"/>
      <c r="MB1104" s="79"/>
      <c r="MC1104" s="79"/>
      <c r="MD1104" s="79"/>
      <c r="ME1104" s="79"/>
      <c r="MF1104" s="79"/>
      <c r="MG1104" s="79"/>
      <c r="MH1104" s="79"/>
      <c r="MI1104" s="79"/>
      <c r="MJ1104" s="79"/>
      <c r="MK1104" s="79"/>
      <c r="ML1104" s="79"/>
      <c r="MM1104" s="79"/>
      <c r="MN1104" s="79"/>
      <c r="MO1104" s="79"/>
      <c r="MP1104" s="79"/>
      <c r="MQ1104" s="79"/>
      <c r="MR1104" s="79"/>
      <c r="MS1104" s="79"/>
      <c r="MT1104" s="79"/>
      <c r="MU1104" s="79"/>
      <c r="MV1104" s="79"/>
      <c r="MW1104" s="79"/>
      <c r="MX1104" s="79"/>
      <c r="MY1104" s="79"/>
      <c r="MZ1104" s="79"/>
      <c r="NA1104" s="79"/>
      <c r="NB1104" s="79"/>
      <c r="NC1104" s="79"/>
      <c r="ND1104" s="79"/>
      <c r="NE1104" s="79"/>
      <c r="NF1104" s="79"/>
      <c r="NG1104" s="79"/>
      <c r="NH1104" s="79"/>
      <c r="NI1104" s="79"/>
      <c r="NJ1104" s="79"/>
      <c r="NK1104" s="79"/>
      <c r="NL1104" s="79"/>
      <c r="NM1104" s="79"/>
      <c r="NN1104" s="79"/>
      <c r="NO1104" s="79"/>
      <c r="NP1104" s="79"/>
      <c r="NQ1104" s="79"/>
      <c r="NR1104" s="79"/>
      <c r="NS1104" s="79"/>
      <c r="NT1104" s="79"/>
      <c r="NU1104" s="79"/>
      <c r="NV1104" s="79"/>
      <c r="NW1104" s="79"/>
      <c r="NX1104" s="79"/>
      <c r="NY1104" s="79"/>
      <c r="NZ1104" s="79"/>
      <c r="OA1104" s="79"/>
      <c r="OB1104" s="79"/>
      <c r="OC1104" s="79"/>
      <c r="OD1104" s="79"/>
      <c r="OE1104" s="79"/>
      <c r="OF1104" s="79"/>
      <c r="OG1104" s="79"/>
      <c r="OH1104" s="79"/>
      <c r="OI1104" s="79"/>
      <c r="OJ1104" s="79"/>
      <c r="OK1104" s="79"/>
      <c r="OL1104" s="79"/>
      <c r="OM1104" s="79"/>
      <c r="ON1104" s="79"/>
      <c r="OO1104" s="79"/>
      <c r="OP1104" s="79"/>
      <c r="OQ1104" s="79"/>
      <c r="OR1104" s="79"/>
      <c r="OS1104" s="79"/>
      <c r="OT1104" s="79"/>
      <c r="OU1104" s="79"/>
      <c r="OV1104" s="79"/>
      <c r="OW1104" s="79"/>
      <c r="OX1104" s="79"/>
      <c r="OY1104" s="79"/>
      <c r="OZ1104" s="79"/>
      <c r="PA1104" s="79"/>
      <c r="PB1104" s="79"/>
      <c r="PC1104" s="79"/>
      <c r="PD1104" s="79"/>
      <c r="PE1104" s="79"/>
      <c r="PF1104" s="79"/>
      <c r="PG1104" s="79"/>
      <c r="PH1104" s="79"/>
      <c r="PI1104" s="79"/>
      <c r="PJ1104" s="79"/>
      <c r="PK1104" s="79"/>
      <c r="PL1104" s="79"/>
      <c r="PM1104" s="79"/>
      <c r="PN1104" s="79"/>
      <c r="PO1104" s="79"/>
      <c r="PP1104" s="79"/>
      <c r="PQ1104" s="79"/>
      <c r="PR1104" s="79"/>
      <c r="PS1104" s="79"/>
      <c r="PT1104" s="79"/>
      <c r="PU1104" s="79"/>
      <c r="PV1104" s="79"/>
      <c r="PW1104" s="79"/>
      <c r="PX1104" s="79"/>
      <c r="PY1104" s="79"/>
      <c r="PZ1104" s="79"/>
      <c r="QA1104" s="79"/>
      <c r="QB1104" s="79"/>
      <c r="QC1104" s="79"/>
      <c r="QD1104" s="79"/>
      <c r="QE1104" s="79"/>
      <c r="QF1104" s="79"/>
      <c r="QG1104" s="79"/>
      <c r="QH1104" s="79"/>
      <c r="QI1104" s="79"/>
      <c r="QJ1104" s="79"/>
      <c r="QK1104" s="79"/>
      <c r="QL1104" s="79"/>
      <c r="QM1104" s="79"/>
      <c r="QN1104" s="79"/>
      <c r="QO1104" s="79"/>
      <c r="QP1104" s="79"/>
      <c r="QQ1104" s="79"/>
      <c r="QR1104" s="79"/>
      <c r="QS1104" s="79"/>
      <c r="QT1104" s="79"/>
      <c r="QU1104" s="79"/>
      <c r="QV1104" s="79"/>
      <c r="QW1104" s="79"/>
      <c r="QX1104" s="79"/>
      <c r="QY1104" s="79"/>
      <c r="QZ1104" s="79"/>
      <c r="RA1104" s="79"/>
      <c r="RB1104" s="79"/>
      <c r="RC1104" s="79"/>
      <c r="RD1104" s="79"/>
      <c r="RE1104" s="79"/>
      <c r="RF1104" s="79"/>
      <c r="RG1104" s="79"/>
      <c r="RH1104" s="79"/>
      <c r="RI1104" s="79"/>
      <c r="RJ1104" s="79"/>
      <c r="RK1104" s="79"/>
      <c r="RL1104" s="79"/>
      <c r="RM1104" s="79"/>
      <c r="RN1104" s="79"/>
      <c r="RO1104" s="79"/>
      <c r="RP1104" s="79"/>
      <c r="RQ1104" s="79"/>
      <c r="RR1104" s="79"/>
      <c r="RS1104" s="79"/>
      <c r="RT1104" s="79"/>
      <c r="RU1104" s="79"/>
      <c r="RV1104" s="79"/>
      <c r="RW1104" s="79"/>
      <c r="RX1104" s="79"/>
      <c r="RY1104" s="79"/>
      <c r="RZ1104" s="79"/>
      <c r="SA1104" s="79"/>
      <c r="SB1104" s="79"/>
      <c r="SC1104" s="79"/>
      <c r="SD1104" s="79"/>
      <c r="SE1104" s="79"/>
      <c r="SF1104" s="79"/>
      <c r="SG1104" s="79"/>
      <c r="SH1104" s="79"/>
      <c r="SI1104" s="79"/>
      <c r="SJ1104" s="79"/>
      <c r="SK1104" s="79"/>
      <c r="SL1104" s="79"/>
      <c r="SM1104" s="79"/>
      <c r="SN1104" s="79"/>
      <c r="SO1104" s="79"/>
      <c r="SP1104" s="79"/>
      <c r="SQ1104" s="79"/>
      <c r="SR1104" s="79"/>
      <c r="SS1104" s="79"/>
      <c r="ST1104" s="79"/>
      <c r="SU1104" s="79"/>
      <c r="SV1104" s="79"/>
      <c r="SW1104" s="79"/>
      <c r="SX1104" s="79"/>
      <c r="SY1104" s="79"/>
      <c r="SZ1104" s="79"/>
      <c r="TA1104" s="79"/>
      <c r="TB1104" s="79"/>
      <c r="TC1104" s="79"/>
      <c r="TD1104" s="79"/>
      <c r="TE1104" s="79"/>
      <c r="TF1104" s="79"/>
      <c r="TG1104" s="79"/>
      <c r="TH1104" s="79"/>
      <c r="TI1104" s="79"/>
      <c r="TJ1104" s="79"/>
      <c r="TK1104" s="79"/>
      <c r="TL1104" s="79"/>
      <c r="TM1104" s="79"/>
      <c r="TN1104" s="79"/>
      <c r="TO1104" s="79"/>
      <c r="TP1104" s="79"/>
      <c r="TQ1104" s="79"/>
      <c r="TR1104" s="79"/>
      <c r="TS1104" s="79"/>
      <c r="TT1104" s="79"/>
      <c r="TU1104" s="79"/>
      <c r="TV1104" s="79"/>
      <c r="TW1104" s="79"/>
      <c r="TX1104" s="79"/>
      <c r="TY1104" s="79"/>
      <c r="TZ1104" s="79"/>
      <c r="UA1104" s="79"/>
      <c r="UB1104" s="79"/>
      <c r="UC1104" s="79"/>
      <c r="UD1104" s="79"/>
      <c r="UE1104" s="79"/>
      <c r="UF1104" s="79"/>
      <c r="UG1104" s="79"/>
      <c r="UH1104" s="79"/>
      <c r="UI1104" s="79"/>
      <c r="UJ1104" s="79"/>
      <c r="UK1104" s="79"/>
      <c r="UL1104" s="79"/>
      <c r="UM1104" s="79"/>
      <c r="UN1104" s="79"/>
      <c r="UO1104" s="79"/>
      <c r="UP1104" s="79"/>
      <c r="UQ1104" s="79"/>
      <c r="UR1104" s="79"/>
      <c r="US1104" s="79"/>
      <c r="UT1104" s="79"/>
      <c r="UU1104" s="79"/>
      <c r="UV1104" s="79"/>
      <c r="UW1104" s="79"/>
      <c r="UX1104" s="79"/>
      <c r="UY1104" s="79"/>
      <c r="UZ1104" s="79"/>
      <c r="VA1104" s="79"/>
      <c r="VB1104" s="79"/>
      <c r="VC1104" s="79"/>
      <c r="VD1104" s="79"/>
      <c r="VE1104" s="79"/>
      <c r="VF1104" s="79"/>
      <c r="VG1104" s="79"/>
      <c r="VH1104" s="79"/>
      <c r="VI1104" s="79"/>
      <c r="VJ1104" s="79"/>
      <c r="VK1104" s="79"/>
      <c r="VL1104" s="79"/>
      <c r="VM1104" s="79"/>
      <c r="VN1104" s="79"/>
      <c r="VO1104" s="79"/>
      <c r="VP1104" s="79"/>
      <c r="VQ1104" s="79"/>
      <c r="VR1104" s="79"/>
      <c r="VS1104" s="79"/>
      <c r="VT1104" s="79"/>
      <c r="VU1104" s="79"/>
      <c r="VV1104" s="79"/>
      <c r="VW1104" s="79"/>
      <c r="VX1104" s="79"/>
      <c r="VY1104" s="79"/>
      <c r="VZ1104" s="79"/>
      <c r="WA1104" s="79"/>
      <c r="WB1104" s="79"/>
      <c r="WC1104" s="79"/>
    </row>
    <row r="1105" spans="1:601" s="102" customFormat="1">
      <c r="A1105" s="60">
        <f>IF(C1105=C1104,A1104,IF(C1105=(C1104+1),A1104,(A1104+1)))</f>
        <v>158</v>
      </c>
      <c r="B1105" s="50" t="str">
        <f>IF(L1105="Stroke",IF(M1105=M1104,IF(A1105&lt;&gt;A1104,1,IF(L1104="Stroke",B1104+1,IF(L1103="Stroke",B1103+1,IF(L1102="Stroke",B1102+1,IF(L1101="Stroke",B1101+1,IF(L1100="Stroke",B1100+1,IF(L1099="Stroke",B1099+1,IF(L1098="Stroke",B1098+1,"")))))))),IF(A1105&lt;&gt;A1103,1,IF(M1105=M1103,IF(L1103="Stroke",B1103+1,IF(M1105=M1102,IF(L1102="Stroke",B1102+1,""))),1))),"")</f>
        <v/>
      </c>
      <c r="C1105" s="60">
        <f t="shared" si="34"/>
        <v>67939</v>
      </c>
      <c r="D1105" s="60" t="str">
        <f t="shared" si="35"/>
        <v>2017123</v>
      </c>
      <c r="E1105" s="60">
        <v>2017</v>
      </c>
      <c r="F1105" s="60">
        <v>12</v>
      </c>
      <c r="G1105" s="60">
        <v>3</v>
      </c>
      <c r="H1105" s="60">
        <v>18</v>
      </c>
      <c r="I1105" s="60">
        <v>52</v>
      </c>
      <c r="J1105" s="60">
        <v>19</v>
      </c>
      <c r="K1105" s="60">
        <v>965</v>
      </c>
      <c r="L1105" s="61" t="s">
        <v>47</v>
      </c>
      <c r="M1105" s="60">
        <v>2</v>
      </c>
      <c r="N1105" s="60" t="s">
        <v>21</v>
      </c>
      <c r="O1105" s="60" t="s">
        <v>27</v>
      </c>
      <c r="P1105" s="60">
        <v>0</v>
      </c>
      <c r="Q1105" s="60"/>
      <c r="R1105" s="60"/>
      <c r="S1105" s="60"/>
      <c r="T1105" s="60"/>
      <c r="U1105" s="79"/>
      <c r="V1105" s="79"/>
      <c r="W1105" s="79"/>
      <c r="X1105" s="79"/>
      <c r="Y1105" s="79"/>
      <c r="Z1105" s="79"/>
      <c r="AA1105" s="79"/>
      <c r="AB1105" s="79"/>
      <c r="AC1105" s="79"/>
      <c r="AD1105" s="79"/>
      <c r="AE1105" s="79"/>
      <c r="AF1105" s="79"/>
      <c r="AG1105" s="79"/>
      <c r="AH1105" s="79"/>
      <c r="AI1105" s="79"/>
      <c r="AJ1105" s="79"/>
      <c r="AK1105" s="79"/>
      <c r="AL1105" s="79"/>
      <c r="AM1105" s="79"/>
      <c r="AN1105" s="79"/>
      <c r="AO1105" s="79"/>
      <c r="AP1105" s="79"/>
      <c r="AQ1105" s="79"/>
      <c r="AR1105" s="79"/>
      <c r="AS1105" s="79"/>
      <c r="AT1105" s="79"/>
      <c r="AU1105" s="79"/>
      <c r="AV1105" s="79"/>
      <c r="AW1105" s="79"/>
      <c r="AX1105" s="79"/>
      <c r="AY1105" s="79"/>
      <c r="AZ1105" s="79"/>
      <c r="BA1105" s="79"/>
      <c r="BB1105" s="79"/>
      <c r="BC1105" s="79"/>
      <c r="BD1105" s="79"/>
      <c r="BE1105" s="79"/>
      <c r="BF1105" s="79"/>
      <c r="BG1105" s="79"/>
      <c r="BH1105" s="79"/>
      <c r="BI1105" s="79"/>
      <c r="BJ1105" s="79"/>
      <c r="BK1105" s="79"/>
      <c r="BL1105" s="79"/>
      <c r="BM1105" s="79"/>
      <c r="BN1105" s="79"/>
      <c r="BO1105" s="79"/>
      <c r="BP1105" s="79"/>
      <c r="BQ1105" s="79"/>
      <c r="BR1105" s="79"/>
      <c r="BS1105" s="79"/>
      <c r="BT1105" s="79"/>
      <c r="BU1105" s="79"/>
      <c r="BV1105" s="79"/>
      <c r="BW1105" s="79"/>
      <c r="BX1105" s="79"/>
      <c r="BY1105" s="79"/>
      <c r="BZ1105" s="79"/>
      <c r="CA1105" s="79"/>
      <c r="CB1105" s="79"/>
      <c r="CC1105" s="79"/>
      <c r="CD1105" s="79"/>
      <c r="CE1105" s="79"/>
      <c r="CF1105" s="79"/>
      <c r="CG1105" s="79"/>
      <c r="CH1105" s="79"/>
      <c r="CI1105" s="79"/>
      <c r="CJ1105" s="79"/>
      <c r="CK1105" s="79"/>
      <c r="CL1105" s="79"/>
      <c r="CM1105" s="79"/>
      <c r="CN1105" s="79"/>
      <c r="CO1105" s="79"/>
      <c r="CP1105" s="79"/>
      <c r="CQ1105" s="79"/>
      <c r="CR1105" s="79"/>
      <c r="CS1105" s="79"/>
      <c r="CT1105" s="79"/>
      <c r="CU1105" s="79"/>
      <c r="CV1105" s="79"/>
      <c r="CW1105" s="79"/>
      <c r="CX1105" s="79"/>
      <c r="CY1105" s="79"/>
      <c r="CZ1105" s="79"/>
      <c r="DA1105" s="79"/>
      <c r="DB1105" s="79"/>
      <c r="DC1105" s="79"/>
      <c r="DD1105" s="79"/>
      <c r="DE1105" s="79"/>
      <c r="DF1105" s="79"/>
      <c r="DG1105" s="79"/>
      <c r="DH1105" s="79"/>
      <c r="DI1105" s="79"/>
      <c r="DJ1105" s="79"/>
      <c r="DK1105" s="79"/>
      <c r="DL1105" s="79"/>
      <c r="DM1105" s="79"/>
      <c r="DN1105" s="79"/>
      <c r="DO1105" s="79"/>
      <c r="DP1105" s="79"/>
      <c r="DQ1105" s="79"/>
      <c r="DR1105" s="79"/>
      <c r="DS1105" s="79"/>
      <c r="DT1105" s="79"/>
      <c r="DU1105" s="79"/>
      <c r="DV1105" s="79"/>
      <c r="DW1105" s="79"/>
      <c r="DX1105" s="79"/>
      <c r="DY1105" s="79"/>
      <c r="DZ1105" s="79"/>
      <c r="EA1105" s="79"/>
      <c r="EB1105" s="79"/>
      <c r="EC1105" s="79"/>
      <c r="ED1105" s="79"/>
      <c r="EE1105" s="79"/>
      <c r="EF1105" s="79"/>
      <c r="EG1105" s="79"/>
      <c r="EH1105" s="79"/>
      <c r="EI1105" s="79"/>
      <c r="EJ1105" s="79"/>
      <c r="EK1105" s="79"/>
      <c r="EL1105" s="79"/>
      <c r="EM1105" s="79"/>
      <c r="EN1105" s="79"/>
      <c r="EO1105" s="79"/>
      <c r="EP1105" s="79"/>
      <c r="EQ1105" s="79"/>
      <c r="ER1105" s="79"/>
      <c r="ES1105" s="79"/>
      <c r="ET1105" s="79"/>
      <c r="EU1105" s="79"/>
      <c r="EV1105" s="79"/>
      <c r="EW1105" s="79"/>
      <c r="EX1105" s="79"/>
      <c r="EY1105" s="79"/>
      <c r="EZ1105" s="79"/>
      <c r="FA1105" s="79"/>
      <c r="FB1105" s="79"/>
      <c r="FC1105" s="79"/>
      <c r="FD1105" s="79"/>
      <c r="FE1105" s="79"/>
      <c r="FF1105" s="79"/>
      <c r="FG1105" s="79"/>
      <c r="FH1105" s="79"/>
      <c r="FI1105" s="79"/>
      <c r="FJ1105" s="79"/>
      <c r="FK1105" s="79"/>
      <c r="FL1105" s="79"/>
      <c r="FM1105" s="79"/>
      <c r="FN1105" s="79"/>
      <c r="FO1105" s="79"/>
      <c r="FP1105" s="79"/>
      <c r="FQ1105" s="79"/>
      <c r="FR1105" s="79"/>
      <c r="FS1105" s="79"/>
      <c r="FT1105" s="79"/>
      <c r="FU1105" s="79"/>
      <c r="FV1105" s="79"/>
      <c r="FW1105" s="79"/>
      <c r="FX1105" s="79"/>
      <c r="FY1105" s="79"/>
      <c r="FZ1105" s="79"/>
      <c r="GA1105" s="79"/>
      <c r="GB1105" s="79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79"/>
      <c r="HP1105" s="79"/>
      <c r="HQ1105" s="79"/>
      <c r="HR1105" s="79"/>
      <c r="HS1105" s="79"/>
      <c r="HT1105" s="79"/>
      <c r="HU1105" s="79"/>
      <c r="HV1105" s="79"/>
      <c r="HW1105" s="79"/>
      <c r="HX1105" s="79"/>
      <c r="HY1105" s="79"/>
      <c r="HZ1105" s="79"/>
      <c r="IA1105" s="79"/>
      <c r="IB1105" s="79"/>
      <c r="IC1105" s="79"/>
      <c r="ID1105" s="79"/>
      <c r="IE1105" s="79"/>
      <c r="IF1105" s="79"/>
      <c r="IG1105" s="79"/>
      <c r="IH1105" s="79"/>
      <c r="II1105" s="79"/>
      <c r="IJ1105" s="79"/>
      <c r="IK1105" s="79"/>
      <c r="IL1105" s="79"/>
      <c r="IM1105" s="79"/>
      <c r="IN1105" s="79"/>
      <c r="IO1105" s="79"/>
      <c r="IP1105" s="79"/>
      <c r="IQ1105" s="79"/>
      <c r="IR1105" s="79"/>
      <c r="IS1105" s="79"/>
      <c r="IT1105" s="79"/>
      <c r="IU1105" s="79"/>
      <c r="IV1105" s="79"/>
      <c r="IW1105" s="79"/>
      <c r="IX1105" s="79"/>
      <c r="IY1105" s="79"/>
      <c r="IZ1105" s="79"/>
      <c r="JA1105" s="79"/>
      <c r="JB1105" s="79"/>
      <c r="JC1105" s="79"/>
      <c r="JD1105" s="79"/>
      <c r="JE1105" s="79"/>
      <c r="JF1105" s="79"/>
      <c r="JG1105" s="79"/>
      <c r="JH1105" s="79"/>
      <c r="JI1105" s="79"/>
      <c r="JJ1105" s="79"/>
      <c r="JK1105" s="79"/>
      <c r="JL1105" s="79"/>
      <c r="JM1105" s="79"/>
      <c r="JN1105" s="79"/>
      <c r="JO1105" s="79"/>
      <c r="JP1105" s="79"/>
      <c r="JQ1105" s="79"/>
      <c r="JR1105" s="79"/>
      <c r="JS1105" s="79"/>
      <c r="JT1105" s="79"/>
      <c r="JU1105" s="79"/>
      <c r="JV1105" s="79"/>
      <c r="JW1105" s="79"/>
      <c r="JX1105" s="79"/>
      <c r="JY1105" s="79"/>
      <c r="JZ1105" s="79"/>
      <c r="KA1105" s="79"/>
      <c r="KB1105" s="79"/>
      <c r="KC1105" s="79"/>
      <c r="KD1105" s="79"/>
      <c r="KE1105" s="79"/>
      <c r="KF1105" s="79"/>
      <c r="KG1105" s="79"/>
      <c r="KH1105" s="79"/>
      <c r="KI1105" s="79"/>
      <c r="KJ1105" s="79"/>
      <c r="KK1105" s="79"/>
      <c r="KL1105" s="79"/>
      <c r="KM1105" s="79"/>
      <c r="KN1105" s="79"/>
      <c r="KO1105" s="79"/>
      <c r="KP1105" s="79"/>
      <c r="KQ1105" s="79"/>
      <c r="KR1105" s="79"/>
      <c r="KS1105" s="79"/>
      <c r="KT1105" s="79"/>
      <c r="KU1105" s="79"/>
      <c r="KV1105" s="79"/>
      <c r="KW1105" s="79"/>
      <c r="KX1105" s="79"/>
      <c r="KY1105" s="79"/>
      <c r="KZ1105" s="79"/>
      <c r="LA1105" s="79"/>
      <c r="LB1105" s="79"/>
      <c r="LC1105" s="79"/>
      <c r="LD1105" s="79"/>
      <c r="LE1105" s="79"/>
      <c r="LF1105" s="79"/>
      <c r="LG1105" s="79"/>
      <c r="LH1105" s="79"/>
      <c r="LI1105" s="79"/>
      <c r="LJ1105" s="79"/>
      <c r="LK1105" s="79"/>
      <c r="LL1105" s="79"/>
      <c r="LM1105" s="79"/>
      <c r="LN1105" s="79"/>
      <c r="LO1105" s="79"/>
      <c r="LP1105" s="79"/>
      <c r="LQ1105" s="79"/>
      <c r="LR1105" s="79"/>
      <c r="LS1105" s="79"/>
      <c r="LT1105" s="79"/>
      <c r="LU1105" s="79"/>
      <c r="LV1105" s="79"/>
      <c r="LW1105" s="79"/>
      <c r="LX1105" s="79"/>
      <c r="LY1105" s="79"/>
      <c r="LZ1105" s="79"/>
      <c r="MA1105" s="79"/>
      <c r="MB1105" s="79"/>
      <c r="MC1105" s="79"/>
      <c r="MD1105" s="79"/>
      <c r="ME1105" s="79"/>
      <c r="MF1105" s="79"/>
      <c r="MG1105" s="79"/>
      <c r="MH1105" s="79"/>
      <c r="MI1105" s="79"/>
      <c r="MJ1105" s="79"/>
      <c r="MK1105" s="79"/>
      <c r="ML1105" s="79"/>
      <c r="MM1105" s="79"/>
      <c r="MN1105" s="79"/>
      <c r="MO1105" s="79"/>
      <c r="MP1105" s="79"/>
      <c r="MQ1105" s="79"/>
      <c r="MR1105" s="79"/>
      <c r="MS1105" s="79"/>
      <c r="MT1105" s="79"/>
      <c r="MU1105" s="79"/>
      <c r="MV1105" s="79"/>
      <c r="MW1105" s="79"/>
      <c r="MX1105" s="79"/>
      <c r="MY1105" s="79"/>
      <c r="MZ1105" s="79"/>
      <c r="NA1105" s="79"/>
      <c r="NB1105" s="79"/>
      <c r="NC1105" s="79"/>
      <c r="ND1105" s="79"/>
      <c r="NE1105" s="79"/>
      <c r="NF1105" s="79"/>
      <c r="NG1105" s="79"/>
      <c r="NH1105" s="79"/>
      <c r="NI1105" s="79"/>
      <c r="NJ1105" s="79"/>
      <c r="NK1105" s="79"/>
      <c r="NL1105" s="79"/>
      <c r="NM1105" s="79"/>
      <c r="NN1105" s="79"/>
      <c r="NO1105" s="79"/>
      <c r="NP1105" s="79"/>
      <c r="NQ1105" s="79"/>
      <c r="NR1105" s="79"/>
      <c r="NS1105" s="79"/>
      <c r="NT1105" s="79"/>
      <c r="NU1105" s="79"/>
      <c r="NV1105" s="79"/>
      <c r="NW1105" s="79"/>
      <c r="NX1105" s="79"/>
      <c r="NY1105" s="79"/>
      <c r="NZ1105" s="79"/>
      <c r="OA1105" s="79"/>
      <c r="OB1105" s="79"/>
      <c r="OC1105" s="79"/>
      <c r="OD1105" s="79"/>
      <c r="OE1105" s="79"/>
      <c r="OF1105" s="79"/>
      <c r="OG1105" s="79"/>
      <c r="OH1105" s="79"/>
      <c r="OI1105" s="79"/>
      <c r="OJ1105" s="79"/>
      <c r="OK1105" s="79"/>
      <c r="OL1105" s="79"/>
      <c r="OM1105" s="79"/>
      <c r="ON1105" s="79"/>
      <c r="OO1105" s="79"/>
      <c r="OP1105" s="79"/>
      <c r="OQ1105" s="79"/>
      <c r="OR1105" s="79"/>
      <c r="OS1105" s="79"/>
      <c r="OT1105" s="79"/>
      <c r="OU1105" s="79"/>
      <c r="OV1105" s="79"/>
      <c r="OW1105" s="79"/>
      <c r="OX1105" s="79"/>
      <c r="OY1105" s="79"/>
      <c r="OZ1105" s="79"/>
      <c r="PA1105" s="79"/>
      <c r="PB1105" s="79"/>
      <c r="PC1105" s="79"/>
      <c r="PD1105" s="79"/>
      <c r="PE1105" s="79"/>
      <c r="PF1105" s="79"/>
      <c r="PG1105" s="79"/>
      <c r="PH1105" s="79"/>
      <c r="PI1105" s="79"/>
      <c r="PJ1105" s="79"/>
      <c r="PK1105" s="79"/>
      <c r="PL1105" s="79"/>
      <c r="PM1105" s="79"/>
      <c r="PN1105" s="79"/>
      <c r="PO1105" s="79"/>
      <c r="PP1105" s="79"/>
      <c r="PQ1105" s="79"/>
      <c r="PR1105" s="79"/>
      <c r="PS1105" s="79"/>
      <c r="PT1105" s="79"/>
      <c r="PU1105" s="79"/>
      <c r="PV1105" s="79"/>
      <c r="PW1105" s="79"/>
      <c r="PX1105" s="79"/>
      <c r="PY1105" s="79"/>
      <c r="PZ1105" s="79"/>
      <c r="QA1105" s="79"/>
      <c r="QB1105" s="79"/>
      <c r="QC1105" s="79"/>
      <c r="QD1105" s="79"/>
      <c r="QE1105" s="79"/>
      <c r="QF1105" s="79"/>
      <c r="QG1105" s="79"/>
      <c r="QH1105" s="79"/>
      <c r="QI1105" s="79"/>
      <c r="QJ1105" s="79"/>
      <c r="QK1105" s="79"/>
      <c r="QL1105" s="79"/>
      <c r="QM1105" s="79"/>
      <c r="QN1105" s="79"/>
      <c r="QO1105" s="79"/>
      <c r="QP1105" s="79"/>
      <c r="QQ1105" s="79"/>
      <c r="QR1105" s="79"/>
      <c r="QS1105" s="79"/>
      <c r="QT1105" s="79"/>
      <c r="QU1105" s="79"/>
      <c r="QV1105" s="79"/>
      <c r="QW1105" s="79"/>
      <c r="QX1105" s="79"/>
      <c r="QY1105" s="79"/>
      <c r="QZ1105" s="79"/>
      <c r="RA1105" s="79"/>
      <c r="RB1105" s="79"/>
      <c r="RC1105" s="79"/>
      <c r="RD1105" s="79"/>
      <c r="RE1105" s="79"/>
      <c r="RF1105" s="79"/>
      <c r="RG1105" s="79"/>
      <c r="RH1105" s="79"/>
      <c r="RI1105" s="79"/>
      <c r="RJ1105" s="79"/>
      <c r="RK1105" s="79"/>
      <c r="RL1105" s="79"/>
      <c r="RM1105" s="79"/>
      <c r="RN1105" s="79"/>
      <c r="RO1105" s="79"/>
      <c r="RP1105" s="79"/>
      <c r="RQ1105" s="79"/>
      <c r="RR1105" s="79"/>
      <c r="RS1105" s="79"/>
      <c r="RT1105" s="79"/>
      <c r="RU1105" s="79"/>
      <c r="RV1105" s="79"/>
      <c r="RW1105" s="79"/>
      <c r="RX1105" s="79"/>
      <c r="RY1105" s="79"/>
      <c r="RZ1105" s="79"/>
      <c r="SA1105" s="79"/>
      <c r="SB1105" s="79"/>
      <c r="SC1105" s="79"/>
      <c r="SD1105" s="79"/>
      <c r="SE1105" s="79"/>
      <c r="SF1105" s="79"/>
      <c r="SG1105" s="79"/>
      <c r="SH1105" s="79"/>
      <c r="SI1105" s="79"/>
      <c r="SJ1105" s="79"/>
      <c r="SK1105" s="79"/>
      <c r="SL1105" s="79"/>
      <c r="SM1105" s="79"/>
      <c r="SN1105" s="79"/>
      <c r="SO1105" s="79"/>
      <c r="SP1105" s="79"/>
      <c r="SQ1105" s="79"/>
      <c r="SR1105" s="79"/>
      <c r="SS1105" s="79"/>
      <c r="ST1105" s="79"/>
      <c r="SU1105" s="79"/>
      <c r="SV1105" s="79"/>
      <c r="SW1105" s="79"/>
      <c r="SX1105" s="79"/>
      <c r="SY1105" s="79"/>
      <c r="SZ1105" s="79"/>
      <c r="TA1105" s="79"/>
      <c r="TB1105" s="79"/>
      <c r="TC1105" s="79"/>
      <c r="TD1105" s="79"/>
      <c r="TE1105" s="79"/>
      <c r="TF1105" s="79"/>
      <c r="TG1105" s="79"/>
      <c r="TH1105" s="79"/>
      <c r="TI1105" s="79"/>
      <c r="TJ1105" s="79"/>
      <c r="TK1105" s="79"/>
      <c r="TL1105" s="79"/>
      <c r="TM1105" s="79"/>
      <c r="TN1105" s="79"/>
      <c r="TO1105" s="79"/>
      <c r="TP1105" s="79"/>
      <c r="TQ1105" s="79"/>
      <c r="TR1105" s="79"/>
      <c r="TS1105" s="79"/>
      <c r="TT1105" s="79"/>
      <c r="TU1105" s="79"/>
      <c r="TV1105" s="79"/>
      <c r="TW1105" s="79"/>
      <c r="TX1105" s="79"/>
      <c r="TY1105" s="79"/>
      <c r="TZ1105" s="79"/>
      <c r="UA1105" s="79"/>
      <c r="UB1105" s="79"/>
      <c r="UC1105" s="79"/>
      <c r="UD1105" s="79"/>
      <c r="UE1105" s="79"/>
      <c r="UF1105" s="79"/>
      <c r="UG1105" s="79"/>
      <c r="UH1105" s="79"/>
      <c r="UI1105" s="79"/>
      <c r="UJ1105" s="79"/>
      <c r="UK1105" s="79"/>
      <c r="UL1105" s="79"/>
      <c r="UM1105" s="79"/>
      <c r="UN1105" s="79"/>
      <c r="UO1105" s="79"/>
      <c r="UP1105" s="79"/>
      <c r="UQ1105" s="79"/>
      <c r="UR1105" s="79"/>
      <c r="US1105" s="79"/>
      <c r="UT1105" s="79"/>
      <c r="UU1105" s="79"/>
      <c r="UV1105" s="79"/>
      <c r="UW1105" s="79"/>
      <c r="UX1105" s="79"/>
      <c r="UY1105" s="79"/>
      <c r="UZ1105" s="79"/>
      <c r="VA1105" s="79"/>
      <c r="VB1105" s="79"/>
      <c r="VC1105" s="79"/>
      <c r="VD1105" s="79"/>
      <c r="VE1105" s="79"/>
      <c r="VF1105" s="79"/>
      <c r="VG1105" s="79"/>
      <c r="VH1105" s="79"/>
      <c r="VI1105" s="79"/>
      <c r="VJ1105" s="79"/>
      <c r="VK1105" s="79"/>
      <c r="VL1105" s="79"/>
      <c r="VM1105" s="79"/>
      <c r="VN1105" s="79"/>
      <c r="VO1105" s="79"/>
      <c r="VP1105" s="79"/>
      <c r="VQ1105" s="79"/>
      <c r="VR1105" s="79"/>
      <c r="VS1105" s="79"/>
      <c r="VT1105" s="79"/>
      <c r="VU1105" s="79"/>
      <c r="VV1105" s="79"/>
      <c r="VW1105" s="79"/>
      <c r="VX1105" s="79"/>
      <c r="VY1105" s="79"/>
      <c r="VZ1105" s="79"/>
      <c r="WA1105" s="79"/>
      <c r="WB1105" s="79"/>
      <c r="WC1105" s="79"/>
    </row>
    <row r="1106" spans="1:601" s="102" customFormat="1">
      <c r="A1106" s="60">
        <f>IF(C1106=C1105,A1105,IF(C1106=(C1105+1),A1105,(A1105+1)))</f>
        <v>158</v>
      </c>
      <c r="B1106" s="50" t="str">
        <f>IF(L1106="Stroke",IF(M1106=M1105,IF(A1106&lt;&gt;A1105,1,IF(L1105="Stroke",B1105+1,IF(L1104="Stroke",B1104+1,IF(L1103="Stroke",B1103+1,IF(L1102="Stroke",B1102+1,IF(L1101="Stroke",B1101+1,IF(L1100="Stroke",B1100+1,IF(L1099="Stroke",B1099+1,"")))))))),IF(A1106&lt;&gt;A1104,1,IF(M1106=M1104,IF(L1104="Stroke",B1104+1,IF(M1106=M1103,IF(L1103="Stroke",B1103+1,""))),1))),"")</f>
        <v/>
      </c>
      <c r="C1106" s="60">
        <f t="shared" si="34"/>
        <v>67939</v>
      </c>
      <c r="D1106" s="60" t="str">
        <f t="shared" si="35"/>
        <v>2017123</v>
      </c>
      <c r="E1106" s="60">
        <v>2017</v>
      </c>
      <c r="F1106" s="60">
        <v>12</v>
      </c>
      <c r="G1106" s="60">
        <v>3</v>
      </c>
      <c r="H1106" s="60">
        <v>18</v>
      </c>
      <c r="I1106" s="60">
        <v>52</v>
      </c>
      <c r="J1106" s="60">
        <v>19</v>
      </c>
      <c r="K1106" s="60">
        <v>972</v>
      </c>
      <c r="L1106" s="61" t="s">
        <v>47</v>
      </c>
      <c r="M1106" s="60">
        <v>2</v>
      </c>
      <c r="N1106" s="60" t="s">
        <v>21</v>
      </c>
      <c r="O1106" s="60" t="s">
        <v>27</v>
      </c>
      <c r="P1106" s="60">
        <v>0</v>
      </c>
      <c r="Q1106" s="60"/>
      <c r="R1106" s="60"/>
      <c r="S1106" s="60"/>
      <c r="T1106" s="60"/>
      <c r="U1106" s="79"/>
      <c r="V1106" s="79"/>
      <c r="W1106" s="79"/>
      <c r="X1106" s="79"/>
      <c r="Y1106" s="79"/>
      <c r="Z1106" s="79"/>
      <c r="AA1106" s="79"/>
      <c r="AB1106" s="79"/>
      <c r="AC1106" s="79"/>
      <c r="AD1106" s="79"/>
      <c r="AE1106" s="79"/>
      <c r="AF1106" s="79"/>
      <c r="AG1106" s="79"/>
      <c r="AH1106" s="79"/>
      <c r="AI1106" s="79"/>
      <c r="AJ1106" s="79"/>
      <c r="AK1106" s="79"/>
      <c r="AL1106" s="79"/>
      <c r="AM1106" s="79"/>
      <c r="AN1106" s="79"/>
      <c r="AO1106" s="79"/>
      <c r="AP1106" s="79"/>
      <c r="AQ1106" s="79"/>
      <c r="AR1106" s="79"/>
      <c r="AS1106" s="79"/>
      <c r="AT1106" s="79"/>
      <c r="AU1106" s="79"/>
      <c r="AV1106" s="79"/>
      <c r="AW1106" s="79"/>
      <c r="AX1106" s="79"/>
      <c r="AY1106" s="79"/>
      <c r="AZ1106" s="79"/>
      <c r="BA1106" s="79"/>
      <c r="BB1106" s="79"/>
      <c r="BC1106" s="79"/>
      <c r="BD1106" s="79"/>
      <c r="BE1106" s="79"/>
      <c r="BF1106" s="79"/>
      <c r="BG1106" s="79"/>
      <c r="BH1106" s="79"/>
      <c r="BI1106" s="79"/>
      <c r="BJ1106" s="79"/>
      <c r="BK1106" s="79"/>
      <c r="BL1106" s="79"/>
      <c r="BM1106" s="79"/>
      <c r="BN1106" s="79"/>
      <c r="BO1106" s="79"/>
      <c r="BP1106" s="79"/>
      <c r="BQ1106" s="79"/>
      <c r="BR1106" s="79"/>
      <c r="BS1106" s="79"/>
      <c r="BT1106" s="79"/>
      <c r="BU1106" s="79"/>
      <c r="BV1106" s="79"/>
      <c r="BW1106" s="79"/>
      <c r="BX1106" s="79"/>
      <c r="BY1106" s="79"/>
      <c r="BZ1106" s="79"/>
      <c r="CA1106" s="79"/>
      <c r="CB1106" s="79"/>
      <c r="CC1106" s="79"/>
      <c r="CD1106" s="79"/>
      <c r="CE1106" s="79"/>
      <c r="CF1106" s="79"/>
      <c r="CG1106" s="79"/>
      <c r="CH1106" s="79"/>
      <c r="CI1106" s="79"/>
      <c r="CJ1106" s="79"/>
      <c r="CK1106" s="79"/>
      <c r="CL1106" s="79"/>
      <c r="CM1106" s="79"/>
      <c r="CN1106" s="79"/>
      <c r="CO1106" s="79"/>
      <c r="CP1106" s="79"/>
      <c r="CQ1106" s="79"/>
      <c r="CR1106" s="79"/>
      <c r="CS1106" s="79"/>
      <c r="CT1106" s="79"/>
      <c r="CU1106" s="79"/>
      <c r="CV1106" s="79"/>
      <c r="CW1106" s="79"/>
      <c r="CX1106" s="79"/>
      <c r="CY1106" s="79"/>
      <c r="CZ1106" s="79"/>
      <c r="DA1106" s="79"/>
      <c r="DB1106" s="79"/>
      <c r="DC1106" s="79"/>
      <c r="DD1106" s="79"/>
      <c r="DE1106" s="79"/>
      <c r="DF1106" s="79"/>
      <c r="DG1106" s="79"/>
      <c r="DH1106" s="79"/>
      <c r="DI1106" s="79"/>
      <c r="DJ1106" s="79"/>
      <c r="DK1106" s="79"/>
      <c r="DL1106" s="79"/>
      <c r="DM1106" s="79"/>
      <c r="DN1106" s="79"/>
      <c r="DO1106" s="79"/>
      <c r="DP1106" s="79"/>
      <c r="DQ1106" s="79"/>
      <c r="DR1106" s="79"/>
      <c r="DS1106" s="79"/>
      <c r="DT1106" s="79"/>
      <c r="DU1106" s="79"/>
      <c r="DV1106" s="79"/>
      <c r="DW1106" s="79"/>
      <c r="DX1106" s="79"/>
      <c r="DY1106" s="79"/>
      <c r="DZ1106" s="79"/>
      <c r="EA1106" s="79"/>
      <c r="EB1106" s="79"/>
      <c r="EC1106" s="79"/>
      <c r="ED1106" s="79"/>
      <c r="EE1106" s="79"/>
      <c r="EF1106" s="79"/>
      <c r="EG1106" s="79"/>
      <c r="EH1106" s="79"/>
      <c r="EI1106" s="79"/>
      <c r="EJ1106" s="79"/>
      <c r="EK1106" s="79"/>
      <c r="EL1106" s="79"/>
      <c r="EM1106" s="79"/>
      <c r="EN1106" s="79"/>
      <c r="EO1106" s="79"/>
      <c r="EP1106" s="79"/>
      <c r="EQ1106" s="79"/>
      <c r="ER1106" s="79"/>
      <c r="ES1106" s="79"/>
      <c r="ET1106" s="79"/>
      <c r="EU1106" s="79"/>
      <c r="EV1106" s="79"/>
      <c r="EW1106" s="79"/>
      <c r="EX1106" s="79"/>
      <c r="EY1106" s="79"/>
      <c r="EZ1106" s="79"/>
      <c r="FA1106" s="79"/>
      <c r="FB1106" s="79"/>
      <c r="FC1106" s="79"/>
      <c r="FD1106" s="79"/>
      <c r="FE1106" s="79"/>
      <c r="FF1106" s="79"/>
      <c r="FG1106" s="79"/>
      <c r="FH1106" s="79"/>
      <c r="FI1106" s="79"/>
      <c r="FJ1106" s="79"/>
      <c r="FK1106" s="79"/>
      <c r="FL1106" s="79"/>
      <c r="FM1106" s="79"/>
      <c r="FN1106" s="79"/>
      <c r="FO1106" s="79"/>
      <c r="FP1106" s="79"/>
      <c r="FQ1106" s="79"/>
      <c r="FR1106" s="79"/>
      <c r="FS1106" s="79"/>
      <c r="FT1106" s="79"/>
      <c r="FU1106" s="79"/>
      <c r="FV1106" s="79"/>
      <c r="FW1106" s="79"/>
      <c r="FX1106" s="79"/>
      <c r="FY1106" s="79"/>
      <c r="FZ1106" s="79"/>
      <c r="GA1106" s="79"/>
      <c r="GB1106" s="79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79"/>
      <c r="HP1106" s="79"/>
      <c r="HQ1106" s="79"/>
      <c r="HR1106" s="79"/>
      <c r="HS1106" s="79"/>
      <c r="HT1106" s="79"/>
      <c r="HU1106" s="79"/>
      <c r="HV1106" s="79"/>
      <c r="HW1106" s="79"/>
      <c r="HX1106" s="79"/>
      <c r="HY1106" s="79"/>
      <c r="HZ1106" s="79"/>
      <c r="IA1106" s="79"/>
      <c r="IB1106" s="79"/>
      <c r="IC1106" s="79"/>
      <c r="ID1106" s="79"/>
      <c r="IE1106" s="79"/>
      <c r="IF1106" s="79"/>
      <c r="IG1106" s="79"/>
      <c r="IH1106" s="79"/>
      <c r="II1106" s="79"/>
      <c r="IJ1106" s="79"/>
      <c r="IK1106" s="79"/>
      <c r="IL1106" s="79"/>
      <c r="IM1106" s="79"/>
      <c r="IN1106" s="79"/>
      <c r="IO1106" s="79"/>
      <c r="IP1106" s="79"/>
      <c r="IQ1106" s="79"/>
      <c r="IR1106" s="79"/>
      <c r="IS1106" s="79"/>
      <c r="IT1106" s="79"/>
      <c r="IU1106" s="79"/>
      <c r="IV1106" s="79"/>
      <c r="IW1106" s="79"/>
      <c r="IX1106" s="79"/>
      <c r="IY1106" s="79"/>
      <c r="IZ1106" s="79"/>
      <c r="JA1106" s="79"/>
      <c r="JB1106" s="79"/>
      <c r="JC1106" s="79"/>
      <c r="JD1106" s="79"/>
      <c r="JE1106" s="79"/>
      <c r="JF1106" s="79"/>
      <c r="JG1106" s="79"/>
      <c r="JH1106" s="79"/>
      <c r="JI1106" s="79"/>
      <c r="JJ1106" s="79"/>
      <c r="JK1106" s="79"/>
      <c r="JL1106" s="79"/>
      <c r="JM1106" s="79"/>
      <c r="JN1106" s="79"/>
      <c r="JO1106" s="79"/>
      <c r="JP1106" s="79"/>
      <c r="JQ1106" s="79"/>
      <c r="JR1106" s="79"/>
      <c r="JS1106" s="79"/>
      <c r="JT1106" s="79"/>
      <c r="JU1106" s="79"/>
      <c r="JV1106" s="79"/>
      <c r="JW1106" s="79"/>
      <c r="JX1106" s="79"/>
      <c r="JY1106" s="79"/>
      <c r="JZ1106" s="79"/>
      <c r="KA1106" s="79"/>
      <c r="KB1106" s="79"/>
      <c r="KC1106" s="79"/>
      <c r="KD1106" s="79"/>
      <c r="KE1106" s="79"/>
      <c r="KF1106" s="79"/>
      <c r="KG1106" s="79"/>
      <c r="KH1106" s="79"/>
      <c r="KI1106" s="79"/>
      <c r="KJ1106" s="79"/>
      <c r="KK1106" s="79"/>
      <c r="KL1106" s="79"/>
      <c r="KM1106" s="79"/>
      <c r="KN1106" s="79"/>
      <c r="KO1106" s="79"/>
      <c r="KP1106" s="79"/>
      <c r="KQ1106" s="79"/>
      <c r="KR1106" s="79"/>
      <c r="KS1106" s="79"/>
      <c r="KT1106" s="79"/>
      <c r="KU1106" s="79"/>
      <c r="KV1106" s="79"/>
      <c r="KW1106" s="79"/>
      <c r="KX1106" s="79"/>
      <c r="KY1106" s="79"/>
      <c r="KZ1106" s="79"/>
      <c r="LA1106" s="79"/>
      <c r="LB1106" s="79"/>
      <c r="LC1106" s="79"/>
      <c r="LD1106" s="79"/>
      <c r="LE1106" s="79"/>
      <c r="LF1106" s="79"/>
      <c r="LG1106" s="79"/>
      <c r="LH1106" s="79"/>
      <c r="LI1106" s="79"/>
      <c r="LJ1106" s="79"/>
      <c r="LK1106" s="79"/>
      <c r="LL1106" s="79"/>
      <c r="LM1106" s="79"/>
      <c r="LN1106" s="79"/>
      <c r="LO1106" s="79"/>
      <c r="LP1106" s="79"/>
      <c r="LQ1106" s="79"/>
      <c r="LR1106" s="79"/>
      <c r="LS1106" s="79"/>
      <c r="LT1106" s="79"/>
      <c r="LU1106" s="79"/>
      <c r="LV1106" s="79"/>
      <c r="LW1106" s="79"/>
      <c r="LX1106" s="79"/>
      <c r="LY1106" s="79"/>
      <c r="LZ1106" s="79"/>
      <c r="MA1106" s="79"/>
      <c r="MB1106" s="79"/>
      <c r="MC1106" s="79"/>
      <c r="MD1106" s="79"/>
      <c r="ME1106" s="79"/>
      <c r="MF1106" s="79"/>
      <c r="MG1106" s="79"/>
      <c r="MH1106" s="79"/>
      <c r="MI1106" s="79"/>
      <c r="MJ1106" s="79"/>
      <c r="MK1106" s="79"/>
      <c r="ML1106" s="79"/>
      <c r="MM1106" s="79"/>
      <c r="MN1106" s="79"/>
      <c r="MO1106" s="79"/>
      <c r="MP1106" s="79"/>
      <c r="MQ1106" s="79"/>
      <c r="MR1106" s="79"/>
      <c r="MS1106" s="79"/>
      <c r="MT1106" s="79"/>
      <c r="MU1106" s="79"/>
      <c r="MV1106" s="79"/>
      <c r="MW1106" s="79"/>
      <c r="MX1106" s="79"/>
      <c r="MY1106" s="79"/>
      <c r="MZ1106" s="79"/>
      <c r="NA1106" s="79"/>
      <c r="NB1106" s="79"/>
      <c r="NC1106" s="79"/>
      <c r="ND1106" s="79"/>
      <c r="NE1106" s="79"/>
      <c r="NF1106" s="79"/>
      <c r="NG1106" s="79"/>
      <c r="NH1106" s="79"/>
      <c r="NI1106" s="79"/>
      <c r="NJ1106" s="79"/>
      <c r="NK1106" s="79"/>
      <c r="NL1106" s="79"/>
      <c r="NM1106" s="79"/>
      <c r="NN1106" s="79"/>
      <c r="NO1106" s="79"/>
      <c r="NP1106" s="79"/>
      <c r="NQ1106" s="79"/>
      <c r="NR1106" s="79"/>
      <c r="NS1106" s="79"/>
      <c r="NT1106" s="79"/>
      <c r="NU1106" s="79"/>
      <c r="NV1106" s="79"/>
      <c r="NW1106" s="79"/>
      <c r="NX1106" s="79"/>
      <c r="NY1106" s="79"/>
      <c r="NZ1106" s="79"/>
      <c r="OA1106" s="79"/>
      <c r="OB1106" s="79"/>
      <c r="OC1106" s="79"/>
      <c r="OD1106" s="79"/>
      <c r="OE1106" s="79"/>
      <c r="OF1106" s="79"/>
      <c r="OG1106" s="79"/>
      <c r="OH1106" s="79"/>
      <c r="OI1106" s="79"/>
      <c r="OJ1106" s="79"/>
      <c r="OK1106" s="79"/>
      <c r="OL1106" s="79"/>
      <c r="OM1106" s="79"/>
      <c r="ON1106" s="79"/>
      <c r="OO1106" s="79"/>
      <c r="OP1106" s="79"/>
      <c r="OQ1106" s="79"/>
      <c r="OR1106" s="79"/>
      <c r="OS1106" s="79"/>
      <c r="OT1106" s="79"/>
      <c r="OU1106" s="79"/>
      <c r="OV1106" s="79"/>
      <c r="OW1106" s="79"/>
      <c r="OX1106" s="79"/>
      <c r="OY1106" s="79"/>
      <c r="OZ1106" s="79"/>
      <c r="PA1106" s="79"/>
      <c r="PB1106" s="79"/>
      <c r="PC1106" s="79"/>
      <c r="PD1106" s="79"/>
      <c r="PE1106" s="79"/>
      <c r="PF1106" s="79"/>
      <c r="PG1106" s="79"/>
      <c r="PH1106" s="79"/>
      <c r="PI1106" s="79"/>
      <c r="PJ1106" s="79"/>
      <c r="PK1106" s="79"/>
      <c r="PL1106" s="79"/>
      <c r="PM1106" s="79"/>
      <c r="PN1106" s="79"/>
      <c r="PO1106" s="79"/>
      <c r="PP1106" s="79"/>
      <c r="PQ1106" s="79"/>
      <c r="PR1106" s="79"/>
      <c r="PS1106" s="79"/>
      <c r="PT1106" s="79"/>
      <c r="PU1106" s="79"/>
      <c r="PV1106" s="79"/>
      <c r="PW1106" s="79"/>
      <c r="PX1106" s="79"/>
      <c r="PY1106" s="79"/>
      <c r="PZ1106" s="79"/>
      <c r="QA1106" s="79"/>
      <c r="QB1106" s="79"/>
      <c r="QC1106" s="79"/>
      <c r="QD1106" s="79"/>
      <c r="QE1106" s="79"/>
      <c r="QF1106" s="79"/>
      <c r="QG1106" s="79"/>
      <c r="QH1106" s="79"/>
      <c r="QI1106" s="79"/>
      <c r="QJ1106" s="79"/>
      <c r="QK1106" s="79"/>
      <c r="QL1106" s="79"/>
      <c r="QM1106" s="79"/>
      <c r="QN1106" s="79"/>
      <c r="QO1106" s="79"/>
      <c r="QP1106" s="79"/>
      <c r="QQ1106" s="79"/>
      <c r="QR1106" s="79"/>
      <c r="QS1106" s="79"/>
      <c r="QT1106" s="79"/>
      <c r="QU1106" s="79"/>
      <c r="QV1106" s="79"/>
      <c r="QW1106" s="79"/>
      <c r="QX1106" s="79"/>
      <c r="QY1106" s="79"/>
      <c r="QZ1106" s="79"/>
      <c r="RA1106" s="79"/>
      <c r="RB1106" s="79"/>
      <c r="RC1106" s="79"/>
      <c r="RD1106" s="79"/>
      <c r="RE1106" s="79"/>
      <c r="RF1106" s="79"/>
      <c r="RG1106" s="79"/>
      <c r="RH1106" s="79"/>
      <c r="RI1106" s="79"/>
      <c r="RJ1106" s="79"/>
      <c r="RK1106" s="79"/>
      <c r="RL1106" s="79"/>
      <c r="RM1106" s="79"/>
      <c r="RN1106" s="79"/>
      <c r="RO1106" s="79"/>
      <c r="RP1106" s="79"/>
      <c r="RQ1106" s="79"/>
      <c r="RR1106" s="79"/>
      <c r="RS1106" s="79"/>
      <c r="RT1106" s="79"/>
      <c r="RU1106" s="79"/>
      <c r="RV1106" s="79"/>
      <c r="RW1106" s="79"/>
      <c r="RX1106" s="79"/>
      <c r="RY1106" s="79"/>
      <c r="RZ1106" s="79"/>
      <c r="SA1106" s="79"/>
      <c r="SB1106" s="79"/>
      <c r="SC1106" s="79"/>
      <c r="SD1106" s="79"/>
      <c r="SE1106" s="79"/>
      <c r="SF1106" s="79"/>
      <c r="SG1106" s="79"/>
      <c r="SH1106" s="79"/>
      <c r="SI1106" s="79"/>
      <c r="SJ1106" s="79"/>
      <c r="SK1106" s="79"/>
      <c r="SL1106" s="79"/>
      <c r="SM1106" s="79"/>
      <c r="SN1106" s="79"/>
      <c r="SO1106" s="79"/>
      <c r="SP1106" s="79"/>
      <c r="SQ1106" s="79"/>
      <c r="SR1106" s="79"/>
      <c r="SS1106" s="79"/>
      <c r="ST1106" s="79"/>
      <c r="SU1106" s="79"/>
      <c r="SV1106" s="79"/>
      <c r="SW1106" s="79"/>
      <c r="SX1106" s="79"/>
      <c r="SY1106" s="79"/>
      <c r="SZ1106" s="79"/>
      <c r="TA1106" s="79"/>
      <c r="TB1106" s="79"/>
      <c r="TC1106" s="79"/>
      <c r="TD1106" s="79"/>
      <c r="TE1106" s="79"/>
      <c r="TF1106" s="79"/>
      <c r="TG1106" s="79"/>
      <c r="TH1106" s="79"/>
      <c r="TI1106" s="79"/>
      <c r="TJ1106" s="79"/>
      <c r="TK1106" s="79"/>
      <c r="TL1106" s="79"/>
      <c r="TM1106" s="79"/>
      <c r="TN1106" s="79"/>
      <c r="TO1106" s="79"/>
      <c r="TP1106" s="79"/>
      <c r="TQ1106" s="79"/>
      <c r="TR1106" s="79"/>
      <c r="TS1106" s="79"/>
      <c r="TT1106" s="79"/>
      <c r="TU1106" s="79"/>
      <c r="TV1106" s="79"/>
      <c r="TW1106" s="79"/>
      <c r="TX1106" s="79"/>
      <c r="TY1106" s="79"/>
      <c r="TZ1106" s="79"/>
      <c r="UA1106" s="79"/>
      <c r="UB1106" s="79"/>
      <c r="UC1106" s="79"/>
      <c r="UD1106" s="79"/>
      <c r="UE1106" s="79"/>
      <c r="UF1106" s="79"/>
      <c r="UG1106" s="79"/>
      <c r="UH1106" s="79"/>
      <c r="UI1106" s="79"/>
      <c r="UJ1106" s="79"/>
      <c r="UK1106" s="79"/>
      <c r="UL1106" s="79"/>
      <c r="UM1106" s="79"/>
      <c r="UN1106" s="79"/>
      <c r="UO1106" s="79"/>
      <c r="UP1106" s="79"/>
      <c r="UQ1106" s="79"/>
      <c r="UR1106" s="79"/>
      <c r="US1106" s="79"/>
      <c r="UT1106" s="79"/>
      <c r="UU1106" s="79"/>
      <c r="UV1106" s="79"/>
      <c r="UW1106" s="79"/>
      <c r="UX1106" s="79"/>
      <c r="UY1106" s="79"/>
      <c r="UZ1106" s="79"/>
      <c r="VA1106" s="79"/>
      <c r="VB1106" s="79"/>
      <c r="VC1106" s="79"/>
      <c r="VD1106" s="79"/>
      <c r="VE1106" s="79"/>
      <c r="VF1106" s="79"/>
      <c r="VG1106" s="79"/>
      <c r="VH1106" s="79"/>
      <c r="VI1106" s="79"/>
      <c r="VJ1106" s="79"/>
      <c r="VK1106" s="79"/>
      <c r="VL1106" s="79"/>
      <c r="VM1106" s="79"/>
      <c r="VN1106" s="79"/>
      <c r="VO1106" s="79"/>
      <c r="VP1106" s="79"/>
      <c r="VQ1106" s="79"/>
      <c r="VR1106" s="79"/>
      <c r="VS1106" s="79"/>
      <c r="VT1106" s="79"/>
      <c r="VU1106" s="79"/>
      <c r="VV1106" s="79"/>
      <c r="VW1106" s="79"/>
      <c r="VX1106" s="79"/>
      <c r="VY1106" s="79"/>
      <c r="VZ1106" s="79"/>
      <c r="WA1106" s="79"/>
      <c r="WB1106" s="79"/>
      <c r="WC1106" s="79"/>
    </row>
    <row r="1107" spans="1:601" s="102" customFormat="1">
      <c r="A1107" s="60">
        <f>IF(C1107=C1106,A1106,IF(C1107=(C1106+1),A1106,(A1106+1)))</f>
        <v>158</v>
      </c>
      <c r="B1107" s="50" t="str">
        <f>IF(L1107="Stroke",IF(M1107=M1106,IF(A1107&lt;&gt;A1106,1,IF(L1106="Stroke",B1106+1,IF(L1105="Stroke",B1105+1,IF(L1104="Stroke",B1104+1,IF(L1103="Stroke",B1103+1,IF(L1102="Stroke",B1102+1,IF(L1101="Stroke",B1101+1,IF(L1100="Stroke",B1100+1,"")))))))),IF(A1107&lt;&gt;A1105,1,IF(M1107=M1105,IF(L1105="Stroke",B1105+1,IF(M1107=M1104,IF(L1104="Stroke",B1104+1,""))),1))),"")</f>
        <v/>
      </c>
      <c r="C1107" s="60">
        <f t="shared" si="34"/>
        <v>67939</v>
      </c>
      <c r="D1107" s="60" t="str">
        <f t="shared" si="35"/>
        <v>2017123</v>
      </c>
      <c r="E1107" s="60">
        <v>2017</v>
      </c>
      <c r="F1107" s="60">
        <v>12</v>
      </c>
      <c r="G1107" s="60">
        <v>3</v>
      </c>
      <c r="H1107" s="60">
        <v>18</v>
      </c>
      <c r="I1107" s="60">
        <v>52</v>
      </c>
      <c r="J1107" s="60">
        <v>19</v>
      </c>
      <c r="K1107" s="60">
        <v>977</v>
      </c>
      <c r="L1107" s="61" t="s">
        <v>47</v>
      </c>
      <c r="M1107" s="60">
        <v>2</v>
      </c>
      <c r="N1107" s="60" t="s">
        <v>21</v>
      </c>
      <c r="O1107" s="60" t="s">
        <v>27</v>
      </c>
      <c r="P1107" s="60">
        <v>0</v>
      </c>
      <c r="Q1107" s="60"/>
      <c r="R1107" s="60"/>
      <c r="S1107" s="60"/>
      <c r="T1107" s="60"/>
      <c r="U1107" s="79"/>
      <c r="V1107" s="79"/>
      <c r="W1107" s="79"/>
      <c r="X1107" s="79"/>
      <c r="Y1107" s="79"/>
      <c r="Z1107" s="79"/>
      <c r="AA1107" s="79"/>
      <c r="AB1107" s="79"/>
      <c r="AC1107" s="79"/>
      <c r="AD1107" s="79"/>
      <c r="AE1107" s="79"/>
      <c r="AF1107" s="79"/>
      <c r="AG1107" s="79"/>
      <c r="AH1107" s="79"/>
      <c r="AI1107" s="79"/>
      <c r="AJ1107" s="79"/>
      <c r="AK1107" s="79"/>
      <c r="AL1107" s="79"/>
      <c r="AM1107" s="79"/>
      <c r="AN1107" s="79"/>
      <c r="AO1107" s="79"/>
      <c r="AP1107" s="79"/>
      <c r="AQ1107" s="79"/>
      <c r="AR1107" s="79"/>
      <c r="AS1107" s="79"/>
      <c r="AT1107" s="79"/>
      <c r="AU1107" s="79"/>
      <c r="AV1107" s="79"/>
      <c r="AW1107" s="79"/>
      <c r="AX1107" s="79"/>
      <c r="AY1107" s="79"/>
      <c r="AZ1107" s="79"/>
      <c r="BA1107" s="79"/>
      <c r="BB1107" s="79"/>
      <c r="BC1107" s="79"/>
      <c r="BD1107" s="79"/>
      <c r="BE1107" s="79"/>
      <c r="BF1107" s="79"/>
      <c r="BG1107" s="79"/>
      <c r="BH1107" s="79"/>
      <c r="BI1107" s="79"/>
      <c r="BJ1107" s="79"/>
      <c r="BK1107" s="79"/>
      <c r="BL1107" s="79"/>
      <c r="BM1107" s="79"/>
      <c r="BN1107" s="79"/>
      <c r="BO1107" s="79"/>
      <c r="BP1107" s="79"/>
      <c r="BQ1107" s="79"/>
      <c r="BR1107" s="79"/>
      <c r="BS1107" s="79"/>
      <c r="BT1107" s="79"/>
      <c r="BU1107" s="79"/>
      <c r="BV1107" s="79"/>
      <c r="BW1107" s="79"/>
      <c r="BX1107" s="79"/>
      <c r="BY1107" s="79"/>
      <c r="BZ1107" s="79"/>
      <c r="CA1107" s="79"/>
      <c r="CB1107" s="79"/>
      <c r="CC1107" s="79"/>
      <c r="CD1107" s="79"/>
      <c r="CE1107" s="79"/>
      <c r="CF1107" s="79"/>
      <c r="CG1107" s="79"/>
      <c r="CH1107" s="79"/>
      <c r="CI1107" s="79"/>
      <c r="CJ1107" s="79"/>
      <c r="CK1107" s="79"/>
      <c r="CL1107" s="79"/>
      <c r="CM1107" s="79"/>
      <c r="CN1107" s="79"/>
      <c r="CO1107" s="79"/>
      <c r="CP1107" s="79"/>
      <c r="CQ1107" s="79"/>
      <c r="CR1107" s="79"/>
      <c r="CS1107" s="79"/>
      <c r="CT1107" s="79"/>
      <c r="CU1107" s="79"/>
      <c r="CV1107" s="79"/>
      <c r="CW1107" s="79"/>
      <c r="CX1107" s="79"/>
      <c r="CY1107" s="79"/>
      <c r="CZ1107" s="79"/>
      <c r="DA1107" s="79"/>
      <c r="DB1107" s="79"/>
      <c r="DC1107" s="79"/>
      <c r="DD1107" s="79"/>
      <c r="DE1107" s="79"/>
      <c r="DF1107" s="79"/>
      <c r="DG1107" s="79"/>
      <c r="DH1107" s="79"/>
      <c r="DI1107" s="79"/>
      <c r="DJ1107" s="79"/>
      <c r="DK1107" s="79"/>
      <c r="DL1107" s="79"/>
      <c r="DM1107" s="79"/>
      <c r="DN1107" s="79"/>
      <c r="DO1107" s="79"/>
      <c r="DP1107" s="79"/>
      <c r="DQ1107" s="79"/>
      <c r="DR1107" s="79"/>
      <c r="DS1107" s="79"/>
      <c r="DT1107" s="79"/>
      <c r="DU1107" s="79"/>
      <c r="DV1107" s="79"/>
      <c r="DW1107" s="79"/>
      <c r="DX1107" s="79"/>
      <c r="DY1107" s="79"/>
      <c r="DZ1107" s="79"/>
      <c r="EA1107" s="79"/>
      <c r="EB1107" s="79"/>
      <c r="EC1107" s="79"/>
      <c r="ED1107" s="79"/>
      <c r="EE1107" s="79"/>
      <c r="EF1107" s="79"/>
      <c r="EG1107" s="79"/>
      <c r="EH1107" s="79"/>
      <c r="EI1107" s="79"/>
      <c r="EJ1107" s="79"/>
      <c r="EK1107" s="79"/>
      <c r="EL1107" s="79"/>
      <c r="EM1107" s="79"/>
      <c r="EN1107" s="79"/>
      <c r="EO1107" s="79"/>
      <c r="EP1107" s="79"/>
      <c r="EQ1107" s="79"/>
      <c r="ER1107" s="79"/>
      <c r="ES1107" s="79"/>
      <c r="ET1107" s="79"/>
      <c r="EU1107" s="79"/>
      <c r="EV1107" s="79"/>
      <c r="EW1107" s="79"/>
      <c r="EX1107" s="79"/>
      <c r="EY1107" s="79"/>
      <c r="EZ1107" s="79"/>
      <c r="FA1107" s="79"/>
      <c r="FB1107" s="79"/>
      <c r="FC1107" s="79"/>
      <c r="FD1107" s="79"/>
      <c r="FE1107" s="79"/>
      <c r="FF1107" s="79"/>
      <c r="FG1107" s="79"/>
      <c r="FH1107" s="79"/>
      <c r="FI1107" s="79"/>
      <c r="FJ1107" s="79"/>
      <c r="FK1107" s="79"/>
      <c r="FL1107" s="79"/>
      <c r="FM1107" s="79"/>
      <c r="FN1107" s="79"/>
      <c r="FO1107" s="79"/>
      <c r="FP1107" s="79"/>
      <c r="FQ1107" s="79"/>
      <c r="FR1107" s="79"/>
      <c r="FS1107" s="79"/>
      <c r="FT1107" s="79"/>
      <c r="FU1107" s="79"/>
      <c r="FV1107" s="79"/>
      <c r="FW1107" s="79"/>
      <c r="FX1107" s="79"/>
      <c r="FY1107" s="79"/>
      <c r="FZ1107" s="79"/>
      <c r="GA1107" s="79"/>
      <c r="GB1107" s="79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79"/>
      <c r="HP1107" s="79"/>
      <c r="HQ1107" s="79"/>
      <c r="HR1107" s="79"/>
      <c r="HS1107" s="79"/>
      <c r="HT1107" s="79"/>
      <c r="HU1107" s="79"/>
      <c r="HV1107" s="79"/>
      <c r="HW1107" s="79"/>
      <c r="HX1107" s="79"/>
      <c r="HY1107" s="79"/>
      <c r="HZ1107" s="79"/>
      <c r="IA1107" s="79"/>
      <c r="IB1107" s="79"/>
      <c r="IC1107" s="79"/>
      <c r="ID1107" s="79"/>
      <c r="IE1107" s="79"/>
      <c r="IF1107" s="79"/>
      <c r="IG1107" s="79"/>
      <c r="IH1107" s="79"/>
      <c r="II1107" s="79"/>
      <c r="IJ1107" s="79"/>
      <c r="IK1107" s="79"/>
      <c r="IL1107" s="79"/>
      <c r="IM1107" s="79"/>
      <c r="IN1107" s="79"/>
      <c r="IO1107" s="79"/>
      <c r="IP1107" s="79"/>
      <c r="IQ1107" s="79"/>
      <c r="IR1107" s="79"/>
      <c r="IS1107" s="79"/>
      <c r="IT1107" s="79"/>
      <c r="IU1107" s="79"/>
      <c r="IV1107" s="79"/>
      <c r="IW1107" s="79"/>
      <c r="IX1107" s="79"/>
      <c r="IY1107" s="79"/>
      <c r="IZ1107" s="79"/>
      <c r="JA1107" s="79"/>
      <c r="JB1107" s="79"/>
      <c r="JC1107" s="79"/>
      <c r="JD1107" s="79"/>
      <c r="JE1107" s="79"/>
      <c r="JF1107" s="79"/>
      <c r="JG1107" s="79"/>
      <c r="JH1107" s="79"/>
      <c r="JI1107" s="79"/>
      <c r="JJ1107" s="79"/>
      <c r="JK1107" s="79"/>
      <c r="JL1107" s="79"/>
      <c r="JM1107" s="79"/>
      <c r="JN1107" s="79"/>
      <c r="JO1107" s="79"/>
      <c r="JP1107" s="79"/>
      <c r="JQ1107" s="79"/>
      <c r="JR1107" s="79"/>
      <c r="JS1107" s="79"/>
      <c r="JT1107" s="79"/>
      <c r="JU1107" s="79"/>
      <c r="JV1107" s="79"/>
      <c r="JW1107" s="79"/>
      <c r="JX1107" s="79"/>
      <c r="JY1107" s="79"/>
      <c r="JZ1107" s="79"/>
      <c r="KA1107" s="79"/>
      <c r="KB1107" s="79"/>
      <c r="KC1107" s="79"/>
      <c r="KD1107" s="79"/>
      <c r="KE1107" s="79"/>
      <c r="KF1107" s="79"/>
      <c r="KG1107" s="79"/>
      <c r="KH1107" s="79"/>
      <c r="KI1107" s="79"/>
      <c r="KJ1107" s="79"/>
      <c r="KK1107" s="79"/>
      <c r="KL1107" s="79"/>
      <c r="KM1107" s="79"/>
      <c r="KN1107" s="79"/>
      <c r="KO1107" s="79"/>
      <c r="KP1107" s="79"/>
      <c r="KQ1107" s="79"/>
      <c r="KR1107" s="79"/>
      <c r="KS1107" s="79"/>
      <c r="KT1107" s="79"/>
      <c r="KU1107" s="79"/>
      <c r="KV1107" s="79"/>
      <c r="KW1107" s="79"/>
      <c r="KX1107" s="79"/>
      <c r="KY1107" s="79"/>
      <c r="KZ1107" s="79"/>
      <c r="LA1107" s="79"/>
      <c r="LB1107" s="79"/>
      <c r="LC1107" s="79"/>
      <c r="LD1107" s="79"/>
      <c r="LE1107" s="79"/>
      <c r="LF1107" s="79"/>
      <c r="LG1107" s="79"/>
      <c r="LH1107" s="79"/>
      <c r="LI1107" s="79"/>
      <c r="LJ1107" s="79"/>
      <c r="LK1107" s="79"/>
      <c r="LL1107" s="79"/>
      <c r="LM1107" s="79"/>
      <c r="LN1107" s="79"/>
      <c r="LO1107" s="79"/>
      <c r="LP1107" s="79"/>
      <c r="LQ1107" s="79"/>
      <c r="LR1107" s="79"/>
      <c r="LS1107" s="79"/>
      <c r="LT1107" s="79"/>
      <c r="LU1107" s="79"/>
      <c r="LV1107" s="79"/>
      <c r="LW1107" s="79"/>
      <c r="LX1107" s="79"/>
      <c r="LY1107" s="79"/>
      <c r="LZ1107" s="79"/>
      <c r="MA1107" s="79"/>
      <c r="MB1107" s="79"/>
      <c r="MC1107" s="79"/>
      <c r="MD1107" s="79"/>
      <c r="ME1107" s="79"/>
      <c r="MF1107" s="79"/>
      <c r="MG1107" s="79"/>
      <c r="MH1107" s="79"/>
      <c r="MI1107" s="79"/>
      <c r="MJ1107" s="79"/>
      <c r="MK1107" s="79"/>
      <c r="ML1107" s="79"/>
      <c r="MM1107" s="79"/>
      <c r="MN1107" s="79"/>
      <c r="MO1107" s="79"/>
      <c r="MP1107" s="79"/>
      <c r="MQ1107" s="79"/>
      <c r="MR1107" s="79"/>
      <c r="MS1107" s="79"/>
      <c r="MT1107" s="79"/>
      <c r="MU1107" s="79"/>
      <c r="MV1107" s="79"/>
      <c r="MW1107" s="79"/>
      <c r="MX1107" s="79"/>
      <c r="MY1107" s="79"/>
      <c r="MZ1107" s="79"/>
      <c r="NA1107" s="79"/>
      <c r="NB1107" s="79"/>
      <c r="NC1107" s="79"/>
      <c r="ND1107" s="79"/>
      <c r="NE1107" s="79"/>
      <c r="NF1107" s="79"/>
      <c r="NG1107" s="79"/>
      <c r="NH1107" s="79"/>
      <c r="NI1107" s="79"/>
      <c r="NJ1107" s="79"/>
      <c r="NK1107" s="79"/>
      <c r="NL1107" s="79"/>
      <c r="NM1107" s="79"/>
      <c r="NN1107" s="79"/>
      <c r="NO1107" s="79"/>
      <c r="NP1107" s="79"/>
      <c r="NQ1107" s="79"/>
      <c r="NR1107" s="79"/>
      <c r="NS1107" s="79"/>
      <c r="NT1107" s="79"/>
      <c r="NU1107" s="79"/>
      <c r="NV1107" s="79"/>
      <c r="NW1107" s="79"/>
      <c r="NX1107" s="79"/>
      <c r="NY1107" s="79"/>
      <c r="NZ1107" s="79"/>
      <c r="OA1107" s="79"/>
      <c r="OB1107" s="79"/>
      <c r="OC1107" s="79"/>
      <c r="OD1107" s="79"/>
      <c r="OE1107" s="79"/>
      <c r="OF1107" s="79"/>
      <c r="OG1107" s="79"/>
      <c r="OH1107" s="79"/>
      <c r="OI1107" s="79"/>
      <c r="OJ1107" s="79"/>
      <c r="OK1107" s="79"/>
      <c r="OL1107" s="79"/>
      <c r="OM1107" s="79"/>
      <c r="ON1107" s="79"/>
      <c r="OO1107" s="79"/>
      <c r="OP1107" s="79"/>
      <c r="OQ1107" s="79"/>
      <c r="OR1107" s="79"/>
      <c r="OS1107" s="79"/>
      <c r="OT1107" s="79"/>
      <c r="OU1107" s="79"/>
      <c r="OV1107" s="79"/>
      <c r="OW1107" s="79"/>
      <c r="OX1107" s="79"/>
      <c r="OY1107" s="79"/>
      <c r="OZ1107" s="79"/>
      <c r="PA1107" s="79"/>
      <c r="PB1107" s="79"/>
      <c r="PC1107" s="79"/>
      <c r="PD1107" s="79"/>
      <c r="PE1107" s="79"/>
      <c r="PF1107" s="79"/>
      <c r="PG1107" s="79"/>
      <c r="PH1107" s="79"/>
      <c r="PI1107" s="79"/>
      <c r="PJ1107" s="79"/>
      <c r="PK1107" s="79"/>
      <c r="PL1107" s="79"/>
      <c r="PM1107" s="79"/>
      <c r="PN1107" s="79"/>
      <c r="PO1107" s="79"/>
      <c r="PP1107" s="79"/>
      <c r="PQ1107" s="79"/>
      <c r="PR1107" s="79"/>
      <c r="PS1107" s="79"/>
      <c r="PT1107" s="79"/>
      <c r="PU1107" s="79"/>
      <c r="PV1107" s="79"/>
      <c r="PW1107" s="79"/>
      <c r="PX1107" s="79"/>
      <c r="PY1107" s="79"/>
      <c r="PZ1107" s="79"/>
      <c r="QA1107" s="79"/>
      <c r="QB1107" s="79"/>
      <c r="QC1107" s="79"/>
      <c r="QD1107" s="79"/>
      <c r="QE1107" s="79"/>
      <c r="QF1107" s="79"/>
      <c r="QG1107" s="79"/>
      <c r="QH1107" s="79"/>
      <c r="QI1107" s="79"/>
      <c r="QJ1107" s="79"/>
      <c r="QK1107" s="79"/>
      <c r="QL1107" s="79"/>
      <c r="QM1107" s="79"/>
      <c r="QN1107" s="79"/>
      <c r="QO1107" s="79"/>
      <c r="QP1107" s="79"/>
      <c r="QQ1107" s="79"/>
      <c r="QR1107" s="79"/>
      <c r="QS1107" s="79"/>
      <c r="QT1107" s="79"/>
      <c r="QU1107" s="79"/>
      <c r="QV1107" s="79"/>
      <c r="QW1107" s="79"/>
      <c r="QX1107" s="79"/>
      <c r="QY1107" s="79"/>
      <c r="QZ1107" s="79"/>
      <c r="RA1107" s="79"/>
      <c r="RB1107" s="79"/>
      <c r="RC1107" s="79"/>
      <c r="RD1107" s="79"/>
      <c r="RE1107" s="79"/>
      <c r="RF1107" s="79"/>
      <c r="RG1107" s="79"/>
      <c r="RH1107" s="79"/>
      <c r="RI1107" s="79"/>
      <c r="RJ1107" s="79"/>
      <c r="RK1107" s="79"/>
      <c r="RL1107" s="79"/>
      <c r="RM1107" s="79"/>
      <c r="RN1107" s="79"/>
      <c r="RO1107" s="79"/>
      <c r="RP1107" s="79"/>
      <c r="RQ1107" s="79"/>
      <c r="RR1107" s="79"/>
      <c r="RS1107" s="79"/>
      <c r="RT1107" s="79"/>
      <c r="RU1107" s="79"/>
      <c r="RV1107" s="79"/>
      <c r="RW1107" s="79"/>
      <c r="RX1107" s="79"/>
      <c r="RY1107" s="79"/>
      <c r="RZ1107" s="79"/>
      <c r="SA1107" s="79"/>
      <c r="SB1107" s="79"/>
      <c r="SC1107" s="79"/>
      <c r="SD1107" s="79"/>
      <c r="SE1107" s="79"/>
      <c r="SF1107" s="79"/>
      <c r="SG1107" s="79"/>
      <c r="SH1107" s="79"/>
      <c r="SI1107" s="79"/>
      <c r="SJ1107" s="79"/>
      <c r="SK1107" s="79"/>
      <c r="SL1107" s="79"/>
      <c r="SM1107" s="79"/>
      <c r="SN1107" s="79"/>
      <c r="SO1107" s="79"/>
      <c r="SP1107" s="79"/>
      <c r="SQ1107" s="79"/>
      <c r="SR1107" s="79"/>
      <c r="SS1107" s="79"/>
      <c r="ST1107" s="79"/>
      <c r="SU1107" s="79"/>
      <c r="SV1107" s="79"/>
      <c r="SW1107" s="79"/>
      <c r="SX1107" s="79"/>
      <c r="SY1107" s="79"/>
      <c r="SZ1107" s="79"/>
      <c r="TA1107" s="79"/>
      <c r="TB1107" s="79"/>
      <c r="TC1107" s="79"/>
      <c r="TD1107" s="79"/>
      <c r="TE1107" s="79"/>
      <c r="TF1107" s="79"/>
      <c r="TG1107" s="79"/>
      <c r="TH1107" s="79"/>
      <c r="TI1107" s="79"/>
      <c r="TJ1107" s="79"/>
      <c r="TK1107" s="79"/>
      <c r="TL1107" s="79"/>
      <c r="TM1107" s="79"/>
      <c r="TN1107" s="79"/>
      <c r="TO1107" s="79"/>
      <c r="TP1107" s="79"/>
      <c r="TQ1107" s="79"/>
      <c r="TR1107" s="79"/>
      <c r="TS1107" s="79"/>
      <c r="TT1107" s="79"/>
      <c r="TU1107" s="79"/>
      <c r="TV1107" s="79"/>
      <c r="TW1107" s="79"/>
      <c r="TX1107" s="79"/>
      <c r="TY1107" s="79"/>
      <c r="TZ1107" s="79"/>
      <c r="UA1107" s="79"/>
      <c r="UB1107" s="79"/>
      <c r="UC1107" s="79"/>
      <c r="UD1107" s="79"/>
      <c r="UE1107" s="79"/>
      <c r="UF1107" s="79"/>
      <c r="UG1107" s="79"/>
      <c r="UH1107" s="79"/>
      <c r="UI1107" s="79"/>
      <c r="UJ1107" s="79"/>
      <c r="UK1107" s="79"/>
      <c r="UL1107" s="79"/>
      <c r="UM1107" s="79"/>
      <c r="UN1107" s="79"/>
      <c r="UO1107" s="79"/>
      <c r="UP1107" s="79"/>
      <c r="UQ1107" s="79"/>
      <c r="UR1107" s="79"/>
      <c r="US1107" s="79"/>
      <c r="UT1107" s="79"/>
      <c r="UU1107" s="79"/>
      <c r="UV1107" s="79"/>
      <c r="UW1107" s="79"/>
      <c r="UX1107" s="79"/>
      <c r="UY1107" s="79"/>
      <c r="UZ1107" s="79"/>
      <c r="VA1107" s="79"/>
      <c r="VB1107" s="79"/>
      <c r="VC1107" s="79"/>
      <c r="VD1107" s="79"/>
      <c r="VE1107" s="79"/>
      <c r="VF1107" s="79"/>
      <c r="VG1107" s="79"/>
      <c r="VH1107" s="79"/>
      <c r="VI1107" s="79"/>
      <c r="VJ1107" s="79"/>
      <c r="VK1107" s="79"/>
      <c r="VL1107" s="79"/>
      <c r="VM1107" s="79"/>
      <c r="VN1107" s="79"/>
      <c r="VO1107" s="79"/>
      <c r="VP1107" s="79"/>
      <c r="VQ1107" s="79"/>
      <c r="VR1107" s="79"/>
      <c r="VS1107" s="79"/>
      <c r="VT1107" s="79"/>
      <c r="VU1107" s="79"/>
      <c r="VV1107" s="79"/>
      <c r="VW1107" s="79"/>
      <c r="VX1107" s="79"/>
      <c r="VY1107" s="79"/>
      <c r="VZ1107" s="79"/>
      <c r="WA1107" s="79"/>
      <c r="WB1107" s="79"/>
      <c r="WC1107" s="79"/>
    </row>
    <row r="1108" spans="1:601" s="102" customFormat="1">
      <c r="A1108" s="60">
        <f>IF(C1108=C1107,A1107,IF(C1108=(C1107+1),A1107,(A1107+1)))</f>
        <v>158</v>
      </c>
      <c r="B1108" s="50" t="str">
        <f>IF(L1108="Stroke",IF(M1108=M1107,IF(A1108&lt;&gt;A1107,1,IF(L1107="Stroke",B1107+1,IF(L1106="Stroke",B1106+1,IF(L1105="Stroke",B1105+1,IF(L1104="Stroke",B1104+1,IF(L1103="Stroke",B1103+1,IF(L1102="Stroke",B1102+1,IF(L1101="Stroke",B1101+1,"")))))))),IF(A1108&lt;&gt;A1106,1,IF(M1108=M1106,IF(L1106="Stroke",B1106+1,IF(M1108=M1105,IF(L1105="Stroke",B1105+1,""))),1))),"")</f>
        <v/>
      </c>
      <c r="C1108" s="60">
        <f t="shared" si="34"/>
        <v>67939</v>
      </c>
      <c r="D1108" s="60" t="str">
        <f t="shared" si="35"/>
        <v>2017123</v>
      </c>
      <c r="E1108" s="60">
        <v>2017</v>
      </c>
      <c r="F1108" s="60">
        <v>12</v>
      </c>
      <c r="G1108" s="60">
        <v>3</v>
      </c>
      <c r="H1108" s="60">
        <v>18</v>
      </c>
      <c r="I1108" s="60">
        <v>52</v>
      </c>
      <c r="J1108" s="60">
        <v>19</v>
      </c>
      <c r="K1108" s="60">
        <v>981</v>
      </c>
      <c r="L1108" s="61" t="s">
        <v>47</v>
      </c>
      <c r="M1108" s="60">
        <v>2</v>
      </c>
      <c r="N1108" s="60" t="s">
        <v>21</v>
      </c>
      <c r="O1108" s="60" t="s">
        <v>27</v>
      </c>
      <c r="P1108" s="60">
        <v>0</v>
      </c>
      <c r="Q1108" s="60"/>
      <c r="R1108" s="60"/>
      <c r="S1108" s="60"/>
      <c r="T1108" s="60"/>
      <c r="U1108" s="79"/>
      <c r="V1108" s="79"/>
      <c r="W1108" s="79"/>
      <c r="X1108" s="79"/>
      <c r="Y1108" s="79"/>
      <c r="Z1108" s="79"/>
      <c r="AA1108" s="79"/>
      <c r="AB1108" s="79"/>
      <c r="AC1108" s="79"/>
      <c r="AD1108" s="79"/>
      <c r="AE1108" s="79"/>
      <c r="AF1108" s="79"/>
      <c r="AG1108" s="79"/>
      <c r="AH1108" s="79"/>
      <c r="AI1108" s="79"/>
      <c r="AJ1108" s="79"/>
      <c r="AK1108" s="79"/>
      <c r="AL1108" s="79"/>
      <c r="AM1108" s="79"/>
      <c r="AN1108" s="79"/>
      <c r="AO1108" s="79"/>
      <c r="AP1108" s="79"/>
      <c r="AQ1108" s="79"/>
      <c r="AR1108" s="79"/>
      <c r="AS1108" s="79"/>
      <c r="AT1108" s="79"/>
      <c r="AU1108" s="79"/>
      <c r="AV1108" s="79"/>
      <c r="AW1108" s="79"/>
      <c r="AX1108" s="79"/>
      <c r="AY1108" s="79"/>
      <c r="AZ1108" s="79"/>
      <c r="BA1108" s="79"/>
      <c r="BB1108" s="79"/>
      <c r="BC1108" s="79"/>
      <c r="BD1108" s="79"/>
      <c r="BE1108" s="79"/>
      <c r="BF1108" s="79"/>
      <c r="BG1108" s="79"/>
      <c r="BH1108" s="79"/>
      <c r="BI1108" s="79"/>
      <c r="BJ1108" s="79"/>
      <c r="BK1108" s="79"/>
      <c r="BL1108" s="79"/>
      <c r="BM1108" s="79"/>
      <c r="BN1108" s="79"/>
      <c r="BO1108" s="79"/>
      <c r="BP1108" s="79"/>
      <c r="BQ1108" s="79"/>
      <c r="BR1108" s="79"/>
      <c r="BS1108" s="79"/>
      <c r="BT1108" s="79"/>
      <c r="BU1108" s="79"/>
      <c r="BV1108" s="79"/>
      <c r="BW1108" s="79"/>
      <c r="BX1108" s="79"/>
      <c r="BY1108" s="79"/>
      <c r="BZ1108" s="79"/>
      <c r="CA1108" s="79"/>
      <c r="CB1108" s="79"/>
      <c r="CC1108" s="79"/>
      <c r="CD1108" s="79"/>
      <c r="CE1108" s="79"/>
      <c r="CF1108" s="79"/>
      <c r="CG1108" s="79"/>
      <c r="CH1108" s="79"/>
      <c r="CI1108" s="79"/>
      <c r="CJ1108" s="79"/>
      <c r="CK1108" s="79"/>
      <c r="CL1108" s="79"/>
      <c r="CM1108" s="79"/>
      <c r="CN1108" s="79"/>
      <c r="CO1108" s="79"/>
      <c r="CP1108" s="79"/>
      <c r="CQ1108" s="79"/>
      <c r="CR1108" s="79"/>
      <c r="CS1108" s="79"/>
      <c r="CT1108" s="79"/>
      <c r="CU1108" s="79"/>
      <c r="CV1108" s="79"/>
      <c r="CW1108" s="79"/>
      <c r="CX1108" s="79"/>
      <c r="CY1108" s="79"/>
      <c r="CZ1108" s="79"/>
      <c r="DA1108" s="79"/>
      <c r="DB1108" s="79"/>
      <c r="DC1108" s="79"/>
      <c r="DD1108" s="79"/>
      <c r="DE1108" s="79"/>
      <c r="DF1108" s="79"/>
      <c r="DG1108" s="79"/>
      <c r="DH1108" s="79"/>
      <c r="DI1108" s="79"/>
      <c r="DJ1108" s="79"/>
      <c r="DK1108" s="79"/>
      <c r="DL1108" s="79"/>
      <c r="DM1108" s="79"/>
      <c r="DN1108" s="79"/>
      <c r="DO1108" s="79"/>
      <c r="DP1108" s="79"/>
      <c r="DQ1108" s="79"/>
      <c r="DR1108" s="79"/>
      <c r="DS1108" s="79"/>
      <c r="DT1108" s="79"/>
      <c r="DU1108" s="79"/>
      <c r="DV1108" s="79"/>
      <c r="DW1108" s="79"/>
      <c r="DX1108" s="79"/>
      <c r="DY1108" s="79"/>
      <c r="DZ1108" s="79"/>
      <c r="EA1108" s="79"/>
      <c r="EB1108" s="79"/>
      <c r="EC1108" s="79"/>
      <c r="ED1108" s="79"/>
      <c r="EE1108" s="79"/>
      <c r="EF1108" s="79"/>
      <c r="EG1108" s="79"/>
      <c r="EH1108" s="79"/>
      <c r="EI1108" s="79"/>
      <c r="EJ1108" s="79"/>
      <c r="EK1108" s="79"/>
      <c r="EL1108" s="79"/>
      <c r="EM1108" s="79"/>
      <c r="EN1108" s="79"/>
      <c r="EO1108" s="79"/>
      <c r="EP1108" s="79"/>
      <c r="EQ1108" s="79"/>
      <c r="ER1108" s="79"/>
      <c r="ES1108" s="79"/>
      <c r="ET1108" s="79"/>
      <c r="EU1108" s="79"/>
      <c r="EV1108" s="79"/>
      <c r="EW1108" s="79"/>
      <c r="EX1108" s="79"/>
      <c r="EY1108" s="79"/>
      <c r="EZ1108" s="79"/>
      <c r="FA1108" s="79"/>
      <c r="FB1108" s="79"/>
      <c r="FC1108" s="79"/>
      <c r="FD1108" s="79"/>
      <c r="FE1108" s="79"/>
      <c r="FF1108" s="79"/>
      <c r="FG1108" s="79"/>
      <c r="FH1108" s="79"/>
      <c r="FI1108" s="79"/>
      <c r="FJ1108" s="79"/>
      <c r="FK1108" s="79"/>
      <c r="FL1108" s="79"/>
      <c r="FM1108" s="79"/>
      <c r="FN1108" s="79"/>
      <c r="FO1108" s="79"/>
      <c r="FP1108" s="79"/>
      <c r="FQ1108" s="79"/>
      <c r="FR1108" s="79"/>
      <c r="FS1108" s="79"/>
      <c r="FT1108" s="79"/>
      <c r="FU1108" s="79"/>
      <c r="FV1108" s="79"/>
      <c r="FW1108" s="79"/>
      <c r="FX1108" s="79"/>
      <c r="FY1108" s="79"/>
      <c r="FZ1108" s="79"/>
      <c r="GA1108" s="79"/>
      <c r="GB1108" s="79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79"/>
      <c r="HP1108" s="79"/>
      <c r="HQ1108" s="79"/>
      <c r="HR1108" s="79"/>
      <c r="HS1108" s="79"/>
      <c r="HT1108" s="79"/>
      <c r="HU1108" s="79"/>
      <c r="HV1108" s="79"/>
      <c r="HW1108" s="79"/>
      <c r="HX1108" s="79"/>
      <c r="HY1108" s="79"/>
      <c r="HZ1108" s="79"/>
      <c r="IA1108" s="79"/>
      <c r="IB1108" s="79"/>
      <c r="IC1108" s="79"/>
      <c r="ID1108" s="79"/>
      <c r="IE1108" s="79"/>
      <c r="IF1108" s="79"/>
      <c r="IG1108" s="79"/>
      <c r="IH1108" s="79"/>
      <c r="II1108" s="79"/>
      <c r="IJ1108" s="79"/>
      <c r="IK1108" s="79"/>
      <c r="IL1108" s="79"/>
      <c r="IM1108" s="79"/>
      <c r="IN1108" s="79"/>
      <c r="IO1108" s="79"/>
      <c r="IP1108" s="79"/>
      <c r="IQ1108" s="79"/>
      <c r="IR1108" s="79"/>
      <c r="IS1108" s="79"/>
      <c r="IT1108" s="79"/>
      <c r="IU1108" s="79"/>
      <c r="IV1108" s="79"/>
      <c r="IW1108" s="79"/>
      <c r="IX1108" s="79"/>
      <c r="IY1108" s="79"/>
      <c r="IZ1108" s="79"/>
      <c r="JA1108" s="79"/>
      <c r="JB1108" s="79"/>
      <c r="JC1108" s="79"/>
      <c r="JD1108" s="79"/>
      <c r="JE1108" s="79"/>
      <c r="JF1108" s="79"/>
      <c r="JG1108" s="79"/>
      <c r="JH1108" s="79"/>
      <c r="JI1108" s="79"/>
      <c r="JJ1108" s="79"/>
      <c r="JK1108" s="79"/>
      <c r="JL1108" s="79"/>
      <c r="JM1108" s="79"/>
      <c r="JN1108" s="79"/>
      <c r="JO1108" s="79"/>
      <c r="JP1108" s="79"/>
      <c r="JQ1108" s="79"/>
      <c r="JR1108" s="79"/>
      <c r="JS1108" s="79"/>
      <c r="JT1108" s="79"/>
      <c r="JU1108" s="79"/>
      <c r="JV1108" s="79"/>
      <c r="JW1108" s="79"/>
      <c r="JX1108" s="79"/>
      <c r="JY1108" s="79"/>
      <c r="JZ1108" s="79"/>
      <c r="KA1108" s="79"/>
      <c r="KB1108" s="79"/>
      <c r="KC1108" s="79"/>
      <c r="KD1108" s="79"/>
      <c r="KE1108" s="79"/>
      <c r="KF1108" s="79"/>
      <c r="KG1108" s="79"/>
      <c r="KH1108" s="79"/>
      <c r="KI1108" s="79"/>
      <c r="KJ1108" s="79"/>
      <c r="KK1108" s="79"/>
      <c r="KL1108" s="79"/>
      <c r="KM1108" s="79"/>
      <c r="KN1108" s="79"/>
      <c r="KO1108" s="79"/>
      <c r="KP1108" s="79"/>
      <c r="KQ1108" s="79"/>
      <c r="KR1108" s="79"/>
      <c r="KS1108" s="79"/>
      <c r="KT1108" s="79"/>
      <c r="KU1108" s="79"/>
      <c r="KV1108" s="79"/>
      <c r="KW1108" s="79"/>
      <c r="KX1108" s="79"/>
      <c r="KY1108" s="79"/>
      <c r="KZ1108" s="79"/>
      <c r="LA1108" s="79"/>
      <c r="LB1108" s="79"/>
      <c r="LC1108" s="79"/>
      <c r="LD1108" s="79"/>
      <c r="LE1108" s="79"/>
      <c r="LF1108" s="79"/>
      <c r="LG1108" s="79"/>
      <c r="LH1108" s="79"/>
      <c r="LI1108" s="79"/>
      <c r="LJ1108" s="79"/>
      <c r="LK1108" s="79"/>
      <c r="LL1108" s="79"/>
      <c r="LM1108" s="79"/>
      <c r="LN1108" s="79"/>
      <c r="LO1108" s="79"/>
      <c r="LP1108" s="79"/>
      <c r="LQ1108" s="79"/>
      <c r="LR1108" s="79"/>
      <c r="LS1108" s="79"/>
      <c r="LT1108" s="79"/>
      <c r="LU1108" s="79"/>
      <c r="LV1108" s="79"/>
      <c r="LW1108" s="79"/>
      <c r="LX1108" s="79"/>
      <c r="LY1108" s="79"/>
      <c r="LZ1108" s="79"/>
      <c r="MA1108" s="79"/>
      <c r="MB1108" s="79"/>
      <c r="MC1108" s="79"/>
      <c r="MD1108" s="79"/>
      <c r="ME1108" s="79"/>
      <c r="MF1108" s="79"/>
      <c r="MG1108" s="79"/>
      <c r="MH1108" s="79"/>
      <c r="MI1108" s="79"/>
      <c r="MJ1108" s="79"/>
      <c r="MK1108" s="79"/>
      <c r="ML1108" s="79"/>
      <c r="MM1108" s="79"/>
      <c r="MN1108" s="79"/>
      <c r="MO1108" s="79"/>
      <c r="MP1108" s="79"/>
      <c r="MQ1108" s="79"/>
      <c r="MR1108" s="79"/>
      <c r="MS1108" s="79"/>
      <c r="MT1108" s="79"/>
      <c r="MU1108" s="79"/>
      <c r="MV1108" s="79"/>
      <c r="MW1108" s="79"/>
      <c r="MX1108" s="79"/>
      <c r="MY1108" s="79"/>
      <c r="MZ1108" s="79"/>
      <c r="NA1108" s="79"/>
      <c r="NB1108" s="79"/>
      <c r="NC1108" s="79"/>
      <c r="ND1108" s="79"/>
      <c r="NE1108" s="79"/>
      <c r="NF1108" s="79"/>
      <c r="NG1108" s="79"/>
      <c r="NH1108" s="79"/>
      <c r="NI1108" s="79"/>
      <c r="NJ1108" s="79"/>
      <c r="NK1108" s="79"/>
      <c r="NL1108" s="79"/>
      <c r="NM1108" s="79"/>
      <c r="NN1108" s="79"/>
      <c r="NO1108" s="79"/>
      <c r="NP1108" s="79"/>
      <c r="NQ1108" s="79"/>
      <c r="NR1108" s="79"/>
      <c r="NS1108" s="79"/>
      <c r="NT1108" s="79"/>
      <c r="NU1108" s="79"/>
      <c r="NV1108" s="79"/>
      <c r="NW1108" s="79"/>
      <c r="NX1108" s="79"/>
      <c r="NY1108" s="79"/>
      <c r="NZ1108" s="79"/>
      <c r="OA1108" s="79"/>
      <c r="OB1108" s="79"/>
      <c r="OC1108" s="79"/>
      <c r="OD1108" s="79"/>
      <c r="OE1108" s="79"/>
      <c r="OF1108" s="79"/>
      <c r="OG1108" s="79"/>
      <c r="OH1108" s="79"/>
      <c r="OI1108" s="79"/>
      <c r="OJ1108" s="79"/>
      <c r="OK1108" s="79"/>
      <c r="OL1108" s="79"/>
      <c r="OM1108" s="79"/>
      <c r="ON1108" s="79"/>
      <c r="OO1108" s="79"/>
      <c r="OP1108" s="79"/>
      <c r="OQ1108" s="79"/>
      <c r="OR1108" s="79"/>
      <c r="OS1108" s="79"/>
      <c r="OT1108" s="79"/>
      <c r="OU1108" s="79"/>
      <c r="OV1108" s="79"/>
      <c r="OW1108" s="79"/>
      <c r="OX1108" s="79"/>
      <c r="OY1108" s="79"/>
      <c r="OZ1108" s="79"/>
      <c r="PA1108" s="79"/>
      <c r="PB1108" s="79"/>
      <c r="PC1108" s="79"/>
      <c r="PD1108" s="79"/>
      <c r="PE1108" s="79"/>
      <c r="PF1108" s="79"/>
      <c r="PG1108" s="79"/>
      <c r="PH1108" s="79"/>
      <c r="PI1108" s="79"/>
      <c r="PJ1108" s="79"/>
      <c r="PK1108" s="79"/>
      <c r="PL1108" s="79"/>
      <c r="PM1108" s="79"/>
      <c r="PN1108" s="79"/>
      <c r="PO1108" s="79"/>
      <c r="PP1108" s="79"/>
      <c r="PQ1108" s="79"/>
      <c r="PR1108" s="79"/>
      <c r="PS1108" s="79"/>
      <c r="PT1108" s="79"/>
      <c r="PU1108" s="79"/>
      <c r="PV1108" s="79"/>
      <c r="PW1108" s="79"/>
      <c r="PX1108" s="79"/>
      <c r="PY1108" s="79"/>
      <c r="PZ1108" s="79"/>
      <c r="QA1108" s="79"/>
      <c r="QB1108" s="79"/>
      <c r="QC1108" s="79"/>
      <c r="QD1108" s="79"/>
      <c r="QE1108" s="79"/>
      <c r="QF1108" s="79"/>
      <c r="QG1108" s="79"/>
      <c r="QH1108" s="79"/>
      <c r="QI1108" s="79"/>
      <c r="QJ1108" s="79"/>
      <c r="QK1108" s="79"/>
      <c r="QL1108" s="79"/>
      <c r="QM1108" s="79"/>
      <c r="QN1108" s="79"/>
      <c r="QO1108" s="79"/>
      <c r="QP1108" s="79"/>
      <c r="QQ1108" s="79"/>
      <c r="QR1108" s="79"/>
      <c r="QS1108" s="79"/>
      <c r="QT1108" s="79"/>
      <c r="QU1108" s="79"/>
      <c r="QV1108" s="79"/>
      <c r="QW1108" s="79"/>
      <c r="QX1108" s="79"/>
      <c r="QY1108" s="79"/>
      <c r="QZ1108" s="79"/>
      <c r="RA1108" s="79"/>
      <c r="RB1108" s="79"/>
      <c r="RC1108" s="79"/>
      <c r="RD1108" s="79"/>
      <c r="RE1108" s="79"/>
      <c r="RF1108" s="79"/>
      <c r="RG1108" s="79"/>
      <c r="RH1108" s="79"/>
      <c r="RI1108" s="79"/>
      <c r="RJ1108" s="79"/>
      <c r="RK1108" s="79"/>
      <c r="RL1108" s="79"/>
      <c r="RM1108" s="79"/>
      <c r="RN1108" s="79"/>
      <c r="RO1108" s="79"/>
      <c r="RP1108" s="79"/>
      <c r="RQ1108" s="79"/>
      <c r="RR1108" s="79"/>
      <c r="RS1108" s="79"/>
      <c r="RT1108" s="79"/>
      <c r="RU1108" s="79"/>
      <c r="RV1108" s="79"/>
      <c r="RW1108" s="79"/>
      <c r="RX1108" s="79"/>
      <c r="RY1108" s="79"/>
      <c r="RZ1108" s="79"/>
      <c r="SA1108" s="79"/>
      <c r="SB1108" s="79"/>
      <c r="SC1108" s="79"/>
      <c r="SD1108" s="79"/>
      <c r="SE1108" s="79"/>
      <c r="SF1108" s="79"/>
      <c r="SG1108" s="79"/>
      <c r="SH1108" s="79"/>
      <c r="SI1108" s="79"/>
      <c r="SJ1108" s="79"/>
      <c r="SK1108" s="79"/>
      <c r="SL1108" s="79"/>
      <c r="SM1108" s="79"/>
      <c r="SN1108" s="79"/>
      <c r="SO1108" s="79"/>
      <c r="SP1108" s="79"/>
      <c r="SQ1108" s="79"/>
      <c r="SR1108" s="79"/>
      <c r="SS1108" s="79"/>
      <c r="ST1108" s="79"/>
      <c r="SU1108" s="79"/>
      <c r="SV1108" s="79"/>
      <c r="SW1108" s="79"/>
      <c r="SX1108" s="79"/>
      <c r="SY1108" s="79"/>
      <c r="SZ1108" s="79"/>
      <c r="TA1108" s="79"/>
      <c r="TB1108" s="79"/>
      <c r="TC1108" s="79"/>
      <c r="TD1108" s="79"/>
      <c r="TE1108" s="79"/>
      <c r="TF1108" s="79"/>
      <c r="TG1108" s="79"/>
      <c r="TH1108" s="79"/>
      <c r="TI1108" s="79"/>
      <c r="TJ1108" s="79"/>
      <c r="TK1108" s="79"/>
      <c r="TL1108" s="79"/>
      <c r="TM1108" s="79"/>
      <c r="TN1108" s="79"/>
      <c r="TO1108" s="79"/>
      <c r="TP1108" s="79"/>
      <c r="TQ1108" s="79"/>
      <c r="TR1108" s="79"/>
      <c r="TS1108" s="79"/>
      <c r="TT1108" s="79"/>
      <c r="TU1108" s="79"/>
      <c r="TV1108" s="79"/>
      <c r="TW1108" s="79"/>
      <c r="TX1108" s="79"/>
      <c r="TY1108" s="79"/>
      <c r="TZ1108" s="79"/>
      <c r="UA1108" s="79"/>
      <c r="UB1108" s="79"/>
      <c r="UC1108" s="79"/>
      <c r="UD1108" s="79"/>
      <c r="UE1108" s="79"/>
      <c r="UF1108" s="79"/>
      <c r="UG1108" s="79"/>
      <c r="UH1108" s="79"/>
      <c r="UI1108" s="79"/>
      <c r="UJ1108" s="79"/>
      <c r="UK1108" s="79"/>
      <c r="UL1108" s="79"/>
      <c r="UM1108" s="79"/>
      <c r="UN1108" s="79"/>
      <c r="UO1108" s="79"/>
      <c r="UP1108" s="79"/>
      <c r="UQ1108" s="79"/>
      <c r="UR1108" s="79"/>
      <c r="US1108" s="79"/>
      <c r="UT1108" s="79"/>
      <c r="UU1108" s="79"/>
      <c r="UV1108" s="79"/>
      <c r="UW1108" s="79"/>
      <c r="UX1108" s="79"/>
      <c r="UY1108" s="79"/>
      <c r="UZ1108" s="79"/>
      <c r="VA1108" s="79"/>
      <c r="VB1108" s="79"/>
      <c r="VC1108" s="79"/>
      <c r="VD1108" s="79"/>
      <c r="VE1108" s="79"/>
      <c r="VF1108" s="79"/>
      <c r="VG1108" s="79"/>
      <c r="VH1108" s="79"/>
      <c r="VI1108" s="79"/>
      <c r="VJ1108" s="79"/>
      <c r="VK1108" s="79"/>
      <c r="VL1108" s="79"/>
      <c r="VM1108" s="79"/>
      <c r="VN1108" s="79"/>
      <c r="VO1108" s="79"/>
      <c r="VP1108" s="79"/>
      <c r="VQ1108" s="79"/>
      <c r="VR1108" s="79"/>
      <c r="VS1108" s="79"/>
      <c r="VT1108" s="79"/>
      <c r="VU1108" s="79"/>
      <c r="VV1108" s="79"/>
      <c r="VW1108" s="79"/>
      <c r="VX1108" s="79"/>
      <c r="VY1108" s="79"/>
      <c r="VZ1108" s="79"/>
      <c r="WA1108" s="79"/>
      <c r="WB1108" s="79"/>
      <c r="WC1108" s="79"/>
    </row>
    <row r="1109" spans="1:601" s="102" customFormat="1">
      <c r="A1109" s="60">
        <f>IF(C1109=C1108,A1108,IF(C1109=(C1108+1),A1108,(A1108+1)))</f>
        <v>158</v>
      </c>
      <c r="B1109" s="50" t="str">
        <f>IF(L1109="Stroke",IF(M1109=M1108,IF(A1109&lt;&gt;A1108,1,IF(L1108="Stroke",B1108+1,IF(L1107="Stroke",B1107+1,IF(L1106="Stroke",B1106+1,IF(L1105="Stroke",B1105+1,IF(L1104="Stroke",B1104+1,IF(L1103="Stroke",B1103+1,IF(L1102="Stroke",B1102+1,"")))))))),IF(A1109&lt;&gt;A1107,1,IF(M1109=M1107,IF(L1107="Stroke",B1107+1,IF(M1109=M1106,IF(L1106="Stroke",B1106+1,""))),1))),"")</f>
        <v/>
      </c>
      <c r="C1109" s="60">
        <f t="shared" si="34"/>
        <v>67939</v>
      </c>
      <c r="D1109" s="60" t="str">
        <f t="shared" si="35"/>
        <v>2017123</v>
      </c>
      <c r="E1109" s="60">
        <v>2017</v>
      </c>
      <c r="F1109" s="60">
        <v>12</v>
      </c>
      <c r="G1109" s="60">
        <v>3</v>
      </c>
      <c r="H1109" s="60">
        <v>18</v>
      </c>
      <c r="I1109" s="60">
        <v>52</v>
      </c>
      <c r="J1109" s="60">
        <v>19</v>
      </c>
      <c r="K1109" s="60">
        <v>984</v>
      </c>
      <c r="L1109" s="61" t="s">
        <v>47</v>
      </c>
      <c r="M1109" s="60">
        <v>2</v>
      </c>
      <c r="N1109" s="60" t="s">
        <v>21</v>
      </c>
      <c r="O1109" s="60" t="s">
        <v>27</v>
      </c>
      <c r="P1109" s="60">
        <v>0</v>
      </c>
      <c r="Q1109" s="60"/>
      <c r="R1109" s="60"/>
      <c r="S1109" s="60"/>
      <c r="T1109" s="60"/>
      <c r="U1109" s="79"/>
      <c r="V1109" s="79"/>
      <c r="W1109" s="79"/>
      <c r="X1109" s="79"/>
      <c r="Y1109" s="79"/>
      <c r="Z1109" s="79"/>
      <c r="AA1109" s="79"/>
      <c r="AB1109" s="79"/>
      <c r="AC1109" s="79"/>
      <c r="AD1109" s="79"/>
      <c r="AE1109" s="79"/>
      <c r="AF1109" s="79"/>
      <c r="AG1109" s="79"/>
      <c r="AH1109" s="79"/>
      <c r="AI1109" s="79"/>
      <c r="AJ1109" s="79"/>
      <c r="AK1109" s="79"/>
      <c r="AL1109" s="79"/>
      <c r="AM1109" s="79"/>
      <c r="AN1109" s="79"/>
      <c r="AO1109" s="79"/>
      <c r="AP1109" s="79"/>
      <c r="AQ1109" s="79"/>
      <c r="AR1109" s="79"/>
      <c r="AS1109" s="79"/>
      <c r="AT1109" s="79"/>
      <c r="AU1109" s="79"/>
      <c r="AV1109" s="79"/>
      <c r="AW1109" s="79"/>
      <c r="AX1109" s="79"/>
      <c r="AY1109" s="79"/>
      <c r="AZ1109" s="79"/>
      <c r="BA1109" s="79"/>
      <c r="BB1109" s="79"/>
      <c r="BC1109" s="79"/>
      <c r="BD1109" s="79"/>
      <c r="BE1109" s="79"/>
      <c r="BF1109" s="79"/>
      <c r="BG1109" s="79"/>
      <c r="BH1109" s="79"/>
      <c r="BI1109" s="79"/>
      <c r="BJ1109" s="79"/>
      <c r="BK1109" s="79"/>
      <c r="BL1109" s="79"/>
      <c r="BM1109" s="79"/>
      <c r="BN1109" s="79"/>
      <c r="BO1109" s="79"/>
      <c r="BP1109" s="79"/>
      <c r="BQ1109" s="79"/>
      <c r="BR1109" s="79"/>
      <c r="BS1109" s="79"/>
      <c r="BT1109" s="79"/>
      <c r="BU1109" s="79"/>
      <c r="BV1109" s="79"/>
      <c r="BW1109" s="79"/>
      <c r="BX1109" s="79"/>
      <c r="BY1109" s="79"/>
      <c r="BZ1109" s="79"/>
      <c r="CA1109" s="79"/>
      <c r="CB1109" s="79"/>
      <c r="CC1109" s="79"/>
      <c r="CD1109" s="79"/>
      <c r="CE1109" s="79"/>
      <c r="CF1109" s="79"/>
      <c r="CG1109" s="79"/>
      <c r="CH1109" s="79"/>
      <c r="CI1109" s="79"/>
      <c r="CJ1109" s="79"/>
      <c r="CK1109" s="79"/>
      <c r="CL1109" s="79"/>
      <c r="CM1109" s="79"/>
      <c r="CN1109" s="79"/>
      <c r="CO1109" s="79"/>
      <c r="CP1109" s="79"/>
      <c r="CQ1109" s="79"/>
      <c r="CR1109" s="79"/>
      <c r="CS1109" s="79"/>
      <c r="CT1109" s="79"/>
      <c r="CU1109" s="79"/>
      <c r="CV1109" s="79"/>
      <c r="CW1109" s="79"/>
      <c r="CX1109" s="79"/>
      <c r="CY1109" s="79"/>
      <c r="CZ1109" s="79"/>
      <c r="DA1109" s="79"/>
      <c r="DB1109" s="79"/>
      <c r="DC1109" s="79"/>
      <c r="DD1109" s="79"/>
      <c r="DE1109" s="79"/>
      <c r="DF1109" s="79"/>
      <c r="DG1109" s="79"/>
      <c r="DH1109" s="79"/>
      <c r="DI1109" s="79"/>
      <c r="DJ1109" s="79"/>
      <c r="DK1109" s="79"/>
      <c r="DL1109" s="79"/>
      <c r="DM1109" s="79"/>
      <c r="DN1109" s="79"/>
      <c r="DO1109" s="79"/>
      <c r="DP1109" s="79"/>
      <c r="DQ1109" s="79"/>
      <c r="DR1109" s="79"/>
      <c r="DS1109" s="79"/>
      <c r="DT1109" s="79"/>
      <c r="DU1109" s="79"/>
      <c r="DV1109" s="79"/>
      <c r="DW1109" s="79"/>
      <c r="DX1109" s="79"/>
      <c r="DY1109" s="79"/>
      <c r="DZ1109" s="79"/>
      <c r="EA1109" s="79"/>
      <c r="EB1109" s="79"/>
      <c r="EC1109" s="79"/>
      <c r="ED1109" s="79"/>
      <c r="EE1109" s="79"/>
      <c r="EF1109" s="79"/>
      <c r="EG1109" s="79"/>
      <c r="EH1109" s="79"/>
      <c r="EI1109" s="79"/>
      <c r="EJ1109" s="79"/>
      <c r="EK1109" s="79"/>
      <c r="EL1109" s="79"/>
      <c r="EM1109" s="79"/>
      <c r="EN1109" s="79"/>
      <c r="EO1109" s="79"/>
      <c r="EP1109" s="79"/>
      <c r="EQ1109" s="79"/>
      <c r="ER1109" s="79"/>
      <c r="ES1109" s="79"/>
      <c r="ET1109" s="79"/>
      <c r="EU1109" s="79"/>
      <c r="EV1109" s="79"/>
      <c r="EW1109" s="79"/>
      <c r="EX1109" s="79"/>
      <c r="EY1109" s="79"/>
      <c r="EZ1109" s="79"/>
      <c r="FA1109" s="79"/>
      <c r="FB1109" s="79"/>
      <c r="FC1109" s="79"/>
      <c r="FD1109" s="79"/>
      <c r="FE1109" s="79"/>
      <c r="FF1109" s="79"/>
      <c r="FG1109" s="79"/>
      <c r="FH1109" s="79"/>
      <c r="FI1109" s="79"/>
      <c r="FJ1109" s="79"/>
      <c r="FK1109" s="79"/>
      <c r="FL1109" s="79"/>
      <c r="FM1109" s="79"/>
      <c r="FN1109" s="79"/>
      <c r="FO1109" s="79"/>
      <c r="FP1109" s="79"/>
      <c r="FQ1109" s="79"/>
      <c r="FR1109" s="79"/>
      <c r="FS1109" s="79"/>
      <c r="FT1109" s="79"/>
      <c r="FU1109" s="79"/>
      <c r="FV1109" s="79"/>
      <c r="FW1109" s="79"/>
      <c r="FX1109" s="79"/>
      <c r="FY1109" s="79"/>
      <c r="FZ1109" s="79"/>
      <c r="GA1109" s="79"/>
      <c r="GB1109" s="79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79"/>
      <c r="HP1109" s="79"/>
      <c r="HQ1109" s="79"/>
      <c r="HR1109" s="79"/>
      <c r="HS1109" s="79"/>
      <c r="HT1109" s="79"/>
      <c r="HU1109" s="79"/>
      <c r="HV1109" s="79"/>
      <c r="HW1109" s="79"/>
      <c r="HX1109" s="79"/>
      <c r="HY1109" s="79"/>
      <c r="HZ1109" s="79"/>
      <c r="IA1109" s="79"/>
      <c r="IB1109" s="79"/>
      <c r="IC1109" s="79"/>
      <c r="ID1109" s="79"/>
      <c r="IE1109" s="79"/>
      <c r="IF1109" s="79"/>
      <c r="IG1109" s="79"/>
      <c r="IH1109" s="79"/>
      <c r="II1109" s="79"/>
      <c r="IJ1109" s="79"/>
      <c r="IK1109" s="79"/>
      <c r="IL1109" s="79"/>
      <c r="IM1109" s="79"/>
      <c r="IN1109" s="79"/>
      <c r="IO1109" s="79"/>
      <c r="IP1109" s="79"/>
      <c r="IQ1109" s="79"/>
      <c r="IR1109" s="79"/>
      <c r="IS1109" s="79"/>
      <c r="IT1109" s="79"/>
      <c r="IU1109" s="79"/>
      <c r="IV1109" s="79"/>
      <c r="IW1109" s="79"/>
      <c r="IX1109" s="79"/>
      <c r="IY1109" s="79"/>
      <c r="IZ1109" s="79"/>
      <c r="JA1109" s="79"/>
      <c r="JB1109" s="79"/>
      <c r="JC1109" s="79"/>
      <c r="JD1109" s="79"/>
      <c r="JE1109" s="79"/>
      <c r="JF1109" s="79"/>
      <c r="JG1109" s="79"/>
      <c r="JH1109" s="79"/>
      <c r="JI1109" s="79"/>
      <c r="JJ1109" s="79"/>
      <c r="JK1109" s="79"/>
      <c r="JL1109" s="79"/>
      <c r="JM1109" s="79"/>
      <c r="JN1109" s="79"/>
      <c r="JO1109" s="79"/>
      <c r="JP1109" s="79"/>
      <c r="JQ1109" s="79"/>
      <c r="JR1109" s="79"/>
      <c r="JS1109" s="79"/>
      <c r="JT1109" s="79"/>
      <c r="JU1109" s="79"/>
      <c r="JV1109" s="79"/>
      <c r="JW1109" s="79"/>
      <c r="JX1109" s="79"/>
      <c r="JY1109" s="79"/>
      <c r="JZ1109" s="79"/>
      <c r="KA1109" s="79"/>
      <c r="KB1109" s="79"/>
      <c r="KC1109" s="79"/>
      <c r="KD1109" s="79"/>
      <c r="KE1109" s="79"/>
      <c r="KF1109" s="79"/>
      <c r="KG1109" s="79"/>
      <c r="KH1109" s="79"/>
      <c r="KI1109" s="79"/>
      <c r="KJ1109" s="79"/>
      <c r="KK1109" s="79"/>
      <c r="KL1109" s="79"/>
      <c r="KM1109" s="79"/>
      <c r="KN1109" s="79"/>
      <c r="KO1109" s="79"/>
      <c r="KP1109" s="79"/>
      <c r="KQ1109" s="79"/>
      <c r="KR1109" s="79"/>
      <c r="KS1109" s="79"/>
      <c r="KT1109" s="79"/>
      <c r="KU1109" s="79"/>
      <c r="KV1109" s="79"/>
      <c r="KW1109" s="79"/>
      <c r="KX1109" s="79"/>
      <c r="KY1109" s="79"/>
      <c r="KZ1109" s="79"/>
      <c r="LA1109" s="79"/>
      <c r="LB1109" s="79"/>
      <c r="LC1109" s="79"/>
      <c r="LD1109" s="79"/>
      <c r="LE1109" s="79"/>
      <c r="LF1109" s="79"/>
      <c r="LG1109" s="79"/>
      <c r="LH1109" s="79"/>
      <c r="LI1109" s="79"/>
      <c r="LJ1109" s="79"/>
      <c r="LK1109" s="79"/>
      <c r="LL1109" s="79"/>
      <c r="LM1109" s="79"/>
      <c r="LN1109" s="79"/>
      <c r="LO1109" s="79"/>
      <c r="LP1109" s="79"/>
      <c r="LQ1109" s="79"/>
      <c r="LR1109" s="79"/>
      <c r="LS1109" s="79"/>
      <c r="LT1109" s="79"/>
      <c r="LU1109" s="79"/>
      <c r="LV1109" s="79"/>
      <c r="LW1109" s="79"/>
      <c r="LX1109" s="79"/>
      <c r="LY1109" s="79"/>
      <c r="LZ1109" s="79"/>
      <c r="MA1109" s="79"/>
      <c r="MB1109" s="79"/>
      <c r="MC1109" s="79"/>
      <c r="MD1109" s="79"/>
      <c r="ME1109" s="79"/>
      <c r="MF1109" s="79"/>
      <c r="MG1109" s="79"/>
      <c r="MH1109" s="79"/>
      <c r="MI1109" s="79"/>
      <c r="MJ1109" s="79"/>
      <c r="MK1109" s="79"/>
      <c r="ML1109" s="79"/>
      <c r="MM1109" s="79"/>
      <c r="MN1109" s="79"/>
      <c r="MO1109" s="79"/>
      <c r="MP1109" s="79"/>
      <c r="MQ1109" s="79"/>
      <c r="MR1109" s="79"/>
      <c r="MS1109" s="79"/>
      <c r="MT1109" s="79"/>
      <c r="MU1109" s="79"/>
      <c r="MV1109" s="79"/>
      <c r="MW1109" s="79"/>
      <c r="MX1109" s="79"/>
      <c r="MY1109" s="79"/>
      <c r="MZ1109" s="79"/>
      <c r="NA1109" s="79"/>
      <c r="NB1109" s="79"/>
      <c r="NC1109" s="79"/>
      <c r="ND1109" s="79"/>
      <c r="NE1109" s="79"/>
      <c r="NF1109" s="79"/>
      <c r="NG1109" s="79"/>
      <c r="NH1109" s="79"/>
      <c r="NI1109" s="79"/>
      <c r="NJ1109" s="79"/>
      <c r="NK1109" s="79"/>
      <c r="NL1109" s="79"/>
      <c r="NM1109" s="79"/>
      <c r="NN1109" s="79"/>
      <c r="NO1109" s="79"/>
      <c r="NP1109" s="79"/>
      <c r="NQ1109" s="79"/>
      <c r="NR1109" s="79"/>
      <c r="NS1109" s="79"/>
      <c r="NT1109" s="79"/>
      <c r="NU1109" s="79"/>
      <c r="NV1109" s="79"/>
      <c r="NW1109" s="79"/>
      <c r="NX1109" s="79"/>
      <c r="NY1109" s="79"/>
      <c r="NZ1109" s="79"/>
      <c r="OA1109" s="79"/>
      <c r="OB1109" s="79"/>
      <c r="OC1109" s="79"/>
      <c r="OD1109" s="79"/>
      <c r="OE1109" s="79"/>
      <c r="OF1109" s="79"/>
      <c r="OG1109" s="79"/>
      <c r="OH1109" s="79"/>
      <c r="OI1109" s="79"/>
      <c r="OJ1109" s="79"/>
      <c r="OK1109" s="79"/>
      <c r="OL1109" s="79"/>
      <c r="OM1109" s="79"/>
      <c r="ON1109" s="79"/>
      <c r="OO1109" s="79"/>
      <c r="OP1109" s="79"/>
      <c r="OQ1109" s="79"/>
      <c r="OR1109" s="79"/>
      <c r="OS1109" s="79"/>
      <c r="OT1109" s="79"/>
      <c r="OU1109" s="79"/>
      <c r="OV1109" s="79"/>
      <c r="OW1109" s="79"/>
      <c r="OX1109" s="79"/>
      <c r="OY1109" s="79"/>
      <c r="OZ1109" s="79"/>
      <c r="PA1109" s="79"/>
      <c r="PB1109" s="79"/>
      <c r="PC1109" s="79"/>
      <c r="PD1109" s="79"/>
      <c r="PE1109" s="79"/>
      <c r="PF1109" s="79"/>
      <c r="PG1109" s="79"/>
      <c r="PH1109" s="79"/>
      <c r="PI1109" s="79"/>
      <c r="PJ1109" s="79"/>
      <c r="PK1109" s="79"/>
      <c r="PL1109" s="79"/>
      <c r="PM1109" s="79"/>
      <c r="PN1109" s="79"/>
      <c r="PO1109" s="79"/>
      <c r="PP1109" s="79"/>
      <c r="PQ1109" s="79"/>
      <c r="PR1109" s="79"/>
      <c r="PS1109" s="79"/>
      <c r="PT1109" s="79"/>
      <c r="PU1109" s="79"/>
      <c r="PV1109" s="79"/>
      <c r="PW1109" s="79"/>
      <c r="PX1109" s="79"/>
      <c r="PY1109" s="79"/>
      <c r="PZ1109" s="79"/>
      <c r="QA1109" s="79"/>
      <c r="QB1109" s="79"/>
      <c r="QC1109" s="79"/>
      <c r="QD1109" s="79"/>
      <c r="QE1109" s="79"/>
      <c r="QF1109" s="79"/>
      <c r="QG1109" s="79"/>
      <c r="QH1109" s="79"/>
      <c r="QI1109" s="79"/>
      <c r="QJ1109" s="79"/>
      <c r="QK1109" s="79"/>
      <c r="QL1109" s="79"/>
      <c r="QM1109" s="79"/>
      <c r="QN1109" s="79"/>
      <c r="QO1109" s="79"/>
      <c r="QP1109" s="79"/>
      <c r="QQ1109" s="79"/>
      <c r="QR1109" s="79"/>
      <c r="QS1109" s="79"/>
      <c r="QT1109" s="79"/>
      <c r="QU1109" s="79"/>
      <c r="QV1109" s="79"/>
      <c r="QW1109" s="79"/>
      <c r="QX1109" s="79"/>
      <c r="QY1109" s="79"/>
      <c r="QZ1109" s="79"/>
      <c r="RA1109" s="79"/>
      <c r="RB1109" s="79"/>
      <c r="RC1109" s="79"/>
      <c r="RD1109" s="79"/>
      <c r="RE1109" s="79"/>
      <c r="RF1109" s="79"/>
      <c r="RG1109" s="79"/>
      <c r="RH1109" s="79"/>
      <c r="RI1109" s="79"/>
      <c r="RJ1109" s="79"/>
      <c r="RK1109" s="79"/>
      <c r="RL1109" s="79"/>
      <c r="RM1109" s="79"/>
      <c r="RN1109" s="79"/>
      <c r="RO1109" s="79"/>
      <c r="RP1109" s="79"/>
      <c r="RQ1109" s="79"/>
      <c r="RR1109" s="79"/>
      <c r="RS1109" s="79"/>
      <c r="RT1109" s="79"/>
      <c r="RU1109" s="79"/>
      <c r="RV1109" s="79"/>
      <c r="RW1109" s="79"/>
      <c r="RX1109" s="79"/>
      <c r="RY1109" s="79"/>
      <c r="RZ1109" s="79"/>
      <c r="SA1109" s="79"/>
      <c r="SB1109" s="79"/>
      <c r="SC1109" s="79"/>
      <c r="SD1109" s="79"/>
      <c r="SE1109" s="79"/>
      <c r="SF1109" s="79"/>
      <c r="SG1109" s="79"/>
      <c r="SH1109" s="79"/>
      <c r="SI1109" s="79"/>
      <c r="SJ1109" s="79"/>
      <c r="SK1109" s="79"/>
      <c r="SL1109" s="79"/>
      <c r="SM1109" s="79"/>
      <c r="SN1109" s="79"/>
      <c r="SO1109" s="79"/>
      <c r="SP1109" s="79"/>
      <c r="SQ1109" s="79"/>
      <c r="SR1109" s="79"/>
      <c r="SS1109" s="79"/>
      <c r="ST1109" s="79"/>
      <c r="SU1109" s="79"/>
      <c r="SV1109" s="79"/>
      <c r="SW1109" s="79"/>
      <c r="SX1109" s="79"/>
      <c r="SY1109" s="79"/>
      <c r="SZ1109" s="79"/>
      <c r="TA1109" s="79"/>
      <c r="TB1109" s="79"/>
      <c r="TC1109" s="79"/>
      <c r="TD1109" s="79"/>
      <c r="TE1109" s="79"/>
      <c r="TF1109" s="79"/>
      <c r="TG1109" s="79"/>
      <c r="TH1109" s="79"/>
      <c r="TI1109" s="79"/>
      <c r="TJ1109" s="79"/>
      <c r="TK1109" s="79"/>
      <c r="TL1109" s="79"/>
      <c r="TM1109" s="79"/>
      <c r="TN1109" s="79"/>
      <c r="TO1109" s="79"/>
      <c r="TP1109" s="79"/>
      <c r="TQ1109" s="79"/>
      <c r="TR1109" s="79"/>
      <c r="TS1109" s="79"/>
      <c r="TT1109" s="79"/>
      <c r="TU1109" s="79"/>
      <c r="TV1109" s="79"/>
      <c r="TW1109" s="79"/>
      <c r="TX1109" s="79"/>
      <c r="TY1109" s="79"/>
      <c r="TZ1109" s="79"/>
      <c r="UA1109" s="79"/>
      <c r="UB1109" s="79"/>
      <c r="UC1109" s="79"/>
      <c r="UD1109" s="79"/>
      <c r="UE1109" s="79"/>
      <c r="UF1109" s="79"/>
      <c r="UG1109" s="79"/>
      <c r="UH1109" s="79"/>
      <c r="UI1109" s="79"/>
      <c r="UJ1109" s="79"/>
      <c r="UK1109" s="79"/>
      <c r="UL1109" s="79"/>
      <c r="UM1109" s="79"/>
      <c r="UN1109" s="79"/>
      <c r="UO1109" s="79"/>
      <c r="UP1109" s="79"/>
      <c r="UQ1109" s="79"/>
      <c r="UR1109" s="79"/>
      <c r="US1109" s="79"/>
      <c r="UT1109" s="79"/>
      <c r="UU1109" s="79"/>
      <c r="UV1109" s="79"/>
      <c r="UW1109" s="79"/>
      <c r="UX1109" s="79"/>
      <c r="UY1109" s="79"/>
      <c r="UZ1109" s="79"/>
      <c r="VA1109" s="79"/>
      <c r="VB1109" s="79"/>
      <c r="VC1109" s="79"/>
      <c r="VD1109" s="79"/>
      <c r="VE1109" s="79"/>
      <c r="VF1109" s="79"/>
      <c r="VG1109" s="79"/>
      <c r="VH1109" s="79"/>
      <c r="VI1109" s="79"/>
      <c r="VJ1109" s="79"/>
      <c r="VK1109" s="79"/>
      <c r="VL1109" s="79"/>
      <c r="VM1109" s="79"/>
      <c r="VN1109" s="79"/>
      <c r="VO1109" s="79"/>
      <c r="VP1109" s="79"/>
      <c r="VQ1109" s="79"/>
      <c r="VR1109" s="79"/>
      <c r="VS1109" s="79"/>
      <c r="VT1109" s="79"/>
      <c r="VU1109" s="79"/>
      <c r="VV1109" s="79"/>
      <c r="VW1109" s="79"/>
      <c r="VX1109" s="79"/>
      <c r="VY1109" s="79"/>
      <c r="VZ1109" s="79"/>
      <c r="WA1109" s="79"/>
      <c r="WB1109" s="79"/>
      <c r="WC1109" s="79"/>
    </row>
    <row r="1110" spans="1:601" s="102" customFormat="1">
      <c r="A1110" s="60">
        <f>IF(C1110=C1109,A1109,IF(C1110=(C1109+1),A1109,(A1109+1)))</f>
        <v>158</v>
      </c>
      <c r="B1110" s="50" t="str">
        <f>IF(L1110="Stroke",IF(M1110=M1109,IF(A1110&lt;&gt;A1109,1,IF(L1109="Stroke",B1109+1,IF(L1108="Stroke",B1108+1,IF(L1107="Stroke",B1107+1,IF(L1106="Stroke",B1106+1,IF(L1105="Stroke",B1105+1,IF(L1104="Stroke",B1104+1,IF(L1103="Stroke",B1103+1,"")))))))),IF(A1110&lt;&gt;A1108,1,IF(M1110=M1108,IF(L1108="Stroke",B1108+1,IF(M1110=M1107,IF(L1107="Stroke",B1107+1,""))),1))),"")</f>
        <v/>
      </c>
      <c r="C1110" s="60">
        <f t="shared" si="34"/>
        <v>67939</v>
      </c>
      <c r="D1110" s="60" t="str">
        <f t="shared" si="35"/>
        <v>2017123</v>
      </c>
      <c r="E1110" s="60">
        <v>2017</v>
      </c>
      <c r="F1110" s="60">
        <v>12</v>
      </c>
      <c r="G1110" s="60">
        <v>3</v>
      </c>
      <c r="H1110" s="60">
        <v>18</v>
      </c>
      <c r="I1110" s="60">
        <v>52</v>
      </c>
      <c r="J1110" s="60">
        <v>19</v>
      </c>
      <c r="K1110" s="60">
        <v>989</v>
      </c>
      <c r="L1110" s="61" t="s">
        <v>47</v>
      </c>
      <c r="M1110" s="60">
        <v>2</v>
      </c>
      <c r="N1110" s="60" t="s">
        <v>21</v>
      </c>
      <c r="O1110" s="60" t="s">
        <v>27</v>
      </c>
      <c r="P1110" s="60">
        <v>0</v>
      </c>
      <c r="Q1110" s="60"/>
      <c r="R1110" s="60"/>
      <c r="S1110" s="60"/>
      <c r="T1110" s="60"/>
      <c r="U1110" s="79"/>
      <c r="V1110" s="79"/>
      <c r="W1110" s="79"/>
      <c r="X1110" s="79"/>
      <c r="Y1110" s="79"/>
      <c r="Z1110" s="79"/>
      <c r="AA1110" s="79"/>
      <c r="AB1110" s="79"/>
      <c r="AC1110" s="79"/>
      <c r="AD1110" s="79"/>
      <c r="AE1110" s="79"/>
      <c r="AF1110" s="79"/>
      <c r="AG1110" s="79"/>
      <c r="AH1110" s="79"/>
      <c r="AI1110" s="79"/>
      <c r="AJ1110" s="79"/>
      <c r="AK1110" s="79"/>
      <c r="AL1110" s="79"/>
      <c r="AM1110" s="79"/>
      <c r="AN1110" s="79"/>
      <c r="AO1110" s="79"/>
      <c r="AP1110" s="79"/>
      <c r="AQ1110" s="79"/>
      <c r="AR1110" s="79"/>
      <c r="AS1110" s="79"/>
      <c r="AT1110" s="79"/>
      <c r="AU1110" s="79"/>
      <c r="AV1110" s="79"/>
      <c r="AW1110" s="79"/>
      <c r="AX1110" s="79"/>
      <c r="AY1110" s="79"/>
      <c r="AZ1110" s="79"/>
      <c r="BA1110" s="79"/>
      <c r="BB1110" s="79"/>
      <c r="BC1110" s="79"/>
      <c r="BD1110" s="79"/>
      <c r="BE1110" s="79"/>
      <c r="BF1110" s="79"/>
      <c r="BG1110" s="79"/>
      <c r="BH1110" s="79"/>
      <c r="BI1110" s="79"/>
      <c r="BJ1110" s="79"/>
      <c r="BK1110" s="79"/>
      <c r="BL1110" s="79"/>
      <c r="BM1110" s="79"/>
      <c r="BN1110" s="79"/>
      <c r="BO1110" s="79"/>
      <c r="BP1110" s="79"/>
      <c r="BQ1110" s="79"/>
      <c r="BR1110" s="79"/>
      <c r="BS1110" s="79"/>
      <c r="BT1110" s="79"/>
      <c r="BU1110" s="79"/>
      <c r="BV1110" s="79"/>
      <c r="BW1110" s="79"/>
      <c r="BX1110" s="79"/>
      <c r="BY1110" s="79"/>
      <c r="BZ1110" s="79"/>
      <c r="CA1110" s="79"/>
      <c r="CB1110" s="79"/>
      <c r="CC1110" s="79"/>
      <c r="CD1110" s="79"/>
      <c r="CE1110" s="79"/>
      <c r="CF1110" s="79"/>
      <c r="CG1110" s="79"/>
      <c r="CH1110" s="79"/>
      <c r="CI1110" s="79"/>
      <c r="CJ1110" s="79"/>
      <c r="CK1110" s="79"/>
      <c r="CL1110" s="79"/>
      <c r="CM1110" s="79"/>
      <c r="CN1110" s="79"/>
      <c r="CO1110" s="79"/>
      <c r="CP1110" s="79"/>
      <c r="CQ1110" s="79"/>
      <c r="CR1110" s="79"/>
      <c r="CS1110" s="79"/>
      <c r="CT1110" s="79"/>
      <c r="CU1110" s="79"/>
      <c r="CV1110" s="79"/>
      <c r="CW1110" s="79"/>
      <c r="CX1110" s="79"/>
      <c r="CY1110" s="79"/>
      <c r="CZ1110" s="79"/>
      <c r="DA1110" s="79"/>
      <c r="DB1110" s="79"/>
      <c r="DC1110" s="79"/>
      <c r="DD1110" s="79"/>
      <c r="DE1110" s="79"/>
      <c r="DF1110" s="79"/>
      <c r="DG1110" s="79"/>
      <c r="DH1110" s="79"/>
      <c r="DI1110" s="79"/>
      <c r="DJ1110" s="79"/>
      <c r="DK1110" s="79"/>
      <c r="DL1110" s="79"/>
      <c r="DM1110" s="79"/>
      <c r="DN1110" s="79"/>
      <c r="DO1110" s="79"/>
      <c r="DP1110" s="79"/>
      <c r="DQ1110" s="79"/>
      <c r="DR1110" s="79"/>
      <c r="DS1110" s="79"/>
      <c r="DT1110" s="79"/>
      <c r="DU1110" s="79"/>
      <c r="DV1110" s="79"/>
      <c r="DW1110" s="79"/>
      <c r="DX1110" s="79"/>
      <c r="DY1110" s="79"/>
      <c r="DZ1110" s="79"/>
      <c r="EA1110" s="79"/>
      <c r="EB1110" s="79"/>
      <c r="EC1110" s="79"/>
      <c r="ED1110" s="79"/>
      <c r="EE1110" s="79"/>
      <c r="EF1110" s="79"/>
      <c r="EG1110" s="79"/>
      <c r="EH1110" s="79"/>
      <c r="EI1110" s="79"/>
      <c r="EJ1110" s="79"/>
      <c r="EK1110" s="79"/>
      <c r="EL1110" s="79"/>
      <c r="EM1110" s="79"/>
      <c r="EN1110" s="79"/>
      <c r="EO1110" s="79"/>
      <c r="EP1110" s="79"/>
      <c r="EQ1110" s="79"/>
      <c r="ER1110" s="79"/>
      <c r="ES1110" s="79"/>
      <c r="ET1110" s="79"/>
      <c r="EU1110" s="79"/>
      <c r="EV1110" s="79"/>
      <c r="EW1110" s="79"/>
      <c r="EX1110" s="79"/>
      <c r="EY1110" s="79"/>
      <c r="EZ1110" s="79"/>
      <c r="FA1110" s="79"/>
      <c r="FB1110" s="79"/>
      <c r="FC1110" s="79"/>
      <c r="FD1110" s="79"/>
      <c r="FE1110" s="79"/>
      <c r="FF1110" s="79"/>
      <c r="FG1110" s="79"/>
      <c r="FH1110" s="79"/>
      <c r="FI1110" s="79"/>
      <c r="FJ1110" s="79"/>
      <c r="FK1110" s="79"/>
      <c r="FL1110" s="79"/>
      <c r="FM1110" s="79"/>
      <c r="FN1110" s="79"/>
      <c r="FO1110" s="79"/>
      <c r="FP1110" s="79"/>
      <c r="FQ1110" s="79"/>
      <c r="FR1110" s="79"/>
      <c r="FS1110" s="79"/>
      <c r="FT1110" s="79"/>
      <c r="FU1110" s="79"/>
      <c r="FV1110" s="79"/>
      <c r="FW1110" s="79"/>
      <c r="FX1110" s="79"/>
      <c r="FY1110" s="79"/>
      <c r="FZ1110" s="79"/>
      <c r="GA1110" s="79"/>
      <c r="GB1110" s="79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79"/>
      <c r="HP1110" s="79"/>
      <c r="HQ1110" s="79"/>
      <c r="HR1110" s="79"/>
      <c r="HS1110" s="79"/>
      <c r="HT1110" s="79"/>
      <c r="HU1110" s="79"/>
      <c r="HV1110" s="79"/>
      <c r="HW1110" s="79"/>
      <c r="HX1110" s="79"/>
      <c r="HY1110" s="79"/>
      <c r="HZ1110" s="79"/>
      <c r="IA1110" s="79"/>
      <c r="IB1110" s="79"/>
      <c r="IC1110" s="79"/>
      <c r="ID1110" s="79"/>
      <c r="IE1110" s="79"/>
      <c r="IF1110" s="79"/>
      <c r="IG1110" s="79"/>
      <c r="IH1110" s="79"/>
      <c r="II1110" s="79"/>
      <c r="IJ1110" s="79"/>
      <c r="IK1110" s="79"/>
      <c r="IL1110" s="79"/>
      <c r="IM1110" s="79"/>
      <c r="IN1110" s="79"/>
      <c r="IO1110" s="79"/>
      <c r="IP1110" s="79"/>
      <c r="IQ1110" s="79"/>
      <c r="IR1110" s="79"/>
      <c r="IS1110" s="79"/>
      <c r="IT1110" s="79"/>
      <c r="IU1110" s="79"/>
      <c r="IV1110" s="79"/>
      <c r="IW1110" s="79"/>
      <c r="IX1110" s="79"/>
      <c r="IY1110" s="79"/>
      <c r="IZ1110" s="79"/>
      <c r="JA1110" s="79"/>
      <c r="JB1110" s="79"/>
      <c r="JC1110" s="79"/>
      <c r="JD1110" s="79"/>
      <c r="JE1110" s="79"/>
      <c r="JF1110" s="79"/>
      <c r="JG1110" s="79"/>
      <c r="JH1110" s="79"/>
      <c r="JI1110" s="79"/>
      <c r="JJ1110" s="79"/>
      <c r="JK1110" s="79"/>
      <c r="JL1110" s="79"/>
      <c r="JM1110" s="79"/>
      <c r="JN1110" s="79"/>
      <c r="JO1110" s="79"/>
      <c r="JP1110" s="79"/>
      <c r="JQ1110" s="79"/>
      <c r="JR1110" s="79"/>
      <c r="JS1110" s="79"/>
      <c r="JT1110" s="79"/>
      <c r="JU1110" s="79"/>
      <c r="JV1110" s="79"/>
      <c r="JW1110" s="79"/>
      <c r="JX1110" s="79"/>
      <c r="JY1110" s="79"/>
      <c r="JZ1110" s="79"/>
      <c r="KA1110" s="79"/>
      <c r="KB1110" s="79"/>
      <c r="KC1110" s="79"/>
      <c r="KD1110" s="79"/>
      <c r="KE1110" s="79"/>
      <c r="KF1110" s="79"/>
      <c r="KG1110" s="79"/>
      <c r="KH1110" s="79"/>
      <c r="KI1110" s="79"/>
      <c r="KJ1110" s="79"/>
      <c r="KK1110" s="79"/>
      <c r="KL1110" s="79"/>
      <c r="KM1110" s="79"/>
      <c r="KN1110" s="79"/>
      <c r="KO1110" s="79"/>
      <c r="KP1110" s="79"/>
      <c r="KQ1110" s="79"/>
      <c r="KR1110" s="79"/>
      <c r="KS1110" s="79"/>
      <c r="KT1110" s="79"/>
      <c r="KU1110" s="79"/>
      <c r="KV1110" s="79"/>
      <c r="KW1110" s="79"/>
      <c r="KX1110" s="79"/>
      <c r="KY1110" s="79"/>
      <c r="KZ1110" s="79"/>
      <c r="LA1110" s="79"/>
      <c r="LB1110" s="79"/>
      <c r="LC1110" s="79"/>
      <c r="LD1110" s="79"/>
      <c r="LE1110" s="79"/>
      <c r="LF1110" s="79"/>
      <c r="LG1110" s="79"/>
      <c r="LH1110" s="79"/>
      <c r="LI1110" s="79"/>
      <c r="LJ1110" s="79"/>
      <c r="LK1110" s="79"/>
      <c r="LL1110" s="79"/>
      <c r="LM1110" s="79"/>
      <c r="LN1110" s="79"/>
      <c r="LO1110" s="79"/>
      <c r="LP1110" s="79"/>
      <c r="LQ1110" s="79"/>
      <c r="LR1110" s="79"/>
      <c r="LS1110" s="79"/>
      <c r="LT1110" s="79"/>
      <c r="LU1110" s="79"/>
      <c r="LV1110" s="79"/>
      <c r="LW1110" s="79"/>
      <c r="LX1110" s="79"/>
      <c r="LY1110" s="79"/>
      <c r="LZ1110" s="79"/>
      <c r="MA1110" s="79"/>
      <c r="MB1110" s="79"/>
      <c r="MC1110" s="79"/>
      <c r="MD1110" s="79"/>
      <c r="ME1110" s="79"/>
      <c r="MF1110" s="79"/>
      <c r="MG1110" s="79"/>
      <c r="MH1110" s="79"/>
      <c r="MI1110" s="79"/>
      <c r="MJ1110" s="79"/>
      <c r="MK1110" s="79"/>
      <c r="ML1110" s="79"/>
      <c r="MM1110" s="79"/>
      <c r="MN1110" s="79"/>
      <c r="MO1110" s="79"/>
      <c r="MP1110" s="79"/>
      <c r="MQ1110" s="79"/>
      <c r="MR1110" s="79"/>
      <c r="MS1110" s="79"/>
      <c r="MT1110" s="79"/>
      <c r="MU1110" s="79"/>
      <c r="MV1110" s="79"/>
      <c r="MW1110" s="79"/>
      <c r="MX1110" s="79"/>
      <c r="MY1110" s="79"/>
      <c r="MZ1110" s="79"/>
      <c r="NA1110" s="79"/>
      <c r="NB1110" s="79"/>
      <c r="NC1110" s="79"/>
      <c r="ND1110" s="79"/>
      <c r="NE1110" s="79"/>
      <c r="NF1110" s="79"/>
      <c r="NG1110" s="79"/>
      <c r="NH1110" s="79"/>
      <c r="NI1110" s="79"/>
      <c r="NJ1110" s="79"/>
      <c r="NK1110" s="79"/>
      <c r="NL1110" s="79"/>
      <c r="NM1110" s="79"/>
      <c r="NN1110" s="79"/>
      <c r="NO1110" s="79"/>
      <c r="NP1110" s="79"/>
      <c r="NQ1110" s="79"/>
      <c r="NR1110" s="79"/>
      <c r="NS1110" s="79"/>
      <c r="NT1110" s="79"/>
      <c r="NU1110" s="79"/>
      <c r="NV1110" s="79"/>
      <c r="NW1110" s="79"/>
      <c r="NX1110" s="79"/>
      <c r="NY1110" s="79"/>
      <c r="NZ1110" s="79"/>
      <c r="OA1110" s="79"/>
      <c r="OB1110" s="79"/>
      <c r="OC1110" s="79"/>
      <c r="OD1110" s="79"/>
      <c r="OE1110" s="79"/>
      <c r="OF1110" s="79"/>
      <c r="OG1110" s="79"/>
      <c r="OH1110" s="79"/>
      <c r="OI1110" s="79"/>
      <c r="OJ1110" s="79"/>
      <c r="OK1110" s="79"/>
      <c r="OL1110" s="79"/>
      <c r="OM1110" s="79"/>
      <c r="ON1110" s="79"/>
      <c r="OO1110" s="79"/>
      <c r="OP1110" s="79"/>
      <c r="OQ1110" s="79"/>
      <c r="OR1110" s="79"/>
      <c r="OS1110" s="79"/>
      <c r="OT1110" s="79"/>
      <c r="OU1110" s="79"/>
      <c r="OV1110" s="79"/>
      <c r="OW1110" s="79"/>
      <c r="OX1110" s="79"/>
      <c r="OY1110" s="79"/>
      <c r="OZ1110" s="79"/>
      <c r="PA1110" s="79"/>
      <c r="PB1110" s="79"/>
      <c r="PC1110" s="79"/>
      <c r="PD1110" s="79"/>
      <c r="PE1110" s="79"/>
      <c r="PF1110" s="79"/>
      <c r="PG1110" s="79"/>
      <c r="PH1110" s="79"/>
      <c r="PI1110" s="79"/>
      <c r="PJ1110" s="79"/>
      <c r="PK1110" s="79"/>
      <c r="PL1110" s="79"/>
      <c r="PM1110" s="79"/>
      <c r="PN1110" s="79"/>
      <c r="PO1110" s="79"/>
      <c r="PP1110" s="79"/>
      <c r="PQ1110" s="79"/>
      <c r="PR1110" s="79"/>
      <c r="PS1110" s="79"/>
      <c r="PT1110" s="79"/>
      <c r="PU1110" s="79"/>
      <c r="PV1110" s="79"/>
      <c r="PW1110" s="79"/>
      <c r="PX1110" s="79"/>
      <c r="PY1110" s="79"/>
      <c r="PZ1110" s="79"/>
      <c r="QA1110" s="79"/>
      <c r="QB1110" s="79"/>
      <c r="QC1110" s="79"/>
      <c r="QD1110" s="79"/>
      <c r="QE1110" s="79"/>
      <c r="QF1110" s="79"/>
      <c r="QG1110" s="79"/>
      <c r="QH1110" s="79"/>
      <c r="QI1110" s="79"/>
      <c r="QJ1110" s="79"/>
      <c r="QK1110" s="79"/>
      <c r="QL1110" s="79"/>
      <c r="QM1110" s="79"/>
      <c r="QN1110" s="79"/>
      <c r="QO1110" s="79"/>
      <c r="QP1110" s="79"/>
      <c r="QQ1110" s="79"/>
      <c r="QR1110" s="79"/>
      <c r="QS1110" s="79"/>
      <c r="QT1110" s="79"/>
      <c r="QU1110" s="79"/>
      <c r="QV1110" s="79"/>
      <c r="QW1110" s="79"/>
      <c r="QX1110" s="79"/>
      <c r="QY1110" s="79"/>
      <c r="QZ1110" s="79"/>
      <c r="RA1110" s="79"/>
      <c r="RB1110" s="79"/>
      <c r="RC1110" s="79"/>
      <c r="RD1110" s="79"/>
      <c r="RE1110" s="79"/>
      <c r="RF1110" s="79"/>
      <c r="RG1110" s="79"/>
      <c r="RH1110" s="79"/>
      <c r="RI1110" s="79"/>
      <c r="RJ1110" s="79"/>
      <c r="RK1110" s="79"/>
      <c r="RL1110" s="79"/>
      <c r="RM1110" s="79"/>
      <c r="RN1110" s="79"/>
      <c r="RO1110" s="79"/>
      <c r="RP1110" s="79"/>
      <c r="RQ1110" s="79"/>
      <c r="RR1110" s="79"/>
      <c r="RS1110" s="79"/>
      <c r="RT1110" s="79"/>
      <c r="RU1110" s="79"/>
      <c r="RV1110" s="79"/>
      <c r="RW1110" s="79"/>
      <c r="RX1110" s="79"/>
      <c r="RY1110" s="79"/>
      <c r="RZ1110" s="79"/>
      <c r="SA1110" s="79"/>
      <c r="SB1110" s="79"/>
      <c r="SC1110" s="79"/>
      <c r="SD1110" s="79"/>
      <c r="SE1110" s="79"/>
      <c r="SF1110" s="79"/>
      <c r="SG1110" s="79"/>
      <c r="SH1110" s="79"/>
      <c r="SI1110" s="79"/>
      <c r="SJ1110" s="79"/>
      <c r="SK1110" s="79"/>
      <c r="SL1110" s="79"/>
      <c r="SM1110" s="79"/>
      <c r="SN1110" s="79"/>
      <c r="SO1110" s="79"/>
      <c r="SP1110" s="79"/>
      <c r="SQ1110" s="79"/>
      <c r="SR1110" s="79"/>
      <c r="SS1110" s="79"/>
      <c r="ST1110" s="79"/>
      <c r="SU1110" s="79"/>
      <c r="SV1110" s="79"/>
      <c r="SW1110" s="79"/>
      <c r="SX1110" s="79"/>
      <c r="SY1110" s="79"/>
      <c r="SZ1110" s="79"/>
      <c r="TA1110" s="79"/>
      <c r="TB1110" s="79"/>
      <c r="TC1110" s="79"/>
      <c r="TD1110" s="79"/>
      <c r="TE1110" s="79"/>
      <c r="TF1110" s="79"/>
      <c r="TG1110" s="79"/>
      <c r="TH1110" s="79"/>
      <c r="TI1110" s="79"/>
      <c r="TJ1110" s="79"/>
      <c r="TK1110" s="79"/>
      <c r="TL1110" s="79"/>
      <c r="TM1110" s="79"/>
      <c r="TN1110" s="79"/>
      <c r="TO1110" s="79"/>
      <c r="TP1110" s="79"/>
      <c r="TQ1110" s="79"/>
      <c r="TR1110" s="79"/>
      <c r="TS1110" s="79"/>
      <c r="TT1110" s="79"/>
      <c r="TU1110" s="79"/>
      <c r="TV1110" s="79"/>
      <c r="TW1110" s="79"/>
      <c r="TX1110" s="79"/>
      <c r="TY1110" s="79"/>
      <c r="TZ1110" s="79"/>
      <c r="UA1110" s="79"/>
      <c r="UB1110" s="79"/>
      <c r="UC1110" s="79"/>
      <c r="UD1110" s="79"/>
      <c r="UE1110" s="79"/>
      <c r="UF1110" s="79"/>
      <c r="UG1110" s="79"/>
      <c r="UH1110" s="79"/>
      <c r="UI1110" s="79"/>
      <c r="UJ1110" s="79"/>
      <c r="UK1110" s="79"/>
      <c r="UL1110" s="79"/>
      <c r="UM1110" s="79"/>
      <c r="UN1110" s="79"/>
      <c r="UO1110" s="79"/>
      <c r="UP1110" s="79"/>
      <c r="UQ1110" s="79"/>
      <c r="UR1110" s="79"/>
      <c r="US1110" s="79"/>
      <c r="UT1110" s="79"/>
      <c r="UU1110" s="79"/>
      <c r="UV1110" s="79"/>
      <c r="UW1110" s="79"/>
      <c r="UX1110" s="79"/>
      <c r="UY1110" s="79"/>
      <c r="UZ1110" s="79"/>
      <c r="VA1110" s="79"/>
      <c r="VB1110" s="79"/>
      <c r="VC1110" s="79"/>
      <c r="VD1110" s="79"/>
      <c r="VE1110" s="79"/>
      <c r="VF1110" s="79"/>
      <c r="VG1110" s="79"/>
      <c r="VH1110" s="79"/>
      <c r="VI1110" s="79"/>
      <c r="VJ1110" s="79"/>
      <c r="VK1110" s="79"/>
      <c r="VL1110" s="79"/>
      <c r="VM1110" s="79"/>
      <c r="VN1110" s="79"/>
      <c r="VO1110" s="79"/>
      <c r="VP1110" s="79"/>
      <c r="VQ1110" s="79"/>
      <c r="VR1110" s="79"/>
      <c r="VS1110" s="79"/>
      <c r="VT1110" s="79"/>
      <c r="VU1110" s="79"/>
      <c r="VV1110" s="79"/>
      <c r="VW1110" s="79"/>
      <c r="VX1110" s="79"/>
      <c r="VY1110" s="79"/>
      <c r="VZ1110" s="79"/>
      <c r="WA1110" s="79"/>
      <c r="WB1110" s="79"/>
      <c r="WC1110" s="79"/>
    </row>
    <row r="1111" spans="1:601" s="102" customFormat="1">
      <c r="A1111" s="60">
        <f>IF(C1111=C1110,A1110,IF(C1111=(C1110+1),A1110,(A1110+1)))</f>
        <v>158</v>
      </c>
      <c r="B1111" s="50" t="str">
        <f>IF(L1111="Stroke",IF(M1111=M1110,IF(A1111&lt;&gt;A1110,1,IF(L1110="Stroke",B1110+1,IF(L1109="Stroke",B1109+1,IF(L1108="Stroke",B1108+1,IF(L1107="Stroke",B1107+1,IF(L1106="Stroke",B1106+1,IF(L1105="Stroke",B1105+1,IF(L1104="Stroke",B1104+1,"")))))))),IF(A1111&lt;&gt;A1109,1,IF(M1111=M1109,IF(L1109="Stroke",B1109+1,IF(M1111=M1108,IF(L1108="Stroke",B1108+1,""))),1))),"")</f>
        <v/>
      </c>
      <c r="C1111" s="60">
        <f t="shared" si="34"/>
        <v>67939</v>
      </c>
      <c r="D1111" s="60" t="str">
        <f t="shared" si="35"/>
        <v>2017123</v>
      </c>
      <c r="E1111" s="60">
        <v>2017</v>
      </c>
      <c r="F1111" s="60">
        <v>12</v>
      </c>
      <c r="G1111" s="60">
        <v>3</v>
      </c>
      <c r="H1111" s="60">
        <v>18</v>
      </c>
      <c r="I1111" s="60">
        <v>52</v>
      </c>
      <c r="J1111" s="60">
        <v>19</v>
      </c>
      <c r="K1111" s="60">
        <v>990</v>
      </c>
      <c r="L1111" s="61" t="s">
        <v>47</v>
      </c>
      <c r="M1111" s="60">
        <v>2</v>
      </c>
      <c r="N1111" s="60" t="s">
        <v>21</v>
      </c>
      <c r="O1111" s="60" t="s">
        <v>27</v>
      </c>
      <c r="P1111" s="60">
        <v>0</v>
      </c>
      <c r="Q1111" s="60" t="s">
        <v>92</v>
      </c>
      <c r="R1111" s="60"/>
      <c r="S1111" s="60"/>
      <c r="T1111" s="60"/>
      <c r="U1111" s="79"/>
      <c r="V1111" s="79"/>
      <c r="W1111" s="79"/>
      <c r="X1111" s="79"/>
      <c r="Y1111" s="79"/>
      <c r="Z1111" s="79"/>
      <c r="AA1111" s="79"/>
      <c r="AB1111" s="79"/>
      <c r="AC1111" s="79"/>
      <c r="AD1111" s="79"/>
      <c r="AE1111" s="79"/>
      <c r="AF1111" s="79"/>
      <c r="AG1111" s="79"/>
      <c r="AH1111" s="79"/>
      <c r="AI1111" s="79"/>
      <c r="AJ1111" s="79"/>
      <c r="AK1111" s="79"/>
      <c r="AL1111" s="79"/>
      <c r="AM1111" s="79"/>
      <c r="AN1111" s="79"/>
      <c r="AO1111" s="79"/>
      <c r="AP1111" s="79"/>
      <c r="AQ1111" s="79"/>
      <c r="AR1111" s="79"/>
      <c r="AS1111" s="79"/>
      <c r="AT1111" s="79"/>
      <c r="AU1111" s="79"/>
      <c r="AV1111" s="79"/>
      <c r="AW1111" s="79"/>
      <c r="AX1111" s="79"/>
      <c r="AY1111" s="79"/>
      <c r="AZ1111" s="79"/>
      <c r="BA1111" s="79"/>
      <c r="BB1111" s="79"/>
      <c r="BC1111" s="79"/>
      <c r="BD1111" s="79"/>
      <c r="BE1111" s="79"/>
      <c r="BF1111" s="79"/>
      <c r="BG1111" s="79"/>
      <c r="BH1111" s="79"/>
      <c r="BI1111" s="79"/>
      <c r="BJ1111" s="79"/>
      <c r="BK1111" s="79"/>
      <c r="BL1111" s="79"/>
      <c r="BM1111" s="79"/>
      <c r="BN1111" s="79"/>
      <c r="BO1111" s="79"/>
      <c r="BP1111" s="79"/>
      <c r="BQ1111" s="79"/>
      <c r="BR1111" s="79"/>
      <c r="BS1111" s="79"/>
      <c r="BT1111" s="79"/>
      <c r="BU1111" s="79"/>
      <c r="BV1111" s="79"/>
      <c r="BW1111" s="79"/>
      <c r="BX1111" s="79"/>
      <c r="BY1111" s="79"/>
      <c r="BZ1111" s="79"/>
      <c r="CA1111" s="79"/>
      <c r="CB1111" s="79"/>
      <c r="CC1111" s="79"/>
      <c r="CD1111" s="79"/>
      <c r="CE1111" s="79"/>
      <c r="CF1111" s="79"/>
      <c r="CG1111" s="79"/>
      <c r="CH1111" s="79"/>
      <c r="CI1111" s="79"/>
      <c r="CJ1111" s="79"/>
      <c r="CK1111" s="79"/>
      <c r="CL1111" s="79"/>
      <c r="CM1111" s="79"/>
      <c r="CN1111" s="79"/>
      <c r="CO1111" s="79"/>
      <c r="CP1111" s="79"/>
      <c r="CQ1111" s="79"/>
      <c r="CR1111" s="79"/>
      <c r="CS1111" s="79"/>
      <c r="CT1111" s="79"/>
      <c r="CU1111" s="79"/>
      <c r="CV1111" s="79"/>
      <c r="CW1111" s="79"/>
      <c r="CX1111" s="79"/>
      <c r="CY1111" s="79"/>
      <c r="CZ1111" s="79"/>
      <c r="DA1111" s="79"/>
      <c r="DB1111" s="79"/>
      <c r="DC1111" s="79"/>
      <c r="DD1111" s="79"/>
      <c r="DE1111" s="79"/>
      <c r="DF1111" s="79"/>
      <c r="DG1111" s="79"/>
      <c r="DH1111" s="79"/>
      <c r="DI1111" s="79"/>
      <c r="DJ1111" s="79"/>
      <c r="DK1111" s="79"/>
      <c r="DL1111" s="79"/>
      <c r="DM1111" s="79"/>
      <c r="DN1111" s="79"/>
      <c r="DO1111" s="79"/>
      <c r="DP1111" s="79"/>
      <c r="DQ1111" s="79"/>
      <c r="DR1111" s="79"/>
      <c r="DS1111" s="79"/>
      <c r="DT1111" s="79"/>
      <c r="DU1111" s="79"/>
      <c r="DV1111" s="79"/>
      <c r="DW1111" s="79"/>
      <c r="DX1111" s="79"/>
      <c r="DY1111" s="79"/>
      <c r="DZ1111" s="79"/>
      <c r="EA1111" s="79"/>
      <c r="EB1111" s="79"/>
      <c r="EC1111" s="79"/>
      <c r="ED1111" s="79"/>
      <c r="EE1111" s="79"/>
      <c r="EF1111" s="79"/>
      <c r="EG1111" s="79"/>
      <c r="EH1111" s="79"/>
      <c r="EI1111" s="79"/>
      <c r="EJ1111" s="79"/>
      <c r="EK1111" s="79"/>
      <c r="EL1111" s="79"/>
      <c r="EM1111" s="79"/>
      <c r="EN1111" s="79"/>
      <c r="EO1111" s="79"/>
      <c r="EP1111" s="79"/>
      <c r="EQ1111" s="79"/>
      <c r="ER1111" s="79"/>
      <c r="ES1111" s="79"/>
      <c r="ET1111" s="79"/>
      <c r="EU1111" s="79"/>
      <c r="EV1111" s="79"/>
      <c r="EW1111" s="79"/>
      <c r="EX1111" s="79"/>
      <c r="EY1111" s="79"/>
      <c r="EZ1111" s="79"/>
      <c r="FA1111" s="79"/>
      <c r="FB1111" s="79"/>
      <c r="FC1111" s="79"/>
      <c r="FD1111" s="79"/>
      <c r="FE1111" s="79"/>
      <c r="FF1111" s="79"/>
      <c r="FG1111" s="79"/>
      <c r="FH1111" s="79"/>
      <c r="FI1111" s="79"/>
      <c r="FJ1111" s="79"/>
      <c r="FK1111" s="79"/>
      <c r="FL1111" s="79"/>
      <c r="FM1111" s="79"/>
      <c r="FN1111" s="79"/>
      <c r="FO1111" s="79"/>
      <c r="FP1111" s="79"/>
      <c r="FQ1111" s="79"/>
      <c r="FR1111" s="79"/>
      <c r="FS1111" s="79"/>
      <c r="FT1111" s="79"/>
      <c r="FU1111" s="79"/>
      <c r="FV1111" s="79"/>
      <c r="FW1111" s="79"/>
      <c r="FX1111" s="79"/>
      <c r="FY1111" s="79"/>
      <c r="FZ1111" s="79"/>
      <c r="GA1111" s="79"/>
      <c r="GB1111" s="79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79"/>
      <c r="HP1111" s="79"/>
      <c r="HQ1111" s="79"/>
      <c r="HR1111" s="79"/>
      <c r="HS1111" s="79"/>
      <c r="HT1111" s="79"/>
      <c r="HU1111" s="79"/>
      <c r="HV1111" s="79"/>
      <c r="HW1111" s="79"/>
      <c r="HX1111" s="79"/>
      <c r="HY1111" s="79"/>
      <c r="HZ1111" s="79"/>
      <c r="IA1111" s="79"/>
      <c r="IB1111" s="79"/>
      <c r="IC1111" s="79"/>
      <c r="ID1111" s="79"/>
      <c r="IE1111" s="79"/>
      <c r="IF1111" s="79"/>
      <c r="IG1111" s="79"/>
      <c r="IH1111" s="79"/>
      <c r="II1111" s="79"/>
      <c r="IJ1111" s="79"/>
      <c r="IK1111" s="79"/>
      <c r="IL1111" s="79"/>
      <c r="IM1111" s="79"/>
      <c r="IN1111" s="79"/>
      <c r="IO1111" s="79"/>
      <c r="IP1111" s="79"/>
      <c r="IQ1111" s="79"/>
      <c r="IR1111" s="79"/>
      <c r="IS1111" s="79"/>
      <c r="IT1111" s="79"/>
      <c r="IU1111" s="79"/>
      <c r="IV1111" s="79"/>
      <c r="IW1111" s="79"/>
      <c r="IX1111" s="79"/>
      <c r="IY1111" s="79"/>
      <c r="IZ1111" s="79"/>
      <c r="JA1111" s="79"/>
      <c r="JB1111" s="79"/>
      <c r="JC1111" s="79"/>
      <c r="JD1111" s="79"/>
      <c r="JE1111" s="79"/>
      <c r="JF1111" s="79"/>
      <c r="JG1111" s="79"/>
      <c r="JH1111" s="79"/>
      <c r="JI1111" s="79"/>
      <c r="JJ1111" s="79"/>
      <c r="JK1111" s="79"/>
      <c r="JL1111" s="79"/>
      <c r="JM1111" s="79"/>
      <c r="JN1111" s="79"/>
      <c r="JO1111" s="79"/>
      <c r="JP1111" s="79"/>
      <c r="JQ1111" s="79"/>
      <c r="JR1111" s="79"/>
      <c r="JS1111" s="79"/>
      <c r="JT1111" s="79"/>
      <c r="JU1111" s="79"/>
      <c r="JV1111" s="79"/>
      <c r="JW1111" s="79"/>
      <c r="JX1111" s="79"/>
      <c r="JY1111" s="79"/>
      <c r="JZ1111" s="79"/>
      <c r="KA1111" s="79"/>
      <c r="KB1111" s="79"/>
      <c r="KC1111" s="79"/>
      <c r="KD1111" s="79"/>
      <c r="KE1111" s="79"/>
      <c r="KF1111" s="79"/>
      <c r="KG1111" s="79"/>
      <c r="KH1111" s="79"/>
      <c r="KI1111" s="79"/>
      <c r="KJ1111" s="79"/>
      <c r="KK1111" s="79"/>
      <c r="KL1111" s="79"/>
      <c r="KM1111" s="79"/>
      <c r="KN1111" s="79"/>
      <c r="KO1111" s="79"/>
      <c r="KP1111" s="79"/>
      <c r="KQ1111" s="79"/>
      <c r="KR1111" s="79"/>
      <c r="KS1111" s="79"/>
      <c r="KT1111" s="79"/>
      <c r="KU1111" s="79"/>
      <c r="KV1111" s="79"/>
      <c r="KW1111" s="79"/>
      <c r="KX1111" s="79"/>
      <c r="KY1111" s="79"/>
      <c r="KZ1111" s="79"/>
      <c r="LA1111" s="79"/>
      <c r="LB1111" s="79"/>
      <c r="LC1111" s="79"/>
      <c r="LD1111" s="79"/>
      <c r="LE1111" s="79"/>
      <c r="LF1111" s="79"/>
      <c r="LG1111" s="79"/>
      <c r="LH1111" s="79"/>
      <c r="LI1111" s="79"/>
      <c r="LJ1111" s="79"/>
      <c r="LK1111" s="79"/>
      <c r="LL1111" s="79"/>
      <c r="LM1111" s="79"/>
      <c r="LN1111" s="79"/>
      <c r="LO1111" s="79"/>
      <c r="LP1111" s="79"/>
      <c r="LQ1111" s="79"/>
      <c r="LR1111" s="79"/>
      <c r="LS1111" s="79"/>
      <c r="LT1111" s="79"/>
      <c r="LU1111" s="79"/>
      <c r="LV1111" s="79"/>
      <c r="LW1111" s="79"/>
      <c r="LX1111" s="79"/>
      <c r="LY1111" s="79"/>
      <c r="LZ1111" s="79"/>
      <c r="MA1111" s="79"/>
      <c r="MB1111" s="79"/>
      <c r="MC1111" s="79"/>
      <c r="MD1111" s="79"/>
      <c r="ME1111" s="79"/>
      <c r="MF1111" s="79"/>
      <c r="MG1111" s="79"/>
      <c r="MH1111" s="79"/>
      <c r="MI1111" s="79"/>
      <c r="MJ1111" s="79"/>
      <c r="MK1111" s="79"/>
      <c r="ML1111" s="79"/>
      <c r="MM1111" s="79"/>
      <c r="MN1111" s="79"/>
      <c r="MO1111" s="79"/>
      <c r="MP1111" s="79"/>
      <c r="MQ1111" s="79"/>
      <c r="MR1111" s="79"/>
      <c r="MS1111" s="79"/>
      <c r="MT1111" s="79"/>
      <c r="MU1111" s="79"/>
      <c r="MV1111" s="79"/>
      <c r="MW1111" s="79"/>
      <c r="MX1111" s="79"/>
      <c r="MY1111" s="79"/>
      <c r="MZ1111" s="79"/>
      <c r="NA1111" s="79"/>
      <c r="NB1111" s="79"/>
      <c r="NC1111" s="79"/>
      <c r="ND1111" s="79"/>
      <c r="NE1111" s="79"/>
      <c r="NF1111" s="79"/>
      <c r="NG1111" s="79"/>
      <c r="NH1111" s="79"/>
      <c r="NI1111" s="79"/>
      <c r="NJ1111" s="79"/>
      <c r="NK1111" s="79"/>
      <c r="NL1111" s="79"/>
      <c r="NM1111" s="79"/>
      <c r="NN1111" s="79"/>
      <c r="NO1111" s="79"/>
      <c r="NP1111" s="79"/>
      <c r="NQ1111" s="79"/>
      <c r="NR1111" s="79"/>
      <c r="NS1111" s="79"/>
      <c r="NT1111" s="79"/>
      <c r="NU1111" s="79"/>
      <c r="NV1111" s="79"/>
      <c r="NW1111" s="79"/>
      <c r="NX1111" s="79"/>
      <c r="NY1111" s="79"/>
      <c r="NZ1111" s="79"/>
      <c r="OA1111" s="79"/>
      <c r="OB1111" s="79"/>
      <c r="OC1111" s="79"/>
      <c r="OD1111" s="79"/>
      <c r="OE1111" s="79"/>
      <c r="OF1111" s="79"/>
      <c r="OG1111" s="79"/>
      <c r="OH1111" s="79"/>
      <c r="OI1111" s="79"/>
      <c r="OJ1111" s="79"/>
      <c r="OK1111" s="79"/>
      <c r="OL1111" s="79"/>
      <c r="OM1111" s="79"/>
      <c r="ON1111" s="79"/>
      <c r="OO1111" s="79"/>
      <c r="OP1111" s="79"/>
      <c r="OQ1111" s="79"/>
      <c r="OR1111" s="79"/>
      <c r="OS1111" s="79"/>
      <c r="OT1111" s="79"/>
      <c r="OU1111" s="79"/>
      <c r="OV1111" s="79"/>
      <c r="OW1111" s="79"/>
      <c r="OX1111" s="79"/>
      <c r="OY1111" s="79"/>
      <c r="OZ1111" s="79"/>
      <c r="PA1111" s="79"/>
      <c r="PB1111" s="79"/>
      <c r="PC1111" s="79"/>
      <c r="PD1111" s="79"/>
      <c r="PE1111" s="79"/>
      <c r="PF1111" s="79"/>
      <c r="PG1111" s="79"/>
      <c r="PH1111" s="79"/>
      <c r="PI1111" s="79"/>
      <c r="PJ1111" s="79"/>
      <c r="PK1111" s="79"/>
      <c r="PL1111" s="79"/>
      <c r="PM1111" s="79"/>
      <c r="PN1111" s="79"/>
      <c r="PO1111" s="79"/>
      <c r="PP1111" s="79"/>
      <c r="PQ1111" s="79"/>
      <c r="PR1111" s="79"/>
      <c r="PS1111" s="79"/>
      <c r="PT1111" s="79"/>
      <c r="PU1111" s="79"/>
      <c r="PV1111" s="79"/>
      <c r="PW1111" s="79"/>
      <c r="PX1111" s="79"/>
      <c r="PY1111" s="79"/>
      <c r="PZ1111" s="79"/>
      <c r="QA1111" s="79"/>
      <c r="QB1111" s="79"/>
      <c r="QC1111" s="79"/>
      <c r="QD1111" s="79"/>
      <c r="QE1111" s="79"/>
      <c r="QF1111" s="79"/>
      <c r="QG1111" s="79"/>
      <c r="QH1111" s="79"/>
      <c r="QI1111" s="79"/>
      <c r="QJ1111" s="79"/>
      <c r="QK1111" s="79"/>
      <c r="QL1111" s="79"/>
      <c r="QM1111" s="79"/>
      <c r="QN1111" s="79"/>
      <c r="QO1111" s="79"/>
      <c r="QP1111" s="79"/>
      <c r="QQ1111" s="79"/>
      <c r="QR1111" s="79"/>
      <c r="QS1111" s="79"/>
      <c r="QT1111" s="79"/>
      <c r="QU1111" s="79"/>
      <c r="QV1111" s="79"/>
      <c r="QW1111" s="79"/>
      <c r="QX1111" s="79"/>
      <c r="QY1111" s="79"/>
      <c r="QZ1111" s="79"/>
      <c r="RA1111" s="79"/>
      <c r="RB1111" s="79"/>
      <c r="RC1111" s="79"/>
      <c r="RD1111" s="79"/>
      <c r="RE1111" s="79"/>
      <c r="RF1111" s="79"/>
      <c r="RG1111" s="79"/>
      <c r="RH1111" s="79"/>
      <c r="RI1111" s="79"/>
      <c r="RJ1111" s="79"/>
      <c r="RK1111" s="79"/>
      <c r="RL1111" s="79"/>
      <c r="RM1111" s="79"/>
      <c r="RN1111" s="79"/>
      <c r="RO1111" s="79"/>
      <c r="RP1111" s="79"/>
      <c r="RQ1111" s="79"/>
      <c r="RR1111" s="79"/>
      <c r="RS1111" s="79"/>
      <c r="RT1111" s="79"/>
      <c r="RU1111" s="79"/>
      <c r="RV1111" s="79"/>
      <c r="RW1111" s="79"/>
      <c r="RX1111" s="79"/>
      <c r="RY1111" s="79"/>
      <c r="RZ1111" s="79"/>
      <c r="SA1111" s="79"/>
      <c r="SB1111" s="79"/>
      <c r="SC1111" s="79"/>
      <c r="SD1111" s="79"/>
      <c r="SE1111" s="79"/>
      <c r="SF1111" s="79"/>
      <c r="SG1111" s="79"/>
      <c r="SH1111" s="79"/>
      <c r="SI1111" s="79"/>
      <c r="SJ1111" s="79"/>
      <c r="SK1111" s="79"/>
      <c r="SL1111" s="79"/>
      <c r="SM1111" s="79"/>
      <c r="SN1111" s="79"/>
      <c r="SO1111" s="79"/>
      <c r="SP1111" s="79"/>
      <c r="SQ1111" s="79"/>
      <c r="SR1111" s="79"/>
      <c r="SS1111" s="79"/>
      <c r="ST1111" s="79"/>
      <c r="SU1111" s="79"/>
      <c r="SV1111" s="79"/>
      <c r="SW1111" s="79"/>
      <c r="SX1111" s="79"/>
      <c r="SY1111" s="79"/>
      <c r="SZ1111" s="79"/>
      <c r="TA1111" s="79"/>
      <c r="TB1111" s="79"/>
      <c r="TC1111" s="79"/>
      <c r="TD1111" s="79"/>
      <c r="TE1111" s="79"/>
      <c r="TF1111" s="79"/>
      <c r="TG1111" s="79"/>
      <c r="TH1111" s="79"/>
      <c r="TI1111" s="79"/>
      <c r="TJ1111" s="79"/>
      <c r="TK1111" s="79"/>
      <c r="TL1111" s="79"/>
      <c r="TM1111" s="79"/>
      <c r="TN1111" s="79"/>
      <c r="TO1111" s="79"/>
      <c r="TP1111" s="79"/>
      <c r="TQ1111" s="79"/>
      <c r="TR1111" s="79"/>
      <c r="TS1111" s="79"/>
      <c r="TT1111" s="79"/>
      <c r="TU1111" s="79"/>
      <c r="TV1111" s="79"/>
      <c r="TW1111" s="79"/>
      <c r="TX1111" s="79"/>
      <c r="TY1111" s="79"/>
      <c r="TZ1111" s="79"/>
      <c r="UA1111" s="79"/>
      <c r="UB1111" s="79"/>
      <c r="UC1111" s="79"/>
      <c r="UD1111" s="79"/>
      <c r="UE1111" s="79"/>
      <c r="UF1111" s="79"/>
      <c r="UG1111" s="79"/>
      <c r="UH1111" s="79"/>
      <c r="UI1111" s="79"/>
      <c r="UJ1111" s="79"/>
      <c r="UK1111" s="79"/>
      <c r="UL1111" s="79"/>
      <c r="UM1111" s="79"/>
      <c r="UN1111" s="79"/>
      <c r="UO1111" s="79"/>
      <c r="UP1111" s="79"/>
      <c r="UQ1111" s="79"/>
      <c r="UR1111" s="79"/>
      <c r="US1111" s="79"/>
      <c r="UT1111" s="79"/>
      <c r="UU1111" s="79"/>
      <c r="UV1111" s="79"/>
      <c r="UW1111" s="79"/>
      <c r="UX1111" s="79"/>
      <c r="UY1111" s="79"/>
      <c r="UZ1111" s="79"/>
      <c r="VA1111" s="79"/>
      <c r="VB1111" s="79"/>
      <c r="VC1111" s="79"/>
      <c r="VD1111" s="79"/>
      <c r="VE1111" s="79"/>
      <c r="VF1111" s="79"/>
      <c r="VG1111" s="79"/>
      <c r="VH1111" s="79"/>
      <c r="VI1111" s="79"/>
      <c r="VJ1111" s="79"/>
      <c r="VK1111" s="79"/>
      <c r="VL1111" s="79"/>
      <c r="VM1111" s="79"/>
      <c r="VN1111" s="79"/>
      <c r="VO1111" s="79"/>
      <c r="VP1111" s="79"/>
      <c r="VQ1111" s="79"/>
      <c r="VR1111" s="79"/>
      <c r="VS1111" s="79"/>
      <c r="VT1111" s="79"/>
      <c r="VU1111" s="79"/>
      <c r="VV1111" s="79"/>
      <c r="VW1111" s="79"/>
      <c r="VX1111" s="79"/>
      <c r="VY1111" s="79"/>
      <c r="VZ1111" s="79"/>
      <c r="WA1111" s="79"/>
      <c r="WB1111" s="79"/>
      <c r="WC1111" s="79"/>
    </row>
    <row r="1112" spans="1:601" s="102" customFormat="1">
      <c r="A1112" s="60">
        <f>IF(C1112=C1111,A1111,IF(C1112=(C1111+1),A1111,(A1111+1)))</f>
        <v>158</v>
      </c>
      <c r="B1112" s="50" t="str">
        <f>IF(L1112="Stroke",IF(M1112=M1111,IF(A1112&lt;&gt;A1111,1,IF(L1111="Stroke",B1111+1,IF(L1110="Stroke",B1110+1,IF(L1109="Stroke",B1109+1,IF(L1108="Stroke",B1108+1,IF(L1107="Stroke",B1107+1,IF(L1106="Stroke",B1106+1,IF(L1105="Stroke",B1105+1,"")))))))),IF(A1112&lt;&gt;A1110,1,IF(M1112=M1110,IF(L1110="Stroke",B1110+1,IF(M1112=M1109,IF(L1109="Stroke",B1109+1,""))),1))),"")</f>
        <v/>
      </c>
      <c r="C1112" s="60">
        <f t="shared" si="34"/>
        <v>67939</v>
      </c>
      <c r="D1112" s="60" t="str">
        <f t="shared" si="35"/>
        <v>2017123</v>
      </c>
      <c r="E1112" s="60">
        <v>2017</v>
      </c>
      <c r="F1112" s="60">
        <v>12</v>
      </c>
      <c r="G1112" s="60">
        <v>3</v>
      </c>
      <c r="H1112" s="60">
        <v>18</v>
      </c>
      <c r="I1112" s="60">
        <v>52</v>
      </c>
      <c r="J1112" s="60">
        <v>19</v>
      </c>
      <c r="K1112" s="60">
        <v>998</v>
      </c>
      <c r="L1112" s="61" t="s">
        <v>47</v>
      </c>
      <c r="M1112" s="60">
        <v>2</v>
      </c>
      <c r="N1112" s="60" t="s">
        <v>21</v>
      </c>
      <c r="O1112" s="60" t="s">
        <v>27</v>
      </c>
      <c r="P1112" s="60">
        <v>0</v>
      </c>
      <c r="Q1112" s="60"/>
      <c r="R1112" s="60"/>
      <c r="S1112" s="60"/>
      <c r="T1112" s="60"/>
      <c r="U1112" s="79"/>
      <c r="V1112" s="79"/>
      <c r="W1112" s="79"/>
      <c r="X1112" s="79"/>
      <c r="Y1112" s="79"/>
      <c r="Z1112" s="79"/>
      <c r="AA1112" s="79"/>
      <c r="AB1112" s="79"/>
      <c r="AC1112" s="79"/>
      <c r="AD1112" s="79"/>
      <c r="AE1112" s="79"/>
      <c r="AF1112" s="79"/>
      <c r="AG1112" s="79"/>
      <c r="AH1112" s="79"/>
      <c r="AI1112" s="79"/>
      <c r="AJ1112" s="79"/>
      <c r="AK1112" s="79"/>
      <c r="AL1112" s="79"/>
      <c r="AM1112" s="79"/>
      <c r="AN1112" s="79"/>
      <c r="AO1112" s="79"/>
      <c r="AP1112" s="79"/>
      <c r="AQ1112" s="79"/>
      <c r="AR1112" s="79"/>
      <c r="AS1112" s="79"/>
      <c r="AT1112" s="79"/>
      <c r="AU1112" s="79"/>
      <c r="AV1112" s="79"/>
      <c r="AW1112" s="79"/>
      <c r="AX1112" s="79"/>
      <c r="AY1112" s="79"/>
      <c r="AZ1112" s="79"/>
      <c r="BA1112" s="79"/>
      <c r="BB1112" s="79"/>
      <c r="BC1112" s="79"/>
      <c r="BD1112" s="79"/>
      <c r="BE1112" s="79"/>
      <c r="BF1112" s="79"/>
      <c r="BG1112" s="79"/>
      <c r="BH1112" s="79"/>
      <c r="BI1112" s="79"/>
      <c r="BJ1112" s="79"/>
      <c r="BK1112" s="79"/>
      <c r="BL1112" s="79"/>
      <c r="BM1112" s="79"/>
      <c r="BN1112" s="79"/>
      <c r="BO1112" s="79"/>
      <c r="BP1112" s="79"/>
      <c r="BQ1112" s="79"/>
      <c r="BR1112" s="79"/>
      <c r="BS1112" s="79"/>
      <c r="BT1112" s="79"/>
      <c r="BU1112" s="79"/>
      <c r="BV1112" s="79"/>
      <c r="BW1112" s="79"/>
      <c r="BX1112" s="79"/>
      <c r="BY1112" s="79"/>
      <c r="BZ1112" s="79"/>
      <c r="CA1112" s="79"/>
      <c r="CB1112" s="79"/>
      <c r="CC1112" s="79"/>
      <c r="CD1112" s="79"/>
      <c r="CE1112" s="79"/>
      <c r="CF1112" s="79"/>
      <c r="CG1112" s="79"/>
      <c r="CH1112" s="79"/>
      <c r="CI1112" s="79"/>
      <c r="CJ1112" s="79"/>
      <c r="CK1112" s="79"/>
      <c r="CL1112" s="79"/>
      <c r="CM1112" s="79"/>
      <c r="CN1112" s="79"/>
      <c r="CO1112" s="79"/>
      <c r="CP1112" s="79"/>
      <c r="CQ1112" s="79"/>
      <c r="CR1112" s="79"/>
      <c r="CS1112" s="79"/>
      <c r="CT1112" s="79"/>
      <c r="CU1112" s="79"/>
      <c r="CV1112" s="79"/>
      <c r="CW1112" s="79"/>
      <c r="CX1112" s="79"/>
      <c r="CY1112" s="79"/>
      <c r="CZ1112" s="79"/>
      <c r="DA1112" s="79"/>
      <c r="DB1112" s="79"/>
      <c r="DC1112" s="79"/>
      <c r="DD1112" s="79"/>
      <c r="DE1112" s="79"/>
      <c r="DF1112" s="79"/>
      <c r="DG1112" s="79"/>
      <c r="DH1112" s="79"/>
      <c r="DI1112" s="79"/>
      <c r="DJ1112" s="79"/>
      <c r="DK1112" s="79"/>
      <c r="DL1112" s="79"/>
      <c r="DM1112" s="79"/>
      <c r="DN1112" s="79"/>
      <c r="DO1112" s="79"/>
      <c r="DP1112" s="79"/>
      <c r="DQ1112" s="79"/>
      <c r="DR1112" s="79"/>
      <c r="DS1112" s="79"/>
      <c r="DT1112" s="79"/>
      <c r="DU1112" s="79"/>
      <c r="DV1112" s="79"/>
      <c r="DW1112" s="79"/>
      <c r="DX1112" s="79"/>
      <c r="DY1112" s="79"/>
      <c r="DZ1112" s="79"/>
      <c r="EA1112" s="79"/>
      <c r="EB1112" s="79"/>
      <c r="EC1112" s="79"/>
      <c r="ED1112" s="79"/>
      <c r="EE1112" s="79"/>
      <c r="EF1112" s="79"/>
      <c r="EG1112" s="79"/>
      <c r="EH1112" s="79"/>
      <c r="EI1112" s="79"/>
      <c r="EJ1112" s="79"/>
      <c r="EK1112" s="79"/>
      <c r="EL1112" s="79"/>
      <c r="EM1112" s="79"/>
      <c r="EN1112" s="79"/>
      <c r="EO1112" s="79"/>
      <c r="EP1112" s="79"/>
      <c r="EQ1112" s="79"/>
      <c r="ER1112" s="79"/>
      <c r="ES1112" s="79"/>
      <c r="ET1112" s="79"/>
      <c r="EU1112" s="79"/>
      <c r="EV1112" s="79"/>
      <c r="EW1112" s="79"/>
      <c r="EX1112" s="79"/>
      <c r="EY1112" s="79"/>
      <c r="EZ1112" s="79"/>
      <c r="FA1112" s="79"/>
      <c r="FB1112" s="79"/>
      <c r="FC1112" s="79"/>
      <c r="FD1112" s="79"/>
      <c r="FE1112" s="79"/>
      <c r="FF1112" s="79"/>
      <c r="FG1112" s="79"/>
      <c r="FH1112" s="79"/>
      <c r="FI1112" s="79"/>
      <c r="FJ1112" s="79"/>
      <c r="FK1112" s="79"/>
      <c r="FL1112" s="79"/>
      <c r="FM1112" s="79"/>
      <c r="FN1112" s="79"/>
      <c r="FO1112" s="79"/>
      <c r="FP1112" s="79"/>
      <c r="FQ1112" s="79"/>
      <c r="FR1112" s="79"/>
      <c r="FS1112" s="79"/>
      <c r="FT1112" s="79"/>
      <c r="FU1112" s="79"/>
      <c r="FV1112" s="79"/>
      <c r="FW1112" s="79"/>
      <c r="FX1112" s="79"/>
      <c r="FY1112" s="79"/>
      <c r="FZ1112" s="79"/>
      <c r="GA1112" s="79"/>
      <c r="GB1112" s="79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79"/>
      <c r="HP1112" s="79"/>
      <c r="HQ1112" s="79"/>
      <c r="HR1112" s="79"/>
      <c r="HS1112" s="79"/>
      <c r="HT1112" s="79"/>
      <c r="HU1112" s="79"/>
      <c r="HV1112" s="79"/>
      <c r="HW1112" s="79"/>
      <c r="HX1112" s="79"/>
      <c r="HY1112" s="79"/>
      <c r="HZ1112" s="79"/>
      <c r="IA1112" s="79"/>
      <c r="IB1112" s="79"/>
      <c r="IC1112" s="79"/>
      <c r="ID1112" s="79"/>
      <c r="IE1112" s="79"/>
      <c r="IF1112" s="79"/>
      <c r="IG1112" s="79"/>
      <c r="IH1112" s="79"/>
      <c r="II1112" s="79"/>
      <c r="IJ1112" s="79"/>
      <c r="IK1112" s="79"/>
      <c r="IL1112" s="79"/>
      <c r="IM1112" s="79"/>
      <c r="IN1112" s="79"/>
      <c r="IO1112" s="79"/>
      <c r="IP1112" s="79"/>
      <c r="IQ1112" s="79"/>
      <c r="IR1112" s="79"/>
      <c r="IS1112" s="79"/>
      <c r="IT1112" s="79"/>
      <c r="IU1112" s="79"/>
      <c r="IV1112" s="79"/>
      <c r="IW1112" s="79"/>
      <c r="IX1112" s="79"/>
      <c r="IY1112" s="79"/>
      <c r="IZ1112" s="79"/>
      <c r="JA1112" s="79"/>
      <c r="JB1112" s="79"/>
      <c r="JC1112" s="79"/>
      <c r="JD1112" s="79"/>
      <c r="JE1112" s="79"/>
      <c r="JF1112" s="79"/>
      <c r="JG1112" s="79"/>
      <c r="JH1112" s="79"/>
      <c r="JI1112" s="79"/>
      <c r="JJ1112" s="79"/>
      <c r="JK1112" s="79"/>
      <c r="JL1112" s="79"/>
      <c r="JM1112" s="79"/>
      <c r="JN1112" s="79"/>
      <c r="JO1112" s="79"/>
      <c r="JP1112" s="79"/>
      <c r="JQ1112" s="79"/>
      <c r="JR1112" s="79"/>
      <c r="JS1112" s="79"/>
      <c r="JT1112" s="79"/>
      <c r="JU1112" s="79"/>
      <c r="JV1112" s="79"/>
      <c r="JW1112" s="79"/>
      <c r="JX1112" s="79"/>
      <c r="JY1112" s="79"/>
      <c r="JZ1112" s="79"/>
      <c r="KA1112" s="79"/>
      <c r="KB1112" s="79"/>
      <c r="KC1112" s="79"/>
      <c r="KD1112" s="79"/>
      <c r="KE1112" s="79"/>
      <c r="KF1112" s="79"/>
      <c r="KG1112" s="79"/>
      <c r="KH1112" s="79"/>
      <c r="KI1112" s="79"/>
      <c r="KJ1112" s="79"/>
      <c r="KK1112" s="79"/>
      <c r="KL1112" s="79"/>
      <c r="KM1112" s="79"/>
      <c r="KN1112" s="79"/>
      <c r="KO1112" s="79"/>
      <c r="KP1112" s="79"/>
      <c r="KQ1112" s="79"/>
      <c r="KR1112" s="79"/>
      <c r="KS1112" s="79"/>
      <c r="KT1112" s="79"/>
      <c r="KU1112" s="79"/>
      <c r="KV1112" s="79"/>
      <c r="KW1112" s="79"/>
      <c r="KX1112" s="79"/>
      <c r="KY1112" s="79"/>
      <c r="KZ1112" s="79"/>
      <c r="LA1112" s="79"/>
      <c r="LB1112" s="79"/>
      <c r="LC1112" s="79"/>
      <c r="LD1112" s="79"/>
      <c r="LE1112" s="79"/>
      <c r="LF1112" s="79"/>
      <c r="LG1112" s="79"/>
      <c r="LH1112" s="79"/>
      <c r="LI1112" s="79"/>
      <c r="LJ1112" s="79"/>
      <c r="LK1112" s="79"/>
      <c r="LL1112" s="79"/>
      <c r="LM1112" s="79"/>
      <c r="LN1112" s="79"/>
      <c r="LO1112" s="79"/>
      <c r="LP1112" s="79"/>
      <c r="LQ1112" s="79"/>
      <c r="LR1112" s="79"/>
      <c r="LS1112" s="79"/>
      <c r="LT1112" s="79"/>
      <c r="LU1112" s="79"/>
      <c r="LV1112" s="79"/>
      <c r="LW1112" s="79"/>
      <c r="LX1112" s="79"/>
      <c r="LY1112" s="79"/>
      <c r="LZ1112" s="79"/>
      <c r="MA1112" s="79"/>
      <c r="MB1112" s="79"/>
      <c r="MC1112" s="79"/>
      <c r="MD1112" s="79"/>
      <c r="ME1112" s="79"/>
      <c r="MF1112" s="79"/>
      <c r="MG1112" s="79"/>
      <c r="MH1112" s="79"/>
      <c r="MI1112" s="79"/>
      <c r="MJ1112" s="79"/>
      <c r="MK1112" s="79"/>
      <c r="ML1112" s="79"/>
      <c r="MM1112" s="79"/>
      <c r="MN1112" s="79"/>
      <c r="MO1112" s="79"/>
      <c r="MP1112" s="79"/>
      <c r="MQ1112" s="79"/>
      <c r="MR1112" s="79"/>
      <c r="MS1112" s="79"/>
      <c r="MT1112" s="79"/>
      <c r="MU1112" s="79"/>
      <c r="MV1112" s="79"/>
      <c r="MW1112" s="79"/>
      <c r="MX1112" s="79"/>
      <c r="MY1112" s="79"/>
      <c r="MZ1112" s="79"/>
      <c r="NA1112" s="79"/>
      <c r="NB1112" s="79"/>
      <c r="NC1112" s="79"/>
      <c r="ND1112" s="79"/>
      <c r="NE1112" s="79"/>
      <c r="NF1112" s="79"/>
      <c r="NG1112" s="79"/>
      <c r="NH1112" s="79"/>
      <c r="NI1112" s="79"/>
      <c r="NJ1112" s="79"/>
      <c r="NK1112" s="79"/>
      <c r="NL1112" s="79"/>
      <c r="NM1112" s="79"/>
      <c r="NN1112" s="79"/>
      <c r="NO1112" s="79"/>
      <c r="NP1112" s="79"/>
      <c r="NQ1112" s="79"/>
      <c r="NR1112" s="79"/>
      <c r="NS1112" s="79"/>
      <c r="NT1112" s="79"/>
      <c r="NU1112" s="79"/>
      <c r="NV1112" s="79"/>
      <c r="NW1112" s="79"/>
      <c r="NX1112" s="79"/>
      <c r="NY1112" s="79"/>
      <c r="NZ1112" s="79"/>
      <c r="OA1112" s="79"/>
      <c r="OB1112" s="79"/>
      <c r="OC1112" s="79"/>
      <c r="OD1112" s="79"/>
      <c r="OE1112" s="79"/>
      <c r="OF1112" s="79"/>
      <c r="OG1112" s="79"/>
      <c r="OH1112" s="79"/>
      <c r="OI1112" s="79"/>
      <c r="OJ1112" s="79"/>
      <c r="OK1112" s="79"/>
      <c r="OL1112" s="79"/>
      <c r="OM1112" s="79"/>
      <c r="ON1112" s="79"/>
      <c r="OO1112" s="79"/>
      <c r="OP1112" s="79"/>
      <c r="OQ1112" s="79"/>
      <c r="OR1112" s="79"/>
      <c r="OS1112" s="79"/>
      <c r="OT1112" s="79"/>
      <c r="OU1112" s="79"/>
      <c r="OV1112" s="79"/>
      <c r="OW1112" s="79"/>
      <c r="OX1112" s="79"/>
      <c r="OY1112" s="79"/>
      <c r="OZ1112" s="79"/>
      <c r="PA1112" s="79"/>
      <c r="PB1112" s="79"/>
      <c r="PC1112" s="79"/>
      <c r="PD1112" s="79"/>
      <c r="PE1112" s="79"/>
      <c r="PF1112" s="79"/>
      <c r="PG1112" s="79"/>
      <c r="PH1112" s="79"/>
      <c r="PI1112" s="79"/>
      <c r="PJ1112" s="79"/>
      <c r="PK1112" s="79"/>
      <c r="PL1112" s="79"/>
      <c r="PM1112" s="79"/>
      <c r="PN1112" s="79"/>
      <c r="PO1112" s="79"/>
      <c r="PP1112" s="79"/>
      <c r="PQ1112" s="79"/>
      <c r="PR1112" s="79"/>
      <c r="PS1112" s="79"/>
      <c r="PT1112" s="79"/>
      <c r="PU1112" s="79"/>
      <c r="PV1112" s="79"/>
      <c r="PW1112" s="79"/>
      <c r="PX1112" s="79"/>
      <c r="PY1112" s="79"/>
      <c r="PZ1112" s="79"/>
      <c r="QA1112" s="79"/>
      <c r="QB1112" s="79"/>
      <c r="QC1112" s="79"/>
      <c r="QD1112" s="79"/>
      <c r="QE1112" s="79"/>
      <c r="QF1112" s="79"/>
      <c r="QG1112" s="79"/>
      <c r="QH1112" s="79"/>
      <c r="QI1112" s="79"/>
      <c r="QJ1112" s="79"/>
      <c r="QK1112" s="79"/>
      <c r="QL1112" s="79"/>
      <c r="QM1112" s="79"/>
      <c r="QN1112" s="79"/>
      <c r="QO1112" s="79"/>
      <c r="QP1112" s="79"/>
      <c r="QQ1112" s="79"/>
      <c r="QR1112" s="79"/>
      <c r="QS1112" s="79"/>
      <c r="QT1112" s="79"/>
      <c r="QU1112" s="79"/>
      <c r="QV1112" s="79"/>
      <c r="QW1112" s="79"/>
      <c r="QX1112" s="79"/>
      <c r="QY1112" s="79"/>
      <c r="QZ1112" s="79"/>
      <c r="RA1112" s="79"/>
      <c r="RB1112" s="79"/>
      <c r="RC1112" s="79"/>
      <c r="RD1112" s="79"/>
      <c r="RE1112" s="79"/>
      <c r="RF1112" s="79"/>
      <c r="RG1112" s="79"/>
      <c r="RH1112" s="79"/>
      <c r="RI1112" s="79"/>
      <c r="RJ1112" s="79"/>
      <c r="RK1112" s="79"/>
      <c r="RL1112" s="79"/>
      <c r="RM1112" s="79"/>
      <c r="RN1112" s="79"/>
      <c r="RO1112" s="79"/>
      <c r="RP1112" s="79"/>
      <c r="RQ1112" s="79"/>
      <c r="RR1112" s="79"/>
      <c r="RS1112" s="79"/>
      <c r="RT1112" s="79"/>
      <c r="RU1112" s="79"/>
      <c r="RV1112" s="79"/>
      <c r="RW1112" s="79"/>
      <c r="RX1112" s="79"/>
      <c r="RY1112" s="79"/>
      <c r="RZ1112" s="79"/>
      <c r="SA1112" s="79"/>
      <c r="SB1112" s="79"/>
      <c r="SC1112" s="79"/>
      <c r="SD1112" s="79"/>
      <c r="SE1112" s="79"/>
      <c r="SF1112" s="79"/>
      <c r="SG1112" s="79"/>
      <c r="SH1112" s="79"/>
      <c r="SI1112" s="79"/>
      <c r="SJ1112" s="79"/>
      <c r="SK1112" s="79"/>
      <c r="SL1112" s="79"/>
      <c r="SM1112" s="79"/>
      <c r="SN1112" s="79"/>
      <c r="SO1112" s="79"/>
      <c r="SP1112" s="79"/>
      <c r="SQ1112" s="79"/>
      <c r="SR1112" s="79"/>
      <c r="SS1112" s="79"/>
      <c r="ST1112" s="79"/>
      <c r="SU1112" s="79"/>
      <c r="SV1112" s="79"/>
      <c r="SW1112" s="79"/>
      <c r="SX1112" s="79"/>
      <c r="SY1112" s="79"/>
      <c r="SZ1112" s="79"/>
      <c r="TA1112" s="79"/>
      <c r="TB1112" s="79"/>
      <c r="TC1112" s="79"/>
      <c r="TD1112" s="79"/>
      <c r="TE1112" s="79"/>
      <c r="TF1112" s="79"/>
      <c r="TG1112" s="79"/>
      <c r="TH1112" s="79"/>
      <c r="TI1112" s="79"/>
      <c r="TJ1112" s="79"/>
      <c r="TK1112" s="79"/>
      <c r="TL1112" s="79"/>
      <c r="TM1112" s="79"/>
      <c r="TN1112" s="79"/>
      <c r="TO1112" s="79"/>
      <c r="TP1112" s="79"/>
      <c r="TQ1112" s="79"/>
      <c r="TR1112" s="79"/>
      <c r="TS1112" s="79"/>
      <c r="TT1112" s="79"/>
      <c r="TU1112" s="79"/>
      <c r="TV1112" s="79"/>
      <c r="TW1112" s="79"/>
      <c r="TX1112" s="79"/>
      <c r="TY1112" s="79"/>
      <c r="TZ1112" s="79"/>
      <c r="UA1112" s="79"/>
      <c r="UB1112" s="79"/>
      <c r="UC1112" s="79"/>
      <c r="UD1112" s="79"/>
      <c r="UE1112" s="79"/>
      <c r="UF1112" s="79"/>
      <c r="UG1112" s="79"/>
      <c r="UH1112" s="79"/>
      <c r="UI1112" s="79"/>
      <c r="UJ1112" s="79"/>
      <c r="UK1112" s="79"/>
      <c r="UL1112" s="79"/>
      <c r="UM1112" s="79"/>
      <c r="UN1112" s="79"/>
      <c r="UO1112" s="79"/>
      <c r="UP1112" s="79"/>
      <c r="UQ1112" s="79"/>
      <c r="UR1112" s="79"/>
      <c r="US1112" s="79"/>
      <c r="UT1112" s="79"/>
      <c r="UU1112" s="79"/>
      <c r="UV1112" s="79"/>
      <c r="UW1112" s="79"/>
      <c r="UX1112" s="79"/>
      <c r="UY1112" s="79"/>
      <c r="UZ1112" s="79"/>
      <c r="VA1112" s="79"/>
      <c r="VB1112" s="79"/>
      <c r="VC1112" s="79"/>
      <c r="VD1112" s="79"/>
      <c r="VE1112" s="79"/>
      <c r="VF1112" s="79"/>
      <c r="VG1112" s="79"/>
      <c r="VH1112" s="79"/>
      <c r="VI1112" s="79"/>
      <c r="VJ1112" s="79"/>
      <c r="VK1112" s="79"/>
      <c r="VL1112" s="79"/>
      <c r="VM1112" s="79"/>
      <c r="VN1112" s="79"/>
      <c r="VO1112" s="79"/>
      <c r="VP1112" s="79"/>
      <c r="VQ1112" s="79"/>
      <c r="VR1112" s="79"/>
      <c r="VS1112" s="79"/>
      <c r="VT1112" s="79"/>
      <c r="VU1112" s="79"/>
      <c r="VV1112" s="79"/>
      <c r="VW1112" s="79"/>
      <c r="VX1112" s="79"/>
      <c r="VY1112" s="79"/>
      <c r="VZ1112" s="79"/>
      <c r="WA1112" s="79"/>
      <c r="WB1112" s="79"/>
      <c r="WC1112" s="79"/>
    </row>
    <row r="1113" spans="1:601" s="102" customFormat="1">
      <c r="A1113" s="60">
        <f>IF(C1113=C1112,A1112,IF(C1113=(C1112+1),A1112,(A1112+1)))</f>
        <v>158</v>
      </c>
      <c r="B1113" s="50" t="str">
        <f>IF(L1113="Stroke",IF(M1113=M1112,IF(A1113&lt;&gt;A1112,1,IF(L1112="Stroke",B1112+1,IF(L1111="Stroke",B1111+1,IF(L1110="Stroke",B1110+1,IF(L1109="Stroke",B1109+1,IF(L1108="Stroke",B1108+1,IF(L1107="Stroke",B1107+1,IF(L1106="Stroke",B1106+1,"")))))))),IF(A1113&lt;&gt;A1111,1,IF(M1113=M1111,IF(L1111="Stroke",B1111+1,IF(M1113=M1110,IF(L1110="Stroke",B1110+1,""))),1))),"")</f>
        <v/>
      </c>
      <c r="C1113" s="60">
        <f t="shared" si="34"/>
        <v>67940</v>
      </c>
      <c r="D1113" s="60" t="str">
        <f t="shared" si="35"/>
        <v>2017123</v>
      </c>
      <c r="E1113" s="60">
        <v>2017</v>
      </c>
      <c r="F1113" s="60">
        <v>12</v>
      </c>
      <c r="G1113" s="60">
        <v>3</v>
      </c>
      <c r="H1113" s="60">
        <v>18</v>
      </c>
      <c r="I1113" s="60">
        <v>52</v>
      </c>
      <c r="J1113" s="60">
        <v>20</v>
      </c>
      <c r="K1113" s="60">
        <v>0</v>
      </c>
      <c r="L1113" s="61" t="s">
        <v>47</v>
      </c>
      <c r="M1113" s="60">
        <v>2</v>
      </c>
      <c r="N1113" s="60" t="s">
        <v>21</v>
      </c>
      <c r="O1113" s="60" t="s">
        <v>27</v>
      </c>
      <c r="P1113" s="60">
        <v>0</v>
      </c>
      <c r="Q1113" s="60"/>
      <c r="R1113" s="60"/>
      <c r="S1113" s="60"/>
      <c r="T1113" s="60"/>
      <c r="U1113" s="79"/>
      <c r="V1113" s="79"/>
      <c r="W1113" s="79"/>
      <c r="X1113" s="79"/>
      <c r="Y1113" s="79"/>
      <c r="Z1113" s="79"/>
      <c r="AA1113" s="79"/>
      <c r="AB1113" s="79"/>
      <c r="AC1113" s="79"/>
      <c r="AD1113" s="79"/>
      <c r="AE1113" s="79"/>
      <c r="AF1113" s="79"/>
      <c r="AG1113" s="79"/>
      <c r="AH1113" s="79"/>
      <c r="AI1113" s="79"/>
      <c r="AJ1113" s="79"/>
      <c r="AK1113" s="79"/>
      <c r="AL1113" s="79"/>
      <c r="AM1113" s="79"/>
      <c r="AN1113" s="79"/>
      <c r="AO1113" s="79"/>
      <c r="AP1113" s="79"/>
      <c r="AQ1113" s="79"/>
      <c r="AR1113" s="79"/>
      <c r="AS1113" s="79"/>
      <c r="AT1113" s="79"/>
      <c r="AU1113" s="79"/>
      <c r="AV1113" s="79"/>
      <c r="AW1113" s="79"/>
      <c r="AX1113" s="79"/>
      <c r="AY1113" s="79"/>
      <c r="AZ1113" s="79"/>
      <c r="BA1113" s="79"/>
      <c r="BB1113" s="79"/>
      <c r="BC1113" s="79"/>
      <c r="BD1113" s="79"/>
      <c r="BE1113" s="79"/>
      <c r="BF1113" s="79"/>
      <c r="BG1113" s="79"/>
      <c r="BH1113" s="79"/>
      <c r="BI1113" s="79"/>
      <c r="BJ1113" s="79"/>
      <c r="BK1113" s="79"/>
      <c r="BL1113" s="79"/>
      <c r="BM1113" s="79"/>
      <c r="BN1113" s="79"/>
      <c r="BO1113" s="79"/>
      <c r="BP1113" s="79"/>
      <c r="BQ1113" s="79"/>
      <c r="BR1113" s="79"/>
      <c r="BS1113" s="79"/>
      <c r="BT1113" s="79"/>
      <c r="BU1113" s="79"/>
      <c r="BV1113" s="79"/>
      <c r="BW1113" s="79"/>
      <c r="BX1113" s="79"/>
      <c r="BY1113" s="79"/>
      <c r="BZ1113" s="79"/>
      <c r="CA1113" s="79"/>
      <c r="CB1113" s="79"/>
      <c r="CC1113" s="79"/>
      <c r="CD1113" s="79"/>
      <c r="CE1113" s="79"/>
      <c r="CF1113" s="79"/>
      <c r="CG1113" s="79"/>
      <c r="CH1113" s="79"/>
      <c r="CI1113" s="79"/>
      <c r="CJ1113" s="79"/>
      <c r="CK1113" s="79"/>
      <c r="CL1113" s="79"/>
      <c r="CM1113" s="79"/>
      <c r="CN1113" s="79"/>
      <c r="CO1113" s="79"/>
      <c r="CP1113" s="79"/>
      <c r="CQ1113" s="79"/>
      <c r="CR1113" s="79"/>
      <c r="CS1113" s="79"/>
      <c r="CT1113" s="79"/>
      <c r="CU1113" s="79"/>
      <c r="CV1113" s="79"/>
      <c r="CW1113" s="79"/>
      <c r="CX1113" s="79"/>
      <c r="CY1113" s="79"/>
      <c r="CZ1113" s="79"/>
      <c r="DA1113" s="79"/>
      <c r="DB1113" s="79"/>
      <c r="DC1113" s="79"/>
      <c r="DD1113" s="79"/>
      <c r="DE1113" s="79"/>
      <c r="DF1113" s="79"/>
      <c r="DG1113" s="79"/>
      <c r="DH1113" s="79"/>
      <c r="DI1113" s="79"/>
      <c r="DJ1113" s="79"/>
      <c r="DK1113" s="79"/>
      <c r="DL1113" s="79"/>
      <c r="DM1113" s="79"/>
      <c r="DN1113" s="79"/>
      <c r="DO1113" s="79"/>
      <c r="DP1113" s="79"/>
      <c r="DQ1113" s="79"/>
      <c r="DR1113" s="79"/>
      <c r="DS1113" s="79"/>
      <c r="DT1113" s="79"/>
      <c r="DU1113" s="79"/>
      <c r="DV1113" s="79"/>
      <c r="DW1113" s="79"/>
      <c r="DX1113" s="79"/>
      <c r="DY1113" s="79"/>
      <c r="DZ1113" s="79"/>
      <c r="EA1113" s="79"/>
      <c r="EB1113" s="79"/>
      <c r="EC1113" s="79"/>
      <c r="ED1113" s="79"/>
      <c r="EE1113" s="79"/>
      <c r="EF1113" s="79"/>
      <c r="EG1113" s="79"/>
      <c r="EH1113" s="79"/>
      <c r="EI1113" s="79"/>
      <c r="EJ1113" s="79"/>
      <c r="EK1113" s="79"/>
      <c r="EL1113" s="79"/>
      <c r="EM1113" s="79"/>
      <c r="EN1113" s="79"/>
      <c r="EO1113" s="79"/>
      <c r="EP1113" s="79"/>
      <c r="EQ1113" s="79"/>
      <c r="ER1113" s="79"/>
      <c r="ES1113" s="79"/>
      <c r="ET1113" s="79"/>
      <c r="EU1113" s="79"/>
      <c r="EV1113" s="79"/>
      <c r="EW1113" s="79"/>
      <c r="EX1113" s="79"/>
      <c r="EY1113" s="79"/>
      <c r="EZ1113" s="79"/>
      <c r="FA1113" s="79"/>
      <c r="FB1113" s="79"/>
      <c r="FC1113" s="79"/>
      <c r="FD1113" s="79"/>
      <c r="FE1113" s="79"/>
      <c r="FF1113" s="79"/>
      <c r="FG1113" s="79"/>
      <c r="FH1113" s="79"/>
      <c r="FI1113" s="79"/>
      <c r="FJ1113" s="79"/>
      <c r="FK1113" s="79"/>
      <c r="FL1113" s="79"/>
      <c r="FM1113" s="79"/>
      <c r="FN1113" s="79"/>
      <c r="FO1113" s="79"/>
      <c r="FP1113" s="79"/>
      <c r="FQ1113" s="79"/>
      <c r="FR1113" s="79"/>
      <c r="FS1113" s="79"/>
      <c r="FT1113" s="79"/>
      <c r="FU1113" s="79"/>
      <c r="FV1113" s="79"/>
      <c r="FW1113" s="79"/>
      <c r="FX1113" s="79"/>
      <c r="FY1113" s="79"/>
      <c r="FZ1113" s="79"/>
      <c r="GA1113" s="79"/>
      <c r="GB1113" s="79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79"/>
      <c r="HP1113" s="79"/>
      <c r="HQ1113" s="79"/>
      <c r="HR1113" s="79"/>
      <c r="HS1113" s="79"/>
      <c r="HT1113" s="79"/>
      <c r="HU1113" s="79"/>
      <c r="HV1113" s="79"/>
      <c r="HW1113" s="79"/>
      <c r="HX1113" s="79"/>
      <c r="HY1113" s="79"/>
      <c r="HZ1113" s="79"/>
      <c r="IA1113" s="79"/>
      <c r="IB1113" s="79"/>
      <c r="IC1113" s="79"/>
      <c r="ID1113" s="79"/>
      <c r="IE1113" s="79"/>
      <c r="IF1113" s="79"/>
      <c r="IG1113" s="79"/>
      <c r="IH1113" s="79"/>
      <c r="II1113" s="79"/>
      <c r="IJ1113" s="79"/>
      <c r="IK1113" s="79"/>
      <c r="IL1113" s="79"/>
      <c r="IM1113" s="79"/>
      <c r="IN1113" s="79"/>
      <c r="IO1113" s="79"/>
      <c r="IP1113" s="79"/>
      <c r="IQ1113" s="79"/>
      <c r="IR1113" s="79"/>
      <c r="IS1113" s="79"/>
      <c r="IT1113" s="79"/>
      <c r="IU1113" s="79"/>
      <c r="IV1113" s="79"/>
      <c r="IW1113" s="79"/>
      <c r="IX1113" s="79"/>
      <c r="IY1113" s="79"/>
      <c r="IZ1113" s="79"/>
      <c r="JA1113" s="79"/>
      <c r="JB1113" s="79"/>
      <c r="JC1113" s="79"/>
      <c r="JD1113" s="79"/>
      <c r="JE1113" s="79"/>
      <c r="JF1113" s="79"/>
      <c r="JG1113" s="79"/>
      <c r="JH1113" s="79"/>
      <c r="JI1113" s="79"/>
      <c r="JJ1113" s="79"/>
      <c r="JK1113" s="79"/>
      <c r="JL1113" s="79"/>
      <c r="JM1113" s="79"/>
      <c r="JN1113" s="79"/>
      <c r="JO1113" s="79"/>
      <c r="JP1113" s="79"/>
      <c r="JQ1113" s="79"/>
      <c r="JR1113" s="79"/>
      <c r="JS1113" s="79"/>
      <c r="JT1113" s="79"/>
      <c r="JU1113" s="79"/>
      <c r="JV1113" s="79"/>
      <c r="JW1113" s="79"/>
      <c r="JX1113" s="79"/>
      <c r="JY1113" s="79"/>
      <c r="JZ1113" s="79"/>
      <c r="KA1113" s="79"/>
      <c r="KB1113" s="79"/>
      <c r="KC1113" s="79"/>
      <c r="KD1113" s="79"/>
      <c r="KE1113" s="79"/>
      <c r="KF1113" s="79"/>
      <c r="KG1113" s="79"/>
      <c r="KH1113" s="79"/>
      <c r="KI1113" s="79"/>
      <c r="KJ1113" s="79"/>
      <c r="KK1113" s="79"/>
      <c r="KL1113" s="79"/>
      <c r="KM1113" s="79"/>
      <c r="KN1113" s="79"/>
      <c r="KO1113" s="79"/>
      <c r="KP1113" s="79"/>
      <c r="KQ1113" s="79"/>
      <c r="KR1113" s="79"/>
      <c r="KS1113" s="79"/>
      <c r="KT1113" s="79"/>
      <c r="KU1113" s="79"/>
      <c r="KV1113" s="79"/>
      <c r="KW1113" s="79"/>
      <c r="KX1113" s="79"/>
      <c r="KY1113" s="79"/>
      <c r="KZ1113" s="79"/>
      <c r="LA1113" s="79"/>
      <c r="LB1113" s="79"/>
      <c r="LC1113" s="79"/>
      <c r="LD1113" s="79"/>
      <c r="LE1113" s="79"/>
      <c r="LF1113" s="79"/>
      <c r="LG1113" s="79"/>
      <c r="LH1113" s="79"/>
      <c r="LI1113" s="79"/>
      <c r="LJ1113" s="79"/>
      <c r="LK1113" s="79"/>
      <c r="LL1113" s="79"/>
      <c r="LM1113" s="79"/>
      <c r="LN1113" s="79"/>
      <c r="LO1113" s="79"/>
      <c r="LP1113" s="79"/>
      <c r="LQ1113" s="79"/>
      <c r="LR1113" s="79"/>
      <c r="LS1113" s="79"/>
      <c r="LT1113" s="79"/>
      <c r="LU1113" s="79"/>
      <c r="LV1113" s="79"/>
      <c r="LW1113" s="79"/>
      <c r="LX1113" s="79"/>
      <c r="LY1113" s="79"/>
      <c r="LZ1113" s="79"/>
      <c r="MA1113" s="79"/>
      <c r="MB1113" s="79"/>
      <c r="MC1113" s="79"/>
      <c r="MD1113" s="79"/>
      <c r="ME1113" s="79"/>
      <c r="MF1113" s="79"/>
      <c r="MG1113" s="79"/>
      <c r="MH1113" s="79"/>
      <c r="MI1113" s="79"/>
      <c r="MJ1113" s="79"/>
      <c r="MK1113" s="79"/>
      <c r="ML1113" s="79"/>
      <c r="MM1113" s="79"/>
      <c r="MN1113" s="79"/>
      <c r="MO1113" s="79"/>
      <c r="MP1113" s="79"/>
      <c r="MQ1113" s="79"/>
      <c r="MR1113" s="79"/>
      <c r="MS1113" s="79"/>
      <c r="MT1113" s="79"/>
      <c r="MU1113" s="79"/>
      <c r="MV1113" s="79"/>
      <c r="MW1113" s="79"/>
      <c r="MX1113" s="79"/>
      <c r="MY1113" s="79"/>
      <c r="MZ1113" s="79"/>
      <c r="NA1113" s="79"/>
      <c r="NB1113" s="79"/>
      <c r="NC1113" s="79"/>
      <c r="ND1113" s="79"/>
      <c r="NE1113" s="79"/>
      <c r="NF1113" s="79"/>
      <c r="NG1113" s="79"/>
      <c r="NH1113" s="79"/>
      <c r="NI1113" s="79"/>
      <c r="NJ1113" s="79"/>
      <c r="NK1113" s="79"/>
      <c r="NL1113" s="79"/>
      <c r="NM1113" s="79"/>
      <c r="NN1113" s="79"/>
      <c r="NO1113" s="79"/>
      <c r="NP1113" s="79"/>
      <c r="NQ1113" s="79"/>
      <c r="NR1113" s="79"/>
      <c r="NS1113" s="79"/>
      <c r="NT1113" s="79"/>
      <c r="NU1113" s="79"/>
      <c r="NV1113" s="79"/>
      <c r="NW1113" s="79"/>
      <c r="NX1113" s="79"/>
      <c r="NY1113" s="79"/>
      <c r="NZ1113" s="79"/>
      <c r="OA1113" s="79"/>
      <c r="OB1113" s="79"/>
      <c r="OC1113" s="79"/>
      <c r="OD1113" s="79"/>
      <c r="OE1113" s="79"/>
      <c r="OF1113" s="79"/>
      <c r="OG1113" s="79"/>
      <c r="OH1113" s="79"/>
      <c r="OI1113" s="79"/>
      <c r="OJ1113" s="79"/>
      <c r="OK1113" s="79"/>
      <c r="OL1113" s="79"/>
      <c r="OM1113" s="79"/>
      <c r="ON1113" s="79"/>
      <c r="OO1113" s="79"/>
      <c r="OP1113" s="79"/>
      <c r="OQ1113" s="79"/>
      <c r="OR1113" s="79"/>
      <c r="OS1113" s="79"/>
      <c r="OT1113" s="79"/>
      <c r="OU1113" s="79"/>
      <c r="OV1113" s="79"/>
      <c r="OW1113" s="79"/>
      <c r="OX1113" s="79"/>
      <c r="OY1113" s="79"/>
      <c r="OZ1113" s="79"/>
      <c r="PA1113" s="79"/>
      <c r="PB1113" s="79"/>
      <c r="PC1113" s="79"/>
      <c r="PD1113" s="79"/>
      <c r="PE1113" s="79"/>
      <c r="PF1113" s="79"/>
      <c r="PG1113" s="79"/>
      <c r="PH1113" s="79"/>
      <c r="PI1113" s="79"/>
      <c r="PJ1113" s="79"/>
      <c r="PK1113" s="79"/>
      <c r="PL1113" s="79"/>
      <c r="PM1113" s="79"/>
      <c r="PN1113" s="79"/>
      <c r="PO1113" s="79"/>
      <c r="PP1113" s="79"/>
      <c r="PQ1113" s="79"/>
      <c r="PR1113" s="79"/>
      <c r="PS1113" s="79"/>
      <c r="PT1113" s="79"/>
      <c r="PU1113" s="79"/>
      <c r="PV1113" s="79"/>
      <c r="PW1113" s="79"/>
      <c r="PX1113" s="79"/>
      <c r="PY1113" s="79"/>
      <c r="PZ1113" s="79"/>
      <c r="QA1113" s="79"/>
      <c r="QB1113" s="79"/>
      <c r="QC1113" s="79"/>
      <c r="QD1113" s="79"/>
      <c r="QE1113" s="79"/>
      <c r="QF1113" s="79"/>
      <c r="QG1113" s="79"/>
      <c r="QH1113" s="79"/>
      <c r="QI1113" s="79"/>
      <c r="QJ1113" s="79"/>
      <c r="QK1113" s="79"/>
      <c r="QL1113" s="79"/>
      <c r="QM1113" s="79"/>
      <c r="QN1113" s="79"/>
      <c r="QO1113" s="79"/>
      <c r="QP1113" s="79"/>
      <c r="QQ1113" s="79"/>
      <c r="QR1113" s="79"/>
      <c r="QS1113" s="79"/>
      <c r="QT1113" s="79"/>
      <c r="QU1113" s="79"/>
      <c r="QV1113" s="79"/>
      <c r="QW1113" s="79"/>
      <c r="QX1113" s="79"/>
      <c r="QY1113" s="79"/>
      <c r="QZ1113" s="79"/>
      <c r="RA1113" s="79"/>
      <c r="RB1113" s="79"/>
      <c r="RC1113" s="79"/>
      <c r="RD1113" s="79"/>
      <c r="RE1113" s="79"/>
      <c r="RF1113" s="79"/>
      <c r="RG1113" s="79"/>
      <c r="RH1113" s="79"/>
      <c r="RI1113" s="79"/>
      <c r="RJ1113" s="79"/>
      <c r="RK1113" s="79"/>
      <c r="RL1113" s="79"/>
      <c r="RM1113" s="79"/>
      <c r="RN1113" s="79"/>
      <c r="RO1113" s="79"/>
      <c r="RP1113" s="79"/>
      <c r="RQ1113" s="79"/>
      <c r="RR1113" s="79"/>
      <c r="RS1113" s="79"/>
      <c r="RT1113" s="79"/>
      <c r="RU1113" s="79"/>
      <c r="RV1113" s="79"/>
      <c r="RW1113" s="79"/>
      <c r="RX1113" s="79"/>
      <c r="RY1113" s="79"/>
      <c r="RZ1113" s="79"/>
      <c r="SA1113" s="79"/>
      <c r="SB1113" s="79"/>
      <c r="SC1113" s="79"/>
      <c r="SD1113" s="79"/>
      <c r="SE1113" s="79"/>
      <c r="SF1113" s="79"/>
      <c r="SG1113" s="79"/>
      <c r="SH1113" s="79"/>
      <c r="SI1113" s="79"/>
      <c r="SJ1113" s="79"/>
      <c r="SK1113" s="79"/>
      <c r="SL1113" s="79"/>
      <c r="SM1113" s="79"/>
      <c r="SN1113" s="79"/>
      <c r="SO1113" s="79"/>
      <c r="SP1113" s="79"/>
      <c r="SQ1113" s="79"/>
      <c r="SR1113" s="79"/>
      <c r="SS1113" s="79"/>
      <c r="ST1113" s="79"/>
      <c r="SU1113" s="79"/>
      <c r="SV1113" s="79"/>
      <c r="SW1113" s="79"/>
      <c r="SX1113" s="79"/>
      <c r="SY1113" s="79"/>
      <c r="SZ1113" s="79"/>
      <c r="TA1113" s="79"/>
      <c r="TB1113" s="79"/>
      <c r="TC1113" s="79"/>
      <c r="TD1113" s="79"/>
      <c r="TE1113" s="79"/>
      <c r="TF1113" s="79"/>
      <c r="TG1113" s="79"/>
      <c r="TH1113" s="79"/>
      <c r="TI1113" s="79"/>
      <c r="TJ1113" s="79"/>
      <c r="TK1113" s="79"/>
      <c r="TL1113" s="79"/>
      <c r="TM1113" s="79"/>
      <c r="TN1113" s="79"/>
      <c r="TO1113" s="79"/>
      <c r="TP1113" s="79"/>
      <c r="TQ1113" s="79"/>
      <c r="TR1113" s="79"/>
      <c r="TS1113" s="79"/>
      <c r="TT1113" s="79"/>
      <c r="TU1113" s="79"/>
      <c r="TV1113" s="79"/>
      <c r="TW1113" s="79"/>
      <c r="TX1113" s="79"/>
      <c r="TY1113" s="79"/>
      <c r="TZ1113" s="79"/>
      <c r="UA1113" s="79"/>
      <c r="UB1113" s="79"/>
      <c r="UC1113" s="79"/>
      <c r="UD1113" s="79"/>
      <c r="UE1113" s="79"/>
      <c r="UF1113" s="79"/>
      <c r="UG1113" s="79"/>
      <c r="UH1113" s="79"/>
      <c r="UI1113" s="79"/>
      <c r="UJ1113" s="79"/>
      <c r="UK1113" s="79"/>
      <c r="UL1113" s="79"/>
      <c r="UM1113" s="79"/>
      <c r="UN1113" s="79"/>
      <c r="UO1113" s="79"/>
      <c r="UP1113" s="79"/>
      <c r="UQ1113" s="79"/>
      <c r="UR1113" s="79"/>
      <c r="US1113" s="79"/>
      <c r="UT1113" s="79"/>
      <c r="UU1113" s="79"/>
      <c r="UV1113" s="79"/>
      <c r="UW1113" s="79"/>
      <c r="UX1113" s="79"/>
      <c r="UY1113" s="79"/>
      <c r="UZ1113" s="79"/>
      <c r="VA1113" s="79"/>
      <c r="VB1113" s="79"/>
      <c r="VC1113" s="79"/>
      <c r="VD1113" s="79"/>
      <c r="VE1113" s="79"/>
      <c r="VF1113" s="79"/>
      <c r="VG1113" s="79"/>
      <c r="VH1113" s="79"/>
      <c r="VI1113" s="79"/>
      <c r="VJ1113" s="79"/>
      <c r="VK1113" s="79"/>
      <c r="VL1113" s="79"/>
      <c r="VM1113" s="79"/>
      <c r="VN1113" s="79"/>
      <c r="VO1113" s="79"/>
      <c r="VP1113" s="79"/>
      <c r="VQ1113" s="79"/>
      <c r="VR1113" s="79"/>
      <c r="VS1113" s="79"/>
      <c r="VT1113" s="79"/>
      <c r="VU1113" s="79"/>
      <c r="VV1113" s="79"/>
      <c r="VW1113" s="79"/>
      <c r="VX1113" s="79"/>
      <c r="VY1113" s="79"/>
      <c r="VZ1113" s="79"/>
      <c r="WA1113" s="79"/>
      <c r="WB1113" s="79"/>
      <c r="WC1113" s="79"/>
    </row>
    <row r="1114" spans="1:601" s="102" customFormat="1">
      <c r="A1114" s="60">
        <f>IF(C1114=C1113,A1113,IF(C1114=(C1113+1),A1113,(A1113+1)))</f>
        <v>158</v>
      </c>
      <c r="B1114" s="50" t="str">
        <f>IF(L1114="Stroke",IF(M1114=M1113,IF(A1114&lt;&gt;A1113,1,IF(L1113="Stroke",B1113+1,IF(L1112="Stroke",B1112+1,IF(L1111="Stroke",B1111+1,IF(L1110="Stroke",B1110+1,IF(L1109="Stroke",B1109+1,IF(L1108="Stroke",B1108+1,IF(L1107="Stroke",B1107+1,"")))))))),IF(A1114&lt;&gt;A1112,1,IF(M1114=M1112,IF(L1112="Stroke",B1112+1,IF(M1114=M1111,IF(L1111="Stroke",B1111+1,""))),1))),"")</f>
        <v/>
      </c>
      <c r="C1114" s="60">
        <f t="shared" si="34"/>
        <v>67940</v>
      </c>
      <c r="D1114" s="60" t="str">
        <f t="shared" si="35"/>
        <v>2017123</v>
      </c>
      <c r="E1114" s="60">
        <v>2017</v>
      </c>
      <c r="F1114" s="60">
        <v>12</v>
      </c>
      <c r="G1114" s="60">
        <v>3</v>
      </c>
      <c r="H1114" s="60">
        <v>18</v>
      </c>
      <c r="I1114" s="60">
        <v>52</v>
      </c>
      <c r="J1114" s="60">
        <v>20</v>
      </c>
      <c r="K1114" s="60">
        <v>7</v>
      </c>
      <c r="L1114" s="61" t="s">
        <v>47</v>
      </c>
      <c r="M1114" s="60">
        <v>2</v>
      </c>
      <c r="N1114" s="60" t="s">
        <v>21</v>
      </c>
      <c r="O1114" s="60" t="s">
        <v>27</v>
      </c>
      <c r="P1114" s="60">
        <v>0</v>
      </c>
      <c r="Q1114" s="60"/>
      <c r="R1114" s="60"/>
      <c r="S1114" s="60"/>
      <c r="T1114" s="60"/>
      <c r="U1114" s="79"/>
      <c r="V1114" s="79"/>
      <c r="W1114" s="79"/>
      <c r="X1114" s="79"/>
      <c r="Y1114" s="79"/>
      <c r="Z1114" s="79"/>
      <c r="AA1114" s="79"/>
      <c r="AB1114" s="79"/>
      <c r="AC1114" s="79"/>
      <c r="AD1114" s="79"/>
      <c r="AE1114" s="79"/>
      <c r="AF1114" s="79"/>
      <c r="AG1114" s="79"/>
      <c r="AH1114" s="79"/>
      <c r="AI1114" s="79"/>
      <c r="AJ1114" s="79"/>
      <c r="AK1114" s="79"/>
      <c r="AL1114" s="79"/>
      <c r="AM1114" s="79"/>
      <c r="AN1114" s="79"/>
      <c r="AO1114" s="79"/>
      <c r="AP1114" s="79"/>
      <c r="AQ1114" s="79"/>
      <c r="AR1114" s="79"/>
      <c r="AS1114" s="79"/>
      <c r="AT1114" s="79"/>
      <c r="AU1114" s="79"/>
      <c r="AV1114" s="79"/>
      <c r="AW1114" s="79"/>
      <c r="AX1114" s="79"/>
      <c r="AY1114" s="79"/>
      <c r="AZ1114" s="79"/>
      <c r="BA1114" s="79"/>
      <c r="BB1114" s="79"/>
      <c r="BC1114" s="79"/>
      <c r="BD1114" s="79"/>
      <c r="BE1114" s="79"/>
      <c r="BF1114" s="79"/>
      <c r="BG1114" s="79"/>
      <c r="BH1114" s="79"/>
      <c r="BI1114" s="79"/>
      <c r="BJ1114" s="79"/>
      <c r="BK1114" s="79"/>
      <c r="BL1114" s="79"/>
      <c r="BM1114" s="79"/>
      <c r="BN1114" s="79"/>
      <c r="BO1114" s="79"/>
      <c r="BP1114" s="79"/>
      <c r="BQ1114" s="79"/>
      <c r="BR1114" s="79"/>
      <c r="BS1114" s="79"/>
      <c r="BT1114" s="79"/>
      <c r="BU1114" s="79"/>
      <c r="BV1114" s="79"/>
      <c r="BW1114" s="79"/>
      <c r="BX1114" s="79"/>
      <c r="BY1114" s="79"/>
      <c r="BZ1114" s="79"/>
      <c r="CA1114" s="79"/>
      <c r="CB1114" s="79"/>
      <c r="CC1114" s="79"/>
      <c r="CD1114" s="79"/>
      <c r="CE1114" s="79"/>
      <c r="CF1114" s="79"/>
      <c r="CG1114" s="79"/>
      <c r="CH1114" s="79"/>
      <c r="CI1114" s="79"/>
      <c r="CJ1114" s="79"/>
      <c r="CK1114" s="79"/>
      <c r="CL1114" s="79"/>
      <c r="CM1114" s="79"/>
      <c r="CN1114" s="79"/>
      <c r="CO1114" s="79"/>
      <c r="CP1114" s="79"/>
      <c r="CQ1114" s="79"/>
      <c r="CR1114" s="79"/>
      <c r="CS1114" s="79"/>
      <c r="CT1114" s="79"/>
      <c r="CU1114" s="79"/>
      <c r="CV1114" s="79"/>
      <c r="CW1114" s="79"/>
      <c r="CX1114" s="79"/>
      <c r="CY1114" s="79"/>
      <c r="CZ1114" s="79"/>
      <c r="DA1114" s="79"/>
      <c r="DB1114" s="79"/>
      <c r="DC1114" s="79"/>
      <c r="DD1114" s="79"/>
      <c r="DE1114" s="79"/>
      <c r="DF1114" s="79"/>
      <c r="DG1114" s="79"/>
      <c r="DH1114" s="79"/>
      <c r="DI1114" s="79"/>
      <c r="DJ1114" s="79"/>
      <c r="DK1114" s="79"/>
      <c r="DL1114" s="79"/>
      <c r="DM1114" s="79"/>
      <c r="DN1114" s="79"/>
      <c r="DO1114" s="79"/>
      <c r="DP1114" s="79"/>
      <c r="DQ1114" s="79"/>
      <c r="DR1114" s="79"/>
      <c r="DS1114" s="79"/>
      <c r="DT1114" s="79"/>
      <c r="DU1114" s="79"/>
      <c r="DV1114" s="79"/>
      <c r="DW1114" s="79"/>
      <c r="DX1114" s="79"/>
      <c r="DY1114" s="79"/>
      <c r="DZ1114" s="79"/>
      <c r="EA1114" s="79"/>
      <c r="EB1114" s="79"/>
      <c r="EC1114" s="79"/>
      <c r="ED1114" s="79"/>
      <c r="EE1114" s="79"/>
      <c r="EF1114" s="79"/>
      <c r="EG1114" s="79"/>
      <c r="EH1114" s="79"/>
      <c r="EI1114" s="79"/>
      <c r="EJ1114" s="79"/>
      <c r="EK1114" s="79"/>
      <c r="EL1114" s="79"/>
      <c r="EM1114" s="79"/>
      <c r="EN1114" s="79"/>
      <c r="EO1114" s="79"/>
      <c r="EP1114" s="79"/>
      <c r="EQ1114" s="79"/>
      <c r="ER1114" s="79"/>
      <c r="ES1114" s="79"/>
      <c r="ET1114" s="79"/>
      <c r="EU1114" s="79"/>
      <c r="EV1114" s="79"/>
      <c r="EW1114" s="79"/>
      <c r="EX1114" s="79"/>
      <c r="EY1114" s="79"/>
      <c r="EZ1114" s="79"/>
      <c r="FA1114" s="79"/>
      <c r="FB1114" s="79"/>
      <c r="FC1114" s="79"/>
      <c r="FD1114" s="79"/>
      <c r="FE1114" s="79"/>
      <c r="FF1114" s="79"/>
      <c r="FG1114" s="79"/>
      <c r="FH1114" s="79"/>
      <c r="FI1114" s="79"/>
      <c r="FJ1114" s="79"/>
      <c r="FK1114" s="79"/>
      <c r="FL1114" s="79"/>
      <c r="FM1114" s="79"/>
      <c r="FN1114" s="79"/>
      <c r="FO1114" s="79"/>
      <c r="FP1114" s="79"/>
      <c r="FQ1114" s="79"/>
      <c r="FR1114" s="79"/>
      <c r="FS1114" s="79"/>
      <c r="FT1114" s="79"/>
      <c r="FU1114" s="79"/>
      <c r="FV1114" s="79"/>
      <c r="FW1114" s="79"/>
      <c r="FX1114" s="79"/>
      <c r="FY1114" s="79"/>
      <c r="FZ1114" s="79"/>
      <c r="GA1114" s="79"/>
      <c r="GB1114" s="79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79"/>
      <c r="HP1114" s="79"/>
      <c r="HQ1114" s="79"/>
      <c r="HR1114" s="79"/>
      <c r="HS1114" s="79"/>
      <c r="HT1114" s="79"/>
      <c r="HU1114" s="79"/>
      <c r="HV1114" s="79"/>
      <c r="HW1114" s="79"/>
      <c r="HX1114" s="79"/>
      <c r="HY1114" s="79"/>
      <c r="HZ1114" s="79"/>
      <c r="IA1114" s="79"/>
      <c r="IB1114" s="79"/>
      <c r="IC1114" s="79"/>
      <c r="ID1114" s="79"/>
      <c r="IE1114" s="79"/>
      <c r="IF1114" s="79"/>
      <c r="IG1114" s="79"/>
      <c r="IH1114" s="79"/>
      <c r="II1114" s="79"/>
      <c r="IJ1114" s="79"/>
      <c r="IK1114" s="79"/>
      <c r="IL1114" s="79"/>
      <c r="IM1114" s="79"/>
      <c r="IN1114" s="79"/>
      <c r="IO1114" s="79"/>
      <c r="IP1114" s="79"/>
      <c r="IQ1114" s="79"/>
      <c r="IR1114" s="79"/>
      <c r="IS1114" s="79"/>
      <c r="IT1114" s="79"/>
      <c r="IU1114" s="79"/>
      <c r="IV1114" s="79"/>
      <c r="IW1114" s="79"/>
      <c r="IX1114" s="79"/>
      <c r="IY1114" s="79"/>
      <c r="IZ1114" s="79"/>
      <c r="JA1114" s="79"/>
      <c r="JB1114" s="79"/>
      <c r="JC1114" s="79"/>
      <c r="JD1114" s="79"/>
      <c r="JE1114" s="79"/>
      <c r="JF1114" s="79"/>
      <c r="JG1114" s="79"/>
      <c r="JH1114" s="79"/>
      <c r="JI1114" s="79"/>
      <c r="JJ1114" s="79"/>
      <c r="JK1114" s="79"/>
      <c r="JL1114" s="79"/>
      <c r="JM1114" s="79"/>
      <c r="JN1114" s="79"/>
      <c r="JO1114" s="79"/>
      <c r="JP1114" s="79"/>
      <c r="JQ1114" s="79"/>
      <c r="JR1114" s="79"/>
      <c r="JS1114" s="79"/>
      <c r="JT1114" s="79"/>
      <c r="JU1114" s="79"/>
      <c r="JV1114" s="79"/>
      <c r="JW1114" s="79"/>
      <c r="JX1114" s="79"/>
      <c r="JY1114" s="79"/>
      <c r="JZ1114" s="79"/>
      <c r="KA1114" s="79"/>
      <c r="KB1114" s="79"/>
      <c r="KC1114" s="79"/>
      <c r="KD1114" s="79"/>
      <c r="KE1114" s="79"/>
      <c r="KF1114" s="79"/>
      <c r="KG1114" s="79"/>
      <c r="KH1114" s="79"/>
      <c r="KI1114" s="79"/>
      <c r="KJ1114" s="79"/>
      <c r="KK1114" s="79"/>
      <c r="KL1114" s="79"/>
      <c r="KM1114" s="79"/>
      <c r="KN1114" s="79"/>
      <c r="KO1114" s="79"/>
      <c r="KP1114" s="79"/>
      <c r="KQ1114" s="79"/>
      <c r="KR1114" s="79"/>
      <c r="KS1114" s="79"/>
      <c r="KT1114" s="79"/>
      <c r="KU1114" s="79"/>
      <c r="KV1114" s="79"/>
      <c r="KW1114" s="79"/>
      <c r="KX1114" s="79"/>
      <c r="KY1114" s="79"/>
      <c r="KZ1114" s="79"/>
      <c r="LA1114" s="79"/>
      <c r="LB1114" s="79"/>
      <c r="LC1114" s="79"/>
      <c r="LD1114" s="79"/>
      <c r="LE1114" s="79"/>
      <c r="LF1114" s="79"/>
      <c r="LG1114" s="79"/>
      <c r="LH1114" s="79"/>
      <c r="LI1114" s="79"/>
      <c r="LJ1114" s="79"/>
      <c r="LK1114" s="79"/>
      <c r="LL1114" s="79"/>
      <c r="LM1114" s="79"/>
      <c r="LN1114" s="79"/>
      <c r="LO1114" s="79"/>
      <c r="LP1114" s="79"/>
      <c r="LQ1114" s="79"/>
      <c r="LR1114" s="79"/>
      <c r="LS1114" s="79"/>
      <c r="LT1114" s="79"/>
      <c r="LU1114" s="79"/>
      <c r="LV1114" s="79"/>
      <c r="LW1114" s="79"/>
      <c r="LX1114" s="79"/>
      <c r="LY1114" s="79"/>
      <c r="LZ1114" s="79"/>
      <c r="MA1114" s="79"/>
      <c r="MB1114" s="79"/>
      <c r="MC1114" s="79"/>
      <c r="MD1114" s="79"/>
      <c r="ME1114" s="79"/>
      <c r="MF1114" s="79"/>
      <c r="MG1114" s="79"/>
      <c r="MH1114" s="79"/>
      <c r="MI1114" s="79"/>
      <c r="MJ1114" s="79"/>
      <c r="MK1114" s="79"/>
      <c r="ML1114" s="79"/>
      <c r="MM1114" s="79"/>
      <c r="MN1114" s="79"/>
      <c r="MO1114" s="79"/>
      <c r="MP1114" s="79"/>
      <c r="MQ1114" s="79"/>
      <c r="MR1114" s="79"/>
      <c r="MS1114" s="79"/>
      <c r="MT1114" s="79"/>
      <c r="MU1114" s="79"/>
      <c r="MV1114" s="79"/>
      <c r="MW1114" s="79"/>
      <c r="MX1114" s="79"/>
      <c r="MY1114" s="79"/>
      <c r="MZ1114" s="79"/>
      <c r="NA1114" s="79"/>
      <c r="NB1114" s="79"/>
      <c r="NC1114" s="79"/>
      <c r="ND1114" s="79"/>
      <c r="NE1114" s="79"/>
      <c r="NF1114" s="79"/>
      <c r="NG1114" s="79"/>
      <c r="NH1114" s="79"/>
      <c r="NI1114" s="79"/>
      <c r="NJ1114" s="79"/>
      <c r="NK1114" s="79"/>
      <c r="NL1114" s="79"/>
      <c r="NM1114" s="79"/>
      <c r="NN1114" s="79"/>
      <c r="NO1114" s="79"/>
      <c r="NP1114" s="79"/>
      <c r="NQ1114" s="79"/>
      <c r="NR1114" s="79"/>
      <c r="NS1114" s="79"/>
      <c r="NT1114" s="79"/>
      <c r="NU1114" s="79"/>
      <c r="NV1114" s="79"/>
      <c r="NW1114" s="79"/>
      <c r="NX1114" s="79"/>
      <c r="NY1114" s="79"/>
      <c r="NZ1114" s="79"/>
      <c r="OA1114" s="79"/>
      <c r="OB1114" s="79"/>
      <c r="OC1114" s="79"/>
      <c r="OD1114" s="79"/>
      <c r="OE1114" s="79"/>
      <c r="OF1114" s="79"/>
      <c r="OG1114" s="79"/>
      <c r="OH1114" s="79"/>
      <c r="OI1114" s="79"/>
      <c r="OJ1114" s="79"/>
      <c r="OK1114" s="79"/>
      <c r="OL1114" s="79"/>
      <c r="OM1114" s="79"/>
      <c r="ON1114" s="79"/>
      <c r="OO1114" s="79"/>
      <c r="OP1114" s="79"/>
      <c r="OQ1114" s="79"/>
      <c r="OR1114" s="79"/>
      <c r="OS1114" s="79"/>
      <c r="OT1114" s="79"/>
      <c r="OU1114" s="79"/>
      <c r="OV1114" s="79"/>
      <c r="OW1114" s="79"/>
      <c r="OX1114" s="79"/>
      <c r="OY1114" s="79"/>
      <c r="OZ1114" s="79"/>
      <c r="PA1114" s="79"/>
      <c r="PB1114" s="79"/>
      <c r="PC1114" s="79"/>
      <c r="PD1114" s="79"/>
      <c r="PE1114" s="79"/>
      <c r="PF1114" s="79"/>
      <c r="PG1114" s="79"/>
      <c r="PH1114" s="79"/>
      <c r="PI1114" s="79"/>
      <c r="PJ1114" s="79"/>
      <c r="PK1114" s="79"/>
      <c r="PL1114" s="79"/>
      <c r="PM1114" s="79"/>
      <c r="PN1114" s="79"/>
      <c r="PO1114" s="79"/>
      <c r="PP1114" s="79"/>
      <c r="PQ1114" s="79"/>
      <c r="PR1114" s="79"/>
      <c r="PS1114" s="79"/>
      <c r="PT1114" s="79"/>
      <c r="PU1114" s="79"/>
      <c r="PV1114" s="79"/>
      <c r="PW1114" s="79"/>
      <c r="PX1114" s="79"/>
      <c r="PY1114" s="79"/>
      <c r="PZ1114" s="79"/>
      <c r="QA1114" s="79"/>
      <c r="QB1114" s="79"/>
      <c r="QC1114" s="79"/>
      <c r="QD1114" s="79"/>
      <c r="QE1114" s="79"/>
      <c r="QF1114" s="79"/>
      <c r="QG1114" s="79"/>
      <c r="QH1114" s="79"/>
      <c r="QI1114" s="79"/>
      <c r="QJ1114" s="79"/>
      <c r="QK1114" s="79"/>
      <c r="QL1114" s="79"/>
      <c r="QM1114" s="79"/>
      <c r="QN1114" s="79"/>
      <c r="QO1114" s="79"/>
      <c r="QP1114" s="79"/>
      <c r="QQ1114" s="79"/>
      <c r="QR1114" s="79"/>
      <c r="QS1114" s="79"/>
      <c r="QT1114" s="79"/>
      <c r="QU1114" s="79"/>
      <c r="QV1114" s="79"/>
      <c r="QW1114" s="79"/>
      <c r="QX1114" s="79"/>
      <c r="QY1114" s="79"/>
      <c r="QZ1114" s="79"/>
      <c r="RA1114" s="79"/>
      <c r="RB1114" s="79"/>
      <c r="RC1114" s="79"/>
      <c r="RD1114" s="79"/>
      <c r="RE1114" s="79"/>
      <c r="RF1114" s="79"/>
      <c r="RG1114" s="79"/>
      <c r="RH1114" s="79"/>
      <c r="RI1114" s="79"/>
      <c r="RJ1114" s="79"/>
      <c r="RK1114" s="79"/>
      <c r="RL1114" s="79"/>
      <c r="RM1114" s="79"/>
      <c r="RN1114" s="79"/>
      <c r="RO1114" s="79"/>
      <c r="RP1114" s="79"/>
      <c r="RQ1114" s="79"/>
      <c r="RR1114" s="79"/>
      <c r="RS1114" s="79"/>
      <c r="RT1114" s="79"/>
      <c r="RU1114" s="79"/>
      <c r="RV1114" s="79"/>
      <c r="RW1114" s="79"/>
      <c r="RX1114" s="79"/>
      <c r="RY1114" s="79"/>
      <c r="RZ1114" s="79"/>
      <c r="SA1114" s="79"/>
      <c r="SB1114" s="79"/>
      <c r="SC1114" s="79"/>
      <c r="SD1114" s="79"/>
      <c r="SE1114" s="79"/>
      <c r="SF1114" s="79"/>
      <c r="SG1114" s="79"/>
      <c r="SH1114" s="79"/>
      <c r="SI1114" s="79"/>
      <c r="SJ1114" s="79"/>
      <c r="SK1114" s="79"/>
      <c r="SL1114" s="79"/>
      <c r="SM1114" s="79"/>
      <c r="SN1114" s="79"/>
      <c r="SO1114" s="79"/>
      <c r="SP1114" s="79"/>
      <c r="SQ1114" s="79"/>
      <c r="SR1114" s="79"/>
      <c r="SS1114" s="79"/>
      <c r="ST1114" s="79"/>
      <c r="SU1114" s="79"/>
      <c r="SV1114" s="79"/>
      <c r="SW1114" s="79"/>
      <c r="SX1114" s="79"/>
      <c r="SY1114" s="79"/>
      <c r="SZ1114" s="79"/>
      <c r="TA1114" s="79"/>
      <c r="TB1114" s="79"/>
      <c r="TC1114" s="79"/>
      <c r="TD1114" s="79"/>
      <c r="TE1114" s="79"/>
      <c r="TF1114" s="79"/>
      <c r="TG1114" s="79"/>
      <c r="TH1114" s="79"/>
      <c r="TI1114" s="79"/>
      <c r="TJ1114" s="79"/>
      <c r="TK1114" s="79"/>
      <c r="TL1114" s="79"/>
      <c r="TM1114" s="79"/>
      <c r="TN1114" s="79"/>
      <c r="TO1114" s="79"/>
      <c r="TP1114" s="79"/>
      <c r="TQ1114" s="79"/>
      <c r="TR1114" s="79"/>
      <c r="TS1114" s="79"/>
      <c r="TT1114" s="79"/>
      <c r="TU1114" s="79"/>
      <c r="TV1114" s="79"/>
      <c r="TW1114" s="79"/>
      <c r="TX1114" s="79"/>
      <c r="TY1114" s="79"/>
      <c r="TZ1114" s="79"/>
      <c r="UA1114" s="79"/>
      <c r="UB1114" s="79"/>
      <c r="UC1114" s="79"/>
      <c r="UD1114" s="79"/>
      <c r="UE1114" s="79"/>
      <c r="UF1114" s="79"/>
      <c r="UG1114" s="79"/>
      <c r="UH1114" s="79"/>
      <c r="UI1114" s="79"/>
      <c r="UJ1114" s="79"/>
      <c r="UK1114" s="79"/>
      <c r="UL1114" s="79"/>
      <c r="UM1114" s="79"/>
      <c r="UN1114" s="79"/>
      <c r="UO1114" s="79"/>
      <c r="UP1114" s="79"/>
      <c r="UQ1114" s="79"/>
      <c r="UR1114" s="79"/>
      <c r="US1114" s="79"/>
      <c r="UT1114" s="79"/>
      <c r="UU1114" s="79"/>
      <c r="UV1114" s="79"/>
      <c r="UW1114" s="79"/>
      <c r="UX1114" s="79"/>
      <c r="UY1114" s="79"/>
      <c r="UZ1114" s="79"/>
      <c r="VA1114" s="79"/>
      <c r="VB1114" s="79"/>
      <c r="VC1114" s="79"/>
      <c r="VD1114" s="79"/>
      <c r="VE1114" s="79"/>
      <c r="VF1114" s="79"/>
      <c r="VG1114" s="79"/>
      <c r="VH1114" s="79"/>
      <c r="VI1114" s="79"/>
      <c r="VJ1114" s="79"/>
      <c r="VK1114" s="79"/>
      <c r="VL1114" s="79"/>
      <c r="VM1114" s="79"/>
      <c r="VN1114" s="79"/>
      <c r="VO1114" s="79"/>
      <c r="VP1114" s="79"/>
      <c r="VQ1114" s="79"/>
      <c r="VR1114" s="79"/>
      <c r="VS1114" s="79"/>
      <c r="VT1114" s="79"/>
      <c r="VU1114" s="79"/>
      <c r="VV1114" s="79"/>
      <c r="VW1114" s="79"/>
      <c r="VX1114" s="79"/>
      <c r="VY1114" s="79"/>
      <c r="VZ1114" s="79"/>
      <c r="WA1114" s="79"/>
      <c r="WB1114" s="79"/>
      <c r="WC1114" s="79"/>
    </row>
    <row r="1115" spans="1:601" s="102" customFormat="1">
      <c r="A1115" s="60">
        <f>IF(C1115=C1114,A1114,IF(C1115=(C1114+1),A1114,(A1114+1)))</f>
        <v>158</v>
      </c>
      <c r="B1115" s="50" t="str">
        <f>IF(L1115="Stroke",IF(M1115=M1114,IF(A1115&lt;&gt;A1114,1,IF(L1114="Stroke",B1114+1,IF(L1113="Stroke",B1113+1,IF(L1112="Stroke",B1112+1,IF(L1111="Stroke",B1111+1,IF(L1110="Stroke",B1110+1,IF(L1109="Stroke",B1109+1,IF(L1108="Stroke",B1108+1,"")))))))),IF(A1115&lt;&gt;A1113,1,IF(M1115=M1113,IF(L1113="Stroke",B1113+1,IF(M1115=M1112,IF(L1112="Stroke",B1112+1,""))),1))),"")</f>
        <v/>
      </c>
      <c r="C1115" s="60">
        <f t="shared" si="34"/>
        <v>67940</v>
      </c>
      <c r="D1115" s="60" t="str">
        <f t="shared" si="35"/>
        <v>2017123</v>
      </c>
      <c r="E1115" s="60">
        <v>2017</v>
      </c>
      <c r="F1115" s="60">
        <v>12</v>
      </c>
      <c r="G1115" s="60">
        <v>3</v>
      </c>
      <c r="H1115" s="60">
        <v>18</v>
      </c>
      <c r="I1115" s="60">
        <v>52</v>
      </c>
      <c r="J1115" s="60">
        <v>20</v>
      </c>
      <c r="K1115" s="60">
        <v>17</v>
      </c>
      <c r="L1115" s="61" t="s">
        <v>47</v>
      </c>
      <c r="M1115" s="60">
        <v>2</v>
      </c>
      <c r="N1115" s="60" t="s">
        <v>21</v>
      </c>
      <c r="O1115" s="60" t="s">
        <v>27</v>
      </c>
      <c r="P1115" s="60">
        <v>0</v>
      </c>
      <c r="Q1115" s="60"/>
      <c r="R1115" s="60"/>
      <c r="S1115" s="60"/>
      <c r="T1115" s="60"/>
      <c r="U1115" s="79"/>
      <c r="V1115" s="79"/>
      <c r="W1115" s="79"/>
      <c r="X1115" s="79"/>
      <c r="Y1115" s="79"/>
      <c r="Z1115" s="79"/>
      <c r="AA1115" s="79"/>
      <c r="AB1115" s="79"/>
      <c r="AC1115" s="79"/>
      <c r="AD1115" s="79"/>
      <c r="AE1115" s="79"/>
      <c r="AF1115" s="79"/>
      <c r="AG1115" s="79"/>
      <c r="AH1115" s="79"/>
      <c r="AI1115" s="79"/>
      <c r="AJ1115" s="79"/>
      <c r="AK1115" s="79"/>
      <c r="AL1115" s="79"/>
      <c r="AM1115" s="79"/>
      <c r="AN1115" s="79"/>
      <c r="AO1115" s="79"/>
      <c r="AP1115" s="79"/>
      <c r="AQ1115" s="79"/>
      <c r="AR1115" s="79"/>
      <c r="AS1115" s="79"/>
      <c r="AT1115" s="79"/>
      <c r="AU1115" s="79"/>
      <c r="AV1115" s="79"/>
      <c r="AW1115" s="79"/>
      <c r="AX1115" s="79"/>
      <c r="AY1115" s="79"/>
      <c r="AZ1115" s="79"/>
      <c r="BA1115" s="79"/>
      <c r="BB1115" s="79"/>
      <c r="BC1115" s="79"/>
      <c r="BD1115" s="79"/>
      <c r="BE1115" s="79"/>
      <c r="BF1115" s="79"/>
      <c r="BG1115" s="79"/>
      <c r="BH1115" s="79"/>
      <c r="BI1115" s="79"/>
      <c r="BJ1115" s="79"/>
      <c r="BK1115" s="79"/>
      <c r="BL1115" s="79"/>
      <c r="BM1115" s="79"/>
      <c r="BN1115" s="79"/>
      <c r="BO1115" s="79"/>
      <c r="BP1115" s="79"/>
      <c r="BQ1115" s="79"/>
      <c r="BR1115" s="79"/>
      <c r="BS1115" s="79"/>
      <c r="BT1115" s="79"/>
      <c r="BU1115" s="79"/>
      <c r="BV1115" s="79"/>
      <c r="BW1115" s="79"/>
      <c r="BX1115" s="79"/>
      <c r="BY1115" s="79"/>
      <c r="BZ1115" s="79"/>
      <c r="CA1115" s="79"/>
      <c r="CB1115" s="79"/>
      <c r="CC1115" s="79"/>
      <c r="CD1115" s="79"/>
      <c r="CE1115" s="79"/>
      <c r="CF1115" s="79"/>
      <c r="CG1115" s="79"/>
      <c r="CH1115" s="79"/>
      <c r="CI1115" s="79"/>
      <c r="CJ1115" s="79"/>
      <c r="CK1115" s="79"/>
      <c r="CL1115" s="79"/>
      <c r="CM1115" s="79"/>
      <c r="CN1115" s="79"/>
      <c r="CO1115" s="79"/>
      <c r="CP1115" s="79"/>
      <c r="CQ1115" s="79"/>
      <c r="CR1115" s="79"/>
      <c r="CS1115" s="79"/>
      <c r="CT1115" s="79"/>
      <c r="CU1115" s="79"/>
      <c r="CV1115" s="79"/>
      <c r="CW1115" s="79"/>
      <c r="CX1115" s="79"/>
      <c r="CY1115" s="79"/>
      <c r="CZ1115" s="79"/>
      <c r="DA1115" s="79"/>
      <c r="DB1115" s="79"/>
      <c r="DC1115" s="79"/>
      <c r="DD1115" s="79"/>
      <c r="DE1115" s="79"/>
      <c r="DF1115" s="79"/>
      <c r="DG1115" s="79"/>
      <c r="DH1115" s="79"/>
      <c r="DI1115" s="79"/>
      <c r="DJ1115" s="79"/>
      <c r="DK1115" s="79"/>
      <c r="DL1115" s="79"/>
      <c r="DM1115" s="79"/>
      <c r="DN1115" s="79"/>
      <c r="DO1115" s="79"/>
      <c r="DP1115" s="79"/>
      <c r="DQ1115" s="79"/>
      <c r="DR1115" s="79"/>
      <c r="DS1115" s="79"/>
      <c r="DT1115" s="79"/>
      <c r="DU1115" s="79"/>
      <c r="DV1115" s="79"/>
      <c r="DW1115" s="79"/>
      <c r="DX1115" s="79"/>
      <c r="DY1115" s="79"/>
      <c r="DZ1115" s="79"/>
      <c r="EA1115" s="79"/>
      <c r="EB1115" s="79"/>
      <c r="EC1115" s="79"/>
      <c r="ED1115" s="79"/>
      <c r="EE1115" s="79"/>
      <c r="EF1115" s="79"/>
      <c r="EG1115" s="79"/>
      <c r="EH1115" s="79"/>
      <c r="EI1115" s="79"/>
      <c r="EJ1115" s="79"/>
      <c r="EK1115" s="79"/>
      <c r="EL1115" s="79"/>
      <c r="EM1115" s="79"/>
      <c r="EN1115" s="79"/>
      <c r="EO1115" s="79"/>
      <c r="EP1115" s="79"/>
      <c r="EQ1115" s="79"/>
      <c r="ER1115" s="79"/>
      <c r="ES1115" s="79"/>
      <c r="ET1115" s="79"/>
      <c r="EU1115" s="79"/>
      <c r="EV1115" s="79"/>
      <c r="EW1115" s="79"/>
      <c r="EX1115" s="79"/>
      <c r="EY1115" s="79"/>
      <c r="EZ1115" s="79"/>
      <c r="FA1115" s="79"/>
      <c r="FB1115" s="79"/>
      <c r="FC1115" s="79"/>
      <c r="FD1115" s="79"/>
      <c r="FE1115" s="79"/>
      <c r="FF1115" s="79"/>
      <c r="FG1115" s="79"/>
      <c r="FH1115" s="79"/>
      <c r="FI1115" s="79"/>
      <c r="FJ1115" s="79"/>
      <c r="FK1115" s="79"/>
      <c r="FL1115" s="79"/>
      <c r="FM1115" s="79"/>
      <c r="FN1115" s="79"/>
      <c r="FO1115" s="79"/>
      <c r="FP1115" s="79"/>
      <c r="FQ1115" s="79"/>
      <c r="FR1115" s="79"/>
      <c r="FS1115" s="79"/>
      <c r="FT1115" s="79"/>
      <c r="FU1115" s="79"/>
      <c r="FV1115" s="79"/>
      <c r="FW1115" s="79"/>
      <c r="FX1115" s="79"/>
      <c r="FY1115" s="79"/>
      <c r="FZ1115" s="79"/>
      <c r="GA1115" s="79"/>
      <c r="GB1115" s="79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79"/>
      <c r="HP1115" s="79"/>
      <c r="HQ1115" s="79"/>
      <c r="HR1115" s="79"/>
      <c r="HS1115" s="79"/>
      <c r="HT1115" s="79"/>
      <c r="HU1115" s="79"/>
      <c r="HV1115" s="79"/>
      <c r="HW1115" s="79"/>
      <c r="HX1115" s="79"/>
      <c r="HY1115" s="79"/>
      <c r="HZ1115" s="79"/>
      <c r="IA1115" s="79"/>
      <c r="IB1115" s="79"/>
      <c r="IC1115" s="79"/>
      <c r="ID1115" s="79"/>
      <c r="IE1115" s="79"/>
      <c r="IF1115" s="79"/>
      <c r="IG1115" s="79"/>
      <c r="IH1115" s="79"/>
      <c r="II1115" s="79"/>
      <c r="IJ1115" s="79"/>
      <c r="IK1115" s="79"/>
      <c r="IL1115" s="79"/>
      <c r="IM1115" s="79"/>
      <c r="IN1115" s="79"/>
      <c r="IO1115" s="79"/>
      <c r="IP1115" s="79"/>
      <c r="IQ1115" s="79"/>
      <c r="IR1115" s="79"/>
      <c r="IS1115" s="79"/>
      <c r="IT1115" s="79"/>
      <c r="IU1115" s="79"/>
      <c r="IV1115" s="79"/>
      <c r="IW1115" s="79"/>
      <c r="IX1115" s="79"/>
      <c r="IY1115" s="79"/>
      <c r="IZ1115" s="79"/>
      <c r="JA1115" s="79"/>
      <c r="JB1115" s="79"/>
      <c r="JC1115" s="79"/>
      <c r="JD1115" s="79"/>
      <c r="JE1115" s="79"/>
      <c r="JF1115" s="79"/>
      <c r="JG1115" s="79"/>
      <c r="JH1115" s="79"/>
      <c r="JI1115" s="79"/>
      <c r="JJ1115" s="79"/>
      <c r="JK1115" s="79"/>
      <c r="JL1115" s="79"/>
      <c r="JM1115" s="79"/>
      <c r="JN1115" s="79"/>
      <c r="JO1115" s="79"/>
      <c r="JP1115" s="79"/>
      <c r="JQ1115" s="79"/>
      <c r="JR1115" s="79"/>
      <c r="JS1115" s="79"/>
      <c r="JT1115" s="79"/>
      <c r="JU1115" s="79"/>
      <c r="JV1115" s="79"/>
      <c r="JW1115" s="79"/>
      <c r="JX1115" s="79"/>
      <c r="JY1115" s="79"/>
      <c r="JZ1115" s="79"/>
      <c r="KA1115" s="79"/>
      <c r="KB1115" s="79"/>
      <c r="KC1115" s="79"/>
      <c r="KD1115" s="79"/>
      <c r="KE1115" s="79"/>
      <c r="KF1115" s="79"/>
      <c r="KG1115" s="79"/>
      <c r="KH1115" s="79"/>
      <c r="KI1115" s="79"/>
      <c r="KJ1115" s="79"/>
      <c r="KK1115" s="79"/>
      <c r="KL1115" s="79"/>
      <c r="KM1115" s="79"/>
      <c r="KN1115" s="79"/>
      <c r="KO1115" s="79"/>
      <c r="KP1115" s="79"/>
      <c r="KQ1115" s="79"/>
      <c r="KR1115" s="79"/>
      <c r="KS1115" s="79"/>
      <c r="KT1115" s="79"/>
      <c r="KU1115" s="79"/>
      <c r="KV1115" s="79"/>
      <c r="KW1115" s="79"/>
      <c r="KX1115" s="79"/>
      <c r="KY1115" s="79"/>
      <c r="KZ1115" s="79"/>
      <c r="LA1115" s="79"/>
      <c r="LB1115" s="79"/>
      <c r="LC1115" s="79"/>
      <c r="LD1115" s="79"/>
      <c r="LE1115" s="79"/>
      <c r="LF1115" s="79"/>
      <c r="LG1115" s="79"/>
      <c r="LH1115" s="79"/>
      <c r="LI1115" s="79"/>
      <c r="LJ1115" s="79"/>
      <c r="LK1115" s="79"/>
      <c r="LL1115" s="79"/>
      <c r="LM1115" s="79"/>
      <c r="LN1115" s="79"/>
      <c r="LO1115" s="79"/>
      <c r="LP1115" s="79"/>
      <c r="LQ1115" s="79"/>
      <c r="LR1115" s="79"/>
      <c r="LS1115" s="79"/>
      <c r="LT1115" s="79"/>
      <c r="LU1115" s="79"/>
      <c r="LV1115" s="79"/>
      <c r="LW1115" s="79"/>
      <c r="LX1115" s="79"/>
      <c r="LY1115" s="79"/>
      <c r="LZ1115" s="79"/>
      <c r="MA1115" s="79"/>
      <c r="MB1115" s="79"/>
      <c r="MC1115" s="79"/>
      <c r="MD1115" s="79"/>
      <c r="ME1115" s="79"/>
      <c r="MF1115" s="79"/>
      <c r="MG1115" s="79"/>
      <c r="MH1115" s="79"/>
      <c r="MI1115" s="79"/>
      <c r="MJ1115" s="79"/>
      <c r="MK1115" s="79"/>
      <c r="ML1115" s="79"/>
      <c r="MM1115" s="79"/>
      <c r="MN1115" s="79"/>
      <c r="MO1115" s="79"/>
      <c r="MP1115" s="79"/>
      <c r="MQ1115" s="79"/>
      <c r="MR1115" s="79"/>
      <c r="MS1115" s="79"/>
      <c r="MT1115" s="79"/>
      <c r="MU1115" s="79"/>
      <c r="MV1115" s="79"/>
      <c r="MW1115" s="79"/>
      <c r="MX1115" s="79"/>
      <c r="MY1115" s="79"/>
      <c r="MZ1115" s="79"/>
      <c r="NA1115" s="79"/>
      <c r="NB1115" s="79"/>
      <c r="NC1115" s="79"/>
      <c r="ND1115" s="79"/>
      <c r="NE1115" s="79"/>
      <c r="NF1115" s="79"/>
      <c r="NG1115" s="79"/>
      <c r="NH1115" s="79"/>
      <c r="NI1115" s="79"/>
      <c r="NJ1115" s="79"/>
      <c r="NK1115" s="79"/>
      <c r="NL1115" s="79"/>
      <c r="NM1115" s="79"/>
      <c r="NN1115" s="79"/>
      <c r="NO1115" s="79"/>
      <c r="NP1115" s="79"/>
      <c r="NQ1115" s="79"/>
      <c r="NR1115" s="79"/>
      <c r="NS1115" s="79"/>
      <c r="NT1115" s="79"/>
      <c r="NU1115" s="79"/>
      <c r="NV1115" s="79"/>
      <c r="NW1115" s="79"/>
      <c r="NX1115" s="79"/>
      <c r="NY1115" s="79"/>
      <c r="NZ1115" s="79"/>
      <c r="OA1115" s="79"/>
      <c r="OB1115" s="79"/>
      <c r="OC1115" s="79"/>
      <c r="OD1115" s="79"/>
      <c r="OE1115" s="79"/>
      <c r="OF1115" s="79"/>
      <c r="OG1115" s="79"/>
      <c r="OH1115" s="79"/>
      <c r="OI1115" s="79"/>
      <c r="OJ1115" s="79"/>
      <c r="OK1115" s="79"/>
      <c r="OL1115" s="79"/>
      <c r="OM1115" s="79"/>
      <c r="ON1115" s="79"/>
      <c r="OO1115" s="79"/>
      <c r="OP1115" s="79"/>
      <c r="OQ1115" s="79"/>
      <c r="OR1115" s="79"/>
      <c r="OS1115" s="79"/>
      <c r="OT1115" s="79"/>
      <c r="OU1115" s="79"/>
      <c r="OV1115" s="79"/>
      <c r="OW1115" s="79"/>
      <c r="OX1115" s="79"/>
      <c r="OY1115" s="79"/>
      <c r="OZ1115" s="79"/>
      <c r="PA1115" s="79"/>
      <c r="PB1115" s="79"/>
      <c r="PC1115" s="79"/>
      <c r="PD1115" s="79"/>
      <c r="PE1115" s="79"/>
      <c r="PF1115" s="79"/>
      <c r="PG1115" s="79"/>
      <c r="PH1115" s="79"/>
      <c r="PI1115" s="79"/>
      <c r="PJ1115" s="79"/>
      <c r="PK1115" s="79"/>
      <c r="PL1115" s="79"/>
      <c r="PM1115" s="79"/>
      <c r="PN1115" s="79"/>
      <c r="PO1115" s="79"/>
      <c r="PP1115" s="79"/>
      <c r="PQ1115" s="79"/>
      <c r="PR1115" s="79"/>
      <c r="PS1115" s="79"/>
      <c r="PT1115" s="79"/>
      <c r="PU1115" s="79"/>
      <c r="PV1115" s="79"/>
      <c r="PW1115" s="79"/>
      <c r="PX1115" s="79"/>
      <c r="PY1115" s="79"/>
      <c r="PZ1115" s="79"/>
      <c r="QA1115" s="79"/>
      <c r="QB1115" s="79"/>
      <c r="QC1115" s="79"/>
      <c r="QD1115" s="79"/>
      <c r="QE1115" s="79"/>
      <c r="QF1115" s="79"/>
      <c r="QG1115" s="79"/>
      <c r="QH1115" s="79"/>
      <c r="QI1115" s="79"/>
      <c r="QJ1115" s="79"/>
      <c r="QK1115" s="79"/>
      <c r="QL1115" s="79"/>
      <c r="QM1115" s="79"/>
      <c r="QN1115" s="79"/>
      <c r="QO1115" s="79"/>
      <c r="QP1115" s="79"/>
      <c r="QQ1115" s="79"/>
      <c r="QR1115" s="79"/>
      <c r="QS1115" s="79"/>
      <c r="QT1115" s="79"/>
      <c r="QU1115" s="79"/>
      <c r="QV1115" s="79"/>
      <c r="QW1115" s="79"/>
      <c r="QX1115" s="79"/>
      <c r="QY1115" s="79"/>
      <c r="QZ1115" s="79"/>
      <c r="RA1115" s="79"/>
      <c r="RB1115" s="79"/>
      <c r="RC1115" s="79"/>
      <c r="RD1115" s="79"/>
      <c r="RE1115" s="79"/>
      <c r="RF1115" s="79"/>
      <c r="RG1115" s="79"/>
      <c r="RH1115" s="79"/>
      <c r="RI1115" s="79"/>
      <c r="RJ1115" s="79"/>
      <c r="RK1115" s="79"/>
      <c r="RL1115" s="79"/>
      <c r="RM1115" s="79"/>
      <c r="RN1115" s="79"/>
      <c r="RO1115" s="79"/>
      <c r="RP1115" s="79"/>
      <c r="RQ1115" s="79"/>
      <c r="RR1115" s="79"/>
      <c r="RS1115" s="79"/>
      <c r="RT1115" s="79"/>
      <c r="RU1115" s="79"/>
      <c r="RV1115" s="79"/>
      <c r="RW1115" s="79"/>
      <c r="RX1115" s="79"/>
      <c r="RY1115" s="79"/>
      <c r="RZ1115" s="79"/>
      <c r="SA1115" s="79"/>
      <c r="SB1115" s="79"/>
      <c r="SC1115" s="79"/>
      <c r="SD1115" s="79"/>
      <c r="SE1115" s="79"/>
      <c r="SF1115" s="79"/>
      <c r="SG1115" s="79"/>
      <c r="SH1115" s="79"/>
      <c r="SI1115" s="79"/>
      <c r="SJ1115" s="79"/>
      <c r="SK1115" s="79"/>
      <c r="SL1115" s="79"/>
      <c r="SM1115" s="79"/>
      <c r="SN1115" s="79"/>
      <c r="SO1115" s="79"/>
      <c r="SP1115" s="79"/>
      <c r="SQ1115" s="79"/>
      <c r="SR1115" s="79"/>
      <c r="SS1115" s="79"/>
      <c r="ST1115" s="79"/>
      <c r="SU1115" s="79"/>
      <c r="SV1115" s="79"/>
      <c r="SW1115" s="79"/>
      <c r="SX1115" s="79"/>
      <c r="SY1115" s="79"/>
      <c r="SZ1115" s="79"/>
      <c r="TA1115" s="79"/>
      <c r="TB1115" s="79"/>
      <c r="TC1115" s="79"/>
      <c r="TD1115" s="79"/>
      <c r="TE1115" s="79"/>
      <c r="TF1115" s="79"/>
      <c r="TG1115" s="79"/>
      <c r="TH1115" s="79"/>
      <c r="TI1115" s="79"/>
      <c r="TJ1115" s="79"/>
      <c r="TK1115" s="79"/>
      <c r="TL1115" s="79"/>
      <c r="TM1115" s="79"/>
      <c r="TN1115" s="79"/>
      <c r="TO1115" s="79"/>
      <c r="TP1115" s="79"/>
      <c r="TQ1115" s="79"/>
      <c r="TR1115" s="79"/>
      <c r="TS1115" s="79"/>
      <c r="TT1115" s="79"/>
      <c r="TU1115" s="79"/>
      <c r="TV1115" s="79"/>
      <c r="TW1115" s="79"/>
      <c r="TX1115" s="79"/>
      <c r="TY1115" s="79"/>
      <c r="TZ1115" s="79"/>
      <c r="UA1115" s="79"/>
      <c r="UB1115" s="79"/>
      <c r="UC1115" s="79"/>
      <c r="UD1115" s="79"/>
      <c r="UE1115" s="79"/>
      <c r="UF1115" s="79"/>
      <c r="UG1115" s="79"/>
      <c r="UH1115" s="79"/>
      <c r="UI1115" s="79"/>
      <c r="UJ1115" s="79"/>
      <c r="UK1115" s="79"/>
      <c r="UL1115" s="79"/>
      <c r="UM1115" s="79"/>
      <c r="UN1115" s="79"/>
      <c r="UO1115" s="79"/>
      <c r="UP1115" s="79"/>
      <c r="UQ1115" s="79"/>
      <c r="UR1115" s="79"/>
      <c r="US1115" s="79"/>
      <c r="UT1115" s="79"/>
      <c r="UU1115" s="79"/>
      <c r="UV1115" s="79"/>
      <c r="UW1115" s="79"/>
      <c r="UX1115" s="79"/>
      <c r="UY1115" s="79"/>
      <c r="UZ1115" s="79"/>
      <c r="VA1115" s="79"/>
      <c r="VB1115" s="79"/>
      <c r="VC1115" s="79"/>
      <c r="VD1115" s="79"/>
      <c r="VE1115" s="79"/>
      <c r="VF1115" s="79"/>
      <c r="VG1115" s="79"/>
      <c r="VH1115" s="79"/>
      <c r="VI1115" s="79"/>
      <c r="VJ1115" s="79"/>
      <c r="VK1115" s="79"/>
      <c r="VL1115" s="79"/>
      <c r="VM1115" s="79"/>
      <c r="VN1115" s="79"/>
      <c r="VO1115" s="79"/>
      <c r="VP1115" s="79"/>
      <c r="VQ1115" s="79"/>
      <c r="VR1115" s="79"/>
      <c r="VS1115" s="79"/>
      <c r="VT1115" s="79"/>
      <c r="VU1115" s="79"/>
      <c r="VV1115" s="79"/>
      <c r="VW1115" s="79"/>
      <c r="VX1115" s="79"/>
      <c r="VY1115" s="79"/>
      <c r="VZ1115" s="79"/>
      <c r="WA1115" s="79"/>
      <c r="WB1115" s="79"/>
      <c r="WC1115" s="79"/>
    </row>
    <row r="1116" spans="1:601" s="102" customFormat="1">
      <c r="A1116" s="60">
        <f>IF(C1116=C1115,A1115,IF(C1116=(C1115+1),A1115,(A1115+1)))</f>
        <v>158</v>
      </c>
      <c r="B1116" s="50" t="str">
        <f>IF(L1116="Stroke",IF(M1116=M1115,IF(A1116&lt;&gt;A1115,1,IF(L1115="Stroke",B1115+1,IF(L1114="Stroke",B1114+1,IF(L1113="Stroke",B1113+1,IF(L1112="Stroke",B1112+1,IF(L1111="Stroke",B1111+1,IF(L1110="Stroke",B1110+1,IF(L1109="Stroke",B1109+1,"")))))))),IF(A1116&lt;&gt;A1114,1,IF(M1116=M1114,IF(L1114="Stroke",B1114+1,IF(M1116=M1113,IF(L1113="Stroke",B1113+1,""))),1))),"")</f>
        <v/>
      </c>
      <c r="C1116" s="60">
        <f t="shared" si="34"/>
        <v>67940</v>
      </c>
      <c r="D1116" s="60" t="str">
        <f t="shared" si="35"/>
        <v>2017123</v>
      </c>
      <c r="E1116" s="60">
        <v>2017</v>
      </c>
      <c r="F1116" s="60">
        <v>12</v>
      </c>
      <c r="G1116" s="60">
        <v>3</v>
      </c>
      <c r="H1116" s="60">
        <v>18</v>
      </c>
      <c r="I1116" s="60">
        <v>52</v>
      </c>
      <c r="J1116" s="60">
        <v>20</v>
      </c>
      <c r="K1116" s="60">
        <v>18</v>
      </c>
      <c r="L1116" s="61" t="s">
        <v>47</v>
      </c>
      <c r="M1116" s="60">
        <v>2</v>
      </c>
      <c r="N1116" s="60" t="s">
        <v>21</v>
      </c>
      <c r="O1116" s="60" t="s">
        <v>27</v>
      </c>
      <c r="P1116" s="60">
        <v>0</v>
      </c>
      <c r="Q1116" s="60"/>
      <c r="R1116" s="60"/>
      <c r="S1116" s="60"/>
      <c r="T1116" s="60"/>
      <c r="U1116" s="79"/>
      <c r="V1116" s="79"/>
      <c r="W1116" s="79"/>
      <c r="X1116" s="79"/>
      <c r="Y1116" s="79"/>
      <c r="Z1116" s="79"/>
      <c r="AA1116" s="79"/>
      <c r="AB1116" s="79"/>
      <c r="AC1116" s="79"/>
      <c r="AD1116" s="79"/>
      <c r="AE1116" s="79"/>
      <c r="AF1116" s="79"/>
      <c r="AG1116" s="79"/>
      <c r="AH1116" s="79"/>
      <c r="AI1116" s="79"/>
      <c r="AJ1116" s="79"/>
      <c r="AK1116" s="79"/>
      <c r="AL1116" s="79"/>
      <c r="AM1116" s="79"/>
      <c r="AN1116" s="79"/>
      <c r="AO1116" s="79"/>
      <c r="AP1116" s="79"/>
      <c r="AQ1116" s="79"/>
      <c r="AR1116" s="79"/>
      <c r="AS1116" s="79"/>
      <c r="AT1116" s="79"/>
      <c r="AU1116" s="79"/>
      <c r="AV1116" s="79"/>
      <c r="AW1116" s="79"/>
      <c r="AX1116" s="79"/>
      <c r="AY1116" s="79"/>
      <c r="AZ1116" s="79"/>
      <c r="BA1116" s="79"/>
      <c r="BB1116" s="79"/>
      <c r="BC1116" s="79"/>
      <c r="BD1116" s="79"/>
      <c r="BE1116" s="79"/>
      <c r="BF1116" s="79"/>
      <c r="BG1116" s="79"/>
      <c r="BH1116" s="79"/>
      <c r="BI1116" s="79"/>
      <c r="BJ1116" s="79"/>
      <c r="BK1116" s="79"/>
      <c r="BL1116" s="79"/>
      <c r="BM1116" s="79"/>
      <c r="BN1116" s="79"/>
      <c r="BO1116" s="79"/>
      <c r="BP1116" s="79"/>
      <c r="BQ1116" s="79"/>
      <c r="BR1116" s="79"/>
      <c r="BS1116" s="79"/>
      <c r="BT1116" s="79"/>
      <c r="BU1116" s="79"/>
      <c r="BV1116" s="79"/>
      <c r="BW1116" s="79"/>
      <c r="BX1116" s="79"/>
      <c r="BY1116" s="79"/>
      <c r="BZ1116" s="79"/>
      <c r="CA1116" s="79"/>
      <c r="CB1116" s="79"/>
      <c r="CC1116" s="79"/>
      <c r="CD1116" s="79"/>
      <c r="CE1116" s="79"/>
      <c r="CF1116" s="79"/>
      <c r="CG1116" s="79"/>
      <c r="CH1116" s="79"/>
      <c r="CI1116" s="79"/>
      <c r="CJ1116" s="79"/>
      <c r="CK1116" s="79"/>
      <c r="CL1116" s="79"/>
      <c r="CM1116" s="79"/>
      <c r="CN1116" s="79"/>
      <c r="CO1116" s="79"/>
      <c r="CP1116" s="79"/>
      <c r="CQ1116" s="79"/>
      <c r="CR1116" s="79"/>
      <c r="CS1116" s="79"/>
      <c r="CT1116" s="79"/>
      <c r="CU1116" s="79"/>
      <c r="CV1116" s="79"/>
      <c r="CW1116" s="79"/>
      <c r="CX1116" s="79"/>
      <c r="CY1116" s="79"/>
      <c r="CZ1116" s="79"/>
      <c r="DA1116" s="79"/>
      <c r="DB1116" s="79"/>
      <c r="DC1116" s="79"/>
      <c r="DD1116" s="79"/>
      <c r="DE1116" s="79"/>
      <c r="DF1116" s="79"/>
      <c r="DG1116" s="79"/>
      <c r="DH1116" s="79"/>
      <c r="DI1116" s="79"/>
      <c r="DJ1116" s="79"/>
      <c r="DK1116" s="79"/>
      <c r="DL1116" s="79"/>
      <c r="DM1116" s="79"/>
      <c r="DN1116" s="79"/>
      <c r="DO1116" s="79"/>
      <c r="DP1116" s="79"/>
      <c r="DQ1116" s="79"/>
      <c r="DR1116" s="79"/>
      <c r="DS1116" s="79"/>
      <c r="DT1116" s="79"/>
      <c r="DU1116" s="79"/>
      <c r="DV1116" s="79"/>
      <c r="DW1116" s="79"/>
      <c r="DX1116" s="79"/>
      <c r="DY1116" s="79"/>
      <c r="DZ1116" s="79"/>
      <c r="EA1116" s="79"/>
      <c r="EB1116" s="79"/>
      <c r="EC1116" s="79"/>
      <c r="ED1116" s="79"/>
      <c r="EE1116" s="79"/>
      <c r="EF1116" s="79"/>
      <c r="EG1116" s="79"/>
      <c r="EH1116" s="79"/>
      <c r="EI1116" s="79"/>
      <c r="EJ1116" s="79"/>
      <c r="EK1116" s="79"/>
      <c r="EL1116" s="79"/>
      <c r="EM1116" s="79"/>
      <c r="EN1116" s="79"/>
      <c r="EO1116" s="79"/>
      <c r="EP1116" s="79"/>
      <c r="EQ1116" s="79"/>
      <c r="ER1116" s="79"/>
      <c r="ES1116" s="79"/>
      <c r="ET1116" s="79"/>
      <c r="EU1116" s="79"/>
      <c r="EV1116" s="79"/>
      <c r="EW1116" s="79"/>
      <c r="EX1116" s="79"/>
      <c r="EY1116" s="79"/>
      <c r="EZ1116" s="79"/>
      <c r="FA1116" s="79"/>
      <c r="FB1116" s="79"/>
      <c r="FC1116" s="79"/>
      <c r="FD1116" s="79"/>
      <c r="FE1116" s="79"/>
      <c r="FF1116" s="79"/>
      <c r="FG1116" s="79"/>
      <c r="FH1116" s="79"/>
      <c r="FI1116" s="79"/>
      <c r="FJ1116" s="79"/>
      <c r="FK1116" s="79"/>
      <c r="FL1116" s="79"/>
      <c r="FM1116" s="79"/>
      <c r="FN1116" s="79"/>
      <c r="FO1116" s="79"/>
      <c r="FP1116" s="79"/>
      <c r="FQ1116" s="79"/>
      <c r="FR1116" s="79"/>
      <c r="FS1116" s="79"/>
      <c r="FT1116" s="79"/>
      <c r="FU1116" s="79"/>
      <c r="FV1116" s="79"/>
      <c r="FW1116" s="79"/>
      <c r="FX1116" s="79"/>
      <c r="FY1116" s="79"/>
      <c r="FZ1116" s="79"/>
      <c r="GA1116" s="79"/>
      <c r="GB1116" s="79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79"/>
      <c r="HP1116" s="79"/>
      <c r="HQ1116" s="79"/>
      <c r="HR1116" s="79"/>
      <c r="HS1116" s="79"/>
      <c r="HT1116" s="79"/>
      <c r="HU1116" s="79"/>
      <c r="HV1116" s="79"/>
      <c r="HW1116" s="79"/>
      <c r="HX1116" s="79"/>
      <c r="HY1116" s="79"/>
      <c r="HZ1116" s="79"/>
      <c r="IA1116" s="79"/>
      <c r="IB1116" s="79"/>
      <c r="IC1116" s="79"/>
      <c r="ID1116" s="79"/>
      <c r="IE1116" s="79"/>
      <c r="IF1116" s="79"/>
      <c r="IG1116" s="79"/>
      <c r="IH1116" s="79"/>
      <c r="II1116" s="79"/>
      <c r="IJ1116" s="79"/>
      <c r="IK1116" s="79"/>
      <c r="IL1116" s="79"/>
      <c r="IM1116" s="79"/>
      <c r="IN1116" s="79"/>
      <c r="IO1116" s="79"/>
      <c r="IP1116" s="79"/>
      <c r="IQ1116" s="79"/>
      <c r="IR1116" s="79"/>
      <c r="IS1116" s="79"/>
      <c r="IT1116" s="79"/>
      <c r="IU1116" s="79"/>
      <c r="IV1116" s="79"/>
      <c r="IW1116" s="79"/>
      <c r="IX1116" s="79"/>
      <c r="IY1116" s="79"/>
      <c r="IZ1116" s="79"/>
      <c r="JA1116" s="79"/>
      <c r="JB1116" s="79"/>
      <c r="JC1116" s="79"/>
      <c r="JD1116" s="79"/>
      <c r="JE1116" s="79"/>
      <c r="JF1116" s="79"/>
      <c r="JG1116" s="79"/>
      <c r="JH1116" s="79"/>
      <c r="JI1116" s="79"/>
      <c r="JJ1116" s="79"/>
      <c r="JK1116" s="79"/>
      <c r="JL1116" s="79"/>
      <c r="JM1116" s="79"/>
      <c r="JN1116" s="79"/>
      <c r="JO1116" s="79"/>
      <c r="JP1116" s="79"/>
      <c r="JQ1116" s="79"/>
      <c r="JR1116" s="79"/>
      <c r="JS1116" s="79"/>
      <c r="JT1116" s="79"/>
      <c r="JU1116" s="79"/>
      <c r="JV1116" s="79"/>
      <c r="JW1116" s="79"/>
      <c r="JX1116" s="79"/>
      <c r="JY1116" s="79"/>
      <c r="JZ1116" s="79"/>
      <c r="KA1116" s="79"/>
      <c r="KB1116" s="79"/>
      <c r="KC1116" s="79"/>
      <c r="KD1116" s="79"/>
      <c r="KE1116" s="79"/>
      <c r="KF1116" s="79"/>
      <c r="KG1116" s="79"/>
      <c r="KH1116" s="79"/>
      <c r="KI1116" s="79"/>
      <c r="KJ1116" s="79"/>
      <c r="KK1116" s="79"/>
      <c r="KL1116" s="79"/>
      <c r="KM1116" s="79"/>
      <c r="KN1116" s="79"/>
      <c r="KO1116" s="79"/>
      <c r="KP1116" s="79"/>
      <c r="KQ1116" s="79"/>
      <c r="KR1116" s="79"/>
      <c r="KS1116" s="79"/>
      <c r="KT1116" s="79"/>
      <c r="KU1116" s="79"/>
      <c r="KV1116" s="79"/>
      <c r="KW1116" s="79"/>
      <c r="KX1116" s="79"/>
      <c r="KY1116" s="79"/>
      <c r="KZ1116" s="79"/>
      <c r="LA1116" s="79"/>
      <c r="LB1116" s="79"/>
      <c r="LC1116" s="79"/>
      <c r="LD1116" s="79"/>
      <c r="LE1116" s="79"/>
      <c r="LF1116" s="79"/>
      <c r="LG1116" s="79"/>
      <c r="LH1116" s="79"/>
      <c r="LI1116" s="79"/>
      <c r="LJ1116" s="79"/>
      <c r="LK1116" s="79"/>
      <c r="LL1116" s="79"/>
      <c r="LM1116" s="79"/>
      <c r="LN1116" s="79"/>
      <c r="LO1116" s="79"/>
      <c r="LP1116" s="79"/>
      <c r="LQ1116" s="79"/>
      <c r="LR1116" s="79"/>
      <c r="LS1116" s="79"/>
      <c r="LT1116" s="79"/>
      <c r="LU1116" s="79"/>
      <c r="LV1116" s="79"/>
      <c r="LW1116" s="79"/>
      <c r="LX1116" s="79"/>
      <c r="LY1116" s="79"/>
      <c r="LZ1116" s="79"/>
      <c r="MA1116" s="79"/>
      <c r="MB1116" s="79"/>
      <c r="MC1116" s="79"/>
      <c r="MD1116" s="79"/>
      <c r="ME1116" s="79"/>
      <c r="MF1116" s="79"/>
      <c r="MG1116" s="79"/>
      <c r="MH1116" s="79"/>
      <c r="MI1116" s="79"/>
      <c r="MJ1116" s="79"/>
      <c r="MK1116" s="79"/>
      <c r="ML1116" s="79"/>
      <c r="MM1116" s="79"/>
      <c r="MN1116" s="79"/>
      <c r="MO1116" s="79"/>
      <c r="MP1116" s="79"/>
      <c r="MQ1116" s="79"/>
      <c r="MR1116" s="79"/>
      <c r="MS1116" s="79"/>
      <c r="MT1116" s="79"/>
      <c r="MU1116" s="79"/>
      <c r="MV1116" s="79"/>
      <c r="MW1116" s="79"/>
      <c r="MX1116" s="79"/>
      <c r="MY1116" s="79"/>
      <c r="MZ1116" s="79"/>
      <c r="NA1116" s="79"/>
      <c r="NB1116" s="79"/>
      <c r="NC1116" s="79"/>
      <c r="ND1116" s="79"/>
      <c r="NE1116" s="79"/>
      <c r="NF1116" s="79"/>
      <c r="NG1116" s="79"/>
      <c r="NH1116" s="79"/>
      <c r="NI1116" s="79"/>
      <c r="NJ1116" s="79"/>
      <c r="NK1116" s="79"/>
      <c r="NL1116" s="79"/>
      <c r="NM1116" s="79"/>
      <c r="NN1116" s="79"/>
      <c r="NO1116" s="79"/>
      <c r="NP1116" s="79"/>
      <c r="NQ1116" s="79"/>
      <c r="NR1116" s="79"/>
      <c r="NS1116" s="79"/>
      <c r="NT1116" s="79"/>
      <c r="NU1116" s="79"/>
      <c r="NV1116" s="79"/>
      <c r="NW1116" s="79"/>
      <c r="NX1116" s="79"/>
      <c r="NY1116" s="79"/>
      <c r="NZ1116" s="79"/>
      <c r="OA1116" s="79"/>
      <c r="OB1116" s="79"/>
      <c r="OC1116" s="79"/>
      <c r="OD1116" s="79"/>
      <c r="OE1116" s="79"/>
      <c r="OF1116" s="79"/>
      <c r="OG1116" s="79"/>
      <c r="OH1116" s="79"/>
      <c r="OI1116" s="79"/>
      <c r="OJ1116" s="79"/>
      <c r="OK1116" s="79"/>
      <c r="OL1116" s="79"/>
      <c r="OM1116" s="79"/>
      <c r="ON1116" s="79"/>
      <c r="OO1116" s="79"/>
      <c r="OP1116" s="79"/>
      <c r="OQ1116" s="79"/>
      <c r="OR1116" s="79"/>
      <c r="OS1116" s="79"/>
      <c r="OT1116" s="79"/>
      <c r="OU1116" s="79"/>
      <c r="OV1116" s="79"/>
      <c r="OW1116" s="79"/>
      <c r="OX1116" s="79"/>
      <c r="OY1116" s="79"/>
      <c r="OZ1116" s="79"/>
      <c r="PA1116" s="79"/>
      <c r="PB1116" s="79"/>
      <c r="PC1116" s="79"/>
      <c r="PD1116" s="79"/>
      <c r="PE1116" s="79"/>
      <c r="PF1116" s="79"/>
      <c r="PG1116" s="79"/>
      <c r="PH1116" s="79"/>
      <c r="PI1116" s="79"/>
      <c r="PJ1116" s="79"/>
      <c r="PK1116" s="79"/>
      <c r="PL1116" s="79"/>
      <c r="PM1116" s="79"/>
      <c r="PN1116" s="79"/>
      <c r="PO1116" s="79"/>
      <c r="PP1116" s="79"/>
      <c r="PQ1116" s="79"/>
      <c r="PR1116" s="79"/>
      <c r="PS1116" s="79"/>
      <c r="PT1116" s="79"/>
      <c r="PU1116" s="79"/>
      <c r="PV1116" s="79"/>
      <c r="PW1116" s="79"/>
      <c r="PX1116" s="79"/>
      <c r="PY1116" s="79"/>
      <c r="PZ1116" s="79"/>
      <c r="QA1116" s="79"/>
      <c r="QB1116" s="79"/>
      <c r="QC1116" s="79"/>
      <c r="QD1116" s="79"/>
      <c r="QE1116" s="79"/>
      <c r="QF1116" s="79"/>
      <c r="QG1116" s="79"/>
      <c r="QH1116" s="79"/>
      <c r="QI1116" s="79"/>
      <c r="QJ1116" s="79"/>
      <c r="QK1116" s="79"/>
      <c r="QL1116" s="79"/>
      <c r="QM1116" s="79"/>
      <c r="QN1116" s="79"/>
      <c r="QO1116" s="79"/>
      <c r="QP1116" s="79"/>
      <c r="QQ1116" s="79"/>
      <c r="QR1116" s="79"/>
      <c r="QS1116" s="79"/>
      <c r="QT1116" s="79"/>
      <c r="QU1116" s="79"/>
      <c r="QV1116" s="79"/>
      <c r="QW1116" s="79"/>
      <c r="QX1116" s="79"/>
      <c r="QY1116" s="79"/>
      <c r="QZ1116" s="79"/>
      <c r="RA1116" s="79"/>
      <c r="RB1116" s="79"/>
      <c r="RC1116" s="79"/>
      <c r="RD1116" s="79"/>
      <c r="RE1116" s="79"/>
      <c r="RF1116" s="79"/>
      <c r="RG1116" s="79"/>
      <c r="RH1116" s="79"/>
      <c r="RI1116" s="79"/>
      <c r="RJ1116" s="79"/>
      <c r="RK1116" s="79"/>
      <c r="RL1116" s="79"/>
      <c r="RM1116" s="79"/>
      <c r="RN1116" s="79"/>
      <c r="RO1116" s="79"/>
      <c r="RP1116" s="79"/>
      <c r="RQ1116" s="79"/>
      <c r="RR1116" s="79"/>
      <c r="RS1116" s="79"/>
      <c r="RT1116" s="79"/>
      <c r="RU1116" s="79"/>
      <c r="RV1116" s="79"/>
      <c r="RW1116" s="79"/>
      <c r="RX1116" s="79"/>
      <c r="RY1116" s="79"/>
      <c r="RZ1116" s="79"/>
      <c r="SA1116" s="79"/>
      <c r="SB1116" s="79"/>
      <c r="SC1116" s="79"/>
      <c r="SD1116" s="79"/>
      <c r="SE1116" s="79"/>
      <c r="SF1116" s="79"/>
      <c r="SG1116" s="79"/>
      <c r="SH1116" s="79"/>
      <c r="SI1116" s="79"/>
      <c r="SJ1116" s="79"/>
      <c r="SK1116" s="79"/>
      <c r="SL1116" s="79"/>
      <c r="SM1116" s="79"/>
      <c r="SN1116" s="79"/>
      <c r="SO1116" s="79"/>
      <c r="SP1116" s="79"/>
      <c r="SQ1116" s="79"/>
      <c r="SR1116" s="79"/>
      <c r="SS1116" s="79"/>
      <c r="ST1116" s="79"/>
      <c r="SU1116" s="79"/>
      <c r="SV1116" s="79"/>
      <c r="SW1116" s="79"/>
      <c r="SX1116" s="79"/>
      <c r="SY1116" s="79"/>
      <c r="SZ1116" s="79"/>
      <c r="TA1116" s="79"/>
      <c r="TB1116" s="79"/>
      <c r="TC1116" s="79"/>
      <c r="TD1116" s="79"/>
      <c r="TE1116" s="79"/>
      <c r="TF1116" s="79"/>
      <c r="TG1116" s="79"/>
      <c r="TH1116" s="79"/>
      <c r="TI1116" s="79"/>
      <c r="TJ1116" s="79"/>
      <c r="TK1116" s="79"/>
      <c r="TL1116" s="79"/>
      <c r="TM1116" s="79"/>
      <c r="TN1116" s="79"/>
      <c r="TO1116" s="79"/>
      <c r="TP1116" s="79"/>
      <c r="TQ1116" s="79"/>
      <c r="TR1116" s="79"/>
      <c r="TS1116" s="79"/>
      <c r="TT1116" s="79"/>
      <c r="TU1116" s="79"/>
      <c r="TV1116" s="79"/>
      <c r="TW1116" s="79"/>
      <c r="TX1116" s="79"/>
      <c r="TY1116" s="79"/>
      <c r="TZ1116" s="79"/>
      <c r="UA1116" s="79"/>
      <c r="UB1116" s="79"/>
      <c r="UC1116" s="79"/>
      <c r="UD1116" s="79"/>
      <c r="UE1116" s="79"/>
      <c r="UF1116" s="79"/>
      <c r="UG1116" s="79"/>
      <c r="UH1116" s="79"/>
      <c r="UI1116" s="79"/>
      <c r="UJ1116" s="79"/>
      <c r="UK1116" s="79"/>
      <c r="UL1116" s="79"/>
      <c r="UM1116" s="79"/>
      <c r="UN1116" s="79"/>
      <c r="UO1116" s="79"/>
      <c r="UP1116" s="79"/>
      <c r="UQ1116" s="79"/>
      <c r="UR1116" s="79"/>
      <c r="US1116" s="79"/>
      <c r="UT1116" s="79"/>
      <c r="UU1116" s="79"/>
      <c r="UV1116" s="79"/>
      <c r="UW1116" s="79"/>
      <c r="UX1116" s="79"/>
      <c r="UY1116" s="79"/>
      <c r="UZ1116" s="79"/>
      <c r="VA1116" s="79"/>
      <c r="VB1116" s="79"/>
      <c r="VC1116" s="79"/>
      <c r="VD1116" s="79"/>
      <c r="VE1116" s="79"/>
      <c r="VF1116" s="79"/>
      <c r="VG1116" s="79"/>
      <c r="VH1116" s="79"/>
      <c r="VI1116" s="79"/>
      <c r="VJ1116" s="79"/>
      <c r="VK1116" s="79"/>
      <c r="VL1116" s="79"/>
      <c r="VM1116" s="79"/>
      <c r="VN1116" s="79"/>
      <c r="VO1116" s="79"/>
      <c r="VP1116" s="79"/>
      <c r="VQ1116" s="79"/>
      <c r="VR1116" s="79"/>
      <c r="VS1116" s="79"/>
      <c r="VT1116" s="79"/>
      <c r="VU1116" s="79"/>
      <c r="VV1116" s="79"/>
      <c r="VW1116" s="79"/>
      <c r="VX1116" s="79"/>
      <c r="VY1116" s="79"/>
      <c r="VZ1116" s="79"/>
      <c r="WA1116" s="79"/>
      <c r="WB1116" s="79"/>
      <c r="WC1116" s="79"/>
    </row>
    <row r="1117" spans="1:601" s="102" customFormat="1">
      <c r="A1117" s="60">
        <f>IF(C1117=C1116,A1116,IF(C1117=(C1116+1),A1116,(A1116+1)))</f>
        <v>158</v>
      </c>
      <c r="B1117" s="50" t="str">
        <f>IF(L1117="Stroke",IF(M1117=M1116,IF(A1117&lt;&gt;A1116,1,IF(L1116="Stroke",B1116+1,IF(L1115="Stroke",B1115+1,IF(L1114="Stroke",B1114+1,IF(L1113="Stroke",B1113+1,IF(L1112="Stroke",B1112+1,IF(L1111="Stroke",B1111+1,IF(L1110="Stroke",B1110+1,"")))))))),IF(A1117&lt;&gt;A1115,1,IF(M1117=M1115,IF(L1115="Stroke",B1115+1,IF(M1117=M1114,IF(L1114="Stroke",B1114+1,""))),1))),"")</f>
        <v/>
      </c>
      <c r="C1117" s="60">
        <f t="shared" si="34"/>
        <v>67940</v>
      </c>
      <c r="D1117" s="60" t="str">
        <f t="shared" si="35"/>
        <v>2017123</v>
      </c>
      <c r="E1117" s="60">
        <v>2017</v>
      </c>
      <c r="F1117" s="60">
        <v>12</v>
      </c>
      <c r="G1117" s="60">
        <v>3</v>
      </c>
      <c r="H1117" s="60">
        <v>18</v>
      </c>
      <c r="I1117" s="60">
        <v>52</v>
      </c>
      <c r="J1117" s="60">
        <v>20</v>
      </c>
      <c r="K1117" s="60">
        <v>29</v>
      </c>
      <c r="L1117" s="61" t="s">
        <v>47</v>
      </c>
      <c r="M1117" s="60">
        <v>2</v>
      </c>
      <c r="N1117" s="60" t="s">
        <v>21</v>
      </c>
      <c r="O1117" s="60" t="s">
        <v>27</v>
      </c>
      <c r="P1117" s="60">
        <v>0</v>
      </c>
      <c r="Q1117" s="60"/>
      <c r="R1117" s="60"/>
      <c r="S1117" s="60"/>
      <c r="T1117" s="60"/>
      <c r="U1117" s="79"/>
      <c r="V1117" s="79"/>
      <c r="W1117" s="79"/>
      <c r="X1117" s="79"/>
      <c r="Y1117" s="79"/>
      <c r="Z1117" s="79"/>
      <c r="AA1117" s="79"/>
      <c r="AB1117" s="79"/>
      <c r="AC1117" s="79"/>
      <c r="AD1117" s="79"/>
      <c r="AE1117" s="79"/>
      <c r="AF1117" s="79"/>
      <c r="AG1117" s="79"/>
      <c r="AH1117" s="79"/>
      <c r="AI1117" s="79"/>
      <c r="AJ1117" s="79"/>
      <c r="AK1117" s="79"/>
      <c r="AL1117" s="79"/>
      <c r="AM1117" s="79"/>
      <c r="AN1117" s="79"/>
      <c r="AO1117" s="79"/>
      <c r="AP1117" s="79"/>
      <c r="AQ1117" s="79"/>
      <c r="AR1117" s="79"/>
      <c r="AS1117" s="79"/>
      <c r="AT1117" s="79"/>
      <c r="AU1117" s="79"/>
      <c r="AV1117" s="79"/>
      <c r="AW1117" s="79"/>
      <c r="AX1117" s="79"/>
      <c r="AY1117" s="79"/>
      <c r="AZ1117" s="79"/>
      <c r="BA1117" s="79"/>
      <c r="BB1117" s="79"/>
      <c r="BC1117" s="79"/>
      <c r="BD1117" s="79"/>
      <c r="BE1117" s="79"/>
      <c r="BF1117" s="79"/>
      <c r="BG1117" s="79"/>
      <c r="BH1117" s="79"/>
      <c r="BI1117" s="79"/>
      <c r="BJ1117" s="79"/>
      <c r="BK1117" s="79"/>
      <c r="BL1117" s="79"/>
      <c r="BM1117" s="79"/>
      <c r="BN1117" s="79"/>
      <c r="BO1117" s="79"/>
      <c r="BP1117" s="79"/>
      <c r="BQ1117" s="79"/>
      <c r="BR1117" s="79"/>
      <c r="BS1117" s="79"/>
      <c r="BT1117" s="79"/>
      <c r="BU1117" s="79"/>
      <c r="BV1117" s="79"/>
      <c r="BW1117" s="79"/>
      <c r="BX1117" s="79"/>
      <c r="BY1117" s="79"/>
      <c r="BZ1117" s="79"/>
      <c r="CA1117" s="79"/>
      <c r="CB1117" s="79"/>
      <c r="CC1117" s="79"/>
      <c r="CD1117" s="79"/>
      <c r="CE1117" s="79"/>
      <c r="CF1117" s="79"/>
      <c r="CG1117" s="79"/>
      <c r="CH1117" s="79"/>
      <c r="CI1117" s="79"/>
      <c r="CJ1117" s="79"/>
      <c r="CK1117" s="79"/>
      <c r="CL1117" s="79"/>
      <c r="CM1117" s="79"/>
      <c r="CN1117" s="79"/>
      <c r="CO1117" s="79"/>
      <c r="CP1117" s="79"/>
      <c r="CQ1117" s="79"/>
      <c r="CR1117" s="79"/>
      <c r="CS1117" s="79"/>
      <c r="CT1117" s="79"/>
      <c r="CU1117" s="79"/>
      <c r="CV1117" s="79"/>
      <c r="CW1117" s="79"/>
      <c r="CX1117" s="79"/>
      <c r="CY1117" s="79"/>
      <c r="CZ1117" s="79"/>
      <c r="DA1117" s="79"/>
      <c r="DB1117" s="79"/>
      <c r="DC1117" s="79"/>
      <c r="DD1117" s="79"/>
      <c r="DE1117" s="79"/>
      <c r="DF1117" s="79"/>
      <c r="DG1117" s="79"/>
      <c r="DH1117" s="79"/>
      <c r="DI1117" s="79"/>
      <c r="DJ1117" s="79"/>
      <c r="DK1117" s="79"/>
      <c r="DL1117" s="79"/>
      <c r="DM1117" s="79"/>
      <c r="DN1117" s="79"/>
      <c r="DO1117" s="79"/>
      <c r="DP1117" s="79"/>
      <c r="DQ1117" s="79"/>
      <c r="DR1117" s="79"/>
      <c r="DS1117" s="79"/>
      <c r="DT1117" s="79"/>
      <c r="DU1117" s="79"/>
      <c r="DV1117" s="79"/>
      <c r="DW1117" s="79"/>
      <c r="DX1117" s="79"/>
      <c r="DY1117" s="79"/>
      <c r="DZ1117" s="79"/>
      <c r="EA1117" s="79"/>
      <c r="EB1117" s="79"/>
      <c r="EC1117" s="79"/>
      <c r="ED1117" s="79"/>
      <c r="EE1117" s="79"/>
      <c r="EF1117" s="79"/>
      <c r="EG1117" s="79"/>
      <c r="EH1117" s="79"/>
      <c r="EI1117" s="79"/>
      <c r="EJ1117" s="79"/>
      <c r="EK1117" s="79"/>
      <c r="EL1117" s="79"/>
      <c r="EM1117" s="79"/>
      <c r="EN1117" s="79"/>
      <c r="EO1117" s="79"/>
      <c r="EP1117" s="79"/>
      <c r="EQ1117" s="79"/>
      <c r="ER1117" s="79"/>
      <c r="ES1117" s="79"/>
      <c r="ET1117" s="79"/>
      <c r="EU1117" s="79"/>
      <c r="EV1117" s="79"/>
      <c r="EW1117" s="79"/>
      <c r="EX1117" s="79"/>
      <c r="EY1117" s="79"/>
      <c r="EZ1117" s="79"/>
      <c r="FA1117" s="79"/>
      <c r="FB1117" s="79"/>
      <c r="FC1117" s="79"/>
      <c r="FD1117" s="79"/>
      <c r="FE1117" s="79"/>
      <c r="FF1117" s="79"/>
      <c r="FG1117" s="79"/>
      <c r="FH1117" s="79"/>
      <c r="FI1117" s="79"/>
      <c r="FJ1117" s="79"/>
      <c r="FK1117" s="79"/>
      <c r="FL1117" s="79"/>
      <c r="FM1117" s="79"/>
      <c r="FN1117" s="79"/>
      <c r="FO1117" s="79"/>
      <c r="FP1117" s="79"/>
      <c r="FQ1117" s="79"/>
      <c r="FR1117" s="79"/>
      <c r="FS1117" s="79"/>
      <c r="FT1117" s="79"/>
      <c r="FU1117" s="79"/>
      <c r="FV1117" s="79"/>
      <c r="FW1117" s="79"/>
      <c r="FX1117" s="79"/>
      <c r="FY1117" s="79"/>
      <c r="FZ1117" s="79"/>
      <c r="GA1117" s="79"/>
      <c r="GB1117" s="79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79"/>
      <c r="HP1117" s="79"/>
      <c r="HQ1117" s="79"/>
      <c r="HR1117" s="79"/>
      <c r="HS1117" s="79"/>
      <c r="HT1117" s="79"/>
      <c r="HU1117" s="79"/>
      <c r="HV1117" s="79"/>
      <c r="HW1117" s="79"/>
      <c r="HX1117" s="79"/>
      <c r="HY1117" s="79"/>
      <c r="HZ1117" s="79"/>
      <c r="IA1117" s="79"/>
      <c r="IB1117" s="79"/>
      <c r="IC1117" s="79"/>
      <c r="ID1117" s="79"/>
      <c r="IE1117" s="79"/>
      <c r="IF1117" s="79"/>
      <c r="IG1117" s="79"/>
      <c r="IH1117" s="79"/>
      <c r="II1117" s="79"/>
      <c r="IJ1117" s="79"/>
      <c r="IK1117" s="79"/>
      <c r="IL1117" s="79"/>
      <c r="IM1117" s="79"/>
      <c r="IN1117" s="79"/>
      <c r="IO1117" s="79"/>
      <c r="IP1117" s="79"/>
      <c r="IQ1117" s="79"/>
      <c r="IR1117" s="79"/>
      <c r="IS1117" s="79"/>
      <c r="IT1117" s="79"/>
      <c r="IU1117" s="79"/>
      <c r="IV1117" s="79"/>
      <c r="IW1117" s="79"/>
      <c r="IX1117" s="79"/>
      <c r="IY1117" s="79"/>
      <c r="IZ1117" s="79"/>
      <c r="JA1117" s="79"/>
      <c r="JB1117" s="79"/>
      <c r="JC1117" s="79"/>
      <c r="JD1117" s="79"/>
      <c r="JE1117" s="79"/>
      <c r="JF1117" s="79"/>
      <c r="JG1117" s="79"/>
      <c r="JH1117" s="79"/>
      <c r="JI1117" s="79"/>
      <c r="JJ1117" s="79"/>
      <c r="JK1117" s="79"/>
      <c r="JL1117" s="79"/>
      <c r="JM1117" s="79"/>
      <c r="JN1117" s="79"/>
      <c r="JO1117" s="79"/>
      <c r="JP1117" s="79"/>
      <c r="JQ1117" s="79"/>
      <c r="JR1117" s="79"/>
      <c r="JS1117" s="79"/>
      <c r="JT1117" s="79"/>
      <c r="JU1117" s="79"/>
      <c r="JV1117" s="79"/>
      <c r="JW1117" s="79"/>
      <c r="JX1117" s="79"/>
      <c r="JY1117" s="79"/>
      <c r="JZ1117" s="79"/>
      <c r="KA1117" s="79"/>
      <c r="KB1117" s="79"/>
      <c r="KC1117" s="79"/>
      <c r="KD1117" s="79"/>
      <c r="KE1117" s="79"/>
      <c r="KF1117" s="79"/>
      <c r="KG1117" s="79"/>
      <c r="KH1117" s="79"/>
      <c r="KI1117" s="79"/>
      <c r="KJ1117" s="79"/>
      <c r="KK1117" s="79"/>
      <c r="KL1117" s="79"/>
      <c r="KM1117" s="79"/>
      <c r="KN1117" s="79"/>
      <c r="KO1117" s="79"/>
      <c r="KP1117" s="79"/>
      <c r="KQ1117" s="79"/>
      <c r="KR1117" s="79"/>
      <c r="KS1117" s="79"/>
      <c r="KT1117" s="79"/>
      <c r="KU1117" s="79"/>
      <c r="KV1117" s="79"/>
      <c r="KW1117" s="79"/>
      <c r="KX1117" s="79"/>
      <c r="KY1117" s="79"/>
      <c r="KZ1117" s="79"/>
      <c r="LA1117" s="79"/>
      <c r="LB1117" s="79"/>
      <c r="LC1117" s="79"/>
      <c r="LD1117" s="79"/>
      <c r="LE1117" s="79"/>
      <c r="LF1117" s="79"/>
      <c r="LG1117" s="79"/>
      <c r="LH1117" s="79"/>
      <c r="LI1117" s="79"/>
      <c r="LJ1117" s="79"/>
      <c r="LK1117" s="79"/>
      <c r="LL1117" s="79"/>
      <c r="LM1117" s="79"/>
      <c r="LN1117" s="79"/>
      <c r="LO1117" s="79"/>
      <c r="LP1117" s="79"/>
      <c r="LQ1117" s="79"/>
      <c r="LR1117" s="79"/>
      <c r="LS1117" s="79"/>
      <c r="LT1117" s="79"/>
      <c r="LU1117" s="79"/>
      <c r="LV1117" s="79"/>
      <c r="LW1117" s="79"/>
      <c r="LX1117" s="79"/>
      <c r="LY1117" s="79"/>
      <c r="LZ1117" s="79"/>
      <c r="MA1117" s="79"/>
      <c r="MB1117" s="79"/>
      <c r="MC1117" s="79"/>
      <c r="MD1117" s="79"/>
      <c r="ME1117" s="79"/>
      <c r="MF1117" s="79"/>
      <c r="MG1117" s="79"/>
      <c r="MH1117" s="79"/>
      <c r="MI1117" s="79"/>
      <c r="MJ1117" s="79"/>
      <c r="MK1117" s="79"/>
      <c r="ML1117" s="79"/>
      <c r="MM1117" s="79"/>
      <c r="MN1117" s="79"/>
      <c r="MO1117" s="79"/>
      <c r="MP1117" s="79"/>
      <c r="MQ1117" s="79"/>
      <c r="MR1117" s="79"/>
      <c r="MS1117" s="79"/>
      <c r="MT1117" s="79"/>
      <c r="MU1117" s="79"/>
      <c r="MV1117" s="79"/>
      <c r="MW1117" s="79"/>
      <c r="MX1117" s="79"/>
      <c r="MY1117" s="79"/>
      <c r="MZ1117" s="79"/>
      <c r="NA1117" s="79"/>
      <c r="NB1117" s="79"/>
      <c r="NC1117" s="79"/>
      <c r="ND1117" s="79"/>
      <c r="NE1117" s="79"/>
      <c r="NF1117" s="79"/>
      <c r="NG1117" s="79"/>
      <c r="NH1117" s="79"/>
      <c r="NI1117" s="79"/>
      <c r="NJ1117" s="79"/>
      <c r="NK1117" s="79"/>
      <c r="NL1117" s="79"/>
      <c r="NM1117" s="79"/>
      <c r="NN1117" s="79"/>
      <c r="NO1117" s="79"/>
      <c r="NP1117" s="79"/>
      <c r="NQ1117" s="79"/>
      <c r="NR1117" s="79"/>
      <c r="NS1117" s="79"/>
      <c r="NT1117" s="79"/>
      <c r="NU1117" s="79"/>
      <c r="NV1117" s="79"/>
      <c r="NW1117" s="79"/>
      <c r="NX1117" s="79"/>
      <c r="NY1117" s="79"/>
      <c r="NZ1117" s="79"/>
      <c r="OA1117" s="79"/>
      <c r="OB1117" s="79"/>
      <c r="OC1117" s="79"/>
      <c r="OD1117" s="79"/>
      <c r="OE1117" s="79"/>
      <c r="OF1117" s="79"/>
      <c r="OG1117" s="79"/>
      <c r="OH1117" s="79"/>
      <c r="OI1117" s="79"/>
      <c r="OJ1117" s="79"/>
      <c r="OK1117" s="79"/>
      <c r="OL1117" s="79"/>
      <c r="OM1117" s="79"/>
      <c r="ON1117" s="79"/>
      <c r="OO1117" s="79"/>
      <c r="OP1117" s="79"/>
      <c r="OQ1117" s="79"/>
      <c r="OR1117" s="79"/>
      <c r="OS1117" s="79"/>
      <c r="OT1117" s="79"/>
      <c r="OU1117" s="79"/>
      <c r="OV1117" s="79"/>
      <c r="OW1117" s="79"/>
      <c r="OX1117" s="79"/>
      <c r="OY1117" s="79"/>
      <c r="OZ1117" s="79"/>
      <c r="PA1117" s="79"/>
      <c r="PB1117" s="79"/>
      <c r="PC1117" s="79"/>
      <c r="PD1117" s="79"/>
      <c r="PE1117" s="79"/>
      <c r="PF1117" s="79"/>
      <c r="PG1117" s="79"/>
      <c r="PH1117" s="79"/>
      <c r="PI1117" s="79"/>
      <c r="PJ1117" s="79"/>
      <c r="PK1117" s="79"/>
      <c r="PL1117" s="79"/>
      <c r="PM1117" s="79"/>
      <c r="PN1117" s="79"/>
      <c r="PO1117" s="79"/>
      <c r="PP1117" s="79"/>
      <c r="PQ1117" s="79"/>
      <c r="PR1117" s="79"/>
      <c r="PS1117" s="79"/>
      <c r="PT1117" s="79"/>
      <c r="PU1117" s="79"/>
      <c r="PV1117" s="79"/>
      <c r="PW1117" s="79"/>
      <c r="PX1117" s="79"/>
      <c r="PY1117" s="79"/>
      <c r="PZ1117" s="79"/>
      <c r="QA1117" s="79"/>
      <c r="QB1117" s="79"/>
      <c r="QC1117" s="79"/>
      <c r="QD1117" s="79"/>
      <c r="QE1117" s="79"/>
      <c r="QF1117" s="79"/>
      <c r="QG1117" s="79"/>
      <c r="QH1117" s="79"/>
      <c r="QI1117" s="79"/>
      <c r="QJ1117" s="79"/>
      <c r="QK1117" s="79"/>
      <c r="QL1117" s="79"/>
      <c r="QM1117" s="79"/>
      <c r="QN1117" s="79"/>
      <c r="QO1117" s="79"/>
      <c r="QP1117" s="79"/>
      <c r="QQ1117" s="79"/>
      <c r="QR1117" s="79"/>
      <c r="QS1117" s="79"/>
      <c r="QT1117" s="79"/>
      <c r="QU1117" s="79"/>
      <c r="QV1117" s="79"/>
      <c r="QW1117" s="79"/>
      <c r="QX1117" s="79"/>
      <c r="QY1117" s="79"/>
      <c r="QZ1117" s="79"/>
      <c r="RA1117" s="79"/>
      <c r="RB1117" s="79"/>
      <c r="RC1117" s="79"/>
      <c r="RD1117" s="79"/>
      <c r="RE1117" s="79"/>
      <c r="RF1117" s="79"/>
      <c r="RG1117" s="79"/>
      <c r="RH1117" s="79"/>
      <c r="RI1117" s="79"/>
      <c r="RJ1117" s="79"/>
      <c r="RK1117" s="79"/>
      <c r="RL1117" s="79"/>
      <c r="RM1117" s="79"/>
      <c r="RN1117" s="79"/>
      <c r="RO1117" s="79"/>
      <c r="RP1117" s="79"/>
      <c r="RQ1117" s="79"/>
      <c r="RR1117" s="79"/>
      <c r="RS1117" s="79"/>
      <c r="RT1117" s="79"/>
      <c r="RU1117" s="79"/>
      <c r="RV1117" s="79"/>
      <c r="RW1117" s="79"/>
      <c r="RX1117" s="79"/>
      <c r="RY1117" s="79"/>
      <c r="RZ1117" s="79"/>
      <c r="SA1117" s="79"/>
      <c r="SB1117" s="79"/>
      <c r="SC1117" s="79"/>
      <c r="SD1117" s="79"/>
      <c r="SE1117" s="79"/>
      <c r="SF1117" s="79"/>
      <c r="SG1117" s="79"/>
      <c r="SH1117" s="79"/>
      <c r="SI1117" s="79"/>
      <c r="SJ1117" s="79"/>
      <c r="SK1117" s="79"/>
      <c r="SL1117" s="79"/>
      <c r="SM1117" s="79"/>
      <c r="SN1117" s="79"/>
      <c r="SO1117" s="79"/>
      <c r="SP1117" s="79"/>
      <c r="SQ1117" s="79"/>
      <c r="SR1117" s="79"/>
      <c r="SS1117" s="79"/>
      <c r="ST1117" s="79"/>
      <c r="SU1117" s="79"/>
      <c r="SV1117" s="79"/>
      <c r="SW1117" s="79"/>
      <c r="SX1117" s="79"/>
      <c r="SY1117" s="79"/>
      <c r="SZ1117" s="79"/>
      <c r="TA1117" s="79"/>
      <c r="TB1117" s="79"/>
      <c r="TC1117" s="79"/>
      <c r="TD1117" s="79"/>
      <c r="TE1117" s="79"/>
      <c r="TF1117" s="79"/>
      <c r="TG1117" s="79"/>
      <c r="TH1117" s="79"/>
      <c r="TI1117" s="79"/>
      <c r="TJ1117" s="79"/>
      <c r="TK1117" s="79"/>
      <c r="TL1117" s="79"/>
      <c r="TM1117" s="79"/>
      <c r="TN1117" s="79"/>
      <c r="TO1117" s="79"/>
      <c r="TP1117" s="79"/>
      <c r="TQ1117" s="79"/>
      <c r="TR1117" s="79"/>
      <c r="TS1117" s="79"/>
      <c r="TT1117" s="79"/>
      <c r="TU1117" s="79"/>
      <c r="TV1117" s="79"/>
      <c r="TW1117" s="79"/>
      <c r="TX1117" s="79"/>
      <c r="TY1117" s="79"/>
      <c r="TZ1117" s="79"/>
      <c r="UA1117" s="79"/>
      <c r="UB1117" s="79"/>
      <c r="UC1117" s="79"/>
      <c r="UD1117" s="79"/>
      <c r="UE1117" s="79"/>
      <c r="UF1117" s="79"/>
      <c r="UG1117" s="79"/>
      <c r="UH1117" s="79"/>
      <c r="UI1117" s="79"/>
      <c r="UJ1117" s="79"/>
      <c r="UK1117" s="79"/>
      <c r="UL1117" s="79"/>
      <c r="UM1117" s="79"/>
      <c r="UN1117" s="79"/>
      <c r="UO1117" s="79"/>
      <c r="UP1117" s="79"/>
      <c r="UQ1117" s="79"/>
      <c r="UR1117" s="79"/>
      <c r="US1117" s="79"/>
      <c r="UT1117" s="79"/>
      <c r="UU1117" s="79"/>
      <c r="UV1117" s="79"/>
      <c r="UW1117" s="79"/>
      <c r="UX1117" s="79"/>
      <c r="UY1117" s="79"/>
      <c r="UZ1117" s="79"/>
      <c r="VA1117" s="79"/>
      <c r="VB1117" s="79"/>
      <c r="VC1117" s="79"/>
      <c r="VD1117" s="79"/>
      <c r="VE1117" s="79"/>
      <c r="VF1117" s="79"/>
      <c r="VG1117" s="79"/>
      <c r="VH1117" s="79"/>
      <c r="VI1117" s="79"/>
      <c r="VJ1117" s="79"/>
      <c r="VK1117" s="79"/>
      <c r="VL1117" s="79"/>
      <c r="VM1117" s="79"/>
      <c r="VN1117" s="79"/>
      <c r="VO1117" s="79"/>
      <c r="VP1117" s="79"/>
      <c r="VQ1117" s="79"/>
      <c r="VR1117" s="79"/>
      <c r="VS1117" s="79"/>
      <c r="VT1117" s="79"/>
      <c r="VU1117" s="79"/>
      <c r="VV1117" s="79"/>
      <c r="VW1117" s="79"/>
      <c r="VX1117" s="79"/>
      <c r="VY1117" s="79"/>
      <c r="VZ1117" s="79"/>
      <c r="WA1117" s="79"/>
      <c r="WB1117" s="79"/>
      <c r="WC1117" s="79"/>
    </row>
    <row r="1118" spans="1:601" s="102" customFormat="1">
      <c r="A1118" s="60">
        <f>IF(C1118=C1117,A1117,IF(C1118=(C1117+1),A1117,(A1117+1)))</f>
        <v>158</v>
      </c>
      <c r="B1118" s="50" t="str">
        <f>IF(L1118="Stroke",IF(M1118=M1117,IF(A1118&lt;&gt;A1117,1,IF(L1117="Stroke",B1117+1,IF(L1116="Stroke",B1116+1,IF(L1115="Stroke",B1115+1,IF(L1114="Stroke",B1114+1,IF(L1113="Stroke",B1113+1,IF(L1112="Stroke",B1112+1,IF(L1111="Stroke",B1111+1,"")))))))),IF(A1118&lt;&gt;A1116,1,IF(M1118=M1116,IF(L1116="Stroke",B1116+1,IF(M1118=M1115,IF(L1115="Stroke",B1115+1,""))),1))),"")</f>
        <v/>
      </c>
      <c r="C1118" s="60">
        <f t="shared" si="34"/>
        <v>67940</v>
      </c>
      <c r="D1118" s="60" t="str">
        <f t="shared" si="35"/>
        <v>2017123</v>
      </c>
      <c r="E1118" s="60">
        <v>2017</v>
      </c>
      <c r="F1118" s="60">
        <v>12</v>
      </c>
      <c r="G1118" s="60">
        <v>3</v>
      </c>
      <c r="H1118" s="60">
        <v>18</v>
      </c>
      <c r="I1118" s="60">
        <v>52</v>
      </c>
      <c r="J1118" s="60">
        <v>20</v>
      </c>
      <c r="K1118" s="60">
        <v>40</v>
      </c>
      <c r="L1118" s="61" t="s">
        <v>47</v>
      </c>
      <c r="M1118" s="60">
        <v>2</v>
      </c>
      <c r="N1118" s="60" t="s">
        <v>21</v>
      </c>
      <c r="O1118" s="60" t="s">
        <v>27</v>
      </c>
      <c r="P1118" s="60">
        <v>0</v>
      </c>
      <c r="Q1118" s="60"/>
      <c r="R1118" s="60"/>
      <c r="S1118" s="60"/>
      <c r="T1118" s="60"/>
      <c r="U1118" s="79"/>
      <c r="V1118" s="79"/>
      <c r="W1118" s="79"/>
      <c r="X1118" s="79"/>
      <c r="Y1118" s="79"/>
      <c r="Z1118" s="79"/>
      <c r="AA1118" s="79"/>
      <c r="AB1118" s="79"/>
      <c r="AC1118" s="79"/>
      <c r="AD1118" s="79"/>
      <c r="AE1118" s="79"/>
      <c r="AF1118" s="79"/>
      <c r="AG1118" s="79"/>
      <c r="AH1118" s="79"/>
      <c r="AI1118" s="79"/>
      <c r="AJ1118" s="79"/>
      <c r="AK1118" s="79"/>
      <c r="AL1118" s="79"/>
      <c r="AM1118" s="79"/>
      <c r="AN1118" s="79"/>
      <c r="AO1118" s="79"/>
      <c r="AP1118" s="79"/>
      <c r="AQ1118" s="79"/>
      <c r="AR1118" s="79"/>
      <c r="AS1118" s="79"/>
      <c r="AT1118" s="79"/>
      <c r="AU1118" s="79"/>
      <c r="AV1118" s="79"/>
      <c r="AW1118" s="79"/>
      <c r="AX1118" s="79"/>
      <c r="AY1118" s="79"/>
      <c r="AZ1118" s="79"/>
      <c r="BA1118" s="79"/>
      <c r="BB1118" s="79"/>
      <c r="BC1118" s="79"/>
      <c r="BD1118" s="79"/>
      <c r="BE1118" s="79"/>
      <c r="BF1118" s="79"/>
      <c r="BG1118" s="79"/>
      <c r="BH1118" s="79"/>
      <c r="BI1118" s="79"/>
      <c r="BJ1118" s="79"/>
      <c r="BK1118" s="79"/>
      <c r="BL1118" s="79"/>
      <c r="BM1118" s="79"/>
      <c r="BN1118" s="79"/>
      <c r="BO1118" s="79"/>
      <c r="BP1118" s="79"/>
      <c r="BQ1118" s="79"/>
      <c r="BR1118" s="79"/>
      <c r="BS1118" s="79"/>
      <c r="BT1118" s="79"/>
      <c r="BU1118" s="79"/>
      <c r="BV1118" s="79"/>
      <c r="BW1118" s="79"/>
      <c r="BX1118" s="79"/>
      <c r="BY1118" s="79"/>
      <c r="BZ1118" s="79"/>
      <c r="CA1118" s="79"/>
      <c r="CB1118" s="79"/>
      <c r="CC1118" s="79"/>
      <c r="CD1118" s="79"/>
      <c r="CE1118" s="79"/>
      <c r="CF1118" s="79"/>
      <c r="CG1118" s="79"/>
      <c r="CH1118" s="79"/>
      <c r="CI1118" s="79"/>
      <c r="CJ1118" s="79"/>
      <c r="CK1118" s="79"/>
      <c r="CL1118" s="79"/>
      <c r="CM1118" s="79"/>
      <c r="CN1118" s="79"/>
      <c r="CO1118" s="79"/>
      <c r="CP1118" s="79"/>
      <c r="CQ1118" s="79"/>
      <c r="CR1118" s="79"/>
      <c r="CS1118" s="79"/>
      <c r="CT1118" s="79"/>
      <c r="CU1118" s="79"/>
      <c r="CV1118" s="79"/>
      <c r="CW1118" s="79"/>
      <c r="CX1118" s="79"/>
      <c r="CY1118" s="79"/>
      <c r="CZ1118" s="79"/>
      <c r="DA1118" s="79"/>
      <c r="DB1118" s="79"/>
      <c r="DC1118" s="79"/>
      <c r="DD1118" s="79"/>
      <c r="DE1118" s="79"/>
      <c r="DF1118" s="79"/>
      <c r="DG1118" s="79"/>
      <c r="DH1118" s="79"/>
      <c r="DI1118" s="79"/>
      <c r="DJ1118" s="79"/>
      <c r="DK1118" s="79"/>
      <c r="DL1118" s="79"/>
      <c r="DM1118" s="79"/>
      <c r="DN1118" s="79"/>
      <c r="DO1118" s="79"/>
      <c r="DP1118" s="79"/>
      <c r="DQ1118" s="79"/>
      <c r="DR1118" s="79"/>
      <c r="DS1118" s="79"/>
      <c r="DT1118" s="79"/>
      <c r="DU1118" s="79"/>
      <c r="DV1118" s="79"/>
      <c r="DW1118" s="79"/>
      <c r="DX1118" s="79"/>
      <c r="DY1118" s="79"/>
      <c r="DZ1118" s="79"/>
      <c r="EA1118" s="79"/>
      <c r="EB1118" s="79"/>
      <c r="EC1118" s="79"/>
      <c r="ED1118" s="79"/>
      <c r="EE1118" s="79"/>
      <c r="EF1118" s="79"/>
      <c r="EG1118" s="79"/>
      <c r="EH1118" s="79"/>
      <c r="EI1118" s="79"/>
      <c r="EJ1118" s="79"/>
      <c r="EK1118" s="79"/>
      <c r="EL1118" s="79"/>
      <c r="EM1118" s="79"/>
      <c r="EN1118" s="79"/>
      <c r="EO1118" s="79"/>
      <c r="EP1118" s="79"/>
      <c r="EQ1118" s="79"/>
      <c r="ER1118" s="79"/>
      <c r="ES1118" s="79"/>
      <c r="ET1118" s="79"/>
      <c r="EU1118" s="79"/>
      <c r="EV1118" s="79"/>
      <c r="EW1118" s="79"/>
      <c r="EX1118" s="79"/>
      <c r="EY1118" s="79"/>
      <c r="EZ1118" s="79"/>
      <c r="FA1118" s="79"/>
      <c r="FB1118" s="79"/>
      <c r="FC1118" s="79"/>
      <c r="FD1118" s="79"/>
      <c r="FE1118" s="79"/>
      <c r="FF1118" s="79"/>
      <c r="FG1118" s="79"/>
      <c r="FH1118" s="79"/>
      <c r="FI1118" s="79"/>
      <c r="FJ1118" s="79"/>
      <c r="FK1118" s="79"/>
      <c r="FL1118" s="79"/>
      <c r="FM1118" s="79"/>
      <c r="FN1118" s="79"/>
      <c r="FO1118" s="79"/>
      <c r="FP1118" s="79"/>
      <c r="FQ1118" s="79"/>
      <c r="FR1118" s="79"/>
      <c r="FS1118" s="79"/>
      <c r="FT1118" s="79"/>
      <c r="FU1118" s="79"/>
      <c r="FV1118" s="79"/>
      <c r="FW1118" s="79"/>
      <c r="FX1118" s="79"/>
      <c r="FY1118" s="79"/>
      <c r="FZ1118" s="79"/>
      <c r="GA1118" s="79"/>
      <c r="GB1118" s="79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79"/>
      <c r="HP1118" s="79"/>
      <c r="HQ1118" s="79"/>
      <c r="HR1118" s="79"/>
      <c r="HS1118" s="79"/>
      <c r="HT1118" s="79"/>
      <c r="HU1118" s="79"/>
      <c r="HV1118" s="79"/>
      <c r="HW1118" s="79"/>
      <c r="HX1118" s="79"/>
      <c r="HY1118" s="79"/>
      <c r="HZ1118" s="79"/>
      <c r="IA1118" s="79"/>
      <c r="IB1118" s="79"/>
      <c r="IC1118" s="79"/>
      <c r="ID1118" s="79"/>
      <c r="IE1118" s="79"/>
      <c r="IF1118" s="79"/>
      <c r="IG1118" s="79"/>
      <c r="IH1118" s="79"/>
      <c r="II1118" s="79"/>
      <c r="IJ1118" s="79"/>
      <c r="IK1118" s="79"/>
      <c r="IL1118" s="79"/>
      <c r="IM1118" s="79"/>
      <c r="IN1118" s="79"/>
      <c r="IO1118" s="79"/>
      <c r="IP1118" s="79"/>
      <c r="IQ1118" s="79"/>
      <c r="IR1118" s="79"/>
      <c r="IS1118" s="79"/>
      <c r="IT1118" s="79"/>
      <c r="IU1118" s="79"/>
      <c r="IV1118" s="79"/>
      <c r="IW1118" s="79"/>
      <c r="IX1118" s="79"/>
      <c r="IY1118" s="79"/>
      <c r="IZ1118" s="79"/>
      <c r="JA1118" s="79"/>
      <c r="JB1118" s="79"/>
      <c r="JC1118" s="79"/>
      <c r="JD1118" s="79"/>
      <c r="JE1118" s="79"/>
      <c r="JF1118" s="79"/>
      <c r="JG1118" s="79"/>
      <c r="JH1118" s="79"/>
      <c r="JI1118" s="79"/>
      <c r="JJ1118" s="79"/>
      <c r="JK1118" s="79"/>
      <c r="JL1118" s="79"/>
      <c r="JM1118" s="79"/>
      <c r="JN1118" s="79"/>
      <c r="JO1118" s="79"/>
      <c r="JP1118" s="79"/>
      <c r="JQ1118" s="79"/>
      <c r="JR1118" s="79"/>
      <c r="JS1118" s="79"/>
      <c r="JT1118" s="79"/>
      <c r="JU1118" s="79"/>
      <c r="JV1118" s="79"/>
      <c r="JW1118" s="79"/>
      <c r="JX1118" s="79"/>
      <c r="JY1118" s="79"/>
      <c r="JZ1118" s="79"/>
      <c r="KA1118" s="79"/>
      <c r="KB1118" s="79"/>
      <c r="KC1118" s="79"/>
      <c r="KD1118" s="79"/>
      <c r="KE1118" s="79"/>
      <c r="KF1118" s="79"/>
      <c r="KG1118" s="79"/>
      <c r="KH1118" s="79"/>
      <c r="KI1118" s="79"/>
      <c r="KJ1118" s="79"/>
      <c r="KK1118" s="79"/>
      <c r="KL1118" s="79"/>
      <c r="KM1118" s="79"/>
      <c r="KN1118" s="79"/>
      <c r="KO1118" s="79"/>
      <c r="KP1118" s="79"/>
      <c r="KQ1118" s="79"/>
      <c r="KR1118" s="79"/>
      <c r="KS1118" s="79"/>
      <c r="KT1118" s="79"/>
      <c r="KU1118" s="79"/>
      <c r="KV1118" s="79"/>
      <c r="KW1118" s="79"/>
      <c r="KX1118" s="79"/>
      <c r="KY1118" s="79"/>
      <c r="KZ1118" s="79"/>
      <c r="LA1118" s="79"/>
      <c r="LB1118" s="79"/>
      <c r="LC1118" s="79"/>
      <c r="LD1118" s="79"/>
      <c r="LE1118" s="79"/>
      <c r="LF1118" s="79"/>
      <c r="LG1118" s="79"/>
      <c r="LH1118" s="79"/>
      <c r="LI1118" s="79"/>
      <c r="LJ1118" s="79"/>
      <c r="LK1118" s="79"/>
      <c r="LL1118" s="79"/>
      <c r="LM1118" s="79"/>
      <c r="LN1118" s="79"/>
      <c r="LO1118" s="79"/>
      <c r="LP1118" s="79"/>
      <c r="LQ1118" s="79"/>
      <c r="LR1118" s="79"/>
      <c r="LS1118" s="79"/>
      <c r="LT1118" s="79"/>
      <c r="LU1118" s="79"/>
      <c r="LV1118" s="79"/>
      <c r="LW1118" s="79"/>
      <c r="LX1118" s="79"/>
      <c r="LY1118" s="79"/>
      <c r="LZ1118" s="79"/>
      <c r="MA1118" s="79"/>
      <c r="MB1118" s="79"/>
      <c r="MC1118" s="79"/>
      <c r="MD1118" s="79"/>
      <c r="ME1118" s="79"/>
      <c r="MF1118" s="79"/>
      <c r="MG1118" s="79"/>
      <c r="MH1118" s="79"/>
      <c r="MI1118" s="79"/>
      <c r="MJ1118" s="79"/>
      <c r="MK1118" s="79"/>
      <c r="ML1118" s="79"/>
      <c r="MM1118" s="79"/>
      <c r="MN1118" s="79"/>
      <c r="MO1118" s="79"/>
      <c r="MP1118" s="79"/>
      <c r="MQ1118" s="79"/>
      <c r="MR1118" s="79"/>
      <c r="MS1118" s="79"/>
      <c r="MT1118" s="79"/>
      <c r="MU1118" s="79"/>
      <c r="MV1118" s="79"/>
      <c r="MW1118" s="79"/>
      <c r="MX1118" s="79"/>
      <c r="MY1118" s="79"/>
      <c r="MZ1118" s="79"/>
      <c r="NA1118" s="79"/>
      <c r="NB1118" s="79"/>
      <c r="NC1118" s="79"/>
      <c r="ND1118" s="79"/>
      <c r="NE1118" s="79"/>
      <c r="NF1118" s="79"/>
      <c r="NG1118" s="79"/>
      <c r="NH1118" s="79"/>
      <c r="NI1118" s="79"/>
      <c r="NJ1118" s="79"/>
      <c r="NK1118" s="79"/>
      <c r="NL1118" s="79"/>
      <c r="NM1118" s="79"/>
      <c r="NN1118" s="79"/>
      <c r="NO1118" s="79"/>
      <c r="NP1118" s="79"/>
      <c r="NQ1118" s="79"/>
      <c r="NR1118" s="79"/>
      <c r="NS1118" s="79"/>
      <c r="NT1118" s="79"/>
      <c r="NU1118" s="79"/>
      <c r="NV1118" s="79"/>
      <c r="NW1118" s="79"/>
      <c r="NX1118" s="79"/>
      <c r="NY1118" s="79"/>
      <c r="NZ1118" s="79"/>
      <c r="OA1118" s="79"/>
      <c r="OB1118" s="79"/>
      <c r="OC1118" s="79"/>
      <c r="OD1118" s="79"/>
      <c r="OE1118" s="79"/>
      <c r="OF1118" s="79"/>
      <c r="OG1118" s="79"/>
      <c r="OH1118" s="79"/>
      <c r="OI1118" s="79"/>
      <c r="OJ1118" s="79"/>
      <c r="OK1118" s="79"/>
      <c r="OL1118" s="79"/>
      <c r="OM1118" s="79"/>
      <c r="ON1118" s="79"/>
      <c r="OO1118" s="79"/>
      <c r="OP1118" s="79"/>
      <c r="OQ1118" s="79"/>
      <c r="OR1118" s="79"/>
      <c r="OS1118" s="79"/>
      <c r="OT1118" s="79"/>
      <c r="OU1118" s="79"/>
      <c r="OV1118" s="79"/>
      <c r="OW1118" s="79"/>
      <c r="OX1118" s="79"/>
      <c r="OY1118" s="79"/>
      <c r="OZ1118" s="79"/>
      <c r="PA1118" s="79"/>
      <c r="PB1118" s="79"/>
      <c r="PC1118" s="79"/>
      <c r="PD1118" s="79"/>
      <c r="PE1118" s="79"/>
      <c r="PF1118" s="79"/>
      <c r="PG1118" s="79"/>
      <c r="PH1118" s="79"/>
      <c r="PI1118" s="79"/>
      <c r="PJ1118" s="79"/>
      <c r="PK1118" s="79"/>
      <c r="PL1118" s="79"/>
      <c r="PM1118" s="79"/>
      <c r="PN1118" s="79"/>
      <c r="PO1118" s="79"/>
      <c r="PP1118" s="79"/>
      <c r="PQ1118" s="79"/>
      <c r="PR1118" s="79"/>
      <c r="PS1118" s="79"/>
      <c r="PT1118" s="79"/>
      <c r="PU1118" s="79"/>
      <c r="PV1118" s="79"/>
      <c r="PW1118" s="79"/>
      <c r="PX1118" s="79"/>
      <c r="PY1118" s="79"/>
      <c r="PZ1118" s="79"/>
      <c r="QA1118" s="79"/>
      <c r="QB1118" s="79"/>
      <c r="QC1118" s="79"/>
      <c r="QD1118" s="79"/>
      <c r="QE1118" s="79"/>
      <c r="QF1118" s="79"/>
      <c r="QG1118" s="79"/>
      <c r="QH1118" s="79"/>
      <c r="QI1118" s="79"/>
      <c r="QJ1118" s="79"/>
      <c r="QK1118" s="79"/>
      <c r="QL1118" s="79"/>
      <c r="QM1118" s="79"/>
      <c r="QN1118" s="79"/>
      <c r="QO1118" s="79"/>
      <c r="QP1118" s="79"/>
      <c r="QQ1118" s="79"/>
      <c r="QR1118" s="79"/>
      <c r="QS1118" s="79"/>
      <c r="QT1118" s="79"/>
      <c r="QU1118" s="79"/>
      <c r="QV1118" s="79"/>
      <c r="QW1118" s="79"/>
      <c r="QX1118" s="79"/>
      <c r="QY1118" s="79"/>
      <c r="QZ1118" s="79"/>
      <c r="RA1118" s="79"/>
      <c r="RB1118" s="79"/>
      <c r="RC1118" s="79"/>
      <c r="RD1118" s="79"/>
      <c r="RE1118" s="79"/>
      <c r="RF1118" s="79"/>
      <c r="RG1118" s="79"/>
      <c r="RH1118" s="79"/>
      <c r="RI1118" s="79"/>
      <c r="RJ1118" s="79"/>
      <c r="RK1118" s="79"/>
      <c r="RL1118" s="79"/>
      <c r="RM1118" s="79"/>
      <c r="RN1118" s="79"/>
      <c r="RO1118" s="79"/>
      <c r="RP1118" s="79"/>
      <c r="RQ1118" s="79"/>
      <c r="RR1118" s="79"/>
      <c r="RS1118" s="79"/>
      <c r="RT1118" s="79"/>
      <c r="RU1118" s="79"/>
      <c r="RV1118" s="79"/>
      <c r="RW1118" s="79"/>
      <c r="RX1118" s="79"/>
      <c r="RY1118" s="79"/>
      <c r="RZ1118" s="79"/>
      <c r="SA1118" s="79"/>
      <c r="SB1118" s="79"/>
      <c r="SC1118" s="79"/>
      <c r="SD1118" s="79"/>
      <c r="SE1118" s="79"/>
      <c r="SF1118" s="79"/>
      <c r="SG1118" s="79"/>
      <c r="SH1118" s="79"/>
      <c r="SI1118" s="79"/>
      <c r="SJ1118" s="79"/>
      <c r="SK1118" s="79"/>
      <c r="SL1118" s="79"/>
      <c r="SM1118" s="79"/>
      <c r="SN1118" s="79"/>
      <c r="SO1118" s="79"/>
      <c r="SP1118" s="79"/>
      <c r="SQ1118" s="79"/>
      <c r="SR1118" s="79"/>
      <c r="SS1118" s="79"/>
      <c r="ST1118" s="79"/>
      <c r="SU1118" s="79"/>
      <c r="SV1118" s="79"/>
      <c r="SW1118" s="79"/>
      <c r="SX1118" s="79"/>
      <c r="SY1118" s="79"/>
      <c r="SZ1118" s="79"/>
      <c r="TA1118" s="79"/>
      <c r="TB1118" s="79"/>
      <c r="TC1118" s="79"/>
      <c r="TD1118" s="79"/>
      <c r="TE1118" s="79"/>
      <c r="TF1118" s="79"/>
      <c r="TG1118" s="79"/>
      <c r="TH1118" s="79"/>
      <c r="TI1118" s="79"/>
      <c r="TJ1118" s="79"/>
      <c r="TK1118" s="79"/>
      <c r="TL1118" s="79"/>
      <c r="TM1118" s="79"/>
      <c r="TN1118" s="79"/>
      <c r="TO1118" s="79"/>
      <c r="TP1118" s="79"/>
      <c r="TQ1118" s="79"/>
      <c r="TR1118" s="79"/>
      <c r="TS1118" s="79"/>
      <c r="TT1118" s="79"/>
      <c r="TU1118" s="79"/>
      <c r="TV1118" s="79"/>
      <c r="TW1118" s="79"/>
      <c r="TX1118" s="79"/>
      <c r="TY1118" s="79"/>
      <c r="TZ1118" s="79"/>
      <c r="UA1118" s="79"/>
      <c r="UB1118" s="79"/>
      <c r="UC1118" s="79"/>
      <c r="UD1118" s="79"/>
      <c r="UE1118" s="79"/>
      <c r="UF1118" s="79"/>
      <c r="UG1118" s="79"/>
      <c r="UH1118" s="79"/>
      <c r="UI1118" s="79"/>
      <c r="UJ1118" s="79"/>
      <c r="UK1118" s="79"/>
      <c r="UL1118" s="79"/>
      <c r="UM1118" s="79"/>
      <c r="UN1118" s="79"/>
      <c r="UO1118" s="79"/>
      <c r="UP1118" s="79"/>
      <c r="UQ1118" s="79"/>
      <c r="UR1118" s="79"/>
      <c r="US1118" s="79"/>
      <c r="UT1118" s="79"/>
      <c r="UU1118" s="79"/>
      <c r="UV1118" s="79"/>
      <c r="UW1118" s="79"/>
      <c r="UX1118" s="79"/>
      <c r="UY1118" s="79"/>
      <c r="UZ1118" s="79"/>
      <c r="VA1118" s="79"/>
      <c r="VB1118" s="79"/>
      <c r="VC1118" s="79"/>
      <c r="VD1118" s="79"/>
      <c r="VE1118" s="79"/>
      <c r="VF1118" s="79"/>
      <c r="VG1118" s="79"/>
      <c r="VH1118" s="79"/>
      <c r="VI1118" s="79"/>
      <c r="VJ1118" s="79"/>
      <c r="VK1118" s="79"/>
      <c r="VL1118" s="79"/>
      <c r="VM1118" s="79"/>
      <c r="VN1118" s="79"/>
      <c r="VO1118" s="79"/>
      <c r="VP1118" s="79"/>
      <c r="VQ1118" s="79"/>
      <c r="VR1118" s="79"/>
      <c r="VS1118" s="79"/>
      <c r="VT1118" s="79"/>
      <c r="VU1118" s="79"/>
      <c r="VV1118" s="79"/>
      <c r="VW1118" s="79"/>
      <c r="VX1118" s="79"/>
      <c r="VY1118" s="79"/>
      <c r="VZ1118" s="79"/>
      <c r="WA1118" s="79"/>
      <c r="WB1118" s="79"/>
      <c r="WC1118" s="79"/>
    </row>
    <row r="1119" spans="1:601" s="102" customFormat="1">
      <c r="A1119" s="60">
        <f>IF(C1119=C1118,A1118,IF(C1119=(C1118+1),A1118,(A1118+1)))</f>
        <v>158</v>
      </c>
      <c r="B1119" s="50" t="str">
        <f>IF(L1119="Stroke",IF(M1119=M1118,IF(A1119&lt;&gt;A1118,1,IF(L1118="Stroke",B1118+1,IF(L1117="Stroke",B1117+1,IF(L1116="Stroke",B1116+1,IF(L1115="Stroke",B1115+1,IF(L1114="Stroke",B1114+1,IF(L1113="Stroke",B1113+1,IF(L1112="Stroke",B1112+1,"")))))))),IF(A1119&lt;&gt;A1117,1,IF(M1119=M1117,IF(L1117="Stroke",B1117+1,IF(M1119=M1116,IF(L1116="Stroke",B1116+1,""))),1))),"")</f>
        <v/>
      </c>
      <c r="C1119" s="60">
        <f t="shared" si="34"/>
        <v>67940</v>
      </c>
      <c r="D1119" s="60" t="str">
        <f t="shared" si="35"/>
        <v>2017123</v>
      </c>
      <c r="E1119" s="60">
        <v>2017</v>
      </c>
      <c r="F1119" s="60">
        <v>12</v>
      </c>
      <c r="G1119" s="60">
        <v>3</v>
      </c>
      <c r="H1119" s="60">
        <v>18</v>
      </c>
      <c r="I1119" s="60">
        <v>52</v>
      </c>
      <c r="J1119" s="60">
        <v>20</v>
      </c>
      <c r="K1119" s="60">
        <v>50</v>
      </c>
      <c r="L1119" s="61" t="s">
        <v>47</v>
      </c>
      <c r="M1119" s="60">
        <v>2</v>
      </c>
      <c r="N1119" s="60" t="s">
        <v>21</v>
      </c>
      <c r="O1119" s="60" t="s">
        <v>27</v>
      </c>
      <c r="P1119" s="60">
        <v>0</v>
      </c>
      <c r="Q1119" s="60"/>
      <c r="R1119" s="60"/>
      <c r="S1119" s="60"/>
      <c r="T1119" s="60"/>
      <c r="U1119" s="79"/>
      <c r="V1119" s="79"/>
      <c r="W1119" s="79"/>
      <c r="X1119" s="79"/>
      <c r="Y1119" s="79"/>
      <c r="Z1119" s="79"/>
      <c r="AA1119" s="79"/>
      <c r="AB1119" s="79"/>
      <c r="AC1119" s="79"/>
      <c r="AD1119" s="79"/>
      <c r="AE1119" s="79"/>
      <c r="AF1119" s="79"/>
      <c r="AG1119" s="79"/>
      <c r="AH1119" s="79"/>
      <c r="AI1119" s="79"/>
      <c r="AJ1119" s="79"/>
      <c r="AK1119" s="79"/>
      <c r="AL1119" s="79"/>
      <c r="AM1119" s="79"/>
      <c r="AN1119" s="79"/>
      <c r="AO1119" s="79"/>
      <c r="AP1119" s="79"/>
      <c r="AQ1119" s="79"/>
      <c r="AR1119" s="79"/>
      <c r="AS1119" s="79"/>
      <c r="AT1119" s="79"/>
      <c r="AU1119" s="79"/>
      <c r="AV1119" s="79"/>
      <c r="AW1119" s="79"/>
      <c r="AX1119" s="79"/>
      <c r="AY1119" s="79"/>
      <c r="AZ1119" s="79"/>
      <c r="BA1119" s="79"/>
      <c r="BB1119" s="79"/>
      <c r="BC1119" s="79"/>
      <c r="BD1119" s="79"/>
      <c r="BE1119" s="79"/>
      <c r="BF1119" s="79"/>
      <c r="BG1119" s="79"/>
      <c r="BH1119" s="79"/>
      <c r="BI1119" s="79"/>
      <c r="BJ1119" s="79"/>
      <c r="BK1119" s="79"/>
      <c r="BL1119" s="79"/>
      <c r="BM1119" s="79"/>
      <c r="BN1119" s="79"/>
      <c r="BO1119" s="79"/>
      <c r="BP1119" s="79"/>
      <c r="BQ1119" s="79"/>
      <c r="BR1119" s="79"/>
      <c r="BS1119" s="79"/>
      <c r="BT1119" s="79"/>
      <c r="BU1119" s="79"/>
      <c r="BV1119" s="79"/>
      <c r="BW1119" s="79"/>
      <c r="BX1119" s="79"/>
      <c r="BY1119" s="79"/>
      <c r="BZ1119" s="79"/>
      <c r="CA1119" s="79"/>
      <c r="CB1119" s="79"/>
      <c r="CC1119" s="79"/>
      <c r="CD1119" s="79"/>
      <c r="CE1119" s="79"/>
      <c r="CF1119" s="79"/>
      <c r="CG1119" s="79"/>
      <c r="CH1119" s="79"/>
      <c r="CI1119" s="79"/>
      <c r="CJ1119" s="79"/>
      <c r="CK1119" s="79"/>
      <c r="CL1119" s="79"/>
      <c r="CM1119" s="79"/>
      <c r="CN1119" s="79"/>
      <c r="CO1119" s="79"/>
      <c r="CP1119" s="79"/>
      <c r="CQ1119" s="79"/>
      <c r="CR1119" s="79"/>
      <c r="CS1119" s="79"/>
      <c r="CT1119" s="79"/>
      <c r="CU1119" s="79"/>
      <c r="CV1119" s="79"/>
      <c r="CW1119" s="79"/>
      <c r="CX1119" s="79"/>
      <c r="CY1119" s="79"/>
      <c r="CZ1119" s="79"/>
      <c r="DA1119" s="79"/>
      <c r="DB1119" s="79"/>
      <c r="DC1119" s="79"/>
      <c r="DD1119" s="79"/>
      <c r="DE1119" s="79"/>
      <c r="DF1119" s="79"/>
      <c r="DG1119" s="79"/>
      <c r="DH1119" s="79"/>
      <c r="DI1119" s="79"/>
      <c r="DJ1119" s="79"/>
      <c r="DK1119" s="79"/>
      <c r="DL1119" s="79"/>
      <c r="DM1119" s="79"/>
      <c r="DN1119" s="79"/>
      <c r="DO1119" s="79"/>
      <c r="DP1119" s="79"/>
      <c r="DQ1119" s="79"/>
      <c r="DR1119" s="79"/>
      <c r="DS1119" s="79"/>
      <c r="DT1119" s="79"/>
      <c r="DU1119" s="79"/>
      <c r="DV1119" s="79"/>
      <c r="DW1119" s="79"/>
      <c r="DX1119" s="79"/>
      <c r="DY1119" s="79"/>
      <c r="DZ1119" s="79"/>
      <c r="EA1119" s="79"/>
      <c r="EB1119" s="79"/>
      <c r="EC1119" s="79"/>
      <c r="ED1119" s="79"/>
      <c r="EE1119" s="79"/>
      <c r="EF1119" s="79"/>
      <c r="EG1119" s="79"/>
      <c r="EH1119" s="79"/>
      <c r="EI1119" s="79"/>
      <c r="EJ1119" s="79"/>
      <c r="EK1119" s="79"/>
      <c r="EL1119" s="79"/>
      <c r="EM1119" s="79"/>
      <c r="EN1119" s="79"/>
      <c r="EO1119" s="79"/>
      <c r="EP1119" s="79"/>
      <c r="EQ1119" s="79"/>
      <c r="ER1119" s="79"/>
      <c r="ES1119" s="79"/>
      <c r="ET1119" s="79"/>
      <c r="EU1119" s="79"/>
      <c r="EV1119" s="79"/>
      <c r="EW1119" s="79"/>
      <c r="EX1119" s="79"/>
      <c r="EY1119" s="79"/>
      <c r="EZ1119" s="79"/>
      <c r="FA1119" s="79"/>
      <c r="FB1119" s="79"/>
      <c r="FC1119" s="79"/>
      <c r="FD1119" s="79"/>
      <c r="FE1119" s="79"/>
      <c r="FF1119" s="79"/>
      <c r="FG1119" s="79"/>
      <c r="FH1119" s="79"/>
      <c r="FI1119" s="79"/>
      <c r="FJ1119" s="79"/>
      <c r="FK1119" s="79"/>
      <c r="FL1119" s="79"/>
      <c r="FM1119" s="79"/>
      <c r="FN1119" s="79"/>
      <c r="FO1119" s="79"/>
      <c r="FP1119" s="79"/>
      <c r="FQ1119" s="79"/>
      <c r="FR1119" s="79"/>
      <c r="FS1119" s="79"/>
      <c r="FT1119" s="79"/>
      <c r="FU1119" s="79"/>
      <c r="FV1119" s="79"/>
      <c r="FW1119" s="79"/>
      <c r="FX1119" s="79"/>
      <c r="FY1119" s="79"/>
      <c r="FZ1119" s="79"/>
      <c r="GA1119" s="79"/>
      <c r="GB1119" s="79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79"/>
      <c r="HP1119" s="79"/>
      <c r="HQ1119" s="79"/>
      <c r="HR1119" s="79"/>
      <c r="HS1119" s="79"/>
      <c r="HT1119" s="79"/>
      <c r="HU1119" s="79"/>
      <c r="HV1119" s="79"/>
      <c r="HW1119" s="79"/>
      <c r="HX1119" s="79"/>
      <c r="HY1119" s="79"/>
      <c r="HZ1119" s="79"/>
      <c r="IA1119" s="79"/>
      <c r="IB1119" s="79"/>
      <c r="IC1119" s="79"/>
      <c r="ID1119" s="79"/>
      <c r="IE1119" s="79"/>
      <c r="IF1119" s="79"/>
      <c r="IG1119" s="79"/>
      <c r="IH1119" s="79"/>
      <c r="II1119" s="79"/>
      <c r="IJ1119" s="79"/>
      <c r="IK1119" s="79"/>
      <c r="IL1119" s="79"/>
      <c r="IM1119" s="79"/>
      <c r="IN1119" s="79"/>
      <c r="IO1119" s="79"/>
      <c r="IP1119" s="79"/>
      <c r="IQ1119" s="79"/>
      <c r="IR1119" s="79"/>
      <c r="IS1119" s="79"/>
      <c r="IT1119" s="79"/>
      <c r="IU1119" s="79"/>
      <c r="IV1119" s="79"/>
      <c r="IW1119" s="79"/>
      <c r="IX1119" s="79"/>
      <c r="IY1119" s="79"/>
      <c r="IZ1119" s="79"/>
      <c r="JA1119" s="79"/>
      <c r="JB1119" s="79"/>
      <c r="JC1119" s="79"/>
      <c r="JD1119" s="79"/>
      <c r="JE1119" s="79"/>
      <c r="JF1119" s="79"/>
      <c r="JG1119" s="79"/>
      <c r="JH1119" s="79"/>
      <c r="JI1119" s="79"/>
      <c r="JJ1119" s="79"/>
      <c r="JK1119" s="79"/>
      <c r="JL1119" s="79"/>
      <c r="JM1119" s="79"/>
      <c r="JN1119" s="79"/>
      <c r="JO1119" s="79"/>
      <c r="JP1119" s="79"/>
      <c r="JQ1119" s="79"/>
      <c r="JR1119" s="79"/>
      <c r="JS1119" s="79"/>
      <c r="JT1119" s="79"/>
      <c r="JU1119" s="79"/>
      <c r="JV1119" s="79"/>
      <c r="JW1119" s="79"/>
      <c r="JX1119" s="79"/>
      <c r="JY1119" s="79"/>
      <c r="JZ1119" s="79"/>
      <c r="KA1119" s="79"/>
      <c r="KB1119" s="79"/>
      <c r="KC1119" s="79"/>
      <c r="KD1119" s="79"/>
      <c r="KE1119" s="79"/>
      <c r="KF1119" s="79"/>
      <c r="KG1119" s="79"/>
      <c r="KH1119" s="79"/>
      <c r="KI1119" s="79"/>
      <c r="KJ1119" s="79"/>
      <c r="KK1119" s="79"/>
      <c r="KL1119" s="79"/>
      <c r="KM1119" s="79"/>
      <c r="KN1119" s="79"/>
      <c r="KO1119" s="79"/>
      <c r="KP1119" s="79"/>
      <c r="KQ1119" s="79"/>
      <c r="KR1119" s="79"/>
      <c r="KS1119" s="79"/>
      <c r="KT1119" s="79"/>
      <c r="KU1119" s="79"/>
      <c r="KV1119" s="79"/>
      <c r="KW1119" s="79"/>
      <c r="KX1119" s="79"/>
      <c r="KY1119" s="79"/>
      <c r="KZ1119" s="79"/>
      <c r="LA1119" s="79"/>
      <c r="LB1119" s="79"/>
      <c r="LC1119" s="79"/>
      <c r="LD1119" s="79"/>
      <c r="LE1119" s="79"/>
      <c r="LF1119" s="79"/>
      <c r="LG1119" s="79"/>
      <c r="LH1119" s="79"/>
      <c r="LI1119" s="79"/>
      <c r="LJ1119" s="79"/>
      <c r="LK1119" s="79"/>
      <c r="LL1119" s="79"/>
      <c r="LM1119" s="79"/>
      <c r="LN1119" s="79"/>
      <c r="LO1119" s="79"/>
      <c r="LP1119" s="79"/>
      <c r="LQ1119" s="79"/>
      <c r="LR1119" s="79"/>
      <c r="LS1119" s="79"/>
      <c r="LT1119" s="79"/>
      <c r="LU1119" s="79"/>
      <c r="LV1119" s="79"/>
      <c r="LW1119" s="79"/>
      <c r="LX1119" s="79"/>
      <c r="LY1119" s="79"/>
      <c r="LZ1119" s="79"/>
      <c r="MA1119" s="79"/>
      <c r="MB1119" s="79"/>
      <c r="MC1119" s="79"/>
      <c r="MD1119" s="79"/>
      <c r="ME1119" s="79"/>
      <c r="MF1119" s="79"/>
      <c r="MG1119" s="79"/>
      <c r="MH1119" s="79"/>
      <c r="MI1119" s="79"/>
      <c r="MJ1119" s="79"/>
      <c r="MK1119" s="79"/>
      <c r="ML1119" s="79"/>
      <c r="MM1119" s="79"/>
      <c r="MN1119" s="79"/>
      <c r="MO1119" s="79"/>
      <c r="MP1119" s="79"/>
      <c r="MQ1119" s="79"/>
      <c r="MR1119" s="79"/>
      <c r="MS1119" s="79"/>
      <c r="MT1119" s="79"/>
      <c r="MU1119" s="79"/>
      <c r="MV1119" s="79"/>
      <c r="MW1119" s="79"/>
      <c r="MX1119" s="79"/>
      <c r="MY1119" s="79"/>
      <c r="MZ1119" s="79"/>
      <c r="NA1119" s="79"/>
      <c r="NB1119" s="79"/>
      <c r="NC1119" s="79"/>
      <c r="ND1119" s="79"/>
      <c r="NE1119" s="79"/>
      <c r="NF1119" s="79"/>
      <c r="NG1119" s="79"/>
      <c r="NH1119" s="79"/>
      <c r="NI1119" s="79"/>
      <c r="NJ1119" s="79"/>
      <c r="NK1119" s="79"/>
      <c r="NL1119" s="79"/>
      <c r="NM1119" s="79"/>
      <c r="NN1119" s="79"/>
      <c r="NO1119" s="79"/>
      <c r="NP1119" s="79"/>
      <c r="NQ1119" s="79"/>
      <c r="NR1119" s="79"/>
      <c r="NS1119" s="79"/>
      <c r="NT1119" s="79"/>
      <c r="NU1119" s="79"/>
      <c r="NV1119" s="79"/>
      <c r="NW1119" s="79"/>
      <c r="NX1119" s="79"/>
      <c r="NY1119" s="79"/>
      <c r="NZ1119" s="79"/>
      <c r="OA1119" s="79"/>
      <c r="OB1119" s="79"/>
      <c r="OC1119" s="79"/>
      <c r="OD1119" s="79"/>
      <c r="OE1119" s="79"/>
      <c r="OF1119" s="79"/>
      <c r="OG1119" s="79"/>
      <c r="OH1119" s="79"/>
      <c r="OI1119" s="79"/>
      <c r="OJ1119" s="79"/>
      <c r="OK1119" s="79"/>
      <c r="OL1119" s="79"/>
      <c r="OM1119" s="79"/>
      <c r="ON1119" s="79"/>
      <c r="OO1119" s="79"/>
      <c r="OP1119" s="79"/>
      <c r="OQ1119" s="79"/>
      <c r="OR1119" s="79"/>
      <c r="OS1119" s="79"/>
      <c r="OT1119" s="79"/>
      <c r="OU1119" s="79"/>
      <c r="OV1119" s="79"/>
      <c r="OW1119" s="79"/>
      <c r="OX1119" s="79"/>
      <c r="OY1119" s="79"/>
      <c r="OZ1119" s="79"/>
      <c r="PA1119" s="79"/>
      <c r="PB1119" s="79"/>
      <c r="PC1119" s="79"/>
      <c r="PD1119" s="79"/>
      <c r="PE1119" s="79"/>
      <c r="PF1119" s="79"/>
      <c r="PG1119" s="79"/>
      <c r="PH1119" s="79"/>
      <c r="PI1119" s="79"/>
      <c r="PJ1119" s="79"/>
      <c r="PK1119" s="79"/>
      <c r="PL1119" s="79"/>
      <c r="PM1119" s="79"/>
      <c r="PN1119" s="79"/>
      <c r="PO1119" s="79"/>
      <c r="PP1119" s="79"/>
      <c r="PQ1119" s="79"/>
      <c r="PR1119" s="79"/>
      <c r="PS1119" s="79"/>
      <c r="PT1119" s="79"/>
      <c r="PU1119" s="79"/>
      <c r="PV1119" s="79"/>
      <c r="PW1119" s="79"/>
      <c r="PX1119" s="79"/>
      <c r="PY1119" s="79"/>
      <c r="PZ1119" s="79"/>
      <c r="QA1119" s="79"/>
      <c r="QB1119" s="79"/>
      <c r="QC1119" s="79"/>
      <c r="QD1119" s="79"/>
      <c r="QE1119" s="79"/>
      <c r="QF1119" s="79"/>
      <c r="QG1119" s="79"/>
      <c r="QH1119" s="79"/>
      <c r="QI1119" s="79"/>
      <c r="QJ1119" s="79"/>
      <c r="QK1119" s="79"/>
      <c r="QL1119" s="79"/>
      <c r="QM1119" s="79"/>
      <c r="QN1119" s="79"/>
      <c r="QO1119" s="79"/>
      <c r="QP1119" s="79"/>
      <c r="QQ1119" s="79"/>
      <c r="QR1119" s="79"/>
      <c r="QS1119" s="79"/>
      <c r="QT1119" s="79"/>
      <c r="QU1119" s="79"/>
      <c r="QV1119" s="79"/>
      <c r="QW1119" s="79"/>
      <c r="QX1119" s="79"/>
      <c r="QY1119" s="79"/>
      <c r="QZ1119" s="79"/>
      <c r="RA1119" s="79"/>
      <c r="RB1119" s="79"/>
      <c r="RC1119" s="79"/>
      <c r="RD1119" s="79"/>
      <c r="RE1119" s="79"/>
      <c r="RF1119" s="79"/>
      <c r="RG1119" s="79"/>
      <c r="RH1119" s="79"/>
      <c r="RI1119" s="79"/>
      <c r="RJ1119" s="79"/>
      <c r="RK1119" s="79"/>
      <c r="RL1119" s="79"/>
      <c r="RM1119" s="79"/>
      <c r="RN1119" s="79"/>
      <c r="RO1119" s="79"/>
      <c r="RP1119" s="79"/>
      <c r="RQ1119" s="79"/>
      <c r="RR1119" s="79"/>
      <c r="RS1119" s="79"/>
      <c r="RT1119" s="79"/>
      <c r="RU1119" s="79"/>
      <c r="RV1119" s="79"/>
      <c r="RW1119" s="79"/>
      <c r="RX1119" s="79"/>
      <c r="RY1119" s="79"/>
      <c r="RZ1119" s="79"/>
      <c r="SA1119" s="79"/>
      <c r="SB1119" s="79"/>
      <c r="SC1119" s="79"/>
      <c r="SD1119" s="79"/>
      <c r="SE1119" s="79"/>
      <c r="SF1119" s="79"/>
      <c r="SG1119" s="79"/>
      <c r="SH1119" s="79"/>
      <c r="SI1119" s="79"/>
      <c r="SJ1119" s="79"/>
      <c r="SK1119" s="79"/>
      <c r="SL1119" s="79"/>
      <c r="SM1119" s="79"/>
      <c r="SN1119" s="79"/>
      <c r="SO1119" s="79"/>
      <c r="SP1119" s="79"/>
      <c r="SQ1119" s="79"/>
      <c r="SR1119" s="79"/>
      <c r="SS1119" s="79"/>
      <c r="ST1119" s="79"/>
      <c r="SU1119" s="79"/>
      <c r="SV1119" s="79"/>
      <c r="SW1119" s="79"/>
      <c r="SX1119" s="79"/>
      <c r="SY1119" s="79"/>
      <c r="SZ1119" s="79"/>
      <c r="TA1119" s="79"/>
      <c r="TB1119" s="79"/>
      <c r="TC1119" s="79"/>
      <c r="TD1119" s="79"/>
      <c r="TE1119" s="79"/>
      <c r="TF1119" s="79"/>
      <c r="TG1119" s="79"/>
      <c r="TH1119" s="79"/>
      <c r="TI1119" s="79"/>
      <c r="TJ1119" s="79"/>
      <c r="TK1119" s="79"/>
      <c r="TL1119" s="79"/>
      <c r="TM1119" s="79"/>
      <c r="TN1119" s="79"/>
      <c r="TO1119" s="79"/>
      <c r="TP1119" s="79"/>
      <c r="TQ1119" s="79"/>
      <c r="TR1119" s="79"/>
      <c r="TS1119" s="79"/>
      <c r="TT1119" s="79"/>
      <c r="TU1119" s="79"/>
      <c r="TV1119" s="79"/>
      <c r="TW1119" s="79"/>
      <c r="TX1119" s="79"/>
      <c r="TY1119" s="79"/>
      <c r="TZ1119" s="79"/>
      <c r="UA1119" s="79"/>
      <c r="UB1119" s="79"/>
      <c r="UC1119" s="79"/>
      <c r="UD1119" s="79"/>
      <c r="UE1119" s="79"/>
      <c r="UF1119" s="79"/>
      <c r="UG1119" s="79"/>
      <c r="UH1119" s="79"/>
      <c r="UI1119" s="79"/>
      <c r="UJ1119" s="79"/>
      <c r="UK1119" s="79"/>
      <c r="UL1119" s="79"/>
      <c r="UM1119" s="79"/>
      <c r="UN1119" s="79"/>
      <c r="UO1119" s="79"/>
      <c r="UP1119" s="79"/>
      <c r="UQ1119" s="79"/>
      <c r="UR1119" s="79"/>
      <c r="US1119" s="79"/>
      <c r="UT1119" s="79"/>
      <c r="UU1119" s="79"/>
      <c r="UV1119" s="79"/>
      <c r="UW1119" s="79"/>
      <c r="UX1119" s="79"/>
      <c r="UY1119" s="79"/>
      <c r="UZ1119" s="79"/>
      <c r="VA1119" s="79"/>
      <c r="VB1119" s="79"/>
      <c r="VC1119" s="79"/>
      <c r="VD1119" s="79"/>
      <c r="VE1119" s="79"/>
      <c r="VF1119" s="79"/>
      <c r="VG1119" s="79"/>
      <c r="VH1119" s="79"/>
      <c r="VI1119" s="79"/>
      <c r="VJ1119" s="79"/>
      <c r="VK1119" s="79"/>
      <c r="VL1119" s="79"/>
      <c r="VM1119" s="79"/>
      <c r="VN1119" s="79"/>
      <c r="VO1119" s="79"/>
      <c r="VP1119" s="79"/>
      <c r="VQ1119" s="79"/>
      <c r="VR1119" s="79"/>
      <c r="VS1119" s="79"/>
      <c r="VT1119" s="79"/>
      <c r="VU1119" s="79"/>
      <c r="VV1119" s="79"/>
      <c r="VW1119" s="79"/>
      <c r="VX1119" s="79"/>
      <c r="VY1119" s="79"/>
      <c r="VZ1119" s="79"/>
      <c r="WA1119" s="79"/>
      <c r="WB1119" s="79"/>
      <c r="WC1119" s="79"/>
    </row>
    <row r="1120" spans="1:601" s="103" customFormat="1">
      <c r="A1120" s="60">
        <f>IF(C1120=C1119,A1119,IF(C1120=(C1119+1),A1119,(A1119+1)))</f>
        <v>158</v>
      </c>
      <c r="B1120" s="50" t="str">
        <f>IF(L1120="Stroke",IF(M1120=M1119,IF(A1120&lt;&gt;A1119,1,IF(L1119="Stroke",B1119+1,IF(L1118="Stroke",B1118+1,IF(L1117="Stroke",B1117+1,IF(L1116="Stroke",B1116+1,IF(L1115="Stroke",B1115+1,IF(L1114="Stroke",B1114+1,IF(L1113="Stroke",B1113+1,"")))))))),IF(A1120&lt;&gt;A1118,1,IF(M1120=M1118,IF(L1118="Stroke",B1118+1,IF(M1120=M1117,IF(L1117="Stroke",B1117+1,""))),1))),"")</f>
        <v/>
      </c>
      <c r="C1120" s="60">
        <f t="shared" si="34"/>
        <v>67940</v>
      </c>
      <c r="D1120" s="60" t="str">
        <f t="shared" si="35"/>
        <v>2017123</v>
      </c>
      <c r="E1120" s="60">
        <v>2017</v>
      </c>
      <c r="F1120" s="60">
        <v>12</v>
      </c>
      <c r="G1120" s="60">
        <v>3</v>
      </c>
      <c r="H1120" s="60">
        <v>18</v>
      </c>
      <c r="I1120" s="60">
        <v>52</v>
      </c>
      <c r="J1120" s="60">
        <v>20</v>
      </c>
      <c r="K1120" s="60">
        <v>55</v>
      </c>
      <c r="L1120" s="61" t="s">
        <v>47</v>
      </c>
      <c r="M1120" s="60">
        <v>2</v>
      </c>
      <c r="N1120" s="60" t="s">
        <v>21</v>
      </c>
      <c r="O1120" s="60" t="s">
        <v>27</v>
      </c>
      <c r="P1120" s="60">
        <v>0</v>
      </c>
      <c r="Q1120" s="60"/>
      <c r="R1120" s="60"/>
      <c r="S1120" s="60"/>
      <c r="T1120" s="60"/>
      <c r="U1120" s="79"/>
      <c r="V1120" s="79"/>
      <c r="W1120" s="79"/>
      <c r="X1120" s="79"/>
      <c r="Y1120" s="79"/>
      <c r="Z1120" s="79"/>
      <c r="AA1120" s="79"/>
      <c r="AB1120" s="79"/>
      <c r="AC1120" s="79"/>
      <c r="AD1120" s="79"/>
      <c r="AE1120" s="79"/>
      <c r="AF1120" s="79"/>
      <c r="AG1120" s="79"/>
      <c r="AH1120" s="79"/>
      <c r="AI1120" s="79"/>
      <c r="AJ1120" s="79"/>
      <c r="AK1120" s="79"/>
      <c r="AL1120" s="79"/>
      <c r="AM1120" s="79"/>
      <c r="AN1120" s="79"/>
      <c r="AO1120" s="79"/>
      <c r="AP1120" s="79"/>
      <c r="AQ1120" s="79"/>
      <c r="AR1120" s="79"/>
      <c r="AS1120" s="79"/>
      <c r="AT1120" s="79"/>
      <c r="AU1120" s="79"/>
      <c r="AV1120" s="79"/>
      <c r="AW1120" s="79"/>
      <c r="AX1120" s="79"/>
      <c r="AY1120" s="79"/>
      <c r="AZ1120" s="79"/>
      <c r="BA1120" s="79"/>
      <c r="BB1120" s="79"/>
      <c r="BC1120" s="79"/>
      <c r="BD1120" s="79"/>
      <c r="BE1120" s="79"/>
      <c r="BF1120" s="79"/>
      <c r="BG1120" s="79"/>
      <c r="BH1120" s="79"/>
      <c r="BI1120" s="79"/>
      <c r="BJ1120" s="79"/>
      <c r="BK1120" s="79"/>
      <c r="BL1120" s="79"/>
      <c r="BM1120" s="79"/>
      <c r="BN1120" s="79"/>
      <c r="BO1120" s="79"/>
      <c r="BP1120" s="79"/>
      <c r="BQ1120" s="79"/>
      <c r="BR1120" s="79"/>
      <c r="BS1120" s="79"/>
      <c r="BT1120" s="79"/>
      <c r="BU1120" s="79"/>
      <c r="BV1120" s="79"/>
      <c r="BW1120" s="79"/>
      <c r="BX1120" s="79"/>
      <c r="BY1120" s="79"/>
      <c r="BZ1120" s="79"/>
      <c r="CA1120" s="79"/>
      <c r="CB1120" s="79"/>
      <c r="CC1120" s="79"/>
      <c r="CD1120" s="79"/>
      <c r="CE1120" s="79"/>
      <c r="CF1120" s="79"/>
      <c r="CG1120" s="79"/>
      <c r="CH1120" s="79"/>
      <c r="CI1120" s="79"/>
      <c r="CJ1120" s="79"/>
      <c r="CK1120" s="79"/>
      <c r="CL1120" s="79"/>
      <c r="CM1120" s="79"/>
      <c r="CN1120" s="79"/>
      <c r="CO1120" s="79"/>
      <c r="CP1120" s="79"/>
      <c r="CQ1120" s="79"/>
      <c r="CR1120" s="79"/>
      <c r="CS1120" s="79"/>
      <c r="CT1120" s="79"/>
      <c r="CU1120" s="79"/>
      <c r="CV1120" s="79"/>
      <c r="CW1120" s="79"/>
      <c r="CX1120" s="79"/>
      <c r="CY1120" s="79"/>
      <c r="CZ1120" s="79"/>
      <c r="DA1120" s="79"/>
      <c r="DB1120" s="79"/>
      <c r="DC1120" s="79"/>
      <c r="DD1120" s="79"/>
      <c r="DE1120" s="79"/>
      <c r="DF1120" s="79"/>
      <c r="DG1120" s="79"/>
      <c r="DH1120" s="79"/>
      <c r="DI1120" s="79"/>
      <c r="DJ1120" s="79"/>
      <c r="DK1120" s="79"/>
      <c r="DL1120" s="79"/>
      <c r="DM1120" s="79"/>
      <c r="DN1120" s="79"/>
      <c r="DO1120" s="79"/>
      <c r="DP1120" s="79"/>
      <c r="DQ1120" s="79"/>
      <c r="DR1120" s="79"/>
      <c r="DS1120" s="79"/>
      <c r="DT1120" s="79"/>
      <c r="DU1120" s="79"/>
      <c r="DV1120" s="79"/>
      <c r="DW1120" s="79"/>
      <c r="DX1120" s="79"/>
      <c r="DY1120" s="79"/>
      <c r="DZ1120" s="79"/>
      <c r="EA1120" s="79"/>
      <c r="EB1120" s="79"/>
      <c r="EC1120" s="79"/>
      <c r="ED1120" s="79"/>
      <c r="EE1120" s="79"/>
      <c r="EF1120" s="79"/>
      <c r="EG1120" s="79"/>
      <c r="EH1120" s="79"/>
      <c r="EI1120" s="79"/>
      <c r="EJ1120" s="79"/>
      <c r="EK1120" s="79"/>
      <c r="EL1120" s="79"/>
      <c r="EM1120" s="79"/>
      <c r="EN1120" s="79"/>
      <c r="EO1120" s="79"/>
      <c r="EP1120" s="79"/>
      <c r="EQ1120" s="79"/>
      <c r="ER1120" s="79"/>
      <c r="ES1120" s="79"/>
      <c r="ET1120" s="79"/>
      <c r="EU1120" s="79"/>
      <c r="EV1120" s="79"/>
      <c r="EW1120" s="79"/>
      <c r="EX1120" s="79"/>
      <c r="EY1120" s="79"/>
      <c r="EZ1120" s="79"/>
      <c r="FA1120" s="79"/>
      <c r="FB1120" s="79"/>
      <c r="FC1120" s="79"/>
      <c r="FD1120" s="79"/>
      <c r="FE1120" s="79"/>
      <c r="FF1120" s="79"/>
      <c r="FG1120" s="79"/>
      <c r="FH1120" s="79"/>
      <c r="FI1120" s="79"/>
      <c r="FJ1120" s="79"/>
      <c r="FK1120" s="79"/>
      <c r="FL1120" s="79"/>
      <c r="FM1120" s="79"/>
      <c r="FN1120" s="79"/>
      <c r="FO1120" s="79"/>
      <c r="FP1120" s="79"/>
      <c r="FQ1120" s="79"/>
      <c r="FR1120" s="79"/>
      <c r="FS1120" s="79"/>
      <c r="FT1120" s="79"/>
      <c r="FU1120" s="79"/>
      <c r="FV1120" s="79"/>
      <c r="FW1120" s="79"/>
      <c r="FX1120" s="79"/>
      <c r="FY1120" s="79"/>
      <c r="FZ1120" s="79"/>
      <c r="GA1120" s="79"/>
      <c r="GB1120" s="79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79"/>
      <c r="HP1120" s="79"/>
      <c r="HQ1120" s="79"/>
      <c r="HR1120" s="79"/>
      <c r="HS1120" s="79"/>
      <c r="HT1120" s="79"/>
      <c r="HU1120" s="79"/>
      <c r="HV1120" s="79"/>
      <c r="HW1120" s="79"/>
      <c r="HX1120" s="79"/>
      <c r="HY1120" s="79"/>
      <c r="HZ1120" s="79"/>
      <c r="IA1120" s="79"/>
      <c r="IB1120" s="79"/>
      <c r="IC1120" s="79"/>
      <c r="ID1120" s="79"/>
      <c r="IE1120" s="79"/>
      <c r="IF1120" s="79"/>
      <c r="IG1120" s="79"/>
      <c r="IH1120" s="79"/>
      <c r="II1120" s="79"/>
      <c r="IJ1120" s="79"/>
      <c r="IK1120" s="79"/>
      <c r="IL1120" s="79"/>
      <c r="IM1120" s="79"/>
      <c r="IN1120" s="79"/>
      <c r="IO1120" s="79"/>
      <c r="IP1120" s="79"/>
      <c r="IQ1120" s="79"/>
      <c r="IR1120" s="79"/>
      <c r="IS1120" s="79"/>
      <c r="IT1120" s="79"/>
      <c r="IU1120" s="79"/>
      <c r="IV1120" s="79"/>
      <c r="IW1120" s="79"/>
      <c r="IX1120" s="79"/>
      <c r="IY1120" s="79"/>
      <c r="IZ1120" s="79"/>
      <c r="JA1120" s="79"/>
      <c r="JB1120" s="79"/>
      <c r="JC1120" s="79"/>
      <c r="JD1120" s="79"/>
      <c r="JE1120" s="79"/>
      <c r="JF1120" s="79"/>
      <c r="JG1120" s="79"/>
      <c r="JH1120" s="79"/>
      <c r="JI1120" s="79"/>
      <c r="JJ1120" s="79"/>
      <c r="JK1120" s="79"/>
      <c r="JL1120" s="79"/>
      <c r="JM1120" s="79"/>
      <c r="JN1120" s="79"/>
      <c r="JO1120" s="79"/>
      <c r="JP1120" s="79"/>
      <c r="JQ1120" s="79"/>
      <c r="JR1120" s="79"/>
      <c r="JS1120" s="79"/>
      <c r="JT1120" s="79"/>
      <c r="JU1120" s="79"/>
      <c r="JV1120" s="79"/>
      <c r="JW1120" s="79"/>
      <c r="JX1120" s="79"/>
      <c r="JY1120" s="79"/>
      <c r="JZ1120" s="79"/>
      <c r="KA1120" s="79"/>
      <c r="KB1120" s="79"/>
      <c r="KC1120" s="79"/>
      <c r="KD1120" s="79"/>
      <c r="KE1120" s="79"/>
      <c r="KF1120" s="79"/>
      <c r="KG1120" s="79"/>
      <c r="KH1120" s="79"/>
      <c r="KI1120" s="79"/>
      <c r="KJ1120" s="79"/>
      <c r="KK1120" s="79"/>
      <c r="KL1120" s="79"/>
      <c r="KM1120" s="79"/>
      <c r="KN1120" s="79"/>
      <c r="KO1120" s="79"/>
      <c r="KP1120" s="79"/>
      <c r="KQ1120" s="79"/>
      <c r="KR1120" s="79"/>
      <c r="KS1120" s="79"/>
      <c r="KT1120" s="79"/>
      <c r="KU1120" s="79"/>
      <c r="KV1120" s="79"/>
      <c r="KW1120" s="79"/>
      <c r="KX1120" s="79"/>
      <c r="KY1120" s="79"/>
      <c r="KZ1120" s="79"/>
      <c r="LA1120" s="79"/>
      <c r="LB1120" s="79"/>
      <c r="LC1120" s="79"/>
      <c r="LD1120" s="79"/>
      <c r="LE1120" s="79"/>
      <c r="LF1120" s="79"/>
      <c r="LG1120" s="79"/>
      <c r="LH1120" s="79"/>
      <c r="LI1120" s="79"/>
      <c r="LJ1120" s="79"/>
      <c r="LK1120" s="79"/>
      <c r="LL1120" s="79"/>
      <c r="LM1120" s="79"/>
      <c r="LN1120" s="79"/>
      <c r="LO1120" s="79"/>
      <c r="LP1120" s="79"/>
      <c r="LQ1120" s="79"/>
      <c r="LR1120" s="79"/>
      <c r="LS1120" s="79"/>
      <c r="LT1120" s="79"/>
      <c r="LU1120" s="79"/>
      <c r="LV1120" s="79"/>
      <c r="LW1120" s="79"/>
      <c r="LX1120" s="79"/>
      <c r="LY1120" s="79"/>
      <c r="LZ1120" s="79"/>
      <c r="MA1120" s="79"/>
      <c r="MB1120" s="79"/>
      <c r="MC1120" s="79"/>
      <c r="MD1120" s="79"/>
      <c r="ME1120" s="79"/>
      <c r="MF1120" s="79"/>
      <c r="MG1120" s="79"/>
      <c r="MH1120" s="79"/>
      <c r="MI1120" s="79"/>
      <c r="MJ1120" s="79"/>
      <c r="MK1120" s="79"/>
      <c r="ML1120" s="79"/>
      <c r="MM1120" s="79"/>
      <c r="MN1120" s="79"/>
      <c r="MO1120" s="79"/>
      <c r="MP1120" s="79"/>
      <c r="MQ1120" s="79"/>
      <c r="MR1120" s="79"/>
      <c r="MS1120" s="79"/>
      <c r="MT1120" s="79"/>
      <c r="MU1120" s="79"/>
      <c r="MV1120" s="79"/>
      <c r="MW1120" s="79"/>
      <c r="MX1120" s="79"/>
      <c r="MY1120" s="79"/>
      <c r="MZ1120" s="79"/>
      <c r="NA1120" s="79"/>
      <c r="NB1120" s="79"/>
      <c r="NC1120" s="79"/>
      <c r="ND1120" s="79"/>
      <c r="NE1120" s="79"/>
      <c r="NF1120" s="79"/>
      <c r="NG1120" s="79"/>
      <c r="NH1120" s="79"/>
      <c r="NI1120" s="79"/>
      <c r="NJ1120" s="79"/>
      <c r="NK1120" s="79"/>
      <c r="NL1120" s="79"/>
      <c r="NM1120" s="79"/>
      <c r="NN1120" s="79"/>
      <c r="NO1120" s="79"/>
      <c r="NP1120" s="79"/>
      <c r="NQ1120" s="79"/>
      <c r="NR1120" s="79"/>
      <c r="NS1120" s="79"/>
      <c r="NT1120" s="79"/>
      <c r="NU1120" s="79"/>
      <c r="NV1120" s="79"/>
      <c r="NW1120" s="79"/>
      <c r="NX1120" s="79"/>
      <c r="NY1120" s="79"/>
      <c r="NZ1120" s="79"/>
      <c r="OA1120" s="79"/>
      <c r="OB1120" s="79"/>
      <c r="OC1120" s="79"/>
      <c r="OD1120" s="79"/>
      <c r="OE1120" s="79"/>
      <c r="OF1120" s="79"/>
      <c r="OG1120" s="79"/>
      <c r="OH1120" s="79"/>
      <c r="OI1120" s="79"/>
      <c r="OJ1120" s="79"/>
      <c r="OK1120" s="79"/>
      <c r="OL1120" s="79"/>
      <c r="OM1120" s="79"/>
      <c r="ON1120" s="79"/>
      <c r="OO1120" s="79"/>
      <c r="OP1120" s="79"/>
      <c r="OQ1120" s="79"/>
      <c r="OR1120" s="79"/>
      <c r="OS1120" s="79"/>
      <c r="OT1120" s="79"/>
      <c r="OU1120" s="79"/>
      <c r="OV1120" s="79"/>
      <c r="OW1120" s="79"/>
      <c r="OX1120" s="79"/>
      <c r="OY1120" s="79"/>
      <c r="OZ1120" s="79"/>
      <c r="PA1120" s="79"/>
      <c r="PB1120" s="79"/>
      <c r="PC1120" s="79"/>
      <c r="PD1120" s="79"/>
      <c r="PE1120" s="79"/>
      <c r="PF1120" s="79"/>
      <c r="PG1120" s="79"/>
      <c r="PH1120" s="79"/>
      <c r="PI1120" s="79"/>
      <c r="PJ1120" s="79"/>
      <c r="PK1120" s="79"/>
      <c r="PL1120" s="79"/>
      <c r="PM1120" s="79"/>
      <c r="PN1120" s="79"/>
      <c r="PO1120" s="79"/>
      <c r="PP1120" s="79"/>
      <c r="PQ1120" s="79"/>
      <c r="PR1120" s="79"/>
      <c r="PS1120" s="79"/>
      <c r="PT1120" s="79"/>
      <c r="PU1120" s="79"/>
      <c r="PV1120" s="79"/>
      <c r="PW1120" s="79"/>
      <c r="PX1120" s="79"/>
      <c r="PY1120" s="79"/>
      <c r="PZ1120" s="79"/>
      <c r="QA1120" s="79"/>
      <c r="QB1120" s="79"/>
      <c r="QC1120" s="79"/>
      <c r="QD1120" s="79"/>
      <c r="QE1120" s="79"/>
      <c r="QF1120" s="79"/>
      <c r="QG1120" s="79"/>
      <c r="QH1120" s="79"/>
      <c r="QI1120" s="79"/>
      <c r="QJ1120" s="79"/>
      <c r="QK1120" s="79"/>
      <c r="QL1120" s="79"/>
      <c r="QM1120" s="79"/>
      <c r="QN1120" s="79"/>
      <c r="QO1120" s="79"/>
      <c r="QP1120" s="79"/>
      <c r="QQ1120" s="79"/>
      <c r="QR1120" s="79"/>
      <c r="QS1120" s="79"/>
      <c r="QT1120" s="79"/>
      <c r="QU1120" s="79"/>
      <c r="QV1120" s="79"/>
      <c r="QW1120" s="79"/>
      <c r="QX1120" s="79"/>
      <c r="QY1120" s="79"/>
      <c r="QZ1120" s="79"/>
      <c r="RA1120" s="79"/>
      <c r="RB1120" s="79"/>
      <c r="RC1120" s="79"/>
      <c r="RD1120" s="79"/>
      <c r="RE1120" s="79"/>
      <c r="RF1120" s="79"/>
      <c r="RG1120" s="79"/>
      <c r="RH1120" s="79"/>
      <c r="RI1120" s="79"/>
      <c r="RJ1120" s="79"/>
      <c r="RK1120" s="79"/>
      <c r="RL1120" s="79"/>
      <c r="RM1120" s="79"/>
      <c r="RN1120" s="79"/>
      <c r="RO1120" s="79"/>
      <c r="RP1120" s="79"/>
      <c r="RQ1120" s="79"/>
      <c r="RR1120" s="79"/>
      <c r="RS1120" s="79"/>
      <c r="RT1120" s="79"/>
      <c r="RU1120" s="79"/>
      <c r="RV1120" s="79"/>
      <c r="RW1120" s="79"/>
      <c r="RX1120" s="79"/>
      <c r="RY1120" s="79"/>
      <c r="RZ1120" s="79"/>
      <c r="SA1120" s="79"/>
      <c r="SB1120" s="79"/>
      <c r="SC1120" s="79"/>
      <c r="SD1120" s="79"/>
      <c r="SE1120" s="79"/>
      <c r="SF1120" s="79"/>
      <c r="SG1120" s="79"/>
      <c r="SH1120" s="79"/>
      <c r="SI1120" s="79"/>
      <c r="SJ1120" s="79"/>
      <c r="SK1120" s="79"/>
      <c r="SL1120" s="79"/>
      <c r="SM1120" s="79"/>
      <c r="SN1120" s="79"/>
      <c r="SO1120" s="79"/>
      <c r="SP1120" s="79"/>
      <c r="SQ1120" s="79"/>
      <c r="SR1120" s="79"/>
      <c r="SS1120" s="79"/>
      <c r="ST1120" s="79"/>
      <c r="SU1120" s="79"/>
      <c r="SV1120" s="79"/>
      <c r="SW1120" s="79"/>
      <c r="SX1120" s="79"/>
      <c r="SY1120" s="79"/>
      <c r="SZ1120" s="79"/>
      <c r="TA1120" s="79"/>
      <c r="TB1120" s="79"/>
      <c r="TC1120" s="79"/>
      <c r="TD1120" s="79"/>
      <c r="TE1120" s="79"/>
      <c r="TF1120" s="79"/>
      <c r="TG1120" s="79"/>
      <c r="TH1120" s="79"/>
      <c r="TI1120" s="79"/>
      <c r="TJ1120" s="79"/>
      <c r="TK1120" s="79"/>
      <c r="TL1120" s="79"/>
      <c r="TM1120" s="79"/>
      <c r="TN1120" s="79"/>
      <c r="TO1120" s="79"/>
      <c r="TP1120" s="79"/>
      <c r="TQ1120" s="79"/>
      <c r="TR1120" s="79"/>
      <c r="TS1120" s="79"/>
      <c r="TT1120" s="79"/>
      <c r="TU1120" s="79"/>
      <c r="TV1120" s="79"/>
      <c r="TW1120" s="79"/>
      <c r="TX1120" s="79"/>
      <c r="TY1120" s="79"/>
      <c r="TZ1120" s="79"/>
      <c r="UA1120" s="79"/>
      <c r="UB1120" s="79"/>
      <c r="UC1120" s="79"/>
      <c r="UD1120" s="79"/>
      <c r="UE1120" s="79"/>
      <c r="UF1120" s="79"/>
      <c r="UG1120" s="79"/>
      <c r="UH1120" s="79"/>
      <c r="UI1120" s="79"/>
      <c r="UJ1120" s="79"/>
      <c r="UK1120" s="79"/>
      <c r="UL1120" s="79"/>
      <c r="UM1120" s="79"/>
      <c r="UN1120" s="79"/>
      <c r="UO1120" s="79"/>
      <c r="UP1120" s="79"/>
      <c r="UQ1120" s="79"/>
      <c r="UR1120" s="79"/>
      <c r="US1120" s="79"/>
      <c r="UT1120" s="79"/>
      <c r="UU1120" s="79"/>
      <c r="UV1120" s="79"/>
      <c r="UW1120" s="79"/>
      <c r="UX1120" s="79"/>
      <c r="UY1120" s="79"/>
      <c r="UZ1120" s="79"/>
      <c r="VA1120" s="79"/>
      <c r="VB1120" s="79"/>
      <c r="VC1120" s="79"/>
      <c r="VD1120" s="79"/>
      <c r="VE1120" s="79"/>
      <c r="VF1120" s="79"/>
      <c r="VG1120" s="79"/>
      <c r="VH1120" s="79"/>
      <c r="VI1120" s="79"/>
      <c r="VJ1120" s="79"/>
      <c r="VK1120" s="79"/>
      <c r="VL1120" s="79"/>
      <c r="VM1120" s="79"/>
      <c r="VN1120" s="79"/>
      <c r="VO1120" s="79"/>
      <c r="VP1120" s="79"/>
      <c r="VQ1120" s="79"/>
      <c r="VR1120" s="79"/>
      <c r="VS1120" s="79"/>
      <c r="VT1120" s="79"/>
      <c r="VU1120" s="79"/>
      <c r="VV1120" s="79"/>
      <c r="VW1120" s="79"/>
      <c r="VX1120" s="79"/>
      <c r="VY1120" s="79"/>
      <c r="VZ1120" s="79"/>
      <c r="WA1120" s="79"/>
      <c r="WB1120" s="79"/>
      <c r="WC1120" s="79"/>
    </row>
    <row r="1121" spans="1:601" s="103" customFormat="1">
      <c r="A1121" s="60">
        <f>IF(C1121=C1120,A1120,IF(C1121=(C1120+1),A1120,(A1120+1)))</f>
        <v>158</v>
      </c>
      <c r="B1121" s="50" t="str">
        <f>IF(L1121="Stroke",IF(M1121=M1120,IF(A1121&lt;&gt;A1120,1,IF(L1120="Stroke",B1120+1,IF(L1119="Stroke",B1119+1,IF(L1118="Stroke",B1118+1,IF(L1117="Stroke",B1117+1,IF(L1116="Stroke",B1116+1,IF(L1115="Stroke",B1115+1,IF(L1114="Stroke",B1114+1,"")))))))),IF(A1121&lt;&gt;A1119,1,IF(M1121=M1119,IF(L1119="Stroke",B1119+1,IF(M1121=M1118,IF(L1118="Stroke",B1118+1,""))),1))),"")</f>
        <v/>
      </c>
      <c r="C1121" s="60">
        <f t="shared" si="34"/>
        <v>67940</v>
      </c>
      <c r="D1121" s="60" t="str">
        <f t="shared" si="35"/>
        <v>2017123</v>
      </c>
      <c r="E1121" s="60">
        <v>2017</v>
      </c>
      <c r="F1121" s="60">
        <v>12</v>
      </c>
      <c r="G1121" s="60">
        <v>3</v>
      </c>
      <c r="H1121" s="60">
        <v>18</v>
      </c>
      <c r="I1121" s="60">
        <v>52</v>
      </c>
      <c r="J1121" s="60">
        <v>20</v>
      </c>
      <c r="K1121" s="60">
        <v>64</v>
      </c>
      <c r="L1121" s="61" t="s">
        <v>47</v>
      </c>
      <c r="M1121" s="60">
        <v>2</v>
      </c>
      <c r="N1121" s="60" t="s">
        <v>21</v>
      </c>
      <c r="O1121" s="60" t="s">
        <v>27</v>
      </c>
      <c r="P1121" s="60">
        <v>0</v>
      </c>
      <c r="Q1121" s="60"/>
      <c r="R1121" s="60"/>
      <c r="S1121" s="60"/>
      <c r="T1121" s="60"/>
      <c r="U1121" s="79"/>
      <c r="V1121" s="79"/>
      <c r="W1121" s="79"/>
      <c r="X1121" s="79"/>
      <c r="Y1121" s="79"/>
      <c r="Z1121" s="79"/>
      <c r="AA1121" s="79"/>
      <c r="AB1121" s="79"/>
      <c r="AC1121" s="79"/>
      <c r="AD1121" s="79"/>
      <c r="AE1121" s="79"/>
      <c r="AF1121" s="79"/>
      <c r="AG1121" s="79"/>
      <c r="AH1121" s="79"/>
      <c r="AI1121" s="79"/>
      <c r="AJ1121" s="79"/>
      <c r="AK1121" s="79"/>
      <c r="AL1121" s="79"/>
      <c r="AM1121" s="79"/>
      <c r="AN1121" s="79"/>
      <c r="AO1121" s="79"/>
      <c r="AP1121" s="79"/>
      <c r="AQ1121" s="79"/>
      <c r="AR1121" s="79"/>
      <c r="AS1121" s="79"/>
      <c r="AT1121" s="79"/>
      <c r="AU1121" s="79"/>
      <c r="AV1121" s="79"/>
      <c r="AW1121" s="79"/>
      <c r="AX1121" s="79"/>
      <c r="AY1121" s="79"/>
      <c r="AZ1121" s="79"/>
      <c r="BA1121" s="79"/>
      <c r="BB1121" s="79"/>
      <c r="BC1121" s="79"/>
      <c r="BD1121" s="79"/>
      <c r="BE1121" s="79"/>
      <c r="BF1121" s="79"/>
      <c r="BG1121" s="79"/>
      <c r="BH1121" s="79"/>
      <c r="BI1121" s="79"/>
      <c r="BJ1121" s="79"/>
      <c r="BK1121" s="79"/>
      <c r="BL1121" s="79"/>
      <c r="BM1121" s="79"/>
      <c r="BN1121" s="79"/>
      <c r="BO1121" s="79"/>
      <c r="BP1121" s="79"/>
      <c r="BQ1121" s="79"/>
      <c r="BR1121" s="79"/>
      <c r="BS1121" s="79"/>
      <c r="BT1121" s="79"/>
      <c r="BU1121" s="79"/>
      <c r="BV1121" s="79"/>
      <c r="BW1121" s="79"/>
      <c r="BX1121" s="79"/>
      <c r="BY1121" s="79"/>
      <c r="BZ1121" s="79"/>
      <c r="CA1121" s="79"/>
      <c r="CB1121" s="79"/>
      <c r="CC1121" s="79"/>
      <c r="CD1121" s="79"/>
      <c r="CE1121" s="79"/>
      <c r="CF1121" s="79"/>
      <c r="CG1121" s="79"/>
      <c r="CH1121" s="79"/>
      <c r="CI1121" s="79"/>
      <c r="CJ1121" s="79"/>
      <c r="CK1121" s="79"/>
      <c r="CL1121" s="79"/>
      <c r="CM1121" s="79"/>
      <c r="CN1121" s="79"/>
      <c r="CO1121" s="79"/>
      <c r="CP1121" s="79"/>
      <c r="CQ1121" s="79"/>
      <c r="CR1121" s="79"/>
      <c r="CS1121" s="79"/>
      <c r="CT1121" s="79"/>
      <c r="CU1121" s="79"/>
      <c r="CV1121" s="79"/>
      <c r="CW1121" s="79"/>
      <c r="CX1121" s="79"/>
      <c r="CY1121" s="79"/>
      <c r="CZ1121" s="79"/>
      <c r="DA1121" s="79"/>
      <c r="DB1121" s="79"/>
      <c r="DC1121" s="79"/>
      <c r="DD1121" s="79"/>
      <c r="DE1121" s="79"/>
      <c r="DF1121" s="79"/>
      <c r="DG1121" s="79"/>
      <c r="DH1121" s="79"/>
      <c r="DI1121" s="79"/>
      <c r="DJ1121" s="79"/>
      <c r="DK1121" s="79"/>
      <c r="DL1121" s="79"/>
      <c r="DM1121" s="79"/>
      <c r="DN1121" s="79"/>
      <c r="DO1121" s="79"/>
      <c r="DP1121" s="79"/>
      <c r="DQ1121" s="79"/>
      <c r="DR1121" s="79"/>
      <c r="DS1121" s="79"/>
      <c r="DT1121" s="79"/>
      <c r="DU1121" s="79"/>
      <c r="DV1121" s="79"/>
      <c r="DW1121" s="79"/>
      <c r="DX1121" s="79"/>
      <c r="DY1121" s="79"/>
      <c r="DZ1121" s="79"/>
      <c r="EA1121" s="79"/>
      <c r="EB1121" s="79"/>
      <c r="EC1121" s="79"/>
      <c r="ED1121" s="79"/>
      <c r="EE1121" s="79"/>
      <c r="EF1121" s="79"/>
      <c r="EG1121" s="79"/>
      <c r="EH1121" s="79"/>
      <c r="EI1121" s="79"/>
      <c r="EJ1121" s="79"/>
      <c r="EK1121" s="79"/>
      <c r="EL1121" s="79"/>
      <c r="EM1121" s="79"/>
      <c r="EN1121" s="79"/>
      <c r="EO1121" s="79"/>
      <c r="EP1121" s="79"/>
      <c r="EQ1121" s="79"/>
      <c r="ER1121" s="79"/>
      <c r="ES1121" s="79"/>
      <c r="ET1121" s="79"/>
      <c r="EU1121" s="79"/>
      <c r="EV1121" s="79"/>
      <c r="EW1121" s="79"/>
      <c r="EX1121" s="79"/>
      <c r="EY1121" s="79"/>
      <c r="EZ1121" s="79"/>
      <c r="FA1121" s="79"/>
      <c r="FB1121" s="79"/>
      <c r="FC1121" s="79"/>
      <c r="FD1121" s="79"/>
      <c r="FE1121" s="79"/>
      <c r="FF1121" s="79"/>
      <c r="FG1121" s="79"/>
      <c r="FH1121" s="79"/>
      <c r="FI1121" s="79"/>
      <c r="FJ1121" s="79"/>
      <c r="FK1121" s="79"/>
      <c r="FL1121" s="79"/>
      <c r="FM1121" s="79"/>
      <c r="FN1121" s="79"/>
      <c r="FO1121" s="79"/>
      <c r="FP1121" s="79"/>
      <c r="FQ1121" s="79"/>
      <c r="FR1121" s="79"/>
      <c r="FS1121" s="79"/>
      <c r="FT1121" s="79"/>
      <c r="FU1121" s="79"/>
      <c r="FV1121" s="79"/>
      <c r="FW1121" s="79"/>
      <c r="FX1121" s="79"/>
      <c r="FY1121" s="79"/>
      <c r="FZ1121" s="79"/>
      <c r="GA1121" s="79"/>
      <c r="GB1121" s="79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79"/>
      <c r="HP1121" s="79"/>
      <c r="HQ1121" s="79"/>
      <c r="HR1121" s="79"/>
      <c r="HS1121" s="79"/>
      <c r="HT1121" s="79"/>
      <c r="HU1121" s="79"/>
      <c r="HV1121" s="79"/>
      <c r="HW1121" s="79"/>
      <c r="HX1121" s="79"/>
      <c r="HY1121" s="79"/>
      <c r="HZ1121" s="79"/>
      <c r="IA1121" s="79"/>
      <c r="IB1121" s="79"/>
      <c r="IC1121" s="79"/>
      <c r="ID1121" s="79"/>
      <c r="IE1121" s="79"/>
      <c r="IF1121" s="79"/>
      <c r="IG1121" s="79"/>
      <c r="IH1121" s="79"/>
      <c r="II1121" s="79"/>
      <c r="IJ1121" s="79"/>
      <c r="IK1121" s="79"/>
      <c r="IL1121" s="79"/>
      <c r="IM1121" s="79"/>
      <c r="IN1121" s="79"/>
      <c r="IO1121" s="79"/>
      <c r="IP1121" s="79"/>
      <c r="IQ1121" s="79"/>
      <c r="IR1121" s="79"/>
      <c r="IS1121" s="79"/>
      <c r="IT1121" s="79"/>
      <c r="IU1121" s="79"/>
      <c r="IV1121" s="79"/>
      <c r="IW1121" s="79"/>
      <c r="IX1121" s="79"/>
      <c r="IY1121" s="79"/>
      <c r="IZ1121" s="79"/>
      <c r="JA1121" s="79"/>
      <c r="JB1121" s="79"/>
      <c r="JC1121" s="79"/>
      <c r="JD1121" s="79"/>
      <c r="JE1121" s="79"/>
      <c r="JF1121" s="79"/>
      <c r="JG1121" s="79"/>
      <c r="JH1121" s="79"/>
      <c r="JI1121" s="79"/>
      <c r="JJ1121" s="79"/>
      <c r="JK1121" s="79"/>
      <c r="JL1121" s="79"/>
      <c r="JM1121" s="79"/>
      <c r="JN1121" s="79"/>
      <c r="JO1121" s="79"/>
      <c r="JP1121" s="79"/>
      <c r="JQ1121" s="79"/>
      <c r="JR1121" s="79"/>
      <c r="JS1121" s="79"/>
      <c r="JT1121" s="79"/>
      <c r="JU1121" s="79"/>
      <c r="JV1121" s="79"/>
      <c r="JW1121" s="79"/>
      <c r="JX1121" s="79"/>
      <c r="JY1121" s="79"/>
      <c r="JZ1121" s="79"/>
      <c r="KA1121" s="79"/>
      <c r="KB1121" s="79"/>
      <c r="KC1121" s="79"/>
      <c r="KD1121" s="79"/>
      <c r="KE1121" s="79"/>
      <c r="KF1121" s="79"/>
      <c r="KG1121" s="79"/>
      <c r="KH1121" s="79"/>
      <c r="KI1121" s="79"/>
      <c r="KJ1121" s="79"/>
      <c r="KK1121" s="79"/>
      <c r="KL1121" s="79"/>
      <c r="KM1121" s="79"/>
      <c r="KN1121" s="79"/>
      <c r="KO1121" s="79"/>
      <c r="KP1121" s="79"/>
      <c r="KQ1121" s="79"/>
      <c r="KR1121" s="79"/>
      <c r="KS1121" s="79"/>
      <c r="KT1121" s="79"/>
      <c r="KU1121" s="79"/>
      <c r="KV1121" s="79"/>
      <c r="KW1121" s="79"/>
      <c r="KX1121" s="79"/>
      <c r="KY1121" s="79"/>
      <c r="KZ1121" s="79"/>
      <c r="LA1121" s="79"/>
      <c r="LB1121" s="79"/>
      <c r="LC1121" s="79"/>
      <c r="LD1121" s="79"/>
      <c r="LE1121" s="79"/>
      <c r="LF1121" s="79"/>
      <c r="LG1121" s="79"/>
      <c r="LH1121" s="79"/>
      <c r="LI1121" s="79"/>
      <c r="LJ1121" s="79"/>
      <c r="LK1121" s="79"/>
      <c r="LL1121" s="79"/>
      <c r="LM1121" s="79"/>
      <c r="LN1121" s="79"/>
      <c r="LO1121" s="79"/>
      <c r="LP1121" s="79"/>
      <c r="LQ1121" s="79"/>
      <c r="LR1121" s="79"/>
      <c r="LS1121" s="79"/>
      <c r="LT1121" s="79"/>
      <c r="LU1121" s="79"/>
      <c r="LV1121" s="79"/>
      <c r="LW1121" s="79"/>
      <c r="LX1121" s="79"/>
      <c r="LY1121" s="79"/>
      <c r="LZ1121" s="79"/>
      <c r="MA1121" s="79"/>
      <c r="MB1121" s="79"/>
      <c r="MC1121" s="79"/>
      <c r="MD1121" s="79"/>
      <c r="ME1121" s="79"/>
      <c r="MF1121" s="79"/>
      <c r="MG1121" s="79"/>
      <c r="MH1121" s="79"/>
      <c r="MI1121" s="79"/>
      <c r="MJ1121" s="79"/>
      <c r="MK1121" s="79"/>
      <c r="ML1121" s="79"/>
      <c r="MM1121" s="79"/>
      <c r="MN1121" s="79"/>
      <c r="MO1121" s="79"/>
      <c r="MP1121" s="79"/>
      <c r="MQ1121" s="79"/>
      <c r="MR1121" s="79"/>
      <c r="MS1121" s="79"/>
      <c r="MT1121" s="79"/>
      <c r="MU1121" s="79"/>
      <c r="MV1121" s="79"/>
      <c r="MW1121" s="79"/>
      <c r="MX1121" s="79"/>
      <c r="MY1121" s="79"/>
      <c r="MZ1121" s="79"/>
      <c r="NA1121" s="79"/>
      <c r="NB1121" s="79"/>
      <c r="NC1121" s="79"/>
      <c r="ND1121" s="79"/>
      <c r="NE1121" s="79"/>
      <c r="NF1121" s="79"/>
      <c r="NG1121" s="79"/>
      <c r="NH1121" s="79"/>
      <c r="NI1121" s="79"/>
      <c r="NJ1121" s="79"/>
      <c r="NK1121" s="79"/>
      <c r="NL1121" s="79"/>
      <c r="NM1121" s="79"/>
      <c r="NN1121" s="79"/>
      <c r="NO1121" s="79"/>
      <c r="NP1121" s="79"/>
      <c r="NQ1121" s="79"/>
      <c r="NR1121" s="79"/>
      <c r="NS1121" s="79"/>
      <c r="NT1121" s="79"/>
      <c r="NU1121" s="79"/>
      <c r="NV1121" s="79"/>
      <c r="NW1121" s="79"/>
      <c r="NX1121" s="79"/>
      <c r="NY1121" s="79"/>
      <c r="NZ1121" s="79"/>
      <c r="OA1121" s="79"/>
      <c r="OB1121" s="79"/>
      <c r="OC1121" s="79"/>
      <c r="OD1121" s="79"/>
      <c r="OE1121" s="79"/>
      <c r="OF1121" s="79"/>
      <c r="OG1121" s="79"/>
      <c r="OH1121" s="79"/>
      <c r="OI1121" s="79"/>
      <c r="OJ1121" s="79"/>
      <c r="OK1121" s="79"/>
      <c r="OL1121" s="79"/>
      <c r="OM1121" s="79"/>
      <c r="ON1121" s="79"/>
      <c r="OO1121" s="79"/>
      <c r="OP1121" s="79"/>
      <c r="OQ1121" s="79"/>
      <c r="OR1121" s="79"/>
      <c r="OS1121" s="79"/>
      <c r="OT1121" s="79"/>
      <c r="OU1121" s="79"/>
      <c r="OV1121" s="79"/>
      <c r="OW1121" s="79"/>
      <c r="OX1121" s="79"/>
      <c r="OY1121" s="79"/>
      <c r="OZ1121" s="79"/>
      <c r="PA1121" s="79"/>
      <c r="PB1121" s="79"/>
      <c r="PC1121" s="79"/>
      <c r="PD1121" s="79"/>
      <c r="PE1121" s="79"/>
      <c r="PF1121" s="79"/>
      <c r="PG1121" s="79"/>
      <c r="PH1121" s="79"/>
      <c r="PI1121" s="79"/>
      <c r="PJ1121" s="79"/>
      <c r="PK1121" s="79"/>
      <c r="PL1121" s="79"/>
      <c r="PM1121" s="79"/>
      <c r="PN1121" s="79"/>
      <c r="PO1121" s="79"/>
      <c r="PP1121" s="79"/>
      <c r="PQ1121" s="79"/>
      <c r="PR1121" s="79"/>
      <c r="PS1121" s="79"/>
      <c r="PT1121" s="79"/>
      <c r="PU1121" s="79"/>
      <c r="PV1121" s="79"/>
      <c r="PW1121" s="79"/>
      <c r="PX1121" s="79"/>
      <c r="PY1121" s="79"/>
      <c r="PZ1121" s="79"/>
      <c r="QA1121" s="79"/>
      <c r="QB1121" s="79"/>
      <c r="QC1121" s="79"/>
      <c r="QD1121" s="79"/>
      <c r="QE1121" s="79"/>
      <c r="QF1121" s="79"/>
      <c r="QG1121" s="79"/>
      <c r="QH1121" s="79"/>
      <c r="QI1121" s="79"/>
      <c r="QJ1121" s="79"/>
      <c r="QK1121" s="79"/>
      <c r="QL1121" s="79"/>
      <c r="QM1121" s="79"/>
      <c r="QN1121" s="79"/>
      <c r="QO1121" s="79"/>
      <c r="QP1121" s="79"/>
      <c r="QQ1121" s="79"/>
      <c r="QR1121" s="79"/>
      <c r="QS1121" s="79"/>
      <c r="QT1121" s="79"/>
      <c r="QU1121" s="79"/>
      <c r="QV1121" s="79"/>
      <c r="QW1121" s="79"/>
      <c r="QX1121" s="79"/>
      <c r="QY1121" s="79"/>
      <c r="QZ1121" s="79"/>
      <c r="RA1121" s="79"/>
      <c r="RB1121" s="79"/>
      <c r="RC1121" s="79"/>
      <c r="RD1121" s="79"/>
      <c r="RE1121" s="79"/>
      <c r="RF1121" s="79"/>
      <c r="RG1121" s="79"/>
      <c r="RH1121" s="79"/>
      <c r="RI1121" s="79"/>
      <c r="RJ1121" s="79"/>
      <c r="RK1121" s="79"/>
      <c r="RL1121" s="79"/>
      <c r="RM1121" s="79"/>
      <c r="RN1121" s="79"/>
      <c r="RO1121" s="79"/>
      <c r="RP1121" s="79"/>
      <c r="RQ1121" s="79"/>
      <c r="RR1121" s="79"/>
      <c r="RS1121" s="79"/>
      <c r="RT1121" s="79"/>
      <c r="RU1121" s="79"/>
      <c r="RV1121" s="79"/>
      <c r="RW1121" s="79"/>
      <c r="RX1121" s="79"/>
      <c r="RY1121" s="79"/>
      <c r="RZ1121" s="79"/>
      <c r="SA1121" s="79"/>
      <c r="SB1121" s="79"/>
      <c r="SC1121" s="79"/>
      <c r="SD1121" s="79"/>
      <c r="SE1121" s="79"/>
      <c r="SF1121" s="79"/>
      <c r="SG1121" s="79"/>
      <c r="SH1121" s="79"/>
      <c r="SI1121" s="79"/>
      <c r="SJ1121" s="79"/>
      <c r="SK1121" s="79"/>
      <c r="SL1121" s="79"/>
      <c r="SM1121" s="79"/>
      <c r="SN1121" s="79"/>
      <c r="SO1121" s="79"/>
      <c r="SP1121" s="79"/>
      <c r="SQ1121" s="79"/>
      <c r="SR1121" s="79"/>
      <c r="SS1121" s="79"/>
      <c r="ST1121" s="79"/>
      <c r="SU1121" s="79"/>
      <c r="SV1121" s="79"/>
      <c r="SW1121" s="79"/>
      <c r="SX1121" s="79"/>
      <c r="SY1121" s="79"/>
      <c r="SZ1121" s="79"/>
      <c r="TA1121" s="79"/>
      <c r="TB1121" s="79"/>
      <c r="TC1121" s="79"/>
      <c r="TD1121" s="79"/>
      <c r="TE1121" s="79"/>
      <c r="TF1121" s="79"/>
      <c r="TG1121" s="79"/>
      <c r="TH1121" s="79"/>
      <c r="TI1121" s="79"/>
      <c r="TJ1121" s="79"/>
      <c r="TK1121" s="79"/>
      <c r="TL1121" s="79"/>
      <c r="TM1121" s="79"/>
      <c r="TN1121" s="79"/>
      <c r="TO1121" s="79"/>
      <c r="TP1121" s="79"/>
      <c r="TQ1121" s="79"/>
      <c r="TR1121" s="79"/>
      <c r="TS1121" s="79"/>
      <c r="TT1121" s="79"/>
      <c r="TU1121" s="79"/>
      <c r="TV1121" s="79"/>
      <c r="TW1121" s="79"/>
      <c r="TX1121" s="79"/>
      <c r="TY1121" s="79"/>
      <c r="TZ1121" s="79"/>
      <c r="UA1121" s="79"/>
      <c r="UB1121" s="79"/>
      <c r="UC1121" s="79"/>
      <c r="UD1121" s="79"/>
      <c r="UE1121" s="79"/>
      <c r="UF1121" s="79"/>
      <c r="UG1121" s="79"/>
      <c r="UH1121" s="79"/>
      <c r="UI1121" s="79"/>
      <c r="UJ1121" s="79"/>
      <c r="UK1121" s="79"/>
      <c r="UL1121" s="79"/>
      <c r="UM1121" s="79"/>
      <c r="UN1121" s="79"/>
      <c r="UO1121" s="79"/>
      <c r="UP1121" s="79"/>
      <c r="UQ1121" s="79"/>
      <c r="UR1121" s="79"/>
      <c r="US1121" s="79"/>
      <c r="UT1121" s="79"/>
      <c r="UU1121" s="79"/>
      <c r="UV1121" s="79"/>
      <c r="UW1121" s="79"/>
      <c r="UX1121" s="79"/>
      <c r="UY1121" s="79"/>
      <c r="UZ1121" s="79"/>
      <c r="VA1121" s="79"/>
      <c r="VB1121" s="79"/>
      <c r="VC1121" s="79"/>
      <c r="VD1121" s="79"/>
      <c r="VE1121" s="79"/>
      <c r="VF1121" s="79"/>
      <c r="VG1121" s="79"/>
      <c r="VH1121" s="79"/>
      <c r="VI1121" s="79"/>
      <c r="VJ1121" s="79"/>
      <c r="VK1121" s="79"/>
      <c r="VL1121" s="79"/>
      <c r="VM1121" s="79"/>
      <c r="VN1121" s="79"/>
      <c r="VO1121" s="79"/>
      <c r="VP1121" s="79"/>
      <c r="VQ1121" s="79"/>
      <c r="VR1121" s="79"/>
      <c r="VS1121" s="79"/>
      <c r="VT1121" s="79"/>
      <c r="VU1121" s="79"/>
      <c r="VV1121" s="79"/>
      <c r="VW1121" s="79"/>
      <c r="VX1121" s="79"/>
      <c r="VY1121" s="79"/>
      <c r="VZ1121" s="79"/>
      <c r="WA1121" s="79"/>
      <c r="WB1121" s="79"/>
      <c r="WC1121" s="79"/>
    </row>
    <row r="1122" spans="1:601" s="102" customFormat="1">
      <c r="A1122" s="60">
        <f>IF(C1122=C1121,A1121,IF(C1122=(C1121+1),A1121,(A1121+1)))</f>
        <v>158</v>
      </c>
      <c r="B1122" s="50" t="str">
        <f>IF(L1122="Stroke",IF(M1122=M1121,IF(A1122&lt;&gt;A1121,1,IF(L1121="Stroke",B1121+1,IF(L1120="Stroke",B1120+1,IF(L1119="Stroke",B1119+1,IF(L1118="Stroke",B1118+1,IF(L1117="Stroke",B1117+1,IF(L1116="Stroke",B1116+1,IF(L1115="Stroke",B1115+1,"")))))))),IF(A1122&lt;&gt;A1120,1,IF(M1122=M1120,IF(L1120="Stroke",B1120+1,IF(M1122=M1119,IF(L1119="Stroke",B1119+1,""))),1))),"")</f>
        <v/>
      </c>
      <c r="C1122" s="60">
        <f t="shared" si="34"/>
        <v>67940</v>
      </c>
      <c r="D1122" s="60" t="str">
        <f t="shared" si="35"/>
        <v>2017123</v>
      </c>
      <c r="E1122" s="60">
        <v>2017</v>
      </c>
      <c r="F1122" s="60">
        <v>12</v>
      </c>
      <c r="G1122" s="60">
        <v>3</v>
      </c>
      <c r="H1122" s="60">
        <v>18</v>
      </c>
      <c r="I1122" s="60">
        <v>52</v>
      </c>
      <c r="J1122" s="60">
        <v>20</v>
      </c>
      <c r="K1122" s="60">
        <v>89</v>
      </c>
      <c r="L1122" s="61" t="s">
        <v>47</v>
      </c>
      <c r="M1122" s="60">
        <v>2</v>
      </c>
      <c r="N1122" s="60" t="s">
        <v>21</v>
      </c>
      <c r="O1122" s="60" t="s">
        <v>27</v>
      </c>
      <c r="P1122" s="60">
        <v>0</v>
      </c>
      <c r="Q1122" s="60"/>
      <c r="R1122" s="60"/>
      <c r="S1122" s="60"/>
      <c r="T1122" s="60"/>
      <c r="U1122" s="79"/>
      <c r="V1122" s="79"/>
      <c r="W1122" s="79"/>
      <c r="X1122" s="79"/>
      <c r="Y1122" s="79"/>
      <c r="Z1122" s="79"/>
      <c r="AA1122" s="79"/>
      <c r="AB1122" s="79"/>
      <c r="AC1122" s="79"/>
      <c r="AD1122" s="79"/>
      <c r="AE1122" s="79"/>
      <c r="AF1122" s="79"/>
      <c r="AG1122" s="79"/>
      <c r="AH1122" s="79"/>
      <c r="AI1122" s="79"/>
      <c r="AJ1122" s="79"/>
      <c r="AK1122" s="79"/>
      <c r="AL1122" s="79"/>
      <c r="AM1122" s="79"/>
      <c r="AN1122" s="79"/>
      <c r="AO1122" s="79"/>
      <c r="AP1122" s="79"/>
      <c r="AQ1122" s="79"/>
      <c r="AR1122" s="79"/>
      <c r="AS1122" s="79"/>
      <c r="AT1122" s="79"/>
      <c r="AU1122" s="79"/>
      <c r="AV1122" s="79"/>
      <c r="AW1122" s="79"/>
      <c r="AX1122" s="79"/>
      <c r="AY1122" s="79"/>
      <c r="AZ1122" s="79"/>
      <c r="BA1122" s="79"/>
      <c r="BB1122" s="79"/>
      <c r="BC1122" s="79"/>
      <c r="BD1122" s="79"/>
      <c r="BE1122" s="79"/>
      <c r="BF1122" s="79"/>
      <c r="BG1122" s="79"/>
      <c r="BH1122" s="79"/>
      <c r="BI1122" s="79"/>
      <c r="BJ1122" s="79"/>
      <c r="BK1122" s="79"/>
      <c r="BL1122" s="79"/>
      <c r="BM1122" s="79"/>
      <c r="BN1122" s="79"/>
      <c r="BO1122" s="79"/>
      <c r="BP1122" s="79"/>
      <c r="BQ1122" s="79"/>
      <c r="BR1122" s="79"/>
      <c r="BS1122" s="79"/>
      <c r="BT1122" s="79"/>
      <c r="BU1122" s="79"/>
      <c r="BV1122" s="79"/>
      <c r="BW1122" s="79"/>
      <c r="BX1122" s="79"/>
      <c r="BY1122" s="79"/>
      <c r="BZ1122" s="79"/>
      <c r="CA1122" s="79"/>
      <c r="CB1122" s="79"/>
      <c r="CC1122" s="79"/>
      <c r="CD1122" s="79"/>
      <c r="CE1122" s="79"/>
      <c r="CF1122" s="79"/>
      <c r="CG1122" s="79"/>
      <c r="CH1122" s="79"/>
      <c r="CI1122" s="79"/>
      <c r="CJ1122" s="79"/>
      <c r="CK1122" s="79"/>
      <c r="CL1122" s="79"/>
      <c r="CM1122" s="79"/>
      <c r="CN1122" s="79"/>
      <c r="CO1122" s="79"/>
      <c r="CP1122" s="79"/>
      <c r="CQ1122" s="79"/>
      <c r="CR1122" s="79"/>
      <c r="CS1122" s="79"/>
      <c r="CT1122" s="79"/>
      <c r="CU1122" s="79"/>
      <c r="CV1122" s="79"/>
      <c r="CW1122" s="79"/>
      <c r="CX1122" s="79"/>
      <c r="CY1122" s="79"/>
      <c r="CZ1122" s="79"/>
      <c r="DA1122" s="79"/>
      <c r="DB1122" s="79"/>
      <c r="DC1122" s="79"/>
      <c r="DD1122" s="79"/>
      <c r="DE1122" s="79"/>
      <c r="DF1122" s="79"/>
      <c r="DG1122" s="79"/>
      <c r="DH1122" s="79"/>
      <c r="DI1122" s="79"/>
      <c r="DJ1122" s="79"/>
      <c r="DK1122" s="79"/>
      <c r="DL1122" s="79"/>
      <c r="DM1122" s="79"/>
      <c r="DN1122" s="79"/>
      <c r="DO1122" s="79"/>
      <c r="DP1122" s="79"/>
      <c r="DQ1122" s="79"/>
      <c r="DR1122" s="79"/>
      <c r="DS1122" s="79"/>
      <c r="DT1122" s="79"/>
      <c r="DU1122" s="79"/>
      <c r="DV1122" s="79"/>
      <c r="DW1122" s="79"/>
      <c r="DX1122" s="79"/>
      <c r="DY1122" s="79"/>
      <c r="DZ1122" s="79"/>
      <c r="EA1122" s="79"/>
      <c r="EB1122" s="79"/>
      <c r="EC1122" s="79"/>
      <c r="ED1122" s="79"/>
      <c r="EE1122" s="79"/>
      <c r="EF1122" s="79"/>
      <c r="EG1122" s="79"/>
      <c r="EH1122" s="79"/>
      <c r="EI1122" s="79"/>
      <c r="EJ1122" s="79"/>
      <c r="EK1122" s="79"/>
      <c r="EL1122" s="79"/>
      <c r="EM1122" s="79"/>
      <c r="EN1122" s="79"/>
      <c r="EO1122" s="79"/>
      <c r="EP1122" s="79"/>
      <c r="EQ1122" s="79"/>
      <c r="ER1122" s="79"/>
      <c r="ES1122" s="79"/>
      <c r="ET1122" s="79"/>
      <c r="EU1122" s="79"/>
      <c r="EV1122" s="79"/>
      <c r="EW1122" s="79"/>
      <c r="EX1122" s="79"/>
      <c r="EY1122" s="79"/>
      <c r="EZ1122" s="79"/>
      <c r="FA1122" s="79"/>
      <c r="FB1122" s="79"/>
      <c r="FC1122" s="79"/>
      <c r="FD1122" s="79"/>
      <c r="FE1122" s="79"/>
      <c r="FF1122" s="79"/>
      <c r="FG1122" s="79"/>
      <c r="FH1122" s="79"/>
      <c r="FI1122" s="79"/>
      <c r="FJ1122" s="79"/>
      <c r="FK1122" s="79"/>
      <c r="FL1122" s="79"/>
      <c r="FM1122" s="79"/>
      <c r="FN1122" s="79"/>
      <c r="FO1122" s="79"/>
      <c r="FP1122" s="79"/>
      <c r="FQ1122" s="79"/>
      <c r="FR1122" s="79"/>
      <c r="FS1122" s="79"/>
      <c r="FT1122" s="79"/>
      <c r="FU1122" s="79"/>
      <c r="FV1122" s="79"/>
      <c r="FW1122" s="79"/>
      <c r="FX1122" s="79"/>
      <c r="FY1122" s="79"/>
      <c r="FZ1122" s="79"/>
      <c r="GA1122" s="79"/>
      <c r="GB1122" s="79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79"/>
      <c r="HP1122" s="79"/>
      <c r="HQ1122" s="79"/>
      <c r="HR1122" s="79"/>
      <c r="HS1122" s="79"/>
      <c r="HT1122" s="79"/>
      <c r="HU1122" s="79"/>
      <c r="HV1122" s="79"/>
      <c r="HW1122" s="79"/>
      <c r="HX1122" s="79"/>
      <c r="HY1122" s="79"/>
      <c r="HZ1122" s="79"/>
      <c r="IA1122" s="79"/>
      <c r="IB1122" s="79"/>
      <c r="IC1122" s="79"/>
      <c r="ID1122" s="79"/>
      <c r="IE1122" s="79"/>
      <c r="IF1122" s="79"/>
      <c r="IG1122" s="79"/>
      <c r="IH1122" s="79"/>
      <c r="II1122" s="79"/>
      <c r="IJ1122" s="79"/>
      <c r="IK1122" s="79"/>
      <c r="IL1122" s="79"/>
      <c r="IM1122" s="79"/>
      <c r="IN1122" s="79"/>
      <c r="IO1122" s="79"/>
      <c r="IP1122" s="79"/>
      <c r="IQ1122" s="79"/>
      <c r="IR1122" s="79"/>
      <c r="IS1122" s="79"/>
      <c r="IT1122" s="79"/>
      <c r="IU1122" s="79"/>
      <c r="IV1122" s="79"/>
      <c r="IW1122" s="79"/>
      <c r="IX1122" s="79"/>
      <c r="IY1122" s="79"/>
      <c r="IZ1122" s="79"/>
      <c r="JA1122" s="79"/>
      <c r="JB1122" s="79"/>
      <c r="JC1122" s="79"/>
      <c r="JD1122" s="79"/>
      <c r="JE1122" s="79"/>
      <c r="JF1122" s="79"/>
      <c r="JG1122" s="79"/>
      <c r="JH1122" s="79"/>
      <c r="JI1122" s="79"/>
      <c r="JJ1122" s="79"/>
      <c r="JK1122" s="79"/>
      <c r="JL1122" s="79"/>
      <c r="JM1122" s="79"/>
      <c r="JN1122" s="79"/>
      <c r="JO1122" s="79"/>
      <c r="JP1122" s="79"/>
      <c r="JQ1122" s="79"/>
      <c r="JR1122" s="79"/>
      <c r="JS1122" s="79"/>
      <c r="JT1122" s="79"/>
      <c r="JU1122" s="79"/>
      <c r="JV1122" s="79"/>
      <c r="JW1122" s="79"/>
      <c r="JX1122" s="79"/>
      <c r="JY1122" s="79"/>
      <c r="JZ1122" s="79"/>
      <c r="KA1122" s="79"/>
      <c r="KB1122" s="79"/>
      <c r="KC1122" s="79"/>
      <c r="KD1122" s="79"/>
      <c r="KE1122" s="79"/>
      <c r="KF1122" s="79"/>
      <c r="KG1122" s="79"/>
      <c r="KH1122" s="79"/>
      <c r="KI1122" s="79"/>
      <c r="KJ1122" s="79"/>
      <c r="KK1122" s="79"/>
      <c r="KL1122" s="79"/>
      <c r="KM1122" s="79"/>
      <c r="KN1122" s="79"/>
      <c r="KO1122" s="79"/>
      <c r="KP1122" s="79"/>
      <c r="KQ1122" s="79"/>
      <c r="KR1122" s="79"/>
      <c r="KS1122" s="79"/>
      <c r="KT1122" s="79"/>
      <c r="KU1122" s="79"/>
      <c r="KV1122" s="79"/>
      <c r="KW1122" s="79"/>
      <c r="KX1122" s="79"/>
      <c r="KY1122" s="79"/>
      <c r="KZ1122" s="79"/>
      <c r="LA1122" s="79"/>
      <c r="LB1122" s="79"/>
      <c r="LC1122" s="79"/>
      <c r="LD1122" s="79"/>
      <c r="LE1122" s="79"/>
      <c r="LF1122" s="79"/>
      <c r="LG1122" s="79"/>
      <c r="LH1122" s="79"/>
      <c r="LI1122" s="79"/>
      <c r="LJ1122" s="79"/>
      <c r="LK1122" s="79"/>
      <c r="LL1122" s="79"/>
      <c r="LM1122" s="79"/>
      <c r="LN1122" s="79"/>
      <c r="LO1122" s="79"/>
      <c r="LP1122" s="79"/>
      <c r="LQ1122" s="79"/>
      <c r="LR1122" s="79"/>
      <c r="LS1122" s="79"/>
      <c r="LT1122" s="79"/>
      <c r="LU1122" s="79"/>
      <c r="LV1122" s="79"/>
      <c r="LW1122" s="79"/>
      <c r="LX1122" s="79"/>
      <c r="LY1122" s="79"/>
      <c r="LZ1122" s="79"/>
      <c r="MA1122" s="79"/>
      <c r="MB1122" s="79"/>
      <c r="MC1122" s="79"/>
      <c r="MD1122" s="79"/>
      <c r="ME1122" s="79"/>
      <c r="MF1122" s="79"/>
      <c r="MG1122" s="79"/>
      <c r="MH1122" s="79"/>
      <c r="MI1122" s="79"/>
      <c r="MJ1122" s="79"/>
      <c r="MK1122" s="79"/>
      <c r="ML1122" s="79"/>
      <c r="MM1122" s="79"/>
      <c r="MN1122" s="79"/>
      <c r="MO1122" s="79"/>
      <c r="MP1122" s="79"/>
      <c r="MQ1122" s="79"/>
      <c r="MR1122" s="79"/>
      <c r="MS1122" s="79"/>
      <c r="MT1122" s="79"/>
      <c r="MU1122" s="79"/>
      <c r="MV1122" s="79"/>
      <c r="MW1122" s="79"/>
      <c r="MX1122" s="79"/>
      <c r="MY1122" s="79"/>
      <c r="MZ1122" s="79"/>
      <c r="NA1122" s="79"/>
      <c r="NB1122" s="79"/>
      <c r="NC1122" s="79"/>
      <c r="ND1122" s="79"/>
      <c r="NE1122" s="79"/>
      <c r="NF1122" s="79"/>
      <c r="NG1122" s="79"/>
      <c r="NH1122" s="79"/>
      <c r="NI1122" s="79"/>
      <c r="NJ1122" s="79"/>
      <c r="NK1122" s="79"/>
      <c r="NL1122" s="79"/>
      <c r="NM1122" s="79"/>
      <c r="NN1122" s="79"/>
      <c r="NO1122" s="79"/>
      <c r="NP1122" s="79"/>
      <c r="NQ1122" s="79"/>
      <c r="NR1122" s="79"/>
      <c r="NS1122" s="79"/>
      <c r="NT1122" s="79"/>
      <c r="NU1122" s="79"/>
      <c r="NV1122" s="79"/>
      <c r="NW1122" s="79"/>
      <c r="NX1122" s="79"/>
      <c r="NY1122" s="79"/>
      <c r="NZ1122" s="79"/>
      <c r="OA1122" s="79"/>
      <c r="OB1122" s="79"/>
      <c r="OC1122" s="79"/>
      <c r="OD1122" s="79"/>
      <c r="OE1122" s="79"/>
      <c r="OF1122" s="79"/>
      <c r="OG1122" s="79"/>
      <c r="OH1122" s="79"/>
      <c r="OI1122" s="79"/>
      <c r="OJ1122" s="79"/>
      <c r="OK1122" s="79"/>
      <c r="OL1122" s="79"/>
      <c r="OM1122" s="79"/>
      <c r="ON1122" s="79"/>
      <c r="OO1122" s="79"/>
      <c r="OP1122" s="79"/>
      <c r="OQ1122" s="79"/>
      <c r="OR1122" s="79"/>
      <c r="OS1122" s="79"/>
      <c r="OT1122" s="79"/>
      <c r="OU1122" s="79"/>
      <c r="OV1122" s="79"/>
      <c r="OW1122" s="79"/>
      <c r="OX1122" s="79"/>
      <c r="OY1122" s="79"/>
      <c r="OZ1122" s="79"/>
      <c r="PA1122" s="79"/>
      <c r="PB1122" s="79"/>
      <c r="PC1122" s="79"/>
      <c r="PD1122" s="79"/>
      <c r="PE1122" s="79"/>
      <c r="PF1122" s="79"/>
      <c r="PG1122" s="79"/>
      <c r="PH1122" s="79"/>
      <c r="PI1122" s="79"/>
      <c r="PJ1122" s="79"/>
      <c r="PK1122" s="79"/>
      <c r="PL1122" s="79"/>
      <c r="PM1122" s="79"/>
      <c r="PN1122" s="79"/>
      <c r="PO1122" s="79"/>
      <c r="PP1122" s="79"/>
      <c r="PQ1122" s="79"/>
      <c r="PR1122" s="79"/>
      <c r="PS1122" s="79"/>
      <c r="PT1122" s="79"/>
      <c r="PU1122" s="79"/>
      <c r="PV1122" s="79"/>
      <c r="PW1122" s="79"/>
      <c r="PX1122" s="79"/>
      <c r="PY1122" s="79"/>
      <c r="PZ1122" s="79"/>
      <c r="QA1122" s="79"/>
      <c r="QB1122" s="79"/>
      <c r="QC1122" s="79"/>
      <c r="QD1122" s="79"/>
      <c r="QE1122" s="79"/>
      <c r="QF1122" s="79"/>
      <c r="QG1122" s="79"/>
      <c r="QH1122" s="79"/>
      <c r="QI1122" s="79"/>
      <c r="QJ1122" s="79"/>
      <c r="QK1122" s="79"/>
      <c r="QL1122" s="79"/>
      <c r="QM1122" s="79"/>
      <c r="QN1122" s="79"/>
      <c r="QO1122" s="79"/>
      <c r="QP1122" s="79"/>
      <c r="QQ1122" s="79"/>
      <c r="QR1122" s="79"/>
      <c r="QS1122" s="79"/>
      <c r="QT1122" s="79"/>
      <c r="QU1122" s="79"/>
      <c r="QV1122" s="79"/>
      <c r="QW1122" s="79"/>
      <c r="QX1122" s="79"/>
      <c r="QY1122" s="79"/>
      <c r="QZ1122" s="79"/>
      <c r="RA1122" s="79"/>
      <c r="RB1122" s="79"/>
      <c r="RC1122" s="79"/>
      <c r="RD1122" s="79"/>
      <c r="RE1122" s="79"/>
      <c r="RF1122" s="79"/>
      <c r="RG1122" s="79"/>
      <c r="RH1122" s="79"/>
      <c r="RI1122" s="79"/>
      <c r="RJ1122" s="79"/>
      <c r="RK1122" s="79"/>
      <c r="RL1122" s="79"/>
      <c r="RM1122" s="79"/>
      <c r="RN1122" s="79"/>
      <c r="RO1122" s="79"/>
      <c r="RP1122" s="79"/>
      <c r="RQ1122" s="79"/>
      <c r="RR1122" s="79"/>
      <c r="RS1122" s="79"/>
      <c r="RT1122" s="79"/>
      <c r="RU1122" s="79"/>
      <c r="RV1122" s="79"/>
      <c r="RW1122" s="79"/>
      <c r="RX1122" s="79"/>
      <c r="RY1122" s="79"/>
      <c r="RZ1122" s="79"/>
      <c r="SA1122" s="79"/>
      <c r="SB1122" s="79"/>
      <c r="SC1122" s="79"/>
      <c r="SD1122" s="79"/>
      <c r="SE1122" s="79"/>
      <c r="SF1122" s="79"/>
      <c r="SG1122" s="79"/>
      <c r="SH1122" s="79"/>
      <c r="SI1122" s="79"/>
      <c r="SJ1122" s="79"/>
      <c r="SK1122" s="79"/>
      <c r="SL1122" s="79"/>
      <c r="SM1122" s="79"/>
      <c r="SN1122" s="79"/>
      <c r="SO1122" s="79"/>
      <c r="SP1122" s="79"/>
      <c r="SQ1122" s="79"/>
      <c r="SR1122" s="79"/>
      <c r="SS1122" s="79"/>
      <c r="ST1122" s="79"/>
      <c r="SU1122" s="79"/>
      <c r="SV1122" s="79"/>
      <c r="SW1122" s="79"/>
      <c r="SX1122" s="79"/>
      <c r="SY1122" s="79"/>
      <c r="SZ1122" s="79"/>
      <c r="TA1122" s="79"/>
      <c r="TB1122" s="79"/>
      <c r="TC1122" s="79"/>
      <c r="TD1122" s="79"/>
      <c r="TE1122" s="79"/>
      <c r="TF1122" s="79"/>
      <c r="TG1122" s="79"/>
      <c r="TH1122" s="79"/>
      <c r="TI1122" s="79"/>
      <c r="TJ1122" s="79"/>
      <c r="TK1122" s="79"/>
      <c r="TL1122" s="79"/>
      <c r="TM1122" s="79"/>
      <c r="TN1122" s="79"/>
      <c r="TO1122" s="79"/>
      <c r="TP1122" s="79"/>
      <c r="TQ1122" s="79"/>
      <c r="TR1122" s="79"/>
      <c r="TS1122" s="79"/>
      <c r="TT1122" s="79"/>
      <c r="TU1122" s="79"/>
      <c r="TV1122" s="79"/>
      <c r="TW1122" s="79"/>
      <c r="TX1122" s="79"/>
      <c r="TY1122" s="79"/>
      <c r="TZ1122" s="79"/>
      <c r="UA1122" s="79"/>
      <c r="UB1122" s="79"/>
      <c r="UC1122" s="79"/>
      <c r="UD1122" s="79"/>
      <c r="UE1122" s="79"/>
      <c r="UF1122" s="79"/>
      <c r="UG1122" s="79"/>
      <c r="UH1122" s="79"/>
      <c r="UI1122" s="79"/>
      <c r="UJ1122" s="79"/>
      <c r="UK1122" s="79"/>
      <c r="UL1122" s="79"/>
      <c r="UM1122" s="79"/>
      <c r="UN1122" s="79"/>
      <c r="UO1122" s="79"/>
      <c r="UP1122" s="79"/>
      <c r="UQ1122" s="79"/>
      <c r="UR1122" s="79"/>
      <c r="US1122" s="79"/>
      <c r="UT1122" s="79"/>
      <c r="UU1122" s="79"/>
      <c r="UV1122" s="79"/>
      <c r="UW1122" s="79"/>
      <c r="UX1122" s="79"/>
      <c r="UY1122" s="79"/>
      <c r="UZ1122" s="79"/>
      <c r="VA1122" s="79"/>
      <c r="VB1122" s="79"/>
      <c r="VC1122" s="79"/>
      <c r="VD1122" s="79"/>
      <c r="VE1122" s="79"/>
      <c r="VF1122" s="79"/>
      <c r="VG1122" s="79"/>
      <c r="VH1122" s="79"/>
      <c r="VI1122" s="79"/>
      <c r="VJ1122" s="79"/>
      <c r="VK1122" s="79"/>
      <c r="VL1122" s="79"/>
      <c r="VM1122" s="79"/>
      <c r="VN1122" s="79"/>
      <c r="VO1122" s="79"/>
      <c r="VP1122" s="79"/>
      <c r="VQ1122" s="79"/>
      <c r="VR1122" s="79"/>
      <c r="VS1122" s="79"/>
      <c r="VT1122" s="79"/>
      <c r="VU1122" s="79"/>
      <c r="VV1122" s="79"/>
      <c r="VW1122" s="79"/>
      <c r="VX1122" s="79"/>
      <c r="VY1122" s="79"/>
      <c r="VZ1122" s="79"/>
      <c r="WA1122" s="79"/>
      <c r="WB1122" s="79"/>
      <c r="WC1122" s="79"/>
    </row>
    <row r="1123" spans="1:601" s="103" customFormat="1">
      <c r="A1123" s="60">
        <f>IF(C1123=C1122,A1122,IF(C1123=(C1122+1),A1122,(A1122+1)))</f>
        <v>158</v>
      </c>
      <c r="B1123" s="50" t="str">
        <f>IF(L1123="Stroke",IF(M1123=M1122,IF(A1123&lt;&gt;A1122,1,IF(L1122="Stroke",B1122+1,IF(L1121="Stroke",B1121+1,IF(L1120="Stroke",B1120+1,IF(L1119="Stroke",B1119+1,IF(L1118="Stroke",B1118+1,IF(L1117="Stroke",B1117+1,IF(L1116="Stroke",B1116+1,"")))))))),IF(A1123&lt;&gt;A1121,1,IF(M1123=M1121,IF(L1121="Stroke",B1121+1,IF(M1123=M1120,IF(L1120="Stroke",B1120+1,""))),1))),"")</f>
        <v/>
      </c>
      <c r="C1123" s="60">
        <f t="shared" si="34"/>
        <v>67940</v>
      </c>
      <c r="D1123" s="60" t="str">
        <f t="shared" si="35"/>
        <v>2017123</v>
      </c>
      <c r="E1123" s="60">
        <v>2017</v>
      </c>
      <c r="F1123" s="60">
        <v>12</v>
      </c>
      <c r="G1123" s="60">
        <v>3</v>
      </c>
      <c r="H1123" s="60">
        <v>18</v>
      </c>
      <c r="I1123" s="60">
        <v>52</v>
      </c>
      <c r="J1123" s="60">
        <v>20</v>
      </c>
      <c r="K1123" s="60">
        <v>91</v>
      </c>
      <c r="L1123" s="61" t="s">
        <v>47</v>
      </c>
      <c r="M1123" s="60">
        <v>2</v>
      </c>
      <c r="N1123" s="60" t="s">
        <v>21</v>
      </c>
      <c r="O1123" s="60" t="s">
        <v>27</v>
      </c>
      <c r="P1123" s="60">
        <v>0</v>
      </c>
      <c r="Q1123" s="60"/>
      <c r="R1123" s="60"/>
      <c r="S1123" s="60"/>
      <c r="T1123" s="60"/>
      <c r="U1123" s="79"/>
      <c r="V1123" s="79"/>
      <c r="W1123" s="79"/>
      <c r="X1123" s="79"/>
      <c r="Y1123" s="79"/>
      <c r="Z1123" s="79"/>
      <c r="AA1123" s="79"/>
      <c r="AB1123" s="79"/>
      <c r="AC1123" s="79"/>
      <c r="AD1123" s="79"/>
      <c r="AE1123" s="79"/>
      <c r="AF1123" s="79"/>
      <c r="AG1123" s="79"/>
      <c r="AH1123" s="79"/>
      <c r="AI1123" s="79"/>
      <c r="AJ1123" s="79"/>
      <c r="AK1123" s="79"/>
      <c r="AL1123" s="79"/>
      <c r="AM1123" s="79"/>
      <c r="AN1123" s="79"/>
      <c r="AO1123" s="79"/>
      <c r="AP1123" s="79"/>
      <c r="AQ1123" s="79"/>
      <c r="AR1123" s="79"/>
      <c r="AS1123" s="79"/>
      <c r="AT1123" s="79"/>
      <c r="AU1123" s="79"/>
      <c r="AV1123" s="79"/>
      <c r="AW1123" s="79"/>
      <c r="AX1123" s="79"/>
      <c r="AY1123" s="79"/>
      <c r="AZ1123" s="79"/>
      <c r="BA1123" s="79"/>
      <c r="BB1123" s="79"/>
      <c r="BC1123" s="79"/>
      <c r="BD1123" s="79"/>
      <c r="BE1123" s="79"/>
      <c r="BF1123" s="79"/>
      <c r="BG1123" s="79"/>
      <c r="BH1123" s="79"/>
      <c r="BI1123" s="79"/>
      <c r="BJ1123" s="79"/>
      <c r="BK1123" s="79"/>
      <c r="BL1123" s="79"/>
      <c r="BM1123" s="79"/>
      <c r="BN1123" s="79"/>
      <c r="BO1123" s="79"/>
      <c r="BP1123" s="79"/>
      <c r="BQ1123" s="79"/>
      <c r="BR1123" s="79"/>
      <c r="BS1123" s="79"/>
      <c r="BT1123" s="79"/>
      <c r="BU1123" s="79"/>
      <c r="BV1123" s="79"/>
      <c r="BW1123" s="79"/>
      <c r="BX1123" s="79"/>
      <c r="BY1123" s="79"/>
      <c r="BZ1123" s="79"/>
      <c r="CA1123" s="79"/>
      <c r="CB1123" s="79"/>
      <c r="CC1123" s="79"/>
      <c r="CD1123" s="79"/>
      <c r="CE1123" s="79"/>
      <c r="CF1123" s="79"/>
      <c r="CG1123" s="79"/>
      <c r="CH1123" s="79"/>
      <c r="CI1123" s="79"/>
      <c r="CJ1123" s="79"/>
      <c r="CK1123" s="79"/>
      <c r="CL1123" s="79"/>
      <c r="CM1123" s="79"/>
      <c r="CN1123" s="79"/>
      <c r="CO1123" s="79"/>
      <c r="CP1123" s="79"/>
      <c r="CQ1123" s="79"/>
      <c r="CR1123" s="79"/>
      <c r="CS1123" s="79"/>
      <c r="CT1123" s="79"/>
      <c r="CU1123" s="79"/>
      <c r="CV1123" s="79"/>
      <c r="CW1123" s="79"/>
      <c r="CX1123" s="79"/>
      <c r="CY1123" s="79"/>
      <c r="CZ1123" s="79"/>
      <c r="DA1123" s="79"/>
      <c r="DB1123" s="79"/>
      <c r="DC1123" s="79"/>
      <c r="DD1123" s="79"/>
      <c r="DE1123" s="79"/>
      <c r="DF1123" s="79"/>
      <c r="DG1123" s="79"/>
      <c r="DH1123" s="79"/>
      <c r="DI1123" s="79"/>
      <c r="DJ1123" s="79"/>
      <c r="DK1123" s="79"/>
      <c r="DL1123" s="79"/>
      <c r="DM1123" s="79"/>
      <c r="DN1123" s="79"/>
      <c r="DO1123" s="79"/>
      <c r="DP1123" s="79"/>
      <c r="DQ1123" s="79"/>
      <c r="DR1123" s="79"/>
      <c r="DS1123" s="79"/>
      <c r="DT1123" s="79"/>
      <c r="DU1123" s="79"/>
      <c r="DV1123" s="79"/>
      <c r="DW1123" s="79"/>
      <c r="DX1123" s="79"/>
      <c r="DY1123" s="79"/>
      <c r="DZ1123" s="79"/>
      <c r="EA1123" s="79"/>
      <c r="EB1123" s="79"/>
      <c r="EC1123" s="79"/>
      <c r="ED1123" s="79"/>
      <c r="EE1123" s="79"/>
      <c r="EF1123" s="79"/>
      <c r="EG1123" s="79"/>
      <c r="EH1123" s="79"/>
      <c r="EI1123" s="79"/>
      <c r="EJ1123" s="79"/>
      <c r="EK1123" s="79"/>
      <c r="EL1123" s="79"/>
      <c r="EM1123" s="79"/>
      <c r="EN1123" s="79"/>
      <c r="EO1123" s="79"/>
      <c r="EP1123" s="79"/>
      <c r="EQ1123" s="79"/>
      <c r="ER1123" s="79"/>
      <c r="ES1123" s="79"/>
      <c r="ET1123" s="79"/>
      <c r="EU1123" s="79"/>
      <c r="EV1123" s="79"/>
      <c r="EW1123" s="79"/>
      <c r="EX1123" s="79"/>
      <c r="EY1123" s="79"/>
      <c r="EZ1123" s="79"/>
      <c r="FA1123" s="79"/>
      <c r="FB1123" s="79"/>
      <c r="FC1123" s="79"/>
      <c r="FD1123" s="79"/>
      <c r="FE1123" s="79"/>
      <c r="FF1123" s="79"/>
      <c r="FG1123" s="79"/>
      <c r="FH1123" s="79"/>
      <c r="FI1123" s="79"/>
      <c r="FJ1123" s="79"/>
      <c r="FK1123" s="79"/>
      <c r="FL1123" s="79"/>
      <c r="FM1123" s="79"/>
      <c r="FN1123" s="79"/>
      <c r="FO1123" s="79"/>
      <c r="FP1123" s="79"/>
      <c r="FQ1123" s="79"/>
      <c r="FR1123" s="79"/>
      <c r="FS1123" s="79"/>
      <c r="FT1123" s="79"/>
      <c r="FU1123" s="79"/>
      <c r="FV1123" s="79"/>
      <c r="FW1123" s="79"/>
      <c r="FX1123" s="79"/>
      <c r="FY1123" s="79"/>
      <c r="FZ1123" s="79"/>
      <c r="GA1123" s="79"/>
      <c r="GB1123" s="79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79"/>
      <c r="HP1123" s="79"/>
      <c r="HQ1123" s="79"/>
      <c r="HR1123" s="79"/>
      <c r="HS1123" s="79"/>
      <c r="HT1123" s="79"/>
      <c r="HU1123" s="79"/>
      <c r="HV1123" s="79"/>
      <c r="HW1123" s="79"/>
      <c r="HX1123" s="79"/>
      <c r="HY1123" s="79"/>
      <c r="HZ1123" s="79"/>
      <c r="IA1123" s="79"/>
      <c r="IB1123" s="79"/>
      <c r="IC1123" s="79"/>
      <c r="ID1123" s="79"/>
      <c r="IE1123" s="79"/>
      <c r="IF1123" s="79"/>
      <c r="IG1123" s="79"/>
      <c r="IH1123" s="79"/>
      <c r="II1123" s="79"/>
      <c r="IJ1123" s="79"/>
      <c r="IK1123" s="79"/>
      <c r="IL1123" s="79"/>
      <c r="IM1123" s="79"/>
      <c r="IN1123" s="79"/>
      <c r="IO1123" s="79"/>
      <c r="IP1123" s="79"/>
      <c r="IQ1123" s="79"/>
      <c r="IR1123" s="79"/>
      <c r="IS1123" s="79"/>
      <c r="IT1123" s="79"/>
      <c r="IU1123" s="79"/>
      <c r="IV1123" s="79"/>
      <c r="IW1123" s="79"/>
      <c r="IX1123" s="79"/>
      <c r="IY1123" s="79"/>
      <c r="IZ1123" s="79"/>
      <c r="JA1123" s="79"/>
      <c r="JB1123" s="79"/>
      <c r="JC1123" s="79"/>
      <c r="JD1123" s="79"/>
      <c r="JE1123" s="79"/>
      <c r="JF1123" s="79"/>
      <c r="JG1123" s="79"/>
      <c r="JH1123" s="79"/>
      <c r="JI1123" s="79"/>
      <c r="JJ1123" s="79"/>
      <c r="JK1123" s="79"/>
      <c r="JL1123" s="79"/>
      <c r="JM1123" s="79"/>
      <c r="JN1123" s="79"/>
      <c r="JO1123" s="79"/>
      <c r="JP1123" s="79"/>
      <c r="JQ1123" s="79"/>
      <c r="JR1123" s="79"/>
      <c r="JS1123" s="79"/>
      <c r="JT1123" s="79"/>
      <c r="JU1123" s="79"/>
      <c r="JV1123" s="79"/>
      <c r="JW1123" s="79"/>
      <c r="JX1123" s="79"/>
      <c r="JY1123" s="79"/>
      <c r="JZ1123" s="79"/>
      <c r="KA1123" s="79"/>
      <c r="KB1123" s="79"/>
      <c r="KC1123" s="79"/>
      <c r="KD1123" s="79"/>
      <c r="KE1123" s="79"/>
      <c r="KF1123" s="79"/>
      <c r="KG1123" s="79"/>
      <c r="KH1123" s="79"/>
      <c r="KI1123" s="79"/>
      <c r="KJ1123" s="79"/>
      <c r="KK1123" s="79"/>
      <c r="KL1123" s="79"/>
      <c r="KM1123" s="79"/>
      <c r="KN1123" s="79"/>
      <c r="KO1123" s="79"/>
      <c r="KP1123" s="79"/>
      <c r="KQ1123" s="79"/>
      <c r="KR1123" s="79"/>
      <c r="KS1123" s="79"/>
      <c r="KT1123" s="79"/>
      <c r="KU1123" s="79"/>
      <c r="KV1123" s="79"/>
      <c r="KW1123" s="79"/>
      <c r="KX1123" s="79"/>
      <c r="KY1123" s="79"/>
      <c r="KZ1123" s="79"/>
      <c r="LA1123" s="79"/>
      <c r="LB1123" s="79"/>
      <c r="LC1123" s="79"/>
      <c r="LD1123" s="79"/>
      <c r="LE1123" s="79"/>
      <c r="LF1123" s="79"/>
      <c r="LG1123" s="79"/>
      <c r="LH1123" s="79"/>
      <c r="LI1123" s="79"/>
      <c r="LJ1123" s="79"/>
      <c r="LK1123" s="79"/>
      <c r="LL1123" s="79"/>
      <c r="LM1123" s="79"/>
      <c r="LN1123" s="79"/>
      <c r="LO1123" s="79"/>
      <c r="LP1123" s="79"/>
      <c r="LQ1123" s="79"/>
      <c r="LR1123" s="79"/>
      <c r="LS1123" s="79"/>
      <c r="LT1123" s="79"/>
      <c r="LU1123" s="79"/>
      <c r="LV1123" s="79"/>
      <c r="LW1123" s="79"/>
      <c r="LX1123" s="79"/>
      <c r="LY1123" s="79"/>
      <c r="LZ1123" s="79"/>
      <c r="MA1123" s="79"/>
      <c r="MB1123" s="79"/>
      <c r="MC1123" s="79"/>
      <c r="MD1123" s="79"/>
      <c r="ME1123" s="79"/>
      <c r="MF1123" s="79"/>
      <c r="MG1123" s="79"/>
      <c r="MH1123" s="79"/>
      <c r="MI1123" s="79"/>
      <c r="MJ1123" s="79"/>
      <c r="MK1123" s="79"/>
      <c r="ML1123" s="79"/>
      <c r="MM1123" s="79"/>
      <c r="MN1123" s="79"/>
      <c r="MO1123" s="79"/>
      <c r="MP1123" s="79"/>
      <c r="MQ1123" s="79"/>
      <c r="MR1123" s="79"/>
      <c r="MS1123" s="79"/>
      <c r="MT1123" s="79"/>
      <c r="MU1123" s="79"/>
      <c r="MV1123" s="79"/>
      <c r="MW1123" s="79"/>
      <c r="MX1123" s="79"/>
      <c r="MY1123" s="79"/>
      <c r="MZ1123" s="79"/>
      <c r="NA1123" s="79"/>
      <c r="NB1123" s="79"/>
      <c r="NC1123" s="79"/>
      <c r="ND1123" s="79"/>
      <c r="NE1123" s="79"/>
      <c r="NF1123" s="79"/>
      <c r="NG1123" s="79"/>
      <c r="NH1123" s="79"/>
      <c r="NI1123" s="79"/>
      <c r="NJ1123" s="79"/>
      <c r="NK1123" s="79"/>
      <c r="NL1123" s="79"/>
      <c r="NM1123" s="79"/>
      <c r="NN1123" s="79"/>
      <c r="NO1123" s="79"/>
      <c r="NP1123" s="79"/>
      <c r="NQ1123" s="79"/>
      <c r="NR1123" s="79"/>
      <c r="NS1123" s="79"/>
      <c r="NT1123" s="79"/>
      <c r="NU1123" s="79"/>
      <c r="NV1123" s="79"/>
      <c r="NW1123" s="79"/>
      <c r="NX1123" s="79"/>
      <c r="NY1123" s="79"/>
      <c r="NZ1123" s="79"/>
      <c r="OA1123" s="79"/>
      <c r="OB1123" s="79"/>
      <c r="OC1123" s="79"/>
      <c r="OD1123" s="79"/>
      <c r="OE1123" s="79"/>
      <c r="OF1123" s="79"/>
      <c r="OG1123" s="79"/>
      <c r="OH1123" s="79"/>
      <c r="OI1123" s="79"/>
      <c r="OJ1123" s="79"/>
      <c r="OK1123" s="79"/>
      <c r="OL1123" s="79"/>
      <c r="OM1123" s="79"/>
      <c r="ON1123" s="79"/>
      <c r="OO1123" s="79"/>
      <c r="OP1123" s="79"/>
      <c r="OQ1123" s="79"/>
      <c r="OR1123" s="79"/>
      <c r="OS1123" s="79"/>
      <c r="OT1123" s="79"/>
      <c r="OU1123" s="79"/>
      <c r="OV1123" s="79"/>
      <c r="OW1123" s="79"/>
      <c r="OX1123" s="79"/>
      <c r="OY1123" s="79"/>
      <c r="OZ1123" s="79"/>
      <c r="PA1123" s="79"/>
      <c r="PB1123" s="79"/>
      <c r="PC1123" s="79"/>
      <c r="PD1123" s="79"/>
      <c r="PE1123" s="79"/>
      <c r="PF1123" s="79"/>
      <c r="PG1123" s="79"/>
      <c r="PH1123" s="79"/>
      <c r="PI1123" s="79"/>
      <c r="PJ1123" s="79"/>
      <c r="PK1123" s="79"/>
      <c r="PL1123" s="79"/>
      <c r="PM1123" s="79"/>
      <c r="PN1123" s="79"/>
      <c r="PO1123" s="79"/>
      <c r="PP1123" s="79"/>
      <c r="PQ1123" s="79"/>
      <c r="PR1123" s="79"/>
      <c r="PS1123" s="79"/>
      <c r="PT1123" s="79"/>
      <c r="PU1123" s="79"/>
      <c r="PV1123" s="79"/>
      <c r="PW1123" s="79"/>
      <c r="PX1123" s="79"/>
      <c r="PY1123" s="79"/>
      <c r="PZ1123" s="79"/>
      <c r="QA1123" s="79"/>
      <c r="QB1123" s="79"/>
      <c r="QC1123" s="79"/>
      <c r="QD1123" s="79"/>
      <c r="QE1123" s="79"/>
      <c r="QF1123" s="79"/>
      <c r="QG1123" s="79"/>
      <c r="QH1123" s="79"/>
      <c r="QI1123" s="79"/>
      <c r="QJ1123" s="79"/>
      <c r="QK1123" s="79"/>
      <c r="QL1123" s="79"/>
      <c r="QM1123" s="79"/>
      <c r="QN1123" s="79"/>
      <c r="QO1123" s="79"/>
      <c r="QP1123" s="79"/>
      <c r="QQ1123" s="79"/>
      <c r="QR1123" s="79"/>
      <c r="QS1123" s="79"/>
      <c r="QT1123" s="79"/>
      <c r="QU1123" s="79"/>
      <c r="QV1123" s="79"/>
      <c r="QW1123" s="79"/>
      <c r="QX1123" s="79"/>
      <c r="QY1123" s="79"/>
      <c r="QZ1123" s="79"/>
      <c r="RA1123" s="79"/>
      <c r="RB1123" s="79"/>
      <c r="RC1123" s="79"/>
      <c r="RD1123" s="79"/>
      <c r="RE1123" s="79"/>
      <c r="RF1123" s="79"/>
      <c r="RG1123" s="79"/>
      <c r="RH1123" s="79"/>
      <c r="RI1123" s="79"/>
      <c r="RJ1123" s="79"/>
      <c r="RK1123" s="79"/>
      <c r="RL1123" s="79"/>
      <c r="RM1123" s="79"/>
      <c r="RN1123" s="79"/>
      <c r="RO1123" s="79"/>
      <c r="RP1123" s="79"/>
      <c r="RQ1123" s="79"/>
      <c r="RR1123" s="79"/>
      <c r="RS1123" s="79"/>
      <c r="RT1123" s="79"/>
      <c r="RU1123" s="79"/>
      <c r="RV1123" s="79"/>
      <c r="RW1123" s="79"/>
      <c r="RX1123" s="79"/>
      <c r="RY1123" s="79"/>
      <c r="RZ1123" s="79"/>
      <c r="SA1123" s="79"/>
      <c r="SB1123" s="79"/>
      <c r="SC1123" s="79"/>
      <c r="SD1123" s="79"/>
      <c r="SE1123" s="79"/>
      <c r="SF1123" s="79"/>
      <c r="SG1123" s="79"/>
      <c r="SH1123" s="79"/>
      <c r="SI1123" s="79"/>
      <c r="SJ1123" s="79"/>
      <c r="SK1123" s="79"/>
      <c r="SL1123" s="79"/>
      <c r="SM1123" s="79"/>
      <c r="SN1123" s="79"/>
      <c r="SO1123" s="79"/>
      <c r="SP1123" s="79"/>
      <c r="SQ1123" s="79"/>
      <c r="SR1123" s="79"/>
      <c r="SS1123" s="79"/>
      <c r="ST1123" s="79"/>
      <c r="SU1123" s="79"/>
      <c r="SV1123" s="79"/>
      <c r="SW1123" s="79"/>
      <c r="SX1123" s="79"/>
      <c r="SY1123" s="79"/>
      <c r="SZ1123" s="79"/>
      <c r="TA1123" s="79"/>
      <c r="TB1123" s="79"/>
      <c r="TC1123" s="79"/>
      <c r="TD1123" s="79"/>
      <c r="TE1123" s="79"/>
      <c r="TF1123" s="79"/>
      <c r="TG1123" s="79"/>
      <c r="TH1123" s="79"/>
      <c r="TI1123" s="79"/>
      <c r="TJ1123" s="79"/>
      <c r="TK1123" s="79"/>
      <c r="TL1123" s="79"/>
      <c r="TM1123" s="79"/>
      <c r="TN1123" s="79"/>
      <c r="TO1123" s="79"/>
      <c r="TP1123" s="79"/>
      <c r="TQ1123" s="79"/>
      <c r="TR1123" s="79"/>
      <c r="TS1123" s="79"/>
      <c r="TT1123" s="79"/>
      <c r="TU1123" s="79"/>
      <c r="TV1123" s="79"/>
      <c r="TW1123" s="79"/>
      <c r="TX1123" s="79"/>
      <c r="TY1123" s="79"/>
      <c r="TZ1123" s="79"/>
      <c r="UA1123" s="79"/>
      <c r="UB1123" s="79"/>
      <c r="UC1123" s="79"/>
      <c r="UD1123" s="79"/>
      <c r="UE1123" s="79"/>
      <c r="UF1123" s="79"/>
      <c r="UG1123" s="79"/>
      <c r="UH1123" s="79"/>
      <c r="UI1123" s="79"/>
      <c r="UJ1123" s="79"/>
      <c r="UK1123" s="79"/>
      <c r="UL1123" s="79"/>
      <c r="UM1123" s="79"/>
      <c r="UN1123" s="79"/>
      <c r="UO1123" s="79"/>
      <c r="UP1123" s="79"/>
      <c r="UQ1123" s="79"/>
      <c r="UR1123" s="79"/>
      <c r="US1123" s="79"/>
      <c r="UT1123" s="79"/>
      <c r="UU1123" s="79"/>
      <c r="UV1123" s="79"/>
      <c r="UW1123" s="79"/>
      <c r="UX1123" s="79"/>
      <c r="UY1123" s="79"/>
      <c r="UZ1123" s="79"/>
      <c r="VA1123" s="79"/>
      <c r="VB1123" s="79"/>
      <c r="VC1123" s="79"/>
      <c r="VD1123" s="79"/>
      <c r="VE1123" s="79"/>
      <c r="VF1123" s="79"/>
      <c r="VG1123" s="79"/>
      <c r="VH1123" s="79"/>
      <c r="VI1123" s="79"/>
      <c r="VJ1123" s="79"/>
      <c r="VK1123" s="79"/>
      <c r="VL1123" s="79"/>
      <c r="VM1123" s="79"/>
      <c r="VN1123" s="79"/>
      <c r="VO1123" s="79"/>
      <c r="VP1123" s="79"/>
      <c r="VQ1123" s="79"/>
      <c r="VR1123" s="79"/>
      <c r="VS1123" s="79"/>
      <c r="VT1123" s="79"/>
      <c r="VU1123" s="79"/>
      <c r="VV1123" s="79"/>
      <c r="VW1123" s="79"/>
      <c r="VX1123" s="79"/>
      <c r="VY1123" s="79"/>
      <c r="VZ1123" s="79"/>
      <c r="WA1123" s="79"/>
      <c r="WB1123" s="79"/>
      <c r="WC1123" s="79"/>
    </row>
    <row r="1124" spans="1:601" s="102" customFormat="1">
      <c r="A1124" s="60">
        <f>IF(C1124=C1123,A1123,IF(C1124=(C1123+1),A1123,(A1123+1)))</f>
        <v>158</v>
      </c>
      <c r="B1124" s="50" t="str">
        <f>IF(L1124="Stroke",IF(M1124=M1123,IF(A1124&lt;&gt;A1123,1,IF(L1123="Stroke",B1123+1,IF(L1122="Stroke",B1122+1,IF(L1121="Stroke",B1121+1,IF(L1120="Stroke",B1120+1,IF(L1119="Stroke",B1119+1,IF(L1118="Stroke",B1118+1,IF(L1117="Stroke",B1117+1,"")))))))),IF(A1124&lt;&gt;A1122,1,IF(M1124=M1122,IF(L1122="Stroke",B1122+1,IF(M1124=M1121,IF(L1121="Stroke",B1121+1,""))),1))),"")</f>
        <v/>
      </c>
      <c r="C1124" s="60">
        <f t="shared" si="34"/>
        <v>67940</v>
      </c>
      <c r="D1124" s="60" t="str">
        <f t="shared" si="35"/>
        <v>2017123</v>
      </c>
      <c r="E1124" s="60">
        <v>2017</v>
      </c>
      <c r="F1124" s="60">
        <v>12</v>
      </c>
      <c r="G1124" s="60">
        <v>3</v>
      </c>
      <c r="H1124" s="60">
        <v>18</v>
      </c>
      <c r="I1124" s="60">
        <v>52</v>
      </c>
      <c r="J1124" s="60">
        <v>20</v>
      </c>
      <c r="K1124" s="60">
        <v>103</v>
      </c>
      <c r="L1124" s="61" t="s">
        <v>47</v>
      </c>
      <c r="M1124" s="60">
        <v>2</v>
      </c>
      <c r="N1124" s="60" t="s">
        <v>21</v>
      </c>
      <c r="O1124" s="60" t="s">
        <v>27</v>
      </c>
      <c r="P1124" s="60">
        <v>0</v>
      </c>
      <c r="Q1124" s="60"/>
      <c r="R1124" s="60"/>
      <c r="S1124" s="60"/>
      <c r="T1124" s="60"/>
      <c r="U1124" s="79"/>
      <c r="V1124" s="79"/>
      <c r="W1124" s="79"/>
      <c r="X1124" s="79"/>
      <c r="Y1124" s="79"/>
      <c r="Z1124" s="79"/>
      <c r="AA1124" s="79"/>
      <c r="AB1124" s="79"/>
      <c r="AC1124" s="79"/>
      <c r="AD1124" s="79"/>
      <c r="AE1124" s="79"/>
      <c r="AF1124" s="79"/>
      <c r="AG1124" s="79"/>
      <c r="AH1124" s="79"/>
      <c r="AI1124" s="79"/>
      <c r="AJ1124" s="79"/>
      <c r="AK1124" s="79"/>
      <c r="AL1124" s="79"/>
      <c r="AM1124" s="79"/>
      <c r="AN1124" s="79"/>
      <c r="AO1124" s="79"/>
      <c r="AP1124" s="79"/>
      <c r="AQ1124" s="79"/>
      <c r="AR1124" s="79"/>
      <c r="AS1124" s="79"/>
      <c r="AT1124" s="79"/>
      <c r="AU1124" s="79"/>
      <c r="AV1124" s="79"/>
      <c r="AW1124" s="79"/>
      <c r="AX1124" s="79"/>
      <c r="AY1124" s="79"/>
      <c r="AZ1124" s="79"/>
      <c r="BA1124" s="79"/>
      <c r="BB1124" s="79"/>
      <c r="BC1124" s="79"/>
      <c r="BD1124" s="79"/>
      <c r="BE1124" s="79"/>
      <c r="BF1124" s="79"/>
      <c r="BG1124" s="79"/>
      <c r="BH1124" s="79"/>
      <c r="BI1124" s="79"/>
      <c r="BJ1124" s="79"/>
      <c r="BK1124" s="79"/>
      <c r="BL1124" s="79"/>
      <c r="BM1124" s="79"/>
      <c r="BN1124" s="79"/>
      <c r="BO1124" s="79"/>
      <c r="BP1124" s="79"/>
      <c r="BQ1124" s="79"/>
      <c r="BR1124" s="79"/>
      <c r="BS1124" s="79"/>
      <c r="BT1124" s="79"/>
      <c r="BU1124" s="79"/>
      <c r="BV1124" s="79"/>
      <c r="BW1124" s="79"/>
      <c r="BX1124" s="79"/>
      <c r="BY1124" s="79"/>
      <c r="BZ1124" s="79"/>
      <c r="CA1124" s="79"/>
      <c r="CB1124" s="79"/>
      <c r="CC1124" s="79"/>
      <c r="CD1124" s="79"/>
      <c r="CE1124" s="79"/>
      <c r="CF1124" s="79"/>
      <c r="CG1124" s="79"/>
      <c r="CH1124" s="79"/>
      <c r="CI1124" s="79"/>
      <c r="CJ1124" s="79"/>
      <c r="CK1124" s="79"/>
      <c r="CL1124" s="79"/>
      <c r="CM1124" s="79"/>
      <c r="CN1124" s="79"/>
      <c r="CO1124" s="79"/>
      <c r="CP1124" s="79"/>
      <c r="CQ1124" s="79"/>
      <c r="CR1124" s="79"/>
      <c r="CS1124" s="79"/>
      <c r="CT1124" s="79"/>
      <c r="CU1124" s="79"/>
      <c r="CV1124" s="79"/>
      <c r="CW1124" s="79"/>
      <c r="CX1124" s="79"/>
      <c r="CY1124" s="79"/>
      <c r="CZ1124" s="79"/>
      <c r="DA1124" s="79"/>
      <c r="DB1124" s="79"/>
      <c r="DC1124" s="79"/>
      <c r="DD1124" s="79"/>
      <c r="DE1124" s="79"/>
      <c r="DF1124" s="79"/>
      <c r="DG1124" s="79"/>
      <c r="DH1124" s="79"/>
      <c r="DI1124" s="79"/>
      <c r="DJ1124" s="79"/>
      <c r="DK1124" s="79"/>
      <c r="DL1124" s="79"/>
      <c r="DM1124" s="79"/>
      <c r="DN1124" s="79"/>
      <c r="DO1124" s="79"/>
      <c r="DP1124" s="79"/>
      <c r="DQ1124" s="79"/>
      <c r="DR1124" s="79"/>
      <c r="DS1124" s="79"/>
      <c r="DT1124" s="79"/>
      <c r="DU1124" s="79"/>
      <c r="DV1124" s="79"/>
      <c r="DW1124" s="79"/>
      <c r="DX1124" s="79"/>
      <c r="DY1124" s="79"/>
      <c r="DZ1124" s="79"/>
      <c r="EA1124" s="79"/>
      <c r="EB1124" s="79"/>
      <c r="EC1124" s="79"/>
      <c r="ED1124" s="79"/>
      <c r="EE1124" s="79"/>
      <c r="EF1124" s="79"/>
      <c r="EG1124" s="79"/>
      <c r="EH1124" s="79"/>
      <c r="EI1124" s="79"/>
      <c r="EJ1124" s="79"/>
      <c r="EK1124" s="79"/>
      <c r="EL1124" s="79"/>
      <c r="EM1124" s="79"/>
      <c r="EN1124" s="79"/>
      <c r="EO1124" s="79"/>
      <c r="EP1124" s="79"/>
      <c r="EQ1124" s="79"/>
      <c r="ER1124" s="79"/>
      <c r="ES1124" s="79"/>
      <c r="ET1124" s="79"/>
      <c r="EU1124" s="79"/>
      <c r="EV1124" s="79"/>
      <c r="EW1124" s="79"/>
      <c r="EX1124" s="79"/>
      <c r="EY1124" s="79"/>
      <c r="EZ1124" s="79"/>
      <c r="FA1124" s="79"/>
      <c r="FB1124" s="79"/>
      <c r="FC1124" s="79"/>
      <c r="FD1124" s="79"/>
      <c r="FE1124" s="79"/>
      <c r="FF1124" s="79"/>
      <c r="FG1124" s="79"/>
      <c r="FH1124" s="79"/>
      <c r="FI1124" s="79"/>
      <c r="FJ1124" s="79"/>
      <c r="FK1124" s="79"/>
      <c r="FL1124" s="79"/>
      <c r="FM1124" s="79"/>
      <c r="FN1124" s="79"/>
      <c r="FO1124" s="79"/>
      <c r="FP1124" s="79"/>
      <c r="FQ1124" s="79"/>
      <c r="FR1124" s="79"/>
      <c r="FS1124" s="79"/>
      <c r="FT1124" s="79"/>
      <c r="FU1124" s="79"/>
      <c r="FV1124" s="79"/>
      <c r="FW1124" s="79"/>
      <c r="FX1124" s="79"/>
      <c r="FY1124" s="79"/>
      <c r="FZ1124" s="79"/>
      <c r="GA1124" s="79"/>
      <c r="GB1124" s="79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79"/>
      <c r="HP1124" s="79"/>
      <c r="HQ1124" s="79"/>
      <c r="HR1124" s="79"/>
      <c r="HS1124" s="79"/>
      <c r="HT1124" s="79"/>
      <c r="HU1124" s="79"/>
      <c r="HV1124" s="79"/>
      <c r="HW1124" s="79"/>
      <c r="HX1124" s="79"/>
      <c r="HY1124" s="79"/>
      <c r="HZ1124" s="79"/>
      <c r="IA1124" s="79"/>
      <c r="IB1124" s="79"/>
      <c r="IC1124" s="79"/>
      <c r="ID1124" s="79"/>
      <c r="IE1124" s="79"/>
      <c r="IF1124" s="79"/>
      <c r="IG1124" s="79"/>
      <c r="IH1124" s="79"/>
      <c r="II1124" s="79"/>
      <c r="IJ1124" s="79"/>
      <c r="IK1124" s="79"/>
      <c r="IL1124" s="79"/>
      <c r="IM1124" s="79"/>
      <c r="IN1124" s="79"/>
      <c r="IO1124" s="79"/>
      <c r="IP1124" s="79"/>
      <c r="IQ1124" s="79"/>
      <c r="IR1124" s="79"/>
      <c r="IS1124" s="79"/>
      <c r="IT1124" s="79"/>
      <c r="IU1124" s="79"/>
      <c r="IV1124" s="79"/>
      <c r="IW1124" s="79"/>
      <c r="IX1124" s="79"/>
      <c r="IY1124" s="79"/>
      <c r="IZ1124" s="79"/>
      <c r="JA1124" s="79"/>
      <c r="JB1124" s="79"/>
      <c r="JC1124" s="79"/>
      <c r="JD1124" s="79"/>
      <c r="JE1124" s="79"/>
      <c r="JF1124" s="79"/>
      <c r="JG1124" s="79"/>
      <c r="JH1124" s="79"/>
      <c r="JI1124" s="79"/>
      <c r="JJ1124" s="79"/>
      <c r="JK1124" s="79"/>
      <c r="JL1124" s="79"/>
      <c r="JM1124" s="79"/>
      <c r="JN1124" s="79"/>
      <c r="JO1124" s="79"/>
      <c r="JP1124" s="79"/>
      <c r="JQ1124" s="79"/>
      <c r="JR1124" s="79"/>
      <c r="JS1124" s="79"/>
      <c r="JT1124" s="79"/>
      <c r="JU1124" s="79"/>
      <c r="JV1124" s="79"/>
      <c r="JW1124" s="79"/>
      <c r="JX1124" s="79"/>
      <c r="JY1124" s="79"/>
      <c r="JZ1124" s="79"/>
      <c r="KA1124" s="79"/>
      <c r="KB1124" s="79"/>
      <c r="KC1124" s="79"/>
      <c r="KD1124" s="79"/>
      <c r="KE1124" s="79"/>
      <c r="KF1124" s="79"/>
      <c r="KG1124" s="79"/>
      <c r="KH1124" s="79"/>
      <c r="KI1124" s="79"/>
      <c r="KJ1124" s="79"/>
      <c r="KK1124" s="79"/>
      <c r="KL1124" s="79"/>
      <c r="KM1124" s="79"/>
      <c r="KN1124" s="79"/>
      <c r="KO1124" s="79"/>
      <c r="KP1124" s="79"/>
      <c r="KQ1124" s="79"/>
      <c r="KR1124" s="79"/>
      <c r="KS1124" s="79"/>
      <c r="KT1124" s="79"/>
      <c r="KU1124" s="79"/>
      <c r="KV1124" s="79"/>
      <c r="KW1124" s="79"/>
      <c r="KX1124" s="79"/>
      <c r="KY1124" s="79"/>
      <c r="KZ1124" s="79"/>
      <c r="LA1124" s="79"/>
      <c r="LB1124" s="79"/>
      <c r="LC1124" s="79"/>
      <c r="LD1124" s="79"/>
      <c r="LE1124" s="79"/>
      <c r="LF1124" s="79"/>
      <c r="LG1124" s="79"/>
      <c r="LH1124" s="79"/>
      <c r="LI1124" s="79"/>
      <c r="LJ1124" s="79"/>
      <c r="LK1124" s="79"/>
      <c r="LL1124" s="79"/>
      <c r="LM1124" s="79"/>
      <c r="LN1124" s="79"/>
      <c r="LO1124" s="79"/>
      <c r="LP1124" s="79"/>
      <c r="LQ1124" s="79"/>
      <c r="LR1124" s="79"/>
      <c r="LS1124" s="79"/>
      <c r="LT1124" s="79"/>
      <c r="LU1124" s="79"/>
      <c r="LV1124" s="79"/>
      <c r="LW1124" s="79"/>
      <c r="LX1124" s="79"/>
      <c r="LY1124" s="79"/>
      <c r="LZ1124" s="79"/>
      <c r="MA1124" s="79"/>
      <c r="MB1124" s="79"/>
      <c r="MC1124" s="79"/>
      <c r="MD1124" s="79"/>
      <c r="ME1124" s="79"/>
      <c r="MF1124" s="79"/>
      <c r="MG1124" s="79"/>
      <c r="MH1124" s="79"/>
      <c r="MI1124" s="79"/>
      <c r="MJ1124" s="79"/>
      <c r="MK1124" s="79"/>
      <c r="ML1124" s="79"/>
      <c r="MM1124" s="79"/>
      <c r="MN1124" s="79"/>
      <c r="MO1124" s="79"/>
      <c r="MP1124" s="79"/>
      <c r="MQ1124" s="79"/>
      <c r="MR1124" s="79"/>
      <c r="MS1124" s="79"/>
      <c r="MT1124" s="79"/>
      <c r="MU1124" s="79"/>
      <c r="MV1124" s="79"/>
      <c r="MW1124" s="79"/>
      <c r="MX1124" s="79"/>
      <c r="MY1124" s="79"/>
      <c r="MZ1124" s="79"/>
      <c r="NA1124" s="79"/>
      <c r="NB1124" s="79"/>
      <c r="NC1124" s="79"/>
      <c r="ND1124" s="79"/>
      <c r="NE1124" s="79"/>
      <c r="NF1124" s="79"/>
      <c r="NG1124" s="79"/>
      <c r="NH1124" s="79"/>
      <c r="NI1124" s="79"/>
      <c r="NJ1124" s="79"/>
      <c r="NK1124" s="79"/>
      <c r="NL1124" s="79"/>
      <c r="NM1124" s="79"/>
      <c r="NN1124" s="79"/>
      <c r="NO1124" s="79"/>
      <c r="NP1124" s="79"/>
      <c r="NQ1124" s="79"/>
      <c r="NR1124" s="79"/>
      <c r="NS1124" s="79"/>
      <c r="NT1124" s="79"/>
      <c r="NU1124" s="79"/>
      <c r="NV1124" s="79"/>
      <c r="NW1124" s="79"/>
      <c r="NX1124" s="79"/>
      <c r="NY1124" s="79"/>
      <c r="NZ1124" s="79"/>
      <c r="OA1124" s="79"/>
      <c r="OB1124" s="79"/>
      <c r="OC1124" s="79"/>
      <c r="OD1124" s="79"/>
      <c r="OE1124" s="79"/>
      <c r="OF1124" s="79"/>
      <c r="OG1124" s="79"/>
      <c r="OH1124" s="79"/>
      <c r="OI1124" s="79"/>
      <c r="OJ1124" s="79"/>
      <c r="OK1124" s="79"/>
      <c r="OL1124" s="79"/>
      <c r="OM1124" s="79"/>
      <c r="ON1124" s="79"/>
      <c r="OO1124" s="79"/>
      <c r="OP1124" s="79"/>
      <c r="OQ1124" s="79"/>
      <c r="OR1124" s="79"/>
      <c r="OS1124" s="79"/>
      <c r="OT1124" s="79"/>
      <c r="OU1124" s="79"/>
      <c r="OV1124" s="79"/>
      <c r="OW1124" s="79"/>
      <c r="OX1124" s="79"/>
      <c r="OY1124" s="79"/>
      <c r="OZ1124" s="79"/>
      <c r="PA1124" s="79"/>
      <c r="PB1124" s="79"/>
      <c r="PC1124" s="79"/>
      <c r="PD1124" s="79"/>
      <c r="PE1124" s="79"/>
      <c r="PF1124" s="79"/>
      <c r="PG1124" s="79"/>
      <c r="PH1124" s="79"/>
      <c r="PI1124" s="79"/>
      <c r="PJ1124" s="79"/>
      <c r="PK1124" s="79"/>
      <c r="PL1124" s="79"/>
      <c r="PM1124" s="79"/>
      <c r="PN1124" s="79"/>
      <c r="PO1124" s="79"/>
      <c r="PP1124" s="79"/>
      <c r="PQ1124" s="79"/>
      <c r="PR1124" s="79"/>
      <c r="PS1124" s="79"/>
      <c r="PT1124" s="79"/>
      <c r="PU1124" s="79"/>
      <c r="PV1124" s="79"/>
      <c r="PW1124" s="79"/>
      <c r="PX1124" s="79"/>
      <c r="PY1124" s="79"/>
      <c r="PZ1124" s="79"/>
      <c r="QA1124" s="79"/>
      <c r="QB1124" s="79"/>
      <c r="QC1124" s="79"/>
      <c r="QD1124" s="79"/>
      <c r="QE1124" s="79"/>
      <c r="QF1124" s="79"/>
      <c r="QG1124" s="79"/>
      <c r="QH1124" s="79"/>
      <c r="QI1124" s="79"/>
      <c r="QJ1124" s="79"/>
      <c r="QK1124" s="79"/>
      <c r="QL1124" s="79"/>
      <c r="QM1124" s="79"/>
      <c r="QN1124" s="79"/>
      <c r="QO1124" s="79"/>
      <c r="QP1124" s="79"/>
      <c r="QQ1124" s="79"/>
      <c r="QR1124" s="79"/>
      <c r="QS1124" s="79"/>
      <c r="QT1124" s="79"/>
      <c r="QU1124" s="79"/>
      <c r="QV1124" s="79"/>
      <c r="QW1124" s="79"/>
      <c r="QX1124" s="79"/>
      <c r="QY1124" s="79"/>
      <c r="QZ1124" s="79"/>
      <c r="RA1124" s="79"/>
      <c r="RB1124" s="79"/>
      <c r="RC1124" s="79"/>
      <c r="RD1124" s="79"/>
      <c r="RE1124" s="79"/>
      <c r="RF1124" s="79"/>
      <c r="RG1124" s="79"/>
      <c r="RH1124" s="79"/>
      <c r="RI1124" s="79"/>
      <c r="RJ1124" s="79"/>
      <c r="RK1124" s="79"/>
      <c r="RL1124" s="79"/>
      <c r="RM1124" s="79"/>
      <c r="RN1124" s="79"/>
      <c r="RO1124" s="79"/>
      <c r="RP1124" s="79"/>
      <c r="RQ1124" s="79"/>
      <c r="RR1124" s="79"/>
      <c r="RS1124" s="79"/>
      <c r="RT1124" s="79"/>
      <c r="RU1124" s="79"/>
      <c r="RV1124" s="79"/>
      <c r="RW1124" s="79"/>
      <c r="RX1124" s="79"/>
      <c r="RY1124" s="79"/>
      <c r="RZ1124" s="79"/>
      <c r="SA1124" s="79"/>
      <c r="SB1124" s="79"/>
      <c r="SC1124" s="79"/>
      <c r="SD1124" s="79"/>
      <c r="SE1124" s="79"/>
      <c r="SF1124" s="79"/>
      <c r="SG1124" s="79"/>
      <c r="SH1124" s="79"/>
      <c r="SI1124" s="79"/>
      <c r="SJ1124" s="79"/>
      <c r="SK1124" s="79"/>
      <c r="SL1124" s="79"/>
      <c r="SM1124" s="79"/>
      <c r="SN1124" s="79"/>
      <c r="SO1124" s="79"/>
      <c r="SP1124" s="79"/>
      <c r="SQ1124" s="79"/>
      <c r="SR1124" s="79"/>
      <c r="SS1124" s="79"/>
      <c r="ST1124" s="79"/>
      <c r="SU1124" s="79"/>
      <c r="SV1124" s="79"/>
      <c r="SW1124" s="79"/>
      <c r="SX1124" s="79"/>
      <c r="SY1124" s="79"/>
      <c r="SZ1124" s="79"/>
      <c r="TA1124" s="79"/>
      <c r="TB1124" s="79"/>
      <c r="TC1124" s="79"/>
      <c r="TD1124" s="79"/>
      <c r="TE1124" s="79"/>
      <c r="TF1124" s="79"/>
      <c r="TG1124" s="79"/>
      <c r="TH1124" s="79"/>
      <c r="TI1124" s="79"/>
      <c r="TJ1124" s="79"/>
      <c r="TK1124" s="79"/>
      <c r="TL1124" s="79"/>
      <c r="TM1124" s="79"/>
      <c r="TN1124" s="79"/>
      <c r="TO1124" s="79"/>
      <c r="TP1124" s="79"/>
      <c r="TQ1124" s="79"/>
      <c r="TR1124" s="79"/>
      <c r="TS1124" s="79"/>
      <c r="TT1124" s="79"/>
      <c r="TU1124" s="79"/>
      <c r="TV1124" s="79"/>
      <c r="TW1124" s="79"/>
      <c r="TX1124" s="79"/>
      <c r="TY1124" s="79"/>
      <c r="TZ1124" s="79"/>
      <c r="UA1124" s="79"/>
      <c r="UB1124" s="79"/>
      <c r="UC1124" s="79"/>
      <c r="UD1124" s="79"/>
      <c r="UE1124" s="79"/>
      <c r="UF1124" s="79"/>
      <c r="UG1124" s="79"/>
      <c r="UH1124" s="79"/>
      <c r="UI1124" s="79"/>
      <c r="UJ1124" s="79"/>
      <c r="UK1124" s="79"/>
      <c r="UL1124" s="79"/>
      <c r="UM1124" s="79"/>
      <c r="UN1124" s="79"/>
      <c r="UO1124" s="79"/>
      <c r="UP1124" s="79"/>
      <c r="UQ1124" s="79"/>
      <c r="UR1124" s="79"/>
      <c r="US1124" s="79"/>
      <c r="UT1124" s="79"/>
      <c r="UU1124" s="79"/>
      <c r="UV1124" s="79"/>
      <c r="UW1124" s="79"/>
      <c r="UX1124" s="79"/>
      <c r="UY1124" s="79"/>
      <c r="UZ1124" s="79"/>
      <c r="VA1124" s="79"/>
      <c r="VB1124" s="79"/>
      <c r="VC1124" s="79"/>
      <c r="VD1124" s="79"/>
      <c r="VE1124" s="79"/>
      <c r="VF1124" s="79"/>
      <c r="VG1124" s="79"/>
      <c r="VH1124" s="79"/>
      <c r="VI1124" s="79"/>
      <c r="VJ1124" s="79"/>
      <c r="VK1124" s="79"/>
      <c r="VL1124" s="79"/>
      <c r="VM1124" s="79"/>
      <c r="VN1124" s="79"/>
      <c r="VO1124" s="79"/>
      <c r="VP1124" s="79"/>
      <c r="VQ1124" s="79"/>
      <c r="VR1124" s="79"/>
      <c r="VS1124" s="79"/>
      <c r="VT1124" s="79"/>
      <c r="VU1124" s="79"/>
      <c r="VV1124" s="79"/>
      <c r="VW1124" s="79"/>
      <c r="VX1124" s="79"/>
      <c r="VY1124" s="79"/>
      <c r="VZ1124" s="79"/>
      <c r="WA1124" s="79"/>
      <c r="WB1124" s="79"/>
      <c r="WC1124" s="79"/>
    </row>
    <row r="1125" spans="1:601" s="102" customFormat="1">
      <c r="A1125" s="60">
        <f>IF(C1125=C1124,A1124,IF(C1125=(C1124+1),A1124,(A1124+1)))</f>
        <v>158</v>
      </c>
      <c r="B1125" s="50" t="str">
        <f>IF(L1125="Stroke",IF(M1125=M1124,IF(A1125&lt;&gt;A1124,1,IF(L1124="Stroke",B1124+1,IF(L1123="Stroke",B1123+1,IF(L1122="Stroke",B1122+1,IF(L1121="Stroke",B1121+1,IF(L1120="Stroke",B1120+1,IF(L1119="Stroke",B1119+1,IF(L1118="Stroke",B1118+1,"")))))))),IF(A1125&lt;&gt;A1123,1,IF(M1125=M1123,IF(L1123="Stroke",B1123+1,IF(M1125=M1122,IF(L1122="Stroke",B1122+1,""))),1))),"")</f>
        <v/>
      </c>
      <c r="C1125" s="60">
        <f t="shared" si="34"/>
        <v>67940</v>
      </c>
      <c r="D1125" s="60" t="str">
        <f t="shared" si="35"/>
        <v>2017123</v>
      </c>
      <c r="E1125" s="60">
        <v>2017</v>
      </c>
      <c r="F1125" s="60">
        <v>12</v>
      </c>
      <c r="G1125" s="60">
        <v>3</v>
      </c>
      <c r="H1125" s="60">
        <v>18</v>
      </c>
      <c r="I1125" s="60">
        <v>52</v>
      </c>
      <c r="J1125" s="60">
        <v>20</v>
      </c>
      <c r="K1125" s="60">
        <v>112</v>
      </c>
      <c r="L1125" s="61" t="s">
        <v>47</v>
      </c>
      <c r="M1125" s="60">
        <v>2</v>
      </c>
      <c r="N1125" s="60" t="s">
        <v>21</v>
      </c>
      <c r="O1125" s="60" t="s">
        <v>27</v>
      </c>
      <c r="P1125" s="60">
        <v>0</v>
      </c>
      <c r="Q1125" s="60"/>
      <c r="R1125" s="60"/>
      <c r="S1125" s="60"/>
      <c r="T1125" s="60"/>
      <c r="U1125" s="79"/>
      <c r="V1125" s="79"/>
      <c r="W1125" s="79"/>
      <c r="X1125" s="79"/>
      <c r="Y1125" s="79"/>
      <c r="Z1125" s="79"/>
      <c r="AA1125" s="79"/>
      <c r="AB1125" s="79"/>
      <c r="AC1125" s="79"/>
      <c r="AD1125" s="79"/>
      <c r="AE1125" s="79"/>
      <c r="AF1125" s="79"/>
      <c r="AG1125" s="79"/>
      <c r="AH1125" s="79"/>
      <c r="AI1125" s="79"/>
      <c r="AJ1125" s="79"/>
      <c r="AK1125" s="79"/>
      <c r="AL1125" s="79"/>
      <c r="AM1125" s="79"/>
      <c r="AN1125" s="79"/>
      <c r="AO1125" s="79"/>
      <c r="AP1125" s="79"/>
      <c r="AQ1125" s="79"/>
      <c r="AR1125" s="79"/>
      <c r="AS1125" s="79"/>
      <c r="AT1125" s="79"/>
      <c r="AU1125" s="79"/>
      <c r="AV1125" s="79"/>
      <c r="AW1125" s="79"/>
      <c r="AX1125" s="79"/>
      <c r="AY1125" s="79"/>
      <c r="AZ1125" s="79"/>
      <c r="BA1125" s="79"/>
      <c r="BB1125" s="79"/>
      <c r="BC1125" s="79"/>
      <c r="BD1125" s="79"/>
      <c r="BE1125" s="79"/>
      <c r="BF1125" s="79"/>
      <c r="BG1125" s="79"/>
      <c r="BH1125" s="79"/>
      <c r="BI1125" s="79"/>
      <c r="BJ1125" s="79"/>
      <c r="BK1125" s="79"/>
      <c r="BL1125" s="79"/>
      <c r="BM1125" s="79"/>
      <c r="BN1125" s="79"/>
      <c r="BO1125" s="79"/>
      <c r="BP1125" s="79"/>
      <c r="BQ1125" s="79"/>
      <c r="BR1125" s="79"/>
      <c r="BS1125" s="79"/>
      <c r="BT1125" s="79"/>
      <c r="BU1125" s="79"/>
      <c r="BV1125" s="79"/>
      <c r="BW1125" s="79"/>
      <c r="BX1125" s="79"/>
      <c r="BY1125" s="79"/>
      <c r="BZ1125" s="79"/>
      <c r="CA1125" s="79"/>
      <c r="CB1125" s="79"/>
      <c r="CC1125" s="79"/>
      <c r="CD1125" s="79"/>
      <c r="CE1125" s="79"/>
      <c r="CF1125" s="79"/>
      <c r="CG1125" s="79"/>
      <c r="CH1125" s="79"/>
      <c r="CI1125" s="79"/>
      <c r="CJ1125" s="79"/>
      <c r="CK1125" s="79"/>
      <c r="CL1125" s="79"/>
      <c r="CM1125" s="79"/>
      <c r="CN1125" s="79"/>
      <c r="CO1125" s="79"/>
      <c r="CP1125" s="79"/>
      <c r="CQ1125" s="79"/>
      <c r="CR1125" s="79"/>
      <c r="CS1125" s="79"/>
      <c r="CT1125" s="79"/>
      <c r="CU1125" s="79"/>
      <c r="CV1125" s="79"/>
      <c r="CW1125" s="79"/>
      <c r="CX1125" s="79"/>
      <c r="CY1125" s="79"/>
      <c r="CZ1125" s="79"/>
      <c r="DA1125" s="79"/>
      <c r="DB1125" s="79"/>
      <c r="DC1125" s="79"/>
      <c r="DD1125" s="79"/>
      <c r="DE1125" s="79"/>
      <c r="DF1125" s="79"/>
      <c r="DG1125" s="79"/>
      <c r="DH1125" s="79"/>
      <c r="DI1125" s="79"/>
      <c r="DJ1125" s="79"/>
      <c r="DK1125" s="79"/>
      <c r="DL1125" s="79"/>
      <c r="DM1125" s="79"/>
      <c r="DN1125" s="79"/>
      <c r="DO1125" s="79"/>
      <c r="DP1125" s="79"/>
      <c r="DQ1125" s="79"/>
      <c r="DR1125" s="79"/>
      <c r="DS1125" s="79"/>
      <c r="DT1125" s="79"/>
      <c r="DU1125" s="79"/>
      <c r="DV1125" s="79"/>
      <c r="DW1125" s="79"/>
      <c r="DX1125" s="79"/>
      <c r="DY1125" s="79"/>
      <c r="DZ1125" s="79"/>
      <c r="EA1125" s="79"/>
      <c r="EB1125" s="79"/>
      <c r="EC1125" s="79"/>
      <c r="ED1125" s="79"/>
      <c r="EE1125" s="79"/>
      <c r="EF1125" s="79"/>
      <c r="EG1125" s="79"/>
      <c r="EH1125" s="79"/>
      <c r="EI1125" s="79"/>
      <c r="EJ1125" s="79"/>
      <c r="EK1125" s="79"/>
      <c r="EL1125" s="79"/>
      <c r="EM1125" s="79"/>
      <c r="EN1125" s="79"/>
      <c r="EO1125" s="79"/>
      <c r="EP1125" s="79"/>
      <c r="EQ1125" s="79"/>
      <c r="ER1125" s="79"/>
      <c r="ES1125" s="79"/>
      <c r="ET1125" s="79"/>
      <c r="EU1125" s="79"/>
      <c r="EV1125" s="79"/>
      <c r="EW1125" s="79"/>
      <c r="EX1125" s="79"/>
      <c r="EY1125" s="79"/>
      <c r="EZ1125" s="79"/>
      <c r="FA1125" s="79"/>
      <c r="FB1125" s="79"/>
      <c r="FC1125" s="79"/>
      <c r="FD1125" s="79"/>
      <c r="FE1125" s="79"/>
      <c r="FF1125" s="79"/>
      <c r="FG1125" s="79"/>
      <c r="FH1125" s="79"/>
      <c r="FI1125" s="79"/>
      <c r="FJ1125" s="79"/>
      <c r="FK1125" s="79"/>
      <c r="FL1125" s="79"/>
      <c r="FM1125" s="79"/>
      <c r="FN1125" s="79"/>
      <c r="FO1125" s="79"/>
      <c r="FP1125" s="79"/>
      <c r="FQ1125" s="79"/>
      <c r="FR1125" s="79"/>
      <c r="FS1125" s="79"/>
      <c r="FT1125" s="79"/>
      <c r="FU1125" s="79"/>
      <c r="FV1125" s="79"/>
      <c r="FW1125" s="79"/>
      <c r="FX1125" s="79"/>
      <c r="FY1125" s="79"/>
      <c r="FZ1125" s="79"/>
      <c r="GA1125" s="79"/>
      <c r="GB1125" s="79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79"/>
      <c r="HP1125" s="79"/>
      <c r="HQ1125" s="79"/>
      <c r="HR1125" s="79"/>
      <c r="HS1125" s="79"/>
      <c r="HT1125" s="79"/>
      <c r="HU1125" s="79"/>
      <c r="HV1125" s="79"/>
      <c r="HW1125" s="79"/>
      <c r="HX1125" s="79"/>
      <c r="HY1125" s="79"/>
      <c r="HZ1125" s="79"/>
      <c r="IA1125" s="79"/>
      <c r="IB1125" s="79"/>
      <c r="IC1125" s="79"/>
      <c r="ID1125" s="79"/>
      <c r="IE1125" s="79"/>
      <c r="IF1125" s="79"/>
      <c r="IG1125" s="79"/>
      <c r="IH1125" s="79"/>
      <c r="II1125" s="79"/>
      <c r="IJ1125" s="79"/>
      <c r="IK1125" s="79"/>
      <c r="IL1125" s="79"/>
      <c r="IM1125" s="79"/>
      <c r="IN1125" s="79"/>
      <c r="IO1125" s="79"/>
      <c r="IP1125" s="79"/>
      <c r="IQ1125" s="79"/>
      <c r="IR1125" s="79"/>
      <c r="IS1125" s="79"/>
      <c r="IT1125" s="79"/>
      <c r="IU1125" s="79"/>
      <c r="IV1125" s="79"/>
      <c r="IW1125" s="79"/>
      <c r="IX1125" s="79"/>
      <c r="IY1125" s="79"/>
      <c r="IZ1125" s="79"/>
      <c r="JA1125" s="79"/>
      <c r="JB1125" s="79"/>
      <c r="JC1125" s="79"/>
      <c r="JD1125" s="79"/>
      <c r="JE1125" s="79"/>
      <c r="JF1125" s="79"/>
      <c r="JG1125" s="79"/>
      <c r="JH1125" s="79"/>
      <c r="JI1125" s="79"/>
      <c r="JJ1125" s="79"/>
      <c r="JK1125" s="79"/>
      <c r="JL1125" s="79"/>
      <c r="JM1125" s="79"/>
      <c r="JN1125" s="79"/>
      <c r="JO1125" s="79"/>
      <c r="JP1125" s="79"/>
      <c r="JQ1125" s="79"/>
      <c r="JR1125" s="79"/>
      <c r="JS1125" s="79"/>
      <c r="JT1125" s="79"/>
      <c r="JU1125" s="79"/>
      <c r="JV1125" s="79"/>
      <c r="JW1125" s="79"/>
      <c r="JX1125" s="79"/>
      <c r="JY1125" s="79"/>
      <c r="JZ1125" s="79"/>
      <c r="KA1125" s="79"/>
      <c r="KB1125" s="79"/>
      <c r="KC1125" s="79"/>
      <c r="KD1125" s="79"/>
      <c r="KE1125" s="79"/>
      <c r="KF1125" s="79"/>
      <c r="KG1125" s="79"/>
      <c r="KH1125" s="79"/>
      <c r="KI1125" s="79"/>
      <c r="KJ1125" s="79"/>
      <c r="KK1125" s="79"/>
      <c r="KL1125" s="79"/>
      <c r="KM1125" s="79"/>
      <c r="KN1125" s="79"/>
      <c r="KO1125" s="79"/>
      <c r="KP1125" s="79"/>
      <c r="KQ1125" s="79"/>
      <c r="KR1125" s="79"/>
      <c r="KS1125" s="79"/>
      <c r="KT1125" s="79"/>
      <c r="KU1125" s="79"/>
      <c r="KV1125" s="79"/>
      <c r="KW1125" s="79"/>
      <c r="KX1125" s="79"/>
      <c r="KY1125" s="79"/>
      <c r="KZ1125" s="79"/>
      <c r="LA1125" s="79"/>
      <c r="LB1125" s="79"/>
      <c r="LC1125" s="79"/>
      <c r="LD1125" s="79"/>
      <c r="LE1125" s="79"/>
      <c r="LF1125" s="79"/>
      <c r="LG1125" s="79"/>
      <c r="LH1125" s="79"/>
      <c r="LI1125" s="79"/>
      <c r="LJ1125" s="79"/>
      <c r="LK1125" s="79"/>
      <c r="LL1125" s="79"/>
      <c r="LM1125" s="79"/>
      <c r="LN1125" s="79"/>
      <c r="LO1125" s="79"/>
      <c r="LP1125" s="79"/>
      <c r="LQ1125" s="79"/>
      <c r="LR1125" s="79"/>
      <c r="LS1125" s="79"/>
      <c r="LT1125" s="79"/>
      <c r="LU1125" s="79"/>
      <c r="LV1125" s="79"/>
      <c r="LW1125" s="79"/>
      <c r="LX1125" s="79"/>
      <c r="LY1125" s="79"/>
      <c r="LZ1125" s="79"/>
      <c r="MA1125" s="79"/>
      <c r="MB1125" s="79"/>
      <c r="MC1125" s="79"/>
      <c r="MD1125" s="79"/>
      <c r="ME1125" s="79"/>
      <c r="MF1125" s="79"/>
      <c r="MG1125" s="79"/>
      <c r="MH1125" s="79"/>
      <c r="MI1125" s="79"/>
      <c r="MJ1125" s="79"/>
      <c r="MK1125" s="79"/>
      <c r="ML1125" s="79"/>
      <c r="MM1125" s="79"/>
      <c r="MN1125" s="79"/>
      <c r="MO1125" s="79"/>
      <c r="MP1125" s="79"/>
      <c r="MQ1125" s="79"/>
      <c r="MR1125" s="79"/>
      <c r="MS1125" s="79"/>
      <c r="MT1125" s="79"/>
      <c r="MU1125" s="79"/>
      <c r="MV1125" s="79"/>
      <c r="MW1125" s="79"/>
      <c r="MX1125" s="79"/>
      <c r="MY1125" s="79"/>
      <c r="MZ1125" s="79"/>
      <c r="NA1125" s="79"/>
      <c r="NB1125" s="79"/>
      <c r="NC1125" s="79"/>
      <c r="ND1125" s="79"/>
      <c r="NE1125" s="79"/>
      <c r="NF1125" s="79"/>
      <c r="NG1125" s="79"/>
      <c r="NH1125" s="79"/>
      <c r="NI1125" s="79"/>
      <c r="NJ1125" s="79"/>
      <c r="NK1125" s="79"/>
      <c r="NL1125" s="79"/>
      <c r="NM1125" s="79"/>
      <c r="NN1125" s="79"/>
      <c r="NO1125" s="79"/>
      <c r="NP1125" s="79"/>
      <c r="NQ1125" s="79"/>
      <c r="NR1125" s="79"/>
      <c r="NS1125" s="79"/>
      <c r="NT1125" s="79"/>
      <c r="NU1125" s="79"/>
      <c r="NV1125" s="79"/>
      <c r="NW1125" s="79"/>
      <c r="NX1125" s="79"/>
      <c r="NY1125" s="79"/>
      <c r="NZ1125" s="79"/>
      <c r="OA1125" s="79"/>
      <c r="OB1125" s="79"/>
      <c r="OC1125" s="79"/>
      <c r="OD1125" s="79"/>
      <c r="OE1125" s="79"/>
      <c r="OF1125" s="79"/>
      <c r="OG1125" s="79"/>
      <c r="OH1125" s="79"/>
      <c r="OI1125" s="79"/>
      <c r="OJ1125" s="79"/>
      <c r="OK1125" s="79"/>
      <c r="OL1125" s="79"/>
      <c r="OM1125" s="79"/>
      <c r="ON1125" s="79"/>
      <c r="OO1125" s="79"/>
      <c r="OP1125" s="79"/>
      <c r="OQ1125" s="79"/>
      <c r="OR1125" s="79"/>
      <c r="OS1125" s="79"/>
      <c r="OT1125" s="79"/>
      <c r="OU1125" s="79"/>
      <c r="OV1125" s="79"/>
      <c r="OW1125" s="79"/>
      <c r="OX1125" s="79"/>
      <c r="OY1125" s="79"/>
      <c r="OZ1125" s="79"/>
      <c r="PA1125" s="79"/>
      <c r="PB1125" s="79"/>
      <c r="PC1125" s="79"/>
      <c r="PD1125" s="79"/>
      <c r="PE1125" s="79"/>
      <c r="PF1125" s="79"/>
      <c r="PG1125" s="79"/>
      <c r="PH1125" s="79"/>
      <c r="PI1125" s="79"/>
      <c r="PJ1125" s="79"/>
      <c r="PK1125" s="79"/>
      <c r="PL1125" s="79"/>
      <c r="PM1125" s="79"/>
      <c r="PN1125" s="79"/>
      <c r="PO1125" s="79"/>
      <c r="PP1125" s="79"/>
      <c r="PQ1125" s="79"/>
      <c r="PR1125" s="79"/>
      <c r="PS1125" s="79"/>
      <c r="PT1125" s="79"/>
      <c r="PU1125" s="79"/>
      <c r="PV1125" s="79"/>
      <c r="PW1125" s="79"/>
      <c r="PX1125" s="79"/>
      <c r="PY1125" s="79"/>
      <c r="PZ1125" s="79"/>
      <c r="QA1125" s="79"/>
      <c r="QB1125" s="79"/>
      <c r="QC1125" s="79"/>
      <c r="QD1125" s="79"/>
      <c r="QE1125" s="79"/>
      <c r="QF1125" s="79"/>
      <c r="QG1125" s="79"/>
      <c r="QH1125" s="79"/>
      <c r="QI1125" s="79"/>
      <c r="QJ1125" s="79"/>
      <c r="QK1125" s="79"/>
      <c r="QL1125" s="79"/>
      <c r="QM1125" s="79"/>
      <c r="QN1125" s="79"/>
      <c r="QO1125" s="79"/>
      <c r="QP1125" s="79"/>
      <c r="QQ1125" s="79"/>
      <c r="QR1125" s="79"/>
      <c r="QS1125" s="79"/>
      <c r="QT1125" s="79"/>
      <c r="QU1125" s="79"/>
      <c r="QV1125" s="79"/>
      <c r="QW1125" s="79"/>
      <c r="QX1125" s="79"/>
      <c r="QY1125" s="79"/>
      <c r="QZ1125" s="79"/>
      <c r="RA1125" s="79"/>
      <c r="RB1125" s="79"/>
      <c r="RC1125" s="79"/>
      <c r="RD1125" s="79"/>
      <c r="RE1125" s="79"/>
      <c r="RF1125" s="79"/>
      <c r="RG1125" s="79"/>
      <c r="RH1125" s="79"/>
      <c r="RI1125" s="79"/>
      <c r="RJ1125" s="79"/>
      <c r="RK1125" s="79"/>
      <c r="RL1125" s="79"/>
      <c r="RM1125" s="79"/>
      <c r="RN1125" s="79"/>
      <c r="RO1125" s="79"/>
      <c r="RP1125" s="79"/>
      <c r="RQ1125" s="79"/>
      <c r="RR1125" s="79"/>
      <c r="RS1125" s="79"/>
      <c r="RT1125" s="79"/>
      <c r="RU1125" s="79"/>
      <c r="RV1125" s="79"/>
      <c r="RW1125" s="79"/>
      <c r="RX1125" s="79"/>
      <c r="RY1125" s="79"/>
      <c r="RZ1125" s="79"/>
      <c r="SA1125" s="79"/>
      <c r="SB1125" s="79"/>
      <c r="SC1125" s="79"/>
      <c r="SD1125" s="79"/>
      <c r="SE1125" s="79"/>
      <c r="SF1125" s="79"/>
      <c r="SG1125" s="79"/>
      <c r="SH1125" s="79"/>
      <c r="SI1125" s="79"/>
      <c r="SJ1125" s="79"/>
      <c r="SK1125" s="79"/>
      <c r="SL1125" s="79"/>
      <c r="SM1125" s="79"/>
      <c r="SN1125" s="79"/>
      <c r="SO1125" s="79"/>
      <c r="SP1125" s="79"/>
      <c r="SQ1125" s="79"/>
      <c r="SR1125" s="79"/>
      <c r="SS1125" s="79"/>
      <c r="ST1125" s="79"/>
      <c r="SU1125" s="79"/>
      <c r="SV1125" s="79"/>
      <c r="SW1125" s="79"/>
      <c r="SX1125" s="79"/>
      <c r="SY1125" s="79"/>
      <c r="SZ1125" s="79"/>
      <c r="TA1125" s="79"/>
      <c r="TB1125" s="79"/>
      <c r="TC1125" s="79"/>
      <c r="TD1125" s="79"/>
      <c r="TE1125" s="79"/>
      <c r="TF1125" s="79"/>
      <c r="TG1125" s="79"/>
      <c r="TH1125" s="79"/>
      <c r="TI1125" s="79"/>
      <c r="TJ1125" s="79"/>
      <c r="TK1125" s="79"/>
      <c r="TL1125" s="79"/>
      <c r="TM1125" s="79"/>
      <c r="TN1125" s="79"/>
      <c r="TO1125" s="79"/>
      <c r="TP1125" s="79"/>
      <c r="TQ1125" s="79"/>
      <c r="TR1125" s="79"/>
      <c r="TS1125" s="79"/>
      <c r="TT1125" s="79"/>
      <c r="TU1125" s="79"/>
      <c r="TV1125" s="79"/>
      <c r="TW1125" s="79"/>
      <c r="TX1125" s="79"/>
      <c r="TY1125" s="79"/>
      <c r="TZ1125" s="79"/>
      <c r="UA1125" s="79"/>
      <c r="UB1125" s="79"/>
      <c r="UC1125" s="79"/>
      <c r="UD1125" s="79"/>
      <c r="UE1125" s="79"/>
      <c r="UF1125" s="79"/>
      <c r="UG1125" s="79"/>
      <c r="UH1125" s="79"/>
      <c r="UI1125" s="79"/>
      <c r="UJ1125" s="79"/>
      <c r="UK1125" s="79"/>
      <c r="UL1125" s="79"/>
      <c r="UM1125" s="79"/>
      <c r="UN1125" s="79"/>
      <c r="UO1125" s="79"/>
      <c r="UP1125" s="79"/>
      <c r="UQ1125" s="79"/>
      <c r="UR1125" s="79"/>
      <c r="US1125" s="79"/>
      <c r="UT1125" s="79"/>
      <c r="UU1125" s="79"/>
      <c r="UV1125" s="79"/>
      <c r="UW1125" s="79"/>
      <c r="UX1125" s="79"/>
      <c r="UY1125" s="79"/>
      <c r="UZ1125" s="79"/>
      <c r="VA1125" s="79"/>
      <c r="VB1125" s="79"/>
      <c r="VC1125" s="79"/>
      <c r="VD1125" s="79"/>
      <c r="VE1125" s="79"/>
      <c r="VF1125" s="79"/>
      <c r="VG1125" s="79"/>
      <c r="VH1125" s="79"/>
      <c r="VI1125" s="79"/>
      <c r="VJ1125" s="79"/>
      <c r="VK1125" s="79"/>
      <c r="VL1125" s="79"/>
      <c r="VM1125" s="79"/>
      <c r="VN1125" s="79"/>
      <c r="VO1125" s="79"/>
      <c r="VP1125" s="79"/>
      <c r="VQ1125" s="79"/>
      <c r="VR1125" s="79"/>
      <c r="VS1125" s="79"/>
      <c r="VT1125" s="79"/>
      <c r="VU1125" s="79"/>
      <c r="VV1125" s="79"/>
      <c r="VW1125" s="79"/>
      <c r="VX1125" s="79"/>
      <c r="VY1125" s="79"/>
      <c r="VZ1125" s="79"/>
      <c r="WA1125" s="79"/>
      <c r="WB1125" s="79"/>
      <c r="WC1125" s="79"/>
    </row>
    <row r="1126" spans="1:601" s="102" customFormat="1">
      <c r="A1126" s="60">
        <f>IF(C1126=C1125,A1125,IF(C1126=(C1125+1),A1125,(A1125+1)))</f>
        <v>158</v>
      </c>
      <c r="B1126" s="50" t="str">
        <f>IF(L1126="Stroke",IF(M1126=M1125,IF(A1126&lt;&gt;A1125,1,IF(L1125="Stroke",B1125+1,IF(L1124="Stroke",B1124+1,IF(L1123="Stroke",B1123+1,IF(L1122="Stroke",B1122+1,IF(L1121="Stroke",B1121+1,IF(L1120="Stroke",B1120+1,IF(L1119="Stroke",B1119+1,"")))))))),IF(A1126&lt;&gt;A1124,1,IF(M1126=M1124,IF(L1124="Stroke",B1124+1,IF(M1126=M1123,IF(L1123="Stroke",B1123+1,""))),1))),"")</f>
        <v/>
      </c>
      <c r="C1126" s="60">
        <f t="shared" si="34"/>
        <v>67940</v>
      </c>
      <c r="D1126" s="60" t="str">
        <f t="shared" si="35"/>
        <v>2017123</v>
      </c>
      <c r="E1126" s="60">
        <v>2017</v>
      </c>
      <c r="F1126" s="60">
        <v>12</v>
      </c>
      <c r="G1126" s="60">
        <v>3</v>
      </c>
      <c r="H1126" s="60">
        <v>18</v>
      </c>
      <c r="I1126" s="60">
        <v>52</v>
      </c>
      <c r="J1126" s="60">
        <v>20</v>
      </c>
      <c r="K1126" s="60">
        <v>125</v>
      </c>
      <c r="L1126" s="61" t="s">
        <v>47</v>
      </c>
      <c r="M1126" s="60">
        <v>2</v>
      </c>
      <c r="N1126" s="60" t="s">
        <v>21</v>
      </c>
      <c r="O1126" s="60" t="s">
        <v>27</v>
      </c>
      <c r="P1126" s="60">
        <v>0</v>
      </c>
      <c r="Q1126" s="60"/>
      <c r="R1126" s="60"/>
      <c r="S1126" s="60"/>
      <c r="T1126" s="60"/>
      <c r="U1126" s="79"/>
      <c r="V1126" s="79"/>
      <c r="W1126" s="79"/>
      <c r="X1126" s="79"/>
      <c r="Y1126" s="79"/>
      <c r="Z1126" s="79"/>
      <c r="AA1126" s="79"/>
      <c r="AB1126" s="79"/>
      <c r="AC1126" s="79"/>
      <c r="AD1126" s="79"/>
      <c r="AE1126" s="79"/>
      <c r="AF1126" s="79"/>
      <c r="AG1126" s="79"/>
      <c r="AH1126" s="79"/>
      <c r="AI1126" s="79"/>
      <c r="AJ1126" s="79"/>
      <c r="AK1126" s="79"/>
      <c r="AL1126" s="79"/>
      <c r="AM1126" s="79"/>
      <c r="AN1126" s="79"/>
      <c r="AO1126" s="79"/>
      <c r="AP1126" s="79"/>
      <c r="AQ1126" s="79"/>
      <c r="AR1126" s="79"/>
      <c r="AS1126" s="79"/>
      <c r="AT1126" s="79"/>
      <c r="AU1126" s="79"/>
      <c r="AV1126" s="79"/>
      <c r="AW1126" s="79"/>
      <c r="AX1126" s="79"/>
      <c r="AY1126" s="79"/>
      <c r="AZ1126" s="79"/>
      <c r="BA1126" s="79"/>
      <c r="BB1126" s="79"/>
      <c r="BC1126" s="79"/>
      <c r="BD1126" s="79"/>
      <c r="BE1126" s="79"/>
      <c r="BF1126" s="79"/>
      <c r="BG1126" s="79"/>
      <c r="BH1126" s="79"/>
      <c r="BI1126" s="79"/>
      <c r="BJ1126" s="79"/>
      <c r="BK1126" s="79"/>
      <c r="BL1126" s="79"/>
      <c r="BM1126" s="79"/>
      <c r="BN1126" s="79"/>
      <c r="BO1126" s="79"/>
      <c r="BP1126" s="79"/>
      <c r="BQ1126" s="79"/>
      <c r="BR1126" s="79"/>
      <c r="BS1126" s="79"/>
      <c r="BT1126" s="79"/>
      <c r="BU1126" s="79"/>
      <c r="BV1126" s="79"/>
      <c r="BW1126" s="79"/>
      <c r="BX1126" s="79"/>
      <c r="BY1126" s="79"/>
      <c r="BZ1126" s="79"/>
      <c r="CA1126" s="79"/>
      <c r="CB1126" s="79"/>
      <c r="CC1126" s="79"/>
      <c r="CD1126" s="79"/>
      <c r="CE1126" s="79"/>
      <c r="CF1126" s="79"/>
      <c r="CG1126" s="79"/>
      <c r="CH1126" s="79"/>
      <c r="CI1126" s="79"/>
      <c r="CJ1126" s="79"/>
      <c r="CK1126" s="79"/>
      <c r="CL1126" s="79"/>
      <c r="CM1126" s="79"/>
      <c r="CN1126" s="79"/>
      <c r="CO1126" s="79"/>
      <c r="CP1126" s="79"/>
      <c r="CQ1126" s="79"/>
      <c r="CR1126" s="79"/>
      <c r="CS1126" s="79"/>
      <c r="CT1126" s="79"/>
      <c r="CU1126" s="79"/>
      <c r="CV1126" s="79"/>
      <c r="CW1126" s="79"/>
      <c r="CX1126" s="79"/>
      <c r="CY1126" s="79"/>
      <c r="CZ1126" s="79"/>
      <c r="DA1126" s="79"/>
      <c r="DB1126" s="79"/>
      <c r="DC1126" s="79"/>
      <c r="DD1126" s="79"/>
      <c r="DE1126" s="79"/>
      <c r="DF1126" s="79"/>
      <c r="DG1126" s="79"/>
      <c r="DH1126" s="79"/>
      <c r="DI1126" s="79"/>
      <c r="DJ1126" s="79"/>
      <c r="DK1126" s="79"/>
      <c r="DL1126" s="79"/>
      <c r="DM1126" s="79"/>
      <c r="DN1126" s="79"/>
      <c r="DO1126" s="79"/>
      <c r="DP1126" s="79"/>
      <c r="DQ1126" s="79"/>
      <c r="DR1126" s="79"/>
      <c r="DS1126" s="79"/>
      <c r="DT1126" s="79"/>
      <c r="DU1126" s="79"/>
      <c r="DV1126" s="79"/>
      <c r="DW1126" s="79"/>
      <c r="DX1126" s="79"/>
      <c r="DY1126" s="79"/>
      <c r="DZ1126" s="79"/>
      <c r="EA1126" s="79"/>
      <c r="EB1126" s="79"/>
      <c r="EC1126" s="79"/>
      <c r="ED1126" s="79"/>
      <c r="EE1126" s="79"/>
      <c r="EF1126" s="79"/>
      <c r="EG1126" s="79"/>
      <c r="EH1126" s="79"/>
      <c r="EI1126" s="79"/>
      <c r="EJ1126" s="79"/>
      <c r="EK1126" s="79"/>
      <c r="EL1126" s="79"/>
      <c r="EM1126" s="79"/>
      <c r="EN1126" s="79"/>
      <c r="EO1126" s="79"/>
      <c r="EP1126" s="79"/>
      <c r="EQ1126" s="79"/>
      <c r="ER1126" s="79"/>
      <c r="ES1126" s="79"/>
      <c r="ET1126" s="79"/>
      <c r="EU1126" s="79"/>
      <c r="EV1126" s="79"/>
      <c r="EW1126" s="79"/>
      <c r="EX1126" s="79"/>
      <c r="EY1126" s="79"/>
      <c r="EZ1126" s="79"/>
      <c r="FA1126" s="79"/>
      <c r="FB1126" s="79"/>
      <c r="FC1126" s="79"/>
      <c r="FD1126" s="79"/>
      <c r="FE1126" s="79"/>
      <c r="FF1126" s="79"/>
      <c r="FG1126" s="79"/>
      <c r="FH1126" s="79"/>
      <c r="FI1126" s="79"/>
      <c r="FJ1126" s="79"/>
      <c r="FK1126" s="79"/>
      <c r="FL1126" s="79"/>
      <c r="FM1126" s="79"/>
      <c r="FN1126" s="79"/>
      <c r="FO1126" s="79"/>
      <c r="FP1126" s="79"/>
      <c r="FQ1126" s="79"/>
      <c r="FR1126" s="79"/>
      <c r="FS1126" s="79"/>
      <c r="FT1126" s="79"/>
      <c r="FU1126" s="79"/>
      <c r="FV1126" s="79"/>
      <c r="FW1126" s="79"/>
      <c r="FX1126" s="79"/>
      <c r="FY1126" s="79"/>
      <c r="FZ1126" s="79"/>
      <c r="GA1126" s="79"/>
      <c r="GB1126" s="79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79"/>
      <c r="HP1126" s="79"/>
      <c r="HQ1126" s="79"/>
      <c r="HR1126" s="79"/>
      <c r="HS1126" s="79"/>
      <c r="HT1126" s="79"/>
      <c r="HU1126" s="79"/>
      <c r="HV1126" s="79"/>
      <c r="HW1126" s="79"/>
      <c r="HX1126" s="79"/>
      <c r="HY1126" s="79"/>
      <c r="HZ1126" s="79"/>
      <c r="IA1126" s="79"/>
      <c r="IB1126" s="79"/>
      <c r="IC1126" s="79"/>
      <c r="ID1126" s="79"/>
      <c r="IE1126" s="79"/>
      <c r="IF1126" s="79"/>
      <c r="IG1126" s="79"/>
      <c r="IH1126" s="79"/>
      <c r="II1126" s="79"/>
      <c r="IJ1126" s="79"/>
      <c r="IK1126" s="79"/>
      <c r="IL1126" s="79"/>
      <c r="IM1126" s="79"/>
      <c r="IN1126" s="79"/>
      <c r="IO1126" s="79"/>
      <c r="IP1126" s="79"/>
      <c r="IQ1126" s="79"/>
      <c r="IR1126" s="79"/>
      <c r="IS1126" s="79"/>
      <c r="IT1126" s="79"/>
      <c r="IU1126" s="79"/>
      <c r="IV1126" s="79"/>
      <c r="IW1126" s="79"/>
      <c r="IX1126" s="79"/>
      <c r="IY1126" s="79"/>
      <c r="IZ1126" s="79"/>
      <c r="JA1126" s="79"/>
      <c r="JB1126" s="79"/>
      <c r="JC1126" s="79"/>
      <c r="JD1126" s="79"/>
      <c r="JE1126" s="79"/>
      <c r="JF1126" s="79"/>
      <c r="JG1126" s="79"/>
      <c r="JH1126" s="79"/>
      <c r="JI1126" s="79"/>
      <c r="JJ1126" s="79"/>
      <c r="JK1126" s="79"/>
      <c r="JL1126" s="79"/>
      <c r="JM1126" s="79"/>
      <c r="JN1126" s="79"/>
      <c r="JO1126" s="79"/>
      <c r="JP1126" s="79"/>
      <c r="JQ1126" s="79"/>
      <c r="JR1126" s="79"/>
      <c r="JS1126" s="79"/>
      <c r="JT1126" s="79"/>
      <c r="JU1126" s="79"/>
      <c r="JV1126" s="79"/>
      <c r="JW1126" s="79"/>
      <c r="JX1126" s="79"/>
      <c r="JY1126" s="79"/>
      <c r="JZ1126" s="79"/>
      <c r="KA1126" s="79"/>
      <c r="KB1126" s="79"/>
      <c r="KC1126" s="79"/>
      <c r="KD1126" s="79"/>
      <c r="KE1126" s="79"/>
      <c r="KF1126" s="79"/>
      <c r="KG1126" s="79"/>
      <c r="KH1126" s="79"/>
      <c r="KI1126" s="79"/>
      <c r="KJ1126" s="79"/>
      <c r="KK1126" s="79"/>
      <c r="KL1126" s="79"/>
      <c r="KM1126" s="79"/>
      <c r="KN1126" s="79"/>
      <c r="KO1126" s="79"/>
      <c r="KP1126" s="79"/>
      <c r="KQ1126" s="79"/>
      <c r="KR1126" s="79"/>
      <c r="KS1126" s="79"/>
      <c r="KT1126" s="79"/>
      <c r="KU1126" s="79"/>
      <c r="KV1126" s="79"/>
      <c r="KW1126" s="79"/>
      <c r="KX1126" s="79"/>
      <c r="KY1126" s="79"/>
      <c r="KZ1126" s="79"/>
      <c r="LA1126" s="79"/>
      <c r="LB1126" s="79"/>
      <c r="LC1126" s="79"/>
      <c r="LD1126" s="79"/>
      <c r="LE1126" s="79"/>
      <c r="LF1126" s="79"/>
      <c r="LG1126" s="79"/>
      <c r="LH1126" s="79"/>
      <c r="LI1126" s="79"/>
      <c r="LJ1126" s="79"/>
      <c r="LK1126" s="79"/>
      <c r="LL1126" s="79"/>
      <c r="LM1126" s="79"/>
      <c r="LN1126" s="79"/>
      <c r="LO1126" s="79"/>
      <c r="LP1126" s="79"/>
      <c r="LQ1126" s="79"/>
      <c r="LR1126" s="79"/>
      <c r="LS1126" s="79"/>
      <c r="LT1126" s="79"/>
      <c r="LU1126" s="79"/>
      <c r="LV1126" s="79"/>
      <c r="LW1126" s="79"/>
      <c r="LX1126" s="79"/>
      <c r="LY1126" s="79"/>
      <c r="LZ1126" s="79"/>
      <c r="MA1126" s="79"/>
      <c r="MB1126" s="79"/>
      <c r="MC1126" s="79"/>
      <c r="MD1126" s="79"/>
      <c r="ME1126" s="79"/>
      <c r="MF1126" s="79"/>
      <c r="MG1126" s="79"/>
      <c r="MH1126" s="79"/>
      <c r="MI1126" s="79"/>
      <c r="MJ1126" s="79"/>
      <c r="MK1126" s="79"/>
      <c r="ML1126" s="79"/>
      <c r="MM1126" s="79"/>
      <c r="MN1126" s="79"/>
      <c r="MO1126" s="79"/>
      <c r="MP1126" s="79"/>
      <c r="MQ1126" s="79"/>
      <c r="MR1126" s="79"/>
      <c r="MS1126" s="79"/>
      <c r="MT1126" s="79"/>
      <c r="MU1126" s="79"/>
      <c r="MV1126" s="79"/>
      <c r="MW1126" s="79"/>
      <c r="MX1126" s="79"/>
      <c r="MY1126" s="79"/>
      <c r="MZ1126" s="79"/>
      <c r="NA1126" s="79"/>
      <c r="NB1126" s="79"/>
      <c r="NC1126" s="79"/>
      <c r="ND1126" s="79"/>
      <c r="NE1126" s="79"/>
      <c r="NF1126" s="79"/>
      <c r="NG1126" s="79"/>
      <c r="NH1126" s="79"/>
      <c r="NI1126" s="79"/>
      <c r="NJ1126" s="79"/>
      <c r="NK1126" s="79"/>
      <c r="NL1126" s="79"/>
      <c r="NM1126" s="79"/>
      <c r="NN1126" s="79"/>
      <c r="NO1126" s="79"/>
      <c r="NP1126" s="79"/>
      <c r="NQ1126" s="79"/>
      <c r="NR1126" s="79"/>
      <c r="NS1126" s="79"/>
      <c r="NT1126" s="79"/>
      <c r="NU1126" s="79"/>
      <c r="NV1126" s="79"/>
      <c r="NW1126" s="79"/>
      <c r="NX1126" s="79"/>
      <c r="NY1126" s="79"/>
      <c r="NZ1126" s="79"/>
      <c r="OA1126" s="79"/>
      <c r="OB1126" s="79"/>
      <c r="OC1126" s="79"/>
      <c r="OD1126" s="79"/>
      <c r="OE1126" s="79"/>
      <c r="OF1126" s="79"/>
      <c r="OG1126" s="79"/>
      <c r="OH1126" s="79"/>
      <c r="OI1126" s="79"/>
      <c r="OJ1126" s="79"/>
      <c r="OK1126" s="79"/>
      <c r="OL1126" s="79"/>
      <c r="OM1126" s="79"/>
      <c r="ON1126" s="79"/>
      <c r="OO1126" s="79"/>
      <c r="OP1126" s="79"/>
      <c r="OQ1126" s="79"/>
      <c r="OR1126" s="79"/>
      <c r="OS1126" s="79"/>
      <c r="OT1126" s="79"/>
      <c r="OU1126" s="79"/>
      <c r="OV1126" s="79"/>
      <c r="OW1126" s="79"/>
      <c r="OX1126" s="79"/>
      <c r="OY1126" s="79"/>
      <c r="OZ1126" s="79"/>
      <c r="PA1126" s="79"/>
      <c r="PB1126" s="79"/>
      <c r="PC1126" s="79"/>
      <c r="PD1126" s="79"/>
      <c r="PE1126" s="79"/>
      <c r="PF1126" s="79"/>
      <c r="PG1126" s="79"/>
      <c r="PH1126" s="79"/>
      <c r="PI1126" s="79"/>
      <c r="PJ1126" s="79"/>
      <c r="PK1126" s="79"/>
      <c r="PL1126" s="79"/>
      <c r="PM1126" s="79"/>
      <c r="PN1126" s="79"/>
      <c r="PO1126" s="79"/>
      <c r="PP1126" s="79"/>
      <c r="PQ1126" s="79"/>
      <c r="PR1126" s="79"/>
      <c r="PS1126" s="79"/>
      <c r="PT1126" s="79"/>
      <c r="PU1126" s="79"/>
      <c r="PV1126" s="79"/>
      <c r="PW1126" s="79"/>
      <c r="PX1126" s="79"/>
      <c r="PY1126" s="79"/>
      <c r="PZ1126" s="79"/>
      <c r="QA1126" s="79"/>
      <c r="QB1126" s="79"/>
      <c r="QC1126" s="79"/>
      <c r="QD1126" s="79"/>
      <c r="QE1126" s="79"/>
      <c r="QF1126" s="79"/>
      <c r="QG1126" s="79"/>
      <c r="QH1126" s="79"/>
      <c r="QI1126" s="79"/>
      <c r="QJ1126" s="79"/>
      <c r="QK1126" s="79"/>
      <c r="QL1126" s="79"/>
      <c r="QM1126" s="79"/>
      <c r="QN1126" s="79"/>
      <c r="QO1126" s="79"/>
      <c r="QP1126" s="79"/>
      <c r="QQ1126" s="79"/>
      <c r="QR1126" s="79"/>
      <c r="QS1126" s="79"/>
      <c r="QT1126" s="79"/>
      <c r="QU1126" s="79"/>
      <c r="QV1126" s="79"/>
      <c r="QW1126" s="79"/>
      <c r="QX1126" s="79"/>
      <c r="QY1126" s="79"/>
      <c r="QZ1126" s="79"/>
      <c r="RA1126" s="79"/>
      <c r="RB1126" s="79"/>
      <c r="RC1126" s="79"/>
      <c r="RD1126" s="79"/>
      <c r="RE1126" s="79"/>
      <c r="RF1126" s="79"/>
      <c r="RG1126" s="79"/>
      <c r="RH1126" s="79"/>
      <c r="RI1126" s="79"/>
      <c r="RJ1126" s="79"/>
      <c r="RK1126" s="79"/>
      <c r="RL1126" s="79"/>
      <c r="RM1126" s="79"/>
      <c r="RN1126" s="79"/>
      <c r="RO1126" s="79"/>
      <c r="RP1126" s="79"/>
      <c r="RQ1126" s="79"/>
      <c r="RR1126" s="79"/>
      <c r="RS1126" s="79"/>
      <c r="RT1126" s="79"/>
      <c r="RU1126" s="79"/>
      <c r="RV1126" s="79"/>
      <c r="RW1126" s="79"/>
      <c r="RX1126" s="79"/>
      <c r="RY1126" s="79"/>
      <c r="RZ1126" s="79"/>
      <c r="SA1126" s="79"/>
      <c r="SB1126" s="79"/>
      <c r="SC1126" s="79"/>
      <c r="SD1126" s="79"/>
      <c r="SE1126" s="79"/>
      <c r="SF1126" s="79"/>
      <c r="SG1126" s="79"/>
      <c r="SH1126" s="79"/>
      <c r="SI1126" s="79"/>
      <c r="SJ1126" s="79"/>
      <c r="SK1126" s="79"/>
      <c r="SL1126" s="79"/>
      <c r="SM1126" s="79"/>
      <c r="SN1126" s="79"/>
      <c r="SO1126" s="79"/>
      <c r="SP1126" s="79"/>
      <c r="SQ1126" s="79"/>
      <c r="SR1126" s="79"/>
      <c r="SS1126" s="79"/>
      <c r="ST1126" s="79"/>
      <c r="SU1126" s="79"/>
      <c r="SV1126" s="79"/>
      <c r="SW1126" s="79"/>
      <c r="SX1126" s="79"/>
      <c r="SY1126" s="79"/>
      <c r="SZ1126" s="79"/>
      <c r="TA1126" s="79"/>
      <c r="TB1126" s="79"/>
      <c r="TC1126" s="79"/>
      <c r="TD1126" s="79"/>
      <c r="TE1126" s="79"/>
      <c r="TF1126" s="79"/>
      <c r="TG1126" s="79"/>
      <c r="TH1126" s="79"/>
      <c r="TI1126" s="79"/>
      <c r="TJ1126" s="79"/>
      <c r="TK1126" s="79"/>
      <c r="TL1126" s="79"/>
      <c r="TM1126" s="79"/>
      <c r="TN1126" s="79"/>
      <c r="TO1126" s="79"/>
      <c r="TP1126" s="79"/>
      <c r="TQ1126" s="79"/>
      <c r="TR1126" s="79"/>
      <c r="TS1126" s="79"/>
      <c r="TT1126" s="79"/>
      <c r="TU1126" s="79"/>
      <c r="TV1126" s="79"/>
      <c r="TW1126" s="79"/>
      <c r="TX1126" s="79"/>
      <c r="TY1126" s="79"/>
      <c r="TZ1126" s="79"/>
      <c r="UA1126" s="79"/>
      <c r="UB1126" s="79"/>
      <c r="UC1126" s="79"/>
      <c r="UD1126" s="79"/>
      <c r="UE1126" s="79"/>
      <c r="UF1126" s="79"/>
      <c r="UG1126" s="79"/>
      <c r="UH1126" s="79"/>
      <c r="UI1126" s="79"/>
      <c r="UJ1126" s="79"/>
      <c r="UK1126" s="79"/>
      <c r="UL1126" s="79"/>
      <c r="UM1126" s="79"/>
      <c r="UN1126" s="79"/>
      <c r="UO1126" s="79"/>
      <c r="UP1126" s="79"/>
      <c r="UQ1126" s="79"/>
      <c r="UR1126" s="79"/>
      <c r="US1126" s="79"/>
      <c r="UT1126" s="79"/>
      <c r="UU1126" s="79"/>
      <c r="UV1126" s="79"/>
      <c r="UW1126" s="79"/>
      <c r="UX1126" s="79"/>
      <c r="UY1126" s="79"/>
      <c r="UZ1126" s="79"/>
      <c r="VA1126" s="79"/>
      <c r="VB1126" s="79"/>
      <c r="VC1126" s="79"/>
      <c r="VD1126" s="79"/>
      <c r="VE1126" s="79"/>
      <c r="VF1126" s="79"/>
      <c r="VG1126" s="79"/>
      <c r="VH1126" s="79"/>
      <c r="VI1126" s="79"/>
      <c r="VJ1126" s="79"/>
      <c r="VK1126" s="79"/>
      <c r="VL1126" s="79"/>
      <c r="VM1126" s="79"/>
      <c r="VN1126" s="79"/>
      <c r="VO1126" s="79"/>
      <c r="VP1126" s="79"/>
      <c r="VQ1126" s="79"/>
      <c r="VR1126" s="79"/>
      <c r="VS1126" s="79"/>
      <c r="VT1126" s="79"/>
      <c r="VU1126" s="79"/>
      <c r="VV1126" s="79"/>
      <c r="VW1126" s="79"/>
      <c r="VX1126" s="79"/>
      <c r="VY1126" s="79"/>
      <c r="VZ1126" s="79"/>
      <c r="WA1126" s="79"/>
      <c r="WB1126" s="79"/>
      <c r="WC1126" s="79"/>
    </row>
    <row r="1127" spans="1:601" s="103" customFormat="1">
      <c r="A1127" s="60">
        <f>IF(C1127=C1126,A1126,IF(C1127=(C1126+1),A1126,(A1126+1)))</f>
        <v>158</v>
      </c>
      <c r="B1127" s="50" t="str">
        <f>IF(L1127="Stroke",IF(M1127=M1126,IF(A1127&lt;&gt;A1126,1,IF(L1126="Stroke",B1126+1,IF(L1125="Stroke",B1125+1,IF(L1124="Stroke",B1124+1,IF(L1123="Stroke",B1123+1,IF(L1122="Stroke",B1122+1,IF(L1121="Stroke",B1121+1,IF(L1120="Stroke",B1120+1,"")))))))),IF(A1127&lt;&gt;A1125,1,IF(M1127=M1125,IF(L1125="Stroke",B1125+1,IF(M1127=M1124,IF(L1124="Stroke",B1124+1,""))),1))),"")</f>
        <v/>
      </c>
      <c r="C1127" s="60">
        <f t="shared" si="34"/>
        <v>67940</v>
      </c>
      <c r="D1127" s="60" t="str">
        <f t="shared" si="35"/>
        <v>2017123</v>
      </c>
      <c r="E1127" s="60">
        <v>2017</v>
      </c>
      <c r="F1127" s="60">
        <v>12</v>
      </c>
      <c r="G1127" s="60">
        <v>3</v>
      </c>
      <c r="H1127" s="60">
        <v>18</v>
      </c>
      <c r="I1127" s="60">
        <v>52</v>
      </c>
      <c r="J1127" s="60">
        <v>20</v>
      </c>
      <c r="K1127" s="60">
        <v>137</v>
      </c>
      <c r="L1127" s="61" t="s">
        <v>47</v>
      </c>
      <c r="M1127" s="60">
        <v>2</v>
      </c>
      <c r="N1127" s="60" t="s">
        <v>21</v>
      </c>
      <c r="O1127" s="60" t="s">
        <v>27</v>
      </c>
      <c r="P1127" s="60">
        <v>0</v>
      </c>
      <c r="Q1127" s="60"/>
      <c r="R1127" s="60"/>
      <c r="S1127" s="60"/>
      <c r="T1127" s="60"/>
      <c r="U1127" s="79"/>
      <c r="V1127" s="79"/>
      <c r="W1127" s="79"/>
      <c r="X1127" s="79"/>
      <c r="Y1127" s="79"/>
      <c r="Z1127" s="79"/>
      <c r="AA1127" s="79"/>
      <c r="AB1127" s="79"/>
      <c r="AC1127" s="79"/>
      <c r="AD1127" s="79"/>
      <c r="AE1127" s="79"/>
      <c r="AF1127" s="79"/>
      <c r="AG1127" s="79"/>
      <c r="AH1127" s="79"/>
      <c r="AI1127" s="79"/>
      <c r="AJ1127" s="79"/>
      <c r="AK1127" s="79"/>
      <c r="AL1127" s="79"/>
      <c r="AM1127" s="79"/>
      <c r="AN1127" s="79"/>
      <c r="AO1127" s="79"/>
      <c r="AP1127" s="79"/>
      <c r="AQ1127" s="79"/>
      <c r="AR1127" s="79"/>
      <c r="AS1127" s="79"/>
      <c r="AT1127" s="79"/>
      <c r="AU1127" s="79"/>
      <c r="AV1127" s="79"/>
      <c r="AW1127" s="79"/>
      <c r="AX1127" s="79"/>
      <c r="AY1127" s="79"/>
      <c r="AZ1127" s="79"/>
      <c r="BA1127" s="79"/>
      <c r="BB1127" s="79"/>
      <c r="BC1127" s="79"/>
      <c r="BD1127" s="79"/>
      <c r="BE1127" s="79"/>
      <c r="BF1127" s="79"/>
      <c r="BG1127" s="79"/>
      <c r="BH1127" s="79"/>
      <c r="BI1127" s="79"/>
      <c r="BJ1127" s="79"/>
      <c r="BK1127" s="79"/>
      <c r="BL1127" s="79"/>
      <c r="BM1127" s="79"/>
      <c r="BN1127" s="79"/>
      <c r="BO1127" s="79"/>
      <c r="BP1127" s="79"/>
      <c r="BQ1127" s="79"/>
      <c r="BR1127" s="79"/>
      <c r="BS1127" s="79"/>
      <c r="BT1127" s="79"/>
      <c r="BU1127" s="79"/>
      <c r="BV1127" s="79"/>
      <c r="BW1127" s="79"/>
      <c r="BX1127" s="79"/>
      <c r="BY1127" s="79"/>
      <c r="BZ1127" s="79"/>
      <c r="CA1127" s="79"/>
      <c r="CB1127" s="79"/>
      <c r="CC1127" s="79"/>
      <c r="CD1127" s="79"/>
      <c r="CE1127" s="79"/>
      <c r="CF1127" s="79"/>
      <c r="CG1127" s="79"/>
      <c r="CH1127" s="79"/>
      <c r="CI1127" s="79"/>
      <c r="CJ1127" s="79"/>
      <c r="CK1127" s="79"/>
      <c r="CL1127" s="79"/>
      <c r="CM1127" s="79"/>
      <c r="CN1127" s="79"/>
      <c r="CO1127" s="79"/>
      <c r="CP1127" s="79"/>
      <c r="CQ1127" s="79"/>
      <c r="CR1127" s="79"/>
      <c r="CS1127" s="79"/>
      <c r="CT1127" s="79"/>
      <c r="CU1127" s="79"/>
      <c r="CV1127" s="79"/>
      <c r="CW1127" s="79"/>
      <c r="CX1127" s="79"/>
      <c r="CY1127" s="79"/>
      <c r="CZ1127" s="79"/>
      <c r="DA1127" s="79"/>
      <c r="DB1127" s="79"/>
      <c r="DC1127" s="79"/>
      <c r="DD1127" s="79"/>
      <c r="DE1127" s="79"/>
      <c r="DF1127" s="79"/>
      <c r="DG1127" s="79"/>
      <c r="DH1127" s="79"/>
      <c r="DI1127" s="79"/>
      <c r="DJ1127" s="79"/>
      <c r="DK1127" s="79"/>
      <c r="DL1127" s="79"/>
      <c r="DM1127" s="79"/>
      <c r="DN1127" s="79"/>
      <c r="DO1127" s="79"/>
      <c r="DP1127" s="79"/>
      <c r="DQ1127" s="79"/>
      <c r="DR1127" s="79"/>
      <c r="DS1127" s="79"/>
      <c r="DT1127" s="79"/>
      <c r="DU1127" s="79"/>
      <c r="DV1127" s="79"/>
      <c r="DW1127" s="79"/>
      <c r="DX1127" s="79"/>
      <c r="DY1127" s="79"/>
      <c r="DZ1127" s="79"/>
      <c r="EA1127" s="79"/>
      <c r="EB1127" s="79"/>
      <c r="EC1127" s="79"/>
      <c r="ED1127" s="79"/>
      <c r="EE1127" s="79"/>
      <c r="EF1127" s="79"/>
      <c r="EG1127" s="79"/>
      <c r="EH1127" s="79"/>
      <c r="EI1127" s="79"/>
      <c r="EJ1127" s="79"/>
      <c r="EK1127" s="79"/>
      <c r="EL1127" s="79"/>
      <c r="EM1127" s="79"/>
      <c r="EN1127" s="79"/>
      <c r="EO1127" s="79"/>
      <c r="EP1127" s="79"/>
      <c r="EQ1127" s="79"/>
      <c r="ER1127" s="79"/>
      <c r="ES1127" s="79"/>
      <c r="ET1127" s="79"/>
      <c r="EU1127" s="79"/>
      <c r="EV1127" s="79"/>
      <c r="EW1127" s="79"/>
      <c r="EX1127" s="79"/>
      <c r="EY1127" s="79"/>
      <c r="EZ1127" s="79"/>
      <c r="FA1127" s="79"/>
      <c r="FB1127" s="79"/>
      <c r="FC1127" s="79"/>
      <c r="FD1127" s="79"/>
      <c r="FE1127" s="79"/>
      <c r="FF1127" s="79"/>
      <c r="FG1127" s="79"/>
      <c r="FH1127" s="79"/>
      <c r="FI1127" s="79"/>
      <c r="FJ1127" s="79"/>
      <c r="FK1127" s="79"/>
      <c r="FL1127" s="79"/>
      <c r="FM1127" s="79"/>
      <c r="FN1127" s="79"/>
      <c r="FO1127" s="79"/>
      <c r="FP1127" s="79"/>
      <c r="FQ1127" s="79"/>
      <c r="FR1127" s="79"/>
      <c r="FS1127" s="79"/>
      <c r="FT1127" s="79"/>
      <c r="FU1127" s="79"/>
      <c r="FV1127" s="79"/>
      <c r="FW1127" s="79"/>
      <c r="FX1127" s="79"/>
      <c r="FY1127" s="79"/>
      <c r="FZ1127" s="79"/>
      <c r="GA1127" s="79"/>
      <c r="GB1127" s="79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79"/>
      <c r="HP1127" s="79"/>
      <c r="HQ1127" s="79"/>
      <c r="HR1127" s="79"/>
      <c r="HS1127" s="79"/>
      <c r="HT1127" s="79"/>
      <c r="HU1127" s="79"/>
      <c r="HV1127" s="79"/>
      <c r="HW1127" s="79"/>
      <c r="HX1127" s="79"/>
      <c r="HY1127" s="79"/>
      <c r="HZ1127" s="79"/>
      <c r="IA1127" s="79"/>
      <c r="IB1127" s="79"/>
      <c r="IC1127" s="79"/>
      <c r="ID1127" s="79"/>
      <c r="IE1127" s="79"/>
      <c r="IF1127" s="79"/>
      <c r="IG1127" s="79"/>
      <c r="IH1127" s="79"/>
      <c r="II1127" s="79"/>
      <c r="IJ1127" s="79"/>
      <c r="IK1127" s="79"/>
      <c r="IL1127" s="79"/>
      <c r="IM1127" s="79"/>
      <c r="IN1127" s="79"/>
      <c r="IO1127" s="79"/>
      <c r="IP1127" s="79"/>
      <c r="IQ1127" s="79"/>
      <c r="IR1127" s="79"/>
      <c r="IS1127" s="79"/>
      <c r="IT1127" s="79"/>
      <c r="IU1127" s="79"/>
      <c r="IV1127" s="79"/>
      <c r="IW1127" s="79"/>
      <c r="IX1127" s="79"/>
      <c r="IY1127" s="79"/>
      <c r="IZ1127" s="79"/>
      <c r="JA1127" s="79"/>
      <c r="JB1127" s="79"/>
      <c r="JC1127" s="79"/>
      <c r="JD1127" s="79"/>
      <c r="JE1127" s="79"/>
      <c r="JF1127" s="79"/>
      <c r="JG1127" s="79"/>
      <c r="JH1127" s="79"/>
      <c r="JI1127" s="79"/>
      <c r="JJ1127" s="79"/>
      <c r="JK1127" s="79"/>
      <c r="JL1127" s="79"/>
      <c r="JM1127" s="79"/>
      <c r="JN1127" s="79"/>
      <c r="JO1127" s="79"/>
      <c r="JP1127" s="79"/>
      <c r="JQ1127" s="79"/>
      <c r="JR1127" s="79"/>
      <c r="JS1127" s="79"/>
      <c r="JT1127" s="79"/>
      <c r="JU1127" s="79"/>
      <c r="JV1127" s="79"/>
      <c r="JW1127" s="79"/>
      <c r="JX1127" s="79"/>
      <c r="JY1127" s="79"/>
      <c r="JZ1127" s="79"/>
      <c r="KA1127" s="79"/>
      <c r="KB1127" s="79"/>
      <c r="KC1127" s="79"/>
      <c r="KD1127" s="79"/>
      <c r="KE1127" s="79"/>
      <c r="KF1127" s="79"/>
      <c r="KG1127" s="79"/>
      <c r="KH1127" s="79"/>
      <c r="KI1127" s="79"/>
      <c r="KJ1127" s="79"/>
      <c r="KK1127" s="79"/>
      <c r="KL1127" s="79"/>
      <c r="KM1127" s="79"/>
      <c r="KN1127" s="79"/>
      <c r="KO1127" s="79"/>
      <c r="KP1127" s="79"/>
      <c r="KQ1127" s="79"/>
      <c r="KR1127" s="79"/>
      <c r="KS1127" s="79"/>
      <c r="KT1127" s="79"/>
      <c r="KU1127" s="79"/>
      <c r="KV1127" s="79"/>
      <c r="KW1127" s="79"/>
      <c r="KX1127" s="79"/>
      <c r="KY1127" s="79"/>
      <c r="KZ1127" s="79"/>
      <c r="LA1127" s="79"/>
      <c r="LB1127" s="79"/>
      <c r="LC1127" s="79"/>
      <c r="LD1127" s="79"/>
      <c r="LE1127" s="79"/>
      <c r="LF1127" s="79"/>
      <c r="LG1127" s="79"/>
      <c r="LH1127" s="79"/>
      <c r="LI1127" s="79"/>
      <c r="LJ1127" s="79"/>
      <c r="LK1127" s="79"/>
      <c r="LL1127" s="79"/>
      <c r="LM1127" s="79"/>
      <c r="LN1127" s="79"/>
      <c r="LO1127" s="79"/>
      <c r="LP1127" s="79"/>
      <c r="LQ1127" s="79"/>
      <c r="LR1127" s="79"/>
      <c r="LS1127" s="79"/>
      <c r="LT1127" s="79"/>
      <c r="LU1127" s="79"/>
      <c r="LV1127" s="79"/>
      <c r="LW1127" s="79"/>
      <c r="LX1127" s="79"/>
      <c r="LY1127" s="79"/>
      <c r="LZ1127" s="79"/>
      <c r="MA1127" s="79"/>
      <c r="MB1127" s="79"/>
      <c r="MC1127" s="79"/>
      <c r="MD1127" s="79"/>
      <c r="ME1127" s="79"/>
      <c r="MF1127" s="79"/>
      <c r="MG1127" s="79"/>
      <c r="MH1127" s="79"/>
      <c r="MI1127" s="79"/>
      <c r="MJ1127" s="79"/>
      <c r="MK1127" s="79"/>
      <c r="ML1127" s="79"/>
      <c r="MM1127" s="79"/>
      <c r="MN1127" s="79"/>
      <c r="MO1127" s="79"/>
      <c r="MP1127" s="79"/>
      <c r="MQ1127" s="79"/>
      <c r="MR1127" s="79"/>
      <c r="MS1127" s="79"/>
      <c r="MT1127" s="79"/>
      <c r="MU1127" s="79"/>
      <c r="MV1127" s="79"/>
      <c r="MW1127" s="79"/>
      <c r="MX1127" s="79"/>
      <c r="MY1127" s="79"/>
      <c r="MZ1127" s="79"/>
      <c r="NA1127" s="79"/>
      <c r="NB1127" s="79"/>
      <c r="NC1127" s="79"/>
      <c r="ND1127" s="79"/>
      <c r="NE1127" s="79"/>
      <c r="NF1127" s="79"/>
      <c r="NG1127" s="79"/>
      <c r="NH1127" s="79"/>
      <c r="NI1127" s="79"/>
      <c r="NJ1127" s="79"/>
      <c r="NK1127" s="79"/>
      <c r="NL1127" s="79"/>
      <c r="NM1127" s="79"/>
      <c r="NN1127" s="79"/>
      <c r="NO1127" s="79"/>
      <c r="NP1127" s="79"/>
      <c r="NQ1127" s="79"/>
      <c r="NR1127" s="79"/>
      <c r="NS1127" s="79"/>
      <c r="NT1127" s="79"/>
      <c r="NU1127" s="79"/>
      <c r="NV1127" s="79"/>
      <c r="NW1127" s="79"/>
      <c r="NX1127" s="79"/>
      <c r="NY1127" s="79"/>
      <c r="NZ1127" s="79"/>
      <c r="OA1127" s="79"/>
      <c r="OB1127" s="79"/>
      <c r="OC1127" s="79"/>
      <c r="OD1127" s="79"/>
      <c r="OE1127" s="79"/>
      <c r="OF1127" s="79"/>
      <c r="OG1127" s="79"/>
      <c r="OH1127" s="79"/>
      <c r="OI1127" s="79"/>
      <c r="OJ1127" s="79"/>
      <c r="OK1127" s="79"/>
      <c r="OL1127" s="79"/>
      <c r="OM1127" s="79"/>
      <c r="ON1127" s="79"/>
      <c r="OO1127" s="79"/>
      <c r="OP1127" s="79"/>
      <c r="OQ1127" s="79"/>
      <c r="OR1127" s="79"/>
      <c r="OS1127" s="79"/>
      <c r="OT1127" s="79"/>
      <c r="OU1127" s="79"/>
      <c r="OV1127" s="79"/>
      <c r="OW1127" s="79"/>
      <c r="OX1127" s="79"/>
      <c r="OY1127" s="79"/>
      <c r="OZ1127" s="79"/>
      <c r="PA1127" s="79"/>
      <c r="PB1127" s="79"/>
      <c r="PC1127" s="79"/>
      <c r="PD1127" s="79"/>
      <c r="PE1127" s="79"/>
      <c r="PF1127" s="79"/>
      <c r="PG1127" s="79"/>
      <c r="PH1127" s="79"/>
      <c r="PI1127" s="79"/>
      <c r="PJ1127" s="79"/>
      <c r="PK1127" s="79"/>
      <c r="PL1127" s="79"/>
      <c r="PM1127" s="79"/>
      <c r="PN1127" s="79"/>
      <c r="PO1127" s="79"/>
      <c r="PP1127" s="79"/>
      <c r="PQ1127" s="79"/>
      <c r="PR1127" s="79"/>
      <c r="PS1127" s="79"/>
      <c r="PT1127" s="79"/>
      <c r="PU1127" s="79"/>
      <c r="PV1127" s="79"/>
      <c r="PW1127" s="79"/>
      <c r="PX1127" s="79"/>
      <c r="PY1127" s="79"/>
      <c r="PZ1127" s="79"/>
      <c r="QA1127" s="79"/>
      <c r="QB1127" s="79"/>
      <c r="QC1127" s="79"/>
      <c r="QD1127" s="79"/>
      <c r="QE1127" s="79"/>
      <c r="QF1127" s="79"/>
      <c r="QG1127" s="79"/>
      <c r="QH1127" s="79"/>
      <c r="QI1127" s="79"/>
      <c r="QJ1127" s="79"/>
      <c r="QK1127" s="79"/>
      <c r="QL1127" s="79"/>
      <c r="QM1127" s="79"/>
      <c r="QN1127" s="79"/>
      <c r="QO1127" s="79"/>
      <c r="QP1127" s="79"/>
      <c r="QQ1127" s="79"/>
      <c r="QR1127" s="79"/>
      <c r="QS1127" s="79"/>
      <c r="QT1127" s="79"/>
      <c r="QU1127" s="79"/>
      <c r="QV1127" s="79"/>
      <c r="QW1127" s="79"/>
      <c r="QX1127" s="79"/>
      <c r="QY1127" s="79"/>
      <c r="QZ1127" s="79"/>
      <c r="RA1127" s="79"/>
      <c r="RB1127" s="79"/>
      <c r="RC1127" s="79"/>
      <c r="RD1127" s="79"/>
      <c r="RE1127" s="79"/>
      <c r="RF1127" s="79"/>
      <c r="RG1127" s="79"/>
      <c r="RH1127" s="79"/>
      <c r="RI1127" s="79"/>
      <c r="RJ1127" s="79"/>
      <c r="RK1127" s="79"/>
      <c r="RL1127" s="79"/>
      <c r="RM1127" s="79"/>
      <c r="RN1127" s="79"/>
      <c r="RO1127" s="79"/>
      <c r="RP1127" s="79"/>
      <c r="RQ1127" s="79"/>
      <c r="RR1127" s="79"/>
      <c r="RS1127" s="79"/>
      <c r="RT1127" s="79"/>
      <c r="RU1127" s="79"/>
      <c r="RV1127" s="79"/>
      <c r="RW1127" s="79"/>
      <c r="RX1127" s="79"/>
      <c r="RY1127" s="79"/>
      <c r="RZ1127" s="79"/>
      <c r="SA1127" s="79"/>
      <c r="SB1127" s="79"/>
      <c r="SC1127" s="79"/>
      <c r="SD1127" s="79"/>
      <c r="SE1127" s="79"/>
      <c r="SF1127" s="79"/>
      <c r="SG1127" s="79"/>
      <c r="SH1127" s="79"/>
      <c r="SI1127" s="79"/>
      <c r="SJ1127" s="79"/>
      <c r="SK1127" s="79"/>
      <c r="SL1127" s="79"/>
      <c r="SM1127" s="79"/>
      <c r="SN1127" s="79"/>
      <c r="SO1127" s="79"/>
      <c r="SP1127" s="79"/>
      <c r="SQ1127" s="79"/>
      <c r="SR1127" s="79"/>
      <c r="SS1127" s="79"/>
      <c r="ST1127" s="79"/>
      <c r="SU1127" s="79"/>
      <c r="SV1127" s="79"/>
      <c r="SW1127" s="79"/>
      <c r="SX1127" s="79"/>
      <c r="SY1127" s="79"/>
      <c r="SZ1127" s="79"/>
      <c r="TA1127" s="79"/>
      <c r="TB1127" s="79"/>
      <c r="TC1127" s="79"/>
      <c r="TD1127" s="79"/>
      <c r="TE1127" s="79"/>
      <c r="TF1127" s="79"/>
      <c r="TG1127" s="79"/>
      <c r="TH1127" s="79"/>
      <c r="TI1127" s="79"/>
      <c r="TJ1127" s="79"/>
      <c r="TK1127" s="79"/>
      <c r="TL1127" s="79"/>
      <c r="TM1127" s="79"/>
      <c r="TN1127" s="79"/>
      <c r="TO1127" s="79"/>
      <c r="TP1127" s="79"/>
      <c r="TQ1127" s="79"/>
      <c r="TR1127" s="79"/>
      <c r="TS1127" s="79"/>
      <c r="TT1127" s="79"/>
      <c r="TU1127" s="79"/>
      <c r="TV1127" s="79"/>
      <c r="TW1127" s="79"/>
      <c r="TX1127" s="79"/>
      <c r="TY1127" s="79"/>
      <c r="TZ1127" s="79"/>
      <c r="UA1127" s="79"/>
      <c r="UB1127" s="79"/>
      <c r="UC1127" s="79"/>
      <c r="UD1127" s="79"/>
      <c r="UE1127" s="79"/>
      <c r="UF1127" s="79"/>
      <c r="UG1127" s="79"/>
      <c r="UH1127" s="79"/>
      <c r="UI1127" s="79"/>
      <c r="UJ1127" s="79"/>
      <c r="UK1127" s="79"/>
      <c r="UL1127" s="79"/>
      <c r="UM1127" s="79"/>
      <c r="UN1127" s="79"/>
      <c r="UO1127" s="79"/>
      <c r="UP1127" s="79"/>
      <c r="UQ1127" s="79"/>
      <c r="UR1127" s="79"/>
      <c r="US1127" s="79"/>
      <c r="UT1127" s="79"/>
      <c r="UU1127" s="79"/>
      <c r="UV1127" s="79"/>
      <c r="UW1127" s="79"/>
      <c r="UX1127" s="79"/>
      <c r="UY1127" s="79"/>
      <c r="UZ1127" s="79"/>
      <c r="VA1127" s="79"/>
      <c r="VB1127" s="79"/>
      <c r="VC1127" s="79"/>
      <c r="VD1127" s="79"/>
      <c r="VE1127" s="79"/>
      <c r="VF1127" s="79"/>
      <c r="VG1127" s="79"/>
      <c r="VH1127" s="79"/>
      <c r="VI1127" s="79"/>
      <c r="VJ1127" s="79"/>
      <c r="VK1127" s="79"/>
      <c r="VL1127" s="79"/>
      <c r="VM1127" s="79"/>
      <c r="VN1127" s="79"/>
      <c r="VO1127" s="79"/>
      <c r="VP1127" s="79"/>
      <c r="VQ1127" s="79"/>
      <c r="VR1127" s="79"/>
      <c r="VS1127" s="79"/>
      <c r="VT1127" s="79"/>
      <c r="VU1127" s="79"/>
      <c r="VV1127" s="79"/>
      <c r="VW1127" s="79"/>
      <c r="VX1127" s="79"/>
      <c r="VY1127" s="79"/>
      <c r="VZ1127" s="79"/>
      <c r="WA1127" s="79"/>
      <c r="WB1127" s="79"/>
      <c r="WC1127" s="79"/>
    </row>
    <row r="1128" spans="1:601" s="102" customFormat="1">
      <c r="A1128" s="60">
        <f>IF(C1128=C1127,A1127,IF(C1128=(C1127+1),A1127,(A1127+1)))</f>
        <v>158</v>
      </c>
      <c r="B1128" s="50" t="str">
        <f>IF(L1128="Stroke",IF(M1128=M1127,IF(A1128&lt;&gt;A1127,1,IF(L1127="Stroke",B1127+1,IF(L1126="Stroke",B1126+1,IF(L1125="Stroke",B1125+1,IF(L1124="Stroke",B1124+1,IF(L1123="Stroke",B1123+1,IF(L1122="Stroke",B1122+1,IF(L1121="Stroke",B1121+1,"")))))))),IF(A1128&lt;&gt;A1126,1,IF(M1128=M1126,IF(L1126="Stroke",B1126+1,IF(M1128=M1125,IF(L1125="Stroke",B1125+1,""))),1))),"")</f>
        <v/>
      </c>
      <c r="C1128" s="60">
        <f t="shared" si="34"/>
        <v>67940</v>
      </c>
      <c r="D1128" s="60" t="str">
        <f t="shared" si="35"/>
        <v>2017123</v>
      </c>
      <c r="E1128" s="60">
        <v>2017</v>
      </c>
      <c r="F1128" s="60">
        <v>12</v>
      </c>
      <c r="G1128" s="60">
        <v>3</v>
      </c>
      <c r="H1128" s="60">
        <v>18</v>
      </c>
      <c r="I1128" s="60">
        <v>52</v>
      </c>
      <c r="J1128" s="60">
        <v>20</v>
      </c>
      <c r="K1128" s="60">
        <v>159</v>
      </c>
      <c r="L1128" s="61" t="s">
        <v>47</v>
      </c>
      <c r="M1128" s="60">
        <v>2</v>
      </c>
      <c r="N1128" s="60" t="s">
        <v>21</v>
      </c>
      <c r="O1128" s="60" t="s">
        <v>27</v>
      </c>
      <c r="P1128" s="60">
        <v>0</v>
      </c>
      <c r="Q1128" s="60"/>
      <c r="R1128" s="60"/>
      <c r="S1128" s="60"/>
      <c r="T1128" s="60"/>
      <c r="U1128" s="79"/>
      <c r="V1128" s="79"/>
      <c r="W1128" s="79"/>
      <c r="X1128" s="79"/>
      <c r="Y1128" s="79"/>
      <c r="Z1128" s="79"/>
      <c r="AA1128" s="79"/>
      <c r="AB1128" s="79"/>
      <c r="AC1128" s="79"/>
      <c r="AD1128" s="79"/>
      <c r="AE1128" s="79"/>
      <c r="AF1128" s="79"/>
      <c r="AG1128" s="79"/>
      <c r="AH1128" s="79"/>
      <c r="AI1128" s="79"/>
      <c r="AJ1128" s="79"/>
      <c r="AK1128" s="79"/>
      <c r="AL1128" s="79"/>
      <c r="AM1128" s="79"/>
      <c r="AN1128" s="79"/>
      <c r="AO1128" s="79"/>
      <c r="AP1128" s="79"/>
      <c r="AQ1128" s="79"/>
      <c r="AR1128" s="79"/>
      <c r="AS1128" s="79"/>
      <c r="AT1128" s="79"/>
      <c r="AU1128" s="79"/>
      <c r="AV1128" s="79"/>
      <c r="AW1128" s="79"/>
      <c r="AX1128" s="79"/>
      <c r="AY1128" s="79"/>
      <c r="AZ1128" s="79"/>
      <c r="BA1128" s="79"/>
      <c r="BB1128" s="79"/>
      <c r="BC1128" s="79"/>
      <c r="BD1128" s="79"/>
      <c r="BE1128" s="79"/>
      <c r="BF1128" s="79"/>
      <c r="BG1128" s="79"/>
      <c r="BH1128" s="79"/>
      <c r="BI1128" s="79"/>
      <c r="BJ1128" s="79"/>
      <c r="BK1128" s="79"/>
      <c r="BL1128" s="79"/>
      <c r="BM1128" s="79"/>
      <c r="BN1128" s="79"/>
      <c r="BO1128" s="79"/>
      <c r="BP1128" s="79"/>
      <c r="BQ1128" s="79"/>
      <c r="BR1128" s="79"/>
      <c r="BS1128" s="79"/>
      <c r="BT1128" s="79"/>
      <c r="BU1128" s="79"/>
      <c r="BV1128" s="79"/>
      <c r="BW1128" s="79"/>
      <c r="BX1128" s="79"/>
      <c r="BY1128" s="79"/>
      <c r="BZ1128" s="79"/>
      <c r="CA1128" s="79"/>
      <c r="CB1128" s="79"/>
      <c r="CC1128" s="79"/>
      <c r="CD1128" s="79"/>
      <c r="CE1128" s="79"/>
      <c r="CF1128" s="79"/>
      <c r="CG1128" s="79"/>
      <c r="CH1128" s="79"/>
      <c r="CI1128" s="79"/>
      <c r="CJ1128" s="79"/>
      <c r="CK1128" s="79"/>
      <c r="CL1128" s="79"/>
      <c r="CM1128" s="79"/>
      <c r="CN1128" s="79"/>
      <c r="CO1128" s="79"/>
      <c r="CP1128" s="79"/>
      <c r="CQ1128" s="79"/>
      <c r="CR1128" s="79"/>
      <c r="CS1128" s="79"/>
      <c r="CT1128" s="79"/>
      <c r="CU1128" s="79"/>
      <c r="CV1128" s="79"/>
      <c r="CW1128" s="79"/>
      <c r="CX1128" s="79"/>
      <c r="CY1128" s="79"/>
      <c r="CZ1128" s="79"/>
      <c r="DA1128" s="79"/>
      <c r="DB1128" s="79"/>
      <c r="DC1128" s="79"/>
      <c r="DD1128" s="79"/>
      <c r="DE1128" s="79"/>
      <c r="DF1128" s="79"/>
      <c r="DG1128" s="79"/>
      <c r="DH1128" s="79"/>
      <c r="DI1128" s="79"/>
      <c r="DJ1128" s="79"/>
      <c r="DK1128" s="79"/>
      <c r="DL1128" s="79"/>
      <c r="DM1128" s="79"/>
      <c r="DN1128" s="79"/>
      <c r="DO1128" s="79"/>
      <c r="DP1128" s="79"/>
      <c r="DQ1128" s="79"/>
      <c r="DR1128" s="79"/>
      <c r="DS1128" s="79"/>
      <c r="DT1128" s="79"/>
      <c r="DU1128" s="79"/>
      <c r="DV1128" s="79"/>
      <c r="DW1128" s="79"/>
      <c r="DX1128" s="79"/>
      <c r="DY1128" s="79"/>
      <c r="DZ1128" s="79"/>
      <c r="EA1128" s="79"/>
      <c r="EB1128" s="79"/>
      <c r="EC1128" s="79"/>
      <c r="ED1128" s="79"/>
      <c r="EE1128" s="79"/>
      <c r="EF1128" s="79"/>
      <c r="EG1128" s="79"/>
      <c r="EH1128" s="79"/>
      <c r="EI1128" s="79"/>
      <c r="EJ1128" s="79"/>
      <c r="EK1128" s="79"/>
      <c r="EL1128" s="79"/>
      <c r="EM1128" s="79"/>
      <c r="EN1128" s="79"/>
      <c r="EO1128" s="79"/>
      <c r="EP1128" s="79"/>
      <c r="EQ1128" s="79"/>
      <c r="ER1128" s="79"/>
      <c r="ES1128" s="79"/>
      <c r="ET1128" s="79"/>
      <c r="EU1128" s="79"/>
      <c r="EV1128" s="79"/>
      <c r="EW1128" s="79"/>
      <c r="EX1128" s="79"/>
      <c r="EY1128" s="79"/>
      <c r="EZ1128" s="79"/>
      <c r="FA1128" s="79"/>
      <c r="FB1128" s="79"/>
      <c r="FC1128" s="79"/>
      <c r="FD1128" s="79"/>
      <c r="FE1128" s="79"/>
      <c r="FF1128" s="79"/>
      <c r="FG1128" s="79"/>
      <c r="FH1128" s="79"/>
      <c r="FI1128" s="79"/>
      <c r="FJ1128" s="79"/>
      <c r="FK1128" s="79"/>
      <c r="FL1128" s="79"/>
      <c r="FM1128" s="79"/>
      <c r="FN1128" s="79"/>
      <c r="FO1128" s="79"/>
      <c r="FP1128" s="79"/>
      <c r="FQ1128" s="79"/>
      <c r="FR1128" s="79"/>
      <c r="FS1128" s="79"/>
      <c r="FT1128" s="79"/>
      <c r="FU1128" s="79"/>
      <c r="FV1128" s="79"/>
      <c r="FW1128" s="79"/>
      <c r="FX1128" s="79"/>
      <c r="FY1128" s="79"/>
      <c r="FZ1128" s="79"/>
      <c r="GA1128" s="79"/>
      <c r="GB1128" s="79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79"/>
      <c r="HP1128" s="79"/>
      <c r="HQ1128" s="79"/>
      <c r="HR1128" s="79"/>
      <c r="HS1128" s="79"/>
      <c r="HT1128" s="79"/>
      <c r="HU1128" s="79"/>
      <c r="HV1128" s="79"/>
      <c r="HW1128" s="79"/>
      <c r="HX1128" s="79"/>
      <c r="HY1128" s="79"/>
      <c r="HZ1128" s="79"/>
      <c r="IA1128" s="79"/>
      <c r="IB1128" s="79"/>
      <c r="IC1128" s="79"/>
      <c r="ID1128" s="79"/>
      <c r="IE1128" s="79"/>
      <c r="IF1128" s="79"/>
      <c r="IG1128" s="79"/>
      <c r="IH1128" s="79"/>
      <c r="II1128" s="79"/>
      <c r="IJ1128" s="79"/>
      <c r="IK1128" s="79"/>
      <c r="IL1128" s="79"/>
      <c r="IM1128" s="79"/>
      <c r="IN1128" s="79"/>
      <c r="IO1128" s="79"/>
      <c r="IP1128" s="79"/>
      <c r="IQ1128" s="79"/>
      <c r="IR1128" s="79"/>
      <c r="IS1128" s="79"/>
      <c r="IT1128" s="79"/>
      <c r="IU1128" s="79"/>
      <c r="IV1128" s="79"/>
      <c r="IW1128" s="79"/>
      <c r="IX1128" s="79"/>
      <c r="IY1128" s="79"/>
      <c r="IZ1128" s="79"/>
      <c r="JA1128" s="79"/>
      <c r="JB1128" s="79"/>
      <c r="JC1128" s="79"/>
      <c r="JD1128" s="79"/>
      <c r="JE1128" s="79"/>
      <c r="JF1128" s="79"/>
      <c r="JG1128" s="79"/>
      <c r="JH1128" s="79"/>
      <c r="JI1128" s="79"/>
      <c r="JJ1128" s="79"/>
      <c r="JK1128" s="79"/>
      <c r="JL1128" s="79"/>
      <c r="JM1128" s="79"/>
      <c r="JN1128" s="79"/>
      <c r="JO1128" s="79"/>
      <c r="JP1128" s="79"/>
      <c r="JQ1128" s="79"/>
      <c r="JR1128" s="79"/>
      <c r="JS1128" s="79"/>
      <c r="JT1128" s="79"/>
      <c r="JU1128" s="79"/>
      <c r="JV1128" s="79"/>
      <c r="JW1128" s="79"/>
      <c r="JX1128" s="79"/>
      <c r="JY1128" s="79"/>
      <c r="JZ1128" s="79"/>
      <c r="KA1128" s="79"/>
      <c r="KB1128" s="79"/>
      <c r="KC1128" s="79"/>
      <c r="KD1128" s="79"/>
      <c r="KE1128" s="79"/>
      <c r="KF1128" s="79"/>
      <c r="KG1128" s="79"/>
      <c r="KH1128" s="79"/>
      <c r="KI1128" s="79"/>
      <c r="KJ1128" s="79"/>
      <c r="KK1128" s="79"/>
      <c r="KL1128" s="79"/>
      <c r="KM1128" s="79"/>
      <c r="KN1128" s="79"/>
      <c r="KO1128" s="79"/>
      <c r="KP1128" s="79"/>
      <c r="KQ1128" s="79"/>
      <c r="KR1128" s="79"/>
      <c r="KS1128" s="79"/>
      <c r="KT1128" s="79"/>
      <c r="KU1128" s="79"/>
      <c r="KV1128" s="79"/>
      <c r="KW1128" s="79"/>
      <c r="KX1128" s="79"/>
      <c r="KY1128" s="79"/>
      <c r="KZ1128" s="79"/>
      <c r="LA1128" s="79"/>
      <c r="LB1128" s="79"/>
      <c r="LC1128" s="79"/>
      <c r="LD1128" s="79"/>
      <c r="LE1128" s="79"/>
      <c r="LF1128" s="79"/>
      <c r="LG1128" s="79"/>
      <c r="LH1128" s="79"/>
      <c r="LI1128" s="79"/>
      <c r="LJ1128" s="79"/>
      <c r="LK1128" s="79"/>
      <c r="LL1128" s="79"/>
      <c r="LM1128" s="79"/>
      <c r="LN1128" s="79"/>
      <c r="LO1128" s="79"/>
      <c r="LP1128" s="79"/>
      <c r="LQ1128" s="79"/>
      <c r="LR1128" s="79"/>
      <c r="LS1128" s="79"/>
      <c r="LT1128" s="79"/>
      <c r="LU1128" s="79"/>
      <c r="LV1128" s="79"/>
      <c r="LW1128" s="79"/>
      <c r="LX1128" s="79"/>
      <c r="LY1128" s="79"/>
      <c r="LZ1128" s="79"/>
      <c r="MA1128" s="79"/>
      <c r="MB1128" s="79"/>
      <c r="MC1128" s="79"/>
      <c r="MD1128" s="79"/>
      <c r="ME1128" s="79"/>
      <c r="MF1128" s="79"/>
      <c r="MG1128" s="79"/>
      <c r="MH1128" s="79"/>
      <c r="MI1128" s="79"/>
      <c r="MJ1128" s="79"/>
      <c r="MK1128" s="79"/>
      <c r="ML1128" s="79"/>
      <c r="MM1128" s="79"/>
      <c r="MN1128" s="79"/>
      <c r="MO1128" s="79"/>
      <c r="MP1128" s="79"/>
      <c r="MQ1128" s="79"/>
      <c r="MR1128" s="79"/>
      <c r="MS1128" s="79"/>
      <c r="MT1128" s="79"/>
      <c r="MU1128" s="79"/>
      <c r="MV1128" s="79"/>
      <c r="MW1128" s="79"/>
      <c r="MX1128" s="79"/>
      <c r="MY1128" s="79"/>
      <c r="MZ1128" s="79"/>
      <c r="NA1128" s="79"/>
      <c r="NB1128" s="79"/>
      <c r="NC1128" s="79"/>
      <c r="ND1128" s="79"/>
      <c r="NE1128" s="79"/>
      <c r="NF1128" s="79"/>
      <c r="NG1128" s="79"/>
      <c r="NH1128" s="79"/>
      <c r="NI1128" s="79"/>
      <c r="NJ1128" s="79"/>
      <c r="NK1128" s="79"/>
      <c r="NL1128" s="79"/>
      <c r="NM1128" s="79"/>
      <c r="NN1128" s="79"/>
      <c r="NO1128" s="79"/>
      <c r="NP1128" s="79"/>
      <c r="NQ1128" s="79"/>
      <c r="NR1128" s="79"/>
      <c r="NS1128" s="79"/>
      <c r="NT1128" s="79"/>
      <c r="NU1128" s="79"/>
      <c r="NV1128" s="79"/>
      <c r="NW1128" s="79"/>
      <c r="NX1128" s="79"/>
      <c r="NY1128" s="79"/>
      <c r="NZ1128" s="79"/>
      <c r="OA1128" s="79"/>
      <c r="OB1128" s="79"/>
      <c r="OC1128" s="79"/>
      <c r="OD1128" s="79"/>
      <c r="OE1128" s="79"/>
      <c r="OF1128" s="79"/>
      <c r="OG1128" s="79"/>
      <c r="OH1128" s="79"/>
      <c r="OI1128" s="79"/>
      <c r="OJ1128" s="79"/>
      <c r="OK1128" s="79"/>
      <c r="OL1128" s="79"/>
      <c r="OM1128" s="79"/>
      <c r="ON1128" s="79"/>
      <c r="OO1128" s="79"/>
      <c r="OP1128" s="79"/>
      <c r="OQ1128" s="79"/>
      <c r="OR1128" s="79"/>
      <c r="OS1128" s="79"/>
      <c r="OT1128" s="79"/>
      <c r="OU1128" s="79"/>
      <c r="OV1128" s="79"/>
      <c r="OW1128" s="79"/>
      <c r="OX1128" s="79"/>
      <c r="OY1128" s="79"/>
      <c r="OZ1128" s="79"/>
      <c r="PA1128" s="79"/>
      <c r="PB1128" s="79"/>
      <c r="PC1128" s="79"/>
      <c r="PD1128" s="79"/>
      <c r="PE1128" s="79"/>
      <c r="PF1128" s="79"/>
      <c r="PG1128" s="79"/>
      <c r="PH1128" s="79"/>
      <c r="PI1128" s="79"/>
      <c r="PJ1128" s="79"/>
      <c r="PK1128" s="79"/>
      <c r="PL1128" s="79"/>
      <c r="PM1128" s="79"/>
      <c r="PN1128" s="79"/>
      <c r="PO1128" s="79"/>
      <c r="PP1128" s="79"/>
      <c r="PQ1128" s="79"/>
      <c r="PR1128" s="79"/>
      <c r="PS1128" s="79"/>
      <c r="PT1128" s="79"/>
      <c r="PU1128" s="79"/>
      <c r="PV1128" s="79"/>
      <c r="PW1128" s="79"/>
      <c r="PX1128" s="79"/>
      <c r="PY1128" s="79"/>
      <c r="PZ1128" s="79"/>
      <c r="QA1128" s="79"/>
      <c r="QB1128" s="79"/>
      <c r="QC1128" s="79"/>
      <c r="QD1128" s="79"/>
      <c r="QE1128" s="79"/>
      <c r="QF1128" s="79"/>
      <c r="QG1128" s="79"/>
      <c r="QH1128" s="79"/>
      <c r="QI1128" s="79"/>
      <c r="QJ1128" s="79"/>
      <c r="QK1128" s="79"/>
      <c r="QL1128" s="79"/>
      <c r="QM1128" s="79"/>
      <c r="QN1128" s="79"/>
      <c r="QO1128" s="79"/>
      <c r="QP1128" s="79"/>
      <c r="QQ1128" s="79"/>
      <c r="QR1128" s="79"/>
      <c r="QS1128" s="79"/>
      <c r="QT1128" s="79"/>
      <c r="QU1128" s="79"/>
      <c r="QV1128" s="79"/>
      <c r="QW1128" s="79"/>
      <c r="QX1128" s="79"/>
      <c r="QY1128" s="79"/>
      <c r="QZ1128" s="79"/>
      <c r="RA1128" s="79"/>
      <c r="RB1128" s="79"/>
      <c r="RC1128" s="79"/>
      <c r="RD1128" s="79"/>
      <c r="RE1128" s="79"/>
      <c r="RF1128" s="79"/>
      <c r="RG1128" s="79"/>
      <c r="RH1128" s="79"/>
      <c r="RI1128" s="79"/>
      <c r="RJ1128" s="79"/>
      <c r="RK1128" s="79"/>
      <c r="RL1128" s="79"/>
      <c r="RM1128" s="79"/>
      <c r="RN1128" s="79"/>
      <c r="RO1128" s="79"/>
      <c r="RP1128" s="79"/>
      <c r="RQ1128" s="79"/>
      <c r="RR1128" s="79"/>
      <c r="RS1128" s="79"/>
      <c r="RT1128" s="79"/>
      <c r="RU1128" s="79"/>
      <c r="RV1128" s="79"/>
      <c r="RW1128" s="79"/>
      <c r="RX1128" s="79"/>
      <c r="RY1128" s="79"/>
      <c r="RZ1128" s="79"/>
      <c r="SA1128" s="79"/>
      <c r="SB1128" s="79"/>
      <c r="SC1128" s="79"/>
      <c r="SD1128" s="79"/>
      <c r="SE1128" s="79"/>
      <c r="SF1128" s="79"/>
      <c r="SG1128" s="79"/>
      <c r="SH1128" s="79"/>
      <c r="SI1128" s="79"/>
      <c r="SJ1128" s="79"/>
      <c r="SK1128" s="79"/>
      <c r="SL1128" s="79"/>
      <c r="SM1128" s="79"/>
      <c r="SN1128" s="79"/>
      <c r="SO1128" s="79"/>
      <c r="SP1128" s="79"/>
      <c r="SQ1128" s="79"/>
      <c r="SR1128" s="79"/>
      <c r="SS1128" s="79"/>
      <c r="ST1128" s="79"/>
      <c r="SU1128" s="79"/>
      <c r="SV1128" s="79"/>
      <c r="SW1128" s="79"/>
      <c r="SX1128" s="79"/>
      <c r="SY1128" s="79"/>
      <c r="SZ1128" s="79"/>
      <c r="TA1128" s="79"/>
      <c r="TB1128" s="79"/>
      <c r="TC1128" s="79"/>
      <c r="TD1128" s="79"/>
      <c r="TE1128" s="79"/>
      <c r="TF1128" s="79"/>
      <c r="TG1128" s="79"/>
      <c r="TH1128" s="79"/>
      <c r="TI1128" s="79"/>
      <c r="TJ1128" s="79"/>
      <c r="TK1128" s="79"/>
      <c r="TL1128" s="79"/>
      <c r="TM1128" s="79"/>
      <c r="TN1128" s="79"/>
      <c r="TO1128" s="79"/>
      <c r="TP1128" s="79"/>
      <c r="TQ1128" s="79"/>
      <c r="TR1128" s="79"/>
      <c r="TS1128" s="79"/>
      <c r="TT1128" s="79"/>
      <c r="TU1128" s="79"/>
      <c r="TV1128" s="79"/>
      <c r="TW1128" s="79"/>
      <c r="TX1128" s="79"/>
      <c r="TY1128" s="79"/>
      <c r="TZ1128" s="79"/>
      <c r="UA1128" s="79"/>
      <c r="UB1128" s="79"/>
      <c r="UC1128" s="79"/>
      <c r="UD1128" s="79"/>
      <c r="UE1128" s="79"/>
      <c r="UF1128" s="79"/>
      <c r="UG1128" s="79"/>
      <c r="UH1128" s="79"/>
      <c r="UI1128" s="79"/>
      <c r="UJ1128" s="79"/>
      <c r="UK1128" s="79"/>
      <c r="UL1128" s="79"/>
      <c r="UM1128" s="79"/>
      <c r="UN1128" s="79"/>
      <c r="UO1128" s="79"/>
      <c r="UP1128" s="79"/>
      <c r="UQ1128" s="79"/>
      <c r="UR1128" s="79"/>
      <c r="US1128" s="79"/>
      <c r="UT1128" s="79"/>
      <c r="UU1128" s="79"/>
      <c r="UV1128" s="79"/>
      <c r="UW1128" s="79"/>
      <c r="UX1128" s="79"/>
      <c r="UY1128" s="79"/>
      <c r="UZ1128" s="79"/>
      <c r="VA1128" s="79"/>
      <c r="VB1128" s="79"/>
      <c r="VC1128" s="79"/>
      <c r="VD1128" s="79"/>
      <c r="VE1128" s="79"/>
      <c r="VF1128" s="79"/>
      <c r="VG1128" s="79"/>
      <c r="VH1128" s="79"/>
      <c r="VI1128" s="79"/>
      <c r="VJ1128" s="79"/>
      <c r="VK1128" s="79"/>
      <c r="VL1128" s="79"/>
      <c r="VM1128" s="79"/>
      <c r="VN1128" s="79"/>
      <c r="VO1128" s="79"/>
      <c r="VP1128" s="79"/>
      <c r="VQ1128" s="79"/>
      <c r="VR1128" s="79"/>
      <c r="VS1128" s="79"/>
      <c r="VT1128" s="79"/>
      <c r="VU1128" s="79"/>
      <c r="VV1128" s="79"/>
      <c r="VW1128" s="79"/>
      <c r="VX1128" s="79"/>
      <c r="VY1128" s="79"/>
      <c r="VZ1128" s="79"/>
      <c r="WA1128" s="79"/>
      <c r="WB1128" s="79"/>
      <c r="WC1128" s="79"/>
    </row>
    <row r="1129" spans="1:601" s="103" customFormat="1">
      <c r="A1129" s="60">
        <f>IF(C1129=C1128,A1128,IF(C1129=(C1128+1),A1128,(A1128+1)))</f>
        <v>158</v>
      </c>
      <c r="B1129" s="50" t="str">
        <f>IF(L1129="Stroke",IF(M1129=M1128,IF(A1129&lt;&gt;A1128,1,IF(L1128="Stroke",B1128+1,IF(L1127="Stroke",B1127+1,IF(L1126="Stroke",B1126+1,IF(L1125="Stroke",B1125+1,IF(L1124="Stroke",B1124+1,IF(L1123="Stroke",B1123+1,IF(L1122="Stroke",B1122+1,"")))))))),IF(A1129&lt;&gt;A1127,1,IF(M1129=M1127,IF(L1127="Stroke",B1127+1,IF(M1129=M1126,IF(L1126="Stroke",B1126+1,""))),1))),"")</f>
        <v/>
      </c>
      <c r="C1129" s="60">
        <f t="shared" si="34"/>
        <v>67940</v>
      </c>
      <c r="D1129" s="60" t="str">
        <f t="shared" si="35"/>
        <v>2017123</v>
      </c>
      <c r="E1129" s="60">
        <v>2017</v>
      </c>
      <c r="F1129" s="60">
        <v>12</v>
      </c>
      <c r="G1129" s="60">
        <v>3</v>
      </c>
      <c r="H1129" s="60">
        <v>18</v>
      </c>
      <c r="I1129" s="60">
        <v>52</v>
      </c>
      <c r="J1129" s="60">
        <v>20</v>
      </c>
      <c r="K1129" s="60">
        <v>256</v>
      </c>
      <c r="L1129" s="61" t="s">
        <v>47</v>
      </c>
      <c r="M1129" s="60">
        <v>2</v>
      </c>
      <c r="N1129" s="60" t="s">
        <v>21</v>
      </c>
      <c r="O1129" s="60" t="s">
        <v>27</v>
      </c>
      <c r="P1129" s="60">
        <v>0</v>
      </c>
      <c r="Q1129" s="60"/>
      <c r="R1129" s="60"/>
      <c r="S1129" s="60"/>
      <c r="T1129" s="60"/>
      <c r="U1129" s="79"/>
      <c r="V1129" s="79"/>
      <c r="W1129" s="79"/>
      <c r="X1129" s="79"/>
      <c r="Y1129" s="79"/>
      <c r="Z1129" s="79"/>
      <c r="AA1129" s="79"/>
      <c r="AB1129" s="79"/>
      <c r="AC1129" s="79"/>
      <c r="AD1129" s="79"/>
      <c r="AE1129" s="79"/>
      <c r="AF1129" s="79"/>
      <c r="AG1129" s="79"/>
      <c r="AH1129" s="79"/>
      <c r="AI1129" s="79"/>
      <c r="AJ1129" s="79"/>
      <c r="AK1129" s="79"/>
      <c r="AL1129" s="79"/>
      <c r="AM1129" s="79"/>
      <c r="AN1129" s="79"/>
      <c r="AO1129" s="79"/>
      <c r="AP1129" s="79"/>
      <c r="AQ1129" s="79"/>
      <c r="AR1129" s="79"/>
      <c r="AS1129" s="79"/>
      <c r="AT1129" s="79"/>
      <c r="AU1129" s="79"/>
      <c r="AV1129" s="79"/>
      <c r="AW1129" s="79"/>
      <c r="AX1129" s="79"/>
      <c r="AY1129" s="79"/>
      <c r="AZ1129" s="79"/>
      <c r="BA1129" s="79"/>
      <c r="BB1129" s="79"/>
      <c r="BC1129" s="79"/>
      <c r="BD1129" s="79"/>
      <c r="BE1129" s="79"/>
      <c r="BF1129" s="79"/>
      <c r="BG1129" s="79"/>
      <c r="BH1129" s="79"/>
      <c r="BI1129" s="79"/>
      <c r="BJ1129" s="79"/>
      <c r="BK1129" s="79"/>
      <c r="BL1129" s="79"/>
      <c r="BM1129" s="79"/>
      <c r="BN1129" s="79"/>
      <c r="BO1129" s="79"/>
      <c r="BP1129" s="79"/>
      <c r="BQ1129" s="79"/>
      <c r="BR1129" s="79"/>
      <c r="BS1129" s="79"/>
      <c r="BT1129" s="79"/>
      <c r="BU1129" s="79"/>
      <c r="BV1129" s="79"/>
      <c r="BW1129" s="79"/>
      <c r="BX1129" s="79"/>
      <c r="BY1129" s="79"/>
      <c r="BZ1129" s="79"/>
      <c r="CA1129" s="79"/>
      <c r="CB1129" s="79"/>
      <c r="CC1129" s="79"/>
      <c r="CD1129" s="79"/>
      <c r="CE1129" s="79"/>
      <c r="CF1129" s="79"/>
      <c r="CG1129" s="79"/>
      <c r="CH1129" s="79"/>
      <c r="CI1129" s="79"/>
      <c r="CJ1129" s="79"/>
      <c r="CK1129" s="79"/>
      <c r="CL1129" s="79"/>
      <c r="CM1129" s="79"/>
      <c r="CN1129" s="79"/>
      <c r="CO1129" s="79"/>
      <c r="CP1129" s="79"/>
      <c r="CQ1129" s="79"/>
      <c r="CR1129" s="79"/>
      <c r="CS1129" s="79"/>
      <c r="CT1129" s="79"/>
      <c r="CU1129" s="79"/>
      <c r="CV1129" s="79"/>
      <c r="CW1129" s="79"/>
      <c r="CX1129" s="79"/>
      <c r="CY1129" s="79"/>
      <c r="CZ1129" s="79"/>
      <c r="DA1129" s="79"/>
      <c r="DB1129" s="79"/>
      <c r="DC1129" s="79"/>
      <c r="DD1129" s="79"/>
      <c r="DE1129" s="79"/>
      <c r="DF1129" s="79"/>
      <c r="DG1129" s="79"/>
      <c r="DH1129" s="79"/>
      <c r="DI1129" s="79"/>
      <c r="DJ1129" s="79"/>
      <c r="DK1129" s="79"/>
      <c r="DL1129" s="79"/>
      <c r="DM1129" s="79"/>
      <c r="DN1129" s="79"/>
      <c r="DO1129" s="79"/>
      <c r="DP1129" s="79"/>
      <c r="DQ1129" s="79"/>
      <c r="DR1129" s="79"/>
      <c r="DS1129" s="79"/>
      <c r="DT1129" s="79"/>
      <c r="DU1129" s="79"/>
      <c r="DV1129" s="79"/>
      <c r="DW1129" s="79"/>
      <c r="DX1129" s="79"/>
      <c r="DY1129" s="79"/>
      <c r="DZ1129" s="79"/>
      <c r="EA1129" s="79"/>
      <c r="EB1129" s="79"/>
      <c r="EC1129" s="79"/>
      <c r="ED1129" s="79"/>
      <c r="EE1129" s="79"/>
      <c r="EF1129" s="79"/>
      <c r="EG1129" s="79"/>
      <c r="EH1129" s="79"/>
      <c r="EI1129" s="79"/>
      <c r="EJ1129" s="79"/>
      <c r="EK1129" s="79"/>
      <c r="EL1129" s="79"/>
      <c r="EM1129" s="79"/>
      <c r="EN1129" s="79"/>
      <c r="EO1129" s="79"/>
      <c r="EP1129" s="79"/>
      <c r="EQ1129" s="79"/>
      <c r="ER1129" s="79"/>
      <c r="ES1129" s="79"/>
      <c r="ET1129" s="79"/>
      <c r="EU1129" s="79"/>
      <c r="EV1129" s="79"/>
      <c r="EW1129" s="79"/>
      <c r="EX1129" s="79"/>
      <c r="EY1129" s="79"/>
      <c r="EZ1129" s="79"/>
      <c r="FA1129" s="79"/>
      <c r="FB1129" s="79"/>
      <c r="FC1129" s="79"/>
      <c r="FD1129" s="79"/>
      <c r="FE1129" s="79"/>
      <c r="FF1129" s="79"/>
      <c r="FG1129" s="79"/>
      <c r="FH1129" s="79"/>
      <c r="FI1129" s="79"/>
      <c r="FJ1129" s="79"/>
      <c r="FK1129" s="79"/>
      <c r="FL1129" s="79"/>
      <c r="FM1129" s="79"/>
      <c r="FN1129" s="79"/>
      <c r="FO1129" s="79"/>
      <c r="FP1129" s="79"/>
      <c r="FQ1129" s="79"/>
      <c r="FR1129" s="79"/>
      <c r="FS1129" s="79"/>
      <c r="FT1129" s="79"/>
      <c r="FU1129" s="79"/>
      <c r="FV1129" s="79"/>
      <c r="FW1129" s="79"/>
      <c r="FX1129" s="79"/>
      <c r="FY1129" s="79"/>
      <c r="FZ1129" s="79"/>
      <c r="GA1129" s="79"/>
      <c r="GB1129" s="79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79"/>
      <c r="HP1129" s="79"/>
      <c r="HQ1129" s="79"/>
      <c r="HR1129" s="79"/>
      <c r="HS1129" s="79"/>
      <c r="HT1129" s="79"/>
      <c r="HU1129" s="79"/>
      <c r="HV1129" s="79"/>
      <c r="HW1129" s="79"/>
      <c r="HX1129" s="79"/>
      <c r="HY1129" s="79"/>
      <c r="HZ1129" s="79"/>
      <c r="IA1129" s="79"/>
      <c r="IB1129" s="79"/>
      <c r="IC1129" s="79"/>
      <c r="ID1129" s="79"/>
      <c r="IE1129" s="79"/>
      <c r="IF1129" s="79"/>
      <c r="IG1129" s="79"/>
      <c r="IH1129" s="79"/>
      <c r="II1129" s="79"/>
      <c r="IJ1129" s="79"/>
      <c r="IK1129" s="79"/>
      <c r="IL1129" s="79"/>
      <c r="IM1129" s="79"/>
      <c r="IN1129" s="79"/>
      <c r="IO1129" s="79"/>
      <c r="IP1129" s="79"/>
      <c r="IQ1129" s="79"/>
      <c r="IR1129" s="79"/>
      <c r="IS1129" s="79"/>
      <c r="IT1129" s="79"/>
      <c r="IU1129" s="79"/>
      <c r="IV1129" s="79"/>
      <c r="IW1129" s="79"/>
      <c r="IX1129" s="79"/>
      <c r="IY1129" s="79"/>
      <c r="IZ1129" s="79"/>
      <c r="JA1129" s="79"/>
      <c r="JB1129" s="79"/>
      <c r="JC1129" s="79"/>
      <c r="JD1129" s="79"/>
      <c r="JE1129" s="79"/>
      <c r="JF1129" s="79"/>
      <c r="JG1129" s="79"/>
      <c r="JH1129" s="79"/>
      <c r="JI1129" s="79"/>
      <c r="JJ1129" s="79"/>
      <c r="JK1129" s="79"/>
      <c r="JL1129" s="79"/>
      <c r="JM1129" s="79"/>
      <c r="JN1129" s="79"/>
      <c r="JO1129" s="79"/>
      <c r="JP1129" s="79"/>
      <c r="JQ1129" s="79"/>
      <c r="JR1129" s="79"/>
      <c r="JS1129" s="79"/>
      <c r="JT1129" s="79"/>
      <c r="JU1129" s="79"/>
      <c r="JV1129" s="79"/>
      <c r="JW1129" s="79"/>
      <c r="JX1129" s="79"/>
      <c r="JY1129" s="79"/>
      <c r="JZ1129" s="79"/>
      <c r="KA1129" s="79"/>
      <c r="KB1129" s="79"/>
      <c r="KC1129" s="79"/>
      <c r="KD1129" s="79"/>
      <c r="KE1129" s="79"/>
      <c r="KF1129" s="79"/>
      <c r="KG1129" s="79"/>
      <c r="KH1129" s="79"/>
      <c r="KI1129" s="79"/>
      <c r="KJ1129" s="79"/>
      <c r="KK1129" s="79"/>
      <c r="KL1129" s="79"/>
      <c r="KM1129" s="79"/>
      <c r="KN1129" s="79"/>
      <c r="KO1129" s="79"/>
      <c r="KP1129" s="79"/>
      <c r="KQ1129" s="79"/>
      <c r="KR1129" s="79"/>
      <c r="KS1129" s="79"/>
      <c r="KT1129" s="79"/>
      <c r="KU1129" s="79"/>
      <c r="KV1129" s="79"/>
      <c r="KW1129" s="79"/>
      <c r="KX1129" s="79"/>
      <c r="KY1129" s="79"/>
      <c r="KZ1129" s="79"/>
      <c r="LA1129" s="79"/>
      <c r="LB1129" s="79"/>
      <c r="LC1129" s="79"/>
      <c r="LD1129" s="79"/>
      <c r="LE1129" s="79"/>
      <c r="LF1129" s="79"/>
      <c r="LG1129" s="79"/>
      <c r="LH1129" s="79"/>
      <c r="LI1129" s="79"/>
      <c r="LJ1129" s="79"/>
      <c r="LK1129" s="79"/>
      <c r="LL1129" s="79"/>
      <c r="LM1129" s="79"/>
      <c r="LN1129" s="79"/>
      <c r="LO1129" s="79"/>
      <c r="LP1129" s="79"/>
      <c r="LQ1129" s="79"/>
      <c r="LR1129" s="79"/>
      <c r="LS1129" s="79"/>
      <c r="LT1129" s="79"/>
      <c r="LU1129" s="79"/>
      <c r="LV1129" s="79"/>
      <c r="LW1129" s="79"/>
      <c r="LX1129" s="79"/>
      <c r="LY1129" s="79"/>
      <c r="LZ1129" s="79"/>
      <c r="MA1129" s="79"/>
      <c r="MB1129" s="79"/>
      <c r="MC1129" s="79"/>
      <c r="MD1129" s="79"/>
      <c r="ME1129" s="79"/>
      <c r="MF1129" s="79"/>
      <c r="MG1129" s="79"/>
      <c r="MH1129" s="79"/>
      <c r="MI1129" s="79"/>
      <c r="MJ1129" s="79"/>
      <c r="MK1129" s="79"/>
      <c r="ML1129" s="79"/>
      <c r="MM1129" s="79"/>
      <c r="MN1129" s="79"/>
      <c r="MO1129" s="79"/>
      <c r="MP1129" s="79"/>
      <c r="MQ1129" s="79"/>
      <c r="MR1129" s="79"/>
      <c r="MS1129" s="79"/>
      <c r="MT1129" s="79"/>
      <c r="MU1129" s="79"/>
      <c r="MV1129" s="79"/>
      <c r="MW1129" s="79"/>
      <c r="MX1129" s="79"/>
      <c r="MY1129" s="79"/>
      <c r="MZ1129" s="79"/>
      <c r="NA1129" s="79"/>
      <c r="NB1129" s="79"/>
      <c r="NC1129" s="79"/>
      <c r="ND1129" s="79"/>
      <c r="NE1129" s="79"/>
      <c r="NF1129" s="79"/>
      <c r="NG1129" s="79"/>
      <c r="NH1129" s="79"/>
      <c r="NI1129" s="79"/>
      <c r="NJ1129" s="79"/>
      <c r="NK1129" s="79"/>
      <c r="NL1129" s="79"/>
      <c r="NM1129" s="79"/>
      <c r="NN1129" s="79"/>
      <c r="NO1129" s="79"/>
      <c r="NP1129" s="79"/>
      <c r="NQ1129" s="79"/>
      <c r="NR1129" s="79"/>
      <c r="NS1129" s="79"/>
      <c r="NT1129" s="79"/>
      <c r="NU1129" s="79"/>
      <c r="NV1129" s="79"/>
      <c r="NW1129" s="79"/>
      <c r="NX1129" s="79"/>
      <c r="NY1129" s="79"/>
      <c r="NZ1129" s="79"/>
      <c r="OA1129" s="79"/>
      <c r="OB1129" s="79"/>
      <c r="OC1129" s="79"/>
      <c r="OD1129" s="79"/>
      <c r="OE1129" s="79"/>
      <c r="OF1129" s="79"/>
      <c r="OG1129" s="79"/>
      <c r="OH1129" s="79"/>
      <c r="OI1129" s="79"/>
      <c r="OJ1129" s="79"/>
      <c r="OK1129" s="79"/>
      <c r="OL1129" s="79"/>
      <c r="OM1129" s="79"/>
      <c r="ON1129" s="79"/>
      <c r="OO1129" s="79"/>
      <c r="OP1129" s="79"/>
      <c r="OQ1129" s="79"/>
      <c r="OR1129" s="79"/>
      <c r="OS1129" s="79"/>
      <c r="OT1129" s="79"/>
      <c r="OU1129" s="79"/>
      <c r="OV1129" s="79"/>
      <c r="OW1129" s="79"/>
      <c r="OX1129" s="79"/>
      <c r="OY1129" s="79"/>
      <c r="OZ1129" s="79"/>
      <c r="PA1129" s="79"/>
      <c r="PB1129" s="79"/>
      <c r="PC1129" s="79"/>
      <c r="PD1129" s="79"/>
      <c r="PE1129" s="79"/>
      <c r="PF1129" s="79"/>
      <c r="PG1129" s="79"/>
      <c r="PH1129" s="79"/>
      <c r="PI1129" s="79"/>
      <c r="PJ1129" s="79"/>
      <c r="PK1129" s="79"/>
      <c r="PL1129" s="79"/>
      <c r="PM1129" s="79"/>
      <c r="PN1129" s="79"/>
      <c r="PO1129" s="79"/>
      <c r="PP1129" s="79"/>
      <c r="PQ1129" s="79"/>
      <c r="PR1129" s="79"/>
      <c r="PS1129" s="79"/>
      <c r="PT1129" s="79"/>
      <c r="PU1129" s="79"/>
      <c r="PV1129" s="79"/>
      <c r="PW1129" s="79"/>
      <c r="PX1129" s="79"/>
      <c r="PY1129" s="79"/>
      <c r="PZ1129" s="79"/>
      <c r="QA1129" s="79"/>
      <c r="QB1129" s="79"/>
      <c r="QC1129" s="79"/>
      <c r="QD1129" s="79"/>
      <c r="QE1129" s="79"/>
      <c r="QF1129" s="79"/>
      <c r="QG1129" s="79"/>
      <c r="QH1129" s="79"/>
      <c r="QI1129" s="79"/>
      <c r="QJ1129" s="79"/>
      <c r="QK1129" s="79"/>
      <c r="QL1129" s="79"/>
      <c r="QM1129" s="79"/>
      <c r="QN1129" s="79"/>
      <c r="QO1129" s="79"/>
      <c r="QP1129" s="79"/>
      <c r="QQ1129" s="79"/>
      <c r="QR1129" s="79"/>
      <c r="QS1129" s="79"/>
      <c r="QT1129" s="79"/>
      <c r="QU1129" s="79"/>
      <c r="QV1129" s="79"/>
      <c r="QW1129" s="79"/>
      <c r="QX1129" s="79"/>
      <c r="QY1129" s="79"/>
      <c r="QZ1129" s="79"/>
      <c r="RA1129" s="79"/>
      <c r="RB1129" s="79"/>
      <c r="RC1129" s="79"/>
      <c r="RD1129" s="79"/>
      <c r="RE1129" s="79"/>
      <c r="RF1129" s="79"/>
      <c r="RG1129" s="79"/>
      <c r="RH1129" s="79"/>
      <c r="RI1129" s="79"/>
      <c r="RJ1129" s="79"/>
      <c r="RK1129" s="79"/>
      <c r="RL1129" s="79"/>
      <c r="RM1129" s="79"/>
      <c r="RN1129" s="79"/>
      <c r="RO1129" s="79"/>
      <c r="RP1129" s="79"/>
      <c r="RQ1129" s="79"/>
      <c r="RR1129" s="79"/>
      <c r="RS1129" s="79"/>
      <c r="RT1129" s="79"/>
      <c r="RU1129" s="79"/>
      <c r="RV1129" s="79"/>
      <c r="RW1129" s="79"/>
      <c r="RX1129" s="79"/>
      <c r="RY1129" s="79"/>
      <c r="RZ1129" s="79"/>
      <c r="SA1129" s="79"/>
      <c r="SB1129" s="79"/>
      <c r="SC1129" s="79"/>
      <c r="SD1129" s="79"/>
      <c r="SE1129" s="79"/>
      <c r="SF1129" s="79"/>
      <c r="SG1129" s="79"/>
      <c r="SH1129" s="79"/>
      <c r="SI1129" s="79"/>
      <c r="SJ1129" s="79"/>
      <c r="SK1129" s="79"/>
      <c r="SL1129" s="79"/>
      <c r="SM1129" s="79"/>
      <c r="SN1129" s="79"/>
      <c r="SO1129" s="79"/>
      <c r="SP1129" s="79"/>
      <c r="SQ1129" s="79"/>
      <c r="SR1129" s="79"/>
      <c r="SS1129" s="79"/>
      <c r="ST1129" s="79"/>
      <c r="SU1129" s="79"/>
      <c r="SV1129" s="79"/>
      <c r="SW1129" s="79"/>
      <c r="SX1129" s="79"/>
      <c r="SY1129" s="79"/>
      <c r="SZ1129" s="79"/>
      <c r="TA1129" s="79"/>
      <c r="TB1129" s="79"/>
      <c r="TC1129" s="79"/>
      <c r="TD1129" s="79"/>
      <c r="TE1129" s="79"/>
      <c r="TF1129" s="79"/>
      <c r="TG1129" s="79"/>
      <c r="TH1129" s="79"/>
      <c r="TI1129" s="79"/>
      <c r="TJ1129" s="79"/>
      <c r="TK1129" s="79"/>
      <c r="TL1129" s="79"/>
      <c r="TM1129" s="79"/>
      <c r="TN1129" s="79"/>
      <c r="TO1129" s="79"/>
      <c r="TP1129" s="79"/>
      <c r="TQ1129" s="79"/>
      <c r="TR1129" s="79"/>
      <c r="TS1129" s="79"/>
      <c r="TT1129" s="79"/>
      <c r="TU1129" s="79"/>
      <c r="TV1129" s="79"/>
      <c r="TW1129" s="79"/>
      <c r="TX1129" s="79"/>
      <c r="TY1129" s="79"/>
      <c r="TZ1129" s="79"/>
      <c r="UA1129" s="79"/>
      <c r="UB1129" s="79"/>
      <c r="UC1129" s="79"/>
      <c r="UD1129" s="79"/>
      <c r="UE1129" s="79"/>
      <c r="UF1129" s="79"/>
      <c r="UG1129" s="79"/>
      <c r="UH1129" s="79"/>
      <c r="UI1129" s="79"/>
      <c r="UJ1129" s="79"/>
      <c r="UK1129" s="79"/>
      <c r="UL1129" s="79"/>
      <c r="UM1129" s="79"/>
      <c r="UN1129" s="79"/>
      <c r="UO1129" s="79"/>
      <c r="UP1129" s="79"/>
      <c r="UQ1129" s="79"/>
      <c r="UR1129" s="79"/>
      <c r="US1129" s="79"/>
      <c r="UT1129" s="79"/>
      <c r="UU1129" s="79"/>
      <c r="UV1129" s="79"/>
      <c r="UW1129" s="79"/>
      <c r="UX1129" s="79"/>
      <c r="UY1129" s="79"/>
      <c r="UZ1129" s="79"/>
      <c r="VA1129" s="79"/>
      <c r="VB1129" s="79"/>
      <c r="VC1129" s="79"/>
      <c r="VD1129" s="79"/>
      <c r="VE1129" s="79"/>
      <c r="VF1129" s="79"/>
      <c r="VG1129" s="79"/>
      <c r="VH1129" s="79"/>
      <c r="VI1129" s="79"/>
      <c r="VJ1129" s="79"/>
      <c r="VK1129" s="79"/>
      <c r="VL1129" s="79"/>
      <c r="VM1129" s="79"/>
      <c r="VN1129" s="79"/>
      <c r="VO1129" s="79"/>
      <c r="VP1129" s="79"/>
      <c r="VQ1129" s="79"/>
      <c r="VR1129" s="79"/>
      <c r="VS1129" s="79"/>
      <c r="VT1129" s="79"/>
      <c r="VU1129" s="79"/>
      <c r="VV1129" s="79"/>
      <c r="VW1129" s="79"/>
      <c r="VX1129" s="79"/>
      <c r="VY1129" s="79"/>
      <c r="VZ1129" s="79"/>
      <c r="WA1129" s="79"/>
      <c r="WB1129" s="79"/>
      <c r="WC1129" s="79"/>
    </row>
    <row r="1130" spans="1:601" s="103" customFormat="1">
      <c r="A1130" s="60">
        <f>IF(C1130=C1129,A1129,IF(C1130=(C1129+1),A1129,(A1129+1)))</f>
        <v>158</v>
      </c>
      <c r="B1130" s="50" t="str">
        <f>IF(L1130="Stroke",IF(M1130=M1129,IF(A1130&lt;&gt;A1129,1,IF(L1129="Stroke",B1129+1,IF(L1128="Stroke",B1128+1,IF(L1127="Stroke",B1127+1,IF(L1126="Stroke",B1126+1,IF(L1125="Stroke",B1125+1,IF(L1124="Stroke",B1124+1,IF(L1123="Stroke",B1123+1,"")))))))),IF(A1130&lt;&gt;A1128,1,IF(M1130=M1128,IF(L1128="Stroke",B1128+1,IF(M1130=M1127,IF(L1127="Stroke",B1127+1,""))),1))),"")</f>
        <v/>
      </c>
      <c r="C1130" s="60">
        <f t="shared" si="34"/>
        <v>67940</v>
      </c>
      <c r="D1130" s="60" t="str">
        <f t="shared" si="35"/>
        <v>2017123</v>
      </c>
      <c r="E1130" s="60">
        <v>2017</v>
      </c>
      <c r="F1130" s="60">
        <v>12</v>
      </c>
      <c r="G1130" s="60">
        <v>3</v>
      </c>
      <c r="H1130" s="60">
        <v>18</v>
      </c>
      <c r="I1130" s="60">
        <v>52</v>
      </c>
      <c r="J1130" s="60">
        <v>20</v>
      </c>
      <c r="K1130" s="60">
        <v>534</v>
      </c>
      <c r="L1130" s="61" t="s">
        <v>47</v>
      </c>
      <c r="M1130" s="60">
        <v>2</v>
      </c>
      <c r="N1130" s="60" t="s">
        <v>21</v>
      </c>
      <c r="O1130" s="60" t="s">
        <v>27</v>
      </c>
      <c r="P1130" s="60">
        <v>0</v>
      </c>
      <c r="Q1130" s="60"/>
      <c r="R1130" s="60"/>
      <c r="S1130" s="60"/>
      <c r="T1130" s="60"/>
      <c r="U1130" s="79"/>
      <c r="V1130" s="79"/>
      <c r="W1130" s="79"/>
      <c r="X1130" s="79"/>
      <c r="Y1130" s="79"/>
      <c r="Z1130" s="79"/>
      <c r="AA1130" s="79"/>
      <c r="AB1130" s="79"/>
      <c r="AC1130" s="79"/>
      <c r="AD1130" s="79"/>
      <c r="AE1130" s="79"/>
      <c r="AF1130" s="79"/>
      <c r="AG1130" s="79"/>
      <c r="AH1130" s="79"/>
      <c r="AI1130" s="79"/>
      <c r="AJ1130" s="79"/>
      <c r="AK1130" s="79"/>
      <c r="AL1130" s="79"/>
      <c r="AM1130" s="79"/>
      <c r="AN1130" s="79"/>
      <c r="AO1130" s="79"/>
      <c r="AP1130" s="79"/>
      <c r="AQ1130" s="79"/>
      <c r="AR1130" s="79"/>
      <c r="AS1130" s="79"/>
      <c r="AT1130" s="79"/>
      <c r="AU1130" s="79"/>
      <c r="AV1130" s="79"/>
      <c r="AW1130" s="79"/>
      <c r="AX1130" s="79"/>
      <c r="AY1130" s="79"/>
      <c r="AZ1130" s="79"/>
      <c r="BA1130" s="79"/>
      <c r="BB1130" s="79"/>
      <c r="BC1130" s="79"/>
      <c r="BD1130" s="79"/>
      <c r="BE1130" s="79"/>
      <c r="BF1130" s="79"/>
      <c r="BG1130" s="79"/>
      <c r="BH1130" s="79"/>
      <c r="BI1130" s="79"/>
      <c r="BJ1130" s="79"/>
      <c r="BK1130" s="79"/>
      <c r="BL1130" s="79"/>
      <c r="BM1130" s="79"/>
      <c r="BN1130" s="79"/>
      <c r="BO1130" s="79"/>
      <c r="BP1130" s="79"/>
      <c r="BQ1130" s="79"/>
      <c r="BR1130" s="79"/>
      <c r="BS1130" s="79"/>
      <c r="BT1130" s="79"/>
      <c r="BU1130" s="79"/>
      <c r="BV1130" s="79"/>
      <c r="BW1130" s="79"/>
      <c r="BX1130" s="79"/>
      <c r="BY1130" s="79"/>
      <c r="BZ1130" s="79"/>
      <c r="CA1130" s="79"/>
      <c r="CB1130" s="79"/>
      <c r="CC1130" s="79"/>
      <c r="CD1130" s="79"/>
      <c r="CE1130" s="79"/>
      <c r="CF1130" s="79"/>
      <c r="CG1130" s="79"/>
      <c r="CH1130" s="79"/>
      <c r="CI1130" s="79"/>
      <c r="CJ1130" s="79"/>
      <c r="CK1130" s="79"/>
      <c r="CL1130" s="79"/>
      <c r="CM1130" s="79"/>
      <c r="CN1130" s="79"/>
      <c r="CO1130" s="79"/>
      <c r="CP1130" s="79"/>
      <c r="CQ1130" s="79"/>
      <c r="CR1130" s="79"/>
      <c r="CS1130" s="79"/>
      <c r="CT1130" s="79"/>
      <c r="CU1130" s="79"/>
      <c r="CV1130" s="79"/>
      <c r="CW1130" s="79"/>
      <c r="CX1130" s="79"/>
      <c r="CY1130" s="79"/>
      <c r="CZ1130" s="79"/>
      <c r="DA1130" s="79"/>
      <c r="DB1130" s="79"/>
      <c r="DC1130" s="79"/>
      <c r="DD1130" s="79"/>
      <c r="DE1130" s="79"/>
      <c r="DF1130" s="79"/>
      <c r="DG1130" s="79"/>
      <c r="DH1130" s="79"/>
      <c r="DI1130" s="79"/>
      <c r="DJ1130" s="79"/>
      <c r="DK1130" s="79"/>
      <c r="DL1130" s="79"/>
      <c r="DM1130" s="79"/>
      <c r="DN1130" s="79"/>
      <c r="DO1130" s="79"/>
      <c r="DP1130" s="79"/>
      <c r="DQ1130" s="79"/>
      <c r="DR1130" s="79"/>
      <c r="DS1130" s="79"/>
      <c r="DT1130" s="79"/>
      <c r="DU1130" s="79"/>
      <c r="DV1130" s="79"/>
      <c r="DW1130" s="79"/>
      <c r="DX1130" s="79"/>
      <c r="DY1130" s="79"/>
      <c r="DZ1130" s="79"/>
      <c r="EA1130" s="79"/>
      <c r="EB1130" s="79"/>
      <c r="EC1130" s="79"/>
      <c r="ED1130" s="79"/>
      <c r="EE1130" s="79"/>
      <c r="EF1130" s="79"/>
      <c r="EG1130" s="79"/>
      <c r="EH1130" s="79"/>
      <c r="EI1130" s="79"/>
      <c r="EJ1130" s="79"/>
      <c r="EK1130" s="79"/>
      <c r="EL1130" s="79"/>
      <c r="EM1130" s="79"/>
      <c r="EN1130" s="79"/>
      <c r="EO1130" s="79"/>
      <c r="EP1130" s="79"/>
      <c r="EQ1130" s="79"/>
      <c r="ER1130" s="79"/>
      <c r="ES1130" s="79"/>
      <c r="ET1130" s="79"/>
      <c r="EU1130" s="79"/>
      <c r="EV1130" s="79"/>
      <c r="EW1130" s="79"/>
      <c r="EX1130" s="79"/>
      <c r="EY1130" s="79"/>
      <c r="EZ1130" s="79"/>
      <c r="FA1130" s="79"/>
      <c r="FB1130" s="79"/>
      <c r="FC1130" s="79"/>
      <c r="FD1130" s="79"/>
      <c r="FE1130" s="79"/>
      <c r="FF1130" s="79"/>
      <c r="FG1130" s="79"/>
      <c r="FH1130" s="79"/>
      <c r="FI1130" s="79"/>
      <c r="FJ1130" s="79"/>
      <c r="FK1130" s="79"/>
      <c r="FL1130" s="79"/>
      <c r="FM1130" s="79"/>
      <c r="FN1130" s="79"/>
      <c r="FO1130" s="79"/>
      <c r="FP1130" s="79"/>
      <c r="FQ1130" s="79"/>
      <c r="FR1130" s="79"/>
      <c r="FS1130" s="79"/>
      <c r="FT1130" s="79"/>
      <c r="FU1130" s="79"/>
      <c r="FV1130" s="79"/>
      <c r="FW1130" s="79"/>
      <c r="FX1130" s="79"/>
      <c r="FY1130" s="79"/>
      <c r="FZ1130" s="79"/>
      <c r="GA1130" s="79"/>
      <c r="GB1130" s="79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79"/>
      <c r="HP1130" s="79"/>
      <c r="HQ1130" s="79"/>
      <c r="HR1130" s="79"/>
      <c r="HS1130" s="79"/>
      <c r="HT1130" s="79"/>
      <c r="HU1130" s="79"/>
      <c r="HV1130" s="79"/>
      <c r="HW1130" s="79"/>
      <c r="HX1130" s="79"/>
      <c r="HY1130" s="79"/>
      <c r="HZ1130" s="79"/>
      <c r="IA1130" s="79"/>
      <c r="IB1130" s="79"/>
      <c r="IC1130" s="79"/>
      <c r="ID1130" s="79"/>
      <c r="IE1130" s="79"/>
      <c r="IF1130" s="79"/>
      <c r="IG1130" s="79"/>
      <c r="IH1130" s="79"/>
      <c r="II1130" s="79"/>
      <c r="IJ1130" s="79"/>
      <c r="IK1130" s="79"/>
      <c r="IL1130" s="79"/>
      <c r="IM1130" s="79"/>
      <c r="IN1130" s="79"/>
      <c r="IO1130" s="79"/>
      <c r="IP1130" s="79"/>
      <c r="IQ1130" s="79"/>
      <c r="IR1130" s="79"/>
      <c r="IS1130" s="79"/>
      <c r="IT1130" s="79"/>
      <c r="IU1130" s="79"/>
      <c r="IV1130" s="79"/>
      <c r="IW1130" s="79"/>
      <c r="IX1130" s="79"/>
      <c r="IY1130" s="79"/>
      <c r="IZ1130" s="79"/>
      <c r="JA1130" s="79"/>
      <c r="JB1130" s="79"/>
      <c r="JC1130" s="79"/>
      <c r="JD1130" s="79"/>
      <c r="JE1130" s="79"/>
      <c r="JF1130" s="79"/>
      <c r="JG1130" s="79"/>
      <c r="JH1130" s="79"/>
      <c r="JI1130" s="79"/>
      <c r="JJ1130" s="79"/>
      <c r="JK1130" s="79"/>
      <c r="JL1130" s="79"/>
      <c r="JM1130" s="79"/>
      <c r="JN1130" s="79"/>
      <c r="JO1130" s="79"/>
      <c r="JP1130" s="79"/>
      <c r="JQ1130" s="79"/>
      <c r="JR1130" s="79"/>
      <c r="JS1130" s="79"/>
      <c r="JT1130" s="79"/>
      <c r="JU1130" s="79"/>
      <c r="JV1130" s="79"/>
      <c r="JW1130" s="79"/>
      <c r="JX1130" s="79"/>
      <c r="JY1130" s="79"/>
      <c r="JZ1130" s="79"/>
      <c r="KA1130" s="79"/>
      <c r="KB1130" s="79"/>
      <c r="KC1130" s="79"/>
      <c r="KD1130" s="79"/>
      <c r="KE1130" s="79"/>
      <c r="KF1130" s="79"/>
      <c r="KG1130" s="79"/>
      <c r="KH1130" s="79"/>
      <c r="KI1130" s="79"/>
      <c r="KJ1130" s="79"/>
      <c r="KK1130" s="79"/>
      <c r="KL1130" s="79"/>
      <c r="KM1130" s="79"/>
      <c r="KN1130" s="79"/>
      <c r="KO1130" s="79"/>
      <c r="KP1130" s="79"/>
      <c r="KQ1130" s="79"/>
      <c r="KR1130" s="79"/>
      <c r="KS1130" s="79"/>
      <c r="KT1130" s="79"/>
      <c r="KU1130" s="79"/>
      <c r="KV1130" s="79"/>
      <c r="KW1130" s="79"/>
      <c r="KX1130" s="79"/>
      <c r="KY1130" s="79"/>
      <c r="KZ1130" s="79"/>
      <c r="LA1130" s="79"/>
      <c r="LB1130" s="79"/>
      <c r="LC1130" s="79"/>
      <c r="LD1130" s="79"/>
      <c r="LE1130" s="79"/>
      <c r="LF1130" s="79"/>
      <c r="LG1130" s="79"/>
      <c r="LH1130" s="79"/>
      <c r="LI1130" s="79"/>
      <c r="LJ1130" s="79"/>
      <c r="LK1130" s="79"/>
      <c r="LL1130" s="79"/>
      <c r="LM1130" s="79"/>
      <c r="LN1130" s="79"/>
      <c r="LO1130" s="79"/>
      <c r="LP1130" s="79"/>
      <c r="LQ1130" s="79"/>
      <c r="LR1130" s="79"/>
      <c r="LS1130" s="79"/>
      <c r="LT1130" s="79"/>
      <c r="LU1130" s="79"/>
      <c r="LV1130" s="79"/>
      <c r="LW1130" s="79"/>
      <c r="LX1130" s="79"/>
      <c r="LY1130" s="79"/>
      <c r="LZ1130" s="79"/>
      <c r="MA1130" s="79"/>
      <c r="MB1130" s="79"/>
      <c r="MC1130" s="79"/>
      <c r="MD1130" s="79"/>
      <c r="ME1130" s="79"/>
      <c r="MF1130" s="79"/>
      <c r="MG1130" s="79"/>
      <c r="MH1130" s="79"/>
      <c r="MI1130" s="79"/>
      <c r="MJ1130" s="79"/>
      <c r="MK1130" s="79"/>
      <c r="ML1130" s="79"/>
      <c r="MM1130" s="79"/>
      <c r="MN1130" s="79"/>
      <c r="MO1130" s="79"/>
      <c r="MP1130" s="79"/>
      <c r="MQ1130" s="79"/>
      <c r="MR1130" s="79"/>
      <c r="MS1130" s="79"/>
      <c r="MT1130" s="79"/>
      <c r="MU1130" s="79"/>
      <c r="MV1130" s="79"/>
      <c r="MW1130" s="79"/>
      <c r="MX1130" s="79"/>
      <c r="MY1130" s="79"/>
      <c r="MZ1130" s="79"/>
      <c r="NA1130" s="79"/>
      <c r="NB1130" s="79"/>
      <c r="NC1130" s="79"/>
      <c r="ND1130" s="79"/>
      <c r="NE1130" s="79"/>
      <c r="NF1130" s="79"/>
      <c r="NG1130" s="79"/>
      <c r="NH1130" s="79"/>
      <c r="NI1130" s="79"/>
      <c r="NJ1130" s="79"/>
      <c r="NK1130" s="79"/>
      <c r="NL1130" s="79"/>
      <c r="NM1130" s="79"/>
      <c r="NN1130" s="79"/>
      <c r="NO1130" s="79"/>
      <c r="NP1130" s="79"/>
      <c r="NQ1130" s="79"/>
      <c r="NR1130" s="79"/>
      <c r="NS1130" s="79"/>
      <c r="NT1130" s="79"/>
      <c r="NU1130" s="79"/>
      <c r="NV1130" s="79"/>
      <c r="NW1130" s="79"/>
      <c r="NX1130" s="79"/>
      <c r="NY1130" s="79"/>
      <c r="NZ1130" s="79"/>
      <c r="OA1130" s="79"/>
      <c r="OB1130" s="79"/>
      <c r="OC1130" s="79"/>
      <c r="OD1130" s="79"/>
      <c r="OE1130" s="79"/>
      <c r="OF1130" s="79"/>
      <c r="OG1130" s="79"/>
      <c r="OH1130" s="79"/>
      <c r="OI1130" s="79"/>
      <c r="OJ1130" s="79"/>
      <c r="OK1130" s="79"/>
      <c r="OL1130" s="79"/>
      <c r="OM1130" s="79"/>
      <c r="ON1130" s="79"/>
      <c r="OO1130" s="79"/>
      <c r="OP1130" s="79"/>
      <c r="OQ1130" s="79"/>
      <c r="OR1130" s="79"/>
      <c r="OS1130" s="79"/>
      <c r="OT1130" s="79"/>
      <c r="OU1130" s="79"/>
      <c r="OV1130" s="79"/>
      <c r="OW1130" s="79"/>
      <c r="OX1130" s="79"/>
      <c r="OY1130" s="79"/>
      <c r="OZ1130" s="79"/>
      <c r="PA1130" s="79"/>
      <c r="PB1130" s="79"/>
      <c r="PC1130" s="79"/>
      <c r="PD1130" s="79"/>
      <c r="PE1130" s="79"/>
      <c r="PF1130" s="79"/>
      <c r="PG1130" s="79"/>
      <c r="PH1130" s="79"/>
      <c r="PI1130" s="79"/>
      <c r="PJ1130" s="79"/>
      <c r="PK1130" s="79"/>
      <c r="PL1130" s="79"/>
      <c r="PM1130" s="79"/>
      <c r="PN1130" s="79"/>
      <c r="PO1130" s="79"/>
      <c r="PP1130" s="79"/>
      <c r="PQ1130" s="79"/>
      <c r="PR1130" s="79"/>
      <c r="PS1130" s="79"/>
      <c r="PT1130" s="79"/>
      <c r="PU1130" s="79"/>
      <c r="PV1130" s="79"/>
      <c r="PW1130" s="79"/>
      <c r="PX1130" s="79"/>
      <c r="PY1130" s="79"/>
      <c r="PZ1130" s="79"/>
      <c r="QA1130" s="79"/>
      <c r="QB1130" s="79"/>
      <c r="QC1130" s="79"/>
      <c r="QD1130" s="79"/>
      <c r="QE1130" s="79"/>
      <c r="QF1130" s="79"/>
      <c r="QG1130" s="79"/>
      <c r="QH1130" s="79"/>
      <c r="QI1130" s="79"/>
      <c r="QJ1130" s="79"/>
      <c r="QK1130" s="79"/>
      <c r="QL1130" s="79"/>
      <c r="QM1130" s="79"/>
      <c r="QN1130" s="79"/>
      <c r="QO1130" s="79"/>
      <c r="QP1130" s="79"/>
      <c r="QQ1130" s="79"/>
      <c r="QR1130" s="79"/>
      <c r="QS1130" s="79"/>
      <c r="QT1130" s="79"/>
      <c r="QU1130" s="79"/>
      <c r="QV1130" s="79"/>
      <c r="QW1130" s="79"/>
      <c r="QX1130" s="79"/>
      <c r="QY1130" s="79"/>
      <c r="QZ1130" s="79"/>
      <c r="RA1130" s="79"/>
      <c r="RB1130" s="79"/>
      <c r="RC1130" s="79"/>
      <c r="RD1130" s="79"/>
      <c r="RE1130" s="79"/>
      <c r="RF1130" s="79"/>
      <c r="RG1130" s="79"/>
      <c r="RH1130" s="79"/>
      <c r="RI1130" s="79"/>
      <c r="RJ1130" s="79"/>
      <c r="RK1130" s="79"/>
      <c r="RL1130" s="79"/>
      <c r="RM1130" s="79"/>
      <c r="RN1130" s="79"/>
      <c r="RO1130" s="79"/>
      <c r="RP1130" s="79"/>
      <c r="RQ1130" s="79"/>
      <c r="RR1130" s="79"/>
      <c r="RS1130" s="79"/>
      <c r="RT1130" s="79"/>
      <c r="RU1130" s="79"/>
      <c r="RV1130" s="79"/>
      <c r="RW1130" s="79"/>
      <c r="RX1130" s="79"/>
      <c r="RY1130" s="79"/>
      <c r="RZ1130" s="79"/>
      <c r="SA1130" s="79"/>
      <c r="SB1130" s="79"/>
      <c r="SC1130" s="79"/>
      <c r="SD1130" s="79"/>
      <c r="SE1130" s="79"/>
      <c r="SF1130" s="79"/>
      <c r="SG1130" s="79"/>
      <c r="SH1130" s="79"/>
      <c r="SI1130" s="79"/>
      <c r="SJ1130" s="79"/>
      <c r="SK1130" s="79"/>
      <c r="SL1130" s="79"/>
      <c r="SM1130" s="79"/>
      <c r="SN1130" s="79"/>
      <c r="SO1130" s="79"/>
      <c r="SP1130" s="79"/>
      <c r="SQ1130" s="79"/>
      <c r="SR1130" s="79"/>
      <c r="SS1130" s="79"/>
      <c r="ST1130" s="79"/>
      <c r="SU1130" s="79"/>
      <c r="SV1130" s="79"/>
      <c r="SW1130" s="79"/>
      <c r="SX1130" s="79"/>
      <c r="SY1130" s="79"/>
      <c r="SZ1130" s="79"/>
      <c r="TA1130" s="79"/>
      <c r="TB1130" s="79"/>
      <c r="TC1130" s="79"/>
      <c r="TD1130" s="79"/>
      <c r="TE1130" s="79"/>
      <c r="TF1130" s="79"/>
      <c r="TG1130" s="79"/>
      <c r="TH1130" s="79"/>
      <c r="TI1130" s="79"/>
      <c r="TJ1130" s="79"/>
      <c r="TK1130" s="79"/>
      <c r="TL1130" s="79"/>
      <c r="TM1130" s="79"/>
      <c r="TN1130" s="79"/>
      <c r="TO1130" s="79"/>
      <c r="TP1130" s="79"/>
      <c r="TQ1130" s="79"/>
      <c r="TR1130" s="79"/>
      <c r="TS1130" s="79"/>
      <c r="TT1130" s="79"/>
      <c r="TU1130" s="79"/>
      <c r="TV1130" s="79"/>
      <c r="TW1130" s="79"/>
      <c r="TX1130" s="79"/>
      <c r="TY1130" s="79"/>
      <c r="TZ1130" s="79"/>
      <c r="UA1130" s="79"/>
      <c r="UB1130" s="79"/>
      <c r="UC1130" s="79"/>
      <c r="UD1130" s="79"/>
      <c r="UE1130" s="79"/>
      <c r="UF1130" s="79"/>
      <c r="UG1130" s="79"/>
      <c r="UH1130" s="79"/>
      <c r="UI1130" s="79"/>
      <c r="UJ1130" s="79"/>
      <c r="UK1130" s="79"/>
      <c r="UL1130" s="79"/>
      <c r="UM1130" s="79"/>
      <c r="UN1130" s="79"/>
      <c r="UO1130" s="79"/>
      <c r="UP1130" s="79"/>
      <c r="UQ1130" s="79"/>
      <c r="UR1130" s="79"/>
      <c r="US1130" s="79"/>
      <c r="UT1130" s="79"/>
      <c r="UU1130" s="79"/>
      <c r="UV1130" s="79"/>
      <c r="UW1130" s="79"/>
      <c r="UX1130" s="79"/>
      <c r="UY1130" s="79"/>
      <c r="UZ1130" s="79"/>
      <c r="VA1130" s="79"/>
      <c r="VB1130" s="79"/>
      <c r="VC1130" s="79"/>
      <c r="VD1130" s="79"/>
      <c r="VE1130" s="79"/>
      <c r="VF1130" s="79"/>
      <c r="VG1130" s="79"/>
      <c r="VH1130" s="79"/>
      <c r="VI1130" s="79"/>
      <c r="VJ1130" s="79"/>
      <c r="VK1130" s="79"/>
      <c r="VL1130" s="79"/>
      <c r="VM1130" s="79"/>
      <c r="VN1130" s="79"/>
      <c r="VO1130" s="79"/>
      <c r="VP1130" s="79"/>
      <c r="VQ1130" s="79"/>
      <c r="VR1130" s="79"/>
      <c r="VS1130" s="79"/>
      <c r="VT1130" s="79"/>
      <c r="VU1130" s="79"/>
      <c r="VV1130" s="79"/>
      <c r="VW1130" s="79"/>
      <c r="VX1130" s="79"/>
      <c r="VY1130" s="79"/>
      <c r="VZ1130" s="79"/>
      <c r="WA1130" s="79"/>
      <c r="WB1130" s="79"/>
      <c r="WC1130" s="79"/>
    </row>
    <row r="1131" spans="1:601" s="85" customFormat="1">
      <c r="A1131" s="83">
        <f>IF(C1131=C1130,A1130,IF(C1131=(C1130+1),A1130,(A1130+1)))</f>
        <v>159</v>
      </c>
      <c r="B1131" s="50" t="str">
        <f>IF(L1131="Stroke",IF(M1131=M1130,IF(A1131&lt;&gt;A1130,1,IF(L1130="Stroke",B1130+1,IF(L1129="Stroke",B1129+1,IF(L1128="Stroke",B1128+1,IF(L1127="Stroke",B1127+1,IF(L1126="Stroke",B1126+1,IF(L1125="Stroke",B1125+1,IF(L1124="Stroke",B1124+1,"")))))))),IF(A1131&lt;&gt;A1129,1,IF(M1131=M1129,IF(L1129="Stroke",B1129+1,IF(M1131=M1128,IF(L1128="Stroke",B1128+1,""))),1))),"")</f>
        <v/>
      </c>
      <c r="C1131" s="83">
        <f t="shared" si="34"/>
        <v>68549</v>
      </c>
      <c r="D1131" s="83" t="str">
        <f t="shared" si="35"/>
        <v>2017123</v>
      </c>
      <c r="E1131" s="83">
        <v>2017</v>
      </c>
      <c r="F1131" s="83">
        <v>12</v>
      </c>
      <c r="G1131" s="83">
        <v>3</v>
      </c>
      <c r="H1131" s="83">
        <v>19</v>
      </c>
      <c r="I1131" s="83">
        <v>2</v>
      </c>
      <c r="J1131" s="83">
        <v>29</v>
      </c>
      <c r="K1131" s="83">
        <v>540</v>
      </c>
      <c r="L1131" s="83" t="s">
        <v>106</v>
      </c>
      <c r="M1131" s="83">
        <v>1</v>
      </c>
      <c r="N1131" s="83" t="s">
        <v>209</v>
      </c>
      <c r="O1131" s="83" t="s">
        <v>28</v>
      </c>
      <c r="P1131" s="83">
        <v>0</v>
      </c>
      <c r="Q1131" s="83" t="s">
        <v>180</v>
      </c>
      <c r="R1131" s="60"/>
      <c r="S1131" s="60"/>
      <c r="T1131" s="60"/>
      <c r="U1131" s="79"/>
      <c r="V1131" s="79"/>
      <c r="W1131" s="79"/>
      <c r="X1131" s="79"/>
      <c r="Y1131" s="79"/>
      <c r="Z1131" s="79"/>
      <c r="AA1131" s="79"/>
      <c r="AB1131" s="79"/>
      <c r="AC1131" s="79"/>
      <c r="AD1131" s="79"/>
      <c r="AE1131" s="79"/>
      <c r="AF1131" s="79"/>
      <c r="AG1131" s="79"/>
      <c r="AH1131" s="79"/>
      <c r="AI1131" s="79"/>
      <c r="AJ1131" s="79"/>
      <c r="AK1131" s="79"/>
      <c r="AL1131" s="79"/>
      <c r="AM1131" s="79"/>
      <c r="AN1131" s="79"/>
      <c r="AO1131" s="79"/>
      <c r="AP1131" s="79"/>
      <c r="AQ1131" s="79"/>
      <c r="AR1131" s="79"/>
      <c r="AS1131" s="79"/>
      <c r="AT1131" s="79"/>
      <c r="AU1131" s="79"/>
      <c r="AV1131" s="79"/>
      <c r="AW1131" s="79"/>
      <c r="AX1131" s="79"/>
      <c r="AY1131" s="79"/>
      <c r="AZ1131" s="79"/>
      <c r="BA1131" s="79"/>
      <c r="BB1131" s="79"/>
      <c r="BC1131" s="79"/>
      <c r="BD1131" s="79"/>
      <c r="BE1131" s="79"/>
      <c r="BF1131" s="79"/>
      <c r="BG1131" s="79"/>
      <c r="BH1131" s="79"/>
      <c r="BI1131" s="79"/>
      <c r="BJ1131" s="79"/>
      <c r="BK1131" s="79"/>
      <c r="BL1131" s="79"/>
      <c r="BM1131" s="79"/>
      <c r="BN1131" s="79"/>
      <c r="BO1131" s="79"/>
      <c r="BP1131" s="79"/>
      <c r="BQ1131" s="79"/>
      <c r="BR1131" s="79"/>
      <c r="BS1131" s="79"/>
      <c r="BT1131" s="79"/>
      <c r="BU1131" s="79"/>
      <c r="BV1131" s="79"/>
      <c r="BW1131" s="79"/>
      <c r="BX1131" s="79"/>
      <c r="BY1131" s="79"/>
      <c r="BZ1131" s="79"/>
      <c r="CA1131" s="79"/>
      <c r="CB1131" s="79"/>
      <c r="CC1131" s="79"/>
      <c r="CD1131" s="79"/>
      <c r="CE1131" s="79"/>
      <c r="CF1131" s="79"/>
      <c r="CG1131" s="79"/>
      <c r="CH1131" s="79"/>
      <c r="CI1131" s="79"/>
      <c r="CJ1131" s="79"/>
      <c r="CK1131" s="79"/>
      <c r="CL1131" s="79"/>
      <c r="CM1131" s="79"/>
      <c r="CN1131" s="79"/>
      <c r="CO1131" s="79"/>
      <c r="CP1131" s="79"/>
      <c r="CQ1131" s="79"/>
      <c r="CR1131" s="79"/>
      <c r="CS1131" s="79"/>
      <c r="CT1131" s="79"/>
      <c r="CU1131" s="79"/>
      <c r="CV1131" s="79"/>
      <c r="CW1131" s="79"/>
      <c r="CX1131" s="79"/>
      <c r="CY1131" s="79"/>
      <c r="CZ1131" s="79"/>
      <c r="DA1131" s="79"/>
      <c r="DB1131" s="79"/>
      <c r="DC1131" s="79"/>
      <c r="DD1131" s="79"/>
      <c r="DE1131" s="79"/>
      <c r="DF1131" s="79"/>
      <c r="DG1131" s="79"/>
      <c r="DH1131" s="79"/>
      <c r="DI1131" s="79"/>
      <c r="DJ1131" s="79"/>
      <c r="DK1131" s="79"/>
      <c r="DL1131" s="79"/>
      <c r="DM1131" s="79"/>
      <c r="DN1131" s="79"/>
      <c r="DO1131" s="79"/>
      <c r="DP1131" s="79"/>
      <c r="DQ1131" s="79"/>
      <c r="DR1131" s="79"/>
      <c r="DS1131" s="79"/>
      <c r="DT1131" s="79"/>
      <c r="DU1131" s="79"/>
      <c r="DV1131" s="79"/>
      <c r="DW1131" s="79"/>
      <c r="DX1131" s="79"/>
      <c r="DY1131" s="79"/>
      <c r="DZ1131" s="79"/>
      <c r="EA1131" s="79"/>
      <c r="EB1131" s="79"/>
      <c r="EC1131" s="79"/>
      <c r="ED1131" s="79"/>
      <c r="EE1131" s="79"/>
      <c r="EF1131" s="79"/>
      <c r="EG1131" s="79"/>
      <c r="EH1131" s="79"/>
      <c r="EI1131" s="79"/>
      <c r="EJ1131" s="79"/>
      <c r="EK1131" s="79"/>
      <c r="EL1131" s="79"/>
      <c r="EM1131" s="79"/>
      <c r="EN1131" s="79"/>
      <c r="EO1131" s="79"/>
      <c r="EP1131" s="79"/>
      <c r="EQ1131" s="79"/>
      <c r="ER1131" s="79"/>
      <c r="ES1131" s="79"/>
      <c r="ET1131" s="79"/>
      <c r="EU1131" s="79"/>
      <c r="EV1131" s="79"/>
      <c r="EW1131" s="79"/>
      <c r="EX1131" s="79"/>
      <c r="EY1131" s="79"/>
      <c r="EZ1131" s="79"/>
      <c r="FA1131" s="79"/>
      <c r="FB1131" s="79"/>
      <c r="FC1131" s="79"/>
      <c r="FD1131" s="79"/>
      <c r="FE1131" s="79"/>
      <c r="FF1131" s="79"/>
      <c r="FG1131" s="79"/>
      <c r="FH1131" s="79"/>
      <c r="FI1131" s="79"/>
      <c r="FJ1131" s="79"/>
      <c r="FK1131" s="79"/>
      <c r="FL1131" s="79"/>
      <c r="FM1131" s="79"/>
      <c r="FN1131" s="79"/>
      <c r="FO1131" s="79"/>
      <c r="FP1131" s="79"/>
      <c r="FQ1131" s="79"/>
      <c r="FR1131" s="79"/>
      <c r="FS1131" s="79"/>
      <c r="FT1131" s="79"/>
      <c r="FU1131" s="79"/>
      <c r="FV1131" s="79"/>
      <c r="FW1131" s="79"/>
      <c r="FX1131" s="79"/>
      <c r="FY1131" s="79"/>
      <c r="FZ1131" s="79"/>
      <c r="GA1131" s="79"/>
      <c r="GB1131" s="79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79"/>
      <c r="HP1131" s="79"/>
      <c r="HQ1131" s="79"/>
      <c r="HR1131" s="79"/>
      <c r="HS1131" s="79"/>
      <c r="HT1131" s="79"/>
      <c r="HU1131" s="79"/>
      <c r="HV1131" s="79"/>
      <c r="HW1131" s="79"/>
      <c r="HX1131" s="79"/>
      <c r="HY1131" s="79"/>
      <c r="HZ1131" s="79"/>
      <c r="IA1131" s="79"/>
      <c r="IB1131" s="79"/>
      <c r="IC1131" s="79"/>
      <c r="ID1131" s="79"/>
      <c r="IE1131" s="79"/>
      <c r="IF1131" s="79"/>
      <c r="IG1131" s="79"/>
      <c r="IH1131" s="79"/>
      <c r="II1131" s="79"/>
      <c r="IJ1131" s="79"/>
      <c r="IK1131" s="79"/>
      <c r="IL1131" s="79"/>
      <c r="IM1131" s="79"/>
      <c r="IN1131" s="79"/>
      <c r="IO1131" s="79"/>
      <c r="IP1131" s="79"/>
      <c r="IQ1131" s="79"/>
      <c r="IR1131" s="79"/>
      <c r="IS1131" s="79"/>
      <c r="IT1131" s="79"/>
      <c r="IU1131" s="79"/>
      <c r="IV1131" s="79"/>
      <c r="IW1131" s="79"/>
      <c r="IX1131" s="79"/>
      <c r="IY1131" s="79"/>
      <c r="IZ1131" s="79"/>
      <c r="JA1131" s="79"/>
      <c r="JB1131" s="79"/>
      <c r="JC1131" s="79"/>
      <c r="JD1131" s="79"/>
      <c r="JE1131" s="79"/>
      <c r="JF1131" s="79"/>
      <c r="JG1131" s="79"/>
      <c r="JH1131" s="79"/>
      <c r="JI1131" s="79"/>
      <c r="JJ1131" s="79"/>
      <c r="JK1131" s="79"/>
      <c r="JL1131" s="79"/>
      <c r="JM1131" s="79"/>
      <c r="JN1131" s="79"/>
      <c r="JO1131" s="79"/>
      <c r="JP1131" s="79"/>
      <c r="JQ1131" s="79"/>
      <c r="JR1131" s="79"/>
      <c r="JS1131" s="79"/>
      <c r="JT1131" s="79"/>
      <c r="JU1131" s="79"/>
      <c r="JV1131" s="79"/>
      <c r="JW1131" s="79"/>
      <c r="JX1131" s="79"/>
      <c r="JY1131" s="79"/>
      <c r="JZ1131" s="79"/>
      <c r="KA1131" s="79"/>
      <c r="KB1131" s="79"/>
      <c r="KC1131" s="79"/>
      <c r="KD1131" s="79"/>
      <c r="KE1131" s="79"/>
      <c r="KF1131" s="79"/>
      <c r="KG1131" s="79"/>
      <c r="KH1131" s="79"/>
      <c r="KI1131" s="79"/>
      <c r="KJ1131" s="79"/>
      <c r="KK1131" s="79"/>
      <c r="KL1131" s="79"/>
      <c r="KM1131" s="79"/>
      <c r="KN1131" s="79"/>
      <c r="KO1131" s="79"/>
      <c r="KP1131" s="79"/>
      <c r="KQ1131" s="79"/>
      <c r="KR1131" s="79"/>
      <c r="KS1131" s="79"/>
      <c r="KT1131" s="79"/>
      <c r="KU1131" s="79"/>
      <c r="KV1131" s="79"/>
      <c r="KW1131" s="79"/>
      <c r="KX1131" s="79"/>
      <c r="KY1131" s="79"/>
      <c r="KZ1131" s="79"/>
      <c r="LA1131" s="79"/>
      <c r="LB1131" s="79"/>
      <c r="LC1131" s="79"/>
      <c r="LD1131" s="79"/>
      <c r="LE1131" s="79"/>
      <c r="LF1131" s="79"/>
      <c r="LG1131" s="79"/>
      <c r="LH1131" s="79"/>
      <c r="LI1131" s="79"/>
      <c r="LJ1131" s="79"/>
      <c r="LK1131" s="79"/>
      <c r="LL1131" s="79"/>
      <c r="LM1131" s="79"/>
      <c r="LN1131" s="79"/>
      <c r="LO1131" s="79"/>
      <c r="LP1131" s="79"/>
      <c r="LQ1131" s="79"/>
      <c r="LR1131" s="79"/>
      <c r="LS1131" s="79"/>
      <c r="LT1131" s="79"/>
      <c r="LU1131" s="79"/>
      <c r="LV1131" s="79"/>
      <c r="LW1131" s="79"/>
      <c r="LX1131" s="79"/>
      <c r="LY1131" s="79"/>
      <c r="LZ1131" s="79"/>
      <c r="MA1131" s="79"/>
      <c r="MB1131" s="79"/>
      <c r="MC1131" s="79"/>
      <c r="MD1131" s="79"/>
      <c r="ME1131" s="79"/>
      <c r="MF1131" s="79"/>
      <c r="MG1131" s="79"/>
      <c r="MH1131" s="79"/>
      <c r="MI1131" s="79"/>
      <c r="MJ1131" s="79"/>
      <c r="MK1131" s="79"/>
      <c r="ML1131" s="79"/>
      <c r="MM1131" s="79"/>
      <c r="MN1131" s="79"/>
      <c r="MO1131" s="79"/>
      <c r="MP1131" s="79"/>
      <c r="MQ1131" s="79"/>
      <c r="MR1131" s="79"/>
      <c r="MS1131" s="79"/>
      <c r="MT1131" s="79"/>
      <c r="MU1131" s="79"/>
      <c r="MV1131" s="79"/>
      <c r="MW1131" s="79"/>
      <c r="MX1131" s="79"/>
      <c r="MY1131" s="79"/>
      <c r="MZ1131" s="79"/>
      <c r="NA1131" s="79"/>
      <c r="NB1131" s="79"/>
      <c r="NC1131" s="79"/>
      <c r="ND1131" s="79"/>
      <c r="NE1131" s="79"/>
      <c r="NF1131" s="79"/>
      <c r="NG1131" s="79"/>
      <c r="NH1131" s="79"/>
      <c r="NI1131" s="79"/>
      <c r="NJ1131" s="79"/>
      <c r="NK1131" s="79"/>
      <c r="NL1131" s="79"/>
      <c r="NM1131" s="79"/>
      <c r="NN1131" s="79"/>
      <c r="NO1131" s="79"/>
      <c r="NP1131" s="79"/>
      <c r="NQ1131" s="79"/>
      <c r="NR1131" s="79"/>
      <c r="NS1131" s="79"/>
      <c r="NT1131" s="79"/>
      <c r="NU1131" s="79"/>
      <c r="NV1131" s="79"/>
      <c r="NW1131" s="79"/>
      <c r="NX1131" s="79"/>
      <c r="NY1131" s="79"/>
      <c r="NZ1131" s="79"/>
      <c r="OA1131" s="79"/>
      <c r="OB1131" s="79"/>
      <c r="OC1131" s="79"/>
      <c r="OD1131" s="79"/>
      <c r="OE1131" s="79"/>
      <c r="OF1131" s="79"/>
      <c r="OG1131" s="79"/>
      <c r="OH1131" s="79"/>
      <c r="OI1131" s="79"/>
      <c r="OJ1131" s="79"/>
      <c r="OK1131" s="79"/>
      <c r="OL1131" s="79"/>
      <c r="OM1131" s="79"/>
      <c r="ON1131" s="79"/>
      <c r="OO1131" s="79"/>
      <c r="OP1131" s="79"/>
      <c r="OQ1131" s="79"/>
      <c r="OR1131" s="79"/>
      <c r="OS1131" s="79"/>
      <c r="OT1131" s="79"/>
      <c r="OU1131" s="79"/>
      <c r="OV1131" s="79"/>
      <c r="OW1131" s="79"/>
      <c r="OX1131" s="79"/>
      <c r="OY1131" s="79"/>
      <c r="OZ1131" s="79"/>
      <c r="PA1131" s="79"/>
      <c r="PB1131" s="79"/>
      <c r="PC1131" s="79"/>
      <c r="PD1131" s="79"/>
      <c r="PE1131" s="79"/>
      <c r="PF1131" s="79"/>
      <c r="PG1131" s="79"/>
      <c r="PH1131" s="79"/>
      <c r="PI1131" s="79"/>
      <c r="PJ1131" s="79"/>
      <c r="PK1131" s="79"/>
      <c r="PL1131" s="79"/>
      <c r="PM1131" s="79"/>
      <c r="PN1131" s="79"/>
      <c r="PO1131" s="79"/>
      <c r="PP1131" s="79"/>
      <c r="PQ1131" s="79"/>
      <c r="PR1131" s="79"/>
      <c r="PS1131" s="79"/>
      <c r="PT1131" s="79"/>
      <c r="PU1131" s="79"/>
      <c r="PV1131" s="79"/>
      <c r="PW1131" s="79"/>
      <c r="PX1131" s="79"/>
      <c r="PY1131" s="79"/>
      <c r="PZ1131" s="79"/>
      <c r="QA1131" s="79"/>
      <c r="QB1131" s="79"/>
      <c r="QC1131" s="79"/>
      <c r="QD1131" s="79"/>
      <c r="QE1131" s="79"/>
      <c r="QF1131" s="79"/>
      <c r="QG1131" s="79"/>
      <c r="QH1131" s="79"/>
      <c r="QI1131" s="79"/>
      <c r="QJ1131" s="79"/>
      <c r="QK1131" s="79"/>
      <c r="QL1131" s="79"/>
      <c r="QM1131" s="79"/>
      <c r="QN1131" s="79"/>
      <c r="QO1131" s="79"/>
      <c r="QP1131" s="79"/>
      <c r="QQ1131" s="79"/>
      <c r="QR1131" s="79"/>
      <c r="QS1131" s="79"/>
      <c r="QT1131" s="79"/>
      <c r="QU1131" s="79"/>
      <c r="QV1131" s="79"/>
      <c r="QW1131" s="79"/>
      <c r="QX1131" s="79"/>
      <c r="QY1131" s="79"/>
      <c r="QZ1131" s="79"/>
      <c r="RA1131" s="79"/>
      <c r="RB1131" s="79"/>
      <c r="RC1131" s="79"/>
      <c r="RD1131" s="79"/>
      <c r="RE1131" s="79"/>
      <c r="RF1131" s="79"/>
      <c r="RG1131" s="79"/>
      <c r="RH1131" s="79"/>
      <c r="RI1131" s="79"/>
      <c r="RJ1131" s="79"/>
      <c r="RK1131" s="79"/>
      <c r="RL1131" s="79"/>
      <c r="RM1131" s="79"/>
      <c r="RN1131" s="79"/>
      <c r="RO1131" s="79"/>
      <c r="RP1131" s="79"/>
      <c r="RQ1131" s="79"/>
      <c r="RR1131" s="79"/>
      <c r="RS1131" s="79"/>
      <c r="RT1131" s="79"/>
      <c r="RU1131" s="79"/>
      <c r="RV1131" s="79"/>
      <c r="RW1131" s="79"/>
      <c r="RX1131" s="79"/>
      <c r="RY1131" s="79"/>
      <c r="RZ1131" s="79"/>
      <c r="SA1131" s="79"/>
      <c r="SB1131" s="79"/>
      <c r="SC1131" s="79"/>
      <c r="SD1131" s="79"/>
      <c r="SE1131" s="79"/>
      <c r="SF1131" s="79"/>
      <c r="SG1131" s="79"/>
      <c r="SH1131" s="79"/>
      <c r="SI1131" s="79"/>
      <c r="SJ1131" s="79"/>
      <c r="SK1131" s="79"/>
      <c r="SL1131" s="79"/>
      <c r="SM1131" s="79"/>
      <c r="SN1131" s="79"/>
      <c r="SO1131" s="79"/>
      <c r="SP1131" s="79"/>
      <c r="SQ1131" s="79"/>
      <c r="SR1131" s="79"/>
      <c r="SS1131" s="79"/>
      <c r="ST1131" s="79"/>
      <c r="SU1131" s="79"/>
      <c r="SV1131" s="79"/>
      <c r="SW1131" s="79"/>
      <c r="SX1131" s="79"/>
      <c r="SY1131" s="79"/>
      <c r="SZ1131" s="79"/>
      <c r="TA1131" s="79"/>
      <c r="TB1131" s="79"/>
      <c r="TC1131" s="79"/>
      <c r="TD1131" s="79"/>
      <c r="TE1131" s="79"/>
      <c r="TF1131" s="79"/>
      <c r="TG1131" s="79"/>
      <c r="TH1131" s="79"/>
      <c r="TI1131" s="79"/>
      <c r="TJ1131" s="79"/>
      <c r="TK1131" s="79"/>
      <c r="TL1131" s="79"/>
      <c r="TM1131" s="79"/>
      <c r="TN1131" s="79"/>
      <c r="TO1131" s="79"/>
      <c r="TP1131" s="79"/>
      <c r="TQ1131" s="79"/>
      <c r="TR1131" s="79"/>
      <c r="TS1131" s="79"/>
      <c r="TT1131" s="79"/>
      <c r="TU1131" s="79"/>
      <c r="TV1131" s="79"/>
      <c r="TW1131" s="79"/>
      <c r="TX1131" s="79"/>
      <c r="TY1131" s="79"/>
      <c r="TZ1131" s="79"/>
      <c r="UA1131" s="79"/>
      <c r="UB1131" s="79"/>
      <c r="UC1131" s="79"/>
      <c r="UD1131" s="79"/>
      <c r="UE1131" s="79"/>
      <c r="UF1131" s="79"/>
      <c r="UG1131" s="79"/>
      <c r="UH1131" s="79"/>
      <c r="UI1131" s="79"/>
      <c r="UJ1131" s="79"/>
      <c r="UK1131" s="79"/>
      <c r="UL1131" s="79"/>
      <c r="UM1131" s="79"/>
      <c r="UN1131" s="79"/>
      <c r="UO1131" s="79"/>
      <c r="UP1131" s="79"/>
      <c r="UQ1131" s="79"/>
      <c r="UR1131" s="79"/>
      <c r="US1131" s="79"/>
      <c r="UT1131" s="79"/>
      <c r="UU1131" s="79"/>
      <c r="UV1131" s="79"/>
      <c r="UW1131" s="79"/>
      <c r="UX1131" s="79"/>
      <c r="UY1131" s="79"/>
      <c r="UZ1131" s="79"/>
      <c r="VA1131" s="79"/>
      <c r="VB1131" s="79"/>
      <c r="VC1131" s="79"/>
      <c r="VD1131" s="79"/>
      <c r="VE1131" s="79"/>
      <c r="VF1131" s="79"/>
      <c r="VG1131" s="79"/>
      <c r="VH1131" s="79"/>
      <c r="VI1131" s="79"/>
      <c r="VJ1131" s="79"/>
      <c r="VK1131" s="79"/>
      <c r="VL1131" s="79"/>
      <c r="VM1131" s="79"/>
      <c r="VN1131" s="79"/>
      <c r="VO1131" s="79"/>
      <c r="VP1131" s="79"/>
      <c r="VQ1131" s="79"/>
      <c r="VR1131" s="79"/>
      <c r="VS1131" s="79"/>
      <c r="VT1131" s="79"/>
      <c r="VU1131" s="79"/>
      <c r="VV1131" s="79"/>
      <c r="VW1131" s="79"/>
      <c r="VX1131" s="79"/>
      <c r="VY1131" s="79"/>
      <c r="VZ1131" s="79"/>
      <c r="WA1131" s="79"/>
      <c r="WB1131" s="79"/>
      <c r="WC1131" s="79"/>
    </row>
    <row r="1132" spans="1:601" s="79" customFormat="1">
      <c r="A1132" s="60">
        <f>IF(C1132=C1131,A1131,IF(C1132=(C1131+1),A1131,(A1131+1)))</f>
        <v>159</v>
      </c>
      <c r="B1132" s="50" t="str">
        <f>IF(L1132="Stroke",IF(M1132=M1131,IF(A1132&lt;&gt;A1131,1,IF(L1131="Stroke",B1131+1,IF(L1130="Stroke",B1130+1,IF(L1129="Stroke",B1129+1,IF(L1128="Stroke",B1128+1,IF(L1127="Stroke",B1127+1,IF(L1126="Stroke",B1126+1,IF(L1125="Stroke",B1125+1,"")))))))),IF(A1132&lt;&gt;A1130,1,IF(M1132=M1130,IF(L1130="Stroke",B1130+1,IF(M1132=M1129,IF(L1129="Stroke",B1129+1,""))),1))),"")</f>
        <v/>
      </c>
      <c r="C1132" s="60">
        <f t="shared" si="34"/>
        <v>68549</v>
      </c>
      <c r="D1132" s="60" t="str">
        <f t="shared" si="35"/>
        <v>2017123</v>
      </c>
      <c r="E1132" s="60">
        <v>2017</v>
      </c>
      <c r="F1132" s="60">
        <v>12</v>
      </c>
      <c r="G1132" s="60">
        <v>3</v>
      </c>
      <c r="H1132" s="60">
        <v>19</v>
      </c>
      <c r="I1132" s="60">
        <v>2</v>
      </c>
      <c r="J1132" s="60">
        <v>29</v>
      </c>
      <c r="K1132" s="60">
        <v>545</v>
      </c>
      <c r="L1132" s="60" t="s">
        <v>172</v>
      </c>
      <c r="M1132" s="60">
        <v>1</v>
      </c>
      <c r="N1132" s="60" t="s">
        <v>21</v>
      </c>
      <c r="O1132" s="60" t="s">
        <v>27</v>
      </c>
      <c r="P1132" s="60">
        <v>928</v>
      </c>
      <c r="Q1132" s="60" t="s">
        <v>192</v>
      </c>
      <c r="R1132" s="60"/>
      <c r="S1132" s="60"/>
      <c r="T1132" s="60"/>
    </row>
    <row r="1133" spans="1:601" s="79" customFormat="1">
      <c r="A1133" s="60">
        <f>IF(C1133=C1132,A1132,IF(C1133=(C1132+1),A1132,(A1132+1)))</f>
        <v>159</v>
      </c>
      <c r="B1133" s="50" t="str">
        <f>IF(L1133="Stroke",IF(M1133=M1132,IF(A1133&lt;&gt;A1132,1,IF(L1132="Stroke",B1132+1,IF(L1131="Stroke",B1131+1,IF(L1130="Stroke",B1130+1,IF(L1129="Stroke",B1129+1,IF(L1128="Stroke",B1128+1,IF(L1127="Stroke",B1127+1,IF(L1126="Stroke",B1126+1,"")))))))),IF(A1133&lt;&gt;A1131,1,IF(M1133=M1131,IF(L1131="Stroke",B1131+1,IF(M1133=M1130,IF(L1130="Stroke",B1130+1,""))),1))),"")</f>
        <v/>
      </c>
      <c r="C1133" s="60">
        <f t="shared" si="34"/>
        <v>68549</v>
      </c>
      <c r="D1133" s="60" t="str">
        <f t="shared" si="35"/>
        <v>2017123</v>
      </c>
      <c r="E1133" s="60">
        <v>2017</v>
      </c>
      <c r="F1133" s="60">
        <v>12</v>
      </c>
      <c r="G1133" s="60">
        <v>3</v>
      </c>
      <c r="H1133" s="60">
        <v>19</v>
      </c>
      <c r="I1133" s="60">
        <v>2</v>
      </c>
      <c r="J1133" s="60">
        <v>29</v>
      </c>
      <c r="K1133" s="60">
        <v>545</v>
      </c>
      <c r="L1133" s="60" t="s">
        <v>172</v>
      </c>
      <c r="M1133" s="60">
        <v>2</v>
      </c>
      <c r="N1133" s="60" t="s">
        <v>21</v>
      </c>
      <c r="O1133" s="60" t="s">
        <v>27</v>
      </c>
      <c r="P1133" s="60">
        <v>928</v>
      </c>
      <c r="Q1133" s="60" t="s">
        <v>186</v>
      </c>
      <c r="R1133" s="60"/>
      <c r="S1133" s="60"/>
      <c r="T1133" s="60"/>
    </row>
    <row r="1134" spans="1:601" s="79" customFormat="1">
      <c r="A1134" s="60">
        <f>IF(C1134=C1133,A1133,IF(C1134=(C1133+1),A1133,(A1133+1)))</f>
        <v>159</v>
      </c>
      <c r="B1134" s="50" t="str">
        <f>IF(L1134="Stroke",IF(M1134=M1133,IF(A1134&lt;&gt;A1133,1,IF(L1133="Stroke",B1133+1,IF(L1132="Stroke",B1132+1,IF(L1131="Stroke",B1131+1,IF(L1130="Stroke",B1130+1,IF(L1129="Stroke",B1129+1,IF(L1128="Stroke",B1128+1,IF(L1127="Stroke",B1127+1,"")))))))),IF(A1134&lt;&gt;A1132,1,IF(M1134=M1132,IF(L1132="Stroke",B1132+1,IF(M1134=M1131,IF(L1131="Stroke",B1131+1,""))),1))),"")</f>
        <v/>
      </c>
      <c r="C1134" s="60">
        <f t="shared" si="34"/>
        <v>68549</v>
      </c>
      <c r="D1134" s="60" t="str">
        <f t="shared" si="35"/>
        <v>2017123</v>
      </c>
      <c r="E1134" s="60">
        <v>2017</v>
      </c>
      <c r="F1134" s="60">
        <v>12</v>
      </c>
      <c r="G1134" s="60">
        <v>3</v>
      </c>
      <c r="H1134" s="60">
        <v>19</v>
      </c>
      <c r="I1134" s="60">
        <v>2</v>
      </c>
      <c r="J1134" s="60">
        <v>29</v>
      </c>
      <c r="K1134" s="60">
        <v>680</v>
      </c>
      <c r="L1134" s="60" t="s">
        <v>47</v>
      </c>
      <c r="M1134" s="60">
        <v>2</v>
      </c>
      <c r="N1134" s="60" t="s">
        <v>21</v>
      </c>
      <c r="O1134" s="60" t="s">
        <v>27</v>
      </c>
      <c r="P1134" s="60">
        <v>0</v>
      </c>
      <c r="Q1134" s="60" t="s">
        <v>226</v>
      </c>
      <c r="R1134" s="60"/>
      <c r="S1134" s="60"/>
      <c r="T1134" s="60"/>
    </row>
    <row r="1135" spans="1:601" s="79" customFormat="1">
      <c r="A1135" s="60">
        <f>IF(C1135=C1134,A1134,IF(C1135=(C1134+1),A1134,(A1134+1)))</f>
        <v>159</v>
      </c>
      <c r="B1135" s="50" t="str">
        <f>IF(L1135="Stroke",IF(M1135=M1134,IF(A1135&lt;&gt;A1134,1,IF(L1134="Stroke",B1134+1,IF(L1133="Stroke",B1133+1,IF(L1132="Stroke",B1132+1,IF(L1131="Stroke",B1131+1,IF(L1130="Stroke",B1130+1,IF(L1129="Stroke",B1129+1,IF(L1128="Stroke",B1128+1,"")))))))),IF(A1135&lt;&gt;A1133,1,IF(M1135=M1133,IF(L1133="Stroke",B1133+1,IF(M1135=M1132,IF(L1132="Stroke",B1132+1,""))),1))),"")</f>
        <v/>
      </c>
      <c r="C1135" s="60">
        <f t="shared" si="34"/>
        <v>68549</v>
      </c>
      <c r="D1135" s="60" t="str">
        <f t="shared" si="35"/>
        <v>2017123</v>
      </c>
      <c r="E1135" s="60">
        <v>2017</v>
      </c>
      <c r="F1135" s="60">
        <v>12</v>
      </c>
      <c r="G1135" s="60">
        <v>3</v>
      </c>
      <c r="H1135" s="60">
        <v>19</v>
      </c>
      <c r="I1135" s="60">
        <v>2</v>
      </c>
      <c r="J1135" s="60">
        <v>29</v>
      </c>
      <c r="K1135" s="60">
        <v>703</v>
      </c>
      <c r="L1135" s="60" t="s">
        <v>47</v>
      </c>
      <c r="M1135" s="60">
        <v>2</v>
      </c>
      <c r="N1135" s="60" t="s">
        <v>21</v>
      </c>
      <c r="O1135" s="60" t="s">
        <v>27</v>
      </c>
      <c r="P1135" s="60">
        <v>0</v>
      </c>
      <c r="Q1135" s="60" t="s">
        <v>226</v>
      </c>
      <c r="R1135" s="60"/>
      <c r="S1135" s="60"/>
      <c r="T1135" s="60"/>
    </row>
    <row r="1136" spans="1:601" s="79" customFormat="1">
      <c r="A1136" s="60">
        <f>IF(C1136=C1135,A1135,IF(C1136=(C1135+1),A1135,(A1135+1)))</f>
        <v>159</v>
      </c>
      <c r="B1136" s="50" t="str">
        <f>IF(L1136="Stroke",IF(M1136=M1135,IF(A1136&lt;&gt;A1135,1,IF(L1135="Stroke",B1135+1,IF(L1134="Stroke",B1134+1,IF(L1133="Stroke",B1133+1,IF(L1132="Stroke",B1132+1,IF(L1131="Stroke",B1131+1,IF(L1130="Stroke",B1130+1,IF(L1129="Stroke",B1129+1,"")))))))),IF(A1136&lt;&gt;A1134,1,IF(M1136=M1134,IF(L1134="Stroke",B1134+1,IF(M1136=M1133,IF(L1133="Stroke",B1133+1,""))),1))),"")</f>
        <v/>
      </c>
      <c r="C1136" s="60">
        <f t="shared" si="34"/>
        <v>68549</v>
      </c>
      <c r="D1136" s="60" t="str">
        <f t="shared" si="35"/>
        <v>2017123</v>
      </c>
      <c r="E1136" s="60">
        <v>2017</v>
      </c>
      <c r="F1136" s="60">
        <v>12</v>
      </c>
      <c r="G1136" s="60">
        <v>3</v>
      </c>
      <c r="H1136" s="60">
        <v>19</v>
      </c>
      <c r="I1136" s="60">
        <v>2</v>
      </c>
      <c r="J1136" s="60">
        <v>29</v>
      </c>
      <c r="K1136" s="60">
        <v>705</v>
      </c>
      <c r="L1136" s="60" t="s">
        <v>47</v>
      </c>
      <c r="M1136" s="60">
        <v>2</v>
      </c>
      <c r="N1136" s="60" t="s">
        <v>21</v>
      </c>
      <c r="O1136" s="60" t="s">
        <v>27</v>
      </c>
      <c r="P1136" s="60">
        <v>0</v>
      </c>
      <c r="Q1136" s="60"/>
      <c r="R1136" s="60"/>
      <c r="S1136" s="60"/>
      <c r="T1136" s="60"/>
    </row>
    <row r="1137" spans="1:20" s="79" customFormat="1">
      <c r="A1137" s="60">
        <f>IF(C1137=C1136,A1136,IF(C1137=(C1136+1),A1136,(A1136+1)))</f>
        <v>159</v>
      </c>
      <c r="B1137" s="50" t="str">
        <f>IF(L1137="Stroke",IF(M1137=M1136,IF(A1137&lt;&gt;A1136,1,IF(L1136="Stroke",B1136+1,IF(L1135="Stroke",B1135+1,IF(L1134="Stroke",B1134+1,IF(L1133="Stroke",B1133+1,IF(L1132="Stroke",B1132+1,IF(L1131="Stroke",B1131+1,IF(L1130="Stroke",B1130+1,"")))))))),IF(A1137&lt;&gt;A1135,1,IF(M1137=M1135,IF(L1135="Stroke",B1135+1,IF(M1137=M1134,IF(L1134="Stroke",B1134+1,""))),1))),"")</f>
        <v/>
      </c>
      <c r="C1137" s="60">
        <f t="shared" si="34"/>
        <v>68549</v>
      </c>
      <c r="D1137" s="60" t="str">
        <f t="shared" si="35"/>
        <v>2017123</v>
      </c>
      <c r="E1137" s="60">
        <v>2017</v>
      </c>
      <c r="F1137" s="60">
        <v>12</v>
      </c>
      <c r="G1137" s="60">
        <v>3</v>
      </c>
      <c r="H1137" s="60">
        <v>19</v>
      </c>
      <c r="I1137" s="60">
        <v>2</v>
      </c>
      <c r="J1137" s="60">
        <v>29</v>
      </c>
      <c r="K1137" s="60">
        <v>711</v>
      </c>
      <c r="L1137" s="60" t="s">
        <v>47</v>
      </c>
      <c r="M1137" s="60">
        <v>2</v>
      </c>
      <c r="N1137" s="60" t="s">
        <v>21</v>
      </c>
      <c r="O1137" s="60" t="s">
        <v>27</v>
      </c>
      <c r="P1137" s="60">
        <v>0</v>
      </c>
      <c r="Q1137" s="60"/>
      <c r="R1137" s="60"/>
      <c r="S1137" s="60"/>
      <c r="T1137" s="60"/>
    </row>
    <row r="1138" spans="1:20" s="79" customFormat="1">
      <c r="A1138" s="60">
        <f>IF(C1138=C1137,A1137,IF(C1138=(C1137+1),A1137,(A1137+1)))</f>
        <v>159</v>
      </c>
      <c r="B1138" s="50" t="str">
        <f>IF(L1138="Stroke",IF(M1138=M1137,IF(A1138&lt;&gt;A1137,1,IF(L1137="Stroke",B1137+1,IF(L1136="Stroke",B1136+1,IF(L1135="Stroke",B1135+1,IF(L1134="Stroke",B1134+1,IF(L1133="Stroke",B1133+1,IF(L1132="Stroke",B1132+1,IF(L1131="Stroke",B1131+1,"")))))))),IF(A1138&lt;&gt;A1136,1,IF(M1138=M1136,IF(L1136="Stroke",B1136+1,IF(M1138=M1135,IF(L1135="Stroke",B1135+1,""))),1))),"")</f>
        <v/>
      </c>
      <c r="C1138" s="60">
        <f t="shared" si="34"/>
        <v>68549</v>
      </c>
      <c r="D1138" s="60" t="str">
        <f t="shared" si="35"/>
        <v>2017123</v>
      </c>
      <c r="E1138" s="60">
        <v>2017</v>
      </c>
      <c r="F1138" s="60">
        <v>12</v>
      </c>
      <c r="G1138" s="60">
        <v>3</v>
      </c>
      <c r="H1138" s="60">
        <v>19</v>
      </c>
      <c r="I1138" s="60">
        <v>2</v>
      </c>
      <c r="J1138" s="60">
        <v>29</v>
      </c>
      <c r="K1138" s="60">
        <v>717</v>
      </c>
      <c r="L1138" s="60" t="s">
        <v>47</v>
      </c>
      <c r="M1138" s="60">
        <v>2</v>
      </c>
      <c r="N1138" s="60" t="s">
        <v>21</v>
      </c>
      <c r="O1138" s="60" t="s">
        <v>27</v>
      </c>
      <c r="P1138" s="60">
        <v>0</v>
      </c>
      <c r="Q1138" s="60"/>
      <c r="R1138" s="60"/>
      <c r="S1138" s="60"/>
      <c r="T1138" s="60"/>
    </row>
    <row r="1139" spans="1:20" s="79" customFormat="1">
      <c r="A1139" s="60">
        <f>IF(C1139=C1138,A1138,IF(C1139=(C1138+1),A1138,(A1138+1)))</f>
        <v>159</v>
      </c>
      <c r="B1139" s="50" t="str">
        <f>IF(L1139="Stroke",IF(M1139=M1138,IF(A1139&lt;&gt;A1138,1,IF(L1138="Stroke",B1138+1,IF(L1137="Stroke",B1137+1,IF(L1136="Stroke",B1136+1,IF(L1135="Stroke",B1135+1,IF(L1134="Stroke",B1134+1,IF(L1133="Stroke",B1133+1,IF(L1132="Stroke",B1132+1,"")))))))),IF(A1139&lt;&gt;A1137,1,IF(M1139=M1137,IF(L1137="Stroke",B1137+1,IF(M1139=M1136,IF(L1136="Stroke",B1136+1,""))),1))),"")</f>
        <v/>
      </c>
      <c r="C1139" s="60">
        <f t="shared" si="34"/>
        <v>68549</v>
      </c>
      <c r="D1139" s="60" t="str">
        <f t="shared" si="35"/>
        <v>2017123</v>
      </c>
      <c r="E1139" s="60">
        <v>2017</v>
      </c>
      <c r="F1139" s="60">
        <v>12</v>
      </c>
      <c r="G1139" s="60">
        <v>3</v>
      </c>
      <c r="H1139" s="60">
        <v>19</v>
      </c>
      <c r="I1139" s="60">
        <v>2</v>
      </c>
      <c r="J1139" s="60">
        <v>29</v>
      </c>
      <c r="K1139" s="60">
        <v>730</v>
      </c>
      <c r="L1139" s="60" t="s">
        <v>47</v>
      </c>
      <c r="M1139" s="60">
        <v>2</v>
      </c>
      <c r="N1139" s="60" t="s">
        <v>21</v>
      </c>
      <c r="O1139" s="60" t="s">
        <v>27</v>
      </c>
      <c r="P1139" s="60">
        <v>0</v>
      </c>
      <c r="Q1139" s="60"/>
      <c r="R1139" s="60"/>
      <c r="S1139" s="60"/>
      <c r="T1139" s="60"/>
    </row>
    <row r="1140" spans="1:20" s="79" customFormat="1">
      <c r="A1140" s="60">
        <f>IF(C1140=C1139,A1139,IF(C1140=(C1139+1),A1139,(A1139+1)))</f>
        <v>159</v>
      </c>
      <c r="B1140" s="50" t="str">
        <f>IF(L1140="Stroke",IF(M1140=M1139,IF(A1140&lt;&gt;A1139,1,IF(L1139="Stroke",B1139+1,IF(L1138="Stroke",B1138+1,IF(L1137="Stroke",B1137+1,IF(L1136="Stroke",B1136+1,IF(L1135="Stroke",B1135+1,IF(L1134="Stroke",B1134+1,IF(L1133="Stroke",B1133+1,"")))))))),IF(A1140&lt;&gt;A1138,1,IF(M1140=M1138,IF(L1138="Stroke",B1138+1,IF(M1140=M1137,IF(L1137="Stroke",B1137+1,""))),1))),"")</f>
        <v/>
      </c>
      <c r="C1140" s="60">
        <f t="shared" si="34"/>
        <v>68549</v>
      </c>
      <c r="D1140" s="60" t="str">
        <f t="shared" si="35"/>
        <v>2017123</v>
      </c>
      <c r="E1140" s="60">
        <v>2017</v>
      </c>
      <c r="F1140" s="60">
        <v>12</v>
      </c>
      <c r="G1140" s="60">
        <v>3</v>
      </c>
      <c r="H1140" s="60">
        <v>19</v>
      </c>
      <c r="I1140" s="60">
        <v>2</v>
      </c>
      <c r="J1140" s="60">
        <v>29</v>
      </c>
      <c r="K1140" s="60">
        <v>733</v>
      </c>
      <c r="L1140" s="60" t="s">
        <v>47</v>
      </c>
      <c r="M1140" s="60">
        <v>2</v>
      </c>
      <c r="N1140" s="60" t="s">
        <v>21</v>
      </c>
      <c r="O1140" s="60" t="s">
        <v>27</v>
      </c>
      <c r="P1140" s="60">
        <v>0</v>
      </c>
      <c r="Q1140" s="60"/>
      <c r="R1140" s="60"/>
      <c r="S1140" s="60"/>
      <c r="T1140" s="60"/>
    </row>
    <row r="1141" spans="1:20" s="79" customFormat="1">
      <c r="A1141" s="60">
        <f>IF(C1141=C1140,A1140,IF(C1141=(C1140+1),A1140,(A1140+1)))</f>
        <v>159</v>
      </c>
      <c r="B1141" s="50" t="str">
        <f>IF(L1141="Stroke",IF(M1141=M1140,IF(A1141&lt;&gt;A1140,1,IF(L1140="Stroke",B1140+1,IF(L1139="Stroke",B1139+1,IF(L1138="Stroke",B1138+1,IF(L1137="Stroke",B1137+1,IF(L1136="Stroke",B1136+1,IF(L1135="Stroke",B1135+1,IF(L1134="Stroke",B1134+1,"")))))))),IF(A1141&lt;&gt;A1139,1,IF(M1141=M1139,IF(L1139="Stroke",B1139+1,IF(M1141=M1138,IF(L1138="Stroke",B1138+1,""))),1))),"")</f>
        <v/>
      </c>
      <c r="C1141" s="60">
        <f t="shared" si="34"/>
        <v>68549</v>
      </c>
      <c r="D1141" s="60" t="str">
        <f t="shared" si="35"/>
        <v>2017123</v>
      </c>
      <c r="E1141" s="60">
        <v>2017</v>
      </c>
      <c r="F1141" s="60">
        <v>12</v>
      </c>
      <c r="G1141" s="60">
        <v>3</v>
      </c>
      <c r="H1141" s="60">
        <v>19</v>
      </c>
      <c r="I1141" s="60">
        <v>2</v>
      </c>
      <c r="J1141" s="60">
        <v>29</v>
      </c>
      <c r="K1141" s="60">
        <v>744</v>
      </c>
      <c r="L1141" s="60" t="s">
        <v>47</v>
      </c>
      <c r="M1141" s="60">
        <v>2</v>
      </c>
      <c r="N1141" s="60" t="s">
        <v>21</v>
      </c>
      <c r="O1141" s="60" t="s">
        <v>27</v>
      </c>
      <c r="P1141" s="60">
        <v>0</v>
      </c>
      <c r="Q1141" s="60"/>
      <c r="R1141" s="60"/>
      <c r="S1141" s="60"/>
      <c r="T1141" s="60"/>
    </row>
    <row r="1142" spans="1:20" s="79" customFormat="1">
      <c r="A1142" s="60">
        <f>IF(C1142=C1141,A1141,IF(C1142=(C1141+1),A1141,(A1141+1)))</f>
        <v>159</v>
      </c>
      <c r="B1142" s="50" t="str">
        <f>IF(L1142="Stroke",IF(M1142=M1141,IF(A1142&lt;&gt;A1141,1,IF(L1141="Stroke",B1141+1,IF(L1140="Stroke",B1140+1,IF(L1139="Stroke",B1139+1,IF(L1138="Stroke",B1138+1,IF(L1137="Stroke",B1137+1,IF(L1136="Stroke",B1136+1,IF(L1135="Stroke",B1135+1,"")))))))),IF(A1142&lt;&gt;A1140,1,IF(M1142=M1140,IF(L1140="Stroke",B1140+1,IF(M1142=M1139,IF(L1139="Stroke",B1139+1,""))),1))),"")</f>
        <v/>
      </c>
      <c r="C1142" s="60">
        <f t="shared" si="34"/>
        <v>68549</v>
      </c>
      <c r="D1142" s="60" t="str">
        <f t="shared" si="35"/>
        <v>2017123</v>
      </c>
      <c r="E1142" s="60">
        <v>2017</v>
      </c>
      <c r="F1142" s="60">
        <v>12</v>
      </c>
      <c r="G1142" s="60">
        <v>3</v>
      </c>
      <c r="H1142" s="60">
        <v>19</v>
      </c>
      <c r="I1142" s="60">
        <v>2</v>
      </c>
      <c r="J1142" s="60">
        <v>29</v>
      </c>
      <c r="K1142" s="60">
        <v>759</v>
      </c>
      <c r="L1142" s="60" t="s">
        <v>47</v>
      </c>
      <c r="M1142" s="60">
        <v>2</v>
      </c>
      <c r="N1142" s="60" t="s">
        <v>21</v>
      </c>
      <c r="O1142" s="60" t="s">
        <v>27</v>
      </c>
      <c r="P1142" s="60">
        <v>0</v>
      </c>
      <c r="Q1142" s="60"/>
      <c r="R1142" s="60"/>
      <c r="S1142" s="60"/>
      <c r="T1142" s="60"/>
    </row>
    <row r="1143" spans="1:20" s="79" customFormat="1">
      <c r="A1143" s="60">
        <f>IF(C1143=C1142,A1142,IF(C1143=(C1142+1),A1142,(A1142+1)))</f>
        <v>159</v>
      </c>
      <c r="B1143" s="50" t="str">
        <f>IF(L1143="Stroke",IF(M1143=M1142,IF(A1143&lt;&gt;A1142,1,IF(L1142="Stroke",B1142+1,IF(L1141="Stroke",B1141+1,IF(L1140="Stroke",B1140+1,IF(L1139="Stroke",B1139+1,IF(L1138="Stroke",B1138+1,IF(L1137="Stroke",B1137+1,IF(L1136="Stroke",B1136+1,"")))))))),IF(A1143&lt;&gt;A1141,1,IF(M1143=M1141,IF(L1141="Stroke",B1141+1,IF(M1143=M1140,IF(L1140="Stroke",B1140+1,""))),1))),"")</f>
        <v/>
      </c>
      <c r="C1143" s="60">
        <f t="shared" si="34"/>
        <v>68549</v>
      </c>
      <c r="D1143" s="60" t="str">
        <f t="shared" si="35"/>
        <v>2017123</v>
      </c>
      <c r="E1143" s="60">
        <v>2017</v>
      </c>
      <c r="F1143" s="60">
        <v>12</v>
      </c>
      <c r="G1143" s="60">
        <v>3</v>
      </c>
      <c r="H1143" s="60">
        <v>19</v>
      </c>
      <c r="I1143" s="60">
        <v>2</v>
      </c>
      <c r="J1143" s="60">
        <v>29</v>
      </c>
      <c r="K1143" s="60">
        <v>770</v>
      </c>
      <c r="L1143" s="60" t="s">
        <v>47</v>
      </c>
      <c r="M1143" s="60">
        <v>2</v>
      </c>
      <c r="N1143" s="60" t="s">
        <v>21</v>
      </c>
      <c r="O1143" s="60" t="s">
        <v>27</v>
      </c>
      <c r="P1143" s="60">
        <v>0</v>
      </c>
      <c r="Q1143" s="60"/>
      <c r="R1143" s="60"/>
      <c r="S1143" s="60"/>
      <c r="T1143" s="60"/>
    </row>
    <row r="1144" spans="1:20" s="79" customFormat="1">
      <c r="A1144" s="60">
        <f>IF(C1144=C1143,A1143,IF(C1144=(C1143+1),A1143,(A1143+1)))</f>
        <v>159</v>
      </c>
      <c r="B1144" s="50" t="str">
        <f>IF(L1144="Stroke",IF(M1144=M1143,IF(A1144&lt;&gt;A1143,1,IF(L1143="Stroke",B1143+1,IF(L1142="Stroke",B1142+1,IF(L1141="Stroke",B1141+1,IF(L1140="Stroke",B1140+1,IF(L1139="Stroke",B1139+1,IF(L1138="Stroke",B1138+1,IF(L1137="Stroke",B1137+1,"")))))))),IF(A1144&lt;&gt;A1142,1,IF(M1144=M1142,IF(L1142="Stroke",B1142+1,IF(M1144=M1141,IF(L1141="Stroke",B1141+1,""))),1))),"")</f>
        <v/>
      </c>
      <c r="C1144" s="60">
        <f t="shared" si="34"/>
        <v>68549</v>
      </c>
      <c r="D1144" s="60" t="str">
        <f t="shared" si="35"/>
        <v>2017123</v>
      </c>
      <c r="E1144" s="60">
        <v>2017</v>
      </c>
      <c r="F1144" s="60">
        <v>12</v>
      </c>
      <c r="G1144" s="60">
        <v>3</v>
      </c>
      <c r="H1144" s="60">
        <v>19</v>
      </c>
      <c r="I1144" s="60">
        <v>2</v>
      </c>
      <c r="J1144" s="60">
        <v>29</v>
      </c>
      <c r="K1144" s="60">
        <v>776</v>
      </c>
      <c r="L1144" s="60" t="s">
        <v>47</v>
      </c>
      <c r="M1144" s="60">
        <v>2</v>
      </c>
      <c r="N1144" s="60" t="s">
        <v>21</v>
      </c>
      <c r="O1144" s="60" t="s">
        <v>27</v>
      </c>
      <c r="P1144" s="60">
        <v>0</v>
      </c>
      <c r="Q1144" s="60"/>
      <c r="R1144" s="60"/>
      <c r="S1144" s="60"/>
      <c r="T1144" s="60"/>
    </row>
    <row r="1145" spans="1:20" s="79" customFormat="1">
      <c r="A1145" s="60">
        <f>IF(C1145=C1144,A1144,IF(C1145=(C1144+1),A1144,(A1144+1)))</f>
        <v>159</v>
      </c>
      <c r="B1145" s="50" t="str">
        <f>IF(L1145="Stroke",IF(M1145=M1144,IF(A1145&lt;&gt;A1144,1,IF(L1144="Stroke",B1144+1,IF(L1143="Stroke",B1143+1,IF(L1142="Stroke",B1142+1,IF(L1141="Stroke",B1141+1,IF(L1140="Stroke",B1140+1,IF(L1139="Stroke",B1139+1,IF(L1138="Stroke",B1138+1,"")))))))),IF(A1145&lt;&gt;A1143,1,IF(M1145=M1143,IF(L1143="Stroke",B1143+1,IF(M1145=M1142,IF(L1142="Stroke",B1142+1,""))),1))),"")</f>
        <v/>
      </c>
      <c r="C1145" s="60">
        <f t="shared" si="34"/>
        <v>68549</v>
      </c>
      <c r="D1145" s="60" t="str">
        <f t="shared" si="35"/>
        <v>2017123</v>
      </c>
      <c r="E1145" s="60">
        <v>2017</v>
      </c>
      <c r="F1145" s="60">
        <v>12</v>
      </c>
      <c r="G1145" s="60">
        <v>3</v>
      </c>
      <c r="H1145" s="60">
        <v>19</v>
      </c>
      <c r="I1145" s="60">
        <v>2</v>
      </c>
      <c r="J1145" s="60">
        <v>29</v>
      </c>
      <c r="K1145" s="60">
        <v>783</v>
      </c>
      <c r="L1145" s="60" t="s">
        <v>47</v>
      </c>
      <c r="M1145" s="60">
        <v>2</v>
      </c>
      <c r="N1145" s="60" t="s">
        <v>21</v>
      </c>
      <c r="O1145" s="60" t="s">
        <v>27</v>
      </c>
      <c r="P1145" s="60">
        <v>0</v>
      </c>
      <c r="Q1145" s="60" t="s">
        <v>193</v>
      </c>
      <c r="R1145" s="60"/>
      <c r="S1145" s="60"/>
      <c r="T1145" s="60"/>
    </row>
    <row r="1146" spans="1:20" s="79" customFormat="1">
      <c r="A1146" s="60">
        <f>IF(C1146=C1145,A1145,IF(C1146=(C1145+1),A1145,(A1145+1)))</f>
        <v>159</v>
      </c>
      <c r="B1146" s="50" t="str">
        <f>IF(L1146="Stroke",IF(M1146=M1145,IF(A1146&lt;&gt;A1145,1,IF(L1145="Stroke",B1145+1,IF(L1144="Stroke",B1144+1,IF(L1143="Stroke",B1143+1,IF(L1142="Stroke",B1142+1,IF(L1141="Stroke",B1141+1,IF(L1140="Stroke",B1140+1,IF(L1139="Stroke",B1139+1,"")))))))),IF(A1146&lt;&gt;A1144,1,IF(M1146=M1144,IF(L1144="Stroke",B1144+1,IF(M1146=M1143,IF(L1143="Stroke",B1143+1,""))),1))),"")</f>
        <v/>
      </c>
      <c r="C1146" s="60">
        <f t="shared" si="34"/>
        <v>68549</v>
      </c>
      <c r="D1146" s="60" t="str">
        <f t="shared" si="35"/>
        <v>2017123</v>
      </c>
      <c r="E1146" s="60">
        <v>2017</v>
      </c>
      <c r="F1146" s="60">
        <v>12</v>
      </c>
      <c r="G1146" s="60">
        <v>3</v>
      </c>
      <c r="H1146" s="60">
        <v>19</v>
      </c>
      <c r="I1146" s="60">
        <v>2</v>
      </c>
      <c r="J1146" s="60">
        <v>29</v>
      </c>
      <c r="K1146" s="60">
        <v>788</v>
      </c>
      <c r="L1146" s="60" t="s">
        <v>47</v>
      </c>
      <c r="M1146" s="60">
        <v>2</v>
      </c>
      <c r="N1146" s="60" t="s">
        <v>21</v>
      </c>
      <c r="O1146" s="60" t="s">
        <v>27</v>
      </c>
      <c r="P1146" s="60">
        <v>0</v>
      </c>
      <c r="Q1146" s="60"/>
      <c r="R1146" s="60"/>
      <c r="S1146" s="60"/>
      <c r="T1146" s="60"/>
    </row>
    <row r="1147" spans="1:20" s="79" customFormat="1">
      <c r="A1147" s="60">
        <f>IF(C1147=C1146,A1146,IF(C1147=(C1146+1),A1146,(A1146+1)))</f>
        <v>159</v>
      </c>
      <c r="B1147" s="50" t="str">
        <f>IF(L1147="Stroke",IF(M1147=M1146,IF(A1147&lt;&gt;A1146,1,IF(L1146="Stroke",B1146+1,IF(L1145="Stroke",B1145+1,IF(L1144="Stroke",B1144+1,IF(L1143="Stroke",B1143+1,IF(L1142="Stroke",B1142+1,IF(L1141="Stroke",B1141+1,IF(L1140="Stroke",B1140+1,"")))))))),IF(A1147&lt;&gt;A1145,1,IF(M1147=M1145,IF(L1145="Stroke",B1145+1,IF(M1147=M1144,IF(L1144="Stroke",B1144+1,""))),1))),"")</f>
        <v/>
      </c>
      <c r="C1147" s="60">
        <f t="shared" si="34"/>
        <v>68549</v>
      </c>
      <c r="D1147" s="60" t="str">
        <f t="shared" si="35"/>
        <v>2017123</v>
      </c>
      <c r="E1147" s="60">
        <v>2017</v>
      </c>
      <c r="F1147" s="60">
        <v>12</v>
      </c>
      <c r="G1147" s="60">
        <v>3</v>
      </c>
      <c r="H1147" s="60">
        <v>19</v>
      </c>
      <c r="I1147" s="60">
        <v>2</v>
      </c>
      <c r="J1147" s="60">
        <v>29</v>
      </c>
      <c r="K1147" s="60">
        <v>793</v>
      </c>
      <c r="L1147" s="60" t="s">
        <v>47</v>
      </c>
      <c r="M1147" s="60">
        <v>2</v>
      </c>
      <c r="N1147" s="60" t="s">
        <v>21</v>
      </c>
      <c r="O1147" s="60" t="s">
        <v>27</v>
      </c>
      <c r="P1147" s="60">
        <v>0</v>
      </c>
      <c r="Q1147" s="60"/>
      <c r="R1147" s="60"/>
      <c r="S1147" s="60"/>
      <c r="T1147" s="60"/>
    </row>
    <row r="1148" spans="1:20" s="79" customFormat="1">
      <c r="A1148" s="60">
        <f>IF(C1148=C1147,A1147,IF(C1148=(C1147+1),A1147,(A1147+1)))</f>
        <v>159</v>
      </c>
      <c r="B1148" s="50" t="str">
        <f>IF(L1148="Stroke",IF(M1148=M1147,IF(A1148&lt;&gt;A1147,1,IF(L1147="Stroke",B1147+1,IF(L1146="Stroke",B1146+1,IF(L1145="Stroke",B1145+1,IF(L1144="Stroke",B1144+1,IF(L1143="Stroke",B1143+1,IF(L1142="Stroke",B1142+1,IF(L1141="Stroke",B1141+1,"")))))))),IF(A1148&lt;&gt;A1146,1,IF(M1148=M1146,IF(L1146="Stroke",B1146+1,IF(M1148=M1145,IF(L1145="Stroke",B1145+1,""))),1))),"")</f>
        <v/>
      </c>
      <c r="C1148" s="60">
        <f t="shared" si="34"/>
        <v>68549</v>
      </c>
      <c r="D1148" s="60" t="str">
        <f t="shared" si="35"/>
        <v>2017123</v>
      </c>
      <c r="E1148" s="60">
        <v>2017</v>
      </c>
      <c r="F1148" s="60">
        <v>12</v>
      </c>
      <c r="G1148" s="60">
        <v>3</v>
      </c>
      <c r="H1148" s="60">
        <v>19</v>
      </c>
      <c r="I1148" s="60">
        <v>2</v>
      </c>
      <c r="J1148" s="60">
        <v>29</v>
      </c>
      <c r="K1148" s="60">
        <v>796</v>
      </c>
      <c r="L1148" s="60" t="s">
        <v>47</v>
      </c>
      <c r="M1148" s="60">
        <v>2</v>
      </c>
      <c r="N1148" s="60" t="s">
        <v>21</v>
      </c>
      <c r="O1148" s="60" t="s">
        <v>27</v>
      </c>
      <c r="P1148" s="60">
        <v>0</v>
      </c>
      <c r="Q1148" s="60"/>
      <c r="R1148" s="60"/>
      <c r="S1148" s="60"/>
      <c r="T1148" s="60"/>
    </row>
    <row r="1149" spans="1:20" s="79" customFormat="1">
      <c r="A1149" s="60">
        <f>IF(C1149=C1148,A1148,IF(C1149=(C1148+1),A1148,(A1148+1)))</f>
        <v>159</v>
      </c>
      <c r="B1149" s="50" t="str">
        <f>IF(L1149="Stroke",IF(M1149=M1148,IF(A1149&lt;&gt;A1148,1,IF(L1148="Stroke",B1148+1,IF(L1147="Stroke",B1147+1,IF(L1146="Stroke",B1146+1,IF(L1145="Stroke",B1145+1,IF(L1144="Stroke",B1144+1,IF(L1143="Stroke",B1143+1,IF(L1142="Stroke",B1142+1,"")))))))),IF(A1149&lt;&gt;A1147,1,IF(M1149=M1147,IF(L1147="Stroke",B1147+1,IF(M1149=M1146,IF(L1146="Stroke",B1146+1,""))),1))),"")</f>
        <v/>
      </c>
      <c r="C1149" s="60">
        <f t="shared" si="34"/>
        <v>68549</v>
      </c>
      <c r="D1149" s="60" t="str">
        <f t="shared" si="35"/>
        <v>2017123</v>
      </c>
      <c r="E1149" s="60">
        <v>2017</v>
      </c>
      <c r="F1149" s="60">
        <v>12</v>
      </c>
      <c r="G1149" s="60">
        <v>3</v>
      </c>
      <c r="H1149" s="60">
        <v>19</v>
      </c>
      <c r="I1149" s="60">
        <v>2</v>
      </c>
      <c r="J1149" s="60">
        <v>29</v>
      </c>
      <c r="K1149" s="60">
        <v>809</v>
      </c>
      <c r="L1149" s="60" t="s">
        <v>47</v>
      </c>
      <c r="M1149" s="60">
        <v>2</v>
      </c>
      <c r="N1149" s="60" t="s">
        <v>21</v>
      </c>
      <c r="O1149" s="60" t="s">
        <v>27</v>
      </c>
      <c r="P1149" s="60">
        <v>0</v>
      </c>
      <c r="Q1149" s="60"/>
      <c r="R1149" s="60"/>
      <c r="S1149" s="60"/>
      <c r="T1149" s="60"/>
    </row>
    <row r="1150" spans="1:20" s="79" customFormat="1">
      <c r="A1150" s="60">
        <f>IF(C1150=C1149,A1149,IF(C1150=(C1149+1),A1149,(A1149+1)))</f>
        <v>159</v>
      </c>
      <c r="B1150" s="50" t="str">
        <f>IF(L1150="Stroke",IF(M1150=M1149,IF(A1150&lt;&gt;A1149,1,IF(L1149="Stroke",B1149+1,IF(L1148="Stroke",B1148+1,IF(L1147="Stroke",B1147+1,IF(L1146="Stroke",B1146+1,IF(L1145="Stroke",B1145+1,IF(L1144="Stroke",B1144+1,IF(L1143="Stroke",B1143+1,"")))))))),IF(A1150&lt;&gt;A1148,1,IF(M1150=M1148,IF(L1148="Stroke",B1148+1,IF(M1150=M1147,IF(L1147="Stroke",B1147+1,""))),1))),"")</f>
        <v/>
      </c>
      <c r="C1150" s="60">
        <f t="shared" si="34"/>
        <v>68549</v>
      </c>
      <c r="D1150" s="60" t="str">
        <f t="shared" si="35"/>
        <v>2017123</v>
      </c>
      <c r="E1150" s="60">
        <v>2017</v>
      </c>
      <c r="F1150" s="60">
        <v>12</v>
      </c>
      <c r="G1150" s="60">
        <v>3</v>
      </c>
      <c r="H1150" s="60">
        <v>19</v>
      </c>
      <c r="I1150" s="60">
        <v>2</v>
      </c>
      <c r="J1150" s="60">
        <v>29</v>
      </c>
      <c r="K1150" s="60">
        <v>816</v>
      </c>
      <c r="L1150" s="60" t="s">
        <v>47</v>
      </c>
      <c r="M1150" s="60">
        <v>2</v>
      </c>
      <c r="N1150" s="60" t="s">
        <v>21</v>
      </c>
      <c r="O1150" s="60" t="s">
        <v>27</v>
      </c>
      <c r="P1150" s="60">
        <v>0</v>
      </c>
      <c r="Q1150" s="60"/>
      <c r="R1150" s="60"/>
      <c r="S1150" s="60"/>
      <c r="T1150" s="60"/>
    </row>
    <row r="1151" spans="1:20" s="79" customFormat="1">
      <c r="A1151" s="60">
        <f>IF(C1151=C1150,A1150,IF(C1151=(C1150+1),A1150,(A1150+1)))</f>
        <v>159</v>
      </c>
      <c r="B1151" s="50" t="str">
        <f>IF(L1151="Stroke",IF(M1151=M1150,IF(A1151&lt;&gt;A1150,1,IF(L1150="Stroke",B1150+1,IF(L1149="Stroke",B1149+1,IF(L1148="Stroke",B1148+1,IF(L1147="Stroke",B1147+1,IF(L1146="Stroke",B1146+1,IF(L1145="Stroke",B1145+1,IF(L1144="Stroke",B1144+1,"")))))))),IF(A1151&lt;&gt;A1149,1,IF(M1151=M1149,IF(L1149="Stroke",B1149+1,IF(M1151=M1148,IF(L1148="Stroke",B1148+1,""))),1))),"")</f>
        <v/>
      </c>
      <c r="C1151" s="60">
        <f t="shared" si="34"/>
        <v>68549</v>
      </c>
      <c r="D1151" s="60" t="str">
        <f t="shared" si="35"/>
        <v>2017123</v>
      </c>
      <c r="E1151" s="60">
        <v>2017</v>
      </c>
      <c r="F1151" s="60">
        <v>12</v>
      </c>
      <c r="G1151" s="60">
        <v>3</v>
      </c>
      <c r="H1151" s="60">
        <v>19</v>
      </c>
      <c r="I1151" s="60">
        <v>2</v>
      </c>
      <c r="J1151" s="60">
        <v>29</v>
      </c>
      <c r="K1151" s="60">
        <v>820</v>
      </c>
      <c r="L1151" s="60" t="s">
        <v>47</v>
      </c>
      <c r="M1151" s="60">
        <v>2</v>
      </c>
      <c r="N1151" s="60" t="s">
        <v>21</v>
      </c>
      <c r="O1151" s="60" t="s">
        <v>27</v>
      </c>
      <c r="P1151" s="60">
        <v>0</v>
      </c>
      <c r="Q1151" s="60"/>
      <c r="R1151" s="60"/>
      <c r="S1151" s="60"/>
      <c r="T1151" s="60"/>
    </row>
    <row r="1152" spans="1:20" s="79" customFormat="1">
      <c r="A1152" s="60">
        <f>IF(C1152=C1151,A1151,IF(C1152=(C1151+1),A1151,(A1151+1)))</f>
        <v>159</v>
      </c>
      <c r="B1152" s="50" t="str">
        <f>IF(L1152="Stroke",IF(M1152=M1151,IF(A1152&lt;&gt;A1151,1,IF(L1151="Stroke",B1151+1,IF(L1150="Stroke",B1150+1,IF(L1149="Stroke",B1149+1,IF(L1148="Stroke",B1148+1,IF(L1147="Stroke",B1147+1,IF(L1146="Stroke",B1146+1,IF(L1145="Stroke",B1145+1,"")))))))),IF(A1152&lt;&gt;A1150,1,IF(M1152=M1150,IF(L1150="Stroke",B1150+1,IF(M1152=M1149,IF(L1149="Stroke",B1149+1,""))),1))),"")</f>
        <v/>
      </c>
      <c r="C1152" s="60">
        <f t="shared" si="34"/>
        <v>68549</v>
      </c>
      <c r="D1152" s="60" t="str">
        <f t="shared" si="35"/>
        <v>2017123</v>
      </c>
      <c r="E1152" s="60">
        <v>2017</v>
      </c>
      <c r="F1152" s="60">
        <v>12</v>
      </c>
      <c r="G1152" s="60">
        <v>3</v>
      </c>
      <c r="H1152" s="60">
        <v>19</v>
      </c>
      <c r="I1152" s="60">
        <v>2</v>
      </c>
      <c r="J1152" s="60">
        <v>29</v>
      </c>
      <c r="K1152" s="60">
        <v>825</v>
      </c>
      <c r="L1152" s="60" t="s">
        <v>47</v>
      </c>
      <c r="M1152" s="60">
        <v>2</v>
      </c>
      <c r="N1152" s="60" t="s">
        <v>21</v>
      </c>
      <c r="O1152" s="60" t="s">
        <v>27</v>
      </c>
      <c r="P1152" s="60">
        <v>0</v>
      </c>
      <c r="Q1152" s="60"/>
      <c r="R1152" s="60"/>
      <c r="S1152" s="60"/>
      <c r="T1152" s="60"/>
    </row>
    <row r="1153" spans="1:601" s="79" customFormat="1">
      <c r="A1153" s="60">
        <f>IF(C1153=C1152,A1152,IF(C1153=(C1152+1),A1152,(A1152+1)))</f>
        <v>159</v>
      </c>
      <c r="B1153" s="50" t="str">
        <f>IF(L1153="Stroke",IF(M1153=M1152,IF(A1153&lt;&gt;A1152,1,IF(L1152="Stroke",B1152+1,IF(L1151="Stroke",B1151+1,IF(L1150="Stroke",B1150+1,IF(L1149="Stroke",B1149+1,IF(L1148="Stroke",B1148+1,IF(L1147="Stroke",B1147+1,IF(L1146="Stroke",B1146+1,"")))))))),IF(A1153&lt;&gt;A1151,1,IF(M1153=M1151,IF(L1151="Stroke",B1151+1,IF(M1153=M1150,IF(L1150="Stroke",B1150+1,""))),1))),"")</f>
        <v/>
      </c>
      <c r="C1153" s="60">
        <f t="shared" si="34"/>
        <v>68549</v>
      </c>
      <c r="D1153" s="60" t="str">
        <f t="shared" si="35"/>
        <v>2017123</v>
      </c>
      <c r="E1153" s="60">
        <v>2017</v>
      </c>
      <c r="F1153" s="60">
        <v>12</v>
      </c>
      <c r="G1153" s="60">
        <v>3</v>
      </c>
      <c r="H1153" s="60">
        <v>19</v>
      </c>
      <c r="I1153" s="60">
        <v>2</v>
      </c>
      <c r="J1153" s="60">
        <v>29</v>
      </c>
      <c r="K1153" s="60">
        <v>829</v>
      </c>
      <c r="L1153" s="60" t="s">
        <v>47</v>
      </c>
      <c r="M1153" s="60">
        <v>2</v>
      </c>
      <c r="N1153" s="60" t="s">
        <v>21</v>
      </c>
      <c r="O1153" s="60" t="s">
        <v>27</v>
      </c>
      <c r="P1153" s="60">
        <v>0</v>
      </c>
      <c r="Q1153" s="60"/>
      <c r="R1153" s="60"/>
      <c r="S1153" s="60"/>
      <c r="T1153" s="60"/>
    </row>
    <row r="1154" spans="1:601" s="79" customFormat="1">
      <c r="A1154" s="60">
        <f>IF(C1154=C1153,A1153,IF(C1154=(C1153+1),A1153,(A1153+1)))</f>
        <v>159</v>
      </c>
      <c r="B1154" s="50" t="str">
        <f>IF(L1154="Stroke",IF(M1154=M1153,IF(A1154&lt;&gt;A1153,1,IF(L1153="Stroke",B1153+1,IF(L1152="Stroke",B1152+1,IF(L1151="Stroke",B1151+1,IF(L1150="Stroke",B1150+1,IF(L1149="Stroke",B1149+1,IF(L1148="Stroke",B1148+1,IF(L1147="Stroke",B1147+1,"")))))))),IF(A1154&lt;&gt;A1152,1,IF(M1154=M1152,IF(L1152="Stroke",B1152+1,IF(M1154=M1151,IF(L1151="Stroke",B1151+1,""))),1))),"")</f>
        <v/>
      </c>
      <c r="C1154" s="60">
        <f t="shared" ref="C1154:C1217" si="36">J1154+(I1154*60)+(H1154*3600)</f>
        <v>68549</v>
      </c>
      <c r="D1154" s="60" t="str">
        <f t="shared" ref="D1154:D1217" si="37">CONCATENATE(E1154,F1154,G1154)</f>
        <v>2017123</v>
      </c>
      <c r="E1154" s="60">
        <v>2017</v>
      </c>
      <c r="F1154" s="60">
        <v>12</v>
      </c>
      <c r="G1154" s="60">
        <v>3</v>
      </c>
      <c r="H1154" s="60">
        <v>19</v>
      </c>
      <c r="I1154" s="60">
        <v>2</v>
      </c>
      <c r="J1154" s="60">
        <v>29</v>
      </c>
      <c r="K1154" s="60">
        <v>848</v>
      </c>
      <c r="L1154" s="60" t="s">
        <v>47</v>
      </c>
      <c r="M1154" s="60">
        <v>2</v>
      </c>
      <c r="N1154" s="60" t="s">
        <v>21</v>
      </c>
      <c r="O1154" s="60" t="s">
        <v>27</v>
      </c>
      <c r="P1154" s="60">
        <v>0</v>
      </c>
      <c r="Q1154" s="60"/>
      <c r="R1154" s="60"/>
      <c r="S1154" s="60"/>
      <c r="T1154" s="60"/>
    </row>
    <row r="1155" spans="1:601" s="79" customFormat="1">
      <c r="A1155" s="60">
        <f>IF(C1155=C1154,A1154,IF(C1155=(C1154+1),A1154,(A1154+1)))</f>
        <v>159</v>
      </c>
      <c r="B1155" s="50" t="str">
        <f>IF(L1155="Stroke",IF(M1155=M1154,IF(A1155&lt;&gt;A1154,1,IF(L1154="Stroke",B1154+1,IF(L1153="Stroke",B1153+1,IF(L1152="Stroke",B1152+1,IF(L1151="Stroke",B1151+1,IF(L1150="Stroke",B1150+1,IF(L1149="Stroke",B1149+1,IF(L1148="Stroke",B1148+1,"")))))))),IF(A1155&lt;&gt;A1153,1,IF(M1155=M1153,IF(L1153="Stroke",B1153+1,IF(M1155=M1152,IF(L1152="Stroke",B1152+1,""))),1))),"")</f>
        <v/>
      </c>
      <c r="C1155" s="60">
        <f t="shared" si="36"/>
        <v>68549</v>
      </c>
      <c r="D1155" s="60" t="str">
        <f t="shared" si="37"/>
        <v>2017123</v>
      </c>
      <c r="E1155" s="60">
        <v>2017</v>
      </c>
      <c r="F1155" s="60">
        <v>12</v>
      </c>
      <c r="G1155" s="60">
        <v>3</v>
      </c>
      <c r="H1155" s="60">
        <v>19</v>
      </c>
      <c r="I1155" s="60">
        <v>2</v>
      </c>
      <c r="J1155" s="60">
        <v>29</v>
      </c>
      <c r="K1155" s="60">
        <v>851</v>
      </c>
      <c r="L1155" s="60" t="s">
        <v>47</v>
      </c>
      <c r="M1155" s="60">
        <v>2</v>
      </c>
      <c r="N1155" s="60" t="s">
        <v>21</v>
      </c>
      <c r="O1155" s="60" t="s">
        <v>27</v>
      </c>
      <c r="P1155" s="60">
        <v>0</v>
      </c>
      <c r="Q1155" s="60"/>
      <c r="R1155" s="60"/>
      <c r="S1155" s="60"/>
      <c r="T1155" s="60"/>
    </row>
    <row r="1156" spans="1:601" s="79" customFormat="1">
      <c r="A1156" s="60">
        <f>IF(C1156=C1155,A1155,IF(C1156=(C1155+1),A1155,(A1155+1)))</f>
        <v>159</v>
      </c>
      <c r="B1156" s="50" t="str">
        <f>IF(L1156="Stroke",IF(M1156=M1155,IF(A1156&lt;&gt;A1155,1,IF(L1155="Stroke",B1155+1,IF(L1154="Stroke",B1154+1,IF(L1153="Stroke",B1153+1,IF(L1152="Stroke",B1152+1,IF(L1151="Stroke",B1151+1,IF(L1150="Stroke",B1150+1,IF(L1149="Stroke",B1149+1,"")))))))),IF(A1156&lt;&gt;A1154,1,IF(M1156=M1154,IF(L1154="Stroke",B1154+1,IF(M1156=M1153,IF(L1153="Stroke",B1153+1,""))),1))),"")</f>
        <v/>
      </c>
      <c r="C1156" s="60">
        <f t="shared" si="36"/>
        <v>68549</v>
      </c>
      <c r="D1156" s="60" t="str">
        <f t="shared" si="37"/>
        <v>2017123</v>
      </c>
      <c r="E1156" s="60">
        <v>2017</v>
      </c>
      <c r="F1156" s="60">
        <v>12</v>
      </c>
      <c r="G1156" s="60">
        <v>3</v>
      </c>
      <c r="H1156" s="60">
        <v>19</v>
      </c>
      <c r="I1156" s="60">
        <v>2</v>
      </c>
      <c r="J1156" s="60">
        <v>29</v>
      </c>
      <c r="K1156" s="60">
        <v>864</v>
      </c>
      <c r="L1156" s="60" t="s">
        <v>47</v>
      </c>
      <c r="M1156" s="60">
        <v>2</v>
      </c>
      <c r="N1156" s="60" t="s">
        <v>21</v>
      </c>
      <c r="O1156" s="60" t="s">
        <v>27</v>
      </c>
      <c r="P1156" s="60">
        <v>0</v>
      </c>
      <c r="Q1156" s="60"/>
      <c r="R1156" s="60"/>
      <c r="S1156" s="60"/>
      <c r="T1156" s="60"/>
    </row>
    <row r="1157" spans="1:601" s="79" customFormat="1">
      <c r="A1157" s="60">
        <f>IF(C1157=C1156,A1156,IF(C1157=(C1156+1),A1156,(A1156+1)))</f>
        <v>159</v>
      </c>
      <c r="B1157" s="50" t="str">
        <f>IF(L1157="Stroke",IF(M1157=M1156,IF(A1157&lt;&gt;A1156,1,IF(L1156="Stroke",B1156+1,IF(L1155="Stroke",B1155+1,IF(L1154="Stroke",B1154+1,IF(L1153="Stroke",B1153+1,IF(L1152="Stroke",B1152+1,IF(L1151="Stroke",B1151+1,IF(L1150="Stroke",B1150+1,"")))))))),IF(A1157&lt;&gt;A1155,1,IF(M1157=M1155,IF(L1155="Stroke",B1155+1,IF(M1157=M1154,IF(L1154="Stroke",B1154+1,""))),1))),"")</f>
        <v/>
      </c>
      <c r="C1157" s="60">
        <f t="shared" si="36"/>
        <v>68549</v>
      </c>
      <c r="D1157" s="60" t="str">
        <f t="shared" si="37"/>
        <v>2017123</v>
      </c>
      <c r="E1157" s="60">
        <v>2017</v>
      </c>
      <c r="F1157" s="60">
        <v>12</v>
      </c>
      <c r="G1157" s="60">
        <v>3</v>
      </c>
      <c r="H1157" s="60">
        <v>19</v>
      </c>
      <c r="I1157" s="60">
        <v>2</v>
      </c>
      <c r="J1157" s="60">
        <v>29</v>
      </c>
      <c r="K1157" s="60">
        <v>871</v>
      </c>
      <c r="L1157" s="60" t="s">
        <v>47</v>
      </c>
      <c r="M1157" s="60">
        <v>2</v>
      </c>
      <c r="N1157" s="60" t="s">
        <v>21</v>
      </c>
      <c r="O1157" s="60" t="s">
        <v>27</v>
      </c>
      <c r="P1157" s="60">
        <v>0</v>
      </c>
      <c r="Q1157" s="60"/>
      <c r="R1157" s="60"/>
      <c r="S1157" s="60"/>
      <c r="T1157" s="60"/>
    </row>
    <row r="1158" spans="1:601" s="79" customFormat="1">
      <c r="A1158" s="60">
        <f>IF(C1158=C1157,A1157,IF(C1158=(C1157+1),A1157,(A1157+1)))</f>
        <v>159</v>
      </c>
      <c r="B1158" s="50" t="str">
        <f>IF(L1158="Stroke",IF(M1158=M1157,IF(A1158&lt;&gt;A1157,1,IF(L1157="Stroke",B1157+1,IF(L1156="Stroke",B1156+1,IF(L1155="Stroke",B1155+1,IF(L1154="Stroke",B1154+1,IF(L1153="Stroke",B1153+1,IF(L1152="Stroke",B1152+1,IF(L1151="Stroke",B1151+1,"")))))))),IF(A1158&lt;&gt;A1156,1,IF(M1158=M1156,IF(L1156="Stroke",B1156+1,IF(M1158=M1155,IF(L1155="Stroke",B1155+1,""))),1))),"")</f>
        <v/>
      </c>
      <c r="C1158" s="60">
        <f t="shared" si="36"/>
        <v>68550</v>
      </c>
      <c r="D1158" s="60" t="str">
        <f t="shared" si="37"/>
        <v>2017123</v>
      </c>
      <c r="E1158" s="60">
        <v>2017</v>
      </c>
      <c r="F1158" s="60">
        <v>12</v>
      </c>
      <c r="G1158" s="60">
        <v>3</v>
      </c>
      <c r="H1158" s="60">
        <v>19</v>
      </c>
      <c r="I1158" s="60">
        <v>2</v>
      </c>
      <c r="J1158" s="60">
        <v>30</v>
      </c>
      <c r="K1158" s="60">
        <v>20</v>
      </c>
      <c r="L1158" s="60" t="s">
        <v>47</v>
      </c>
      <c r="M1158" s="60">
        <v>1</v>
      </c>
      <c r="N1158" s="60" t="s">
        <v>21</v>
      </c>
      <c r="O1158" s="60" t="s">
        <v>27</v>
      </c>
      <c r="P1158" s="60">
        <v>0</v>
      </c>
      <c r="Q1158" s="60" t="s">
        <v>181</v>
      </c>
      <c r="R1158" s="60"/>
      <c r="S1158" s="60"/>
      <c r="T1158" s="60"/>
    </row>
    <row r="1159" spans="1:601" s="79" customFormat="1">
      <c r="A1159" s="60">
        <f>IF(C1159=C1158,A1158,IF(C1159=(C1158+1),A1158,(A1158+1)))</f>
        <v>159</v>
      </c>
      <c r="B1159" s="50" t="str">
        <f>IF(L1159="Stroke",IF(M1159=M1158,IF(A1159&lt;&gt;A1158,1,IF(L1158="Stroke",B1158+1,IF(L1157="Stroke",B1157+1,IF(L1156="Stroke",B1156+1,IF(L1155="Stroke",B1155+1,IF(L1154="Stroke",B1154+1,IF(L1153="Stroke",B1153+1,IF(L1152="Stroke",B1152+1,"")))))))),IF(A1159&lt;&gt;A1157,1,IF(M1159=M1157,IF(L1157="Stroke",B1157+1,IF(M1159=M1156,IF(L1156="Stroke",B1156+1,""))),1))),"")</f>
        <v/>
      </c>
      <c r="C1159" s="60">
        <f t="shared" si="36"/>
        <v>68550</v>
      </c>
      <c r="D1159" s="60" t="str">
        <f t="shared" si="37"/>
        <v>2017123</v>
      </c>
      <c r="E1159" s="60">
        <v>2017</v>
      </c>
      <c r="F1159" s="60">
        <v>12</v>
      </c>
      <c r="G1159" s="60">
        <v>3</v>
      </c>
      <c r="H1159" s="60">
        <v>19</v>
      </c>
      <c r="I1159" s="60">
        <v>2</v>
      </c>
      <c r="J1159" s="60">
        <v>30</v>
      </c>
      <c r="K1159" s="60">
        <v>46</v>
      </c>
      <c r="L1159" s="60" t="s">
        <v>47</v>
      </c>
      <c r="M1159" s="60">
        <v>1</v>
      </c>
      <c r="N1159" s="60" t="s">
        <v>21</v>
      </c>
      <c r="O1159" s="60" t="s">
        <v>27</v>
      </c>
      <c r="P1159" s="60">
        <v>0</v>
      </c>
      <c r="Q1159" s="60"/>
      <c r="R1159" s="60"/>
      <c r="S1159" s="60"/>
      <c r="T1159" s="60"/>
    </row>
    <row r="1160" spans="1:601" s="79" customFormat="1">
      <c r="A1160" s="60">
        <f>IF(C1160=C1159,A1159,IF(C1160=(C1159+1),A1159,(A1159+1)))</f>
        <v>159</v>
      </c>
      <c r="B1160" s="50" t="str">
        <f>IF(L1160="Stroke",IF(M1160=M1159,IF(A1160&lt;&gt;A1159,1,IF(L1159="Stroke",B1159+1,IF(L1158="Stroke",B1158+1,IF(L1157="Stroke",B1157+1,IF(L1156="Stroke",B1156+1,IF(L1155="Stroke",B1155+1,IF(L1154="Stroke",B1154+1,IF(L1153="Stroke",B1153+1,"")))))))),IF(A1160&lt;&gt;A1158,1,IF(M1160=M1158,IF(L1158="Stroke",B1158+1,IF(M1160=M1157,IF(L1157="Stroke",B1157+1,""))),1))),"")</f>
        <v/>
      </c>
      <c r="C1160" s="60">
        <f t="shared" si="36"/>
        <v>68550</v>
      </c>
      <c r="D1160" s="60" t="str">
        <f t="shared" si="37"/>
        <v>2017123</v>
      </c>
      <c r="E1160" s="60">
        <v>2017</v>
      </c>
      <c r="F1160" s="60">
        <v>12</v>
      </c>
      <c r="G1160" s="60">
        <v>3</v>
      </c>
      <c r="H1160" s="60">
        <v>19</v>
      </c>
      <c r="I1160" s="60">
        <v>2</v>
      </c>
      <c r="J1160" s="60">
        <v>30</v>
      </c>
      <c r="K1160" s="60">
        <v>62</v>
      </c>
      <c r="L1160" s="60" t="s">
        <v>47</v>
      </c>
      <c r="M1160" s="60">
        <v>1</v>
      </c>
      <c r="N1160" s="60" t="s">
        <v>21</v>
      </c>
      <c r="O1160" s="60" t="s">
        <v>27</v>
      </c>
      <c r="P1160" s="60">
        <v>0</v>
      </c>
      <c r="Q1160" s="60"/>
      <c r="R1160" s="60"/>
      <c r="S1160" s="60"/>
      <c r="T1160" s="60"/>
    </row>
    <row r="1161" spans="1:601" s="79" customFormat="1">
      <c r="A1161" s="60">
        <f>IF(C1161=C1160,A1160,IF(C1161=(C1160+1),A1160,(A1160+1)))</f>
        <v>159</v>
      </c>
      <c r="B1161" s="50" t="str">
        <f>IF(L1161="Stroke",IF(M1161=M1160,IF(A1161&lt;&gt;A1160,1,IF(L1160="Stroke",B1160+1,IF(L1159="Stroke",B1159+1,IF(L1158="Stroke",B1158+1,IF(L1157="Stroke",B1157+1,IF(L1156="Stroke",B1156+1,IF(L1155="Stroke",B1155+1,IF(L1154="Stroke",B1154+1,"")))))))),IF(A1161&lt;&gt;A1159,1,IF(M1161=M1159,IF(L1159="Stroke",B1159+1,IF(M1161=M1158,IF(L1158="Stroke",B1158+1,""))),1))),"")</f>
        <v/>
      </c>
      <c r="C1161" s="60">
        <f t="shared" si="36"/>
        <v>68550</v>
      </c>
      <c r="D1161" s="60" t="str">
        <f t="shared" si="37"/>
        <v>2017123</v>
      </c>
      <c r="E1161" s="60">
        <v>2017</v>
      </c>
      <c r="F1161" s="60">
        <v>12</v>
      </c>
      <c r="G1161" s="60">
        <v>3</v>
      </c>
      <c r="H1161" s="60">
        <v>19</v>
      </c>
      <c r="I1161" s="60">
        <v>2</v>
      </c>
      <c r="J1161" s="60">
        <v>30</v>
      </c>
      <c r="K1161" s="60">
        <v>76</v>
      </c>
      <c r="L1161" s="60" t="s">
        <v>47</v>
      </c>
      <c r="M1161" s="60">
        <v>1</v>
      </c>
      <c r="N1161" s="60" t="s">
        <v>21</v>
      </c>
      <c r="O1161" s="60" t="s">
        <v>27</v>
      </c>
      <c r="P1161" s="60">
        <v>0</v>
      </c>
      <c r="Q1161" s="60" t="s">
        <v>181</v>
      </c>
      <c r="R1161" s="60"/>
      <c r="S1161" s="60"/>
      <c r="T1161" s="60"/>
    </row>
    <row r="1162" spans="1:601" s="79" customFormat="1">
      <c r="A1162" s="60">
        <f>IF(C1162=C1161,A1161,IF(C1162=(C1161+1),A1161,(A1161+1)))</f>
        <v>159</v>
      </c>
      <c r="B1162" s="50" t="str">
        <f>IF(L1162="Stroke",IF(M1162=M1161,IF(A1162&lt;&gt;A1161,1,IF(L1161="Stroke",B1161+1,IF(L1160="Stroke",B1160+1,IF(L1159="Stroke",B1159+1,IF(L1158="Stroke",B1158+1,IF(L1157="Stroke",B1157+1,IF(L1156="Stroke",B1156+1,IF(L1155="Stroke",B1155+1,"")))))))),IF(A1162&lt;&gt;A1160,1,IF(M1162=M1160,IF(L1160="Stroke",B1160+1,IF(M1162=M1159,IF(L1159="Stroke",B1159+1,""))),1))),"")</f>
        <v/>
      </c>
      <c r="C1162" s="60">
        <f t="shared" si="36"/>
        <v>68550</v>
      </c>
      <c r="D1162" s="60" t="str">
        <f t="shared" si="37"/>
        <v>2017123</v>
      </c>
      <c r="E1162" s="60">
        <v>2017</v>
      </c>
      <c r="F1162" s="60">
        <v>12</v>
      </c>
      <c r="G1162" s="60">
        <v>3</v>
      </c>
      <c r="H1162" s="60">
        <v>19</v>
      </c>
      <c r="I1162" s="60">
        <v>2</v>
      </c>
      <c r="J1162" s="60">
        <v>30</v>
      </c>
      <c r="K1162" s="60">
        <v>89</v>
      </c>
      <c r="L1162" s="60" t="s">
        <v>47</v>
      </c>
      <c r="M1162" s="60">
        <v>1</v>
      </c>
      <c r="N1162" s="60" t="s">
        <v>21</v>
      </c>
      <c r="O1162" s="60" t="s">
        <v>27</v>
      </c>
      <c r="P1162" s="60">
        <v>0</v>
      </c>
      <c r="R1162" s="60"/>
      <c r="S1162" s="60"/>
      <c r="T1162" s="60"/>
    </row>
    <row r="1163" spans="1:601" s="79" customFormat="1">
      <c r="A1163" s="60">
        <f>IF(C1163=C1162,A1162,IF(C1163=(C1162+1),A1162,(A1162+1)))</f>
        <v>159</v>
      </c>
      <c r="B1163" s="50" t="str">
        <f>IF(L1163="Stroke",IF(M1163=M1162,IF(A1163&lt;&gt;A1162,1,IF(L1162="Stroke",B1162+1,IF(L1161="Stroke",B1161+1,IF(L1160="Stroke",B1160+1,IF(L1159="Stroke",B1159+1,IF(L1158="Stroke",B1158+1,IF(L1157="Stroke",B1157+1,IF(L1156="Stroke",B1156+1,"")))))))),IF(A1163&lt;&gt;A1161,1,IF(M1163=M1161,IF(L1161="Stroke",B1161+1,IF(M1163=M1160,IF(L1160="Stroke",B1160+1,""))),1))),"")</f>
        <v/>
      </c>
      <c r="C1163" s="60">
        <f t="shared" si="36"/>
        <v>68550</v>
      </c>
      <c r="D1163" s="60" t="str">
        <f t="shared" si="37"/>
        <v>2017123</v>
      </c>
      <c r="E1163" s="60">
        <v>2017</v>
      </c>
      <c r="F1163" s="60">
        <v>12</v>
      </c>
      <c r="G1163" s="60">
        <v>3</v>
      </c>
      <c r="H1163" s="60">
        <v>19</v>
      </c>
      <c r="I1163" s="60">
        <v>2</v>
      </c>
      <c r="J1163" s="60">
        <v>30</v>
      </c>
      <c r="K1163" s="60">
        <v>112</v>
      </c>
      <c r="L1163" s="60" t="s">
        <v>47</v>
      </c>
      <c r="M1163" s="60">
        <v>1</v>
      </c>
      <c r="N1163" s="60" t="s">
        <v>21</v>
      </c>
      <c r="O1163" s="60" t="s">
        <v>27</v>
      </c>
      <c r="P1163" s="60">
        <v>0</v>
      </c>
      <c r="Q1163" s="60" t="s">
        <v>181</v>
      </c>
      <c r="R1163" s="60"/>
      <c r="S1163" s="60"/>
      <c r="T1163" s="60"/>
    </row>
    <row r="1164" spans="1:601" s="79" customFormat="1">
      <c r="A1164" s="60">
        <f>IF(C1164=C1163,A1163,IF(C1164=(C1163+1),A1163,(A1163+1)))</f>
        <v>159</v>
      </c>
      <c r="B1164" s="50" t="str">
        <f>IF(L1164="Stroke",IF(M1164=M1163,IF(A1164&lt;&gt;A1163,1,IF(L1163="Stroke",B1163+1,IF(L1162="Stroke",B1162+1,IF(L1161="Stroke",B1161+1,IF(L1160="Stroke",B1160+1,IF(L1159="Stroke",B1159+1,IF(L1158="Stroke",B1158+1,IF(L1157="Stroke",B1157+1,"")))))))),IF(A1164&lt;&gt;A1162,1,IF(M1164=M1162,IF(L1162="Stroke",B1162+1,IF(M1164=M1161,IF(L1161="Stroke",B1161+1,""))),1))),"")</f>
        <v/>
      </c>
      <c r="C1164" s="60">
        <f t="shared" si="36"/>
        <v>68550</v>
      </c>
      <c r="D1164" s="60" t="str">
        <f t="shared" si="37"/>
        <v>2017123</v>
      </c>
      <c r="E1164" s="60">
        <v>2017</v>
      </c>
      <c r="F1164" s="60">
        <v>12</v>
      </c>
      <c r="G1164" s="60">
        <v>3</v>
      </c>
      <c r="H1164" s="60">
        <v>19</v>
      </c>
      <c r="I1164" s="60">
        <v>2</v>
      </c>
      <c r="J1164" s="60">
        <v>30</v>
      </c>
      <c r="K1164" s="60">
        <v>127</v>
      </c>
      <c r="L1164" s="60" t="s">
        <v>47</v>
      </c>
      <c r="M1164" s="60">
        <v>1</v>
      </c>
      <c r="N1164" s="60" t="s">
        <v>21</v>
      </c>
      <c r="O1164" s="60" t="s">
        <v>27</v>
      </c>
      <c r="P1164" s="60">
        <v>0</v>
      </c>
      <c r="Q1164" s="60"/>
      <c r="R1164" s="60"/>
      <c r="S1164" s="60"/>
      <c r="T1164" s="60"/>
    </row>
    <row r="1165" spans="1:601" s="79" customFormat="1">
      <c r="A1165" s="60">
        <f>IF(C1165=C1164,A1164,IF(C1165=(C1164+1),A1164,(A1164+1)))</f>
        <v>159</v>
      </c>
      <c r="B1165" s="50" t="str">
        <f>IF(L1165="Stroke",IF(M1165=M1164,IF(A1165&lt;&gt;A1164,1,IF(L1164="Stroke",B1164+1,IF(L1163="Stroke",B1163+1,IF(L1162="Stroke",B1162+1,IF(L1161="Stroke",B1161+1,IF(L1160="Stroke",B1160+1,IF(L1159="Stroke",B1159+1,IF(L1158="Stroke",B1158+1,"")))))))),IF(A1165&lt;&gt;A1163,1,IF(M1165=M1163,IF(L1163="Stroke",B1163+1,IF(M1165=M1162,IF(L1162="Stroke",B1162+1,""))),1))),"")</f>
        <v/>
      </c>
      <c r="C1165" s="60">
        <f t="shared" si="36"/>
        <v>68550</v>
      </c>
      <c r="D1165" s="60" t="str">
        <f t="shared" si="37"/>
        <v>2017123</v>
      </c>
      <c r="E1165" s="60">
        <v>2017</v>
      </c>
      <c r="F1165" s="60">
        <v>12</v>
      </c>
      <c r="G1165" s="60">
        <v>3</v>
      </c>
      <c r="H1165" s="60">
        <v>19</v>
      </c>
      <c r="I1165" s="60">
        <v>2</v>
      </c>
      <c r="J1165" s="60">
        <v>30</v>
      </c>
      <c r="K1165" s="60">
        <v>442</v>
      </c>
      <c r="L1165" s="60" t="s">
        <v>47</v>
      </c>
      <c r="M1165" s="60">
        <v>1</v>
      </c>
      <c r="N1165" s="60" t="s">
        <v>21</v>
      </c>
      <c r="O1165" s="60" t="s">
        <v>27</v>
      </c>
      <c r="P1165" s="60">
        <v>0</v>
      </c>
      <c r="Q1165" s="60" t="s">
        <v>181</v>
      </c>
      <c r="R1165" s="60"/>
      <c r="S1165" s="60"/>
      <c r="T1165" s="60"/>
    </row>
    <row r="1166" spans="1:601" s="79" customFormat="1">
      <c r="A1166" s="60">
        <f>IF(C1166=C1165,A1165,IF(C1166=(C1165+1),A1165,(A1165+1)))</f>
        <v>159</v>
      </c>
      <c r="B1166" s="50" t="str">
        <f>IF(L1166="Stroke",IF(M1166=M1165,IF(A1166&lt;&gt;A1165,1,IF(L1165="Stroke",B1165+1,IF(L1164="Stroke",B1164+1,IF(L1163="Stroke",B1163+1,IF(L1162="Stroke",B1162+1,IF(L1161="Stroke",B1161+1,IF(L1160="Stroke",B1160+1,IF(L1159="Stroke",B1159+1,"")))))))),IF(A1166&lt;&gt;A1164,1,IF(M1166=M1164,IF(L1164="Stroke",B1164+1,IF(M1166=M1163,IF(L1163="Stroke",B1163+1,""))),1))),"")</f>
        <v/>
      </c>
      <c r="C1166" s="60">
        <f t="shared" si="36"/>
        <v>68550</v>
      </c>
      <c r="D1166" s="60" t="str">
        <f t="shared" si="37"/>
        <v>2017123</v>
      </c>
      <c r="E1166" s="60">
        <v>2017</v>
      </c>
      <c r="F1166" s="60">
        <v>12</v>
      </c>
      <c r="G1166" s="60">
        <v>3</v>
      </c>
      <c r="H1166" s="60">
        <v>19</v>
      </c>
      <c r="I1166" s="60">
        <v>2</v>
      </c>
      <c r="J1166" s="60">
        <v>30</v>
      </c>
      <c r="K1166" s="60">
        <v>470</v>
      </c>
      <c r="L1166" s="60" t="s">
        <v>47</v>
      </c>
      <c r="M1166" s="60">
        <v>2</v>
      </c>
      <c r="N1166" s="60" t="s">
        <v>21</v>
      </c>
      <c r="O1166" s="60" t="s">
        <v>27</v>
      </c>
      <c r="P1166" s="60">
        <v>0</v>
      </c>
      <c r="Q1166" s="60"/>
      <c r="R1166" s="60"/>
      <c r="S1166" s="60"/>
      <c r="T1166" s="60"/>
    </row>
    <row r="1167" spans="1:601" s="85" customFormat="1">
      <c r="A1167" s="83">
        <f>IF(C1167=C1166,A1166,IF(C1167=(C1166+1),A1166,(A1166+1)))</f>
        <v>160</v>
      </c>
      <c r="B1167" s="50">
        <f>IF(L1167="Stroke",IF(M1167=M1166,IF(A1167&lt;&gt;A1166,1,IF(L1166="Stroke",B1166+1,IF(L1165="Stroke",B1165+1,IF(L1164="Stroke",B1164+1,IF(L1163="Stroke",B1163+1,IF(L1162="Stroke",B1162+1,IF(L1161="Stroke",B1161+1,IF(L1160="Stroke",B1160+1,"")))))))),IF(A1167&lt;&gt;A1165,1,IF(M1167=M1165,IF(L1165="Stroke",B1165+1,IF(M1167=M1164,IF(L1164="Stroke",B1164+1,""))),1))),"")</f>
        <v>1</v>
      </c>
      <c r="C1167" s="83">
        <f t="shared" si="36"/>
        <v>69042</v>
      </c>
      <c r="D1167" s="83" t="str">
        <f t="shared" si="37"/>
        <v>2017123</v>
      </c>
      <c r="E1167" s="83">
        <v>2017</v>
      </c>
      <c r="F1167" s="83">
        <v>12</v>
      </c>
      <c r="G1167" s="83">
        <v>3</v>
      </c>
      <c r="H1167" s="83">
        <v>19</v>
      </c>
      <c r="I1167" s="83">
        <v>10</v>
      </c>
      <c r="J1167" s="83">
        <v>42</v>
      </c>
      <c r="K1167" s="83">
        <v>890</v>
      </c>
      <c r="L1167" s="83" t="s">
        <v>26</v>
      </c>
      <c r="M1167" s="83">
        <v>1</v>
      </c>
      <c r="N1167" s="83" t="s">
        <v>20</v>
      </c>
      <c r="O1167" s="83" t="s">
        <v>27</v>
      </c>
      <c r="P1167" s="83">
        <f>1367-890</f>
        <v>477</v>
      </c>
      <c r="Q1167" s="83"/>
      <c r="R1167" s="60"/>
      <c r="S1167" s="60"/>
      <c r="T1167" s="60"/>
      <c r="U1167" s="79"/>
      <c r="V1167" s="79"/>
      <c r="W1167" s="79"/>
      <c r="X1167" s="79"/>
      <c r="Y1167" s="79"/>
      <c r="Z1167" s="79"/>
      <c r="AA1167" s="79"/>
      <c r="AB1167" s="79"/>
      <c r="AC1167" s="79"/>
      <c r="AD1167" s="79"/>
      <c r="AE1167" s="79"/>
      <c r="AF1167" s="79"/>
      <c r="AG1167" s="79"/>
      <c r="AH1167" s="79"/>
      <c r="AI1167" s="79"/>
      <c r="AJ1167" s="79"/>
      <c r="AK1167" s="79"/>
      <c r="AL1167" s="79"/>
      <c r="AM1167" s="79"/>
      <c r="AN1167" s="79"/>
      <c r="AO1167" s="79"/>
      <c r="AP1167" s="79"/>
      <c r="AQ1167" s="79"/>
      <c r="AR1167" s="79"/>
      <c r="AS1167" s="79"/>
      <c r="AT1167" s="79"/>
      <c r="AU1167" s="79"/>
      <c r="AV1167" s="79"/>
      <c r="AW1167" s="79"/>
      <c r="AX1167" s="79"/>
      <c r="AY1167" s="79"/>
      <c r="AZ1167" s="79"/>
      <c r="BA1167" s="79"/>
      <c r="BB1167" s="79"/>
      <c r="BC1167" s="79"/>
      <c r="BD1167" s="79"/>
      <c r="BE1167" s="79"/>
      <c r="BF1167" s="79"/>
      <c r="BG1167" s="79"/>
      <c r="BH1167" s="79"/>
      <c r="BI1167" s="79"/>
      <c r="BJ1167" s="79"/>
      <c r="BK1167" s="79"/>
      <c r="BL1167" s="79"/>
      <c r="BM1167" s="79"/>
      <c r="BN1167" s="79"/>
      <c r="BO1167" s="79"/>
      <c r="BP1167" s="79"/>
      <c r="BQ1167" s="79"/>
      <c r="BR1167" s="79"/>
      <c r="BS1167" s="79"/>
      <c r="BT1167" s="79"/>
      <c r="BU1167" s="79"/>
      <c r="BV1167" s="79"/>
      <c r="BW1167" s="79"/>
      <c r="BX1167" s="79"/>
      <c r="BY1167" s="79"/>
      <c r="BZ1167" s="79"/>
      <c r="CA1167" s="79"/>
      <c r="CB1167" s="79"/>
      <c r="CC1167" s="79"/>
      <c r="CD1167" s="79"/>
      <c r="CE1167" s="79"/>
      <c r="CF1167" s="79"/>
      <c r="CG1167" s="79"/>
      <c r="CH1167" s="79"/>
      <c r="CI1167" s="79"/>
      <c r="CJ1167" s="79"/>
      <c r="CK1167" s="79"/>
      <c r="CL1167" s="79"/>
      <c r="CM1167" s="79"/>
      <c r="CN1167" s="79"/>
      <c r="CO1167" s="79"/>
      <c r="CP1167" s="79"/>
      <c r="CQ1167" s="79"/>
      <c r="CR1167" s="79"/>
      <c r="CS1167" s="79"/>
      <c r="CT1167" s="79"/>
      <c r="CU1167" s="79"/>
      <c r="CV1167" s="79"/>
      <c r="CW1167" s="79"/>
      <c r="CX1167" s="79"/>
      <c r="CY1167" s="79"/>
      <c r="CZ1167" s="79"/>
      <c r="DA1167" s="79"/>
      <c r="DB1167" s="79"/>
      <c r="DC1167" s="79"/>
      <c r="DD1167" s="79"/>
      <c r="DE1167" s="79"/>
      <c r="DF1167" s="79"/>
      <c r="DG1167" s="79"/>
      <c r="DH1167" s="79"/>
      <c r="DI1167" s="79"/>
      <c r="DJ1167" s="79"/>
      <c r="DK1167" s="79"/>
      <c r="DL1167" s="79"/>
      <c r="DM1167" s="79"/>
      <c r="DN1167" s="79"/>
      <c r="DO1167" s="79"/>
      <c r="DP1167" s="79"/>
      <c r="DQ1167" s="79"/>
      <c r="DR1167" s="79"/>
      <c r="DS1167" s="79"/>
      <c r="DT1167" s="79"/>
      <c r="DU1167" s="79"/>
      <c r="DV1167" s="79"/>
      <c r="DW1167" s="79"/>
      <c r="DX1167" s="79"/>
      <c r="DY1167" s="79"/>
      <c r="DZ1167" s="79"/>
      <c r="EA1167" s="79"/>
      <c r="EB1167" s="79"/>
      <c r="EC1167" s="79"/>
      <c r="ED1167" s="79"/>
      <c r="EE1167" s="79"/>
      <c r="EF1167" s="79"/>
      <c r="EG1167" s="79"/>
      <c r="EH1167" s="79"/>
      <c r="EI1167" s="79"/>
      <c r="EJ1167" s="79"/>
      <c r="EK1167" s="79"/>
      <c r="EL1167" s="79"/>
      <c r="EM1167" s="79"/>
      <c r="EN1167" s="79"/>
      <c r="EO1167" s="79"/>
      <c r="EP1167" s="79"/>
      <c r="EQ1167" s="79"/>
      <c r="ER1167" s="79"/>
      <c r="ES1167" s="79"/>
      <c r="ET1167" s="79"/>
      <c r="EU1167" s="79"/>
      <c r="EV1167" s="79"/>
      <c r="EW1167" s="79"/>
      <c r="EX1167" s="79"/>
      <c r="EY1167" s="79"/>
      <c r="EZ1167" s="79"/>
      <c r="FA1167" s="79"/>
      <c r="FB1167" s="79"/>
      <c r="FC1167" s="79"/>
      <c r="FD1167" s="79"/>
      <c r="FE1167" s="79"/>
      <c r="FF1167" s="79"/>
      <c r="FG1167" s="79"/>
      <c r="FH1167" s="79"/>
      <c r="FI1167" s="79"/>
      <c r="FJ1167" s="79"/>
      <c r="FK1167" s="79"/>
      <c r="FL1167" s="79"/>
      <c r="FM1167" s="79"/>
      <c r="FN1167" s="79"/>
      <c r="FO1167" s="79"/>
      <c r="FP1167" s="79"/>
      <c r="FQ1167" s="79"/>
      <c r="FR1167" s="79"/>
      <c r="FS1167" s="79"/>
      <c r="FT1167" s="79"/>
      <c r="FU1167" s="79"/>
      <c r="FV1167" s="79"/>
      <c r="FW1167" s="79"/>
      <c r="FX1167" s="79"/>
      <c r="FY1167" s="79"/>
      <c r="FZ1167" s="79"/>
      <c r="GA1167" s="79"/>
      <c r="GB1167" s="79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79"/>
      <c r="HP1167" s="79"/>
      <c r="HQ1167" s="79"/>
      <c r="HR1167" s="79"/>
      <c r="HS1167" s="79"/>
      <c r="HT1167" s="79"/>
      <c r="HU1167" s="79"/>
      <c r="HV1167" s="79"/>
      <c r="HW1167" s="79"/>
      <c r="HX1167" s="79"/>
      <c r="HY1167" s="79"/>
      <c r="HZ1167" s="79"/>
      <c r="IA1167" s="79"/>
      <c r="IB1167" s="79"/>
      <c r="IC1167" s="79"/>
      <c r="ID1167" s="79"/>
      <c r="IE1167" s="79"/>
      <c r="IF1167" s="79"/>
      <c r="IG1167" s="79"/>
      <c r="IH1167" s="79"/>
      <c r="II1167" s="79"/>
      <c r="IJ1167" s="79"/>
      <c r="IK1167" s="79"/>
      <c r="IL1167" s="79"/>
      <c r="IM1167" s="79"/>
      <c r="IN1167" s="79"/>
      <c r="IO1167" s="79"/>
      <c r="IP1167" s="79"/>
      <c r="IQ1167" s="79"/>
      <c r="IR1167" s="79"/>
      <c r="IS1167" s="79"/>
      <c r="IT1167" s="79"/>
      <c r="IU1167" s="79"/>
      <c r="IV1167" s="79"/>
      <c r="IW1167" s="79"/>
      <c r="IX1167" s="79"/>
      <c r="IY1167" s="79"/>
      <c r="IZ1167" s="79"/>
      <c r="JA1167" s="79"/>
      <c r="JB1167" s="79"/>
      <c r="JC1167" s="79"/>
      <c r="JD1167" s="79"/>
      <c r="JE1167" s="79"/>
      <c r="JF1167" s="79"/>
      <c r="JG1167" s="79"/>
      <c r="JH1167" s="79"/>
      <c r="JI1167" s="79"/>
      <c r="JJ1167" s="79"/>
      <c r="JK1167" s="79"/>
      <c r="JL1167" s="79"/>
      <c r="JM1167" s="79"/>
      <c r="JN1167" s="79"/>
      <c r="JO1167" s="79"/>
      <c r="JP1167" s="79"/>
      <c r="JQ1167" s="79"/>
      <c r="JR1167" s="79"/>
      <c r="JS1167" s="79"/>
      <c r="JT1167" s="79"/>
      <c r="JU1167" s="79"/>
      <c r="JV1167" s="79"/>
      <c r="JW1167" s="79"/>
      <c r="JX1167" s="79"/>
      <c r="JY1167" s="79"/>
      <c r="JZ1167" s="79"/>
      <c r="KA1167" s="79"/>
      <c r="KB1167" s="79"/>
      <c r="KC1167" s="79"/>
      <c r="KD1167" s="79"/>
      <c r="KE1167" s="79"/>
      <c r="KF1167" s="79"/>
      <c r="KG1167" s="79"/>
      <c r="KH1167" s="79"/>
      <c r="KI1167" s="79"/>
      <c r="KJ1167" s="79"/>
      <c r="KK1167" s="79"/>
      <c r="KL1167" s="79"/>
      <c r="KM1167" s="79"/>
      <c r="KN1167" s="79"/>
      <c r="KO1167" s="79"/>
      <c r="KP1167" s="79"/>
      <c r="KQ1167" s="79"/>
      <c r="KR1167" s="79"/>
      <c r="KS1167" s="79"/>
      <c r="KT1167" s="79"/>
      <c r="KU1167" s="79"/>
      <c r="KV1167" s="79"/>
      <c r="KW1167" s="79"/>
      <c r="KX1167" s="79"/>
      <c r="KY1167" s="79"/>
      <c r="KZ1167" s="79"/>
      <c r="LA1167" s="79"/>
      <c r="LB1167" s="79"/>
      <c r="LC1167" s="79"/>
      <c r="LD1167" s="79"/>
      <c r="LE1167" s="79"/>
      <c r="LF1167" s="79"/>
      <c r="LG1167" s="79"/>
      <c r="LH1167" s="79"/>
      <c r="LI1167" s="79"/>
      <c r="LJ1167" s="79"/>
      <c r="LK1167" s="79"/>
      <c r="LL1167" s="79"/>
      <c r="LM1167" s="79"/>
      <c r="LN1167" s="79"/>
      <c r="LO1167" s="79"/>
      <c r="LP1167" s="79"/>
      <c r="LQ1167" s="79"/>
      <c r="LR1167" s="79"/>
      <c r="LS1167" s="79"/>
      <c r="LT1167" s="79"/>
      <c r="LU1167" s="79"/>
      <c r="LV1167" s="79"/>
      <c r="LW1167" s="79"/>
      <c r="LX1167" s="79"/>
      <c r="LY1167" s="79"/>
      <c r="LZ1167" s="79"/>
      <c r="MA1167" s="79"/>
      <c r="MB1167" s="79"/>
      <c r="MC1167" s="79"/>
      <c r="MD1167" s="79"/>
      <c r="ME1167" s="79"/>
      <c r="MF1167" s="79"/>
      <c r="MG1167" s="79"/>
      <c r="MH1167" s="79"/>
      <c r="MI1167" s="79"/>
      <c r="MJ1167" s="79"/>
      <c r="MK1167" s="79"/>
      <c r="ML1167" s="79"/>
      <c r="MM1167" s="79"/>
      <c r="MN1167" s="79"/>
      <c r="MO1167" s="79"/>
      <c r="MP1167" s="79"/>
      <c r="MQ1167" s="79"/>
      <c r="MR1167" s="79"/>
      <c r="MS1167" s="79"/>
      <c r="MT1167" s="79"/>
      <c r="MU1167" s="79"/>
      <c r="MV1167" s="79"/>
      <c r="MW1167" s="79"/>
      <c r="MX1167" s="79"/>
      <c r="MY1167" s="79"/>
      <c r="MZ1167" s="79"/>
      <c r="NA1167" s="79"/>
      <c r="NB1167" s="79"/>
      <c r="NC1167" s="79"/>
      <c r="ND1167" s="79"/>
      <c r="NE1167" s="79"/>
      <c r="NF1167" s="79"/>
      <c r="NG1167" s="79"/>
      <c r="NH1167" s="79"/>
      <c r="NI1167" s="79"/>
      <c r="NJ1167" s="79"/>
      <c r="NK1167" s="79"/>
      <c r="NL1167" s="79"/>
      <c r="NM1167" s="79"/>
      <c r="NN1167" s="79"/>
      <c r="NO1167" s="79"/>
      <c r="NP1167" s="79"/>
      <c r="NQ1167" s="79"/>
      <c r="NR1167" s="79"/>
      <c r="NS1167" s="79"/>
      <c r="NT1167" s="79"/>
      <c r="NU1167" s="79"/>
      <c r="NV1167" s="79"/>
      <c r="NW1167" s="79"/>
      <c r="NX1167" s="79"/>
      <c r="NY1167" s="79"/>
      <c r="NZ1167" s="79"/>
      <c r="OA1167" s="79"/>
      <c r="OB1167" s="79"/>
      <c r="OC1167" s="79"/>
      <c r="OD1167" s="79"/>
      <c r="OE1167" s="79"/>
      <c r="OF1167" s="79"/>
      <c r="OG1167" s="79"/>
      <c r="OH1167" s="79"/>
      <c r="OI1167" s="79"/>
      <c r="OJ1167" s="79"/>
      <c r="OK1167" s="79"/>
      <c r="OL1167" s="79"/>
      <c r="OM1167" s="79"/>
      <c r="ON1167" s="79"/>
      <c r="OO1167" s="79"/>
      <c r="OP1167" s="79"/>
      <c r="OQ1167" s="79"/>
      <c r="OR1167" s="79"/>
      <c r="OS1167" s="79"/>
      <c r="OT1167" s="79"/>
      <c r="OU1167" s="79"/>
      <c r="OV1167" s="79"/>
      <c r="OW1167" s="79"/>
      <c r="OX1167" s="79"/>
      <c r="OY1167" s="79"/>
      <c r="OZ1167" s="79"/>
      <c r="PA1167" s="79"/>
      <c r="PB1167" s="79"/>
      <c r="PC1167" s="79"/>
      <c r="PD1167" s="79"/>
      <c r="PE1167" s="79"/>
      <c r="PF1167" s="79"/>
      <c r="PG1167" s="79"/>
      <c r="PH1167" s="79"/>
      <c r="PI1167" s="79"/>
      <c r="PJ1167" s="79"/>
      <c r="PK1167" s="79"/>
      <c r="PL1167" s="79"/>
      <c r="PM1167" s="79"/>
      <c r="PN1167" s="79"/>
      <c r="PO1167" s="79"/>
      <c r="PP1167" s="79"/>
      <c r="PQ1167" s="79"/>
      <c r="PR1167" s="79"/>
      <c r="PS1167" s="79"/>
      <c r="PT1167" s="79"/>
      <c r="PU1167" s="79"/>
      <c r="PV1167" s="79"/>
      <c r="PW1167" s="79"/>
      <c r="PX1167" s="79"/>
      <c r="PY1167" s="79"/>
      <c r="PZ1167" s="79"/>
      <c r="QA1167" s="79"/>
      <c r="QB1167" s="79"/>
      <c r="QC1167" s="79"/>
      <c r="QD1167" s="79"/>
      <c r="QE1167" s="79"/>
      <c r="QF1167" s="79"/>
      <c r="QG1167" s="79"/>
      <c r="QH1167" s="79"/>
      <c r="QI1167" s="79"/>
      <c r="QJ1167" s="79"/>
      <c r="QK1167" s="79"/>
      <c r="QL1167" s="79"/>
      <c r="QM1167" s="79"/>
      <c r="QN1167" s="79"/>
      <c r="QO1167" s="79"/>
      <c r="QP1167" s="79"/>
      <c r="QQ1167" s="79"/>
      <c r="QR1167" s="79"/>
      <c r="QS1167" s="79"/>
      <c r="QT1167" s="79"/>
      <c r="QU1167" s="79"/>
      <c r="QV1167" s="79"/>
      <c r="QW1167" s="79"/>
      <c r="QX1167" s="79"/>
      <c r="QY1167" s="79"/>
      <c r="QZ1167" s="79"/>
      <c r="RA1167" s="79"/>
      <c r="RB1167" s="79"/>
      <c r="RC1167" s="79"/>
      <c r="RD1167" s="79"/>
      <c r="RE1167" s="79"/>
      <c r="RF1167" s="79"/>
      <c r="RG1167" s="79"/>
      <c r="RH1167" s="79"/>
      <c r="RI1167" s="79"/>
      <c r="RJ1167" s="79"/>
      <c r="RK1167" s="79"/>
      <c r="RL1167" s="79"/>
      <c r="RM1167" s="79"/>
      <c r="RN1167" s="79"/>
      <c r="RO1167" s="79"/>
      <c r="RP1167" s="79"/>
      <c r="RQ1167" s="79"/>
      <c r="RR1167" s="79"/>
      <c r="RS1167" s="79"/>
      <c r="RT1167" s="79"/>
      <c r="RU1167" s="79"/>
      <c r="RV1167" s="79"/>
      <c r="RW1167" s="79"/>
      <c r="RX1167" s="79"/>
      <c r="RY1167" s="79"/>
      <c r="RZ1167" s="79"/>
      <c r="SA1167" s="79"/>
      <c r="SB1167" s="79"/>
      <c r="SC1167" s="79"/>
      <c r="SD1167" s="79"/>
      <c r="SE1167" s="79"/>
      <c r="SF1167" s="79"/>
      <c r="SG1167" s="79"/>
      <c r="SH1167" s="79"/>
      <c r="SI1167" s="79"/>
      <c r="SJ1167" s="79"/>
      <c r="SK1167" s="79"/>
      <c r="SL1167" s="79"/>
      <c r="SM1167" s="79"/>
      <c r="SN1167" s="79"/>
      <c r="SO1167" s="79"/>
      <c r="SP1167" s="79"/>
      <c r="SQ1167" s="79"/>
      <c r="SR1167" s="79"/>
      <c r="SS1167" s="79"/>
      <c r="ST1167" s="79"/>
      <c r="SU1167" s="79"/>
      <c r="SV1167" s="79"/>
      <c r="SW1167" s="79"/>
      <c r="SX1167" s="79"/>
      <c r="SY1167" s="79"/>
      <c r="SZ1167" s="79"/>
      <c r="TA1167" s="79"/>
      <c r="TB1167" s="79"/>
      <c r="TC1167" s="79"/>
      <c r="TD1167" s="79"/>
      <c r="TE1167" s="79"/>
      <c r="TF1167" s="79"/>
      <c r="TG1167" s="79"/>
      <c r="TH1167" s="79"/>
      <c r="TI1167" s="79"/>
      <c r="TJ1167" s="79"/>
      <c r="TK1167" s="79"/>
      <c r="TL1167" s="79"/>
      <c r="TM1167" s="79"/>
      <c r="TN1167" s="79"/>
      <c r="TO1167" s="79"/>
      <c r="TP1167" s="79"/>
      <c r="TQ1167" s="79"/>
      <c r="TR1167" s="79"/>
      <c r="TS1167" s="79"/>
      <c r="TT1167" s="79"/>
      <c r="TU1167" s="79"/>
      <c r="TV1167" s="79"/>
      <c r="TW1167" s="79"/>
      <c r="TX1167" s="79"/>
      <c r="TY1167" s="79"/>
      <c r="TZ1167" s="79"/>
      <c r="UA1167" s="79"/>
      <c r="UB1167" s="79"/>
      <c r="UC1167" s="79"/>
      <c r="UD1167" s="79"/>
      <c r="UE1167" s="79"/>
      <c r="UF1167" s="79"/>
      <c r="UG1167" s="79"/>
      <c r="UH1167" s="79"/>
      <c r="UI1167" s="79"/>
      <c r="UJ1167" s="79"/>
      <c r="UK1167" s="79"/>
      <c r="UL1167" s="79"/>
      <c r="UM1167" s="79"/>
      <c r="UN1167" s="79"/>
      <c r="UO1167" s="79"/>
      <c r="UP1167" s="79"/>
      <c r="UQ1167" s="79"/>
      <c r="UR1167" s="79"/>
      <c r="US1167" s="79"/>
      <c r="UT1167" s="79"/>
      <c r="UU1167" s="79"/>
      <c r="UV1167" s="79"/>
      <c r="UW1167" s="79"/>
      <c r="UX1167" s="79"/>
      <c r="UY1167" s="79"/>
      <c r="UZ1167" s="79"/>
      <c r="VA1167" s="79"/>
      <c r="VB1167" s="79"/>
      <c r="VC1167" s="79"/>
      <c r="VD1167" s="79"/>
      <c r="VE1167" s="79"/>
      <c r="VF1167" s="79"/>
      <c r="VG1167" s="79"/>
      <c r="VH1167" s="79"/>
      <c r="VI1167" s="79"/>
      <c r="VJ1167" s="79"/>
      <c r="VK1167" s="79"/>
      <c r="VL1167" s="79"/>
      <c r="VM1167" s="79"/>
      <c r="VN1167" s="79"/>
      <c r="VO1167" s="79"/>
      <c r="VP1167" s="79"/>
      <c r="VQ1167" s="79"/>
      <c r="VR1167" s="79"/>
      <c r="VS1167" s="79"/>
      <c r="VT1167" s="79"/>
      <c r="VU1167" s="79"/>
      <c r="VV1167" s="79"/>
      <c r="VW1167" s="79"/>
      <c r="VX1167" s="79"/>
      <c r="VY1167" s="79"/>
      <c r="VZ1167" s="79"/>
      <c r="WA1167" s="79"/>
      <c r="WB1167" s="79"/>
      <c r="WC1167" s="79"/>
    </row>
    <row r="1168" spans="1:601" s="85" customFormat="1">
      <c r="A1168" s="83">
        <f>IF(C1168=C1167,A1167,IF(C1168=(C1167+1),A1167,(A1167+1)))</f>
        <v>161</v>
      </c>
      <c r="B1168" s="50">
        <f>IF(L1168="Stroke",IF(M1168=M1167,IF(A1168&lt;&gt;A1167,1,IF(L1167="Stroke",B1167+1,IF(L1166="Stroke",B1166+1,IF(L1165="Stroke",B1165+1,IF(L1164="Stroke",B1164+1,IF(L1163="Stroke",B1163+1,IF(L1162="Stroke",B1162+1,IF(L1161="Stroke",B1161+1,"")))))))),IF(A1168&lt;&gt;A1166,1,IF(M1168=M1166,IF(L1166="Stroke",B1166+1,IF(M1168=M1165,IF(L1165="Stroke",B1165+1,""))),1))),"")</f>
        <v>1</v>
      </c>
      <c r="C1168" s="83">
        <f t="shared" si="36"/>
        <v>69239</v>
      </c>
      <c r="D1168" s="83" t="str">
        <f t="shared" si="37"/>
        <v>2017123</v>
      </c>
      <c r="E1168" s="83">
        <v>2017</v>
      </c>
      <c r="F1168" s="83">
        <v>12</v>
      </c>
      <c r="G1168" s="83">
        <v>3</v>
      </c>
      <c r="H1168" s="83">
        <v>19</v>
      </c>
      <c r="I1168" s="83">
        <v>13</v>
      </c>
      <c r="J1168" s="83">
        <v>59</v>
      </c>
      <c r="K1168" s="83">
        <v>91</v>
      </c>
      <c r="L1168" s="83" t="s">
        <v>26</v>
      </c>
      <c r="M1168" s="83">
        <v>1</v>
      </c>
      <c r="N1168" s="83" t="s">
        <v>20</v>
      </c>
      <c r="O1168" s="83" t="s">
        <v>27</v>
      </c>
      <c r="P1168" s="83">
        <f>627-91</f>
        <v>536</v>
      </c>
      <c r="Q1168" s="83"/>
      <c r="R1168" s="60"/>
      <c r="S1168" s="60"/>
      <c r="T1168" s="60"/>
      <c r="U1168" s="79"/>
      <c r="V1168" s="79"/>
      <c r="W1168" s="79"/>
      <c r="X1168" s="79"/>
      <c r="Y1168" s="79"/>
      <c r="Z1168" s="79"/>
      <c r="AA1168" s="79"/>
      <c r="AB1168" s="79"/>
      <c r="AC1168" s="79"/>
      <c r="AD1168" s="79"/>
      <c r="AE1168" s="79"/>
      <c r="AF1168" s="79"/>
      <c r="AG1168" s="79"/>
      <c r="AH1168" s="79"/>
      <c r="AI1168" s="79"/>
      <c r="AJ1168" s="79"/>
      <c r="AK1168" s="79"/>
      <c r="AL1168" s="79"/>
      <c r="AM1168" s="79"/>
      <c r="AN1168" s="79"/>
      <c r="AO1168" s="79"/>
      <c r="AP1168" s="79"/>
      <c r="AQ1168" s="79"/>
      <c r="AR1168" s="79"/>
      <c r="AS1168" s="79"/>
      <c r="AT1168" s="79"/>
      <c r="AU1168" s="79"/>
      <c r="AV1168" s="79"/>
      <c r="AW1168" s="79"/>
      <c r="AX1168" s="79"/>
      <c r="AY1168" s="79"/>
      <c r="AZ1168" s="79"/>
      <c r="BA1168" s="79"/>
      <c r="BB1168" s="79"/>
      <c r="BC1168" s="79"/>
      <c r="BD1168" s="79"/>
      <c r="BE1168" s="79"/>
      <c r="BF1168" s="79"/>
      <c r="BG1168" s="79"/>
      <c r="BH1168" s="79"/>
      <c r="BI1168" s="79"/>
      <c r="BJ1168" s="79"/>
      <c r="BK1168" s="79"/>
      <c r="BL1168" s="79"/>
      <c r="BM1168" s="79"/>
      <c r="BN1168" s="79"/>
      <c r="BO1168" s="79"/>
      <c r="BP1168" s="79"/>
      <c r="BQ1168" s="79"/>
      <c r="BR1168" s="79"/>
      <c r="BS1168" s="79"/>
      <c r="BT1168" s="79"/>
      <c r="BU1168" s="79"/>
      <c r="BV1168" s="79"/>
      <c r="BW1168" s="79"/>
      <c r="BX1168" s="79"/>
      <c r="BY1168" s="79"/>
      <c r="BZ1168" s="79"/>
      <c r="CA1168" s="79"/>
      <c r="CB1168" s="79"/>
      <c r="CC1168" s="79"/>
      <c r="CD1168" s="79"/>
      <c r="CE1168" s="79"/>
      <c r="CF1168" s="79"/>
      <c r="CG1168" s="79"/>
      <c r="CH1168" s="79"/>
      <c r="CI1168" s="79"/>
      <c r="CJ1168" s="79"/>
      <c r="CK1168" s="79"/>
      <c r="CL1168" s="79"/>
      <c r="CM1168" s="79"/>
      <c r="CN1168" s="79"/>
      <c r="CO1168" s="79"/>
      <c r="CP1168" s="79"/>
      <c r="CQ1168" s="79"/>
      <c r="CR1168" s="79"/>
      <c r="CS1168" s="79"/>
      <c r="CT1168" s="79"/>
      <c r="CU1168" s="79"/>
      <c r="CV1168" s="79"/>
      <c r="CW1168" s="79"/>
      <c r="CX1168" s="79"/>
      <c r="CY1168" s="79"/>
      <c r="CZ1168" s="79"/>
      <c r="DA1168" s="79"/>
      <c r="DB1168" s="79"/>
      <c r="DC1168" s="79"/>
      <c r="DD1168" s="79"/>
      <c r="DE1168" s="79"/>
      <c r="DF1168" s="79"/>
      <c r="DG1168" s="79"/>
      <c r="DH1168" s="79"/>
      <c r="DI1168" s="79"/>
      <c r="DJ1168" s="79"/>
      <c r="DK1168" s="79"/>
      <c r="DL1168" s="79"/>
      <c r="DM1168" s="79"/>
      <c r="DN1168" s="79"/>
      <c r="DO1168" s="79"/>
      <c r="DP1168" s="79"/>
      <c r="DQ1168" s="79"/>
      <c r="DR1168" s="79"/>
      <c r="DS1168" s="79"/>
      <c r="DT1168" s="79"/>
      <c r="DU1168" s="79"/>
      <c r="DV1168" s="79"/>
      <c r="DW1168" s="79"/>
      <c r="DX1168" s="79"/>
      <c r="DY1168" s="79"/>
      <c r="DZ1168" s="79"/>
      <c r="EA1168" s="79"/>
      <c r="EB1168" s="79"/>
      <c r="EC1168" s="79"/>
      <c r="ED1168" s="79"/>
      <c r="EE1168" s="79"/>
      <c r="EF1168" s="79"/>
      <c r="EG1168" s="79"/>
      <c r="EH1168" s="79"/>
      <c r="EI1168" s="79"/>
      <c r="EJ1168" s="79"/>
      <c r="EK1168" s="79"/>
      <c r="EL1168" s="79"/>
      <c r="EM1168" s="79"/>
      <c r="EN1168" s="79"/>
      <c r="EO1168" s="79"/>
      <c r="EP1168" s="79"/>
      <c r="EQ1168" s="79"/>
      <c r="ER1168" s="79"/>
      <c r="ES1168" s="79"/>
      <c r="ET1168" s="79"/>
      <c r="EU1168" s="79"/>
      <c r="EV1168" s="79"/>
      <c r="EW1168" s="79"/>
      <c r="EX1168" s="79"/>
      <c r="EY1168" s="79"/>
      <c r="EZ1168" s="79"/>
      <c r="FA1168" s="79"/>
      <c r="FB1168" s="79"/>
      <c r="FC1168" s="79"/>
      <c r="FD1168" s="79"/>
      <c r="FE1168" s="79"/>
      <c r="FF1168" s="79"/>
      <c r="FG1168" s="79"/>
      <c r="FH1168" s="79"/>
      <c r="FI1168" s="79"/>
      <c r="FJ1168" s="79"/>
      <c r="FK1168" s="79"/>
      <c r="FL1168" s="79"/>
      <c r="FM1168" s="79"/>
      <c r="FN1168" s="79"/>
      <c r="FO1168" s="79"/>
      <c r="FP1168" s="79"/>
      <c r="FQ1168" s="79"/>
      <c r="FR1168" s="79"/>
      <c r="FS1168" s="79"/>
      <c r="FT1168" s="79"/>
      <c r="FU1168" s="79"/>
      <c r="FV1168" s="79"/>
      <c r="FW1168" s="79"/>
      <c r="FX1168" s="79"/>
      <c r="FY1168" s="79"/>
      <c r="FZ1168" s="79"/>
      <c r="GA1168" s="79"/>
      <c r="GB1168" s="79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79"/>
      <c r="HP1168" s="79"/>
      <c r="HQ1168" s="79"/>
      <c r="HR1168" s="79"/>
      <c r="HS1168" s="79"/>
      <c r="HT1168" s="79"/>
      <c r="HU1168" s="79"/>
      <c r="HV1168" s="79"/>
      <c r="HW1168" s="79"/>
      <c r="HX1168" s="79"/>
      <c r="HY1168" s="79"/>
      <c r="HZ1168" s="79"/>
      <c r="IA1168" s="79"/>
      <c r="IB1168" s="79"/>
      <c r="IC1168" s="79"/>
      <c r="ID1168" s="79"/>
      <c r="IE1168" s="79"/>
      <c r="IF1168" s="79"/>
      <c r="IG1168" s="79"/>
      <c r="IH1168" s="79"/>
      <c r="II1168" s="79"/>
      <c r="IJ1168" s="79"/>
      <c r="IK1168" s="79"/>
      <c r="IL1168" s="79"/>
      <c r="IM1168" s="79"/>
      <c r="IN1168" s="79"/>
      <c r="IO1168" s="79"/>
      <c r="IP1168" s="79"/>
      <c r="IQ1168" s="79"/>
      <c r="IR1168" s="79"/>
      <c r="IS1168" s="79"/>
      <c r="IT1168" s="79"/>
      <c r="IU1168" s="79"/>
      <c r="IV1168" s="79"/>
      <c r="IW1168" s="79"/>
      <c r="IX1168" s="79"/>
      <c r="IY1168" s="79"/>
      <c r="IZ1168" s="79"/>
      <c r="JA1168" s="79"/>
      <c r="JB1168" s="79"/>
      <c r="JC1168" s="79"/>
      <c r="JD1168" s="79"/>
      <c r="JE1168" s="79"/>
      <c r="JF1168" s="79"/>
      <c r="JG1168" s="79"/>
      <c r="JH1168" s="79"/>
      <c r="JI1168" s="79"/>
      <c r="JJ1168" s="79"/>
      <c r="JK1168" s="79"/>
      <c r="JL1168" s="79"/>
      <c r="JM1168" s="79"/>
      <c r="JN1168" s="79"/>
      <c r="JO1168" s="79"/>
      <c r="JP1168" s="79"/>
      <c r="JQ1168" s="79"/>
      <c r="JR1168" s="79"/>
      <c r="JS1168" s="79"/>
      <c r="JT1168" s="79"/>
      <c r="JU1168" s="79"/>
      <c r="JV1168" s="79"/>
      <c r="JW1168" s="79"/>
      <c r="JX1168" s="79"/>
      <c r="JY1168" s="79"/>
      <c r="JZ1168" s="79"/>
      <c r="KA1168" s="79"/>
      <c r="KB1168" s="79"/>
      <c r="KC1168" s="79"/>
      <c r="KD1168" s="79"/>
      <c r="KE1168" s="79"/>
      <c r="KF1168" s="79"/>
      <c r="KG1168" s="79"/>
      <c r="KH1168" s="79"/>
      <c r="KI1168" s="79"/>
      <c r="KJ1168" s="79"/>
      <c r="KK1168" s="79"/>
      <c r="KL1168" s="79"/>
      <c r="KM1168" s="79"/>
      <c r="KN1168" s="79"/>
      <c r="KO1168" s="79"/>
      <c r="KP1168" s="79"/>
      <c r="KQ1168" s="79"/>
      <c r="KR1168" s="79"/>
      <c r="KS1168" s="79"/>
      <c r="KT1168" s="79"/>
      <c r="KU1168" s="79"/>
      <c r="KV1168" s="79"/>
      <c r="KW1168" s="79"/>
      <c r="KX1168" s="79"/>
      <c r="KY1168" s="79"/>
      <c r="KZ1168" s="79"/>
      <c r="LA1168" s="79"/>
      <c r="LB1168" s="79"/>
      <c r="LC1168" s="79"/>
      <c r="LD1168" s="79"/>
      <c r="LE1168" s="79"/>
      <c r="LF1168" s="79"/>
      <c r="LG1168" s="79"/>
      <c r="LH1168" s="79"/>
      <c r="LI1168" s="79"/>
      <c r="LJ1168" s="79"/>
      <c r="LK1168" s="79"/>
      <c r="LL1168" s="79"/>
      <c r="LM1168" s="79"/>
      <c r="LN1168" s="79"/>
      <c r="LO1168" s="79"/>
      <c r="LP1168" s="79"/>
      <c r="LQ1168" s="79"/>
      <c r="LR1168" s="79"/>
      <c r="LS1168" s="79"/>
      <c r="LT1168" s="79"/>
      <c r="LU1168" s="79"/>
      <c r="LV1168" s="79"/>
      <c r="LW1168" s="79"/>
      <c r="LX1168" s="79"/>
      <c r="LY1168" s="79"/>
      <c r="LZ1168" s="79"/>
      <c r="MA1168" s="79"/>
      <c r="MB1168" s="79"/>
      <c r="MC1168" s="79"/>
      <c r="MD1168" s="79"/>
      <c r="ME1168" s="79"/>
      <c r="MF1168" s="79"/>
      <c r="MG1168" s="79"/>
      <c r="MH1168" s="79"/>
      <c r="MI1168" s="79"/>
      <c r="MJ1168" s="79"/>
      <c r="MK1168" s="79"/>
      <c r="ML1168" s="79"/>
      <c r="MM1168" s="79"/>
      <c r="MN1168" s="79"/>
      <c r="MO1168" s="79"/>
      <c r="MP1168" s="79"/>
      <c r="MQ1168" s="79"/>
      <c r="MR1168" s="79"/>
      <c r="MS1168" s="79"/>
      <c r="MT1168" s="79"/>
      <c r="MU1168" s="79"/>
      <c r="MV1168" s="79"/>
      <c r="MW1168" s="79"/>
      <c r="MX1168" s="79"/>
      <c r="MY1168" s="79"/>
      <c r="MZ1168" s="79"/>
      <c r="NA1168" s="79"/>
      <c r="NB1168" s="79"/>
      <c r="NC1168" s="79"/>
      <c r="ND1168" s="79"/>
      <c r="NE1168" s="79"/>
      <c r="NF1168" s="79"/>
      <c r="NG1168" s="79"/>
      <c r="NH1168" s="79"/>
      <c r="NI1168" s="79"/>
      <c r="NJ1168" s="79"/>
      <c r="NK1168" s="79"/>
      <c r="NL1168" s="79"/>
      <c r="NM1168" s="79"/>
      <c r="NN1168" s="79"/>
      <c r="NO1168" s="79"/>
      <c r="NP1168" s="79"/>
      <c r="NQ1168" s="79"/>
      <c r="NR1168" s="79"/>
      <c r="NS1168" s="79"/>
      <c r="NT1168" s="79"/>
      <c r="NU1168" s="79"/>
      <c r="NV1168" s="79"/>
      <c r="NW1168" s="79"/>
      <c r="NX1168" s="79"/>
      <c r="NY1168" s="79"/>
      <c r="NZ1168" s="79"/>
      <c r="OA1168" s="79"/>
      <c r="OB1168" s="79"/>
      <c r="OC1168" s="79"/>
      <c r="OD1168" s="79"/>
      <c r="OE1168" s="79"/>
      <c r="OF1168" s="79"/>
      <c r="OG1168" s="79"/>
      <c r="OH1168" s="79"/>
      <c r="OI1168" s="79"/>
      <c r="OJ1168" s="79"/>
      <c r="OK1168" s="79"/>
      <c r="OL1168" s="79"/>
      <c r="OM1168" s="79"/>
      <c r="ON1168" s="79"/>
      <c r="OO1168" s="79"/>
      <c r="OP1168" s="79"/>
      <c r="OQ1168" s="79"/>
      <c r="OR1168" s="79"/>
      <c r="OS1168" s="79"/>
      <c r="OT1168" s="79"/>
      <c r="OU1168" s="79"/>
      <c r="OV1168" s="79"/>
      <c r="OW1168" s="79"/>
      <c r="OX1168" s="79"/>
      <c r="OY1168" s="79"/>
      <c r="OZ1168" s="79"/>
      <c r="PA1168" s="79"/>
      <c r="PB1168" s="79"/>
      <c r="PC1168" s="79"/>
      <c r="PD1168" s="79"/>
      <c r="PE1168" s="79"/>
      <c r="PF1168" s="79"/>
      <c r="PG1168" s="79"/>
      <c r="PH1168" s="79"/>
      <c r="PI1168" s="79"/>
      <c r="PJ1168" s="79"/>
      <c r="PK1168" s="79"/>
      <c r="PL1168" s="79"/>
      <c r="PM1168" s="79"/>
      <c r="PN1168" s="79"/>
      <c r="PO1168" s="79"/>
      <c r="PP1168" s="79"/>
      <c r="PQ1168" s="79"/>
      <c r="PR1168" s="79"/>
      <c r="PS1168" s="79"/>
      <c r="PT1168" s="79"/>
      <c r="PU1168" s="79"/>
      <c r="PV1168" s="79"/>
      <c r="PW1168" s="79"/>
      <c r="PX1168" s="79"/>
      <c r="PY1168" s="79"/>
      <c r="PZ1168" s="79"/>
      <c r="QA1168" s="79"/>
      <c r="QB1168" s="79"/>
      <c r="QC1168" s="79"/>
      <c r="QD1168" s="79"/>
      <c r="QE1168" s="79"/>
      <c r="QF1168" s="79"/>
      <c r="QG1168" s="79"/>
      <c r="QH1168" s="79"/>
      <c r="QI1168" s="79"/>
      <c r="QJ1168" s="79"/>
      <c r="QK1168" s="79"/>
      <c r="QL1168" s="79"/>
      <c r="QM1168" s="79"/>
      <c r="QN1168" s="79"/>
      <c r="QO1168" s="79"/>
      <c r="QP1168" s="79"/>
      <c r="QQ1168" s="79"/>
      <c r="QR1168" s="79"/>
      <c r="QS1168" s="79"/>
      <c r="QT1168" s="79"/>
      <c r="QU1168" s="79"/>
      <c r="QV1168" s="79"/>
      <c r="QW1168" s="79"/>
      <c r="QX1168" s="79"/>
      <c r="QY1168" s="79"/>
      <c r="QZ1168" s="79"/>
      <c r="RA1168" s="79"/>
      <c r="RB1168" s="79"/>
      <c r="RC1168" s="79"/>
      <c r="RD1168" s="79"/>
      <c r="RE1168" s="79"/>
      <c r="RF1168" s="79"/>
      <c r="RG1168" s="79"/>
      <c r="RH1168" s="79"/>
      <c r="RI1168" s="79"/>
      <c r="RJ1168" s="79"/>
      <c r="RK1168" s="79"/>
      <c r="RL1168" s="79"/>
      <c r="RM1168" s="79"/>
      <c r="RN1168" s="79"/>
      <c r="RO1168" s="79"/>
      <c r="RP1168" s="79"/>
      <c r="RQ1168" s="79"/>
      <c r="RR1168" s="79"/>
      <c r="RS1168" s="79"/>
      <c r="RT1168" s="79"/>
      <c r="RU1168" s="79"/>
      <c r="RV1168" s="79"/>
      <c r="RW1168" s="79"/>
      <c r="RX1168" s="79"/>
      <c r="RY1168" s="79"/>
      <c r="RZ1168" s="79"/>
      <c r="SA1168" s="79"/>
      <c r="SB1168" s="79"/>
      <c r="SC1168" s="79"/>
      <c r="SD1168" s="79"/>
      <c r="SE1168" s="79"/>
      <c r="SF1168" s="79"/>
      <c r="SG1168" s="79"/>
      <c r="SH1168" s="79"/>
      <c r="SI1168" s="79"/>
      <c r="SJ1168" s="79"/>
      <c r="SK1168" s="79"/>
      <c r="SL1168" s="79"/>
      <c r="SM1168" s="79"/>
      <c r="SN1168" s="79"/>
      <c r="SO1168" s="79"/>
      <c r="SP1168" s="79"/>
      <c r="SQ1168" s="79"/>
      <c r="SR1168" s="79"/>
      <c r="SS1168" s="79"/>
      <c r="ST1168" s="79"/>
      <c r="SU1168" s="79"/>
      <c r="SV1168" s="79"/>
      <c r="SW1168" s="79"/>
      <c r="SX1168" s="79"/>
      <c r="SY1168" s="79"/>
      <c r="SZ1168" s="79"/>
      <c r="TA1168" s="79"/>
      <c r="TB1168" s="79"/>
      <c r="TC1168" s="79"/>
      <c r="TD1168" s="79"/>
      <c r="TE1168" s="79"/>
      <c r="TF1168" s="79"/>
      <c r="TG1168" s="79"/>
      <c r="TH1168" s="79"/>
      <c r="TI1168" s="79"/>
      <c r="TJ1168" s="79"/>
      <c r="TK1168" s="79"/>
      <c r="TL1168" s="79"/>
      <c r="TM1168" s="79"/>
      <c r="TN1168" s="79"/>
      <c r="TO1168" s="79"/>
      <c r="TP1168" s="79"/>
      <c r="TQ1168" s="79"/>
      <c r="TR1168" s="79"/>
      <c r="TS1168" s="79"/>
      <c r="TT1168" s="79"/>
      <c r="TU1168" s="79"/>
      <c r="TV1168" s="79"/>
      <c r="TW1168" s="79"/>
      <c r="TX1168" s="79"/>
      <c r="TY1168" s="79"/>
      <c r="TZ1168" s="79"/>
      <c r="UA1168" s="79"/>
      <c r="UB1168" s="79"/>
      <c r="UC1168" s="79"/>
      <c r="UD1168" s="79"/>
      <c r="UE1168" s="79"/>
      <c r="UF1168" s="79"/>
      <c r="UG1168" s="79"/>
      <c r="UH1168" s="79"/>
      <c r="UI1168" s="79"/>
      <c r="UJ1168" s="79"/>
      <c r="UK1168" s="79"/>
      <c r="UL1168" s="79"/>
      <c r="UM1168" s="79"/>
      <c r="UN1168" s="79"/>
      <c r="UO1168" s="79"/>
      <c r="UP1168" s="79"/>
      <c r="UQ1168" s="79"/>
      <c r="UR1168" s="79"/>
      <c r="US1168" s="79"/>
      <c r="UT1168" s="79"/>
      <c r="UU1168" s="79"/>
      <c r="UV1168" s="79"/>
      <c r="UW1168" s="79"/>
      <c r="UX1168" s="79"/>
      <c r="UY1168" s="79"/>
      <c r="UZ1168" s="79"/>
      <c r="VA1168" s="79"/>
      <c r="VB1168" s="79"/>
      <c r="VC1168" s="79"/>
      <c r="VD1168" s="79"/>
      <c r="VE1168" s="79"/>
      <c r="VF1168" s="79"/>
      <c r="VG1168" s="79"/>
      <c r="VH1168" s="79"/>
      <c r="VI1168" s="79"/>
      <c r="VJ1168" s="79"/>
      <c r="VK1168" s="79"/>
      <c r="VL1168" s="79"/>
      <c r="VM1168" s="79"/>
      <c r="VN1168" s="79"/>
      <c r="VO1168" s="79"/>
      <c r="VP1168" s="79"/>
      <c r="VQ1168" s="79"/>
      <c r="VR1168" s="79"/>
      <c r="VS1168" s="79"/>
      <c r="VT1168" s="79"/>
      <c r="VU1168" s="79"/>
      <c r="VV1168" s="79"/>
      <c r="VW1168" s="79"/>
      <c r="VX1168" s="79"/>
      <c r="VY1168" s="79"/>
      <c r="VZ1168" s="79"/>
      <c r="WA1168" s="79"/>
      <c r="WB1168" s="79"/>
      <c r="WC1168" s="79"/>
    </row>
    <row r="1169" spans="1:601" s="79" customFormat="1">
      <c r="A1169" s="60">
        <f>IF(C1169=C1168,A1168,IF(C1169=(C1168+1),A1168,(A1168+1)))</f>
        <v>161</v>
      </c>
      <c r="B1169" s="50" t="str">
        <f>IF(L1169="Stroke",IF(M1169=M1168,IF(A1169&lt;&gt;A1168,1,IF(L1168="Stroke",B1168+1,IF(L1167="Stroke",B1167+1,IF(L1166="Stroke",B1166+1,IF(L1165="Stroke",B1165+1,IF(L1164="Stroke",B1164+1,IF(L1163="Stroke",B1163+1,IF(L1162="Stroke",B1162+1,"")))))))),IF(A1169&lt;&gt;A1167,1,IF(M1169=M1167,IF(L1167="Stroke",B1167+1,IF(M1169=M1166,IF(L1166="Stroke",B1166+1,""))),1))),"")</f>
        <v/>
      </c>
      <c r="C1169" s="60">
        <f t="shared" si="36"/>
        <v>69239</v>
      </c>
      <c r="D1169" s="60" t="str">
        <f t="shared" si="37"/>
        <v>2017123</v>
      </c>
      <c r="E1169" s="60">
        <v>2017</v>
      </c>
      <c r="F1169" s="60">
        <v>12</v>
      </c>
      <c r="G1169" s="60">
        <v>3</v>
      </c>
      <c r="H1169" s="60">
        <v>19</v>
      </c>
      <c r="I1169" s="60">
        <v>13</v>
      </c>
      <c r="J1169" s="60">
        <v>59</v>
      </c>
      <c r="K1169" s="60">
        <v>122</v>
      </c>
      <c r="L1169" s="60" t="s">
        <v>172</v>
      </c>
      <c r="M1169" s="60">
        <v>2</v>
      </c>
      <c r="N1169" s="60" t="s">
        <v>21</v>
      </c>
      <c r="O1169" s="60" t="s">
        <v>27</v>
      </c>
      <c r="P1169" s="60">
        <v>353</v>
      </c>
      <c r="Q1169" s="60" t="s">
        <v>186</v>
      </c>
      <c r="R1169" s="60"/>
      <c r="S1169" s="60"/>
      <c r="T1169" s="60"/>
    </row>
    <row r="1170" spans="1:601" s="79" customFormat="1">
      <c r="A1170" s="60">
        <f>IF(C1170=C1169,A1169,IF(C1170=(C1169+1),A1169,(A1169+1)))</f>
        <v>161</v>
      </c>
      <c r="B1170" s="50" t="str">
        <f>IF(L1170="Stroke",IF(M1170=M1169,IF(A1170&lt;&gt;A1169,1,IF(L1169="Stroke",B1169+1,IF(L1168="Stroke",B1168+1,IF(L1167="Stroke",B1167+1,IF(L1166="Stroke",B1166+1,IF(L1165="Stroke",B1165+1,IF(L1164="Stroke",B1164+1,IF(L1163="Stroke",B1163+1,"")))))))),IF(A1170&lt;&gt;A1168,1,IF(M1170=M1168,IF(L1168="Stroke",B1168+1,IF(M1170=M1167,IF(L1167="Stroke",B1167+1,""))),1))),"")</f>
        <v/>
      </c>
      <c r="C1170" s="60">
        <f t="shared" si="36"/>
        <v>69239</v>
      </c>
      <c r="D1170" s="60" t="str">
        <f t="shared" si="37"/>
        <v>2017123</v>
      </c>
      <c r="E1170" s="60">
        <v>2017</v>
      </c>
      <c r="F1170" s="60">
        <v>12</v>
      </c>
      <c r="G1170" s="60">
        <v>3</v>
      </c>
      <c r="H1170" s="60">
        <v>19</v>
      </c>
      <c r="I1170" s="60">
        <v>13</v>
      </c>
      <c r="J1170" s="60">
        <v>59</v>
      </c>
      <c r="K1170" s="60">
        <v>268</v>
      </c>
      <c r="L1170" s="60" t="s">
        <v>47</v>
      </c>
      <c r="M1170" s="60">
        <v>2</v>
      </c>
      <c r="N1170" s="60" t="s">
        <v>21</v>
      </c>
      <c r="O1170" s="60" t="s">
        <v>27</v>
      </c>
      <c r="P1170" s="60">
        <v>0</v>
      </c>
      <c r="Q1170" s="60"/>
      <c r="R1170" s="60"/>
      <c r="S1170" s="60"/>
      <c r="T1170" s="60"/>
    </row>
    <row r="1171" spans="1:601" s="79" customFormat="1">
      <c r="A1171" s="60">
        <f>IF(C1171=C1170,A1170,IF(C1171=(C1170+1),A1170,(A1170+1)))</f>
        <v>161</v>
      </c>
      <c r="B1171" s="50" t="str">
        <f>IF(L1171="Stroke",IF(M1171=M1170,IF(A1171&lt;&gt;A1170,1,IF(L1170="Stroke",B1170+1,IF(L1169="Stroke",B1169+1,IF(L1168="Stroke",B1168+1,IF(L1167="Stroke",B1167+1,IF(L1166="Stroke",B1166+1,IF(L1165="Stroke",B1165+1,IF(L1164="Stroke",B1164+1,"")))))))),IF(A1171&lt;&gt;A1169,1,IF(M1171=M1169,IF(L1169="Stroke",B1169+1,IF(M1171=M1168,IF(L1168="Stroke",B1168+1,""))),1))),"")</f>
        <v/>
      </c>
      <c r="C1171" s="60">
        <f t="shared" si="36"/>
        <v>69239</v>
      </c>
      <c r="D1171" s="60" t="str">
        <f t="shared" si="37"/>
        <v>2017123</v>
      </c>
      <c r="E1171" s="60">
        <v>2017</v>
      </c>
      <c r="F1171" s="60">
        <v>12</v>
      </c>
      <c r="G1171" s="60">
        <v>3</v>
      </c>
      <c r="H1171" s="60">
        <v>19</v>
      </c>
      <c r="I1171" s="60">
        <v>13</v>
      </c>
      <c r="J1171" s="60">
        <v>59</v>
      </c>
      <c r="K1171" s="60">
        <v>331</v>
      </c>
      <c r="L1171" s="60" t="s">
        <v>47</v>
      </c>
      <c r="M1171" s="60">
        <v>2</v>
      </c>
      <c r="N1171" s="60" t="s">
        <v>21</v>
      </c>
      <c r="O1171" s="60" t="s">
        <v>27</v>
      </c>
      <c r="P1171" s="60">
        <v>0</v>
      </c>
      <c r="Q1171" s="60" t="s">
        <v>227</v>
      </c>
      <c r="R1171" s="60"/>
      <c r="S1171" s="60"/>
      <c r="T1171" s="60"/>
    </row>
    <row r="1172" spans="1:601" s="79" customFormat="1">
      <c r="A1172" s="60">
        <f>IF(C1172=C1171,A1171,IF(C1172=(C1171+1),A1171,(A1171+1)))</f>
        <v>161</v>
      </c>
      <c r="B1172" s="50" t="str">
        <f>IF(L1172="Stroke",IF(M1172=M1171,IF(A1172&lt;&gt;A1171,1,IF(L1171="Stroke",B1171+1,IF(L1170="Stroke",B1170+1,IF(L1169="Stroke",B1169+1,IF(L1168="Stroke",B1168+1,IF(L1167="Stroke",B1167+1,IF(L1166="Stroke",B1166+1,IF(L1165="Stroke",B1165+1,"")))))))),IF(A1172&lt;&gt;A1170,1,IF(M1172=M1170,IF(L1170="Stroke",B1170+1,IF(M1172=M1169,IF(L1169="Stroke",B1169+1,""))),1))),"")</f>
        <v/>
      </c>
      <c r="C1172" s="60">
        <f t="shared" si="36"/>
        <v>69239</v>
      </c>
      <c r="D1172" s="60" t="str">
        <f t="shared" si="37"/>
        <v>2017123</v>
      </c>
      <c r="E1172" s="60">
        <v>2017</v>
      </c>
      <c r="F1172" s="60">
        <v>12</v>
      </c>
      <c r="G1172" s="60">
        <v>3</v>
      </c>
      <c r="H1172" s="60">
        <v>19</v>
      </c>
      <c r="I1172" s="60">
        <v>13</v>
      </c>
      <c r="J1172" s="60">
        <v>59</v>
      </c>
      <c r="K1172" s="60">
        <v>348</v>
      </c>
      <c r="L1172" s="60" t="s">
        <v>47</v>
      </c>
      <c r="M1172" s="60">
        <v>2</v>
      </c>
      <c r="N1172" s="60" t="s">
        <v>21</v>
      </c>
      <c r="O1172" s="60" t="s">
        <v>27</v>
      </c>
      <c r="P1172" s="60">
        <v>0</v>
      </c>
      <c r="Q1172" s="60"/>
      <c r="R1172" s="60"/>
      <c r="S1172" s="60"/>
      <c r="T1172" s="60"/>
    </row>
    <row r="1173" spans="1:601" s="79" customFormat="1">
      <c r="A1173" s="60">
        <f>IF(C1173=C1172,A1172,IF(C1173=(C1172+1),A1172,(A1172+1)))</f>
        <v>161</v>
      </c>
      <c r="B1173" s="50" t="str">
        <f>IF(L1173="Stroke",IF(M1173=M1172,IF(A1173&lt;&gt;A1172,1,IF(L1172="Stroke",B1172+1,IF(L1171="Stroke",B1171+1,IF(L1170="Stroke",B1170+1,IF(L1169="Stroke",B1169+1,IF(L1168="Stroke",B1168+1,IF(L1167="Stroke",B1167+1,IF(L1166="Stroke",B1166+1,"")))))))),IF(A1173&lt;&gt;A1171,1,IF(M1173=M1171,IF(L1171="Stroke",B1171+1,IF(M1173=M1170,IF(L1170="Stroke",B1170+1,""))),1))),"")</f>
        <v/>
      </c>
      <c r="C1173" s="60">
        <f t="shared" si="36"/>
        <v>69239</v>
      </c>
      <c r="D1173" s="60" t="str">
        <f t="shared" si="37"/>
        <v>2017123</v>
      </c>
      <c r="E1173" s="60">
        <v>2017</v>
      </c>
      <c r="F1173" s="60">
        <v>12</v>
      </c>
      <c r="G1173" s="60">
        <v>3</v>
      </c>
      <c r="H1173" s="60">
        <v>19</v>
      </c>
      <c r="I1173" s="60">
        <v>13</v>
      </c>
      <c r="J1173" s="60">
        <v>59</v>
      </c>
      <c r="K1173" s="60">
        <v>354</v>
      </c>
      <c r="L1173" s="60" t="s">
        <v>47</v>
      </c>
      <c r="M1173" s="60">
        <v>2</v>
      </c>
      <c r="N1173" s="60" t="s">
        <v>21</v>
      </c>
      <c r="O1173" s="60" t="s">
        <v>27</v>
      </c>
      <c r="P1173" s="60">
        <v>0</v>
      </c>
      <c r="Q1173" s="60"/>
      <c r="R1173" s="60"/>
      <c r="S1173" s="60"/>
      <c r="T1173" s="60"/>
    </row>
    <row r="1174" spans="1:601" s="79" customFormat="1">
      <c r="A1174" s="60">
        <f>IF(C1174=C1173,A1173,IF(C1174=(C1173+1),A1173,(A1173+1)))</f>
        <v>161</v>
      </c>
      <c r="B1174" s="50" t="str">
        <f>IF(L1174="Stroke",IF(M1174=M1173,IF(A1174&lt;&gt;A1173,1,IF(L1173="Stroke",B1173+1,IF(L1172="Stroke",B1172+1,IF(L1171="Stroke",B1171+1,IF(L1170="Stroke",B1170+1,IF(L1169="Stroke",B1169+1,IF(L1168="Stroke",B1168+1,IF(L1167="Stroke",B1167+1,"")))))))),IF(A1174&lt;&gt;A1172,1,IF(M1174=M1172,IF(L1172="Stroke",B1172+1,IF(M1174=M1171,IF(L1171="Stroke",B1171+1,""))),1))),"")</f>
        <v/>
      </c>
      <c r="C1174" s="60">
        <f t="shared" si="36"/>
        <v>69239</v>
      </c>
      <c r="D1174" s="60" t="str">
        <f t="shared" si="37"/>
        <v>2017123</v>
      </c>
      <c r="E1174" s="60">
        <v>2017</v>
      </c>
      <c r="F1174" s="60">
        <v>12</v>
      </c>
      <c r="G1174" s="60">
        <v>3</v>
      </c>
      <c r="H1174" s="60">
        <v>19</v>
      </c>
      <c r="I1174" s="60">
        <v>13</v>
      </c>
      <c r="J1174" s="60">
        <v>59</v>
      </c>
      <c r="K1174" s="60">
        <v>364</v>
      </c>
      <c r="L1174" s="60" t="s">
        <v>47</v>
      </c>
      <c r="M1174" s="60">
        <v>2</v>
      </c>
      <c r="N1174" s="60" t="s">
        <v>21</v>
      </c>
      <c r="O1174" s="60" t="s">
        <v>27</v>
      </c>
      <c r="P1174" s="60">
        <v>0</v>
      </c>
      <c r="Q1174" s="60"/>
      <c r="R1174" s="60"/>
      <c r="S1174" s="60"/>
      <c r="T1174" s="60"/>
    </row>
    <row r="1175" spans="1:601" s="79" customFormat="1">
      <c r="A1175" s="60">
        <f>IF(C1175=C1174,A1174,IF(C1175=(C1174+1),A1174,(A1174+1)))</f>
        <v>161</v>
      </c>
      <c r="B1175" s="50" t="str">
        <f>IF(L1175="Stroke",IF(M1175=M1174,IF(A1175&lt;&gt;A1174,1,IF(L1174="Stroke",B1174+1,IF(L1173="Stroke",B1173+1,IF(L1172="Stroke",B1172+1,IF(L1171="Stroke",B1171+1,IF(L1170="Stroke",B1170+1,IF(L1169="Stroke",B1169+1,IF(L1168="Stroke",B1168+1,"")))))))),IF(A1175&lt;&gt;A1173,1,IF(M1175=M1173,IF(L1173="Stroke",B1173+1,IF(M1175=M1172,IF(L1172="Stroke",B1172+1,""))),1))),"")</f>
        <v/>
      </c>
      <c r="C1175" s="60">
        <f t="shared" si="36"/>
        <v>69239</v>
      </c>
      <c r="D1175" s="60" t="str">
        <f t="shared" si="37"/>
        <v>2017123</v>
      </c>
      <c r="E1175" s="60">
        <v>2017</v>
      </c>
      <c r="F1175" s="60">
        <v>12</v>
      </c>
      <c r="G1175" s="60">
        <v>3</v>
      </c>
      <c r="H1175" s="60">
        <v>19</v>
      </c>
      <c r="I1175" s="60">
        <v>13</v>
      </c>
      <c r="J1175" s="60">
        <v>59</v>
      </c>
      <c r="K1175" s="60">
        <v>381</v>
      </c>
      <c r="L1175" s="60" t="s">
        <v>47</v>
      </c>
      <c r="M1175" s="60">
        <v>2</v>
      </c>
      <c r="N1175" s="60" t="s">
        <v>21</v>
      </c>
      <c r="O1175" s="60" t="s">
        <v>27</v>
      </c>
      <c r="P1175" s="60">
        <v>0</v>
      </c>
      <c r="Q1175" s="60"/>
      <c r="R1175" s="60"/>
      <c r="S1175" s="60"/>
      <c r="T1175" s="60"/>
    </row>
    <row r="1176" spans="1:601" s="79" customFormat="1">
      <c r="A1176" s="60">
        <f>IF(C1176=C1175,A1175,IF(C1176=(C1175+1),A1175,(A1175+1)))</f>
        <v>161</v>
      </c>
      <c r="B1176" s="50" t="str">
        <f>IF(L1176="Stroke",IF(M1176=M1175,IF(A1176&lt;&gt;A1175,1,IF(L1175="Stroke",B1175+1,IF(L1174="Stroke",B1174+1,IF(L1173="Stroke",B1173+1,IF(L1172="Stroke",B1172+1,IF(L1171="Stroke",B1171+1,IF(L1170="Stroke",B1170+1,IF(L1169="Stroke",B1169+1,"")))))))),IF(A1176&lt;&gt;A1174,1,IF(M1176=M1174,IF(L1174="Stroke",B1174+1,IF(M1176=M1173,IF(L1173="Stroke",B1173+1,""))),1))),"")</f>
        <v/>
      </c>
      <c r="C1176" s="60">
        <f t="shared" si="36"/>
        <v>69239</v>
      </c>
      <c r="D1176" s="60" t="str">
        <f t="shared" si="37"/>
        <v>2017123</v>
      </c>
      <c r="E1176" s="60">
        <v>2017</v>
      </c>
      <c r="F1176" s="60">
        <v>12</v>
      </c>
      <c r="G1176" s="60">
        <v>3</v>
      </c>
      <c r="H1176" s="60">
        <v>19</v>
      </c>
      <c r="I1176" s="60">
        <v>13</v>
      </c>
      <c r="J1176" s="60">
        <v>59</v>
      </c>
      <c r="K1176" s="60">
        <v>417</v>
      </c>
      <c r="L1176" s="60" t="s">
        <v>47</v>
      </c>
      <c r="M1176" s="60">
        <v>2</v>
      </c>
      <c r="N1176" s="60" t="s">
        <v>21</v>
      </c>
      <c r="O1176" s="60" t="s">
        <v>27</v>
      </c>
      <c r="P1176" s="60">
        <v>0</v>
      </c>
      <c r="Q1176" s="60"/>
      <c r="R1176" s="60"/>
      <c r="S1176" s="60"/>
      <c r="T1176" s="60"/>
    </row>
    <row r="1177" spans="1:601" s="85" customFormat="1">
      <c r="A1177" s="83">
        <f>IF(C1177=C1176,A1176,IF(C1177=(C1176+1),A1176,(A1176+1)))</f>
        <v>162</v>
      </c>
      <c r="B1177" s="50">
        <f>IF(L1177="Stroke",IF(M1177=M1176,IF(A1177&lt;&gt;A1176,1,IF(L1176="Stroke",B1176+1,IF(L1175="Stroke",B1175+1,IF(L1174="Stroke",B1174+1,IF(L1173="Stroke",B1173+1,IF(L1172="Stroke",B1172+1,IF(L1171="Stroke",B1171+1,IF(L1170="Stroke",B1170+1,"")))))))),IF(A1177&lt;&gt;A1175,1,IF(M1177=M1175,IF(L1175="Stroke",B1175+1,IF(M1177=M1174,IF(L1174="Stroke",B1174+1,""))),1))),"")</f>
        <v>1</v>
      </c>
      <c r="C1177" s="83">
        <f t="shared" si="36"/>
        <v>65860</v>
      </c>
      <c r="D1177" s="83" t="str">
        <f t="shared" si="37"/>
        <v>201815</v>
      </c>
      <c r="E1177" s="83">
        <v>2018</v>
      </c>
      <c r="F1177" s="83">
        <v>1</v>
      </c>
      <c r="G1177" s="83">
        <v>5</v>
      </c>
      <c r="H1177" s="83">
        <v>18</v>
      </c>
      <c r="I1177" s="83">
        <v>17</v>
      </c>
      <c r="J1177" s="83">
        <v>40</v>
      </c>
      <c r="K1177" s="83">
        <v>281</v>
      </c>
      <c r="L1177" s="83" t="s">
        <v>26</v>
      </c>
      <c r="M1177" s="83">
        <v>1</v>
      </c>
      <c r="N1177" s="83" t="s">
        <v>21</v>
      </c>
      <c r="O1177" s="83" t="s">
        <v>27</v>
      </c>
      <c r="P1177" s="83">
        <v>17</v>
      </c>
      <c r="Q1177" s="83" t="s">
        <v>207</v>
      </c>
      <c r="R1177" s="60"/>
      <c r="S1177" s="60"/>
      <c r="T1177" s="60"/>
      <c r="U1177" s="79"/>
      <c r="V1177" s="79"/>
      <c r="W1177" s="79"/>
      <c r="X1177" s="79"/>
      <c r="Y1177" s="79"/>
      <c r="Z1177" s="79"/>
      <c r="AA1177" s="79"/>
      <c r="AB1177" s="79"/>
      <c r="AC1177" s="79"/>
      <c r="AD1177" s="79"/>
      <c r="AE1177" s="79"/>
      <c r="AF1177" s="79"/>
      <c r="AG1177" s="79"/>
      <c r="AH1177" s="79"/>
      <c r="AI1177" s="79"/>
      <c r="AJ1177" s="79"/>
      <c r="AK1177" s="79"/>
      <c r="AL1177" s="79"/>
      <c r="AM1177" s="79"/>
      <c r="AN1177" s="79"/>
      <c r="AO1177" s="79"/>
      <c r="AP1177" s="79"/>
      <c r="AQ1177" s="79"/>
      <c r="AR1177" s="79"/>
      <c r="AS1177" s="79"/>
      <c r="AT1177" s="79"/>
      <c r="AU1177" s="79"/>
      <c r="AV1177" s="79"/>
      <c r="AW1177" s="79"/>
      <c r="AX1177" s="79"/>
      <c r="AY1177" s="79"/>
      <c r="AZ1177" s="79"/>
      <c r="BA1177" s="79"/>
      <c r="BB1177" s="79"/>
      <c r="BC1177" s="79"/>
      <c r="BD1177" s="79"/>
      <c r="BE1177" s="79"/>
      <c r="BF1177" s="79"/>
      <c r="BG1177" s="79"/>
      <c r="BH1177" s="79"/>
      <c r="BI1177" s="79"/>
      <c r="BJ1177" s="79"/>
      <c r="BK1177" s="79"/>
      <c r="BL1177" s="79"/>
      <c r="BM1177" s="79"/>
      <c r="BN1177" s="79"/>
      <c r="BO1177" s="79"/>
      <c r="BP1177" s="79"/>
      <c r="BQ1177" s="79"/>
      <c r="BR1177" s="79"/>
      <c r="BS1177" s="79"/>
      <c r="BT1177" s="79"/>
      <c r="BU1177" s="79"/>
      <c r="BV1177" s="79"/>
      <c r="BW1177" s="79"/>
      <c r="BX1177" s="79"/>
      <c r="BY1177" s="79"/>
      <c r="BZ1177" s="79"/>
      <c r="CA1177" s="79"/>
      <c r="CB1177" s="79"/>
      <c r="CC1177" s="79"/>
      <c r="CD1177" s="79"/>
      <c r="CE1177" s="79"/>
      <c r="CF1177" s="79"/>
      <c r="CG1177" s="79"/>
      <c r="CH1177" s="79"/>
      <c r="CI1177" s="79"/>
      <c r="CJ1177" s="79"/>
      <c r="CK1177" s="79"/>
      <c r="CL1177" s="79"/>
      <c r="CM1177" s="79"/>
      <c r="CN1177" s="79"/>
      <c r="CO1177" s="79"/>
      <c r="CP1177" s="79"/>
      <c r="CQ1177" s="79"/>
      <c r="CR1177" s="79"/>
      <c r="CS1177" s="79"/>
      <c r="CT1177" s="79"/>
      <c r="CU1177" s="79"/>
      <c r="CV1177" s="79"/>
      <c r="CW1177" s="79"/>
      <c r="CX1177" s="79"/>
      <c r="CY1177" s="79"/>
      <c r="CZ1177" s="79"/>
      <c r="DA1177" s="79"/>
      <c r="DB1177" s="79"/>
      <c r="DC1177" s="79"/>
      <c r="DD1177" s="79"/>
      <c r="DE1177" s="79"/>
      <c r="DF1177" s="79"/>
      <c r="DG1177" s="79"/>
      <c r="DH1177" s="79"/>
      <c r="DI1177" s="79"/>
      <c r="DJ1177" s="79"/>
      <c r="DK1177" s="79"/>
      <c r="DL1177" s="79"/>
      <c r="DM1177" s="79"/>
      <c r="DN1177" s="79"/>
      <c r="DO1177" s="79"/>
      <c r="DP1177" s="79"/>
      <c r="DQ1177" s="79"/>
      <c r="DR1177" s="79"/>
      <c r="DS1177" s="79"/>
      <c r="DT1177" s="79"/>
      <c r="DU1177" s="79"/>
      <c r="DV1177" s="79"/>
      <c r="DW1177" s="79"/>
      <c r="DX1177" s="79"/>
      <c r="DY1177" s="79"/>
      <c r="DZ1177" s="79"/>
      <c r="EA1177" s="79"/>
      <c r="EB1177" s="79"/>
      <c r="EC1177" s="79"/>
      <c r="ED1177" s="79"/>
      <c r="EE1177" s="79"/>
      <c r="EF1177" s="79"/>
      <c r="EG1177" s="79"/>
      <c r="EH1177" s="79"/>
      <c r="EI1177" s="79"/>
      <c r="EJ1177" s="79"/>
      <c r="EK1177" s="79"/>
      <c r="EL1177" s="79"/>
      <c r="EM1177" s="79"/>
      <c r="EN1177" s="79"/>
      <c r="EO1177" s="79"/>
      <c r="EP1177" s="79"/>
      <c r="EQ1177" s="79"/>
      <c r="ER1177" s="79"/>
      <c r="ES1177" s="79"/>
      <c r="ET1177" s="79"/>
      <c r="EU1177" s="79"/>
      <c r="EV1177" s="79"/>
      <c r="EW1177" s="79"/>
      <c r="EX1177" s="79"/>
      <c r="EY1177" s="79"/>
      <c r="EZ1177" s="79"/>
      <c r="FA1177" s="79"/>
      <c r="FB1177" s="79"/>
      <c r="FC1177" s="79"/>
      <c r="FD1177" s="79"/>
      <c r="FE1177" s="79"/>
      <c r="FF1177" s="79"/>
      <c r="FG1177" s="79"/>
      <c r="FH1177" s="79"/>
      <c r="FI1177" s="79"/>
      <c r="FJ1177" s="79"/>
      <c r="FK1177" s="79"/>
      <c r="FL1177" s="79"/>
      <c r="FM1177" s="79"/>
      <c r="FN1177" s="79"/>
      <c r="FO1177" s="79"/>
      <c r="FP1177" s="79"/>
      <c r="FQ1177" s="79"/>
      <c r="FR1177" s="79"/>
      <c r="FS1177" s="79"/>
      <c r="FT1177" s="79"/>
      <c r="FU1177" s="79"/>
      <c r="FV1177" s="79"/>
      <c r="FW1177" s="79"/>
      <c r="FX1177" s="79"/>
      <c r="FY1177" s="79"/>
      <c r="FZ1177" s="79"/>
      <c r="GA1177" s="79"/>
      <c r="GB1177" s="79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79"/>
      <c r="HP1177" s="79"/>
      <c r="HQ1177" s="79"/>
      <c r="HR1177" s="79"/>
      <c r="HS1177" s="79"/>
      <c r="HT1177" s="79"/>
      <c r="HU1177" s="79"/>
      <c r="HV1177" s="79"/>
      <c r="HW1177" s="79"/>
      <c r="HX1177" s="79"/>
      <c r="HY1177" s="79"/>
      <c r="HZ1177" s="79"/>
      <c r="IA1177" s="79"/>
      <c r="IB1177" s="79"/>
      <c r="IC1177" s="79"/>
      <c r="ID1177" s="79"/>
      <c r="IE1177" s="79"/>
      <c r="IF1177" s="79"/>
      <c r="IG1177" s="79"/>
      <c r="IH1177" s="79"/>
      <c r="II1177" s="79"/>
      <c r="IJ1177" s="79"/>
      <c r="IK1177" s="79"/>
      <c r="IL1177" s="79"/>
      <c r="IM1177" s="79"/>
      <c r="IN1177" s="79"/>
      <c r="IO1177" s="79"/>
      <c r="IP1177" s="79"/>
      <c r="IQ1177" s="79"/>
      <c r="IR1177" s="79"/>
      <c r="IS1177" s="79"/>
      <c r="IT1177" s="79"/>
      <c r="IU1177" s="79"/>
      <c r="IV1177" s="79"/>
      <c r="IW1177" s="79"/>
      <c r="IX1177" s="79"/>
      <c r="IY1177" s="79"/>
      <c r="IZ1177" s="79"/>
      <c r="JA1177" s="79"/>
      <c r="JB1177" s="79"/>
      <c r="JC1177" s="79"/>
      <c r="JD1177" s="79"/>
      <c r="JE1177" s="79"/>
      <c r="JF1177" s="79"/>
      <c r="JG1177" s="79"/>
      <c r="JH1177" s="79"/>
      <c r="JI1177" s="79"/>
      <c r="JJ1177" s="79"/>
      <c r="JK1177" s="79"/>
      <c r="JL1177" s="79"/>
      <c r="JM1177" s="79"/>
      <c r="JN1177" s="79"/>
      <c r="JO1177" s="79"/>
      <c r="JP1177" s="79"/>
      <c r="JQ1177" s="79"/>
      <c r="JR1177" s="79"/>
      <c r="JS1177" s="79"/>
      <c r="JT1177" s="79"/>
      <c r="JU1177" s="79"/>
      <c r="JV1177" s="79"/>
      <c r="JW1177" s="79"/>
      <c r="JX1177" s="79"/>
      <c r="JY1177" s="79"/>
      <c r="JZ1177" s="79"/>
      <c r="KA1177" s="79"/>
      <c r="KB1177" s="79"/>
      <c r="KC1177" s="79"/>
      <c r="KD1177" s="79"/>
      <c r="KE1177" s="79"/>
      <c r="KF1177" s="79"/>
      <c r="KG1177" s="79"/>
      <c r="KH1177" s="79"/>
      <c r="KI1177" s="79"/>
      <c r="KJ1177" s="79"/>
      <c r="KK1177" s="79"/>
      <c r="KL1177" s="79"/>
      <c r="KM1177" s="79"/>
      <c r="KN1177" s="79"/>
      <c r="KO1177" s="79"/>
      <c r="KP1177" s="79"/>
      <c r="KQ1177" s="79"/>
      <c r="KR1177" s="79"/>
      <c r="KS1177" s="79"/>
      <c r="KT1177" s="79"/>
      <c r="KU1177" s="79"/>
      <c r="KV1177" s="79"/>
      <c r="KW1177" s="79"/>
      <c r="KX1177" s="79"/>
      <c r="KY1177" s="79"/>
      <c r="KZ1177" s="79"/>
      <c r="LA1177" s="79"/>
      <c r="LB1177" s="79"/>
      <c r="LC1177" s="79"/>
      <c r="LD1177" s="79"/>
      <c r="LE1177" s="79"/>
      <c r="LF1177" s="79"/>
      <c r="LG1177" s="79"/>
      <c r="LH1177" s="79"/>
      <c r="LI1177" s="79"/>
      <c r="LJ1177" s="79"/>
      <c r="LK1177" s="79"/>
      <c r="LL1177" s="79"/>
      <c r="LM1177" s="79"/>
      <c r="LN1177" s="79"/>
      <c r="LO1177" s="79"/>
      <c r="LP1177" s="79"/>
      <c r="LQ1177" s="79"/>
      <c r="LR1177" s="79"/>
      <c r="LS1177" s="79"/>
      <c r="LT1177" s="79"/>
      <c r="LU1177" s="79"/>
      <c r="LV1177" s="79"/>
      <c r="LW1177" s="79"/>
      <c r="LX1177" s="79"/>
      <c r="LY1177" s="79"/>
      <c r="LZ1177" s="79"/>
      <c r="MA1177" s="79"/>
      <c r="MB1177" s="79"/>
      <c r="MC1177" s="79"/>
      <c r="MD1177" s="79"/>
      <c r="ME1177" s="79"/>
      <c r="MF1177" s="79"/>
      <c r="MG1177" s="79"/>
      <c r="MH1177" s="79"/>
      <c r="MI1177" s="79"/>
      <c r="MJ1177" s="79"/>
      <c r="MK1177" s="79"/>
      <c r="ML1177" s="79"/>
      <c r="MM1177" s="79"/>
      <c r="MN1177" s="79"/>
      <c r="MO1177" s="79"/>
      <c r="MP1177" s="79"/>
      <c r="MQ1177" s="79"/>
      <c r="MR1177" s="79"/>
      <c r="MS1177" s="79"/>
      <c r="MT1177" s="79"/>
      <c r="MU1177" s="79"/>
      <c r="MV1177" s="79"/>
      <c r="MW1177" s="79"/>
      <c r="MX1177" s="79"/>
      <c r="MY1177" s="79"/>
      <c r="MZ1177" s="79"/>
      <c r="NA1177" s="79"/>
      <c r="NB1177" s="79"/>
      <c r="NC1177" s="79"/>
      <c r="ND1177" s="79"/>
      <c r="NE1177" s="79"/>
      <c r="NF1177" s="79"/>
      <c r="NG1177" s="79"/>
      <c r="NH1177" s="79"/>
      <c r="NI1177" s="79"/>
      <c r="NJ1177" s="79"/>
      <c r="NK1177" s="79"/>
      <c r="NL1177" s="79"/>
      <c r="NM1177" s="79"/>
      <c r="NN1177" s="79"/>
      <c r="NO1177" s="79"/>
      <c r="NP1177" s="79"/>
      <c r="NQ1177" s="79"/>
      <c r="NR1177" s="79"/>
      <c r="NS1177" s="79"/>
      <c r="NT1177" s="79"/>
      <c r="NU1177" s="79"/>
      <c r="NV1177" s="79"/>
      <c r="NW1177" s="79"/>
      <c r="NX1177" s="79"/>
      <c r="NY1177" s="79"/>
      <c r="NZ1177" s="79"/>
      <c r="OA1177" s="79"/>
      <c r="OB1177" s="79"/>
      <c r="OC1177" s="79"/>
      <c r="OD1177" s="79"/>
      <c r="OE1177" s="79"/>
      <c r="OF1177" s="79"/>
      <c r="OG1177" s="79"/>
      <c r="OH1177" s="79"/>
      <c r="OI1177" s="79"/>
      <c r="OJ1177" s="79"/>
      <c r="OK1177" s="79"/>
      <c r="OL1177" s="79"/>
      <c r="OM1177" s="79"/>
      <c r="ON1177" s="79"/>
      <c r="OO1177" s="79"/>
      <c r="OP1177" s="79"/>
      <c r="OQ1177" s="79"/>
      <c r="OR1177" s="79"/>
      <c r="OS1177" s="79"/>
      <c r="OT1177" s="79"/>
      <c r="OU1177" s="79"/>
      <c r="OV1177" s="79"/>
      <c r="OW1177" s="79"/>
      <c r="OX1177" s="79"/>
      <c r="OY1177" s="79"/>
      <c r="OZ1177" s="79"/>
      <c r="PA1177" s="79"/>
      <c r="PB1177" s="79"/>
      <c r="PC1177" s="79"/>
      <c r="PD1177" s="79"/>
      <c r="PE1177" s="79"/>
      <c r="PF1177" s="79"/>
      <c r="PG1177" s="79"/>
      <c r="PH1177" s="79"/>
      <c r="PI1177" s="79"/>
      <c r="PJ1177" s="79"/>
      <c r="PK1177" s="79"/>
      <c r="PL1177" s="79"/>
      <c r="PM1177" s="79"/>
      <c r="PN1177" s="79"/>
      <c r="PO1177" s="79"/>
      <c r="PP1177" s="79"/>
      <c r="PQ1177" s="79"/>
      <c r="PR1177" s="79"/>
      <c r="PS1177" s="79"/>
      <c r="PT1177" s="79"/>
      <c r="PU1177" s="79"/>
      <c r="PV1177" s="79"/>
      <c r="PW1177" s="79"/>
      <c r="PX1177" s="79"/>
      <c r="PY1177" s="79"/>
      <c r="PZ1177" s="79"/>
      <c r="QA1177" s="79"/>
      <c r="QB1177" s="79"/>
      <c r="QC1177" s="79"/>
      <c r="QD1177" s="79"/>
      <c r="QE1177" s="79"/>
      <c r="QF1177" s="79"/>
      <c r="QG1177" s="79"/>
      <c r="QH1177" s="79"/>
      <c r="QI1177" s="79"/>
      <c r="QJ1177" s="79"/>
      <c r="QK1177" s="79"/>
      <c r="QL1177" s="79"/>
      <c r="QM1177" s="79"/>
      <c r="QN1177" s="79"/>
      <c r="QO1177" s="79"/>
      <c r="QP1177" s="79"/>
      <c r="QQ1177" s="79"/>
      <c r="QR1177" s="79"/>
      <c r="QS1177" s="79"/>
      <c r="QT1177" s="79"/>
      <c r="QU1177" s="79"/>
      <c r="QV1177" s="79"/>
      <c r="QW1177" s="79"/>
      <c r="QX1177" s="79"/>
      <c r="QY1177" s="79"/>
      <c r="QZ1177" s="79"/>
      <c r="RA1177" s="79"/>
      <c r="RB1177" s="79"/>
      <c r="RC1177" s="79"/>
      <c r="RD1177" s="79"/>
      <c r="RE1177" s="79"/>
      <c r="RF1177" s="79"/>
      <c r="RG1177" s="79"/>
      <c r="RH1177" s="79"/>
      <c r="RI1177" s="79"/>
      <c r="RJ1177" s="79"/>
      <c r="RK1177" s="79"/>
      <c r="RL1177" s="79"/>
      <c r="RM1177" s="79"/>
      <c r="RN1177" s="79"/>
      <c r="RO1177" s="79"/>
      <c r="RP1177" s="79"/>
      <c r="RQ1177" s="79"/>
      <c r="RR1177" s="79"/>
      <c r="RS1177" s="79"/>
      <c r="RT1177" s="79"/>
      <c r="RU1177" s="79"/>
      <c r="RV1177" s="79"/>
      <c r="RW1177" s="79"/>
      <c r="RX1177" s="79"/>
      <c r="RY1177" s="79"/>
      <c r="RZ1177" s="79"/>
      <c r="SA1177" s="79"/>
      <c r="SB1177" s="79"/>
      <c r="SC1177" s="79"/>
      <c r="SD1177" s="79"/>
      <c r="SE1177" s="79"/>
      <c r="SF1177" s="79"/>
      <c r="SG1177" s="79"/>
      <c r="SH1177" s="79"/>
      <c r="SI1177" s="79"/>
      <c r="SJ1177" s="79"/>
      <c r="SK1177" s="79"/>
      <c r="SL1177" s="79"/>
      <c r="SM1177" s="79"/>
      <c r="SN1177" s="79"/>
      <c r="SO1177" s="79"/>
      <c r="SP1177" s="79"/>
      <c r="SQ1177" s="79"/>
      <c r="SR1177" s="79"/>
      <c r="SS1177" s="79"/>
      <c r="ST1177" s="79"/>
      <c r="SU1177" s="79"/>
      <c r="SV1177" s="79"/>
      <c r="SW1177" s="79"/>
      <c r="SX1177" s="79"/>
      <c r="SY1177" s="79"/>
      <c r="SZ1177" s="79"/>
      <c r="TA1177" s="79"/>
      <c r="TB1177" s="79"/>
      <c r="TC1177" s="79"/>
      <c r="TD1177" s="79"/>
      <c r="TE1177" s="79"/>
      <c r="TF1177" s="79"/>
      <c r="TG1177" s="79"/>
      <c r="TH1177" s="79"/>
      <c r="TI1177" s="79"/>
      <c r="TJ1177" s="79"/>
      <c r="TK1177" s="79"/>
      <c r="TL1177" s="79"/>
      <c r="TM1177" s="79"/>
      <c r="TN1177" s="79"/>
      <c r="TO1177" s="79"/>
      <c r="TP1177" s="79"/>
      <c r="TQ1177" s="79"/>
      <c r="TR1177" s="79"/>
      <c r="TS1177" s="79"/>
      <c r="TT1177" s="79"/>
      <c r="TU1177" s="79"/>
      <c r="TV1177" s="79"/>
      <c r="TW1177" s="79"/>
      <c r="TX1177" s="79"/>
      <c r="TY1177" s="79"/>
      <c r="TZ1177" s="79"/>
      <c r="UA1177" s="79"/>
      <c r="UB1177" s="79"/>
      <c r="UC1177" s="79"/>
      <c r="UD1177" s="79"/>
      <c r="UE1177" s="79"/>
      <c r="UF1177" s="79"/>
      <c r="UG1177" s="79"/>
      <c r="UH1177" s="79"/>
      <c r="UI1177" s="79"/>
      <c r="UJ1177" s="79"/>
      <c r="UK1177" s="79"/>
      <c r="UL1177" s="79"/>
      <c r="UM1177" s="79"/>
      <c r="UN1177" s="79"/>
      <c r="UO1177" s="79"/>
      <c r="UP1177" s="79"/>
      <c r="UQ1177" s="79"/>
      <c r="UR1177" s="79"/>
      <c r="US1177" s="79"/>
      <c r="UT1177" s="79"/>
      <c r="UU1177" s="79"/>
      <c r="UV1177" s="79"/>
      <c r="UW1177" s="79"/>
      <c r="UX1177" s="79"/>
      <c r="UY1177" s="79"/>
      <c r="UZ1177" s="79"/>
      <c r="VA1177" s="79"/>
      <c r="VB1177" s="79"/>
      <c r="VC1177" s="79"/>
      <c r="VD1177" s="79"/>
      <c r="VE1177" s="79"/>
      <c r="VF1177" s="79"/>
      <c r="VG1177" s="79"/>
      <c r="VH1177" s="79"/>
      <c r="VI1177" s="79"/>
      <c r="VJ1177" s="79"/>
      <c r="VK1177" s="79"/>
      <c r="VL1177" s="79"/>
      <c r="VM1177" s="79"/>
      <c r="VN1177" s="79"/>
      <c r="VO1177" s="79"/>
      <c r="VP1177" s="79"/>
      <c r="VQ1177" s="79"/>
      <c r="VR1177" s="79"/>
      <c r="VS1177" s="79"/>
      <c r="VT1177" s="79"/>
      <c r="VU1177" s="79"/>
      <c r="VV1177" s="79"/>
      <c r="VW1177" s="79"/>
      <c r="VX1177" s="79"/>
      <c r="VY1177" s="79"/>
      <c r="VZ1177" s="79"/>
      <c r="WA1177" s="79"/>
      <c r="WB1177" s="79"/>
      <c r="WC1177" s="79"/>
    </row>
    <row r="1178" spans="1:601" s="85" customFormat="1">
      <c r="A1178" s="83">
        <f>IF(C1178=C1177,A1177,IF(C1178=(C1177+1),A1177,(A1177+1)))</f>
        <v>163</v>
      </c>
      <c r="B1178" s="50">
        <f>IF(L1178="Stroke",IF(M1178=M1177,IF(A1178&lt;&gt;A1177,1,IF(L1177="Stroke",B1177+1,IF(L1176="Stroke",B1176+1,IF(L1175="Stroke",B1175+1,IF(L1174="Stroke",B1174+1,IF(L1173="Stroke",B1173+1,IF(L1172="Stroke",B1172+1,IF(L1171="Stroke",B1171+1,"")))))))),IF(A1178&lt;&gt;A1176,1,IF(M1178=M1176,IF(L1176="Stroke",B1176+1,IF(M1178=M1175,IF(L1175="Stroke",B1175+1,""))),1))),"")</f>
        <v>1</v>
      </c>
      <c r="C1178" s="83">
        <f t="shared" si="36"/>
        <v>65842</v>
      </c>
      <c r="D1178" s="83" t="str">
        <f t="shared" si="37"/>
        <v>2018115</v>
      </c>
      <c r="E1178" s="83">
        <v>2018</v>
      </c>
      <c r="F1178" s="83">
        <v>1</v>
      </c>
      <c r="G1178" s="83">
        <v>15</v>
      </c>
      <c r="H1178" s="83">
        <v>18</v>
      </c>
      <c r="I1178" s="83">
        <v>17</v>
      </c>
      <c r="J1178" s="83">
        <v>22</v>
      </c>
      <c r="K1178" s="83">
        <v>896</v>
      </c>
      <c r="L1178" s="83" t="s">
        <v>26</v>
      </c>
      <c r="M1178" s="83">
        <v>1</v>
      </c>
      <c r="N1178" s="83" t="s">
        <v>21</v>
      </c>
      <c r="O1178" s="83" t="s">
        <v>27</v>
      </c>
      <c r="P1178" s="83">
        <f>906-896</f>
        <v>10</v>
      </c>
      <c r="Q1178" s="83"/>
      <c r="R1178" s="60"/>
      <c r="S1178" s="60"/>
      <c r="T1178" s="60"/>
      <c r="U1178" s="79"/>
      <c r="V1178" s="79"/>
      <c r="W1178" s="79"/>
      <c r="X1178" s="79"/>
      <c r="Y1178" s="79"/>
      <c r="Z1178" s="79"/>
      <c r="AA1178" s="79"/>
      <c r="AB1178" s="79"/>
      <c r="AC1178" s="79"/>
      <c r="AD1178" s="79"/>
      <c r="AE1178" s="79"/>
      <c r="AF1178" s="79"/>
      <c r="AG1178" s="79"/>
      <c r="AH1178" s="79"/>
      <c r="AI1178" s="79"/>
      <c r="AJ1178" s="79"/>
      <c r="AK1178" s="79"/>
      <c r="AL1178" s="79"/>
      <c r="AM1178" s="79"/>
      <c r="AN1178" s="79"/>
      <c r="AO1178" s="79"/>
      <c r="AP1178" s="79"/>
      <c r="AQ1178" s="79"/>
      <c r="AR1178" s="79"/>
      <c r="AS1178" s="79"/>
      <c r="AT1178" s="79"/>
      <c r="AU1178" s="79"/>
      <c r="AV1178" s="79"/>
      <c r="AW1178" s="79"/>
      <c r="AX1178" s="79"/>
      <c r="AY1178" s="79"/>
      <c r="AZ1178" s="79"/>
      <c r="BA1178" s="79"/>
      <c r="BB1178" s="79"/>
      <c r="BC1178" s="79"/>
      <c r="BD1178" s="79"/>
      <c r="BE1178" s="79"/>
      <c r="BF1178" s="79"/>
      <c r="BG1178" s="79"/>
      <c r="BH1178" s="79"/>
      <c r="BI1178" s="79"/>
      <c r="BJ1178" s="79"/>
      <c r="BK1178" s="79"/>
      <c r="BL1178" s="79"/>
      <c r="BM1178" s="79"/>
      <c r="BN1178" s="79"/>
      <c r="BO1178" s="79"/>
      <c r="BP1178" s="79"/>
      <c r="BQ1178" s="79"/>
      <c r="BR1178" s="79"/>
      <c r="BS1178" s="79"/>
      <c r="BT1178" s="79"/>
      <c r="BU1178" s="79"/>
      <c r="BV1178" s="79"/>
      <c r="BW1178" s="79"/>
      <c r="BX1178" s="79"/>
      <c r="BY1178" s="79"/>
      <c r="BZ1178" s="79"/>
      <c r="CA1178" s="79"/>
      <c r="CB1178" s="79"/>
      <c r="CC1178" s="79"/>
      <c r="CD1178" s="79"/>
      <c r="CE1178" s="79"/>
      <c r="CF1178" s="79"/>
      <c r="CG1178" s="79"/>
      <c r="CH1178" s="79"/>
      <c r="CI1178" s="79"/>
      <c r="CJ1178" s="79"/>
      <c r="CK1178" s="79"/>
      <c r="CL1178" s="79"/>
      <c r="CM1178" s="79"/>
      <c r="CN1178" s="79"/>
      <c r="CO1178" s="79"/>
      <c r="CP1178" s="79"/>
      <c r="CQ1178" s="79"/>
      <c r="CR1178" s="79"/>
      <c r="CS1178" s="79"/>
      <c r="CT1178" s="79"/>
      <c r="CU1178" s="79"/>
      <c r="CV1178" s="79"/>
      <c r="CW1178" s="79"/>
      <c r="CX1178" s="79"/>
      <c r="CY1178" s="79"/>
      <c r="CZ1178" s="79"/>
      <c r="DA1178" s="79"/>
      <c r="DB1178" s="79"/>
      <c r="DC1178" s="79"/>
      <c r="DD1178" s="79"/>
      <c r="DE1178" s="79"/>
      <c r="DF1178" s="79"/>
      <c r="DG1178" s="79"/>
      <c r="DH1178" s="79"/>
      <c r="DI1178" s="79"/>
      <c r="DJ1178" s="79"/>
      <c r="DK1178" s="79"/>
      <c r="DL1178" s="79"/>
      <c r="DM1178" s="79"/>
      <c r="DN1178" s="79"/>
      <c r="DO1178" s="79"/>
      <c r="DP1178" s="79"/>
      <c r="DQ1178" s="79"/>
      <c r="DR1178" s="79"/>
      <c r="DS1178" s="79"/>
      <c r="DT1178" s="79"/>
      <c r="DU1178" s="79"/>
      <c r="DV1178" s="79"/>
      <c r="DW1178" s="79"/>
      <c r="DX1178" s="79"/>
      <c r="DY1178" s="79"/>
      <c r="DZ1178" s="79"/>
      <c r="EA1178" s="79"/>
      <c r="EB1178" s="79"/>
      <c r="EC1178" s="79"/>
      <c r="ED1178" s="79"/>
      <c r="EE1178" s="79"/>
      <c r="EF1178" s="79"/>
      <c r="EG1178" s="79"/>
      <c r="EH1178" s="79"/>
      <c r="EI1178" s="79"/>
      <c r="EJ1178" s="79"/>
      <c r="EK1178" s="79"/>
      <c r="EL1178" s="79"/>
      <c r="EM1178" s="79"/>
      <c r="EN1178" s="79"/>
      <c r="EO1178" s="79"/>
      <c r="EP1178" s="79"/>
      <c r="EQ1178" s="79"/>
      <c r="ER1178" s="79"/>
      <c r="ES1178" s="79"/>
      <c r="ET1178" s="79"/>
      <c r="EU1178" s="79"/>
      <c r="EV1178" s="79"/>
      <c r="EW1178" s="79"/>
      <c r="EX1178" s="79"/>
      <c r="EY1178" s="79"/>
      <c r="EZ1178" s="79"/>
      <c r="FA1178" s="79"/>
      <c r="FB1178" s="79"/>
      <c r="FC1178" s="79"/>
      <c r="FD1178" s="79"/>
      <c r="FE1178" s="79"/>
      <c r="FF1178" s="79"/>
      <c r="FG1178" s="79"/>
      <c r="FH1178" s="79"/>
      <c r="FI1178" s="79"/>
      <c r="FJ1178" s="79"/>
      <c r="FK1178" s="79"/>
      <c r="FL1178" s="79"/>
      <c r="FM1178" s="79"/>
      <c r="FN1178" s="79"/>
      <c r="FO1178" s="79"/>
      <c r="FP1178" s="79"/>
      <c r="FQ1178" s="79"/>
      <c r="FR1178" s="79"/>
      <c r="FS1178" s="79"/>
      <c r="FT1178" s="79"/>
      <c r="FU1178" s="79"/>
      <c r="FV1178" s="79"/>
      <c r="FW1178" s="79"/>
      <c r="FX1178" s="79"/>
      <c r="FY1178" s="79"/>
      <c r="FZ1178" s="79"/>
      <c r="GA1178" s="79"/>
      <c r="GB1178" s="79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79"/>
      <c r="HP1178" s="79"/>
      <c r="HQ1178" s="79"/>
      <c r="HR1178" s="79"/>
      <c r="HS1178" s="79"/>
      <c r="HT1178" s="79"/>
      <c r="HU1178" s="79"/>
      <c r="HV1178" s="79"/>
      <c r="HW1178" s="79"/>
      <c r="HX1178" s="79"/>
      <c r="HY1178" s="79"/>
      <c r="HZ1178" s="79"/>
      <c r="IA1178" s="79"/>
      <c r="IB1178" s="79"/>
      <c r="IC1178" s="79"/>
      <c r="ID1178" s="79"/>
      <c r="IE1178" s="79"/>
      <c r="IF1178" s="79"/>
      <c r="IG1178" s="79"/>
      <c r="IH1178" s="79"/>
      <c r="II1178" s="79"/>
      <c r="IJ1178" s="79"/>
      <c r="IK1178" s="79"/>
      <c r="IL1178" s="79"/>
      <c r="IM1178" s="79"/>
      <c r="IN1178" s="79"/>
      <c r="IO1178" s="79"/>
      <c r="IP1178" s="79"/>
      <c r="IQ1178" s="79"/>
      <c r="IR1178" s="79"/>
      <c r="IS1178" s="79"/>
      <c r="IT1178" s="79"/>
      <c r="IU1178" s="79"/>
      <c r="IV1178" s="79"/>
      <c r="IW1178" s="79"/>
      <c r="IX1178" s="79"/>
      <c r="IY1178" s="79"/>
      <c r="IZ1178" s="79"/>
      <c r="JA1178" s="79"/>
      <c r="JB1178" s="79"/>
      <c r="JC1178" s="79"/>
      <c r="JD1178" s="79"/>
      <c r="JE1178" s="79"/>
      <c r="JF1178" s="79"/>
      <c r="JG1178" s="79"/>
      <c r="JH1178" s="79"/>
      <c r="JI1178" s="79"/>
      <c r="JJ1178" s="79"/>
      <c r="JK1178" s="79"/>
      <c r="JL1178" s="79"/>
      <c r="JM1178" s="79"/>
      <c r="JN1178" s="79"/>
      <c r="JO1178" s="79"/>
      <c r="JP1178" s="79"/>
      <c r="JQ1178" s="79"/>
      <c r="JR1178" s="79"/>
      <c r="JS1178" s="79"/>
      <c r="JT1178" s="79"/>
      <c r="JU1178" s="79"/>
      <c r="JV1178" s="79"/>
      <c r="JW1178" s="79"/>
      <c r="JX1178" s="79"/>
      <c r="JY1178" s="79"/>
      <c r="JZ1178" s="79"/>
      <c r="KA1178" s="79"/>
      <c r="KB1178" s="79"/>
      <c r="KC1178" s="79"/>
      <c r="KD1178" s="79"/>
      <c r="KE1178" s="79"/>
      <c r="KF1178" s="79"/>
      <c r="KG1178" s="79"/>
      <c r="KH1178" s="79"/>
      <c r="KI1178" s="79"/>
      <c r="KJ1178" s="79"/>
      <c r="KK1178" s="79"/>
      <c r="KL1178" s="79"/>
      <c r="KM1178" s="79"/>
      <c r="KN1178" s="79"/>
      <c r="KO1178" s="79"/>
      <c r="KP1178" s="79"/>
      <c r="KQ1178" s="79"/>
      <c r="KR1178" s="79"/>
      <c r="KS1178" s="79"/>
      <c r="KT1178" s="79"/>
      <c r="KU1178" s="79"/>
      <c r="KV1178" s="79"/>
      <c r="KW1178" s="79"/>
      <c r="KX1178" s="79"/>
      <c r="KY1178" s="79"/>
      <c r="KZ1178" s="79"/>
      <c r="LA1178" s="79"/>
      <c r="LB1178" s="79"/>
      <c r="LC1178" s="79"/>
      <c r="LD1178" s="79"/>
      <c r="LE1178" s="79"/>
      <c r="LF1178" s="79"/>
      <c r="LG1178" s="79"/>
      <c r="LH1178" s="79"/>
      <c r="LI1178" s="79"/>
      <c r="LJ1178" s="79"/>
      <c r="LK1178" s="79"/>
      <c r="LL1178" s="79"/>
      <c r="LM1178" s="79"/>
      <c r="LN1178" s="79"/>
      <c r="LO1178" s="79"/>
      <c r="LP1178" s="79"/>
      <c r="LQ1178" s="79"/>
      <c r="LR1178" s="79"/>
      <c r="LS1178" s="79"/>
      <c r="LT1178" s="79"/>
      <c r="LU1178" s="79"/>
      <c r="LV1178" s="79"/>
      <c r="LW1178" s="79"/>
      <c r="LX1178" s="79"/>
      <c r="LY1178" s="79"/>
      <c r="LZ1178" s="79"/>
      <c r="MA1178" s="79"/>
      <c r="MB1178" s="79"/>
      <c r="MC1178" s="79"/>
      <c r="MD1178" s="79"/>
      <c r="ME1178" s="79"/>
      <c r="MF1178" s="79"/>
      <c r="MG1178" s="79"/>
      <c r="MH1178" s="79"/>
      <c r="MI1178" s="79"/>
      <c r="MJ1178" s="79"/>
      <c r="MK1178" s="79"/>
      <c r="ML1178" s="79"/>
      <c r="MM1178" s="79"/>
      <c r="MN1178" s="79"/>
      <c r="MO1178" s="79"/>
      <c r="MP1178" s="79"/>
      <c r="MQ1178" s="79"/>
      <c r="MR1178" s="79"/>
      <c r="MS1178" s="79"/>
      <c r="MT1178" s="79"/>
      <c r="MU1178" s="79"/>
      <c r="MV1178" s="79"/>
      <c r="MW1178" s="79"/>
      <c r="MX1178" s="79"/>
      <c r="MY1178" s="79"/>
      <c r="MZ1178" s="79"/>
      <c r="NA1178" s="79"/>
      <c r="NB1178" s="79"/>
      <c r="NC1178" s="79"/>
      <c r="ND1178" s="79"/>
      <c r="NE1178" s="79"/>
      <c r="NF1178" s="79"/>
      <c r="NG1178" s="79"/>
      <c r="NH1178" s="79"/>
      <c r="NI1178" s="79"/>
      <c r="NJ1178" s="79"/>
      <c r="NK1178" s="79"/>
      <c r="NL1178" s="79"/>
      <c r="NM1178" s="79"/>
      <c r="NN1178" s="79"/>
      <c r="NO1178" s="79"/>
      <c r="NP1178" s="79"/>
      <c r="NQ1178" s="79"/>
      <c r="NR1178" s="79"/>
      <c r="NS1178" s="79"/>
      <c r="NT1178" s="79"/>
      <c r="NU1178" s="79"/>
      <c r="NV1178" s="79"/>
      <c r="NW1178" s="79"/>
      <c r="NX1178" s="79"/>
      <c r="NY1178" s="79"/>
      <c r="NZ1178" s="79"/>
      <c r="OA1178" s="79"/>
      <c r="OB1178" s="79"/>
      <c r="OC1178" s="79"/>
      <c r="OD1178" s="79"/>
      <c r="OE1178" s="79"/>
      <c r="OF1178" s="79"/>
      <c r="OG1178" s="79"/>
      <c r="OH1178" s="79"/>
      <c r="OI1178" s="79"/>
      <c r="OJ1178" s="79"/>
      <c r="OK1178" s="79"/>
      <c r="OL1178" s="79"/>
      <c r="OM1178" s="79"/>
      <c r="ON1178" s="79"/>
      <c r="OO1178" s="79"/>
      <c r="OP1178" s="79"/>
      <c r="OQ1178" s="79"/>
      <c r="OR1178" s="79"/>
      <c r="OS1178" s="79"/>
      <c r="OT1178" s="79"/>
      <c r="OU1178" s="79"/>
      <c r="OV1178" s="79"/>
      <c r="OW1178" s="79"/>
      <c r="OX1178" s="79"/>
      <c r="OY1178" s="79"/>
      <c r="OZ1178" s="79"/>
      <c r="PA1178" s="79"/>
      <c r="PB1178" s="79"/>
      <c r="PC1178" s="79"/>
      <c r="PD1178" s="79"/>
      <c r="PE1178" s="79"/>
      <c r="PF1178" s="79"/>
      <c r="PG1178" s="79"/>
      <c r="PH1178" s="79"/>
      <c r="PI1178" s="79"/>
      <c r="PJ1178" s="79"/>
      <c r="PK1178" s="79"/>
      <c r="PL1178" s="79"/>
      <c r="PM1178" s="79"/>
      <c r="PN1178" s="79"/>
      <c r="PO1178" s="79"/>
      <c r="PP1178" s="79"/>
      <c r="PQ1178" s="79"/>
      <c r="PR1178" s="79"/>
      <c r="PS1178" s="79"/>
      <c r="PT1178" s="79"/>
      <c r="PU1178" s="79"/>
      <c r="PV1178" s="79"/>
      <c r="PW1178" s="79"/>
      <c r="PX1178" s="79"/>
      <c r="PY1178" s="79"/>
      <c r="PZ1178" s="79"/>
      <c r="QA1178" s="79"/>
      <c r="QB1178" s="79"/>
      <c r="QC1178" s="79"/>
      <c r="QD1178" s="79"/>
      <c r="QE1178" s="79"/>
      <c r="QF1178" s="79"/>
      <c r="QG1178" s="79"/>
      <c r="QH1178" s="79"/>
      <c r="QI1178" s="79"/>
      <c r="QJ1178" s="79"/>
      <c r="QK1178" s="79"/>
      <c r="QL1178" s="79"/>
      <c r="QM1178" s="79"/>
      <c r="QN1178" s="79"/>
      <c r="QO1178" s="79"/>
      <c r="QP1178" s="79"/>
      <c r="QQ1178" s="79"/>
      <c r="QR1178" s="79"/>
      <c r="QS1178" s="79"/>
      <c r="QT1178" s="79"/>
      <c r="QU1178" s="79"/>
      <c r="QV1178" s="79"/>
      <c r="QW1178" s="79"/>
      <c r="QX1178" s="79"/>
      <c r="QY1178" s="79"/>
      <c r="QZ1178" s="79"/>
      <c r="RA1178" s="79"/>
      <c r="RB1178" s="79"/>
      <c r="RC1178" s="79"/>
      <c r="RD1178" s="79"/>
      <c r="RE1178" s="79"/>
      <c r="RF1178" s="79"/>
      <c r="RG1178" s="79"/>
      <c r="RH1178" s="79"/>
      <c r="RI1178" s="79"/>
      <c r="RJ1178" s="79"/>
      <c r="RK1178" s="79"/>
      <c r="RL1178" s="79"/>
      <c r="RM1178" s="79"/>
      <c r="RN1178" s="79"/>
      <c r="RO1178" s="79"/>
      <c r="RP1178" s="79"/>
      <c r="RQ1178" s="79"/>
      <c r="RR1178" s="79"/>
      <c r="RS1178" s="79"/>
      <c r="RT1178" s="79"/>
      <c r="RU1178" s="79"/>
      <c r="RV1178" s="79"/>
      <c r="RW1178" s="79"/>
      <c r="RX1178" s="79"/>
      <c r="RY1178" s="79"/>
      <c r="RZ1178" s="79"/>
      <c r="SA1178" s="79"/>
      <c r="SB1178" s="79"/>
      <c r="SC1178" s="79"/>
      <c r="SD1178" s="79"/>
      <c r="SE1178" s="79"/>
      <c r="SF1178" s="79"/>
      <c r="SG1178" s="79"/>
      <c r="SH1178" s="79"/>
      <c r="SI1178" s="79"/>
      <c r="SJ1178" s="79"/>
      <c r="SK1178" s="79"/>
      <c r="SL1178" s="79"/>
      <c r="SM1178" s="79"/>
      <c r="SN1178" s="79"/>
      <c r="SO1178" s="79"/>
      <c r="SP1178" s="79"/>
      <c r="SQ1178" s="79"/>
      <c r="SR1178" s="79"/>
      <c r="SS1178" s="79"/>
      <c r="ST1178" s="79"/>
      <c r="SU1178" s="79"/>
      <c r="SV1178" s="79"/>
      <c r="SW1178" s="79"/>
      <c r="SX1178" s="79"/>
      <c r="SY1178" s="79"/>
      <c r="SZ1178" s="79"/>
      <c r="TA1178" s="79"/>
      <c r="TB1178" s="79"/>
      <c r="TC1178" s="79"/>
      <c r="TD1178" s="79"/>
      <c r="TE1178" s="79"/>
      <c r="TF1178" s="79"/>
      <c r="TG1178" s="79"/>
      <c r="TH1178" s="79"/>
      <c r="TI1178" s="79"/>
      <c r="TJ1178" s="79"/>
      <c r="TK1178" s="79"/>
      <c r="TL1178" s="79"/>
      <c r="TM1178" s="79"/>
      <c r="TN1178" s="79"/>
      <c r="TO1178" s="79"/>
      <c r="TP1178" s="79"/>
      <c r="TQ1178" s="79"/>
      <c r="TR1178" s="79"/>
      <c r="TS1178" s="79"/>
      <c r="TT1178" s="79"/>
      <c r="TU1178" s="79"/>
      <c r="TV1178" s="79"/>
      <c r="TW1178" s="79"/>
      <c r="TX1178" s="79"/>
      <c r="TY1178" s="79"/>
      <c r="TZ1178" s="79"/>
      <c r="UA1178" s="79"/>
      <c r="UB1178" s="79"/>
      <c r="UC1178" s="79"/>
      <c r="UD1178" s="79"/>
      <c r="UE1178" s="79"/>
      <c r="UF1178" s="79"/>
      <c r="UG1178" s="79"/>
      <c r="UH1178" s="79"/>
      <c r="UI1178" s="79"/>
      <c r="UJ1178" s="79"/>
      <c r="UK1178" s="79"/>
      <c r="UL1178" s="79"/>
      <c r="UM1178" s="79"/>
      <c r="UN1178" s="79"/>
      <c r="UO1178" s="79"/>
      <c r="UP1178" s="79"/>
      <c r="UQ1178" s="79"/>
      <c r="UR1178" s="79"/>
      <c r="US1178" s="79"/>
      <c r="UT1178" s="79"/>
      <c r="UU1178" s="79"/>
      <c r="UV1178" s="79"/>
      <c r="UW1178" s="79"/>
      <c r="UX1178" s="79"/>
      <c r="UY1178" s="79"/>
      <c r="UZ1178" s="79"/>
      <c r="VA1178" s="79"/>
      <c r="VB1178" s="79"/>
      <c r="VC1178" s="79"/>
      <c r="VD1178" s="79"/>
      <c r="VE1178" s="79"/>
      <c r="VF1178" s="79"/>
      <c r="VG1178" s="79"/>
      <c r="VH1178" s="79"/>
      <c r="VI1178" s="79"/>
      <c r="VJ1178" s="79"/>
      <c r="VK1178" s="79"/>
      <c r="VL1178" s="79"/>
      <c r="VM1178" s="79"/>
      <c r="VN1178" s="79"/>
      <c r="VO1178" s="79"/>
      <c r="VP1178" s="79"/>
      <c r="VQ1178" s="79"/>
      <c r="VR1178" s="79"/>
      <c r="VS1178" s="79"/>
      <c r="VT1178" s="79"/>
      <c r="VU1178" s="79"/>
      <c r="VV1178" s="79"/>
      <c r="VW1178" s="79"/>
      <c r="VX1178" s="79"/>
      <c r="VY1178" s="79"/>
      <c r="VZ1178" s="79"/>
      <c r="WA1178" s="79"/>
      <c r="WB1178" s="79"/>
      <c r="WC1178" s="79"/>
    </row>
    <row r="1179" spans="1:601" s="79" customFormat="1">
      <c r="A1179" s="60">
        <f>IF(C1179=C1178,A1178,IF(C1179=(C1178+1),A1178,(A1178+1)))</f>
        <v>163</v>
      </c>
      <c r="B1179" s="50" t="str">
        <f>IF(L1179="Stroke",IF(M1179=M1178,IF(A1179&lt;&gt;A1178,1,IF(L1178="Stroke",B1178+1,IF(L1177="Stroke",B1177+1,IF(L1176="Stroke",B1176+1,IF(L1175="Stroke",B1175+1,IF(L1174="Stroke",B1174+1,IF(L1173="Stroke",B1173+1,IF(L1172="Stroke",B1172+1,"")))))))),IF(A1179&lt;&gt;A1177,1,IF(M1179=M1177,IF(L1177="Stroke",B1177+1,IF(M1179=M1176,IF(L1176="Stroke",B1176+1,""))),1))),"")</f>
        <v/>
      </c>
      <c r="C1179" s="60">
        <f t="shared" si="36"/>
        <v>65842</v>
      </c>
      <c r="D1179" s="60" t="str">
        <f t="shared" si="37"/>
        <v>2018115</v>
      </c>
      <c r="E1179" s="60">
        <v>2018</v>
      </c>
      <c r="F1179" s="60">
        <v>1</v>
      </c>
      <c r="G1179" s="60">
        <v>15</v>
      </c>
      <c r="H1179" s="60">
        <v>18</v>
      </c>
      <c r="I1179" s="60">
        <v>17</v>
      </c>
      <c r="J1179" s="60">
        <v>22</v>
      </c>
      <c r="K1179" s="60">
        <v>936</v>
      </c>
      <c r="L1179" s="60" t="s">
        <v>182</v>
      </c>
      <c r="M1179" s="60">
        <v>0</v>
      </c>
      <c r="N1179" s="60" t="s">
        <v>21</v>
      </c>
      <c r="O1179" s="60" t="s">
        <v>27</v>
      </c>
      <c r="P1179" s="60">
        <v>0</v>
      </c>
      <c r="Q1179" s="60"/>
      <c r="R1179" s="60"/>
      <c r="S1179" s="60"/>
      <c r="T1179" s="60"/>
    </row>
    <row r="1180" spans="1:601" s="85" customFormat="1">
      <c r="A1180" s="83">
        <f>IF(C1180=C1179,A1179,IF(C1180=(C1179+1),A1179,(A1179+1)))</f>
        <v>164</v>
      </c>
      <c r="B1180" s="50">
        <f>IF(L1180="Stroke",IF(M1180=M1179,IF(A1180&lt;&gt;A1179,1,IF(L1179="Stroke",B1179+1,IF(L1178="Stroke",B1178+1,IF(L1177="Stroke",B1177+1,IF(L1176="Stroke",B1176+1,IF(L1175="Stroke",B1175+1,IF(L1174="Stroke",B1174+1,IF(L1173="Stroke",B1173+1,"")))))))),IF(A1180&lt;&gt;A1178,1,IF(M1180=M1178,IF(L1178="Stroke",B1178+1,IF(M1180=M1177,IF(L1177="Stroke",B1177+1,""))),1))),"")</f>
        <v>1</v>
      </c>
      <c r="C1180" s="83">
        <f t="shared" si="36"/>
        <v>65930</v>
      </c>
      <c r="D1180" s="83" t="str">
        <f t="shared" si="37"/>
        <v>2018115</v>
      </c>
      <c r="E1180" s="83">
        <v>2018</v>
      </c>
      <c r="F1180" s="83">
        <v>1</v>
      </c>
      <c r="G1180" s="83">
        <v>15</v>
      </c>
      <c r="H1180" s="83">
        <v>18</v>
      </c>
      <c r="I1180" s="83">
        <v>18</v>
      </c>
      <c r="J1180" s="83">
        <v>50</v>
      </c>
      <c r="K1180" s="83">
        <v>505</v>
      </c>
      <c r="L1180" s="83" t="s">
        <v>26</v>
      </c>
      <c r="M1180" s="83">
        <v>1</v>
      </c>
      <c r="N1180" s="83" t="s">
        <v>21</v>
      </c>
      <c r="O1180" s="83" t="s">
        <v>27</v>
      </c>
      <c r="P1180" s="83">
        <f>523-505</f>
        <v>18</v>
      </c>
      <c r="Q1180" s="83"/>
      <c r="R1180" s="60"/>
      <c r="S1180" s="60"/>
      <c r="T1180" s="60"/>
      <c r="U1180" s="79"/>
      <c r="V1180" s="79"/>
      <c r="W1180" s="79"/>
      <c r="X1180" s="79"/>
      <c r="Y1180" s="79"/>
      <c r="Z1180" s="79"/>
      <c r="AA1180" s="79"/>
      <c r="AB1180" s="79"/>
      <c r="AC1180" s="79"/>
      <c r="AD1180" s="79"/>
      <c r="AE1180" s="79"/>
      <c r="AF1180" s="79"/>
      <c r="AG1180" s="79"/>
      <c r="AH1180" s="79"/>
      <c r="AI1180" s="79"/>
      <c r="AJ1180" s="79"/>
      <c r="AK1180" s="79"/>
      <c r="AL1180" s="79"/>
      <c r="AM1180" s="79"/>
      <c r="AN1180" s="79"/>
      <c r="AO1180" s="79"/>
      <c r="AP1180" s="79"/>
      <c r="AQ1180" s="79"/>
      <c r="AR1180" s="79"/>
      <c r="AS1180" s="79"/>
      <c r="AT1180" s="79"/>
      <c r="AU1180" s="79"/>
      <c r="AV1180" s="79"/>
      <c r="AW1180" s="79"/>
      <c r="AX1180" s="79"/>
      <c r="AY1180" s="79"/>
      <c r="AZ1180" s="79"/>
      <c r="BA1180" s="79"/>
      <c r="BB1180" s="79"/>
      <c r="BC1180" s="79"/>
      <c r="BD1180" s="79"/>
      <c r="BE1180" s="79"/>
      <c r="BF1180" s="79"/>
      <c r="BG1180" s="79"/>
      <c r="BH1180" s="79"/>
      <c r="BI1180" s="79"/>
      <c r="BJ1180" s="79"/>
      <c r="BK1180" s="79"/>
      <c r="BL1180" s="79"/>
      <c r="BM1180" s="79"/>
      <c r="BN1180" s="79"/>
      <c r="BO1180" s="79"/>
      <c r="BP1180" s="79"/>
      <c r="BQ1180" s="79"/>
      <c r="BR1180" s="79"/>
      <c r="BS1180" s="79"/>
      <c r="BT1180" s="79"/>
      <c r="BU1180" s="79"/>
      <c r="BV1180" s="79"/>
      <c r="BW1180" s="79"/>
      <c r="BX1180" s="79"/>
      <c r="BY1180" s="79"/>
      <c r="BZ1180" s="79"/>
      <c r="CA1180" s="79"/>
      <c r="CB1180" s="79"/>
      <c r="CC1180" s="79"/>
      <c r="CD1180" s="79"/>
      <c r="CE1180" s="79"/>
      <c r="CF1180" s="79"/>
      <c r="CG1180" s="79"/>
      <c r="CH1180" s="79"/>
      <c r="CI1180" s="79"/>
      <c r="CJ1180" s="79"/>
      <c r="CK1180" s="79"/>
      <c r="CL1180" s="79"/>
      <c r="CM1180" s="79"/>
      <c r="CN1180" s="79"/>
      <c r="CO1180" s="79"/>
      <c r="CP1180" s="79"/>
      <c r="CQ1180" s="79"/>
      <c r="CR1180" s="79"/>
      <c r="CS1180" s="79"/>
      <c r="CT1180" s="79"/>
      <c r="CU1180" s="79"/>
      <c r="CV1180" s="79"/>
      <c r="CW1180" s="79"/>
      <c r="CX1180" s="79"/>
      <c r="CY1180" s="79"/>
      <c r="CZ1180" s="79"/>
      <c r="DA1180" s="79"/>
      <c r="DB1180" s="79"/>
      <c r="DC1180" s="79"/>
      <c r="DD1180" s="79"/>
      <c r="DE1180" s="79"/>
      <c r="DF1180" s="79"/>
      <c r="DG1180" s="79"/>
      <c r="DH1180" s="79"/>
      <c r="DI1180" s="79"/>
      <c r="DJ1180" s="79"/>
      <c r="DK1180" s="79"/>
      <c r="DL1180" s="79"/>
      <c r="DM1180" s="79"/>
      <c r="DN1180" s="79"/>
      <c r="DO1180" s="79"/>
      <c r="DP1180" s="79"/>
      <c r="DQ1180" s="79"/>
      <c r="DR1180" s="79"/>
      <c r="DS1180" s="79"/>
      <c r="DT1180" s="79"/>
      <c r="DU1180" s="79"/>
      <c r="DV1180" s="79"/>
      <c r="DW1180" s="79"/>
      <c r="DX1180" s="79"/>
      <c r="DY1180" s="79"/>
      <c r="DZ1180" s="79"/>
      <c r="EA1180" s="79"/>
      <c r="EB1180" s="79"/>
      <c r="EC1180" s="79"/>
      <c r="ED1180" s="79"/>
      <c r="EE1180" s="79"/>
      <c r="EF1180" s="79"/>
      <c r="EG1180" s="79"/>
      <c r="EH1180" s="79"/>
      <c r="EI1180" s="79"/>
      <c r="EJ1180" s="79"/>
      <c r="EK1180" s="79"/>
      <c r="EL1180" s="79"/>
      <c r="EM1180" s="79"/>
      <c r="EN1180" s="79"/>
      <c r="EO1180" s="79"/>
      <c r="EP1180" s="79"/>
      <c r="EQ1180" s="79"/>
      <c r="ER1180" s="79"/>
      <c r="ES1180" s="79"/>
      <c r="ET1180" s="79"/>
      <c r="EU1180" s="79"/>
      <c r="EV1180" s="79"/>
      <c r="EW1180" s="79"/>
      <c r="EX1180" s="79"/>
      <c r="EY1180" s="79"/>
      <c r="EZ1180" s="79"/>
      <c r="FA1180" s="79"/>
      <c r="FB1180" s="79"/>
      <c r="FC1180" s="79"/>
      <c r="FD1180" s="79"/>
      <c r="FE1180" s="79"/>
      <c r="FF1180" s="79"/>
      <c r="FG1180" s="79"/>
      <c r="FH1180" s="79"/>
      <c r="FI1180" s="79"/>
      <c r="FJ1180" s="79"/>
      <c r="FK1180" s="79"/>
      <c r="FL1180" s="79"/>
      <c r="FM1180" s="79"/>
      <c r="FN1180" s="79"/>
      <c r="FO1180" s="79"/>
      <c r="FP1180" s="79"/>
      <c r="FQ1180" s="79"/>
      <c r="FR1180" s="79"/>
      <c r="FS1180" s="79"/>
      <c r="FT1180" s="79"/>
      <c r="FU1180" s="79"/>
      <c r="FV1180" s="79"/>
      <c r="FW1180" s="79"/>
      <c r="FX1180" s="79"/>
      <c r="FY1180" s="79"/>
      <c r="FZ1180" s="79"/>
      <c r="GA1180" s="79"/>
      <c r="GB1180" s="79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79"/>
      <c r="HP1180" s="79"/>
      <c r="HQ1180" s="79"/>
      <c r="HR1180" s="79"/>
      <c r="HS1180" s="79"/>
      <c r="HT1180" s="79"/>
      <c r="HU1180" s="79"/>
      <c r="HV1180" s="79"/>
      <c r="HW1180" s="79"/>
      <c r="HX1180" s="79"/>
      <c r="HY1180" s="79"/>
      <c r="HZ1180" s="79"/>
      <c r="IA1180" s="79"/>
      <c r="IB1180" s="79"/>
      <c r="IC1180" s="79"/>
      <c r="ID1180" s="79"/>
      <c r="IE1180" s="79"/>
      <c r="IF1180" s="79"/>
      <c r="IG1180" s="79"/>
      <c r="IH1180" s="79"/>
      <c r="II1180" s="79"/>
      <c r="IJ1180" s="79"/>
      <c r="IK1180" s="79"/>
      <c r="IL1180" s="79"/>
      <c r="IM1180" s="79"/>
      <c r="IN1180" s="79"/>
      <c r="IO1180" s="79"/>
      <c r="IP1180" s="79"/>
      <c r="IQ1180" s="79"/>
      <c r="IR1180" s="79"/>
      <c r="IS1180" s="79"/>
      <c r="IT1180" s="79"/>
      <c r="IU1180" s="79"/>
      <c r="IV1180" s="79"/>
      <c r="IW1180" s="79"/>
      <c r="IX1180" s="79"/>
      <c r="IY1180" s="79"/>
      <c r="IZ1180" s="79"/>
      <c r="JA1180" s="79"/>
      <c r="JB1180" s="79"/>
      <c r="JC1180" s="79"/>
      <c r="JD1180" s="79"/>
      <c r="JE1180" s="79"/>
      <c r="JF1180" s="79"/>
      <c r="JG1180" s="79"/>
      <c r="JH1180" s="79"/>
      <c r="JI1180" s="79"/>
      <c r="JJ1180" s="79"/>
      <c r="JK1180" s="79"/>
      <c r="JL1180" s="79"/>
      <c r="JM1180" s="79"/>
      <c r="JN1180" s="79"/>
      <c r="JO1180" s="79"/>
      <c r="JP1180" s="79"/>
      <c r="JQ1180" s="79"/>
      <c r="JR1180" s="79"/>
      <c r="JS1180" s="79"/>
      <c r="JT1180" s="79"/>
      <c r="JU1180" s="79"/>
      <c r="JV1180" s="79"/>
      <c r="JW1180" s="79"/>
      <c r="JX1180" s="79"/>
      <c r="JY1180" s="79"/>
      <c r="JZ1180" s="79"/>
      <c r="KA1180" s="79"/>
      <c r="KB1180" s="79"/>
      <c r="KC1180" s="79"/>
      <c r="KD1180" s="79"/>
      <c r="KE1180" s="79"/>
      <c r="KF1180" s="79"/>
      <c r="KG1180" s="79"/>
      <c r="KH1180" s="79"/>
      <c r="KI1180" s="79"/>
      <c r="KJ1180" s="79"/>
      <c r="KK1180" s="79"/>
      <c r="KL1180" s="79"/>
      <c r="KM1180" s="79"/>
      <c r="KN1180" s="79"/>
      <c r="KO1180" s="79"/>
      <c r="KP1180" s="79"/>
      <c r="KQ1180" s="79"/>
      <c r="KR1180" s="79"/>
      <c r="KS1180" s="79"/>
      <c r="KT1180" s="79"/>
      <c r="KU1180" s="79"/>
      <c r="KV1180" s="79"/>
      <c r="KW1180" s="79"/>
      <c r="KX1180" s="79"/>
      <c r="KY1180" s="79"/>
      <c r="KZ1180" s="79"/>
      <c r="LA1180" s="79"/>
      <c r="LB1180" s="79"/>
      <c r="LC1180" s="79"/>
      <c r="LD1180" s="79"/>
      <c r="LE1180" s="79"/>
      <c r="LF1180" s="79"/>
      <c r="LG1180" s="79"/>
      <c r="LH1180" s="79"/>
      <c r="LI1180" s="79"/>
      <c r="LJ1180" s="79"/>
      <c r="LK1180" s="79"/>
      <c r="LL1180" s="79"/>
      <c r="LM1180" s="79"/>
      <c r="LN1180" s="79"/>
      <c r="LO1180" s="79"/>
      <c r="LP1180" s="79"/>
      <c r="LQ1180" s="79"/>
      <c r="LR1180" s="79"/>
      <c r="LS1180" s="79"/>
      <c r="LT1180" s="79"/>
      <c r="LU1180" s="79"/>
      <c r="LV1180" s="79"/>
      <c r="LW1180" s="79"/>
      <c r="LX1180" s="79"/>
      <c r="LY1180" s="79"/>
      <c r="LZ1180" s="79"/>
      <c r="MA1180" s="79"/>
      <c r="MB1180" s="79"/>
      <c r="MC1180" s="79"/>
      <c r="MD1180" s="79"/>
      <c r="ME1180" s="79"/>
      <c r="MF1180" s="79"/>
      <c r="MG1180" s="79"/>
      <c r="MH1180" s="79"/>
      <c r="MI1180" s="79"/>
      <c r="MJ1180" s="79"/>
      <c r="MK1180" s="79"/>
      <c r="ML1180" s="79"/>
      <c r="MM1180" s="79"/>
      <c r="MN1180" s="79"/>
      <c r="MO1180" s="79"/>
      <c r="MP1180" s="79"/>
      <c r="MQ1180" s="79"/>
      <c r="MR1180" s="79"/>
      <c r="MS1180" s="79"/>
      <c r="MT1180" s="79"/>
      <c r="MU1180" s="79"/>
      <c r="MV1180" s="79"/>
      <c r="MW1180" s="79"/>
      <c r="MX1180" s="79"/>
      <c r="MY1180" s="79"/>
      <c r="MZ1180" s="79"/>
      <c r="NA1180" s="79"/>
      <c r="NB1180" s="79"/>
      <c r="NC1180" s="79"/>
      <c r="ND1180" s="79"/>
      <c r="NE1180" s="79"/>
      <c r="NF1180" s="79"/>
      <c r="NG1180" s="79"/>
      <c r="NH1180" s="79"/>
      <c r="NI1180" s="79"/>
      <c r="NJ1180" s="79"/>
      <c r="NK1180" s="79"/>
      <c r="NL1180" s="79"/>
      <c r="NM1180" s="79"/>
      <c r="NN1180" s="79"/>
      <c r="NO1180" s="79"/>
      <c r="NP1180" s="79"/>
      <c r="NQ1180" s="79"/>
      <c r="NR1180" s="79"/>
      <c r="NS1180" s="79"/>
      <c r="NT1180" s="79"/>
      <c r="NU1180" s="79"/>
      <c r="NV1180" s="79"/>
      <c r="NW1180" s="79"/>
      <c r="NX1180" s="79"/>
      <c r="NY1180" s="79"/>
      <c r="NZ1180" s="79"/>
      <c r="OA1180" s="79"/>
      <c r="OB1180" s="79"/>
      <c r="OC1180" s="79"/>
      <c r="OD1180" s="79"/>
      <c r="OE1180" s="79"/>
      <c r="OF1180" s="79"/>
      <c r="OG1180" s="79"/>
      <c r="OH1180" s="79"/>
      <c r="OI1180" s="79"/>
      <c r="OJ1180" s="79"/>
      <c r="OK1180" s="79"/>
      <c r="OL1180" s="79"/>
      <c r="OM1180" s="79"/>
      <c r="ON1180" s="79"/>
      <c r="OO1180" s="79"/>
      <c r="OP1180" s="79"/>
      <c r="OQ1180" s="79"/>
      <c r="OR1180" s="79"/>
      <c r="OS1180" s="79"/>
      <c r="OT1180" s="79"/>
      <c r="OU1180" s="79"/>
      <c r="OV1180" s="79"/>
      <c r="OW1180" s="79"/>
      <c r="OX1180" s="79"/>
      <c r="OY1180" s="79"/>
      <c r="OZ1180" s="79"/>
      <c r="PA1180" s="79"/>
      <c r="PB1180" s="79"/>
      <c r="PC1180" s="79"/>
      <c r="PD1180" s="79"/>
      <c r="PE1180" s="79"/>
      <c r="PF1180" s="79"/>
      <c r="PG1180" s="79"/>
      <c r="PH1180" s="79"/>
      <c r="PI1180" s="79"/>
      <c r="PJ1180" s="79"/>
      <c r="PK1180" s="79"/>
      <c r="PL1180" s="79"/>
      <c r="PM1180" s="79"/>
      <c r="PN1180" s="79"/>
      <c r="PO1180" s="79"/>
      <c r="PP1180" s="79"/>
      <c r="PQ1180" s="79"/>
      <c r="PR1180" s="79"/>
      <c r="PS1180" s="79"/>
      <c r="PT1180" s="79"/>
      <c r="PU1180" s="79"/>
      <c r="PV1180" s="79"/>
      <c r="PW1180" s="79"/>
      <c r="PX1180" s="79"/>
      <c r="PY1180" s="79"/>
      <c r="PZ1180" s="79"/>
      <c r="QA1180" s="79"/>
      <c r="QB1180" s="79"/>
      <c r="QC1180" s="79"/>
      <c r="QD1180" s="79"/>
      <c r="QE1180" s="79"/>
      <c r="QF1180" s="79"/>
      <c r="QG1180" s="79"/>
      <c r="QH1180" s="79"/>
      <c r="QI1180" s="79"/>
      <c r="QJ1180" s="79"/>
      <c r="QK1180" s="79"/>
      <c r="QL1180" s="79"/>
      <c r="QM1180" s="79"/>
      <c r="QN1180" s="79"/>
      <c r="QO1180" s="79"/>
      <c r="QP1180" s="79"/>
      <c r="QQ1180" s="79"/>
      <c r="QR1180" s="79"/>
      <c r="QS1180" s="79"/>
      <c r="QT1180" s="79"/>
      <c r="QU1180" s="79"/>
      <c r="QV1180" s="79"/>
      <c r="QW1180" s="79"/>
      <c r="QX1180" s="79"/>
      <c r="QY1180" s="79"/>
      <c r="QZ1180" s="79"/>
      <c r="RA1180" s="79"/>
      <c r="RB1180" s="79"/>
      <c r="RC1180" s="79"/>
      <c r="RD1180" s="79"/>
      <c r="RE1180" s="79"/>
      <c r="RF1180" s="79"/>
      <c r="RG1180" s="79"/>
      <c r="RH1180" s="79"/>
      <c r="RI1180" s="79"/>
      <c r="RJ1180" s="79"/>
      <c r="RK1180" s="79"/>
      <c r="RL1180" s="79"/>
      <c r="RM1180" s="79"/>
      <c r="RN1180" s="79"/>
      <c r="RO1180" s="79"/>
      <c r="RP1180" s="79"/>
      <c r="RQ1180" s="79"/>
      <c r="RR1180" s="79"/>
      <c r="RS1180" s="79"/>
      <c r="RT1180" s="79"/>
      <c r="RU1180" s="79"/>
      <c r="RV1180" s="79"/>
      <c r="RW1180" s="79"/>
      <c r="RX1180" s="79"/>
      <c r="RY1180" s="79"/>
      <c r="RZ1180" s="79"/>
      <c r="SA1180" s="79"/>
      <c r="SB1180" s="79"/>
      <c r="SC1180" s="79"/>
      <c r="SD1180" s="79"/>
      <c r="SE1180" s="79"/>
      <c r="SF1180" s="79"/>
      <c r="SG1180" s="79"/>
      <c r="SH1180" s="79"/>
      <c r="SI1180" s="79"/>
      <c r="SJ1180" s="79"/>
      <c r="SK1180" s="79"/>
      <c r="SL1180" s="79"/>
      <c r="SM1180" s="79"/>
      <c r="SN1180" s="79"/>
      <c r="SO1180" s="79"/>
      <c r="SP1180" s="79"/>
      <c r="SQ1180" s="79"/>
      <c r="SR1180" s="79"/>
      <c r="SS1180" s="79"/>
      <c r="ST1180" s="79"/>
      <c r="SU1180" s="79"/>
      <c r="SV1180" s="79"/>
      <c r="SW1180" s="79"/>
      <c r="SX1180" s="79"/>
      <c r="SY1180" s="79"/>
      <c r="SZ1180" s="79"/>
      <c r="TA1180" s="79"/>
      <c r="TB1180" s="79"/>
      <c r="TC1180" s="79"/>
      <c r="TD1180" s="79"/>
      <c r="TE1180" s="79"/>
      <c r="TF1180" s="79"/>
      <c r="TG1180" s="79"/>
      <c r="TH1180" s="79"/>
      <c r="TI1180" s="79"/>
      <c r="TJ1180" s="79"/>
      <c r="TK1180" s="79"/>
      <c r="TL1180" s="79"/>
      <c r="TM1180" s="79"/>
      <c r="TN1180" s="79"/>
      <c r="TO1180" s="79"/>
      <c r="TP1180" s="79"/>
      <c r="TQ1180" s="79"/>
      <c r="TR1180" s="79"/>
      <c r="TS1180" s="79"/>
      <c r="TT1180" s="79"/>
      <c r="TU1180" s="79"/>
      <c r="TV1180" s="79"/>
      <c r="TW1180" s="79"/>
      <c r="TX1180" s="79"/>
      <c r="TY1180" s="79"/>
      <c r="TZ1180" s="79"/>
      <c r="UA1180" s="79"/>
      <c r="UB1180" s="79"/>
      <c r="UC1180" s="79"/>
      <c r="UD1180" s="79"/>
      <c r="UE1180" s="79"/>
      <c r="UF1180" s="79"/>
      <c r="UG1180" s="79"/>
      <c r="UH1180" s="79"/>
      <c r="UI1180" s="79"/>
      <c r="UJ1180" s="79"/>
      <c r="UK1180" s="79"/>
      <c r="UL1180" s="79"/>
      <c r="UM1180" s="79"/>
      <c r="UN1180" s="79"/>
      <c r="UO1180" s="79"/>
      <c r="UP1180" s="79"/>
      <c r="UQ1180" s="79"/>
      <c r="UR1180" s="79"/>
      <c r="US1180" s="79"/>
      <c r="UT1180" s="79"/>
      <c r="UU1180" s="79"/>
      <c r="UV1180" s="79"/>
      <c r="UW1180" s="79"/>
      <c r="UX1180" s="79"/>
      <c r="UY1180" s="79"/>
      <c r="UZ1180" s="79"/>
      <c r="VA1180" s="79"/>
      <c r="VB1180" s="79"/>
      <c r="VC1180" s="79"/>
      <c r="VD1180" s="79"/>
      <c r="VE1180" s="79"/>
      <c r="VF1180" s="79"/>
      <c r="VG1180" s="79"/>
      <c r="VH1180" s="79"/>
      <c r="VI1180" s="79"/>
      <c r="VJ1180" s="79"/>
      <c r="VK1180" s="79"/>
      <c r="VL1180" s="79"/>
      <c r="VM1180" s="79"/>
      <c r="VN1180" s="79"/>
      <c r="VO1180" s="79"/>
      <c r="VP1180" s="79"/>
      <c r="VQ1180" s="79"/>
      <c r="VR1180" s="79"/>
      <c r="VS1180" s="79"/>
      <c r="VT1180" s="79"/>
      <c r="VU1180" s="79"/>
      <c r="VV1180" s="79"/>
      <c r="VW1180" s="79"/>
      <c r="VX1180" s="79"/>
      <c r="VY1180" s="79"/>
      <c r="VZ1180" s="79"/>
      <c r="WA1180" s="79"/>
      <c r="WB1180" s="79"/>
      <c r="WC1180" s="79"/>
    </row>
    <row r="1181" spans="1:601" s="85" customFormat="1">
      <c r="A1181" s="83">
        <f>IF(C1181=C1180,A1180,IF(C1181=(C1180+1),A1180,(A1180+1)))</f>
        <v>165</v>
      </c>
      <c r="B1181" s="50">
        <f>IF(L1181="Stroke",IF(M1181=M1180,IF(A1181&lt;&gt;A1180,1,IF(L1180="Stroke",B1180+1,IF(L1179="Stroke",B1179+1,IF(L1178="Stroke",B1178+1,IF(L1177="Stroke",B1177+1,IF(L1176="Stroke",B1176+1,IF(L1175="Stroke",B1175+1,IF(L1174="Stroke",B1174+1,"")))))))),IF(A1181&lt;&gt;A1179,1,IF(M1181=M1179,IF(L1179="Stroke",B1179+1,IF(M1181=M1178,IF(L1178="Stroke",B1178+1,""))),1))),"")</f>
        <v>1</v>
      </c>
      <c r="C1181" s="83">
        <f t="shared" si="36"/>
        <v>65939</v>
      </c>
      <c r="D1181" s="83" t="str">
        <f t="shared" si="37"/>
        <v>2018115</v>
      </c>
      <c r="E1181" s="83">
        <v>2018</v>
      </c>
      <c r="F1181" s="83">
        <v>1</v>
      </c>
      <c r="G1181" s="83">
        <v>15</v>
      </c>
      <c r="H1181" s="83">
        <v>18</v>
      </c>
      <c r="I1181" s="83">
        <v>18</v>
      </c>
      <c r="J1181" s="83">
        <v>59</v>
      </c>
      <c r="K1181" s="83">
        <v>60</v>
      </c>
      <c r="L1181" s="83" t="s">
        <v>26</v>
      </c>
      <c r="M1181" s="83">
        <v>1</v>
      </c>
      <c r="N1181" s="83" t="s">
        <v>21</v>
      </c>
      <c r="O1181" s="83" t="s">
        <v>27</v>
      </c>
      <c r="P1181" s="83">
        <v>20</v>
      </c>
      <c r="R1181" s="60"/>
      <c r="S1181" s="60"/>
      <c r="T1181" s="60"/>
      <c r="U1181" s="79"/>
      <c r="V1181" s="79"/>
      <c r="W1181" s="79"/>
      <c r="X1181" s="79"/>
      <c r="Y1181" s="79"/>
      <c r="Z1181" s="79"/>
      <c r="AA1181" s="79"/>
      <c r="AB1181" s="79"/>
      <c r="AC1181" s="79"/>
      <c r="AD1181" s="79"/>
      <c r="AE1181" s="79"/>
      <c r="AF1181" s="79"/>
      <c r="AG1181" s="79"/>
      <c r="AH1181" s="79"/>
      <c r="AI1181" s="79"/>
      <c r="AJ1181" s="79"/>
      <c r="AK1181" s="79"/>
      <c r="AL1181" s="79"/>
      <c r="AM1181" s="79"/>
      <c r="AN1181" s="79"/>
      <c r="AO1181" s="79"/>
      <c r="AP1181" s="79"/>
      <c r="AQ1181" s="79"/>
      <c r="AR1181" s="79"/>
      <c r="AS1181" s="79"/>
      <c r="AT1181" s="79"/>
      <c r="AU1181" s="79"/>
      <c r="AV1181" s="79"/>
      <c r="AW1181" s="79"/>
      <c r="AX1181" s="79"/>
      <c r="AY1181" s="79"/>
      <c r="AZ1181" s="79"/>
      <c r="BA1181" s="79"/>
      <c r="BB1181" s="79"/>
      <c r="BC1181" s="79"/>
      <c r="BD1181" s="79"/>
      <c r="BE1181" s="79"/>
      <c r="BF1181" s="79"/>
      <c r="BG1181" s="79"/>
      <c r="BH1181" s="79"/>
      <c r="BI1181" s="79"/>
      <c r="BJ1181" s="79"/>
      <c r="BK1181" s="79"/>
      <c r="BL1181" s="79"/>
      <c r="BM1181" s="79"/>
      <c r="BN1181" s="79"/>
      <c r="BO1181" s="79"/>
      <c r="BP1181" s="79"/>
      <c r="BQ1181" s="79"/>
      <c r="BR1181" s="79"/>
      <c r="BS1181" s="79"/>
      <c r="BT1181" s="79"/>
      <c r="BU1181" s="79"/>
      <c r="BV1181" s="79"/>
      <c r="BW1181" s="79"/>
      <c r="BX1181" s="79"/>
      <c r="BY1181" s="79"/>
      <c r="BZ1181" s="79"/>
      <c r="CA1181" s="79"/>
      <c r="CB1181" s="79"/>
      <c r="CC1181" s="79"/>
      <c r="CD1181" s="79"/>
      <c r="CE1181" s="79"/>
      <c r="CF1181" s="79"/>
      <c r="CG1181" s="79"/>
      <c r="CH1181" s="79"/>
      <c r="CI1181" s="79"/>
      <c r="CJ1181" s="79"/>
      <c r="CK1181" s="79"/>
      <c r="CL1181" s="79"/>
      <c r="CM1181" s="79"/>
      <c r="CN1181" s="79"/>
      <c r="CO1181" s="79"/>
      <c r="CP1181" s="79"/>
      <c r="CQ1181" s="79"/>
      <c r="CR1181" s="79"/>
      <c r="CS1181" s="79"/>
      <c r="CT1181" s="79"/>
      <c r="CU1181" s="79"/>
      <c r="CV1181" s="79"/>
      <c r="CW1181" s="79"/>
      <c r="CX1181" s="79"/>
      <c r="CY1181" s="79"/>
      <c r="CZ1181" s="79"/>
      <c r="DA1181" s="79"/>
      <c r="DB1181" s="79"/>
      <c r="DC1181" s="79"/>
      <c r="DD1181" s="79"/>
      <c r="DE1181" s="79"/>
      <c r="DF1181" s="79"/>
      <c r="DG1181" s="79"/>
      <c r="DH1181" s="79"/>
      <c r="DI1181" s="79"/>
      <c r="DJ1181" s="79"/>
      <c r="DK1181" s="79"/>
      <c r="DL1181" s="79"/>
      <c r="DM1181" s="79"/>
      <c r="DN1181" s="79"/>
      <c r="DO1181" s="79"/>
      <c r="DP1181" s="79"/>
      <c r="DQ1181" s="79"/>
      <c r="DR1181" s="79"/>
      <c r="DS1181" s="79"/>
      <c r="DT1181" s="79"/>
      <c r="DU1181" s="79"/>
      <c r="DV1181" s="79"/>
      <c r="DW1181" s="79"/>
      <c r="DX1181" s="79"/>
      <c r="DY1181" s="79"/>
      <c r="DZ1181" s="79"/>
      <c r="EA1181" s="79"/>
      <c r="EB1181" s="79"/>
      <c r="EC1181" s="79"/>
      <c r="ED1181" s="79"/>
      <c r="EE1181" s="79"/>
      <c r="EF1181" s="79"/>
      <c r="EG1181" s="79"/>
      <c r="EH1181" s="79"/>
      <c r="EI1181" s="79"/>
      <c r="EJ1181" s="79"/>
      <c r="EK1181" s="79"/>
      <c r="EL1181" s="79"/>
      <c r="EM1181" s="79"/>
      <c r="EN1181" s="79"/>
      <c r="EO1181" s="79"/>
      <c r="EP1181" s="79"/>
      <c r="EQ1181" s="79"/>
      <c r="ER1181" s="79"/>
      <c r="ES1181" s="79"/>
      <c r="ET1181" s="79"/>
      <c r="EU1181" s="79"/>
      <c r="EV1181" s="79"/>
      <c r="EW1181" s="79"/>
      <c r="EX1181" s="79"/>
      <c r="EY1181" s="79"/>
      <c r="EZ1181" s="79"/>
      <c r="FA1181" s="79"/>
      <c r="FB1181" s="79"/>
      <c r="FC1181" s="79"/>
      <c r="FD1181" s="79"/>
      <c r="FE1181" s="79"/>
      <c r="FF1181" s="79"/>
      <c r="FG1181" s="79"/>
      <c r="FH1181" s="79"/>
      <c r="FI1181" s="79"/>
      <c r="FJ1181" s="79"/>
      <c r="FK1181" s="79"/>
      <c r="FL1181" s="79"/>
      <c r="FM1181" s="79"/>
      <c r="FN1181" s="79"/>
      <c r="FO1181" s="79"/>
      <c r="FP1181" s="79"/>
      <c r="FQ1181" s="79"/>
      <c r="FR1181" s="79"/>
      <c r="FS1181" s="79"/>
      <c r="FT1181" s="79"/>
      <c r="FU1181" s="79"/>
      <c r="FV1181" s="79"/>
      <c r="FW1181" s="79"/>
      <c r="FX1181" s="79"/>
      <c r="FY1181" s="79"/>
      <c r="FZ1181" s="79"/>
      <c r="GA1181" s="79"/>
      <c r="GB1181" s="79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79"/>
      <c r="HP1181" s="79"/>
      <c r="HQ1181" s="79"/>
      <c r="HR1181" s="79"/>
      <c r="HS1181" s="79"/>
      <c r="HT1181" s="79"/>
      <c r="HU1181" s="79"/>
      <c r="HV1181" s="79"/>
      <c r="HW1181" s="79"/>
      <c r="HX1181" s="79"/>
      <c r="HY1181" s="79"/>
      <c r="HZ1181" s="79"/>
      <c r="IA1181" s="79"/>
      <c r="IB1181" s="79"/>
      <c r="IC1181" s="79"/>
      <c r="ID1181" s="79"/>
      <c r="IE1181" s="79"/>
      <c r="IF1181" s="79"/>
      <c r="IG1181" s="79"/>
      <c r="IH1181" s="79"/>
      <c r="II1181" s="79"/>
      <c r="IJ1181" s="79"/>
      <c r="IK1181" s="79"/>
      <c r="IL1181" s="79"/>
      <c r="IM1181" s="79"/>
      <c r="IN1181" s="79"/>
      <c r="IO1181" s="79"/>
      <c r="IP1181" s="79"/>
      <c r="IQ1181" s="79"/>
      <c r="IR1181" s="79"/>
      <c r="IS1181" s="79"/>
      <c r="IT1181" s="79"/>
      <c r="IU1181" s="79"/>
      <c r="IV1181" s="79"/>
      <c r="IW1181" s="79"/>
      <c r="IX1181" s="79"/>
      <c r="IY1181" s="79"/>
      <c r="IZ1181" s="79"/>
      <c r="JA1181" s="79"/>
      <c r="JB1181" s="79"/>
      <c r="JC1181" s="79"/>
      <c r="JD1181" s="79"/>
      <c r="JE1181" s="79"/>
      <c r="JF1181" s="79"/>
      <c r="JG1181" s="79"/>
      <c r="JH1181" s="79"/>
      <c r="JI1181" s="79"/>
      <c r="JJ1181" s="79"/>
      <c r="JK1181" s="79"/>
      <c r="JL1181" s="79"/>
      <c r="JM1181" s="79"/>
      <c r="JN1181" s="79"/>
      <c r="JO1181" s="79"/>
      <c r="JP1181" s="79"/>
      <c r="JQ1181" s="79"/>
      <c r="JR1181" s="79"/>
      <c r="JS1181" s="79"/>
      <c r="JT1181" s="79"/>
      <c r="JU1181" s="79"/>
      <c r="JV1181" s="79"/>
      <c r="JW1181" s="79"/>
      <c r="JX1181" s="79"/>
      <c r="JY1181" s="79"/>
      <c r="JZ1181" s="79"/>
      <c r="KA1181" s="79"/>
      <c r="KB1181" s="79"/>
      <c r="KC1181" s="79"/>
      <c r="KD1181" s="79"/>
      <c r="KE1181" s="79"/>
      <c r="KF1181" s="79"/>
      <c r="KG1181" s="79"/>
      <c r="KH1181" s="79"/>
      <c r="KI1181" s="79"/>
      <c r="KJ1181" s="79"/>
      <c r="KK1181" s="79"/>
      <c r="KL1181" s="79"/>
      <c r="KM1181" s="79"/>
      <c r="KN1181" s="79"/>
      <c r="KO1181" s="79"/>
      <c r="KP1181" s="79"/>
      <c r="KQ1181" s="79"/>
      <c r="KR1181" s="79"/>
      <c r="KS1181" s="79"/>
      <c r="KT1181" s="79"/>
      <c r="KU1181" s="79"/>
      <c r="KV1181" s="79"/>
      <c r="KW1181" s="79"/>
      <c r="KX1181" s="79"/>
      <c r="KY1181" s="79"/>
      <c r="KZ1181" s="79"/>
      <c r="LA1181" s="79"/>
      <c r="LB1181" s="79"/>
      <c r="LC1181" s="79"/>
      <c r="LD1181" s="79"/>
      <c r="LE1181" s="79"/>
      <c r="LF1181" s="79"/>
      <c r="LG1181" s="79"/>
      <c r="LH1181" s="79"/>
      <c r="LI1181" s="79"/>
      <c r="LJ1181" s="79"/>
      <c r="LK1181" s="79"/>
      <c r="LL1181" s="79"/>
      <c r="LM1181" s="79"/>
      <c r="LN1181" s="79"/>
      <c r="LO1181" s="79"/>
      <c r="LP1181" s="79"/>
      <c r="LQ1181" s="79"/>
      <c r="LR1181" s="79"/>
      <c r="LS1181" s="79"/>
      <c r="LT1181" s="79"/>
      <c r="LU1181" s="79"/>
      <c r="LV1181" s="79"/>
      <c r="LW1181" s="79"/>
      <c r="LX1181" s="79"/>
      <c r="LY1181" s="79"/>
      <c r="LZ1181" s="79"/>
      <c r="MA1181" s="79"/>
      <c r="MB1181" s="79"/>
      <c r="MC1181" s="79"/>
      <c r="MD1181" s="79"/>
      <c r="ME1181" s="79"/>
      <c r="MF1181" s="79"/>
      <c r="MG1181" s="79"/>
      <c r="MH1181" s="79"/>
      <c r="MI1181" s="79"/>
      <c r="MJ1181" s="79"/>
      <c r="MK1181" s="79"/>
      <c r="ML1181" s="79"/>
      <c r="MM1181" s="79"/>
      <c r="MN1181" s="79"/>
      <c r="MO1181" s="79"/>
      <c r="MP1181" s="79"/>
      <c r="MQ1181" s="79"/>
      <c r="MR1181" s="79"/>
      <c r="MS1181" s="79"/>
      <c r="MT1181" s="79"/>
      <c r="MU1181" s="79"/>
      <c r="MV1181" s="79"/>
      <c r="MW1181" s="79"/>
      <c r="MX1181" s="79"/>
      <c r="MY1181" s="79"/>
      <c r="MZ1181" s="79"/>
      <c r="NA1181" s="79"/>
      <c r="NB1181" s="79"/>
      <c r="NC1181" s="79"/>
      <c r="ND1181" s="79"/>
      <c r="NE1181" s="79"/>
      <c r="NF1181" s="79"/>
      <c r="NG1181" s="79"/>
      <c r="NH1181" s="79"/>
      <c r="NI1181" s="79"/>
      <c r="NJ1181" s="79"/>
      <c r="NK1181" s="79"/>
      <c r="NL1181" s="79"/>
      <c r="NM1181" s="79"/>
      <c r="NN1181" s="79"/>
      <c r="NO1181" s="79"/>
      <c r="NP1181" s="79"/>
      <c r="NQ1181" s="79"/>
      <c r="NR1181" s="79"/>
      <c r="NS1181" s="79"/>
      <c r="NT1181" s="79"/>
      <c r="NU1181" s="79"/>
      <c r="NV1181" s="79"/>
      <c r="NW1181" s="79"/>
      <c r="NX1181" s="79"/>
      <c r="NY1181" s="79"/>
      <c r="NZ1181" s="79"/>
      <c r="OA1181" s="79"/>
      <c r="OB1181" s="79"/>
      <c r="OC1181" s="79"/>
      <c r="OD1181" s="79"/>
      <c r="OE1181" s="79"/>
      <c r="OF1181" s="79"/>
      <c r="OG1181" s="79"/>
      <c r="OH1181" s="79"/>
      <c r="OI1181" s="79"/>
      <c r="OJ1181" s="79"/>
      <c r="OK1181" s="79"/>
      <c r="OL1181" s="79"/>
      <c r="OM1181" s="79"/>
      <c r="ON1181" s="79"/>
      <c r="OO1181" s="79"/>
      <c r="OP1181" s="79"/>
      <c r="OQ1181" s="79"/>
      <c r="OR1181" s="79"/>
      <c r="OS1181" s="79"/>
      <c r="OT1181" s="79"/>
      <c r="OU1181" s="79"/>
      <c r="OV1181" s="79"/>
      <c r="OW1181" s="79"/>
      <c r="OX1181" s="79"/>
      <c r="OY1181" s="79"/>
      <c r="OZ1181" s="79"/>
      <c r="PA1181" s="79"/>
      <c r="PB1181" s="79"/>
      <c r="PC1181" s="79"/>
      <c r="PD1181" s="79"/>
      <c r="PE1181" s="79"/>
      <c r="PF1181" s="79"/>
      <c r="PG1181" s="79"/>
      <c r="PH1181" s="79"/>
      <c r="PI1181" s="79"/>
      <c r="PJ1181" s="79"/>
      <c r="PK1181" s="79"/>
      <c r="PL1181" s="79"/>
      <c r="PM1181" s="79"/>
      <c r="PN1181" s="79"/>
      <c r="PO1181" s="79"/>
      <c r="PP1181" s="79"/>
      <c r="PQ1181" s="79"/>
      <c r="PR1181" s="79"/>
      <c r="PS1181" s="79"/>
      <c r="PT1181" s="79"/>
      <c r="PU1181" s="79"/>
      <c r="PV1181" s="79"/>
      <c r="PW1181" s="79"/>
      <c r="PX1181" s="79"/>
      <c r="PY1181" s="79"/>
      <c r="PZ1181" s="79"/>
      <c r="QA1181" s="79"/>
      <c r="QB1181" s="79"/>
      <c r="QC1181" s="79"/>
      <c r="QD1181" s="79"/>
      <c r="QE1181" s="79"/>
      <c r="QF1181" s="79"/>
      <c r="QG1181" s="79"/>
      <c r="QH1181" s="79"/>
      <c r="QI1181" s="79"/>
      <c r="QJ1181" s="79"/>
      <c r="QK1181" s="79"/>
      <c r="QL1181" s="79"/>
      <c r="QM1181" s="79"/>
      <c r="QN1181" s="79"/>
      <c r="QO1181" s="79"/>
      <c r="QP1181" s="79"/>
      <c r="QQ1181" s="79"/>
      <c r="QR1181" s="79"/>
      <c r="QS1181" s="79"/>
      <c r="QT1181" s="79"/>
      <c r="QU1181" s="79"/>
      <c r="QV1181" s="79"/>
      <c r="QW1181" s="79"/>
      <c r="QX1181" s="79"/>
      <c r="QY1181" s="79"/>
      <c r="QZ1181" s="79"/>
      <c r="RA1181" s="79"/>
      <c r="RB1181" s="79"/>
      <c r="RC1181" s="79"/>
      <c r="RD1181" s="79"/>
      <c r="RE1181" s="79"/>
      <c r="RF1181" s="79"/>
      <c r="RG1181" s="79"/>
      <c r="RH1181" s="79"/>
      <c r="RI1181" s="79"/>
      <c r="RJ1181" s="79"/>
      <c r="RK1181" s="79"/>
      <c r="RL1181" s="79"/>
      <c r="RM1181" s="79"/>
      <c r="RN1181" s="79"/>
      <c r="RO1181" s="79"/>
      <c r="RP1181" s="79"/>
      <c r="RQ1181" s="79"/>
      <c r="RR1181" s="79"/>
      <c r="RS1181" s="79"/>
      <c r="RT1181" s="79"/>
      <c r="RU1181" s="79"/>
      <c r="RV1181" s="79"/>
      <c r="RW1181" s="79"/>
      <c r="RX1181" s="79"/>
      <c r="RY1181" s="79"/>
      <c r="RZ1181" s="79"/>
      <c r="SA1181" s="79"/>
      <c r="SB1181" s="79"/>
      <c r="SC1181" s="79"/>
      <c r="SD1181" s="79"/>
      <c r="SE1181" s="79"/>
      <c r="SF1181" s="79"/>
      <c r="SG1181" s="79"/>
      <c r="SH1181" s="79"/>
      <c r="SI1181" s="79"/>
      <c r="SJ1181" s="79"/>
      <c r="SK1181" s="79"/>
      <c r="SL1181" s="79"/>
      <c r="SM1181" s="79"/>
      <c r="SN1181" s="79"/>
      <c r="SO1181" s="79"/>
      <c r="SP1181" s="79"/>
      <c r="SQ1181" s="79"/>
      <c r="SR1181" s="79"/>
      <c r="SS1181" s="79"/>
      <c r="ST1181" s="79"/>
      <c r="SU1181" s="79"/>
      <c r="SV1181" s="79"/>
      <c r="SW1181" s="79"/>
      <c r="SX1181" s="79"/>
      <c r="SY1181" s="79"/>
      <c r="SZ1181" s="79"/>
      <c r="TA1181" s="79"/>
      <c r="TB1181" s="79"/>
      <c r="TC1181" s="79"/>
      <c r="TD1181" s="79"/>
      <c r="TE1181" s="79"/>
      <c r="TF1181" s="79"/>
      <c r="TG1181" s="79"/>
      <c r="TH1181" s="79"/>
      <c r="TI1181" s="79"/>
      <c r="TJ1181" s="79"/>
      <c r="TK1181" s="79"/>
      <c r="TL1181" s="79"/>
      <c r="TM1181" s="79"/>
      <c r="TN1181" s="79"/>
      <c r="TO1181" s="79"/>
      <c r="TP1181" s="79"/>
      <c r="TQ1181" s="79"/>
      <c r="TR1181" s="79"/>
      <c r="TS1181" s="79"/>
      <c r="TT1181" s="79"/>
      <c r="TU1181" s="79"/>
      <c r="TV1181" s="79"/>
      <c r="TW1181" s="79"/>
      <c r="TX1181" s="79"/>
      <c r="TY1181" s="79"/>
      <c r="TZ1181" s="79"/>
      <c r="UA1181" s="79"/>
      <c r="UB1181" s="79"/>
      <c r="UC1181" s="79"/>
      <c r="UD1181" s="79"/>
      <c r="UE1181" s="79"/>
      <c r="UF1181" s="79"/>
      <c r="UG1181" s="79"/>
      <c r="UH1181" s="79"/>
      <c r="UI1181" s="79"/>
      <c r="UJ1181" s="79"/>
      <c r="UK1181" s="79"/>
      <c r="UL1181" s="79"/>
      <c r="UM1181" s="79"/>
      <c r="UN1181" s="79"/>
      <c r="UO1181" s="79"/>
      <c r="UP1181" s="79"/>
      <c r="UQ1181" s="79"/>
      <c r="UR1181" s="79"/>
      <c r="US1181" s="79"/>
      <c r="UT1181" s="79"/>
      <c r="UU1181" s="79"/>
      <c r="UV1181" s="79"/>
      <c r="UW1181" s="79"/>
      <c r="UX1181" s="79"/>
      <c r="UY1181" s="79"/>
      <c r="UZ1181" s="79"/>
      <c r="VA1181" s="79"/>
      <c r="VB1181" s="79"/>
      <c r="VC1181" s="79"/>
      <c r="VD1181" s="79"/>
      <c r="VE1181" s="79"/>
      <c r="VF1181" s="79"/>
      <c r="VG1181" s="79"/>
      <c r="VH1181" s="79"/>
      <c r="VI1181" s="79"/>
      <c r="VJ1181" s="79"/>
      <c r="VK1181" s="79"/>
      <c r="VL1181" s="79"/>
      <c r="VM1181" s="79"/>
      <c r="VN1181" s="79"/>
      <c r="VO1181" s="79"/>
      <c r="VP1181" s="79"/>
      <c r="VQ1181" s="79"/>
      <c r="VR1181" s="79"/>
      <c r="VS1181" s="79"/>
      <c r="VT1181" s="79"/>
      <c r="VU1181" s="79"/>
      <c r="VV1181" s="79"/>
      <c r="VW1181" s="79"/>
      <c r="VX1181" s="79"/>
      <c r="VY1181" s="79"/>
      <c r="VZ1181" s="79"/>
      <c r="WA1181" s="79"/>
      <c r="WB1181" s="79"/>
      <c r="WC1181" s="79"/>
    </row>
    <row r="1182" spans="1:601" s="79" customFormat="1">
      <c r="A1182" s="60">
        <f>IF(C1182=C1181,A1181,IF(C1182=(C1181+1),A1181,(A1181+1)))</f>
        <v>165</v>
      </c>
      <c r="B1182" s="50" t="str">
        <f>IF(L1182="Stroke",IF(M1182=M1181,IF(A1182&lt;&gt;A1181,1,IF(L1181="Stroke",B1181+1,IF(L1180="Stroke",B1180+1,IF(L1179="Stroke",B1179+1,IF(L1178="Stroke",B1178+1,IF(L1177="Stroke",B1177+1,IF(L1176="Stroke",B1176+1,IF(L1175="Stroke",B1175+1,"")))))))),IF(A1182&lt;&gt;A1180,1,IF(M1182=M1180,IF(L1180="Stroke",B1180+1,IF(M1182=M1179,IF(L1179="Stroke",B1179+1,""))),1))),"")</f>
        <v/>
      </c>
      <c r="C1182" s="60">
        <f t="shared" si="36"/>
        <v>65939</v>
      </c>
      <c r="D1182" s="60" t="str">
        <f t="shared" si="37"/>
        <v>2018115</v>
      </c>
      <c r="E1182" s="60">
        <v>2018</v>
      </c>
      <c r="F1182" s="60">
        <v>1</v>
      </c>
      <c r="G1182" s="60">
        <v>15</v>
      </c>
      <c r="H1182" s="60">
        <v>18</v>
      </c>
      <c r="I1182" s="60">
        <v>18</v>
      </c>
      <c r="J1182" s="60">
        <v>59</v>
      </c>
      <c r="K1182" s="60">
        <v>82</v>
      </c>
      <c r="L1182" s="60" t="s">
        <v>182</v>
      </c>
      <c r="M1182" s="60">
        <v>1</v>
      </c>
      <c r="N1182" s="60" t="s">
        <v>21</v>
      </c>
      <c r="O1182" s="60" t="s">
        <v>27</v>
      </c>
      <c r="P1182" s="60">
        <v>0</v>
      </c>
      <c r="Q1182" s="60"/>
      <c r="R1182" s="60"/>
      <c r="S1182" s="60"/>
      <c r="T1182" s="60"/>
    </row>
    <row r="1183" spans="1:601" s="79" customFormat="1">
      <c r="A1183" s="60">
        <f>IF(C1183=C1182,A1182,IF(C1183=(C1182+1),A1182,(A1182+1)))</f>
        <v>165</v>
      </c>
      <c r="B1183" s="50" t="str">
        <f>IF(L1183="Stroke",IF(M1183=M1182,IF(A1183&lt;&gt;A1182,1,IF(L1182="Stroke",B1182+1,IF(L1181="Stroke",B1181+1,IF(L1180="Stroke",B1180+1,IF(L1179="Stroke",B1179+1,IF(L1178="Stroke",B1178+1,IF(L1177="Stroke",B1177+1,IF(L1176="Stroke",B1176+1,"")))))))),IF(A1183&lt;&gt;A1181,1,IF(M1183=M1181,IF(L1181="Stroke",B1181+1,IF(M1183=M1180,IF(L1180="Stroke",B1180+1,""))),1))),"")</f>
        <v/>
      </c>
      <c r="C1183" s="60">
        <f t="shared" si="36"/>
        <v>65939</v>
      </c>
      <c r="D1183" s="60" t="str">
        <f t="shared" si="37"/>
        <v>2018115</v>
      </c>
      <c r="E1183" s="60">
        <v>2018</v>
      </c>
      <c r="F1183" s="60">
        <v>1</v>
      </c>
      <c r="G1183" s="60">
        <v>15</v>
      </c>
      <c r="H1183" s="60">
        <v>18</v>
      </c>
      <c r="I1183" s="60">
        <v>18</v>
      </c>
      <c r="J1183" s="60">
        <v>59</v>
      </c>
      <c r="K1183" s="60">
        <v>147</v>
      </c>
      <c r="L1183" s="60" t="s">
        <v>182</v>
      </c>
      <c r="M1183" s="60">
        <v>1</v>
      </c>
      <c r="N1183" s="60" t="s">
        <v>21</v>
      </c>
      <c r="O1183" s="60" t="s">
        <v>27</v>
      </c>
      <c r="P1183" s="60">
        <v>0</v>
      </c>
      <c r="Q1183" s="60"/>
      <c r="R1183" s="60"/>
      <c r="S1183" s="60"/>
      <c r="T1183" s="60"/>
    </row>
    <row r="1184" spans="1:601" s="85" customFormat="1">
      <c r="A1184" s="83">
        <f>IF(C1184=C1183,A1183,IF(C1184=(C1183+1),A1183,(A1183+1)))</f>
        <v>166</v>
      </c>
      <c r="B1184" s="50">
        <f>IF(L1184="Stroke",IF(M1184=M1183,IF(A1184&lt;&gt;A1183,1,IF(L1183="Stroke",B1183+1,IF(L1182="Stroke",B1182+1,IF(L1181="Stroke",B1181+1,IF(L1180="Stroke",B1180+1,IF(L1179="Stroke",B1179+1,IF(L1178="Stroke",B1178+1,IF(L1177="Stroke",B1177+1,"")))))))),IF(A1184&lt;&gt;A1182,1,IF(M1184=M1182,IF(L1182="Stroke",B1182+1,IF(M1184=M1181,IF(L1181="Stroke",B1181+1,""))),1))),"")</f>
        <v>1</v>
      </c>
      <c r="C1184" s="83">
        <f t="shared" si="36"/>
        <v>66013</v>
      </c>
      <c r="D1184" s="83" t="str">
        <f t="shared" si="37"/>
        <v>2018115</v>
      </c>
      <c r="E1184" s="83">
        <v>2018</v>
      </c>
      <c r="F1184" s="83">
        <v>1</v>
      </c>
      <c r="G1184" s="83">
        <v>15</v>
      </c>
      <c r="H1184" s="83">
        <v>18</v>
      </c>
      <c r="I1184" s="83">
        <v>20</v>
      </c>
      <c r="J1184" s="83">
        <v>13</v>
      </c>
      <c r="K1184" s="83">
        <v>505</v>
      </c>
      <c r="L1184" s="83" t="s">
        <v>26</v>
      </c>
      <c r="M1184" s="83">
        <v>1</v>
      </c>
      <c r="N1184" s="83" t="s">
        <v>21</v>
      </c>
      <c r="O1184" s="83" t="s">
        <v>27</v>
      </c>
      <c r="P1184" s="83">
        <f>525-505</f>
        <v>20</v>
      </c>
      <c r="Q1184" s="83" t="s">
        <v>191</v>
      </c>
      <c r="R1184" s="60"/>
      <c r="S1184" s="60"/>
      <c r="T1184" s="60"/>
      <c r="U1184" s="79"/>
      <c r="V1184" s="79"/>
      <c r="W1184" s="79"/>
      <c r="X1184" s="79"/>
      <c r="Y1184" s="79"/>
      <c r="Z1184" s="79"/>
      <c r="AA1184" s="79"/>
      <c r="AB1184" s="79"/>
      <c r="AC1184" s="79"/>
      <c r="AD1184" s="79"/>
      <c r="AE1184" s="79"/>
      <c r="AF1184" s="79"/>
      <c r="AG1184" s="79"/>
      <c r="AH1184" s="79"/>
      <c r="AI1184" s="79"/>
      <c r="AJ1184" s="79"/>
      <c r="AK1184" s="79"/>
      <c r="AL1184" s="79"/>
      <c r="AM1184" s="79"/>
      <c r="AN1184" s="79"/>
      <c r="AO1184" s="79"/>
      <c r="AP1184" s="79"/>
      <c r="AQ1184" s="79"/>
      <c r="AR1184" s="79"/>
      <c r="AS1184" s="79"/>
      <c r="AT1184" s="79"/>
      <c r="AU1184" s="79"/>
      <c r="AV1184" s="79"/>
      <c r="AW1184" s="79"/>
      <c r="AX1184" s="79"/>
      <c r="AY1184" s="79"/>
      <c r="AZ1184" s="79"/>
      <c r="BA1184" s="79"/>
      <c r="BB1184" s="79"/>
      <c r="BC1184" s="79"/>
      <c r="BD1184" s="79"/>
      <c r="BE1184" s="79"/>
      <c r="BF1184" s="79"/>
      <c r="BG1184" s="79"/>
      <c r="BH1184" s="79"/>
      <c r="BI1184" s="79"/>
      <c r="BJ1184" s="79"/>
      <c r="BK1184" s="79"/>
      <c r="BL1184" s="79"/>
      <c r="BM1184" s="79"/>
      <c r="BN1184" s="79"/>
      <c r="BO1184" s="79"/>
      <c r="BP1184" s="79"/>
      <c r="BQ1184" s="79"/>
      <c r="BR1184" s="79"/>
      <c r="BS1184" s="79"/>
      <c r="BT1184" s="79"/>
      <c r="BU1184" s="79"/>
      <c r="BV1184" s="79"/>
      <c r="BW1184" s="79"/>
      <c r="BX1184" s="79"/>
      <c r="BY1184" s="79"/>
      <c r="BZ1184" s="79"/>
      <c r="CA1184" s="79"/>
      <c r="CB1184" s="79"/>
      <c r="CC1184" s="79"/>
      <c r="CD1184" s="79"/>
      <c r="CE1184" s="79"/>
      <c r="CF1184" s="79"/>
      <c r="CG1184" s="79"/>
      <c r="CH1184" s="79"/>
      <c r="CI1184" s="79"/>
      <c r="CJ1184" s="79"/>
      <c r="CK1184" s="79"/>
      <c r="CL1184" s="79"/>
      <c r="CM1184" s="79"/>
      <c r="CN1184" s="79"/>
      <c r="CO1184" s="79"/>
      <c r="CP1184" s="79"/>
      <c r="CQ1184" s="79"/>
      <c r="CR1184" s="79"/>
      <c r="CS1184" s="79"/>
      <c r="CT1184" s="79"/>
      <c r="CU1184" s="79"/>
      <c r="CV1184" s="79"/>
      <c r="CW1184" s="79"/>
      <c r="CX1184" s="79"/>
      <c r="CY1184" s="79"/>
      <c r="CZ1184" s="79"/>
      <c r="DA1184" s="79"/>
      <c r="DB1184" s="79"/>
      <c r="DC1184" s="79"/>
      <c r="DD1184" s="79"/>
      <c r="DE1184" s="79"/>
      <c r="DF1184" s="79"/>
      <c r="DG1184" s="79"/>
      <c r="DH1184" s="79"/>
      <c r="DI1184" s="79"/>
      <c r="DJ1184" s="79"/>
      <c r="DK1184" s="79"/>
      <c r="DL1184" s="79"/>
      <c r="DM1184" s="79"/>
      <c r="DN1184" s="79"/>
      <c r="DO1184" s="79"/>
      <c r="DP1184" s="79"/>
      <c r="DQ1184" s="79"/>
      <c r="DR1184" s="79"/>
      <c r="DS1184" s="79"/>
      <c r="DT1184" s="79"/>
      <c r="DU1184" s="79"/>
      <c r="DV1184" s="79"/>
      <c r="DW1184" s="79"/>
      <c r="DX1184" s="79"/>
      <c r="DY1184" s="79"/>
      <c r="DZ1184" s="79"/>
      <c r="EA1184" s="79"/>
      <c r="EB1184" s="79"/>
      <c r="EC1184" s="79"/>
      <c r="ED1184" s="79"/>
      <c r="EE1184" s="79"/>
      <c r="EF1184" s="79"/>
      <c r="EG1184" s="79"/>
      <c r="EH1184" s="79"/>
      <c r="EI1184" s="79"/>
      <c r="EJ1184" s="79"/>
      <c r="EK1184" s="79"/>
      <c r="EL1184" s="79"/>
      <c r="EM1184" s="79"/>
      <c r="EN1184" s="79"/>
      <c r="EO1184" s="79"/>
      <c r="EP1184" s="79"/>
      <c r="EQ1184" s="79"/>
      <c r="ER1184" s="79"/>
      <c r="ES1184" s="79"/>
      <c r="ET1184" s="79"/>
      <c r="EU1184" s="79"/>
      <c r="EV1184" s="79"/>
      <c r="EW1184" s="79"/>
      <c r="EX1184" s="79"/>
      <c r="EY1184" s="79"/>
      <c r="EZ1184" s="79"/>
      <c r="FA1184" s="79"/>
      <c r="FB1184" s="79"/>
      <c r="FC1184" s="79"/>
      <c r="FD1184" s="79"/>
      <c r="FE1184" s="79"/>
      <c r="FF1184" s="79"/>
      <c r="FG1184" s="79"/>
      <c r="FH1184" s="79"/>
      <c r="FI1184" s="79"/>
      <c r="FJ1184" s="79"/>
      <c r="FK1184" s="79"/>
      <c r="FL1184" s="79"/>
      <c r="FM1184" s="79"/>
      <c r="FN1184" s="79"/>
      <c r="FO1184" s="79"/>
      <c r="FP1184" s="79"/>
      <c r="FQ1184" s="79"/>
      <c r="FR1184" s="79"/>
      <c r="FS1184" s="79"/>
      <c r="FT1184" s="79"/>
      <c r="FU1184" s="79"/>
      <c r="FV1184" s="79"/>
      <c r="FW1184" s="79"/>
      <c r="FX1184" s="79"/>
      <c r="FY1184" s="79"/>
      <c r="FZ1184" s="79"/>
      <c r="GA1184" s="79"/>
      <c r="GB1184" s="79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79"/>
      <c r="HP1184" s="79"/>
      <c r="HQ1184" s="79"/>
      <c r="HR1184" s="79"/>
      <c r="HS1184" s="79"/>
      <c r="HT1184" s="79"/>
      <c r="HU1184" s="79"/>
      <c r="HV1184" s="79"/>
      <c r="HW1184" s="79"/>
      <c r="HX1184" s="79"/>
      <c r="HY1184" s="79"/>
      <c r="HZ1184" s="79"/>
      <c r="IA1184" s="79"/>
      <c r="IB1184" s="79"/>
      <c r="IC1184" s="79"/>
      <c r="ID1184" s="79"/>
      <c r="IE1184" s="79"/>
      <c r="IF1184" s="79"/>
      <c r="IG1184" s="79"/>
      <c r="IH1184" s="79"/>
      <c r="II1184" s="79"/>
      <c r="IJ1184" s="79"/>
      <c r="IK1184" s="79"/>
      <c r="IL1184" s="79"/>
      <c r="IM1184" s="79"/>
      <c r="IN1184" s="79"/>
      <c r="IO1184" s="79"/>
      <c r="IP1184" s="79"/>
      <c r="IQ1184" s="79"/>
      <c r="IR1184" s="79"/>
      <c r="IS1184" s="79"/>
      <c r="IT1184" s="79"/>
      <c r="IU1184" s="79"/>
      <c r="IV1184" s="79"/>
      <c r="IW1184" s="79"/>
      <c r="IX1184" s="79"/>
      <c r="IY1184" s="79"/>
      <c r="IZ1184" s="79"/>
      <c r="JA1184" s="79"/>
      <c r="JB1184" s="79"/>
      <c r="JC1184" s="79"/>
      <c r="JD1184" s="79"/>
      <c r="JE1184" s="79"/>
      <c r="JF1184" s="79"/>
      <c r="JG1184" s="79"/>
      <c r="JH1184" s="79"/>
      <c r="JI1184" s="79"/>
      <c r="JJ1184" s="79"/>
      <c r="JK1184" s="79"/>
      <c r="JL1184" s="79"/>
      <c r="JM1184" s="79"/>
      <c r="JN1184" s="79"/>
      <c r="JO1184" s="79"/>
      <c r="JP1184" s="79"/>
      <c r="JQ1184" s="79"/>
      <c r="JR1184" s="79"/>
      <c r="JS1184" s="79"/>
      <c r="JT1184" s="79"/>
      <c r="JU1184" s="79"/>
      <c r="JV1184" s="79"/>
      <c r="JW1184" s="79"/>
      <c r="JX1184" s="79"/>
      <c r="JY1184" s="79"/>
      <c r="JZ1184" s="79"/>
      <c r="KA1184" s="79"/>
      <c r="KB1184" s="79"/>
      <c r="KC1184" s="79"/>
      <c r="KD1184" s="79"/>
      <c r="KE1184" s="79"/>
      <c r="KF1184" s="79"/>
      <c r="KG1184" s="79"/>
      <c r="KH1184" s="79"/>
      <c r="KI1184" s="79"/>
      <c r="KJ1184" s="79"/>
      <c r="KK1184" s="79"/>
      <c r="KL1184" s="79"/>
      <c r="KM1184" s="79"/>
      <c r="KN1184" s="79"/>
      <c r="KO1184" s="79"/>
      <c r="KP1184" s="79"/>
      <c r="KQ1184" s="79"/>
      <c r="KR1184" s="79"/>
      <c r="KS1184" s="79"/>
      <c r="KT1184" s="79"/>
      <c r="KU1184" s="79"/>
      <c r="KV1184" s="79"/>
      <c r="KW1184" s="79"/>
      <c r="KX1184" s="79"/>
      <c r="KY1184" s="79"/>
      <c r="KZ1184" s="79"/>
      <c r="LA1184" s="79"/>
      <c r="LB1184" s="79"/>
      <c r="LC1184" s="79"/>
      <c r="LD1184" s="79"/>
      <c r="LE1184" s="79"/>
      <c r="LF1184" s="79"/>
      <c r="LG1184" s="79"/>
      <c r="LH1184" s="79"/>
      <c r="LI1184" s="79"/>
      <c r="LJ1184" s="79"/>
      <c r="LK1184" s="79"/>
      <c r="LL1184" s="79"/>
      <c r="LM1184" s="79"/>
      <c r="LN1184" s="79"/>
      <c r="LO1184" s="79"/>
      <c r="LP1184" s="79"/>
      <c r="LQ1184" s="79"/>
      <c r="LR1184" s="79"/>
      <c r="LS1184" s="79"/>
      <c r="LT1184" s="79"/>
      <c r="LU1184" s="79"/>
      <c r="LV1184" s="79"/>
      <c r="LW1184" s="79"/>
      <c r="LX1184" s="79"/>
      <c r="LY1184" s="79"/>
      <c r="LZ1184" s="79"/>
      <c r="MA1184" s="79"/>
      <c r="MB1184" s="79"/>
      <c r="MC1184" s="79"/>
      <c r="MD1184" s="79"/>
      <c r="ME1184" s="79"/>
      <c r="MF1184" s="79"/>
      <c r="MG1184" s="79"/>
      <c r="MH1184" s="79"/>
      <c r="MI1184" s="79"/>
      <c r="MJ1184" s="79"/>
      <c r="MK1184" s="79"/>
      <c r="ML1184" s="79"/>
      <c r="MM1184" s="79"/>
      <c r="MN1184" s="79"/>
      <c r="MO1184" s="79"/>
      <c r="MP1184" s="79"/>
      <c r="MQ1184" s="79"/>
      <c r="MR1184" s="79"/>
      <c r="MS1184" s="79"/>
      <c r="MT1184" s="79"/>
      <c r="MU1184" s="79"/>
      <c r="MV1184" s="79"/>
      <c r="MW1184" s="79"/>
      <c r="MX1184" s="79"/>
      <c r="MY1184" s="79"/>
      <c r="MZ1184" s="79"/>
      <c r="NA1184" s="79"/>
      <c r="NB1184" s="79"/>
      <c r="NC1184" s="79"/>
      <c r="ND1184" s="79"/>
      <c r="NE1184" s="79"/>
      <c r="NF1184" s="79"/>
      <c r="NG1184" s="79"/>
      <c r="NH1184" s="79"/>
      <c r="NI1184" s="79"/>
      <c r="NJ1184" s="79"/>
      <c r="NK1184" s="79"/>
      <c r="NL1184" s="79"/>
      <c r="NM1184" s="79"/>
      <c r="NN1184" s="79"/>
      <c r="NO1184" s="79"/>
      <c r="NP1184" s="79"/>
      <c r="NQ1184" s="79"/>
      <c r="NR1184" s="79"/>
      <c r="NS1184" s="79"/>
      <c r="NT1184" s="79"/>
      <c r="NU1184" s="79"/>
      <c r="NV1184" s="79"/>
      <c r="NW1184" s="79"/>
      <c r="NX1184" s="79"/>
      <c r="NY1184" s="79"/>
      <c r="NZ1184" s="79"/>
      <c r="OA1184" s="79"/>
      <c r="OB1184" s="79"/>
      <c r="OC1184" s="79"/>
      <c r="OD1184" s="79"/>
      <c r="OE1184" s="79"/>
      <c r="OF1184" s="79"/>
      <c r="OG1184" s="79"/>
      <c r="OH1184" s="79"/>
      <c r="OI1184" s="79"/>
      <c r="OJ1184" s="79"/>
      <c r="OK1184" s="79"/>
      <c r="OL1184" s="79"/>
      <c r="OM1184" s="79"/>
      <c r="ON1184" s="79"/>
      <c r="OO1184" s="79"/>
      <c r="OP1184" s="79"/>
      <c r="OQ1184" s="79"/>
      <c r="OR1184" s="79"/>
      <c r="OS1184" s="79"/>
      <c r="OT1184" s="79"/>
      <c r="OU1184" s="79"/>
      <c r="OV1184" s="79"/>
      <c r="OW1184" s="79"/>
      <c r="OX1184" s="79"/>
      <c r="OY1184" s="79"/>
      <c r="OZ1184" s="79"/>
      <c r="PA1184" s="79"/>
      <c r="PB1184" s="79"/>
      <c r="PC1184" s="79"/>
      <c r="PD1184" s="79"/>
      <c r="PE1184" s="79"/>
      <c r="PF1184" s="79"/>
      <c r="PG1184" s="79"/>
      <c r="PH1184" s="79"/>
      <c r="PI1184" s="79"/>
      <c r="PJ1184" s="79"/>
      <c r="PK1184" s="79"/>
      <c r="PL1184" s="79"/>
      <c r="PM1184" s="79"/>
      <c r="PN1184" s="79"/>
      <c r="PO1184" s="79"/>
      <c r="PP1184" s="79"/>
      <c r="PQ1184" s="79"/>
      <c r="PR1184" s="79"/>
      <c r="PS1184" s="79"/>
      <c r="PT1184" s="79"/>
      <c r="PU1184" s="79"/>
      <c r="PV1184" s="79"/>
      <c r="PW1184" s="79"/>
      <c r="PX1184" s="79"/>
      <c r="PY1184" s="79"/>
      <c r="PZ1184" s="79"/>
      <c r="QA1184" s="79"/>
      <c r="QB1184" s="79"/>
      <c r="QC1184" s="79"/>
      <c r="QD1184" s="79"/>
      <c r="QE1184" s="79"/>
      <c r="QF1184" s="79"/>
      <c r="QG1184" s="79"/>
      <c r="QH1184" s="79"/>
      <c r="QI1184" s="79"/>
      <c r="QJ1184" s="79"/>
      <c r="QK1184" s="79"/>
      <c r="QL1184" s="79"/>
      <c r="QM1184" s="79"/>
      <c r="QN1184" s="79"/>
      <c r="QO1184" s="79"/>
      <c r="QP1184" s="79"/>
      <c r="QQ1184" s="79"/>
      <c r="QR1184" s="79"/>
      <c r="QS1184" s="79"/>
      <c r="QT1184" s="79"/>
      <c r="QU1184" s="79"/>
      <c r="QV1184" s="79"/>
      <c r="QW1184" s="79"/>
      <c r="QX1184" s="79"/>
      <c r="QY1184" s="79"/>
      <c r="QZ1184" s="79"/>
      <c r="RA1184" s="79"/>
      <c r="RB1184" s="79"/>
      <c r="RC1184" s="79"/>
      <c r="RD1184" s="79"/>
      <c r="RE1184" s="79"/>
      <c r="RF1184" s="79"/>
      <c r="RG1184" s="79"/>
      <c r="RH1184" s="79"/>
      <c r="RI1184" s="79"/>
      <c r="RJ1184" s="79"/>
      <c r="RK1184" s="79"/>
      <c r="RL1184" s="79"/>
      <c r="RM1184" s="79"/>
      <c r="RN1184" s="79"/>
      <c r="RO1184" s="79"/>
      <c r="RP1184" s="79"/>
      <c r="RQ1184" s="79"/>
      <c r="RR1184" s="79"/>
      <c r="RS1184" s="79"/>
      <c r="RT1184" s="79"/>
      <c r="RU1184" s="79"/>
      <c r="RV1184" s="79"/>
      <c r="RW1184" s="79"/>
      <c r="RX1184" s="79"/>
      <c r="RY1184" s="79"/>
      <c r="RZ1184" s="79"/>
      <c r="SA1184" s="79"/>
      <c r="SB1184" s="79"/>
      <c r="SC1184" s="79"/>
      <c r="SD1184" s="79"/>
      <c r="SE1184" s="79"/>
      <c r="SF1184" s="79"/>
      <c r="SG1184" s="79"/>
      <c r="SH1184" s="79"/>
      <c r="SI1184" s="79"/>
      <c r="SJ1184" s="79"/>
      <c r="SK1184" s="79"/>
      <c r="SL1184" s="79"/>
      <c r="SM1184" s="79"/>
      <c r="SN1184" s="79"/>
      <c r="SO1184" s="79"/>
      <c r="SP1184" s="79"/>
      <c r="SQ1184" s="79"/>
      <c r="SR1184" s="79"/>
      <c r="SS1184" s="79"/>
      <c r="ST1184" s="79"/>
      <c r="SU1184" s="79"/>
      <c r="SV1184" s="79"/>
      <c r="SW1184" s="79"/>
      <c r="SX1184" s="79"/>
      <c r="SY1184" s="79"/>
      <c r="SZ1184" s="79"/>
      <c r="TA1184" s="79"/>
      <c r="TB1184" s="79"/>
      <c r="TC1184" s="79"/>
      <c r="TD1184" s="79"/>
      <c r="TE1184" s="79"/>
      <c r="TF1184" s="79"/>
      <c r="TG1184" s="79"/>
      <c r="TH1184" s="79"/>
      <c r="TI1184" s="79"/>
      <c r="TJ1184" s="79"/>
      <c r="TK1184" s="79"/>
      <c r="TL1184" s="79"/>
      <c r="TM1184" s="79"/>
      <c r="TN1184" s="79"/>
      <c r="TO1184" s="79"/>
      <c r="TP1184" s="79"/>
      <c r="TQ1184" s="79"/>
      <c r="TR1184" s="79"/>
      <c r="TS1184" s="79"/>
      <c r="TT1184" s="79"/>
      <c r="TU1184" s="79"/>
      <c r="TV1184" s="79"/>
      <c r="TW1184" s="79"/>
      <c r="TX1184" s="79"/>
      <c r="TY1184" s="79"/>
      <c r="TZ1184" s="79"/>
      <c r="UA1184" s="79"/>
      <c r="UB1184" s="79"/>
      <c r="UC1184" s="79"/>
      <c r="UD1184" s="79"/>
      <c r="UE1184" s="79"/>
      <c r="UF1184" s="79"/>
      <c r="UG1184" s="79"/>
      <c r="UH1184" s="79"/>
      <c r="UI1184" s="79"/>
      <c r="UJ1184" s="79"/>
      <c r="UK1184" s="79"/>
      <c r="UL1184" s="79"/>
      <c r="UM1184" s="79"/>
      <c r="UN1184" s="79"/>
      <c r="UO1184" s="79"/>
      <c r="UP1184" s="79"/>
      <c r="UQ1184" s="79"/>
      <c r="UR1184" s="79"/>
      <c r="US1184" s="79"/>
      <c r="UT1184" s="79"/>
      <c r="UU1184" s="79"/>
      <c r="UV1184" s="79"/>
      <c r="UW1184" s="79"/>
      <c r="UX1184" s="79"/>
      <c r="UY1184" s="79"/>
      <c r="UZ1184" s="79"/>
      <c r="VA1184" s="79"/>
      <c r="VB1184" s="79"/>
      <c r="VC1184" s="79"/>
      <c r="VD1184" s="79"/>
      <c r="VE1184" s="79"/>
      <c r="VF1184" s="79"/>
      <c r="VG1184" s="79"/>
      <c r="VH1184" s="79"/>
      <c r="VI1184" s="79"/>
      <c r="VJ1184" s="79"/>
      <c r="VK1184" s="79"/>
      <c r="VL1184" s="79"/>
      <c r="VM1184" s="79"/>
      <c r="VN1184" s="79"/>
      <c r="VO1184" s="79"/>
      <c r="VP1184" s="79"/>
      <c r="VQ1184" s="79"/>
      <c r="VR1184" s="79"/>
      <c r="VS1184" s="79"/>
      <c r="VT1184" s="79"/>
      <c r="VU1184" s="79"/>
      <c r="VV1184" s="79"/>
      <c r="VW1184" s="79"/>
      <c r="VX1184" s="79"/>
      <c r="VY1184" s="79"/>
      <c r="VZ1184" s="79"/>
      <c r="WA1184" s="79"/>
      <c r="WB1184" s="79"/>
      <c r="WC1184" s="79"/>
    </row>
    <row r="1185" spans="1:601" s="79" customFormat="1">
      <c r="A1185" s="60">
        <f>IF(C1185=C1184,A1184,IF(C1185=(C1184+1),A1184,(A1184+1)))</f>
        <v>166</v>
      </c>
      <c r="B1185" s="50" t="str">
        <f>IF(L1185="Stroke",IF(M1185=M1184,IF(A1185&lt;&gt;A1184,1,IF(L1184="Stroke",B1184+1,IF(L1183="Stroke",B1183+1,IF(L1182="Stroke",B1182+1,IF(L1181="Stroke",B1181+1,IF(L1180="Stroke",B1180+1,IF(L1179="Stroke",B1179+1,IF(L1178="Stroke",B1178+1,"")))))))),IF(A1185&lt;&gt;A1183,1,IF(M1185=M1183,IF(L1183="Stroke",B1183+1,IF(M1185=M1182,IF(L1182="Stroke",B1182+1,""))),1))),"")</f>
        <v/>
      </c>
      <c r="C1185" s="60">
        <f t="shared" si="36"/>
        <v>66013</v>
      </c>
      <c r="D1185" s="60" t="str">
        <f t="shared" si="37"/>
        <v>2018115</v>
      </c>
      <c r="E1185" s="60">
        <v>2018</v>
      </c>
      <c r="F1185" s="60">
        <v>1</v>
      </c>
      <c r="G1185" s="60">
        <v>15</v>
      </c>
      <c r="H1185" s="60">
        <v>18</v>
      </c>
      <c r="I1185" s="60">
        <v>20</v>
      </c>
      <c r="J1185" s="60">
        <v>13</v>
      </c>
      <c r="K1185" s="60">
        <v>691</v>
      </c>
      <c r="L1185" s="60" t="s">
        <v>182</v>
      </c>
      <c r="M1185" s="60">
        <v>0</v>
      </c>
      <c r="N1185" s="60" t="s">
        <v>21</v>
      </c>
      <c r="O1185" s="60" t="s">
        <v>27</v>
      </c>
      <c r="P1185" s="60">
        <v>0</v>
      </c>
      <c r="Q1185" s="60"/>
      <c r="R1185" s="60"/>
      <c r="S1185" s="60"/>
      <c r="T1185" s="60"/>
    </row>
    <row r="1186" spans="1:601" s="85" customFormat="1">
      <c r="A1186" s="83">
        <f>IF(C1186=C1185,A1185,IF(C1186=(C1185+1),A1185,(A1185+1)))</f>
        <v>167</v>
      </c>
      <c r="B1186" s="50">
        <f>IF(L1186="Stroke",IF(M1186=M1185,IF(A1186&lt;&gt;A1185,1,IF(L1185="Stroke",B1185+1,IF(L1184="Stroke",B1184+1,IF(L1183="Stroke",B1183+1,IF(L1182="Stroke",B1182+1,IF(L1181="Stroke",B1181+1,IF(L1180="Stroke",B1180+1,IF(L1179="Stroke",B1179+1,"")))))))),IF(A1186&lt;&gt;A1184,1,IF(M1186=M1184,IF(L1184="Stroke",B1184+1,IF(M1186=M1183,IF(L1183="Stroke",B1183+1,""))),1))),"")</f>
        <v>1</v>
      </c>
      <c r="C1186" s="83">
        <f t="shared" si="36"/>
        <v>66126</v>
      </c>
      <c r="D1186" s="83" t="str">
        <f t="shared" si="37"/>
        <v>2018115</v>
      </c>
      <c r="E1186" s="83">
        <v>2018</v>
      </c>
      <c r="F1186" s="83">
        <v>1</v>
      </c>
      <c r="G1186" s="83">
        <v>15</v>
      </c>
      <c r="H1186" s="83">
        <v>18</v>
      </c>
      <c r="I1186" s="83">
        <v>22</v>
      </c>
      <c r="J1186" s="83">
        <v>6</v>
      </c>
      <c r="K1186" s="83">
        <v>762</v>
      </c>
      <c r="L1186" s="83" t="s">
        <v>26</v>
      </c>
      <c r="M1186" s="83">
        <v>1</v>
      </c>
      <c r="N1186" s="83" t="s">
        <v>21</v>
      </c>
      <c r="O1186" s="83" t="s">
        <v>27</v>
      </c>
      <c r="P1186" s="83">
        <f>775-762</f>
        <v>13</v>
      </c>
      <c r="Q1186" s="83"/>
      <c r="R1186" s="60"/>
      <c r="S1186" s="60"/>
      <c r="T1186" s="60"/>
      <c r="U1186" s="79"/>
      <c r="V1186" s="79"/>
      <c r="W1186" s="79"/>
      <c r="X1186" s="79"/>
      <c r="Y1186" s="79"/>
      <c r="Z1186" s="79"/>
      <c r="AA1186" s="79"/>
      <c r="AB1186" s="79"/>
      <c r="AC1186" s="79"/>
      <c r="AD1186" s="79"/>
      <c r="AE1186" s="79"/>
      <c r="AF1186" s="79"/>
      <c r="AG1186" s="79"/>
      <c r="AH1186" s="79"/>
      <c r="AI1186" s="79"/>
      <c r="AJ1186" s="79"/>
      <c r="AK1186" s="79"/>
      <c r="AL1186" s="79"/>
      <c r="AM1186" s="79"/>
      <c r="AN1186" s="79"/>
      <c r="AO1186" s="79"/>
      <c r="AP1186" s="79"/>
      <c r="AQ1186" s="79"/>
      <c r="AR1186" s="79"/>
      <c r="AS1186" s="79"/>
      <c r="AT1186" s="79"/>
      <c r="AU1186" s="79"/>
      <c r="AV1186" s="79"/>
      <c r="AW1186" s="79"/>
      <c r="AX1186" s="79"/>
      <c r="AY1186" s="79"/>
      <c r="AZ1186" s="79"/>
      <c r="BA1186" s="79"/>
      <c r="BB1186" s="79"/>
      <c r="BC1186" s="79"/>
      <c r="BD1186" s="79"/>
      <c r="BE1186" s="79"/>
      <c r="BF1186" s="79"/>
      <c r="BG1186" s="79"/>
      <c r="BH1186" s="79"/>
      <c r="BI1186" s="79"/>
      <c r="BJ1186" s="79"/>
      <c r="BK1186" s="79"/>
      <c r="BL1186" s="79"/>
      <c r="BM1186" s="79"/>
      <c r="BN1186" s="79"/>
      <c r="BO1186" s="79"/>
      <c r="BP1186" s="79"/>
      <c r="BQ1186" s="79"/>
      <c r="BR1186" s="79"/>
      <c r="BS1186" s="79"/>
      <c r="BT1186" s="79"/>
      <c r="BU1186" s="79"/>
      <c r="BV1186" s="79"/>
      <c r="BW1186" s="79"/>
      <c r="BX1186" s="79"/>
      <c r="BY1186" s="79"/>
      <c r="BZ1186" s="79"/>
      <c r="CA1186" s="79"/>
      <c r="CB1186" s="79"/>
      <c r="CC1186" s="79"/>
      <c r="CD1186" s="79"/>
      <c r="CE1186" s="79"/>
      <c r="CF1186" s="79"/>
      <c r="CG1186" s="79"/>
      <c r="CH1186" s="79"/>
      <c r="CI1186" s="79"/>
      <c r="CJ1186" s="79"/>
      <c r="CK1186" s="79"/>
      <c r="CL1186" s="79"/>
      <c r="CM1186" s="79"/>
      <c r="CN1186" s="79"/>
      <c r="CO1186" s="79"/>
      <c r="CP1186" s="79"/>
      <c r="CQ1186" s="79"/>
      <c r="CR1186" s="79"/>
      <c r="CS1186" s="79"/>
      <c r="CT1186" s="79"/>
      <c r="CU1186" s="79"/>
      <c r="CV1186" s="79"/>
      <c r="CW1186" s="79"/>
      <c r="CX1186" s="79"/>
      <c r="CY1186" s="79"/>
      <c r="CZ1186" s="79"/>
      <c r="DA1186" s="79"/>
      <c r="DB1186" s="79"/>
      <c r="DC1186" s="79"/>
      <c r="DD1186" s="79"/>
      <c r="DE1186" s="79"/>
      <c r="DF1186" s="79"/>
      <c r="DG1186" s="79"/>
      <c r="DH1186" s="79"/>
      <c r="DI1186" s="79"/>
      <c r="DJ1186" s="79"/>
      <c r="DK1186" s="79"/>
      <c r="DL1186" s="79"/>
      <c r="DM1186" s="79"/>
      <c r="DN1186" s="79"/>
      <c r="DO1186" s="79"/>
      <c r="DP1186" s="79"/>
      <c r="DQ1186" s="79"/>
      <c r="DR1186" s="79"/>
      <c r="DS1186" s="79"/>
      <c r="DT1186" s="79"/>
      <c r="DU1186" s="79"/>
      <c r="DV1186" s="79"/>
      <c r="DW1186" s="79"/>
      <c r="DX1186" s="79"/>
      <c r="DY1186" s="79"/>
      <c r="DZ1186" s="79"/>
      <c r="EA1186" s="79"/>
      <c r="EB1186" s="79"/>
      <c r="EC1186" s="79"/>
      <c r="ED1186" s="79"/>
      <c r="EE1186" s="79"/>
      <c r="EF1186" s="79"/>
      <c r="EG1186" s="79"/>
      <c r="EH1186" s="79"/>
      <c r="EI1186" s="79"/>
      <c r="EJ1186" s="79"/>
      <c r="EK1186" s="79"/>
      <c r="EL1186" s="79"/>
      <c r="EM1186" s="79"/>
      <c r="EN1186" s="79"/>
      <c r="EO1186" s="79"/>
      <c r="EP1186" s="79"/>
      <c r="EQ1186" s="79"/>
      <c r="ER1186" s="79"/>
      <c r="ES1186" s="79"/>
      <c r="ET1186" s="79"/>
      <c r="EU1186" s="79"/>
      <c r="EV1186" s="79"/>
      <c r="EW1186" s="79"/>
      <c r="EX1186" s="79"/>
      <c r="EY1186" s="79"/>
      <c r="EZ1186" s="79"/>
      <c r="FA1186" s="79"/>
      <c r="FB1186" s="79"/>
      <c r="FC1186" s="79"/>
      <c r="FD1186" s="79"/>
      <c r="FE1186" s="79"/>
      <c r="FF1186" s="79"/>
      <c r="FG1186" s="79"/>
      <c r="FH1186" s="79"/>
      <c r="FI1186" s="79"/>
      <c r="FJ1186" s="79"/>
      <c r="FK1186" s="79"/>
      <c r="FL1186" s="79"/>
      <c r="FM1186" s="79"/>
      <c r="FN1186" s="79"/>
      <c r="FO1186" s="79"/>
      <c r="FP1186" s="79"/>
      <c r="FQ1186" s="79"/>
      <c r="FR1186" s="79"/>
      <c r="FS1186" s="79"/>
      <c r="FT1186" s="79"/>
      <c r="FU1186" s="79"/>
      <c r="FV1186" s="79"/>
      <c r="FW1186" s="79"/>
      <c r="FX1186" s="79"/>
      <c r="FY1186" s="79"/>
      <c r="FZ1186" s="79"/>
      <c r="GA1186" s="79"/>
      <c r="GB1186" s="79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79"/>
      <c r="HP1186" s="79"/>
      <c r="HQ1186" s="79"/>
      <c r="HR1186" s="79"/>
      <c r="HS1186" s="79"/>
      <c r="HT1186" s="79"/>
      <c r="HU1186" s="79"/>
      <c r="HV1186" s="79"/>
      <c r="HW1186" s="79"/>
      <c r="HX1186" s="79"/>
      <c r="HY1186" s="79"/>
      <c r="HZ1186" s="79"/>
      <c r="IA1186" s="79"/>
      <c r="IB1186" s="79"/>
      <c r="IC1186" s="79"/>
      <c r="ID1186" s="79"/>
      <c r="IE1186" s="79"/>
      <c r="IF1186" s="79"/>
      <c r="IG1186" s="79"/>
      <c r="IH1186" s="79"/>
      <c r="II1186" s="79"/>
      <c r="IJ1186" s="79"/>
      <c r="IK1186" s="79"/>
      <c r="IL1186" s="79"/>
      <c r="IM1186" s="79"/>
      <c r="IN1186" s="79"/>
      <c r="IO1186" s="79"/>
      <c r="IP1186" s="79"/>
      <c r="IQ1186" s="79"/>
      <c r="IR1186" s="79"/>
      <c r="IS1186" s="79"/>
      <c r="IT1186" s="79"/>
      <c r="IU1186" s="79"/>
      <c r="IV1186" s="79"/>
      <c r="IW1186" s="79"/>
      <c r="IX1186" s="79"/>
      <c r="IY1186" s="79"/>
      <c r="IZ1186" s="79"/>
      <c r="JA1186" s="79"/>
      <c r="JB1186" s="79"/>
      <c r="JC1186" s="79"/>
      <c r="JD1186" s="79"/>
      <c r="JE1186" s="79"/>
      <c r="JF1186" s="79"/>
      <c r="JG1186" s="79"/>
      <c r="JH1186" s="79"/>
      <c r="JI1186" s="79"/>
      <c r="JJ1186" s="79"/>
      <c r="JK1186" s="79"/>
      <c r="JL1186" s="79"/>
      <c r="JM1186" s="79"/>
      <c r="JN1186" s="79"/>
      <c r="JO1186" s="79"/>
      <c r="JP1186" s="79"/>
      <c r="JQ1186" s="79"/>
      <c r="JR1186" s="79"/>
      <c r="JS1186" s="79"/>
      <c r="JT1186" s="79"/>
      <c r="JU1186" s="79"/>
      <c r="JV1186" s="79"/>
      <c r="JW1186" s="79"/>
      <c r="JX1186" s="79"/>
      <c r="JY1186" s="79"/>
      <c r="JZ1186" s="79"/>
      <c r="KA1186" s="79"/>
      <c r="KB1186" s="79"/>
      <c r="KC1186" s="79"/>
      <c r="KD1186" s="79"/>
      <c r="KE1186" s="79"/>
      <c r="KF1186" s="79"/>
      <c r="KG1186" s="79"/>
      <c r="KH1186" s="79"/>
      <c r="KI1186" s="79"/>
      <c r="KJ1186" s="79"/>
      <c r="KK1186" s="79"/>
      <c r="KL1186" s="79"/>
      <c r="KM1186" s="79"/>
      <c r="KN1186" s="79"/>
      <c r="KO1186" s="79"/>
      <c r="KP1186" s="79"/>
      <c r="KQ1186" s="79"/>
      <c r="KR1186" s="79"/>
      <c r="KS1186" s="79"/>
      <c r="KT1186" s="79"/>
      <c r="KU1186" s="79"/>
      <c r="KV1186" s="79"/>
      <c r="KW1186" s="79"/>
      <c r="KX1186" s="79"/>
      <c r="KY1186" s="79"/>
      <c r="KZ1186" s="79"/>
      <c r="LA1186" s="79"/>
      <c r="LB1186" s="79"/>
      <c r="LC1186" s="79"/>
      <c r="LD1186" s="79"/>
      <c r="LE1186" s="79"/>
      <c r="LF1186" s="79"/>
      <c r="LG1186" s="79"/>
      <c r="LH1186" s="79"/>
      <c r="LI1186" s="79"/>
      <c r="LJ1186" s="79"/>
      <c r="LK1186" s="79"/>
      <c r="LL1186" s="79"/>
      <c r="LM1186" s="79"/>
      <c r="LN1186" s="79"/>
      <c r="LO1186" s="79"/>
      <c r="LP1186" s="79"/>
      <c r="LQ1186" s="79"/>
      <c r="LR1186" s="79"/>
      <c r="LS1186" s="79"/>
      <c r="LT1186" s="79"/>
      <c r="LU1186" s="79"/>
      <c r="LV1186" s="79"/>
      <c r="LW1186" s="79"/>
      <c r="LX1186" s="79"/>
      <c r="LY1186" s="79"/>
      <c r="LZ1186" s="79"/>
      <c r="MA1186" s="79"/>
      <c r="MB1186" s="79"/>
      <c r="MC1186" s="79"/>
      <c r="MD1186" s="79"/>
      <c r="ME1186" s="79"/>
      <c r="MF1186" s="79"/>
      <c r="MG1186" s="79"/>
      <c r="MH1186" s="79"/>
      <c r="MI1186" s="79"/>
      <c r="MJ1186" s="79"/>
      <c r="MK1186" s="79"/>
      <c r="ML1186" s="79"/>
      <c r="MM1186" s="79"/>
      <c r="MN1186" s="79"/>
      <c r="MO1186" s="79"/>
      <c r="MP1186" s="79"/>
      <c r="MQ1186" s="79"/>
      <c r="MR1186" s="79"/>
      <c r="MS1186" s="79"/>
      <c r="MT1186" s="79"/>
      <c r="MU1186" s="79"/>
      <c r="MV1186" s="79"/>
      <c r="MW1186" s="79"/>
      <c r="MX1186" s="79"/>
      <c r="MY1186" s="79"/>
      <c r="MZ1186" s="79"/>
      <c r="NA1186" s="79"/>
      <c r="NB1186" s="79"/>
      <c r="NC1186" s="79"/>
      <c r="ND1186" s="79"/>
      <c r="NE1186" s="79"/>
      <c r="NF1186" s="79"/>
      <c r="NG1186" s="79"/>
      <c r="NH1186" s="79"/>
      <c r="NI1186" s="79"/>
      <c r="NJ1186" s="79"/>
      <c r="NK1186" s="79"/>
      <c r="NL1186" s="79"/>
      <c r="NM1186" s="79"/>
      <c r="NN1186" s="79"/>
      <c r="NO1186" s="79"/>
      <c r="NP1186" s="79"/>
      <c r="NQ1186" s="79"/>
      <c r="NR1186" s="79"/>
      <c r="NS1186" s="79"/>
      <c r="NT1186" s="79"/>
      <c r="NU1186" s="79"/>
      <c r="NV1186" s="79"/>
      <c r="NW1186" s="79"/>
      <c r="NX1186" s="79"/>
      <c r="NY1186" s="79"/>
      <c r="NZ1186" s="79"/>
      <c r="OA1186" s="79"/>
      <c r="OB1186" s="79"/>
      <c r="OC1186" s="79"/>
      <c r="OD1186" s="79"/>
      <c r="OE1186" s="79"/>
      <c r="OF1186" s="79"/>
      <c r="OG1186" s="79"/>
      <c r="OH1186" s="79"/>
      <c r="OI1186" s="79"/>
      <c r="OJ1186" s="79"/>
      <c r="OK1186" s="79"/>
      <c r="OL1186" s="79"/>
      <c r="OM1186" s="79"/>
      <c r="ON1186" s="79"/>
      <c r="OO1186" s="79"/>
      <c r="OP1186" s="79"/>
      <c r="OQ1186" s="79"/>
      <c r="OR1186" s="79"/>
      <c r="OS1186" s="79"/>
      <c r="OT1186" s="79"/>
      <c r="OU1186" s="79"/>
      <c r="OV1186" s="79"/>
      <c r="OW1186" s="79"/>
      <c r="OX1186" s="79"/>
      <c r="OY1186" s="79"/>
      <c r="OZ1186" s="79"/>
      <c r="PA1186" s="79"/>
      <c r="PB1186" s="79"/>
      <c r="PC1186" s="79"/>
      <c r="PD1186" s="79"/>
      <c r="PE1186" s="79"/>
      <c r="PF1186" s="79"/>
      <c r="PG1186" s="79"/>
      <c r="PH1186" s="79"/>
      <c r="PI1186" s="79"/>
      <c r="PJ1186" s="79"/>
      <c r="PK1186" s="79"/>
      <c r="PL1186" s="79"/>
      <c r="PM1186" s="79"/>
      <c r="PN1186" s="79"/>
      <c r="PO1186" s="79"/>
      <c r="PP1186" s="79"/>
      <c r="PQ1186" s="79"/>
      <c r="PR1186" s="79"/>
      <c r="PS1186" s="79"/>
      <c r="PT1186" s="79"/>
      <c r="PU1186" s="79"/>
      <c r="PV1186" s="79"/>
      <c r="PW1186" s="79"/>
      <c r="PX1186" s="79"/>
      <c r="PY1186" s="79"/>
      <c r="PZ1186" s="79"/>
      <c r="QA1186" s="79"/>
      <c r="QB1186" s="79"/>
      <c r="QC1186" s="79"/>
      <c r="QD1186" s="79"/>
      <c r="QE1186" s="79"/>
      <c r="QF1186" s="79"/>
      <c r="QG1186" s="79"/>
      <c r="QH1186" s="79"/>
      <c r="QI1186" s="79"/>
      <c r="QJ1186" s="79"/>
      <c r="QK1186" s="79"/>
      <c r="QL1186" s="79"/>
      <c r="QM1186" s="79"/>
      <c r="QN1186" s="79"/>
      <c r="QO1186" s="79"/>
      <c r="QP1186" s="79"/>
      <c r="QQ1186" s="79"/>
      <c r="QR1186" s="79"/>
      <c r="QS1186" s="79"/>
      <c r="QT1186" s="79"/>
      <c r="QU1186" s="79"/>
      <c r="QV1186" s="79"/>
      <c r="QW1186" s="79"/>
      <c r="QX1186" s="79"/>
      <c r="QY1186" s="79"/>
      <c r="QZ1186" s="79"/>
      <c r="RA1186" s="79"/>
      <c r="RB1186" s="79"/>
      <c r="RC1186" s="79"/>
      <c r="RD1186" s="79"/>
      <c r="RE1186" s="79"/>
      <c r="RF1186" s="79"/>
      <c r="RG1186" s="79"/>
      <c r="RH1186" s="79"/>
      <c r="RI1186" s="79"/>
      <c r="RJ1186" s="79"/>
      <c r="RK1186" s="79"/>
      <c r="RL1186" s="79"/>
      <c r="RM1186" s="79"/>
      <c r="RN1186" s="79"/>
      <c r="RO1186" s="79"/>
      <c r="RP1186" s="79"/>
      <c r="RQ1186" s="79"/>
      <c r="RR1186" s="79"/>
      <c r="RS1186" s="79"/>
      <c r="RT1186" s="79"/>
      <c r="RU1186" s="79"/>
      <c r="RV1186" s="79"/>
      <c r="RW1186" s="79"/>
      <c r="RX1186" s="79"/>
      <c r="RY1186" s="79"/>
      <c r="RZ1186" s="79"/>
      <c r="SA1186" s="79"/>
      <c r="SB1186" s="79"/>
      <c r="SC1186" s="79"/>
      <c r="SD1186" s="79"/>
      <c r="SE1186" s="79"/>
      <c r="SF1186" s="79"/>
      <c r="SG1186" s="79"/>
      <c r="SH1186" s="79"/>
      <c r="SI1186" s="79"/>
      <c r="SJ1186" s="79"/>
      <c r="SK1186" s="79"/>
      <c r="SL1186" s="79"/>
      <c r="SM1186" s="79"/>
      <c r="SN1186" s="79"/>
      <c r="SO1186" s="79"/>
      <c r="SP1186" s="79"/>
      <c r="SQ1186" s="79"/>
      <c r="SR1186" s="79"/>
      <c r="SS1186" s="79"/>
      <c r="ST1186" s="79"/>
      <c r="SU1186" s="79"/>
      <c r="SV1186" s="79"/>
      <c r="SW1186" s="79"/>
      <c r="SX1186" s="79"/>
      <c r="SY1186" s="79"/>
      <c r="SZ1186" s="79"/>
      <c r="TA1186" s="79"/>
      <c r="TB1186" s="79"/>
      <c r="TC1186" s="79"/>
      <c r="TD1186" s="79"/>
      <c r="TE1186" s="79"/>
      <c r="TF1186" s="79"/>
      <c r="TG1186" s="79"/>
      <c r="TH1186" s="79"/>
      <c r="TI1186" s="79"/>
      <c r="TJ1186" s="79"/>
      <c r="TK1186" s="79"/>
      <c r="TL1186" s="79"/>
      <c r="TM1186" s="79"/>
      <c r="TN1186" s="79"/>
      <c r="TO1186" s="79"/>
      <c r="TP1186" s="79"/>
      <c r="TQ1186" s="79"/>
      <c r="TR1186" s="79"/>
      <c r="TS1186" s="79"/>
      <c r="TT1186" s="79"/>
      <c r="TU1186" s="79"/>
      <c r="TV1186" s="79"/>
      <c r="TW1186" s="79"/>
      <c r="TX1186" s="79"/>
      <c r="TY1186" s="79"/>
      <c r="TZ1186" s="79"/>
      <c r="UA1186" s="79"/>
      <c r="UB1186" s="79"/>
      <c r="UC1186" s="79"/>
      <c r="UD1186" s="79"/>
      <c r="UE1186" s="79"/>
      <c r="UF1186" s="79"/>
      <c r="UG1186" s="79"/>
      <c r="UH1186" s="79"/>
      <c r="UI1186" s="79"/>
      <c r="UJ1186" s="79"/>
      <c r="UK1186" s="79"/>
      <c r="UL1186" s="79"/>
      <c r="UM1186" s="79"/>
      <c r="UN1186" s="79"/>
      <c r="UO1186" s="79"/>
      <c r="UP1186" s="79"/>
      <c r="UQ1186" s="79"/>
      <c r="UR1186" s="79"/>
      <c r="US1186" s="79"/>
      <c r="UT1186" s="79"/>
      <c r="UU1186" s="79"/>
      <c r="UV1186" s="79"/>
      <c r="UW1186" s="79"/>
      <c r="UX1186" s="79"/>
      <c r="UY1186" s="79"/>
      <c r="UZ1186" s="79"/>
      <c r="VA1186" s="79"/>
      <c r="VB1186" s="79"/>
      <c r="VC1186" s="79"/>
      <c r="VD1186" s="79"/>
      <c r="VE1186" s="79"/>
      <c r="VF1186" s="79"/>
      <c r="VG1186" s="79"/>
      <c r="VH1186" s="79"/>
      <c r="VI1186" s="79"/>
      <c r="VJ1186" s="79"/>
      <c r="VK1186" s="79"/>
      <c r="VL1186" s="79"/>
      <c r="VM1186" s="79"/>
      <c r="VN1186" s="79"/>
      <c r="VO1186" s="79"/>
      <c r="VP1186" s="79"/>
      <c r="VQ1186" s="79"/>
      <c r="VR1186" s="79"/>
      <c r="VS1186" s="79"/>
      <c r="VT1186" s="79"/>
      <c r="VU1186" s="79"/>
      <c r="VV1186" s="79"/>
      <c r="VW1186" s="79"/>
      <c r="VX1186" s="79"/>
      <c r="VY1186" s="79"/>
      <c r="VZ1186" s="79"/>
      <c r="WA1186" s="79"/>
      <c r="WB1186" s="79"/>
      <c r="WC1186" s="79"/>
    </row>
    <row r="1187" spans="1:601" s="79" customFormat="1">
      <c r="A1187" s="60">
        <f>IF(C1187=C1186,A1186,IF(C1187=(C1186+1),A1186,(A1186+1)))</f>
        <v>167</v>
      </c>
      <c r="B1187" s="50">
        <f>IF(L1187="Stroke",IF(M1187=M1186,IF(A1187&lt;&gt;A1186,1,IF(L1186="Stroke",B1186+1,IF(L1185="Stroke",B1185+1,IF(L1184="Stroke",B1184+1,IF(L1183="Stroke",B1183+1,IF(L1182="Stroke",B1182+1,IF(L1181="Stroke",B1181+1,IF(L1180="Stroke",B1180+1,"")))))))),IF(A1187&lt;&gt;A1185,1,IF(M1187=M1185,IF(L1185="Stroke",B1185+1,IF(M1187=M1184,IF(L1184="Stroke",B1184+1,""))),1))),"")</f>
        <v>1</v>
      </c>
      <c r="C1187" s="60">
        <f t="shared" si="36"/>
        <v>66126</v>
      </c>
      <c r="D1187" s="60" t="str">
        <f t="shared" si="37"/>
        <v>2018115</v>
      </c>
      <c r="E1187" s="60">
        <v>2018</v>
      </c>
      <c r="F1187" s="60">
        <v>1</v>
      </c>
      <c r="G1187" s="60">
        <v>15</v>
      </c>
      <c r="H1187" s="60">
        <v>18</v>
      </c>
      <c r="I1187" s="60">
        <v>22</v>
      </c>
      <c r="J1187" s="60">
        <v>6</v>
      </c>
      <c r="K1187" s="60">
        <v>799</v>
      </c>
      <c r="L1187" s="60" t="s">
        <v>26</v>
      </c>
      <c r="M1187" s="60">
        <v>2</v>
      </c>
      <c r="N1187" s="60" t="s">
        <v>21</v>
      </c>
      <c r="O1187" s="60" t="s">
        <v>28</v>
      </c>
      <c r="P1187" s="60">
        <v>0</v>
      </c>
      <c r="Q1187" s="60"/>
      <c r="R1187" s="60"/>
      <c r="S1187" s="60"/>
      <c r="T1187" s="60"/>
    </row>
    <row r="1188" spans="1:601" s="79" customFormat="1">
      <c r="A1188" s="60">
        <f>IF(C1188=C1187,A1187,IF(C1188=(C1187+1),A1187,(A1187+1)))</f>
        <v>167</v>
      </c>
      <c r="B1188" s="50" t="str">
        <f>IF(L1188="Stroke",IF(M1188=M1187,IF(A1188&lt;&gt;A1187,1,IF(L1187="Stroke",B1187+1,IF(L1186="Stroke",B1186+1,IF(L1185="Stroke",B1185+1,IF(L1184="Stroke",B1184+1,IF(L1183="Stroke",B1183+1,IF(L1182="Stroke",B1182+1,IF(L1181="Stroke",B1181+1,"")))))))),IF(A1188&lt;&gt;A1186,1,IF(M1188=M1186,IF(L1186="Stroke",B1186+1,IF(M1188=M1185,IF(L1185="Stroke",B1185+1,""))),1))),"")</f>
        <v/>
      </c>
      <c r="C1188" s="60">
        <f t="shared" si="36"/>
        <v>66126</v>
      </c>
      <c r="D1188" s="60" t="str">
        <f t="shared" si="37"/>
        <v>2018115</v>
      </c>
      <c r="E1188" s="60">
        <v>2018</v>
      </c>
      <c r="F1188" s="60">
        <v>1</v>
      </c>
      <c r="G1188" s="60">
        <v>15</v>
      </c>
      <c r="H1188" s="60">
        <v>18</v>
      </c>
      <c r="I1188" s="60">
        <v>22</v>
      </c>
      <c r="J1188" s="60">
        <v>6</v>
      </c>
      <c r="K1188" s="60">
        <v>816</v>
      </c>
      <c r="L1188" s="60" t="s">
        <v>182</v>
      </c>
      <c r="M1188" s="60">
        <v>1</v>
      </c>
      <c r="N1188" s="60" t="s">
        <v>21</v>
      </c>
      <c r="O1188" s="60" t="s">
        <v>27</v>
      </c>
      <c r="P1188" s="60">
        <v>0</v>
      </c>
      <c r="Q1188" s="60"/>
      <c r="R1188" s="60"/>
      <c r="S1188" s="60"/>
      <c r="T1188" s="60"/>
    </row>
    <row r="1189" spans="1:601" s="85" customFormat="1">
      <c r="A1189" s="83">
        <f>IF(C1189=C1188,A1188,IF(C1189=(C1188+1),A1188,(A1188+1)))</f>
        <v>168</v>
      </c>
      <c r="B1189" s="50">
        <f>IF(L1189="Stroke",IF(M1189=M1188,IF(A1189&lt;&gt;A1188,1,IF(L1188="Stroke",B1188+1,IF(L1187="Stroke",B1187+1,IF(L1186="Stroke",B1186+1,IF(L1185="Stroke",B1185+1,IF(L1184="Stroke",B1184+1,IF(L1183="Stroke",B1183+1,IF(L1182="Stroke",B1182+1,"")))))))),IF(A1189&lt;&gt;A1187,1,IF(M1189=M1187,IF(L1187="Stroke",B1187+1,IF(M1189=M1186,IF(L1186="Stroke",B1186+1,""))),1))),"")</f>
        <v>1</v>
      </c>
      <c r="C1189" s="83">
        <f t="shared" si="36"/>
        <v>66177</v>
      </c>
      <c r="D1189" s="83" t="str">
        <f t="shared" si="37"/>
        <v>2018115</v>
      </c>
      <c r="E1189" s="83">
        <v>2018</v>
      </c>
      <c r="F1189" s="83">
        <v>1</v>
      </c>
      <c r="G1189" s="83">
        <v>15</v>
      </c>
      <c r="H1189" s="83">
        <v>18</v>
      </c>
      <c r="I1189" s="83">
        <v>22</v>
      </c>
      <c r="J1189" s="83">
        <v>57</v>
      </c>
      <c r="K1189" s="83">
        <v>0</v>
      </c>
      <c r="L1189" s="83" t="s">
        <v>26</v>
      </c>
      <c r="M1189" s="83">
        <v>1</v>
      </c>
      <c r="N1189" s="83" t="s">
        <v>21</v>
      </c>
      <c r="O1189" s="83" t="s">
        <v>27</v>
      </c>
      <c r="P1189" s="83">
        <v>9</v>
      </c>
      <c r="Q1189" s="83"/>
      <c r="R1189" s="60"/>
      <c r="S1189" s="60"/>
      <c r="T1189" s="60"/>
      <c r="U1189" s="79"/>
      <c r="V1189" s="79"/>
      <c r="W1189" s="79"/>
      <c r="X1189" s="79"/>
      <c r="Y1189" s="79"/>
      <c r="Z1189" s="79"/>
      <c r="AA1189" s="79"/>
      <c r="AB1189" s="79"/>
      <c r="AC1189" s="79"/>
      <c r="AD1189" s="79"/>
      <c r="AE1189" s="79"/>
      <c r="AF1189" s="79"/>
      <c r="AG1189" s="79"/>
      <c r="AH1189" s="79"/>
      <c r="AI1189" s="79"/>
      <c r="AJ1189" s="79"/>
      <c r="AK1189" s="79"/>
      <c r="AL1189" s="79"/>
      <c r="AM1189" s="79"/>
      <c r="AN1189" s="79"/>
      <c r="AO1189" s="79"/>
      <c r="AP1189" s="79"/>
      <c r="AQ1189" s="79"/>
      <c r="AR1189" s="79"/>
      <c r="AS1189" s="79"/>
      <c r="AT1189" s="79"/>
      <c r="AU1189" s="79"/>
      <c r="AV1189" s="79"/>
      <c r="AW1189" s="79"/>
      <c r="AX1189" s="79"/>
      <c r="AY1189" s="79"/>
      <c r="AZ1189" s="79"/>
      <c r="BA1189" s="79"/>
      <c r="BB1189" s="79"/>
      <c r="BC1189" s="79"/>
      <c r="BD1189" s="79"/>
      <c r="BE1189" s="79"/>
      <c r="BF1189" s="79"/>
      <c r="BG1189" s="79"/>
      <c r="BH1189" s="79"/>
      <c r="BI1189" s="79"/>
      <c r="BJ1189" s="79"/>
      <c r="BK1189" s="79"/>
      <c r="BL1189" s="79"/>
      <c r="BM1189" s="79"/>
      <c r="BN1189" s="79"/>
      <c r="BO1189" s="79"/>
      <c r="BP1189" s="79"/>
      <c r="BQ1189" s="79"/>
      <c r="BR1189" s="79"/>
      <c r="BS1189" s="79"/>
      <c r="BT1189" s="79"/>
      <c r="BU1189" s="79"/>
      <c r="BV1189" s="79"/>
      <c r="BW1189" s="79"/>
      <c r="BX1189" s="79"/>
      <c r="BY1189" s="79"/>
      <c r="BZ1189" s="79"/>
      <c r="CA1189" s="79"/>
      <c r="CB1189" s="79"/>
      <c r="CC1189" s="79"/>
      <c r="CD1189" s="79"/>
      <c r="CE1189" s="79"/>
      <c r="CF1189" s="79"/>
      <c r="CG1189" s="79"/>
      <c r="CH1189" s="79"/>
      <c r="CI1189" s="79"/>
      <c r="CJ1189" s="79"/>
      <c r="CK1189" s="79"/>
      <c r="CL1189" s="79"/>
      <c r="CM1189" s="79"/>
      <c r="CN1189" s="79"/>
      <c r="CO1189" s="79"/>
      <c r="CP1189" s="79"/>
      <c r="CQ1189" s="79"/>
      <c r="CR1189" s="79"/>
      <c r="CS1189" s="79"/>
      <c r="CT1189" s="79"/>
      <c r="CU1189" s="79"/>
      <c r="CV1189" s="79"/>
      <c r="CW1189" s="79"/>
      <c r="CX1189" s="79"/>
      <c r="CY1189" s="79"/>
      <c r="CZ1189" s="79"/>
      <c r="DA1189" s="79"/>
      <c r="DB1189" s="79"/>
      <c r="DC1189" s="79"/>
      <c r="DD1189" s="79"/>
      <c r="DE1189" s="79"/>
      <c r="DF1189" s="79"/>
      <c r="DG1189" s="79"/>
      <c r="DH1189" s="79"/>
      <c r="DI1189" s="79"/>
      <c r="DJ1189" s="79"/>
      <c r="DK1189" s="79"/>
      <c r="DL1189" s="79"/>
      <c r="DM1189" s="79"/>
      <c r="DN1189" s="79"/>
      <c r="DO1189" s="79"/>
      <c r="DP1189" s="79"/>
      <c r="DQ1189" s="79"/>
      <c r="DR1189" s="79"/>
      <c r="DS1189" s="79"/>
      <c r="DT1189" s="79"/>
      <c r="DU1189" s="79"/>
      <c r="DV1189" s="79"/>
      <c r="DW1189" s="79"/>
      <c r="DX1189" s="79"/>
      <c r="DY1189" s="79"/>
      <c r="DZ1189" s="79"/>
      <c r="EA1189" s="79"/>
      <c r="EB1189" s="79"/>
      <c r="EC1189" s="79"/>
      <c r="ED1189" s="79"/>
      <c r="EE1189" s="79"/>
      <c r="EF1189" s="79"/>
      <c r="EG1189" s="79"/>
      <c r="EH1189" s="79"/>
      <c r="EI1189" s="79"/>
      <c r="EJ1189" s="79"/>
      <c r="EK1189" s="79"/>
      <c r="EL1189" s="79"/>
      <c r="EM1189" s="79"/>
      <c r="EN1189" s="79"/>
      <c r="EO1189" s="79"/>
      <c r="EP1189" s="79"/>
      <c r="EQ1189" s="79"/>
      <c r="ER1189" s="79"/>
      <c r="ES1189" s="79"/>
      <c r="ET1189" s="79"/>
      <c r="EU1189" s="79"/>
      <c r="EV1189" s="79"/>
      <c r="EW1189" s="79"/>
      <c r="EX1189" s="79"/>
      <c r="EY1189" s="79"/>
      <c r="EZ1189" s="79"/>
      <c r="FA1189" s="79"/>
      <c r="FB1189" s="79"/>
      <c r="FC1189" s="79"/>
      <c r="FD1189" s="79"/>
      <c r="FE1189" s="79"/>
      <c r="FF1189" s="79"/>
      <c r="FG1189" s="79"/>
      <c r="FH1189" s="79"/>
      <c r="FI1189" s="79"/>
      <c r="FJ1189" s="79"/>
      <c r="FK1189" s="79"/>
      <c r="FL1189" s="79"/>
      <c r="FM1189" s="79"/>
      <c r="FN1189" s="79"/>
      <c r="FO1189" s="79"/>
      <c r="FP1189" s="79"/>
      <c r="FQ1189" s="79"/>
      <c r="FR1189" s="79"/>
      <c r="FS1189" s="79"/>
      <c r="FT1189" s="79"/>
      <c r="FU1189" s="79"/>
      <c r="FV1189" s="79"/>
      <c r="FW1189" s="79"/>
      <c r="FX1189" s="79"/>
      <c r="FY1189" s="79"/>
      <c r="FZ1189" s="79"/>
      <c r="GA1189" s="79"/>
      <c r="GB1189" s="79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79"/>
      <c r="HP1189" s="79"/>
      <c r="HQ1189" s="79"/>
      <c r="HR1189" s="79"/>
      <c r="HS1189" s="79"/>
      <c r="HT1189" s="79"/>
      <c r="HU1189" s="79"/>
      <c r="HV1189" s="79"/>
      <c r="HW1189" s="79"/>
      <c r="HX1189" s="79"/>
      <c r="HY1189" s="79"/>
      <c r="HZ1189" s="79"/>
      <c r="IA1189" s="79"/>
      <c r="IB1189" s="79"/>
      <c r="IC1189" s="79"/>
      <c r="ID1189" s="79"/>
      <c r="IE1189" s="79"/>
      <c r="IF1189" s="79"/>
      <c r="IG1189" s="79"/>
      <c r="IH1189" s="79"/>
      <c r="II1189" s="79"/>
      <c r="IJ1189" s="79"/>
      <c r="IK1189" s="79"/>
      <c r="IL1189" s="79"/>
      <c r="IM1189" s="79"/>
      <c r="IN1189" s="79"/>
      <c r="IO1189" s="79"/>
      <c r="IP1189" s="79"/>
      <c r="IQ1189" s="79"/>
      <c r="IR1189" s="79"/>
      <c r="IS1189" s="79"/>
      <c r="IT1189" s="79"/>
      <c r="IU1189" s="79"/>
      <c r="IV1189" s="79"/>
      <c r="IW1189" s="79"/>
      <c r="IX1189" s="79"/>
      <c r="IY1189" s="79"/>
      <c r="IZ1189" s="79"/>
      <c r="JA1189" s="79"/>
      <c r="JB1189" s="79"/>
      <c r="JC1189" s="79"/>
      <c r="JD1189" s="79"/>
      <c r="JE1189" s="79"/>
      <c r="JF1189" s="79"/>
      <c r="JG1189" s="79"/>
      <c r="JH1189" s="79"/>
      <c r="JI1189" s="79"/>
      <c r="JJ1189" s="79"/>
      <c r="JK1189" s="79"/>
      <c r="JL1189" s="79"/>
      <c r="JM1189" s="79"/>
      <c r="JN1189" s="79"/>
      <c r="JO1189" s="79"/>
      <c r="JP1189" s="79"/>
      <c r="JQ1189" s="79"/>
      <c r="JR1189" s="79"/>
      <c r="JS1189" s="79"/>
      <c r="JT1189" s="79"/>
      <c r="JU1189" s="79"/>
      <c r="JV1189" s="79"/>
      <c r="JW1189" s="79"/>
      <c r="JX1189" s="79"/>
      <c r="JY1189" s="79"/>
      <c r="JZ1189" s="79"/>
      <c r="KA1189" s="79"/>
      <c r="KB1189" s="79"/>
      <c r="KC1189" s="79"/>
      <c r="KD1189" s="79"/>
      <c r="KE1189" s="79"/>
      <c r="KF1189" s="79"/>
      <c r="KG1189" s="79"/>
      <c r="KH1189" s="79"/>
      <c r="KI1189" s="79"/>
      <c r="KJ1189" s="79"/>
      <c r="KK1189" s="79"/>
      <c r="KL1189" s="79"/>
      <c r="KM1189" s="79"/>
      <c r="KN1189" s="79"/>
      <c r="KO1189" s="79"/>
      <c r="KP1189" s="79"/>
      <c r="KQ1189" s="79"/>
      <c r="KR1189" s="79"/>
      <c r="KS1189" s="79"/>
      <c r="KT1189" s="79"/>
      <c r="KU1189" s="79"/>
      <c r="KV1189" s="79"/>
      <c r="KW1189" s="79"/>
      <c r="KX1189" s="79"/>
      <c r="KY1189" s="79"/>
      <c r="KZ1189" s="79"/>
      <c r="LA1189" s="79"/>
      <c r="LB1189" s="79"/>
      <c r="LC1189" s="79"/>
      <c r="LD1189" s="79"/>
      <c r="LE1189" s="79"/>
      <c r="LF1189" s="79"/>
      <c r="LG1189" s="79"/>
      <c r="LH1189" s="79"/>
      <c r="LI1189" s="79"/>
      <c r="LJ1189" s="79"/>
      <c r="LK1189" s="79"/>
      <c r="LL1189" s="79"/>
      <c r="LM1189" s="79"/>
      <c r="LN1189" s="79"/>
      <c r="LO1189" s="79"/>
      <c r="LP1189" s="79"/>
      <c r="LQ1189" s="79"/>
      <c r="LR1189" s="79"/>
      <c r="LS1189" s="79"/>
      <c r="LT1189" s="79"/>
      <c r="LU1189" s="79"/>
      <c r="LV1189" s="79"/>
      <c r="LW1189" s="79"/>
      <c r="LX1189" s="79"/>
      <c r="LY1189" s="79"/>
      <c r="LZ1189" s="79"/>
      <c r="MA1189" s="79"/>
      <c r="MB1189" s="79"/>
      <c r="MC1189" s="79"/>
      <c r="MD1189" s="79"/>
      <c r="ME1189" s="79"/>
      <c r="MF1189" s="79"/>
      <c r="MG1189" s="79"/>
      <c r="MH1189" s="79"/>
      <c r="MI1189" s="79"/>
      <c r="MJ1189" s="79"/>
      <c r="MK1189" s="79"/>
      <c r="ML1189" s="79"/>
      <c r="MM1189" s="79"/>
      <c r="MN1189" s="79"/>
      <c r="MO1189" s="79"/>
      <c r="MP1189" s="79"/>
      <c r="MQ1189" s="79"/>
      <c r="MR1189" s="79"/>
      <c r="MS1189" s="79"/>
      <c r="MT1189" s="79"/>
      <c r="MU1189" s="79"/>
      <c r="MV1189" s="79"/>
      <c r="MW1189" s="79"/>
      <c r="MX1189" s="79"/>
      <c r="MY1189" s="79"/>
      <c r="MZ1189" s="79"/>
      <c r="NA1189" s="79"/>
      <c r="NB1189" s="79"/>
      <c r="NC1189" s="79"/>
      <c r="ND1189" s="79"/>
      <c r="NE1189" s="79"/>
      <c r="NF1189" s="79"/>
      <c r="NG1189" s="79"/>
      <c r="NH1189" s="79"/>
      <c r="NI1189" s="79"/>
      <c r="NJ1189" s="79"/>
      <c r="NK1189" s="79"/>
      <c r="NL1189" s="79"/>
      <c r="NM1189" s="79"/>
      <c r="NN1189" s="79"/>
      <c r="NO1189" s="79"/>
      <c r="NP1189" s="79"/>
      <c r="NQ1189" s="79"/>
      <c r="NR1189" s="79"/>
      <c r="NS1189" s="79"/>
      <c r="NT1189" s="79"/>
      <c r="NU1189" s="79"/>
      <c r="NV1189" s="79"/>
      <c r="NW1189" s="79"/>
      <c r="NX1189" s="79"/>
      <c r="NY1189" s="79"/>
      <c r="NZ1189" s="79"/>
      <c r="OA1189" s="79"/>
      <c r="OB1189" s="79"/>
      <c r="OC1189" s="79"/>
      <c r="OD1189" s="79"/>
      <c r="OE1189" s="79"/>
      <c r="OF1189" s="79"/>
      <c r="OG1189" s="79"/>
      <c r="OH1189" s="79"/>
      <c r="OI1189" s="79"/>
      <c r="OJ1189" s="79"/>
      <c r="OK1189" s="79"/>
      <c r="OL1189" s="79"/>
      <c r="OM1189" s="79"/>
      <c r="ON1189" s="79"/>
      <c r="OO1189" s="79"/>
      <c r="OP1189" s="79"/>
      <c r="OQ1189" s="79"/>
      <c r="OR1189" s="79"/>
      <c r="OS1189" s="79"/>
      <c r="OT1189" s="79"/>
      <c r="OU1189" s="79"/>
      <c r="OV1189" s="79"/>
      <c r="OW1189" s="79"/>
      <c r="OX1189" s="79"/>
      <c r="OY1189" s="79"/>
      <c r="OZ1189" s="79"/>
      <c r="PA1189" s="79"/>
      <c r="PB1189" s="79"/>
      <c r="PC1189" s="79"/>
      <c r="PD1189" s="79"/>
      <c r="PE1189" s="79"/>
      <c r="PF1189" s="79"/>
      <c r="PG1189" s="79"/>
      <c r="PH1189" s="79"/>
      <c r="PI1189" s="79"/>
      <c r="PJ1189" s="79"/>
      <c r="PK1189" s="79"/>
      <c r="PL1189" s="79"/>
      <c r="PM1189" s="79"/>
      <c r="PN1189" s="79"/>
      <c r="PO1189" s="79"/>
      <c r="PP1189" s="79"/>
      <c r="PQ1189" s="79"/>
      <c r="PR1189" s="79"/>
      <c r="PS1189" s="79"/>
      <c r="PT1189" s="79"/>
      <c r="PU1189" s="79"/>
      <c r="PV1189" s="79"/>
      <c r="PW1189" s="79"/>
      <c r="PX1189" s="79"/>
      <c r="PY1189" s="79"/>
      <c r="PZ1189" s="79"/>
      <c r="QA1189" s="79"/>
      <c r="QB1189" s="79"/>
      <c r="QC1189" s="79"/>
      <c r="QD1189" s="79"/>
      <c r="QE1189" s="79"/>
      <c r="QF1189" s="79"/>
      <c r="QG1189" s="79"/>
      <c r="QH1189" s="79"/>
      <c r="QI1189" s="79"/>
      <c r="QJ1189" s="79"/>
      <c r="QK1189" s="79"/>
      <c r="QL1189" s="79"/>
      <c r="QM1189" s="79"/>
      <c r="QN1189" s="79"/>
      <c r="QO1189" s="79"/>
      <c r="QP1189" s="79"/>
      <c r="QQ1189" s="79"/>
      <c r="QR1189" s="79"/>
      <c r="QS1189" s="79"/>
      <c r="QT1189" s="79"/>
      <c r="QU1189" s="79"/>
      <c r="QV1189" s="79"/>
      <c r="QW1189" s="79"/>
      <c r="QX1189" s="79"/>
      <c r="QY1189" s="79"/>
      <c r="QZ1189" s="79"/>
      <c r="RA1189" s="79"/>
      <c r="RB1189" s="79"/>
      <c r="RC1189" s="79"/>
      <c r="RD1189" s="79"/>
      <c r="RE1189" s="79"/>
      <c r="RF1189" s="79"/>
      <c r="RG1189" s="79"/>
      <c r="RH1189" s="79"/>
      <c r="RI1189" s="79"/>
      <c r="RJ1189" s="79"/>
      <c r="RK1189" s="79"/>
      <c r="RL1189" s="79"/>
      <c r="RM1189" s="79"/>
      <c r="RN1189" s="79"/>
      <c r="RO1189" s="79"/>
      <c r="RP1189" s="79"/>
      <c r="RQ1189" s="79"/>
      <c r="RR1189" s="79"/>
      <c r="RS1189" s="79"/>
      <c r="RT1189" s="79"/>
      <c r="RU1189" s="79"/>
      <c r="RV1189" s="79"/>
      <c r="RW1189" s="79"/>
      <c r="RX1189" s="79"/>
      <c r="RY1189" s="79"/>
      <c r="RZ1189" s="79"/>
      <c r="SA1189" s="79"/>
      <c r="SB1189" s="79"/>
      <c r="SC1189" s="79"/>
      <c r="SD1189" s="79"/>
      <c r="SE1189" s="79"/>
      <c r="SF1189" s="79"/>
      <c r="SG1189" s="79"/>
      <c r="SH1189" s="79"/>
      <c r="SI1189" s="79"/>
      <c r="SJ1189" s="79"/>
      <c r="SK1189" s="79"/>
      <c r="SL1189" s="79"/>
      <c r="SM1189" s="79"/>
      <c r="SN1189" s="79"/>
      <c r="SO1189" s="79"/>
      <c r="SP1189" s="79"/>
      <c r="SQ1189" s="79"/>
      <c r="SR1189" s="79"/>
      <c r="SS1189" s="79"/>
      <c r="ST1189" s="79"/>
      <c r="SU1189" s="79"/>
      <c r="SV1189" s="79"/>
      <c r="SW1189" s="79"/>
      <c r="SX1189" s="79"/>
      <c r="SY1189" s="79"/>
      <c r="SZ1189" s="79"/>
      <c r="TA1189" s="79"/>
      <c r="TB1189" s="79"/>
      <c r="TC1189" s="79"/>
      <c r="TD1189" s="79"/>
      <c r="TE1189" s="79"/>
      <c r="TF1189" s="79"/>
      <c r="TG1189" s="79"/>
      <c r="TH1189" s="79"/>
      <c r="TI1189" s="79"/>
      <c r="TJ1189" s="79"/>
      <c r="TK1189" s="79"/>
      <c r="TL1189" s="79"/>
      <c r="TM1189" s="79"/>
      <c r="TN1189" s="79"/>
      <c r="TO1189" s="79"/>
      <c r="TP1189" s="79"/>
      <c r="TQ1189" s="79"/>
      <c r="TR1189" s="79"/>
      <c r="TS1189" s="79"/>
      <c r="TT1189" s="79"/>
      <c r="TU1189" s="79"/>
      <c r="TV1189" s="79"/>
      <c r="TW1189" s="79"/>
      <c r="TX1189" s="79"/>
      <c r="TY1189" s="79"/>
      <c r="TZ1189" s="79"/>
      <c r="UA1189" s="79"/>
      <c r="UB1189" s="79"/>
      <c r="UC1189" s="79"/>
      <c r="UD1189" s="79"/>
      <c r="UE1189" s="79"/>
      <c r="UF1189" s="79"/>
      <c r="UG1189" s="79"/>
      <c r="UH1189" s="79"/>
      <c r="UI1189" s="79"/>
      <c r="UJ1189" s="79"/>
      <c r="UK1189" s="79"/>
      <c r="UL1189" s="79"/>
      <c r="UM1189" s="79"/>
      <c r="UN1189" s="79"/>
      <c r="UO1189" s="79"/>
      <c r="UP1189" s="79"/>
      <c r="UQ1189" s="79"/>
      <c r="UR1189" s="79"/>
      <c r="US1189" s="79"/>
      <c r="UT1189" s="79"/>
      <c r="UU1189" s="79"/>
      <c r="UV1189" s="79"/>
      <c r="UW1189" s="79"/>
      <c r="UX1189" s="79"/>
      <c r="UY1189" s="79"/>
      <c r="UZ1189" s="79"/>
      <c r="VA1189" s="79"/>
      <c r="VB1189" s="79"/>
      <c r="VC1189" s="79"/>
      <c r="VD1189" s="79"/>
      <c r="VE1189" s="79"/>
      <c r="VF1189" s="79"/>
      <c r="VG1189" s="79"/>
      <c r="VH1189" s="79"/>
      <c r="VI1189" s="79"/>
      <c r="VJ1189" s="79"/>
      <c r="VK1189" s="79"/>
      <c r="VL1189" s="79"/>
      <c r="VM1189" s="79"/>
      <c r="VN1189" s="79"/>
      <c r="VO1189" s="79"/>
      <c r="VP1189" s="79"/>
      <c r="VQ1189" s="79"/>
      <c r="VR1189" s="79"/>
      <c r="VS1189" s="79"/>
      <c r="VT1189" s="79"/>
      <c r="VU1189" s="79"/>
      <c r="VV1189" s="79"/>
      <c r="VW1189" s="79"/>
      <c r="VX1189" s="79"/>
      <c r="VY1189" s="79"/>
      <c r="VZ1189" s="79"/>
      <c r="WA1189" s="79"/>
      <c r="WB1189" s="79"/>
      <c r="WC1189" s="79"/>
    </row>
    <row r="1190" spans="1:601" s="79" customFormat="1">
      <c r="A1190" s="60">
        <f>IF(C1190=C1189,A1189,IF(C1190=(C1189+1),A1189,(A1189+1)))</f>
        <v>168</v>
      </c>
      <c r="B1190" s="50" t="str">
        <f>IF(L1190="Stroke",IF(M1190=M1189,IF(A1190&lt;&gt;A1189,1,IF(L1189="Stroke",B1189+1,IF(L1188="Stroke",B1188+1,IF(L1187="Stroke",B1187+1,IF(L1186="Stroke",B1186+1,IF(L1185="Stroke",B1185+1,IF(L1184="Stroke",B1184+1,IF(L1183="Stroke",B1183+1,"")))))))),IF(A1190&lt;&gt;A1188,1,IF(M1190=M1188,IF(L1188="Stroke",B1188+1,IF(M1190=M1187,IF(L1187="Stroke",B1187+1,""))),1))),"")</f>
        <v/>
      </c>
      <c r="C1190" s="60">
        <f t="shared" si="36"/>
        <v>66177</v>
      </c>
      <c r="D1190" s="60" t="str">
        <f t="shared" si="37"/>
        <v>2018115</v>
      </c>
      <c r="E1190" s="60">
        <v>2018</v>
      </c>
      <c r="F1190" s="60">
        <v>1</v>
      </c>
      <c r="G1190" s="60">
        <v>15</v>
      </c>
      <c r="H1190" s="60">
        <v>18</v>
      </c>
      <c r="I1190" s="60">
        <v>22</v>
      </c>
      <c r="J1190" s="60">
        <v>57</v>
      </c>
      <c r="K1190" s="60">
        <v>25</v>
      </c>
      <c r="L1190" s="60" t="s">
        <v>182</v>
      </c>
      <c r="M1190" s="60">
        <v>1</v>
      </c>
      <c r="N1190" s="60" t="s">
        <v>21</v>
      </c>
      <c r="O1190" s="60" t="s">
        <v>27</v>
      </c>
      <c r="P1190" s="60">
        <v>0</v>
      </c>
      <c r="Q1190" s="60"/>
      <c r="R1190" s="60"/>
      <c r="S1190" s="60"/>
      <c r="T1190" s="60"/>
    </row>
    <row r="1191" spans="1:601" s="79" customFormat="1">
      <c r="A1191" s="60">
        <f>IF(C1191=C1190,A1190,IF(C1191=(C1190+1),A1190,(A1190+1)))</f>
        <v>168</v>
      </c>
      <c r="B1191" s="50" t="str">
        <f>IF(L1191="Stroke",IF(M1191=M1190,IF(A1191&lt;&gt;A1190,1,IF(L1190="Stroke",B1190+1,IF(L1189="Stroke",B1189+1,IF(L1188="Stroke",B1188+1,IF(L1187="Stroke",B1187+1,IF(L1186="Stroke",B1186+1,IF(L1185="Stroke",B1185+1,IF(L1184="Stroke",B1184+1,"")))))))),IF(A1191&lt;&gt;A1189,1,IF(M1191=M1189,IF(L1189="Stroke",B1189+1,IF(M1191=M1188,IF(L1188="Stroke",B1188+1,""))),1))),"")</f>
        <v/>
      </c>
      <c r="C1191" s="60">
        <f t="shared" si="36"/>
        <v>66177</v>
      </c>
      <c r="D1191" s="60" t="str">
        <f t="shared" si="37"/>
        <v>2018115</v>
      </c>
      <c r="E1191" s="60">
        <v>2018</v>
      </c>
      <c r="F1191" s="60">
        <v>1</v>
      </c>
      <c r="G1191" s="60">
        <v>15</v>
      </c>
      <c r="H1191" s="60">
        <v>18</v>
      </c>
      <c r="I1191" s="60">
        <v>22</v>
      </c>
      <c r="J1191" s="60">
        <v>57</v>
      </c>
      <c r="K1191" s="60">
        <v>47</v>
      </c>
      <c r="L1191" s="60" t="s">
        <v>182</v>
      </c>
      <c r="M1191" s="60">
        <v>1</v>
      </c>
      <c r="N1191" s="60" t="s">
        <v>21</v>
      </c>
      <c r="O1191" s="60" t="s">
        <v>27</v>
      </c>
      <c r="P1191" s="60">
        <v>0</v>
      </c>
      <c r="Q1191" s="60"/>
      <c r="R1191" s="60"/>
      <c r="S1191" s="60"/>
      <c r="T1191" s="60"/>
    </row>
    <row r="1192" spans="1:601" s="79" customFormat="1">
      <c r="A1192" s="60">
        <f>IF(C1192=C1191,A1191,IF(C1192=(C1191+1),A1191,(A1191+1)))</f>
        <v>168</v>
      </c>
      <c r="B1192" s="50" t="str">
        <f>IF(L1192="Stroke",IF(M1192=M1191,IF(A1192&lt;&gt;A1191,1,IF(L1191="Stroke",B1191+1,IF(L1190="Stroke",B1190+1,IF(L1189="Stroke",B1189+1,IF(L1188="Stroke",B1188+1,IF(L1187="Stroke",B1187+1,IF(L1186="Stroke",B1186+1,IF(L1185="Stroke",B1185+1,"")))))))),IF(A1192&lt;&gt;A1190,1,IF(M1192=M1190,IF(L1190="Stroke",B1190+1,IF(M1192=M1189,IF(L1189="Stroke",B1189+1,""))),1))),"")</f>
        <v/>
      </c>
      <c r="C1192" s="60">
        <f t="shared" si="36"/>
        <v>66177</v>
      </c>
      <c r="D1192" s="60" t="str">
        <f t="shared" si="37"/>
        <v>2018115</v>
      </c>
      <c r="E1192" s="60">
        <v>2018</v>
      </c>
      <c r="F1192" s="60">
        <v>1</v>
      </c>
      <c r="G1192" s="60">
        <v>15</v>
      </c>
      <c r="H1192" s="60">
        <v>18</v>
      </c>
      <c r="I1192" s="60">
        <v>22</v>
      </c>
      <c r="J1192" s="60">
        <v>57</v>
      </c>
      <c r="K1192" s="60">
        <v>84</v>
      </c>
      <c r="L1192" s="60" t="s">
        <v>182</v>
      </c>
      <c r="M1192" s="60">
        <v>1</v>
      </c>
      <c r="N1192" s="60" t="s">
        <v>21</v>
      </c>
      <c r="O1192" s="60" t="s">
        <v>27</v>
      </c>
      <c r="P1192" s="60">
        <v>0</v>
      </c>
      <c r="Q1192" s="60"/>
      <c r="R1192" s="60"/>
      <c r="S1192" s="60"/>
      <c r="T1192" s="60"/>
    </row>
    <row r="1193" spans="1:601" s="79" customFormat="1">
      <c r="A1193" s="60">
        <f>IF(C1193=C1192,A1192,IF(C1193=(C1192+1),A1192,(A1192+1)))</f>
        <v>168</v>
      </c>
      <c r="B1193" s="50">
        <f>IF(L1193="Stroke",IF(M1193=M1192,IF(A1193&lt;&gt;A1192,1,IF(L1192="Stroke",B1192+1,IF(L1191="Stroke",B1191+1,IF(L1190="Stroke",B1190+1,IF(L1189="Stroke",B1189+1,IF(L1188="Stroke",B1188+1,IF(L1187="Stroke",B1187+1,IF(L1186="Stroke",B1186+1,"")))))))),IF(A1193&lt;&gt;A1191,1,IF(M1193=M1191,IF(L1191="Stroke",B1191+1,IF(M1193=M1190,IF(L1190="Stroke",B1190+1,""))),1))),"")</f>
        <v>2</v>
      </c>
      <c r="C1193" s="60">
        <f t="shared" si="36"/>
        <v>66177</v>
      </c>
      <c r="D1193" s="60" t="str">
        <f t="shared" si="37"/>
        <v>2018115</v>
      </c>
      <c r="E1193" s="60">
        <v>2018</v>
      </c>
      <c r="F1193" s="60">
        <v>1</v>
      </c>
      <c r="G1193" s="60">
        <v>15</v>
      </c>
      <c r="H1193" s="60">
        <v>18</v>
      </c>
      <c r="I1193" s="60">
        <v>22</v>
      </c>
      <c r="J1193" s="60">
        <v>57</v>
      </c>
      <c r="K1193" s="60">
        <v>139</v>
      </c>
      <c r="L1193" s="60" t="s">
        <v>26</v>
      </c>
      <c r="M1193" s="60">
        <v>1</v>
      </c>
      <c r="N1193" s="60" t="s">
        <v>21</v>
      </c>
      <c r="O1193" s="60" t="s">
        <v>27</v>
      </c>
      <c r="P1193" s="60">
        <v>20</v>
      </c>
      <c r="Q1193" s="60"/>
      <c r="R1193" s="60"/>
      <c r="S1193" s="60"/>
      <c r="T1193" s="60"/>
    </row>
    <row r="1194" spans="1:601" s="79" customFormat="1">
      <c r="A1194" s="60">
        <f>IF(C1194=C1193,A1193,IF(C1194=(C1193+1),A1193,(A1193+1)))</f>
        <v>168</v>
      </c>
      <c r="B1194" s="50">
        <f>IF(L1194="Stroke",IF(M1194=M1193,IF(A1194&lt;&gt;A1193,1,IF(L1193="Stroke",B1193+1,IF(L1192="Stroke",B1192+1,IF(L1191="Stroke",B1191+1,IF(L1190="Stroke",B1190+1,IF(L1189="Stroke",B1189+1,IF(L1188="Stroke",B1188+1,IF(L1187="Stroke",B1187+1,"")))))))),IF(A1194&lt;&gt;A1192,1,IF(M1194=M1192,IF(L1192="Stroke",B1192+1,IF(M1194=M1191,IF(L1191="Stroke",B1191+1,""))),1))),"")</f>
        <v>3</v>
      </c>
      <c r="C1194" s="60">
        <f t="shared" si="36"/>
        <v>66177</v>
      </c>
      <c r="D1194" s="60" t="str">
        <f t="shared" si="37"/>
        <v>2018115</v>
      </c>
      <c r="E1194" s="60">
        <v>2018</v>
      </c>
      <c r="F1194" s="60">
        <v>1</v>
      </c>
      <c r="G1194" s="60">
        <v>15</v>
      </c>
      <c r="H1194" s="60">
        <v>18</v>
      </c>
      <c r="I1194" s="60">
        <v>22</v>
      </c>
      <c r="J1194" s="60">
        <v>57</v>
      </c>
      <c r="K1194" s="60">
        <v>185</v>
      </c>
      <c r="L1194" s="60" t="s">
        <v>26</v>
      </c>
      <c r="M1194" s="60">
        <v>1</v>
      </c>
      <c r="N1194" s="60" t="s">
        <v>21</v>
      </c>
      <c r="O1194" s="60" t="s">
        <v>27</v>
      </c>
      <c r="P1194" s="60">
        <f>194-185</f>
        <v>9</v>
      </c>
      <c r="Q1194" s="60"/>
      <c r="R1194" s="60"/>
      <c r="S1194" s="60"/>
      <c r="T1194" s="60"/>
    </row>
    <row r="1195" spans="1:601" s="79" customFormat="1">
      <c r="A1195" s="60">
        <f>IF(C1195=C1194,A1194,IF(C1195=(C1194+1),A1194,(A1194+1)))</f>
        <v>168</v>
      </c>
      <c r="B1195" s="50">
        <f>IF(L1195="Stroke",IF(M1195=M1194,IF(A1195&lt;&gt;A1194,1,IF(L1194="Stroke",B1194+1,IF(L1193="Stroke",B1193+1,IF(L1192="Stroke",B1192+1,IF(L1191="Stroke",B1191+1,IF(L1190="Stroke",B1190+1,IF(L1189="Stroke",B1189+1,IF(L1188="Stroke",B1188+1,"")))))))),IF(A1195&lt;&gt;A1193,1,IF(M1195=M1193,IF(L1193="Stroke",B1193+1,IF(M1195=M1192,IF(L1192="Stroke",B1192+1,""))),1))),"")</f>
        <v>4</v>
      </c>
      <c r="C1195" s="60">
        <f t="shared" si="36"/>
        <v>66177</v>
      </c>
      <c r="D1195" s="60" t="str">
        <f t="shared" si="37"/>
        <v>2018115</v>
      </c>
      <c r="E1195" s="60">
        <v>2018</v>
      </c>
      <c r="F1195" s="60">
        <v>1</v>
      </c>
      <c r="G1195" s="60">
        <v>15</v>
      </c>
      <c r="H1195" s="60">
        <v>18</v>
      </c>
      <c r="I1195" s="60">
        <v>22</v>
      </c>
      <c r="J1195" s="60">
        <v>57</v>
      </c>
      <c r="K1195" s="60">
        <v>213</v>
      </c>
      <c r="L1195" s="60" t="s">
        <v>26</v>
      </c>
      <c r="M1195" s="60">
        <v>1</v>
      </c>
      <c r="N1195" s="60" t="s">
        <v>21</v>
      </c>
      <c r="O1195" s="60" t="s">
        <v>27</v>
      </c>
      <c r="P1195" s="60">
        <f>218-213</f>
        <v>5</v>
      </c>
      <c r="Q1195" s="60"/>
      <c r="R1195" s="60"/>
      <c r="S1195" s="60"/>
      <c r="T1195" s="60"/>
    </row>
    <row r="1196" spans="1:601" s="79" customFormat="1">
      <c r="A1196" s="60">
        <f>IF(C1196=C1195,A1195,IF(C1196=(C1195+1),A1195,(A1195+1)))</f>
        <v>168</v>
      </c>
      <c r="B1196" s="50">
        <f>IF(L1196="Stroke",IF(M1196=M1195,IF(A1196&lt;&gt;A1195,1,IF(L1195="Stroke",B1195+1,IF(L1194="Stroke",B1194+1,IF(L1193="Stroke",B1193+1,IF(L1192="Stroke",B1192+1,IF(L1191="Stroke",B1191+1,IF(L1190="Stroke",B1190+1,IF(L1189="Stroke",B1189+1,"")))))))),IF(A1196&lt;&gt;A1194,1,IF(M1196=M1194,IF(L1194="Stroke",B1194+1,IF(M1196=M1193,IF(L1193="Stroke",B1193+1,""))),1))),"")</f>
        <v>5</v>
      </c>
      <c r="C1196" s="60">
        <f t="shared" si="36"/>
        <v>66177</v>
      </c>
      <c r="D1196" s="60" t="str">
        <f t="shared" si="37"/>
        <v>2018115</v>
      </c>
      <c r="E1196" s="60">
        <v>2018</v>
      </c>
      <c r="F1196" s="60">
        <v>1</v>
      </c>
      <c r="G1196" s="60">
        <v>15</v>
      </c>
      <c r="H1196" s="60">
        <v>18</v>
      </c>
      <c r="I1196" s="60">
        <v>22</v>
      </c>
      <c r="J1196" s="60">
        <v>57</v>
      </c>
      <c r="K1196" s="60">
        <v>236</v>
      </c>
      <c r="L1196" s="60" t="s">
        <v>26</v>
      </c>
      <c r="M1196" s="60">
        <v>1</v>
      </c>
      <c r="N1196" s="60" t="s">
        <v>21</v>
      </c>
      <c r="O1196" s="60" t="s">
        <v>27</v>
      </c>
      <c r="P1196" s="60">
        <f>239-236</f>
        <v>3</v>
      </c>
      <c r="Q1196" s="60"/>
      <c r="R1196" s="60"/>
      <c r="S1196" s="60"/>
      <c r="T1196" s="60"/>
    </row>
    <row r="1197" spans="1:601" s="79" customFormat="1">
      <c r="A1197" s="60">
        <f>IF(C1197=C1196,A1196,IF(C1197=(C1196+1),A1196,(A1196+1)))</f>
        <v>168</v>
      </c>
      <c r="B1197" s="50">
        <f>IF(L1197="Stroke",IF(M1197=M1196,IF(A1197&lt;&gt;A1196,1,IF(L1196="Stroke",B1196+1,IF(L1195="Stroke",B1195+1,IF(L1194="Stroke",B1194+1,IF(L1193="Stroke",B1193+1,IF(L1192="Stroke",B1192+1,IF(L1191="Stroke",B1191+1,IF(L1190="Stroke",B1190+1,"")))))))),IF(A1197&lt;&gt;A1195,1,IF(M1197=M1195,IF(L1195="Stroke",B1195+1,IF(M1197=M1194,IF(L1194="Stroke",B1194+1,""))),1))),"")</f>
        <v>6</v>
      </c>
      <c r="C1197" s="60">
        <f t="shared" si="36"/>
        <v>66177</v>
      </c>
      <c r="D1197" s="60" t="str">
        <f t="shared" si="37"/>
        <v>2018115</v>
      </c>
      <c r="E1197" s="60">
        <v>2018</v>
      </c>
      <c r="F1197" s="60">
        <v>1</v>
      </c>
      <c r="G1197" s="60">
        <v>15</v>
      </c>
      <c r="H1197" s="60">
        <v>18</v>
      </c>
      <c r="I1197" s="60">
        <v>22</v>
      </c>
      <c r="J1197" s="60">
        <v>57</v>
      </c>
      <c r="K1197" s="60">
        <v>307</v>
      </c>
      <c r="L1197" s="60" t="s">
        <v>26</v>
      </c>
      <c r="M1197" s="60">
        <v>1</v>
      </c>
      <c r="N1197" s="60" t="s">
        <v>21</v>
      </c>
      <c r="O1197" s="60" t="s">
        <v>27</v>
      </c>
      <c r="P1197" s="60">
        <f>313-307</f>
        <v>6</v>
      </c>
      <c r="Q1197" s="60"/>
      <c r="R1197" s="60"/>
      <c r="S1197" s="60"/>
      <c r="T1197" s="60"/>
    </row>
    <row r="1198" spans="1:601" s="79" customFormat="1">
      <c r="A1198" s="60">
        <f>IF(C1198=C1197,A1197,IF(C1198=(C1197+1),A1197,(A1197+1)))</f>
        <v>168</v>
      </c>
      <c r="B1198" s="50" t="str">
        <f>IF(L1198="Stroke",IF(M1198=M1197,IF(A1198&lt;&gt;A1197,1,IF(L1197="Stroke",B1197+1,IF(L1196="Stroke",B1196+1,IF(L1195="Stroke",B1195+1,IF(L1194="Stroke",B1194+1,IF(L1193="Stroke",B1193+1,IF(L1192="Stroke",B1192+1,IF(L1191="Stroke",B1191+1,"")))))))),IF(A1198&lt;&gt;A1196,1,IF(M1198=M1196,IF(L1196="Stroke",B1196+1,IF(M1198=M1195,IF(L1195="Stroke",B1195+1,""))),1))),"")</f>
        <v/>
      </c>
      <c r="C1198" s="60">
        <f t="shared" si="36"/>
        <v>66177</v>
      </c>
      <c r="D1198" s="60" t="str">
        <f t="shared" si="37"/>
        <v>2018115</v>
      </c>
      <c r="E1198" s="60">
        <v>2018</v>
      </c>
      <c r="F1198" s="60">
        <v>1</v>
      </c>
      <c r="G1198" s="60">
        <v>15</v>
      </c>
      <c r="H1198" s="60">
        <v>18</v>
      </c>
      <c r="I1198" s="60">
        <v>22</v>
      </c>
      <c r="J1198" s="60">
        <v>57</v>
      </c>
      <c r="K1198" s="60">
        <v>342</v>
      </c>
      <c r="L1198" s="60" t="s">
        <v>182</v>
      </c>
      <c r="M1198" s="60">
        <v>1</v>
      </c>
      <c r="N1198" s="60" t="s">
        <v>21</v>
      </c>
      <c r="O1198" s="60" t="s">
        <v>27</v>
      </c>
      <c r="P1198" s="60">
        <f>343-342</f>
        <v>1</v>
      </c>
      <c r="Q1198" s="60"/>
      <c r="R1198" s="60"/>
      <c r="S1198" s="60"/>
      <c r="T1198" s="60"/>
    </row>
    <row r="1199" spans="1:601" s="79" customFormat="1">
      <c r="A1199" s="60">
        <f>IF(C1199=C1198,A1198,IF(C1199=(C1198+1),A1198,(A1198+1)))</f>
        <v>168</v>
      </c>
      <c r="B1199" s="50">
        <f>IF(L1199="Stroke",IF(M1199=M1198,IF(A1199&lt;&gt;A1198,1,IF(L1198="Stroke",B1198+1,IF(L1197="Stroke",B1197+1,IF(L1196="Stroke",B1196+1,IF(L1195="Stroke",B1195+1,IF(L1194="Stroke",B1194+1,IF(L1193="Stroke",B1193+1,IF(L1192="Stroke",B1192+1,"")))))))),IF(A1199&lt;&gt;A1197,1,IF(M1199=M1197,IF(L1197="Stroke",B1197+1,IF(M1199=M1196,IF(L1196="Stroke",B1196+1,""))),1))),"")</f>
        <v>7</v>
      </c>
      <c r="C1199" s="60">
        <f t="shared" si="36"/>
        <v>66177</v>
      </c>
      <c r="D1199" s="60" t="str">
        <f t="shared" si="37"/>
        <v>2018115</v>
      </c>
      <c r="E1199" s="60">
        <v>2018</v>
      </c>
      <c r="F1199" s="60">
        <v>1</v>
      </c>
      <c r="G1199" s="60">
        <v>15</v>
      </c>
      <c r="H1199" s="60">
        <v>18</v>
      </c>
      <c r="I1199" s="60">
        <v>22</v>
      </c>
      <c r="J1199" s="60">
        <v>57</v>
      </c>
      <c r="K1199" s="60">
        <v>483</v>
      </c>
      <c r="L1199" s="60" t="s">
        <v>26</v>
      </c>
      <c r="M1199" s="60">
        <v>1</v>
      </c>
      <c r="N1199" s="60" t="s">
        <v>21</v>
      </c>
      <c r="O1199" s="60" t="s">
        <v>27</v>
      </c>
      <c r="P1199" s="60">
        <f>486-483</f>
        <v>3</v>
      </c>
      <c r="Q1199" s="60"/>
      <c r="R1199" s="60"/>
      <c r="S1199" s="60"/>
      <c r="T1199" s="60"/>
    </row>
    <row r="1200" spans="1:601" s="79" customFormat="1">
      <c r="A1200" s="60">
        <f>IF(C1200=C1199,A1199,IF(C1200=(C1199+1),A1199,(A1199+1)))</f>
        <v>168</v>
      </c>
      <c r="B1200" s="50" t="str">
        <f>IF(L1200="Stroke",IF(M1200=M1199,IF(A1200&lt;&gt;A1199,1,IF(L1199="Stroke",B1199+1,IF(L1198="Stroke",B1198+1,IF(L1197="Stroke",B1197+1,IF(L1196="Stroke",B1196+1,IF(L1195="Stroke",B1195+1,IF(L1194="Stroke",B1194+1,IF(L1193="Stroke",B1193+1,"")))))))),IF(A1200&lt;&gt;A1198,1,IF(M1200=M1198,IF(L1198="Stroke",B1198+1,IF(M1200=M1197,IF(L1197="Stroke",B1197+1,""))),1))),"")</f>
        <v/>
      </c>
      <c r="C1200" s="60">
        <f t="shared" si="36"/>
        <v>66177</v>
      </c>
      <c r="D1200" s="60" t="str">
        <f t="shared" si="37"/>
        <v>2018115</v>
      </c>
      <c r="E1200" s="60">
        <v>2018</v>
      </c>
      <c r="F1200" s="60">
        <v>1</v>
      </c>
      <c r="G1200" s="60">
        <v>15</v>
      </c>
      <c r="H1200" s="60">
        <v>18</v>
      </c>
      <c r="I1200" s="60">
        <v>22</v>
      </c>
      <c r="J1200" s="60">
        <v>57</v>
      </c>
      <c r="K1200" s="60">
        <v>505</v>
      </c>
      <c r="L1200" s="60" t="s">
        <v>182</v>
      </c>
      <c r="M1200" s="60">
        <v>1</v>
      </c>
      <c r="N1200" s="60" t="s">
        <v>21</v>
      </c>
      <c r="O1200" s="60" t="s">
        <v>27</v>
      </c>
      <c r="P1200" s="60">
        <v>0</v>
      </c>
      <c r="Q1200" s="60"/>
      <c r="R1200" s="60"/>
      <c r="S1200" s="60"/>
      <c r="T1200" s="60"/>
    </row>
    <row r="1201" spans="1:601" s="85" customFormat="1">
      <c r="A1201" s="83">
        <f>IF(C1201=C1200,A1200,IF(C1201=(C1200+1),A1200,(A1200+1)))</f>
        <v>169</v>
      </c>
      <c r="B1201" s="50">
        <f>IF(L1201="Stroke",IF(M1201=M1200,IF(A1201&lt;&gt;A1200,1,IF(L1200="Stroke",B1200+1,IF(L1199="Stroke",B1199+1,IF(L1198="Stroke",B1198+1,IF(L1197="Stroke",B1197+1,IF(L1196="Stroke",B1196+1,IF(L1195="Stroke",B1195+1,IF(L1194="Stroke",B1194+1,"")))))))),IF(A1201&lt;&gt;A1199,1,IF(M1201=M1199,IF(L1199="Stroke",B1199+1,IF(M1201=M1198,IF(L1198="Stroke",B1198+1,""))),1))),"")</f>
        <v>1</v>
      </c>
      <c r="C1201" s="83">
        <f t="shared" si="36"/>
        <v>66261</v>
      </c>
      <c r="D1201" s="83" t="str">
        <f t="shared" si="37"/>
        <v>2018115</v>
      </c>
      <c r="E1201" s="83">
        <v>2018</v>
      </c>
      <c r="F1201" s="83">
        <v>1</v>
      </c>
      <c r="G1201" s="83">
        <v>15</v>
      </c>
      <c r="H1201" s="83">
        <v>18</v>
      </c>
      <c r="I1201" s="83">
        <v>24</v>
      </c>
      <c r="J1201" s="83">
        <v>21</v>
      </c>
      <c r="K1201" s="83">
        <v>81</v>
      </c>
      <c r="L1201" s="83" t="s">
        <v>26</v>
      </c>
      <c r="M1201" s="83">
        <v>1</v>
      </c>
      <c r="N1201" s="83" t="s">
        <v>21</v>
      </c>
      <c r="O1201" s="83" t="s">
        <v>27</v>
      </c>
      <c r="P1201" s="83">
        <f>93-81</f>
        <v>12</v>
      </c>
      <c r="Q1201" s="83"/>
      <c r="R1201" s="60"/>
      <c r="S1201" s="60"/>
      <c r="T1201" s="60"/>
      <c r="U1201" s="79"/>
      <c r="V1201" s="79"/>
      <c r="W1201" s="79"/>
      <c r="X1201" s="79"/>
      <c r="Y1201" s="79"/>
      <c r="Z1201" s="79"/>
      <c r="AA1201" s="79"/>
      <c r="AB1201" s="79"/>
      <c r="AC1201" s="79"/>
      <c r="AD1201" s="79"/>
      <c r="AE1201" s="79"/>
      <c r="AF1201" s="79"/>
      <c r="AG1201" s="79"/>
      <c r="AH1201" s="79"/>
      <c r="AI1201" s="79"/>
      <c r="AJ1201" s="79"/>
      <c r="AK1201" s="79"/>
      <c r="AL1201" s="79"/>
      <c r="AM1201" s="79"/>
      <c r="AN1201" s="79"/>
      <c r="AO1201" s="79"/>
      <c r="AP1201" s="79"/>
      <c r="AQ1201" s="79"/>
      <c r="AR1201" s="79"/>
      <c r="AS1201" s="79"/>
      <c r="AT1201" s="79"/>
      <c r="AU1201" s="79"/>
      <c r="AV1201" s="79"/>
      <c r="AW1201" s="79"/>
      <c r="AX1201" s="79"/>
      <c r="AY1201" s="79"/>
      <c r="AZ1201" s="79"/>
      <c r="BA1201" s="79"/>
      <c r="BB1201" s="79"/>
      <c r="BC1201" s="79"/>
      <c r="BD1201" s="79"/>
      <c r="BE1201" s="79"/>
      <c r="BF1201" s="79"/>
      <c r="BG1201" s="79"/>
      <c r="BH1201" s="79"/>
      <c r="BI1201" s="79"/>
      <c r="BJ1201" s="79"/>
      <c r="BK1201" s="79"/>
      <c r="BL1201" s="79"/>
      <c r="BM1201" s="79"/>
      <c r="BN1201" s="79"/>
      <c r="BO1201" s="79"/>
      <c r="BP1201" s="79"/>
      <c r="BQ1201" s="79"/>
      <c r="BR1201" s="79"/>
      <c r="BS1201" s="79"/>
      <c r="BT1201" s="79"/>
      <c r="BU1201" s="79"/>
      <c r="BV1201" s="79"/>
      <c r="BW1201" s="79"/>
      <c r="BX1201" s="79"/>
      <c r="BY1201" s="79"/>
      <c r="BZ1201" s="79"/>
      <c r="CA1201" s="79"/>
      <c r="CB1201" s="79"/>
      <c r="CC1201" s="79"/>
      <c r="CD1201" s="79"/>
      <c r="CE1201" s="79"/>
      <c r="CF1201" s="79"/>
      <c r="CG1201" s="79"/>
      <c r="CH1201" s="79"/>
      <c r="CI1201" s="79"/>
      <c r="CJ1201" s="79"/>
      <c r="CK1201" s="79"/>
      <c r="CL1201" s="79"/>
      <c r="CM1201" s="79"/>
      <c r="CN1201" s="79"/>
      <c r="CO1201" s="79"/>
      <c r="CP1201" s="79"/>
      <c r="CQ1201" s="79"/>
      <c r="CR1201" s="79"/>
      <c r="CS1201" s="79"/>
      <c r="CT1201" s="79"/>
      <c r="CU1201" s="79"/>
      <c r="CV1201" s="79"/>
      <c r="CW1201" s="79"/>
      <c r="CX1201" s="79"/>
      <c r="CY1201" s="79"/>
      <c r="CZ1201" s="79"/>
      <c r="DA1201" s="79"/>
      <c r="DB1201" s="79"/>
      <c r="DC1201" s="79"/>
      <c r="DD1201" s="79"/>
      <c r="DE1201" s="79"/>
      <c r="DF1201" s="79"/>
      <c r="DG1201" s="79"/>
      <c r="DH1201" s="79"/>
      <c r="DI1201" s="79"/>
      <c r="DJ1201" s="79"/>
      <c r="DK1201" s="79"/>
      <c r="DL1201" s="79"/>
      <c r="DM1201" s="79"/>
      <c r="DN1201" s="79"/>
      <c r="DO1201" s="79"/>
      <c r="DP1201" s="79"/>
      <c r="DQ1201" s="79"/>
      <c r="DR1201" s="79"/>
      <c r="DS1201" s="79"/>
      <c r="DT1201" s="79"/>
      <c r="DU1201" s="79"/>
      <c r="DV1201" s="79"/>
      <c r="DW1201" s="79"/>
      <c r="DX1201" s="79"/>
      <c r="DY1201" s="79"/>
      <c r="DZ1201" s="79"/>
      <c r="EA1201" s="79"/>
      <c r="EB1201" s="79"/>
      <c r="EC1201" s="79"/>
      <c r="ED1201" s="79"/>
      <c r="EE1201" s="79"/>
      <c r="EF1201" s="79"/>
      <c r="EG1201" s="79"/>
      <c r="EH1201" s="79"/>
      <c r="EI1201" s="79"/>
      <c r="EJ1201" s="79"/>
      <c r="EK1201" s="79"/>
      <c r="EL1201" s="79"/>
      <c r="EM1201" s="79"/>
      <c r="EN1201" s="79"/>
      <c r="EO1201" s="79"/>
      <c r="EP1201" s="79"/>
      <c r="EQ1201" s="79"/>
      <c r="ER1201" s="79"/>
      <c r="ES1201" s="79"/>
      <c r="ET1201" s="79"/>
      <c r="EU1201" s="79"/>
      <c r="EV1201" s="79"/>
      <c r="EW1201" s="79"/>
      <c r="EX1201" s="79"/>
      <c r="EY1201" s="79"/>
      <c r="EZ1201" s="79"/>
      <c r="FA1201" s="79"/>
      <c r="FB1201" s="79"/>
      <c r="FC1201" s="79"/>
      <c r="FD1201" s="79"/>
      <c r="FE1201" s="79"/>
      <c r="FF1201" s="79"/>
      <c r="FG1201" s="79"/>
      <c r="FH1201" s="79"/>
      <c r="FI1201" s="79"/>
      <c r="FJ1201" s="79"/>
      <c r="FK1201" s="79"/>
      <c r="FL1201" s="79"/>
      <c r="FM1201" s="79"/>
      <c r="FN1201" s="79"/>
      <c r="FO1201" s="79"/>
      <c r="FP1201" s="79"/>
      <c r="FQ1201" s="79"/>
      <c r="FR1201" s="79"/>
      <c r="FS1201" s="79"/>
      <c r="FT1201" s="79"/>
      <c r="FU1201" s="79"/>
      <c r="FV1201" s="79"/>
      <c r="FW1201" s="79"/>
      <c r="FX1201" s="79"/>
      <c r="FY1201" s="79"/>
      <c r="FZ1201" s="79"/>
      <c r="GA1201" s="79"/>
      <c r="GB1201" s="79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79"/>
      <c r="HP1201" s="79"/>
      <c r="HQ1201" s="79"/>
      <c r="HR1201" s="79"/>
      <c r="HS1201" s="79"/>
      <c r="HT1201" s="79"/>
      <c r="HU1201" s="79"/>
      <c r="HV1201" s="79"/>
      <c r="HW1201" s="79"/>
      <c r="HX1201" s="79"/>
      <c r="HY1201" s="79"/>
      <c r="HZ1201" s="79"/>
      <c r="IA1201" s="79"/>
      <c r="IB1201" s="79"/>
      <c r="IC1201" s="79"/>
      <c r="ID1201" s="79"/>
      <c r="IE1201" s="79"/>
      <c r="IF1201" s="79"/>
      <c r="IG1201" s="79"/>
      <c r="IH1201" s="79"/>
      <c r="II1201" s="79"/>
      <c r="IJ1201" s="79"/>
      <c r="IK1201" s="79"/>
      <c r="IL1201" s="79"/>
      <c r="IM1201" s="79"/>
      <c r="IN1201" s="79"/>
      <c r="IO1201" s="79"/>
      <c r="IP1201" s="79"/>
      <c r="IQ1201" s="79"/>
      <c r="IR1201" s="79"/>
      <c r="IS1201" s="79"/>
      <c r="IT1201" s="79"/>
      <c r="IU1201" s="79"/>
      <c r="IV1201" s="79"/>
      <c r="IW1201" s="79"/>
      <c r="IX1201" s="79"/>
      <c r="IY1201" s="79"/>
      <c r="IZ1201" s="79"/>
      <c r="JA1201" s="79"/>
      <c r="JB1201" s="79"/>
      <c r="JC1201" s="79"/>
      <c r="JD1201" s="79"/>
      <c r="JE1201" s="79"/>
      <c r="JF1201" s="79"/>
      <c r="JG1201" s="79"/>
      <c r="JH1201" s="79"/>
      <c r="JI1201" s="79"/>
      <c r="JJ1201" s="79"/>
      <c r="JK1201" s="79"/>
      <c r="JL1201" s="79"/>
      <c r="JM1201" s="79"/>
      <c r="JN1201" s="79"/>
      <c r="JO1201" s="79"/>
      <c r="JP1201" s="79"/>
      <c r="JQ1201" s="79"/>
      <c r="JR1201" s="79"/>
      <c r="JS1201" s="79"/>
      <c r="JT1201" s="79"/>
      <c r="JU1201" s="79"/>
      <c r="JV1201" s="79"/>
      <c r="JW1201" s="79"/>
      <c r="JX1201" s="79"/>
      <c r="JY1201" s="79"/>
      <c r="JZ1201" s="79"/>
      <c r="KA1201" s="79"/>
      <c r="KB1201" s="79"/>
      <c r="KC1201" s="79"/>
      <c r="KD1201" s="79"/>
      <c r="KE1201" s="79"/>
      <c r="KF1201" s="79"/>
      <c r="KG1201" s="79"/>
      <c r="KH1201" s="79"/>
      <c r="KI1201" s="79"/>
      <c r="KJ1201" s="79"/>
      <c r="KK1201" s="79"/>
      <c r="KL1201" s="79"/>
      <c r="KM1201" s="79"/>
      <c r="KN1201" s="79"/>
      <c r="KO1201" s="79"/>
      <c r="KP1201" s="79"/>
      <c r="KQ1201" s="79"/>
      <c r="KR1201" s="79"/>
      <c r="KS1201" s="79"/>
      <c r="KT1201" s="79"/>
      <c r="KU1201" s="79"/>
      <c r="KV1201" s="79"/>
      <c r="KW1201" s="79"/>
      <c r="KX1201" s="79"/>
      <c r="KY1201" s="79"/>
      <c r="KZ1201" s="79"/>
      <c r="LA1201" s="79"/>
      <c r="LB1201" s="79"/>
      <c r="LC1201" s="79"/>
      <c r="LD1201" s="79"/>
      <c r="LE1201" s="79"/>
      <c r="LF1201" s="79"/>
      <c r="LG1201" s="79"/>
      <c r="LH1201" s="79"/>
      <c r="LI1201" s="79"/>
      <c r="LJ1201" s="79"/>
      <c r="LK1201" s="79"/>
      <c r="LL1201" s="79"/>
      <c r="LM1201" s="79"/>
      <c r="LN1201" s="79"/>
      <c r="LO1201" s="79"/>
      <c r="LP1201" s="79"/>
      <c r="LQ1201" s="79"/>
      <c r="LR1201" s="79"/>
      <c r="LS1201" s="79"/>
      <c r="LT1201" s="79"/>
      <c r="LU1201" s="79"/>
      <c r="LV1201" s="79"/>
      <c r="LW1201" s="79"/>
      <c r="LX1201" s="79"/>
      <c r="LY1201" s="79"/>
      <c r="LZ1201" s="79"/>
      <c r="MA1201" s="79"/>
      <c r="MB1201" s="79"/>
      <c r="MC1201" s="79"/>
      <c r="MD1201" s="79"/>
      <c r="ME1201" s="79"/>
      <c r="MF1201" s="79"/>
      <c r="MG1201" s="79"/>
      <c r="MH1201" s="79"/>
      <c r="MI1201" s="79"/>
      <c r="MJ1201" s="79"/>
      <c r="MK1201" s="79"/>
      <c r="ML1201" s="79"/>
      <c r="MM1201" s="79"/>
      <c r="MN1201" s="79"/>
      <c r="MO1201" s="79"/>
      <c r="MP1201" s="79"/>
      <c r="MQ1201" s="79"/>
      <c r="MR1201" s="79"/>
      <c r="MS1201" s="79"/>
      <c r="MT1201" s="79"/>
      <c r="MU1201" s="79"/>
      <c r="MV1201" s="79"/>
      <c r="MW1201" s="79"/>
      <c r="MX1201" s="79"/>
      <c r="MY1201" s="79"/>
      <c r="MZ1201" s="79"/>
      <c r="NA1201" s="79"/>
      <c r="NB1201" s="79"/>
      <c r="NC1201" s="79"/>
      <c r="ND1201" s="79"/>
      <c r="NE1201" s="79"/>
      <c r="NF1201" s="79"/>
      <c r="NG1201" s="79"/>
      <c r="NH1201" s="79"/>
      <c r="NI1201" s="79"/>
      <c r="NJ1201" s="79"/>
      <c r="NK1201" s="79"/>
      <c r="NL1201" s="79"/>
      <c r="NM1201" s="79"/>
      <c r="NN1201" s="79"/>
      <c r="NO1201" s="79"/>
      <c r="NP1201" s="79"/>
      <c r="NQ1201" s="79"/>
      <c r="NR1201" s="79"/>
      <c r="NS1201" s="79"/>
      <c r="NT1201" s="79"/>
      <c r="NU1201" s="79"/>
      <c r="NV1201" s="79"/>
      <c r="NW1201" s="79"/>
      <c r="NX1201" s="79"/>
      <c r="NY1201" s="79"/>
      <c r="NZ1201" s="79"/>
      <c r="OA1201" s="79"/>
      <c r="OB1201" s="79"/>
      <c r="OC1201" s="79"/>
      <c r="OD1201" s="79"/>
      <c r="OE1201" s="79"/>
      <c r="OF1201" s="79"/>
      <c r="OG1201" s="79"/>
      <c r="OH1201" s="79"/>
      <c r="OI1201" s="79"/>
      <c r="OJ1201" s="79"/>
      <c r="OK1201" s="79"/>
      <c r="OL1201" s="79"/>
      <c r="OM1201" s="79"/>
      <c r="ON1201" s="79"/>
      <c r="OO1201" s="79"/>
      <c r="OP1201" s="79"/>
      <c r="OQ1201" s="79"/>
      <c r="OR1201" s="79"/>
      <c r="OS1201" s="79"/>
      <c r="OT1201" s="79"/>
      <c r="OU1201" s="79"/>
      <c r="OV1201" s="79"/>
      <c r="OW1201" s="79"/>
      <c r="OX1201" s="79"/>
      <c r="OY1201" s="79"/>
      <c r="OZ1201" s="79"/>
      <c r="PA1201" s="79"/>
      <c r="PB1201" s="79"/>
      <c r="PC1201" s="79"/>
      <c r="PD1201" s="79"/>
      <c r="PE1201" s="79"/>
      <c r="PF1201" s="79"/>
      <c r="PG1201" s="79"/>
      <c r="PH1201" s="79"/>
      <c r="PI1201" s="79"/>
      <c r="PJ1201" s="79"/>
      <c r="PK1201" s="79"/>
      <c r="PL1201" s="79"/>
      <c r="PM1201" s="79"/>
      <c r="PN1201" s="79"/>
      <c r="PO1201" s="79"/>
      <c r="PP1201" s="79"/>
      <c r="PQ1201" s="79"/>
      <c r="PR1201" s="79"/>
      <c r="PS1201" s="79"/>
      <c r="PT1201" s="79"/>
      <c r="PU1201" s="79"/>
      <c r="PV1201" s="79"/>
      <c r="PW1201" s="79"/>
      <c r="PX1201" s="79"/>
      <c r="PY1201" s="79"/>
      <c r="PZ1201" s="79"/>
      <c r="QA1201" s="79"/>
      <c r="QB1201" s="79"/>
      <c r="QC1201" s="79"/>
      <c r="QD1201" s="79"/>
      <c r="QE1201" s="79"/>
      <c r="QF1201" s="79"/>
      <c r="QG1201" s="79"/>
      <c r="QH1201" s="79"/>
      <c r="QI1201" s="79"/>
      <c r="QJ1201" s="79"/>
      <c r="QK1201" s="79"/>
      <c r="QL1201" s="79"/>
      <c r="QM1201" s="79"/>
      <c r="QN1201" s="79"/>
      <c r="QO1201" s="79"/>
      <c r="QP1201" s="79"/>
      <c r="QQ1201" s="79"/>
      <c r="QR1201" s="79"/>
      <c r="QS1201" s="79"/>
      <c r="QT1201" s="79"/>
      <c r="QU1201" s="79"/>
      <c r="QV1201" s="79"/>
      <c r="QW1201" s="79"/>
      <c r="QX1201" s="79"/>
      <c r="QY1201" s="79"/>
      <c r="QZ1201" s="79"/>
      <c r="RA1201" s="79"/>
      <c r="RB1201" s="79"/>
      <c r="RC1201" s="79"/>
      <c r="RD1201" s="79"/>
      <c r="RE1201" s="79"/>
      <c r="RF1201" s="79"/>
      <c r="RG1201" s="79"/>
      <c r="RH1201" s="79"/>
      <c r="RI1201" s="79"/>
      <c r="RJ1201" s="79"/>
      <c r="RK1201" s="79"/>
      <c r="RL1201" s="79"/>
      <c r="RM1201" s="79"/>
      <c r="RN1201" s="79"/>
      <c r="RO1201" s="79"/>
      <c r="RP1201" s="79"/>
      <c r="RQ1201" s="79"/>
      <c r="RR1201" s="79"/>
      <c r="RS1201" s="79"/>
      <c r="RT1201" s="79"/>
      <c r="RU1201" s="79"/>
      <c r="RV1201" s="79"/>
      <c r="RW1201" s="79"/>
      <c r="RX1201" s="79"/>
      <c r="RY1201" s="79"/>
      <c r="RZ1201" s="79"/>
      <c r="SA1201" s="79"/>
      <c r="SB1201" s="79"/>
      <c r="SC1201" s="79"/>
      <c r="SD1201" s="79"/>
      <c r="SE1201" s="79"/>
      <c r="SF1201" s="79"/>
      <c r="SG1201" s="79"/>
      <c r="SH1201" s="79"/>
      <c r="SI1201" s="79"/>
      <c r="SJ1201" s="79"/>
      <c r="SK1201" s="79"/>
      <c r="SL1201" s="79"/>
      <c r="SM1201" s="79"/>
      <c r="SN1201" s="79"/>
      <c r="SO1201" s="79"/>
      <c r="SP1201" s="79"/>
      <c r="SQ1201" s="79"/>
      <c r="SR1201" s="79"/>
      <c r="SS1201" s="79"/>
      <c r="ST1201" s="79"/>
      <c r="SU1201" s="79"/>
      <c r="SV1201" s="79"/>
      <c r="SW1201" s="79"/>
      <c r="SX1201" s="79"/>
      <c r="SY1201" s="79"/>
      <c r="SZ1201" s="79"/>
      <c r="TA1201" s="79"/>
      <c r="TB1201" s="79"/>
      <c r="TC1201" s="79"/>
      <c r="TD1201" s="79"/>
      <c r="TE1201" s="79"/>
      <c r="TF1201" s="79"/>
      <c r="TG1201" s="79"/>
      <c r="TH1201" s="79"/>
      <c r="TI1201" s="79"/>
      <c r="TJ1201" s="79"/>
      <c r="TK1201" s="79"/>
      <c r="TL1201" s="79"/>
      <c r="TM1201" s="79"/>
      <c r="TN1201" s="79"/>
      <c r="TO1201" s="79"/>
      <c r="TP1201" s="79"/>
      <c r="TQ1201" s="79"/>
      <c r="TR1201" s="79"/>
      <c r="TS1201" s="79"/>
      <c r="TT1201" s="79"/>
      <c r="TU1201" s="79"/>
      <c r="TV1201" s="79"/>
      <c r="TW1201" s="79"/>
      <c r="TX1201" s="79"/>
      <c r="TY1201" s="79"/>
      <c r="TZ1201" s="79"/>
      <c r="UA1201" s="79"/>
      <c r="UB1201" s="79"/>
      <c r="UC1201" s="79"/>
      <c r="UD1201" s="79"/>
      <c r="UE1201" s="79"/>
      <c r="UF1201" s="79"/>
      <c r="UG1201" s="79"/>
      <c r="UH1201" s="79"/>
      <c r="UI1201" s="79"/>
      <c r="UJ1201" s="79"/>
      <c r="UK1201" s="79"/>
      <c r="UL1201" s="79"/>
      <c r="UM1201" s="79"/>
      <c r="UN1201" s="79"/>
      <c r="UO1201" s="79"/>
      <c r="UP1201" s="79"/>
      <c r="UQ1201" s="79"/>
      <c r="UR1201" s="79"/>
      <c r="US1201" s="79"/>
      <c r="UT1201" s="79"/>
      <c r="UU1201" s="79"/>
      <c r="UV1201" s="79"/>
      <c r="UW1201" s="79"/>
      <c r="UX1201" s="79"/>
      <c r="UY1201" s="79"/>
      <c r="UZ1201" s="79"/>
      <c r="VA1201" s="79"/>
      <c r="VB1201" s="79"/>
      <c r="VC1201" s="79"/>
      <c r="VD1201" s="79"/>
      <c r="VE1201" s="79"/>
      <c r="VF1201" s="79"/>
      <c r="VG1201" s="79"/>
      <c r="VH1201" s="79"/>
      <c r="VI1201" s="79"/>
      <c r="VJ1201" s="79"/>
      <c r="VK1201" s="79"/>
      <c r="VL1201" s="79"/>
      <c r="VM1201" s="79"/>
      <c r="VN1201" s="79"/>
      <c r="VO1201" s="79"/>
      <c r="VP1201" s="79"/>
      <c r="VQ1201" s="79"/>
      <c r="VR1201" s="79"/>
      <c r="VS1201" s="79"/>
      <c r="VT1201" s="79"/>
      <c r="VU1201" s="79"/>
      <c r="VV1201" s="79"/>
      <c r="VW1201" s="79"/>
      <c r="VX1201" s="79"/>
      <c r="VY1201" s="79"/>
      <c r="VZ1201" s="79"/>
      <c r="WA1201" s="79"/>
      <c r="WB1201" s="79"/>
      <c r="WC1201" s="79"/>
    </row>
    <row r="1202" spans="1:601" s="79" customFormat="1">
      <c r="A1202" s="60">
        <f>IF(C1202=C1201,A1201,IF(C1202=(C1201+1),A1201,(A1201+1)))</f>
        <v>169</v>
      </c>
      <c r="B1202" s="50" t="str">
        <f>IF(L1202="Stroke",IF(M1202=M1201,IF(A1202&lt;&gt;A1201,1,IF(L1201="Stroke",B1201+1,IF(L1200="Stroke",B1200+1,IF(L1199="Stroke",B1199+1,IF(L1198="Stroke",B1198+1,IF(L1197="Stroke",B1197+1,IF(L1196="Stroke",B1196+1,IF(L1195="Stroke",B1195+1,"")))))))),IF(A1202&lt;&gt;A1200,1,IF(M1202=M1200,IF(L1200="Stroke",B1200+1,IF(M1202=M1199,IF(L1199="Stroke",B1199+1,""))),1))),"")</f>
        <v/>
      </c>
      <c r="C1202" s="60">
        <f t="shared" si="36"/>
        <v>66261</v>
      </c>
      <c r="D1202" s="60" t="str">
        <f t="shared" si="37"/>
        <v>2018115</v>
      </c>
      <c r="E1202" s="60">
        <v>2018</v>
      </c>
      <c r="F1202" s="60">
        <v>1</v>
      </c>
      <c r="G1202" s="60">
        <v>15</v>
      </c>
      <c r="H1202" s="60">
        <v>18</v>
      </c>
      <c r="I1202" s="60">
        <v>24</v>
      </c>
      <c r="J1202" s="60">
        <v>21</v>
      </c>
      <c r="K1202" s="60">
        <v>111</v>
      </c>
      <c r="L1202" s="60" t="s">
        <v>182</v>
      </c>
      <c r="M1202" s="60">
        <v>1</v>
      </c>
      <c r="N1202" s="60" t="s">
        <v>21</v>
      </c>
      <c r="O1202" s="60" t="s">
        <v>27</v>
      </c>
      <c r="P1202" s="60">
        <v>0</v>
      </c>
      <c r="Q1202" s="60"/>
      <c r="R1202" s="60"/>
      <c r="S1202" s="60"/>
      <c r="T1202" s="60"/>
    </row>
    <row r="1203" spans="1:601" s="79" customFormat="1">
      <c r="A1203" s="60">
        <f>IF(C1203=C1202,A1202,IF(C1203=(C1202+1),A1202,(A1202+1)))</f>
        <v>169</v>
      </c>
      <c r="B1203" s="50" t="str">
        <f>IF(L1203="Stroke",IF(M1203=M1202,IF(A1203&lt;&gt;A1202,1,IF(L1202="Stroke",B1202+1,IF(L1201="Stroke",B1201+1,IF(L1200="Stroke",B1200+1,IF(L1199="Stroke",B1199+1,IF(L1198="Stroke",B1198+1,IF(L1197="Stroke",B1197+1,IF(L1196="Stroke",B1196+1,"")))))))),IF(A1203&lt;&gt;A1201,1,IF(M1203=M1201,IF(L1201="Stroke",B1201+1,IF(M1203=M1200,IF(L1200="Stroke",B1200+1,""))),1))),"")</f>
        <v/>
      </c>
      <c r="C1203" s="60">
        <f t="shared" si="36"/>
        <v>66261</v>
      </c>
      <c r="D1203" s="60" t="str">
        <f t="shared" si="37"/>
        <v>2018115</v>
      </c>
      <c r="E1203" s="60">
        <v>2018</v>
      </c>
      <c r="F1203" s="60">
        <v>1</v>
      </c>
      <c r="G1203" s="60">
        <v>15</v>
      </c>
      <c r="H1203" s="60">
        <v>18</v>
      </c>
      <c r="I1203" s="60">
        <v>24</v>
      </c>
      <c r="J1203" s="60">
        <v>21</v>
      </c>
      <c r="K1203" s="60">
        <v>146</v>
      </c>
      <c r="L1203" s="60" t="s">
        <v>182</v>
      </c>
      <c r="M1203" s="60">
        <v>1</v>
      </c>
      <c r="N1203" s="60" t="s">
        <v>21</v>
      </c>
      <c r="O1203" s="60" t="s">
        <v>27</v>
      </c>
      <c r="P1203" s="60">
        <v>0</v>
      </c>
      <c r="Q1203" s="60"/>
      <c r="R1203" s="60"/>
      <c r="S1203" s="60"/>
      <c r="T1203" s="60"/>
    </row>
    <row r="1204" spans="1:601" s="85" customFormat="1">
      <c r="A1204" s="83">
        <f>IF(C1204=C1203,A1203,IF(C1204=(C1203+1),A1203,(A1203+1)))</f>
        <v>170</v>
      </c>
      <c r="B1204" s="50">
        <f>IF(L1204="Stroke",IF(M1204=M1203,IF(A1204&lt;&gt;A1203,1,IF(L1203="Stroke",B1203+1,IF(L1202="Stroke",B1202+1,IF(L1201="Stroke",B1201+1,IF(L1200="Stroke",B1200+1,IF(L1199="Stroke",B1199+1,IF(L1198="Stroke",B1198+1,IF(L1197="Stroke",B1197+1,"")))))))),IF(A1204&lt;&gt;A1202,1,IF(M1204=M1202,IF(L1202="Stroke",B1202+1,IF(M1204=M1201,IF(L1201="Stroke",B1201+1,""))),1))),"")</f>
        <v>1</v>
      </c>
      <c r="C1204" s="83">
        <f t="shared" si="36"/>
        <v>66324</v>
      </c>
      <c r="D1204" s="83" t="str">
        <f t="shared" si="37"/>
        <v>2018115</v>
      </c>
      <c r="E1204" s="83">
        <v>2018</v>
      </c>
      <c r="F1204" s="83">
        <v>1</v>
      </c>
      <c r="G1204" s="83">
        <v>15</v>
      </c>
      <c r="H1204" s="83">
        <v>18</v>
      </c>
      <c r="I1204" s="83">
        <v>25</v>
      </c>
      <c r="J1204" s="83">
        <v>24</v>
      </c>
      <c r="K1204" s="83">
        <v>120</v>
      </c>
      <c r="L1204" s="83" t="s">
        <v>26</v>
      </c>
      <c r="M1204" s="83">
        <v>1</v>
      </c>
      <c r="N1204" s="83" t="s">
        <v>21</v>
      </c>
      <c r="O1204" s="83" t="s">
        <v>27</v>
      </c>
      <c r="P1204" s="83">
        <f>132-120</f>
        <v>12</v>
      </c>
      <c r="Q1204" s="83"/>
      <c r="R1204" s="60"/>
      <c r="S1204" s="60"/>
      <c r="T1204" s="60"/>
      <c r="U1204" s="79"/>
      <c r="V1204" s="79"/>
      <c r="W1204" s="79"/>
      <c r="X1204" s="79"/>
      <c r="Y1204" s="79"/>
      <c r="Z1204" s="79"/>
      <c r="AA1204" s="79"/>
      <c r="AB1204" s="79"/>
      <c r="AC1204" s="79"/>
      <c r="AD1204" s="79"/>
      <c r="AE1204" s="79"/>
      <c r="AF1204" s="79"/>
      <c r="AG1204" s="79"/>
      <c r="AH1204" s="79"/>
      <c r="AI1204" s="79"/>
      <c r="AJ1204" s="79"/>
      <c r="AK1204" s="79"/>
      <c r="AL1204" s="79"/>
      <c r="AM1204" s="79"/>
      <c r="AN1204" s="79"/>
      <c r="AO1204" s="79"/>
      <c r="AP1204" s="79"/>
      <c r="AQ1204" s="79"/>
      <c r="AR1204" s="79"/>
      <c r="AS1204" s="79"/>
      <c r="AT1204" s="79"/>
      <c r="AU1204" s="79"/>
      <c r="AV1204" s="79"/>
      <c r="AW1204" s="79"/>
      <c r="AX1204" s="79"/>
      <c r="AY1204" s="79"/>
      <c r="AZ1204" s="79"/>
      <c r="BA1204" s="79"/>
      <c r="BB1204" s="79"/>
      <c r="BC1204" s="79"/>
      <c r="BD1204" s="79"/>
      <c r="BE1204" s="79"/>
      <c r="BF1204" s="79"/>
      <c r="BG1204" s="79"/>
      <c r="BH1204" s="79"/>
      <c r="BI1204" s="79"/>
      <c r="BJ1204" s="79"/>
      <c r="BK1204" s="79"/>
      <c r="BL1204" s="79"/>
      <c r="BM1204" s="79"/>
      <c r="BN1204" s="79"/>
      <c r="BO1204" s="79"/>
      <c r="BP1204" s="79"/>
      <c r="BQ1204" s="79"/>
      <c r="BR1204" s="79"/>
      <c r="BS1204" s="79"/>
      <c r="BT1204" s="79"/>
      <c r="BU1204" s="79"/>
      <c r="BV1204" s="79"/>
      <c r="BW1204" s="79"/>
      <c r="BX1204" s="79"/>
      <c r="BY1204" s="79"/>
      <c r="BZ1204" s="79"/>
      <c r="CA1204" s="79"/>
      <c r="CB1204" s="79"/>
      <c r="CC1204" s="79"/>
      <c r="CD1204" s="79"/>
      <c r="CE1204" s="79"/>
      <c r="CF1204" s="79"/>
      <c r="CG1204" s="79"/>
      <c r="CH1204" s="79"/>
      <c r="CI1204" s="79"/>
      <c r="CJ1204" s="79"/>
      <c r="CK1204" s="79"/>
      <c r="CL1204" s="79"/>
      <c r="CM1204" s="79"/>
      <c r="CN1204" s="79"/>
      <c r="CO1204" s="79"/>
      <c r="CP1204" s="79"/>
      <c r="CQ1204" s="79"/>
      <c r="CR1204" s="79"/>
      <c r="CS1204" s="79"/>
      <c r="CT1204" s="79"/>
      <c r="CU1204" s="79"/>
      <c r="CV1204" s="79"/>
      <c r="CW1204" s="79"/>
      <c r="CX1204" s="79"/>
      <c r="CY1204" s="79"/>
      <c r="CZ1204" s="79"/>
      <c r="DA1204" s="79"/>
      <c r="DB1204" s="79"/>
      <c r="DC1204" s="79"/>
      <c r="DD1204" s="79"/>
      <c r="DE1204" s="79"/>
      <c r="DF1204" s="79"/>
      <c r="DG1204" s="79"/>
      <c r="DH1204" s="79"/>
      <c r="DI1204" s="79"/>
      <c r="DJ1204" s="79"/>
      <c r="DK1204" s="79"/>
      <c r="DL1204" s="79"/>
      <c r="DM1204" s="79"/>
      <c r="DN1204" s="79"/>
      <c r="DO1204" s="79"/>
      <c r="DP1204" s="79"/>
      <c r="DQ1204" s="79"/>
      <c r="DR1204" s="79"/>
      <c r="DS1204" s="79"/>
      <c r="DT1204" s="79"/>
      <c r="DU1204" s="79"/>
      <c r="DV1204" s="79"/>
      <c r="DW1204" s="79"/>
      <c r="DX1204" s="79"/>
      <c r="DY1204" s="79"/>
      <c r="DZ1204" s="79"/>
      <c r="EA1204" s="79"/>
      <c r="EB1204" s="79"/>
      <c r="EC1204" s="79"/>
      <c r="ED1204" s="79"/>
      <c r="EE1204" s="79"/>
      <c r="EF1204" s="79"/>
      <c r="EG1204" s="79"/>
      <c r="EH1204" s="79"/>
      <c r="EI1204" s="79"/>
      <c r="EJ1204" s="79"/>
      <c r="EK1204" s="79"/>
      <c r="EL1204" s="79"/>
      <c r="EM1204" s="79"/>
      <c r="EN1204" s="79"/>
      <c r="EO1204" s="79"/>
      <c r="EP1204" s="79"/>
      <c r="EQ1204" s="79"/>
      <c r="ER1204" s="79"/>
      <c r="ES1204" s="79"/>
      <c r="ET1204" s="79"/>
      <c r="EU1204" s="79"/>
      <c r="EV1204" s="79"/>
      <c r="EW1204" s="79"/>
      <c r="EX1204" s="79"/>
      <c r="EY1204" s="79"/>
      <c r="EZ1204" s="79"/>
      <c r="FA1204" s="79"/>
      <c r="FB1204" s="79"/>
      <c r="FC1204" s="79"/>
      <c r="FD1204" s="79"/>
      <c r="FE1204" s="79"/>
      <c r="FF1204" s="79"/>
      <c r="FG1204" s="79"/>
      <c r="FH1204" s="79"/>
      <c r="FI1204" s="79"/>
      <c r="FJ1204" s="79"/>
      <c r="FK1204" s="79"/>
      <c r="FL1204" s="79"/>
      <c r="FM1204" s="79"/>
      <c r="FN1204" s="79"/>
      <c r="FO1204" s="79"/>
      <c r="FP1204" s="79"/>
      <c r="FQ1204" s="79"/>
      <c r="FR1204" s="79"/>
      <c r="FS1204" s="79"/>
      <c r="FT1204" s="79"/>
      <c r="FU1204" s="79"/>
      <c r="FV1204" s="79"/>
      <c r="FW1204" s="79"/>
      <c r="FX1204" s="79"/>
      <c r="FY1204" s="79"/>
      <c r="FZ1204" s="79"/>
      <c r="GA1204" s="79"/>
      <c r="GB1204" s="79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79"/>
      <c r="HP1204" s="79"/>
      <c r="HQ1204" s="79"/>
      <c r="HR1204" s="79"/>
      <c r="HS1204" s="79"/>
      <c r="HT1204" s="79"/>
      <c r="HU1204" s="79"/>
      <c r="HV1204" s="79"/>
      <c r="HW1204" s="79"/>
      <c r="HX1204" s="79"/>
      <c r="HY1204" s="79"/>
      <c r="HZ1204" s="79"/>
      <c r="IA1204" s="79"/>
      <c r="IB1204" s="79"/>
      <c r="IC1204" s="79"/>
      <c r="ID1204" s="79"/>
      <c r="IE1204" s="79"/>
      <c r="IF1204" s="79"/>
      <c r="IG1204" s="79"/>
      <c r="IH1204" s="79"/>
      <c r="II1204" s="79"/>
      <c r="IJ1204" s="79"/>
      <c r="IK1204" s="79"/>
      <c r="IL1204" s="79"/>
      <c r="IM1204" s="79"/>
      <c r="IN1204" s="79"/>
      <c r="IO1204" s="79"/>
      <c r="IP1204" s="79"/>
      <c r="IQ1204" s="79"/>
      <c r="IR1204" s="79"/>
      <c r="IS1204" s="79"/>
      <c r="IT1204" s="79"/>
      <c r="IU1204" s="79"/>
      <c r="IV1204" s="79"/>
      <c r="IW1204" s="79"/>
      <c r="IX1204" s="79"/>
      <c r="IY1204" s="79"/>
      <c r="IZ1204" s="79"/>
      <c r="JA1204" s="79"/>
      <c r="JB1204" s="79"/>
      <c r="JC1204" s="79"/>
      <c r="JD1204" s="79"/>
      <c r="JE1204" s="79"/>
      <c r="JF1204" s="79"/>
      <c r="JG1204" s="79"/>
      <c r="JH1204" s="79"/>
      <c r="JI1204" s="79"/>
      <c r="JJ1204" s="79"/>
      <c r="JK1204" s="79"/>
      <c r="JL1204" s="79"/>
      <c r="JM1204" s="79"/>
      <c r="JN1204" s="79"/>
      <c r="JO1204" s="79"/>
      <c r="JP1204" s="79"/>
      <c r="JQ1204" s="79"/>
      <c r="JR1204" s="79"/>
      <c r="JS1204" s="79"/>
      <c r="JT1204" s="79"/>
      <c r="JU1204" s="79"/>
      <c r="JV1204" s="79"/>
      <c r="JW1204" s="79"/>
      <c r="JX1204" s="79"/>
      <c r="JY1204" s="79"/>
      <c r="JZ1204" s="79"/>
      <c r="KA1204" s="79"/>
      <c r="KB1204" s="79"/>
      <c r="KC1204" s="79"/>
      <c r="KD1204" s="79"/>
      <c r="KE1204" s="79"/>
      <c r="KF1204" s="79"/>
      <c r="KG1204" s="79"/>
      <c r="KH1204" s="79"/>
      <c r="KI1204" s="79"/>
      <c r="KJ1204" s="79"/>
      <c r="KK1204" s="79"/>
      <c r="KL1204" s="79"/>
      <c r="KM1204" s="79"/>
      <c r="KN1204" s="79"/>
      <c r="KO1204" s="79"/>
      <c r="KP1204" s="79"/>
      <c r="KQ1204" s="79"/>
      <c r="KR1204" s="79"/>
      <c r="KS1204" s="79"/>
      <c r="KT1204" s="79"/>
      <c r="KU1204" s="79"/>
      <c r="KV1204" s="79"/>
      <c r="KW1204" s="79"/>
      <c r="KX1204" s="79"/>
      <c r="KY1204" s="79"/>
      <c r="KZ1204" s="79"/>
      <c r="LA1204" s="79"/>
      <c r="LB1204" s="79"/>
      <c r="LC1204" s="79"/>
      <c r="LD1204" s="79"/>
      <c r="LE1204" s="79"/>
      <c r="LF1204" s="79"/>
      <c r="LG1204" s="79"/>
      <c r="LH1204" s="79"/>
      <c r="LI1204" s="79"/>
      <c r="LJ1204" s="79"/>
      <c r="LK1204" s="79"/>
      <c r="LL1204" s="79"/>
      <c r="LM1204" s="79"/>
      <c r="LN1204" s="79"/>
      <c r="LO1204" s="79"/>
      <c r="LP1204" s="79"/>
      <c r="LQ1204" s="79"/>
      <c r="LR1204" s="79"/>
      <c r="LS1204" s="79"/>
      <c r="LT1204" s="79"/>
      <c r="LU1204" s="79"/>
      <c r="LV1204" s="79"/>
      <c r="LW1204" s="79"/>
      <c r="LX1204" s="79"/>
      <c r="LY1204" s="79"/>
      <c r="LZ1204" s="79"/>
      <c r="MA1204" s="79"/>
      <c r="MB1204" s="79"/>
      <c r="MC1204" s="79"/>
      <c r="MD1204" s="79"/>
      <c r="ME1204" s="79"/>
      <c r="MF1204" s="79"/>
      <c r="MG1204" s="79"/>
      <c r="MH1204" s="79"/>
      <c r="MI1204" s="79"/>
      <c r="MJ1204" s="79"/>
      <c r="MK1204" s="79"/>
      <c r="ML1204" s="79"/>
      <c r="MM1204" s="79"/>
      <c r="MN1204" s="79"/>
      <c r="MO1204" s="79"/>
      <c r="MP1204" s="79"/>
      <c r="MQ1204" s="79"/>
      <c r="MR1204" s="79"/>
      <c r="MS1204" s="79"/>
      <c r="MT1204" s="79"/>
      <c r="MU1204" s="79"/>
      <c r="MV1204" s="79"/>
      <c r="MW1204" s="79"/>
      <c r="MX1204" s="79"/>
      <c r="MY1204" s="79"/>
      <c r="MZ1204" s="79"/>
      <c r="NA1204" s="79"/>
      <c r="NB1204" s="79"/>
      <c r="NC1204" s="79"/>
      <c r="ND1204" s="79"/>
      <c r="NE1204" s="79"/>
      <c r="NF1204" s="79"/>
      <c r="NG1204" s="79"/>
      <c r="NH1204" s="79"/>
      <c r="NI1204" s="79"/>
      <c r="NJ1204" s="79"/>
      <c r="NK1204" s="79"/>
      <c r="NL1204" s="79"/>
      <c r="NM1204" s="79"/>
      <c r="NN1204" s="79"/>
      <c r="NO1204" s="79"/>
      <c r="NP1204" s="79"/>
      <c r="NQ1204" s="79"/>
      <c r="NR1204" s="79"/>
      <c r="NS1204" s="79"/>
      <c r="NT1204" s="79"/>
      <c r="NU1204" s="79"/>
      <c r="NV1204" s="79"/>
      <c r="NW1204" s="79"/>
      <c r="NX1204" s="79"/>
      <c r="NY1204" s="79"/>
      <c r="NZ1204" s="79"/>
      <c r="OA1204" s="79"/>
      <c r="OB1204" s="79"/>
      <c r="OC1204" s="79"/>
      <c r="OD1204" s="79"/>
      <c r="OE1204" s="79"/>
      <c r="OF1204" s="79"/>
      <c r="OG1204" s="79"/>
      <c r="OH1204" s="79"/>
      <c r="OI1204" s="79"/>
      <c r="OJ1204" s="79"/>
      <c r="OK1204" s="79"/>
      <c r="OL1204" s="79"/>
      <c r="OM1204" s="79"/>
      <c r="ON1204" s="79"/>
      <c r="OO1204" s="79"/>
      <c r="OP1204" s="79"/>
      <c r="OQ1204" s="79"/>
      <c r="OR1204" s="79"/>
      <c r="OS1204" s="79"/>
      <c r="OT1204" s="79"/>
      <c r="OU1204" s="79"/>
      <c r="OV1204" s="79"/>
      <c r="OW1204" s="79"/>
      <c r="OX1204" s="79"/>
      <c r="OY1204" s="79"/>
      <c r="OZ1204" s="79"/>
      <c r="PA1204" s="79"/>
      <c r="PB1204" s="79"/>
      <c r="PC1204" s="79"/>
      <c r="PD1204" s="79"/>
      <c r="PE1204" s="79"/>
      <c r="PF1204" s="79"/>
      <c r="PG1204" s="79"/>
      <c r="PH1204" s="79"/>
      <c r="PI1204" s="79"/>
      <c r="PJ1204" s="79"/>
      <c r="PK1204" s="79"/>
      <c r="PL1204" s="79"/>
      <c r="PM1204" s="79"/>
      <c r="PN1204" s="79"/>
      <c r="PO1204" s="79"/>
      <c r="PP1204" s="79"/>
      <c r="PQ1204" s="79"/>
      <c r="PR1204" s="79"/>
      <c r="PS1204" s="79"/>
      <c r="PT1204" s="79"/>
      <c r="PU1204" s="79"/>
      <c r="PV1204" s="79"/>
      <c r="PW1204" s="79"/>
      <c r="PX1204" s="79"/>
      <c r="PY1204" s="79"/>
      <c r="PZ1204" s="79"/>
      <c r="QA1204" s="79"/>
      <c r="QB1204" s="79"/>
      <c r="QC1204" s="79"/>
      <c r="QD1204" s="79"/>
      <c r="QE1204" s="79"/>
      <c r="QF1204" s="79"/>
      <c r="QG1204" s="79"/>
      <c r="QH1204" s="79"/>
      <c r="QI1204" s="79"/>
      <c r="QJ1204" s="79"/>
      <c r="QK1204" s="79"/>
      <c r="QL1204" s="79"/>
      <c r="QM1204" s="79"/>
      <c r="QN1204" s="79"/>
      <c r="QO1204" s="79"/>
      <c r="QP1204" s="79"/>
      <c r="QQ1204" s="79"/>
      <c r="QR1204" s="79"/>
      <c r="QS1204" s="79"/>
      <c r="QT1204" s="79"/>
      <c r="QU1204" s="79"/>
      <c r="QV1204" s="79"/>
      <c r="QW1204" s="79"/>
      <c r="QX1204" s="79"/>
      <c r="QY1204" s="79"/>
      <c r="QZ1204" s="79"/>
      <c r="RA1204" s="79"/>
      <c r="RB1204" s="79"/>
      <c r="RC1204" s="79"/>
      <c r="RD1204" s="79"/>
      <c r="RE1204" s="79"/>
      <c r="RF1204" s="79"/>
      <c r="RG1204" s="79"/>
      <c r="RH1204" s="79"/>
      <c r="RI1204" s="79"/>
      <c r="RJ1204" s="79"/>
      <c r="RK1204" s="79"/>
      <c r="RL1204" s="79"/>
      <c r="RM1204" s="79"/>
      <c r="RN1204" s="79"/>
      <c r="RO1204" s="79"/>
      <c r="RP1204" s="79"/>
      <c r="RQ1204" s="79"/>
      <c r="RR1204" s="79"/>
      <c r="RS1204" s="79"/>
      <c r="RT1204" s="79"/>
      <c r="RU1204" s="79"/>
      <c r="RV1204" s="79"/>
      <c r="RW1204" s="79"/>
      <c r="RX1204" s="79"/>
      <c r="RY1204" s="79"/>
      <c r="RZ1204" s="79"/>
      <c r="SA1204" s="79"/>
      <c r="SB1204" s="79"/>
      <c r="SC1204" s="79"/>
      <c r="SD1204" s="79"/>
      <c r="SE1204" s="79"/>
      <c r="SF1204" s="79"/>
      <c r="SG1204" s="79"/>
      <c r="SH1204" s="79"/>
      <c r="SI1204" s="79"/>
      <c r="SJ1204" s="79"/>
      <c r="SK1204" s="79"/>
      <c r="SL1204" s="79"/>
      <c r="SM1204" s="79"/>
      <c r="SN1204" s="79"/>
      <c r="SO1204" s="79"/>
      <c r="SP1204" s="79"/>
      <c r="SQ1204" s="79"/>
      <c r="SR1204" s="79"/>
      <c r="SS1204" s="79"/>
      <c r="ST1204" s="79"/>
      <c r="SU1204" s="79"/>
      <c r="SV1204" s="79"/>
      <c r="SW1204" s="79"/>
      <c r="SX1204" s="79"/>
      <c r="SY1204" s="79"/>
      <c r="SZ1204" s="79"/>
      <c r="TA1204" s="79"/>
      <c r="TB1204" s="79"/>
      <c r="TC1204" s="79"/>
      <c r="TD1204" s="79"/>
      <c r="TE1204" s="79"/>
      <c r="TF1204" s="79"/>
      <c r="TG1204" s="79"/>
      <c r="TH1204" s="79"/>
      <c r="TI1204" s="79"/>
      <c r="TJ1204" s="79"/>
      <c r="TK1204" s="79"/>
      <c r="TL1204" s="79"/>
      <c r="TM1204" s="79"/>
      <c r="TN1204" s="79"/>
      <c r="TO1204" s="79"/>
      <c r="TP1204" s="79"/>
      <c r="TQ1204" s="79"/>
      <c r="TR1204" s="79"/>
      <c r="TS1204" s="79"/>
      <c r="TT1204" s="79"/>
      <c r="TU1204" s="79"/>
      <c r="TV1204" s="79"/>
      <c r="TW1204" s="79"/>
      <c r="TX1204" s="79"/>
      <c r="TY1204" s="79"/>
      <c r="TZ1204" s="79"/>
      <c r="UA1204" s="79"/>
      <c r="UB1204" s="79"/>
      <c r="UC1204" s="79"/>
      <c r="UD1204" s="79"/>
      <c r="UE1204" s="79"/>
      <c r="UF1204" s="79"/>
      <c r="UG1204" s="79"/>
      <c r="UH1204" s="79"/>
      <c r="UI1204" s="79"/>
      <c r="UJ1204" s="79"/>
      <c r="UK1204" s="79"/>
      <c r="UL1204" s="79"/>
      <c r="UM1204" s="79"/>
      <c r="UN1204" s="79"/>
      <c r="UO1204" s="79"/>
      <c r="UP1204" s="79"/>
      <c r="UQ1204" s="79"/>
      <c r="UR1204" s="79"/>
      <c r="US1204" s="79"/>
      <c r="UT1204" s="79"/>
      <c r="UU1204" s="79"/>
      <c r="UV1204" s="79"/>
      <c r="UW1204" s="79"/>
      <c r="UX1204" s="79"/>
      <c r="UY1204" s="79"/>
      <c r="UZ1204" s="79"/>
      <c r="VA1204" s="79"/>
      <c r="VB1204" s="79"/>
      <c r="VC1204" s="79"/>
      <c r="VD1204" s="79"/>
      <c r="VE1204" s="79"/>
      <c r="VF1204" s="79"/>
      <c r="VG1204" s="79"/>
      <c r="VH1204" s="79"/>
      <c r="VI1204" s="79"/>
      <c r="VJ1204" s="79"/>
      <c r="VK1204" s="79"/>
      <c r="VL1204" s="79"/>
      <c r="VM1204" s="79"/>
      <c r="VN1204" s="79"/>
      <c r="VO1204" s="79"/>
      <c r="VP1204" s="79"/>
      <c r="VQ1204" s="79"/>
      <c r="VR1204" s="79"/>
      <c r="VS1204" s="79"/>
      <c r="VT1204" s="79"/>
      <c r="VU1204" s="79"/>
      <c r="VV1204" s="79"/>
      <c r="VW1204" s="79"/>
      <c r="VX1204" s="79"/>
      <c r="VY1204" s="79"/>
      <c r="VZ1204" s="79"/>
      <c r="WA1204" s="79"/>
      <c r="WB1204" s="79"/>
      <c r="WC1204" s="79"/>
    </row>
    <row r="1205" spans="1:601" s="79" customFormat="1">
      <c r="A1205" s="60">
        <f>IF(C1205=C1204,A1204,IF(C1205=(C1204+1),A1204,(A1204+1)))</f>
        <v>170</v>
      </c>
      <c r="B1205" s="50" t="str">
        <f>IF(L1205="Stroke",IF(M1205=M1204,IF(A1205&lt;&gt;A1204,1,IF(L1204="Stroke",B1204+1,IF(L1203="Stroke",B1203+1,IF(L1202="Stroke",B1202+1,IF(L1201="Stroke",B1201+1,IF(L1200="Stroke",B1200+1,IF(L1199="Stroke",B1199+1,IF(L1198="Stroke",B1198+1,"")))))))),IF(A1205&lt;&gt;A1203,1,IF(M1205=M1203,IF(L1203="Stroke",B1203+1,IF(M1205=M1202,IF(L1202="Stroke",B1202+1,""))),1))),"")</f>
        <v/>
      </c>
      <c r="C1205" s="60">
        <f t="shared" si="36"/>
        <v>66324</v>
      </c>
      <c r="D1205" s="60" t="str">
        <f t="shared" si="37"/>
        <v>2018115</v>
      </c>
      <c r="E1205" s="60">
        <v>2018</v>
      </c>
      <c r="F1205" s="60">
        <v>1</v>
      </c>
      <c r="G1205" s="60">
        <v>15</v>
      </c>
      <c r="H1205" s="60">
        <v>18</v>
      </c>
      <c r="I1205" s="60">
        <v>25</v>
      </c>
      <c r="J1205" s="60">
        <v>24</v>
      </c>
      <c r="K1205" s="60">
        <v>165</v>
      </c>
      <c r="L1205" s="60" t="s">
        <v>182</v>
      </c>
      <c r="M1205" s="60">
        <v>1</v>
      </c>
      <c r="N1205" s="60" t="s">
        <v>21</v>
      </c>
      <c r="O1205" s="60" t="s">
        <v>27</v>
      </c>
      <c r="P1205" s="60">
        <v>0</v>
      </c>
      <c r="Q1205" s="60"/>
      <c r="R1205" s="60"/>
      <c r="S1205" s="60"/>
      <c r="T1205" s="60"/>
    </row>
    <row r="1206" spans="1:601" s="79" customFormat="1">
      <c r="A1206" s="60">
        <f>IF(C1206=C1205,A1205,IF(C1206=(C1205+1),A1205,(A1205+1)))</f>
        <v>170</v>
      </c>
      <c r="B1206" s="50" t="str">
        <f>IF(L1206="Stroke",IF(M1206=M1205,IF(A1206&lt;&gt;A1205,1,IF(L1205="Stroke",B1205+1,IF(L1204="Stroke",B1204+1,IF(L1203="Stroke",B1203+1,IF(L1202="Stroke",B1202+1,IF(L1201="Stroke",B1201+1,IF(L1200="Stroke",B1200+1,IF(L1199="Stroke",B1199+1,"")))))))),IF(A1206&lt;&gt;A1204,1,IF(M1206=M1204,IF(L1204="Stroke",B1204+1,IF(M1206=M1203,IF(L1203="Stroke",B1203+1,""))),1))),"")</f>
        <v/>
      </c>
      <c r="C1206" s="60">
        <f t="shared" si="36"/>
        <v>66324</v>
      </c>
      <c r="D1206" s="60" t="str">
        <f t="shared" si="37"/>
        <v>2018115</v>
      </c>
      <c r="E1206" s="60">
        <v>2018</v>
      </c>
      <c r="F1206" s="60">
        <v>1</v>
      </c>
      <c r="G1206" s="60">
        <v>15</v>
      </c>
      <c r="H1206" s="60">
        <v>18</v>
      </c>
      <c r="I1206" s="60">
        <v>25</v>
      </c>
      <c r="J1206" s="60">
        <v>24</v>
      </c>
      <c r="K1206" s="60">
        <v>174</v>
      </c>
      <c r="L1206" s="60" t="s">
        <v>111</v>
      </c>
      <c r="M1206" s="60">
        <v>1</v>
      </c>
      <c r="N1206" s="60" t="s">
        <v>21</v>
      </c>
      <c r="O1206" s="60" t="s">
        <v>27</v>
      </c>
      <c r="P1206" s="60">
        <v>0</v>
      </c>
      <c r="Q1206" s="60"/>
      <c r="R1206" s="60"/>
      <c r="S1206" s="60"/>
      <c r="T1206" s="60"/>
    </row>
    <row r="1207" spans="1:601" s="85" customFormat="1">
      <c r="A1207" s="83">
        <f>IF(C1207=C1206,A1206,IF(C1207=(C1206+1),A1206,(A1206+1)))</f>
        <v>171</v>
      </c>
      <c r="B1207" s="50">
        <f>IF(L1207="Stroke",IF(M1207=M1206,IF(A1207&lt;&gt;A1206,1,IF(L1206="Stroke",B1206+1,IF(L1205="Stroke",B1205+1,IF(L1204="Stroke",B1204+1,IF(L1203="Stroke",B1203+1,IF(L1202="Stroke",B1202+1,IF(L1201="Stroke",B1201+1,IF(L1200="Stroke",B1200+1,"")))))))),IF(A1207&lt;&gt;A1205,1,IF(M1207=M1205,IF(L1205="Stroke",B1205+1,IF(M1207=M1204,IF(L1204="Stroke",B1204+1,""))),1))),"")</f>
        <v>1</v>
      </c>
      <c r="C1207" s="83">
        <f t="shared" si="36"/>
        <v>66392</v>
      </c>
      <c r="D1207" s="83" t="str">
        <f t="shared" si="37"/>
        <v>2018115</v>
      </c>
      <c r="E1207" s="83">
        <v>2018</v>
      </c>
      <c r="F1207" s="83">
        <v>1</v>
      </c>
      <c r="G1207" s="83">
        <v>15</v>
      </c>
      <c r="H1207" s="83">
        <v>18</v>
      </c>
      <c r="I1207" s="83">
        <v>26</v>
      </c>
      <c r="J1207" s="83">
        <v>32</v>
      </c>
      <c r="K1207" s="83">
        <v>353</v>
      </c>
      <c r="L1207" s="83" t="s">
        <v>26</v>
      </c>
      <c r="M1207" s="83">
        <v>1</v>
      </c>
      <c r="N1207" s="83" t="s">
        <v>21</v>
      </c>
      <c r="O1207" s="83" t="s">
        <v>27</v>
      </c>
      <c r="P1207" s="83">
        <f>359-353</f>
        <v>6</v>
      </c>
      <c r="Q1207" s="83"/>
      <c r="R1207" s="60"/>
      <c r="S1207" s="60"/>
      <c r="T1207" s="60"/>
      <c r="U1207" s="79"/>
      <c r="V1207" s="79"/>
      <c r="W1207" s="79"/>
      <c r="X1207" s="79"/>
      <c r="Y1207" s="79"/>
      <c r="Z1207" s="79"/>
      <c r="AA1207" s="79"/>
      <c r="AB1207" s="79"/>
      <c r="AC1207" s="79"/>
      <c r="AD1207" s="79"/>
      <c r="AE1207" s="79"/>
      <c r="AF1207" s="79"/>
      <c r="AG1207" s="79"/>
      <c r="AH1207" s="79"/>
      <c r="AI1207" s="79"/>
      <c r="AJ1207" s="79"/>
      <c r="AK1207" s="79"/>
      <c r="AL1207" s="79"/>
      <c r="AM1207" s="79"/>
      <c r="AN1207" s="79"/>
      <c r="AO1207" s="79"/>
      <c r="AP1207" s="79"/>
      <c r="AQ1207" s="79"/>
      <c r="AR1207" s="79"/>
      <c r="AS1207" s="79"/>
      <c r="AT1207" s="79"/>
      <c r="AU1207" s="79"/>
      <c r="AV1207" s="79"/>
      <c r="AW1207" s="79"/>
      <c r="AX1207" s="79"/>
      <c r="AY1207" s="79"/>
      <c r="AZ1207" s="79"/>
      <c r="BA1207" s="79"/>
      <c r="BB1207" s="79"/>
      <c r="BC1207" s="79"/>
      <c r="BD1207" s="79"/>
      <c r="BE1207" s="79"/>
      <c r="BF1207" s="79"/>
      <c r="BG1207" s="79"/>
      <c r="BH1207" s="79"/>
      <c r="BI1207" s="79"/>
      <c r="BJ1207" s="79"/>
      <c r="BK1207" s="79"/>
      <c r="BL1207" s="79"/>
      <c r="BM1207" s="79"/>
      <c r="BN1207" s="79"/>
      <c r="BO1207" s="79"/>
      <c r="BP1207" s="79"/>
      <c r="BQ1207" s="79"/>
      <c r="BR1207" s="79"/>
      <c r="BS1207" s="79"/>
      <c r="BT1207" s="79"/>
      <c r="BU1207" s="79"/>
      <c r="BV1207" s="79"/>
      <c r="BW1207" s="79"/>
      <c r="BX1207" s="79"/>
      <c r="BY1207" s="79"/>
      <c r="BZ1207" s="79"/>
      <c r="CA1207" s="79"/>
      <c r="CB1207" s="79"/>
      <c r="CC1207" s="79"/>
      <c r="CD1207" s="79"/>
      <c r="CE1207" s="79"/>
      <c r="CF1207" s="79"/>
      <c r="CG1207" s="79"/>
      <c r="CH1207" s="79"/>
      <c r="CI1207" s="79"/>
      <c r="CJ1207" s="79"/>
      <c r="CK1207" s="79"/>
      <c r="CL1207" s="79"/>
      <c r="CM1207" s="79"/>
      <c r="CN1207" s="79"/>
      <c r="CO1207" s="79"/>
      <c r="CP1207" s="79"/>
      <c r="CQ1207" s="79"/>
      <c r="CR1207" s="79"/>
      <c r="CS1207" s="79"/>
      <c r="CT1207" s="79"/>
      <c r="CU1207" s="79"/>
      <c r="CV1207" s="79"/>
      <c r="CW1207" s="79"/>
      <c r="CX1207" s="79"/>
      <c r="CY1207" s="79"/>
      <c r="CZ1207" s="79"/>
      <c r="DA1207" s="79"/>
      <c r="DB1207" s="79"/>
      <c r="DC1207" s="79"/>
      <c r="DD1207" s="79"/>
      <c r="DE1207" s="79"/>
      <c r="DF1207" s="79"/>
      <c r="DG1207" s="79"/>
      <c r="DH1207" s="79"/>
      <c r="DI1207" s="79"/>
      <c r="DJ1207" s="79"/>
      <c r="DK1207" s="79"/>
      <c r="DL1207" s="79"/>
      <c r="DM1207" s="79"/>
      <c r="DN1207" s="79"/>
      <c r="DO1207" s="79"/>
      <c r="DP1207" s="79"/>
      <c r="DQ1207" s="79"/>
      <c r="DR1207" s="79"/>
      <c r="DS1207" s="79"/>
      <c r="DT1207" s="79"/>
      <c r="DU1207" s="79"/>
      <c r="DV1207" s="79"/>
      <c r="DW1207" s="79"/>
      <c r="DX1207" s="79"/>
      <c r="DY1207" s="79"/>
      <c r="DZ1207" s="79"/>
      <c r="EA1207" s="79"/>
      <c r="EB1207" s="79"/>
      <c r="EC1207" s="79"/>
      <c r="ED1207" s="79"/>
      <c r="EE1207" s="79"/>
      <c r="EF1207" s="79"/>
      <c r="EG1207" s="79"/>
      <c r="EH1207" s="79"/>
      <c r="EI1207" s="79"/>
      <c r="EJ1207" s="79"/>
      <c r="EK1207" s="79"/>
      <c r="EL1207" s="79"/>
      <c r="EM1207" s="79"/>
      <c r="EN1207" s="79"/>
      <c r="EO1207" s="79"/>
      <c r="EP1207" s="79"/>
      <c r="EQ1207" s="79"/>
      <c r="ER1207" s="79"/>
      <c r="ES1207" s="79"/>
      <c r="ET1207" s="79"/>
      <c r="EU1207" s="79"/>
      <c r="EV1207" s="79"/>
      <c r="EW1207" s="79"/>
      <c r="EX1207" s="79"/>
      <c r="EY1207" s="79"/>
      <c r="EZ1207" s="79"/>
      <c r="FA1207" s="79"/>
      <c r="FB1207" s="79"/>
      <c r="FC1207" s="79"/>
      <c r="FD1207" s="79"/>
      <c r="FE1207" s="79"/>
      <c r="FF1207" s="79"/>
      <c r="FG1207" s="79"/>
      <c r="FH1207" s="79"/>
      <c r="FI1207" s="79"/>
      <c r="FJ1207" s="79"/>
      <c r="FK1207" s="79"/>
      <c r="FL1207" s="79"/>
      <c r="FM1207" s="79"/>
      <c r="FN1207" s="79"/>
      <c r="FO1207" s="79"/>
      <c r="FP1207" s="79"/>
      <c r="FQ1207" s="79"/>
      <c r="FR1207" s="79"/>
      <c r="FS1207" s="79"/>
      <c r="FT1207" s="79"/>
      <c r="FU1207" s="79"/>
      <c r="FV1207" s="79"/>
      <c r="FW1207" s="79"/>
      <c r="FX1207" s="79"/>
      <c r="FY1207" s="79"/>
      <c r="FZ1207" s="79"/>
      <c r="GA1207" s="79"/>
      <c r="GB1207" s="79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79"/>
      <c r="HP1207" s="79"/>
      <c r="HQ1207" s="79"/>
      <c r="HR1207" s="79"/>
      <c r="HS1207" s="79"/>
      <c r="HT1207" s="79"/>
      <c r="HU1207" s="79"/>
      <c r="HV1207" s="79"/>
      <c r="HW1207" s="79"/>
      <c r="HX1207" s="79"/>
      <c r="HY1207" s="79"/>
      <c r="HZ1207" s="79"/>
      <c r="IA1207" s="79"/>
      <c r="IB1207" s="79"/>
      <c r="IC1207" s="79"/>
      <c r="ID1207" s="79"/>
      <c r="IE1207" s="79"/>
      <c r="IF1207" s="79"/>
      <c r="IG1207" s="79"/>
      <c r="IH1207" s="79"/>
      <c r="II1207" s="79"/>
      <c r="IJ1207" s="79"/>
      <c r="IK1207" s="79"/>
      <c r="IL1207" s="79"/>
      <c r="IM1207" s="79"/>
      <c r="IN1207" s="79"/>
      <c r="IO1207" s="79"/>
      <c r="IP1207" s="79"/>
      <c r="IQ1207" s="79"/>
      <c r="IR1207" s="79"/>
      <c r="IS1207" s="79"/>
      <c r="IT1207" s="79"/>
      <c r="IU1207" s="79"/>
      <c r="IV1207" s="79"/>
      <c r="IW1207" s="79"/>
      <c r="IX1207" s="79"/>
      <c r="IY1207" s="79"/>
      <c r="IZ1207" s="79"/>
      <c r="JA1207" s="79"/>
      <c r="JB1207" s="79"/>
      <c r="JC1207" s="79"/>
      <c r="JD1207" s="79"/>
      <c r="JE1207" s="79"/>
      <c r="JF1207" s="79"/>
      <c r="JG1207" s="79"/>
      <c r="JH1207" s="79"/>
      <c r="JI1207" s="79"/>
      <c r="JJ1207" s="79"/>
      <c r="JK1207" s="79"/>
      <c r="JL1207" s="79"/>
      <c r="JM1207" s="79"/>
      <c r="JN1207" s="79"/>
      <c r="JO1207" s="79"/>
      <c r="JP1207" s="79"/>
      <c r="JQ1207" s="79"/>
      <c r="JR1207" s="79"/>
      <c r="JS1207" s="79"/>
      <c r="JT1207" s="79"/>
      <c r="JU1207" s="79"/>
      <c r="JV1207" s="79"/>
      <c r="JW1207" s="79"/>
      <c r="JX1207" s="79"/>
      <c r="JY1207" s="79"/>
      <c r="JZ1207" s="79"/>
      <c r="KA1207" s="79"/>
      <c r="KB1207" s="79"/>
      <c r="KC1207" s="79"/>
      <c r="KD1207" s="79"/>
      <c r="KE1207" s="79"/>
      <c r="KF1207" s="79"/>
      <c r="KG1207" s="79"/>
      <c r="KH1207" s="79"/>
      <c r="KI1207" s="79"/>
      <c r="KJ1207" s="79"/>
      <c r="KK1207" s="79"/>
      <c r="KL1207" s="79"/>
      <c r="KM1207" s="79"/>
      <c r="KN1207" s="79"/>
      <c r="KO1207" s="79"/>
      <c r="KP1207" s="79"/>
      <c r="KQ1207" s="79"/>
      <c r="KR1207" s="79"/>
      <c r="KS1207" s="79"/>
      <c r="KT1207" s="79"/>
      <c r="KU1207" s="79"/>
      <c r="KV1207" s="79"/>
      <c r="KW1207" s="79"/>
      <c r="KX1207" s="79"/>
      <c r="KY1207" s="79"/>
      <c r="KZ1207" s="79"/>
      <c r="LA1207" s="79"/>
      <c r="LB1207" s="79"/>
      <c r="LC1207" s="79"/>
      <c r="LD1207" s="79"/>
      <c r="LE1207" s="79"/>
      <c r="LF1207" s="79"/>
      <c r="LG1207" s="79"/>
      <c r="LH1207" s="79"/>
      <c r="LI1207" s="79"/>
      <c r="LJ1207" s="79"/>
      <c r="LK1207" s="79"/>
      <c r="LL1207" s="79"/>
      <c r="LM1207" s="79"/>
      <c r="LN1207" s="79"/>
      <c r="LO1207" s="79"/>
      <c r="LP1207" s="79"/>
      <c r="LQ1207" s="79"/>
      <c r="LR1207" s="79"/>
      <c r="LS1207" s="79"/>
      <c r="LT1207" s="79"/>
      <c r="LU1207" s="79"/>
      <c r="LV1207" s="79"/>
      <c r="LW1207" s="79"/>
      <c r="LX1207" s="79"/>
      <c r="LY1207" s="79"/>
      <c r="LZ1207" s="79"/>
      <c r="MA1207" s="79"/>
      <c r="MB1207" s="79"/>
      <c r="MC1207" s="79"/>
      <c r="MD1207" s="79"/>
      <c r="ME1207" s="79"/>
      <c r="MF1207" s="79"/>
      <c r="MG1207" s="79"/>
      <c r="MH1207" s="79"/>
      <c r="MI1207" s="79"/>
      <c r="MJ1207" s="79"/>
      <c r="MK1207" s="79"/>
      <c r="ML1207" s="79"/>
      <c r="MM1207" s="79"/>
      <c r="MN1207" s="79"/>
      <c r="MO1207" s="79"/>
      <c r="MP1207" s="79"/>
      <c r="MQ1207" s="79"/>
      <c r="MR1207" s="79"/>
      <c r="MS1207" s="79"/>
      <c r="MT1207" s="79"/>
      <c r="MU1207" s="79"/>
      <c r="MV1207" s="79"/>
      <c r="MW1207" s="79"/>
      <c r="MX1207" s="79"/>
      <c r="MY1207" s="79"/>
      <c r="MZ1207" s="79"/>
      <c r="NA1207" s="79"/>
      <c r="NB1207" s="79"/>
      <c r="NC1207" s="79"/>
      <c r="ND1207" s="79"/>
      <c r="NE1207" s="79"/>
      <c r="NF1207" s="79"/>
      <c r="NG1207" s="79"/>
      <c r="NH1207" s="79"/>
      <c r="NI1207" s="79"/>
      <c r="NJ1207" s="79"/>
      <c r="NK1207" s="79"/>
      <c r="NL1207" s="79"/>
      <c r="NM1207" s="79"/>
      <c r="NN1207" s="79"/>
      <c r="NO1207" s="79"/>
      <c r="NP1207" s="79"/>
      <c r="NQ1207" s="79"/>
      <c r="NR1207" s="79"/>
      <c r="NS1207" s="79"/>
      <c r="NT1207" s="79"/>
      <c r="NU1207" s="79"/>
      <c r="NV1207" s="79"/>
      <c r="NW1207" s="79"/>
      <c r="NX1207" s="79"/>
      <c r="NY1207" s="79"/>
      <c r="NZ1207" s="79"/>
      <c r="OA1207" s="79"/>
      <c r="OB1207" s="79"/>
      <c r="OC1207" s="79"/>
      <c r="OD1207" s="79"/>
      <c r="OE1207" s="79"/>
      <c r="OF1207" s="79"/>
      <c r="OG1207" s="79"/>
      <c r="OH1207" s="79"/>
      <c r="OI1207" s="79"/>
      <c r="OJ1207" s="79"/>
      <c r="OK1207" s="79"/>
      <c r="OL1207" s="79"/>
      <c r="OM1207" s="79"/>
      <c r="ON1207" s="79"/>
      <c r="OO1207" s="79"/>
      <c r="OP1207" s="79"/>
      <c r="OQ1207" s="79"/>
      <c r="OR1207" s="79"/>
      <c r="OS1207" s="79"/>
      <c r="OT1207" s="79"/>
      <c r="OU1207" s="79"/>
      <c r="OV1207" s="79"/>
      <c r="OW1207" s="79"/>
      <c r="OX1207" s="79"/>
      <c r="OY1207" s="79"/>
      <c r="OZ1207" s="79"/>
      <c r="PA1207" s="79"/>
      <c r="PB1207" s="79"/>
      <c r="PC1207" s="79"/>
      <c r="PD1207" s="79"/>
      <c r="PE1207" s="79"/>
      <c r="PF1207" s="79"/>
      <c r="PG1207" s="79"/>
      <c r="PH1207" s="79"/>
      <c r="PI1207" s="79"/>
      <c r="PJ1207" s="79"/>
      <c r="PK1207" s="79"/>
      <c r="PL1207" s="79"/>
      <c r="PM1207" s="79"/>
      <c r="PN1207" s="79"/>
      <c r="PO1207" s="79"/>
      <c r="PP1207" s="79"/>
      <c r="PQ1207" s="79"/>
      <c r="PR1207" s="79"/>
      <c r="PS1207" s="79"/>
      <c r="PT1207" s="79"/>
      <c r="PU1207" s="79"/>
      <c r="PV1207" s="79"/>
      <c r="PW1207" s="79"/>
      <c r="PX1207" s="79"/>
      <c r="PY1207" s="79"/>
      <c r="PZ1207" s="79"/>
      <c r="QA1207" s="79"/>
      <c r="QB1207" s="79"/>
      <c r="QC1207" s="79"/>
      <c r="QD1207" s="79"/>
      <c r="QE1207" s="79"/>
      <c r="QF1207" s="79"/>
      <c r="QG1207" s="79"/>
      <c r="QH1207" s="79"/>
      <c r="QI1207" s="79"/>
      <c r="QJ1207" s="79"/>
      <c r="QK1207" s="79"/>
      <c r="QL1207" s="79"/>
      <c r="QM1207" s="79"/>
      <c r="QN1207" s="79"/>
      <c r="QO1207" s="79"/>
      <c r="QP1207" s="79"/>
      <c r="QQ1207" s="79"/>
      <c r="QR1207" s="79"/>
      <c r="QS1207" s="79"/>
      <c r="QT1207" s="79"/>
      <c r="QU1207" s="79"/>
      <c r="QV1207" s="79"/>
      <c r="QW1207" s="79"/>
      <c r="QX1207" s="79"/>
      <c r="QY1207" s="79"/>
      <c r="QZ1207" s="79"/>
      <c r="RA1207" s="79"/>
      <c r="RB1207" s="79"/>
      <c r="RC1207" s="79"/>
      <c r="RD1207" s="79"/>
      <c r="RE1207" s="79"/>
      <c r="RF1207" s="79"/>
      <c r="RG1207" s="79"/>
      <c r="RH1207" s="79"/>
      <c r="RI1207" s="79"/>
      <c r="RJ1207" s="79"/>
      <c r="RK1207" s="79"/>
      <c r="RL1207" s="79"/>
      <c r="RM1207" s="79"/>
      <c r="RN1207" s="79"/>
      <c r="RO1207" s="79"/>
      <c r="RP1207" s="79"/>
      <c r="RQ1207" s="79"/>
      <c r="RR1207" s="79"/>
      <c r="RS1207" s="79"/>
      <c r="RT1207" s="79"/>
      <c r="RU1207" s="79"/>
      <c r="RV1207" s="79"/>
      <c r="RW1207" s="79"/>
      <c r="RX1207" s="79"/>
      <c r="RY1207" s="79"/>
      <c r="RZ1207" s="79"/>
      <c r="SA1207" s="79"/>
      <c r="SB1207" s="79"/>
      <c r="SC1207" s="79"/>
      <c r="SD1207" s="79"/>
      <c r="SE1207" s="79"/>
      <c r="SF1207" s="79"/>
      <c r="SG1207" s="79"/>
      <c r="SH1207" s="79"/>
      <c r="SI1207" s="79"/>
      <c r="SJ1207" s="79"/>
      <c r="SK1207" s="79"/>
      <c r="SL1207" s="79"/>
      <c r="SM1207" s="79"/>
      <c r="SN1207" s="79"/>
      <c r="SO1207" s="79"/>
      <c r="SP1207" s="79"/>
      <c r="SQ1207" s="79"/>
      <c r="SR1207" s="79"/>
      <c r="SS1207" s="79"/>
      <c r="ST1207" s="79"/>
      <c r="SU1207" s="79"/>
      <c r="SV1207" s="79"/>
      <c r="SW1207" s="79"/>
      <c r="SX1207" s="79"/>
      <c r="SY1207" s="79"/>
      <c r="SZ1207" s="79"/>
      <c r="TA1207" s="79"/>
      <c r="TB1207" s="79"/>
      <c r="TC1207" s="79"/>
      <c r="TD1207" s="79"/>
      <c r="TE1207" s="79"/>
      <c r="TF1207" s="79"/>
      <c r="TG1207" s="79"/>
      <c r="TH1207" s="79"/>
      <c r="TI1207" s="79"/>
      <c r="TJ1207" s="79"/>
      <c r="TK1207" s="79"/>
      <c r="TL1207" s="79"/>
      <c r="TM1207" s="79"/>
      <c r="TN1207" s="79"/>
      <c r="TO1207" s="79"/>
      <c r="TP1207" s="79"/>
      <c r="TQ1207" s="79"/>
      <c r="TR1207" s="79"/>
      <c r="TS1207" s="79"/>
      <c r="TT1207" s="79"/>
      <c r="TU1207" s="79"/>
      <c r="TV1207" s="79"/>
      <c r="TW1207" s="79"/>
      <c r="TX1207" s="79"/>
      <c r="TY1207" s="79"/>
      <c r="TZ1207" s="79"/>
      <c r="UA1207" s="79"/>
      <c r="UB1207" s="79"/>
      <c r="UC1207" s="79"/>
      <c r="UD1207" s="79"/>
      <c r="UE1207" s="79"/>
      <c r="UF1207" s="79"/>
      <c r="UG1207" s="79"/>
      <c r="UH1207" s="79"/>
      <c r="UI1207" s="79"/>
      <c r="UJ1207" s="79"/>
      <c r="UK1207" s="79"/>
      <c r="UL1207" s="79"/>
      <c r="UM1207" s="79"/>
      <c r="UN1207" s="79"/>
      <c r="UO1207" s="79"/>
      <c r="UP1207" s="79"/>
      <c r="UQ1207" s="79"/>
      <c r="UR1207" s="79"/>
      <c r="US1207" s="79"/>
      <c r="UT1207" s="79"/>
      <c r="UU1207" s="79"/>
      <c r="UV1207" s="79"/>
      <c r="UW1207" s="79"/>
      <c r="UX1207" s="79"/>
      <c r="UY1207" s="79"/>
      <c r="UZ1207" s="79"/>
      <c r="VA1207" s="79"/>
      <c r="VB1207" s="79"/>
      <c r="VC1207" s="79"/>
      <c r="VD1207" s="79"/>
      <c r="VE1207" s="79"/>
      <c r="VF1207" s="79"/>
      <c r="VG1207" s="79"/>
      <c r="VH1207" s="79"/>
      <c r="VI1207" s="79"/>
      <c r="VJ1207" s="79"/>
      <c r="VK1207" s="79"/>
      <c r="VL1207" s="79"/>
      <c r="VM1207" s="79"/>
      <c r="VN1207" s="79"/>
      <c r="VO1207" s="79"/>
      <c r="VP1207" s="79"/>
      <c r="VQ1207" s="79"/>
      <c r="VR1207" s="79"/>
      <c r="VS1207" s="79"/>
      <c r="VT1207" s="79"/>
      <c r="VU1207" s="79"/>
      <c r="VV1207" s="79"/>
      <c r="VW1207" s="79"/>
      <c r="VX1207" s="79"/>
      <c r="VY1207" s="79"/>
      <c r="VZ1207" s="79"/>
      <c r="WA1207" s="79"/>
      <c r="WB1207" s="79"/>
      <c r="WC1207" s="79"/>
    </row>
    <row r="1208" spans="1:601" s="79" customFormat="1">
      <c r="A1208" s="60">
        <f>IF(C1208=C1207,A1207,IF(C1208=(C1207+1),A1207,(A1207+1)))</f>
        <v>171</v>
      </c>
      <c r="B1208" s="50">
        <f>IF(L1208="Stroke",IF(M1208=M1207,IF(A1208&lt;&gt;A1207,1,IF(L1207="Stroke",B1207+1,IF(L1206="Stroke",B1206+1,IF(L1205="Stroke",B1205+1,IF(L1204="Stroke",B1204+1,IF(L1203="Stroke",B1203+1,IF(L1202="Stroke",B1202+1,IF(L1201="Stroke",B1201+1,"")))))))),IF(A1208&lt;&gt;A1206,1,IF(M1208=M1206,IF(L1206="Stroke",B1206+1,IF(M1208=M1205,IF(L1205="Stroke",B1205+1,""))),1))),"")</f>
        <v>2</v>
      </c>
      <c r="C1208" s="60">
        <f t="shared" si="36"/>
        <v>66392</v>
      </c>
      <c r="D1208" s="60" t="str">
        <f t="shared" si="37"/>
        <v>2018115</v>
      </c>
      <c r="E1208" s="60">
        <v>2018</v>
      </c>
      <c r="F1208" s="60">
        <v>1</v>
      </c>
      <c r="G1208" s="60">
        <v>15</v>
      </c>
      <c r="H1208" s="60">
        <v>18</v>
      </c>
      <c r="I1208" s="60">
        <v>26</v>
      </c>
      <c r="J1208" s="60">
        <v>32</v>
      </c>
      <c r="K1208" s="60">
        <v>371</v>
      </c>
      <c r="L1208" s="60" t="s">
        <v>26</v>
      </c>
      <c r="M1208" s="60">
        <v>1</v>
      </c>
      <c r="N1208" s="60" t="s">
        <v>21</v>
      </c>
      <c r="O1208" s="60" t="s">
        <v>27</v>
      </c>
      <c r="P1208" s="60">
        <f>374-371</f>
        <v>3</v>
      </c>
      <c r="Q1208" s="60"/>
      <c r="R1208" s="60"/>
      <c r="S1208" s="60"/>
      <c r="T1208" s="60"/>
    </row>
    <row r="1209" spans="1:601" s="79" customFormat="1">
      <c r="A1209" s="60">
        <f>IF(C1209=C1208,A1208,IF(C1209=(C1208+1),A1208,(A1208+1)))</f>
        <v>171</v>
      </c>
      <c r="B1209" s="50">
        <f>IF(L1209="Stroke",IF(M1209=M1208,IF(A1209&lt;&gt;A1208,1,IF(L1208="Stroke",B1208+1,IF(L1207="Stroke",B1207+1,IF(L1206="Stroke",B1206+1,IF(L1205="Stroke",B1205+1,IF(L1204="Stroke",B1204+1,IF(L1203="Stroke",B1203+1,IF(L1202="Stroke",B1202+1,"")))))))),IF(A1209&lt;&gt;A1207,1,IF(M1209=M1207,IF(L1207="Stroke",B1207+1,IF(M1209=M1206,IF(L1206="Stroke",B1206+1,""))),1))),"")</f>
        <v>3</v>
      </c>
      <c r="C1209" s="60">
        <f t="shared" si="36"/>
        <v>66392</v>
      </c>
      <c r="D1209" s="60" t="str">
        <f t="shared" si="37"/>
        <v>2018115</v>
      </c>
      <c r="E1209" s="60">
        <v>2018</v>
      </c>
      <c r="F1209" s="60">
        <v>1</v>
      </c>
      <c r="G1209" s="60">
        <v>15</v>
      </c>
      <c r="H1209" s="60">
        <v>18</v>
      </c>
      <c r="I1209" s="60">
        <v>26</v>
      </c>
      <c r="J1209" s="60">
        <v>32</v>
      </c>
      <c r="K1209" s="60">
        <v>383</v>
      </c>
      <c r="L1209" s="60" t="s">
        <v>26</v>
      </c>
      <c r="M1209" s="60">
        <v>1</v>
      </c>
      <c r="N1209" s="60" t="s">
        <v>21</v>
      </c>
      <c r="O1209" s="60" t="s">
        <v>27</v>
      </c>
      <c r="P1209" s="60">
        <f>389-383</f>
        <v>6</v>
      </c>
      <c r="Q1209" s="60"/>
      <c r="R1209" s="60"/>
      <c r="S1209" s="60"/>
      <c r="T1209" s="60"/>
    </row>
    <row r="1210" spans="1:601" s="79" customFormat="1">
      <c r="A1210" s="60">
        <f>IF(C1210=C1209,A1209,IF(C1210=(C1209+1),A1209,(A1209+1)))</f>
        <v>171</v>
      </c>
      <c r="B1210" s="50" t="str">
        <f>IF(L1210="Stroke",IF(M1210=M1209,IF(A1210&lt;&gt;A1209,1,IF(L1209="Stroke",B1209+1,IF(L1208="Stroke",B1208+1,IF(L1207="Stroke",B1207+1,IF(L1206="Stroke",B1206+1,IF(L1205="Stroke",B1205+1,IF(L1204="Stroke",B1204+1,IF(L1203="Stroke",B1203+1,"")))))))),IF(A1210&lt;&gt;A1208,1,IF(M1210=M1208,IF(L1208="Stroke",B1208+1,IF(M1210=M1207,IF(L1207="Stroke",B1207+1,""))),1))),"")</f>
        <v/>
      </c>
      <c r="C1210" s="60">
        <f t="shared" si="36"/>
        <v>66392</v>
      </c>
      <c r="D1210" s="60" t="str">
        <f t="shared" si="37"/>
        <v>2018115</v>
      </c>
      <c r="E1210" s="60">
        <v>2018</v>
      </c>
      <c r="F1210" s="60">
        <v>1</v>
      </c>
      <c r="G1210" s="60">
        <v>15</v>
      </c>
      <c r="H1210" s="60">
        <v>18</v>
      </c>
      <c r="I1210" s="60">
        <v>26</v>
      </c>
      <c r="J1210" s="60">
        <v>32</v>
      </c>
      <c r="K1210" s="60">
        <v>384</v>
      </c>
      <c r="L1210" s="60" t="s">
        <v>29</v>
      </c>
      <c r="M1210" s="60">
        <v>1</v>
      </c>
      <c r="N1210" s="60" t="s">
        <v>21</v>
      </c>
      <c r="O1210" s="60" t="s">
        <v>27</v>
      </c>
      <c r="P1210" s="60">
        <v>0</v>
      </c>
      <c r="Q1210" s="60"/>
      <c r="R1210" s="60"/>
      <c r="S1210" s="60"/>
      <c r="T1210" s="60"/>
    </row>
    <row r="1211" spans="1:601" s="79" customFormat="1">
      <c r="A1211" s="60">
        <f>IF(C1211=C1210,A1210,IF(C1211=(C1210+1),A1210,(A1210+1)))</f>
        <v>171</v>
      </c>
      <c r="B1211" s="50">
        <f>IF(L1211="Stroke",IF(M1211=M1210,IF(A1211&lt;&gt;A1210,1,IF(L1210="Stroke",B1210+1,IF(L1209="Stroke",B1209+1,IF(L1208="Stroke",B1208+1,IF(L1207="Stroke",B1207+1,IF(L1206="Stroke",B1206+1,IF(L1205="Stroke",B1205+1,IF(L1204="Stroke",B1204+1,"")))))))),IF(A1211&lt;&gt;A1209,1,IF(M1211=M1209,IF(L1209="Stroke",B1209+1,IF(M1211=M1208,IF(L1208="Stroke",B1208+1,""))),1))),"")</f>
        <v>4</v>
      </c>
      <c r="C1211" s="60">
        <f t="shared" si="36"/>
        <v>66392</v>
      </c>
      <c r="D1211" s="60" t="str">
        <f t="shared" si="37"/>
        <v>2018115</v>
      </c>
      <c r="E1211" s="60">
        <v>2018</v>
      </c>
      <c r="F1211" s="60">
        <v>1</v>
      </c>
      <c r="G1211" s="60">
        <v>15</v>
      </c>
      <c r="H1211" s="60">
        <v>18</v>
      </c>
      <c r="I1211" s="60">
        <v>26</v>
      </c>
      <c r="J1211" s="60">
        <v>32</v>
      </c>
      <c r="K1211" s="60">
        <v>434</v>
      </c>
      <c r="L1211" s="60" t="s">
        <v>26</v>
      </c>
      <c r="M1211" s="60">
        <v>1</v>
      </c>
      <c r="N1211" s="60" t="s">
        <v>21</v>
      </c>
      <c r="O1211" s="60" t="s">
        <v>27</v>
      </c>
      <c r="P1211" s="60">
        <f>439-434</f>
        <v>5</v>
      </c>
      <c r="Q1211" s="60"/>
      <c r="R1211" s="60"/>
      <c r="S1211" s="60"/>
      <c r="T1211" s="60"/>
    </row>
    <row r="1212" spans="1:601" s="79" customFormat="1">
      <c r="A1212" s="60">
        <f>IF(C1212=C1211,A1211,IF(C1212=(C1211+1),A1211,(A1211+1)))</f>
        <v>171</v>
      </c>
      <c r="B1212" s="50">
        <f>IF(L1212="Stroke",IF(M1212=M1211,IF(A1212&lt;&gt;A1211,1,IF(L1211="Stroke",B1211+1,IF(L1210="Stroke",B1210+1,IF(L1209="Stroke",B1209+1,IF(L1208="Stroke",B1208+1,IF(L1207="Stroke",B1207+1,IF(L1206="Stroke",B1206+1,IF(L1205="Stroke",B1205+1,"")))))))),IF(A1212&lt;&gt;A1210,1,IF(M1212=M1210,IF(L1210="Stroke",B1210+1,IF(M1212=M1209,IF(L1209="Stroke",B1209+1,""))),1))),"")</f>
        <v>5</v>
      </c>
      <c r="C1212" s="60">
        <f t="shared" si="36"/>
        <v>66392</v>
      </c>
      <c r="D1212" s="60" t="str">
        <f t="shared" si="37"/>
        <v>2018115</v>
      </c>
      <c r="E1212" s="60">
        <v>2018</v>
      </c>
      <c r="F1212" s="60">
        <v>1</v>
      </c>
      <c r="G1212" s="60">
        <v>15</v>
      </c>
      <c r="H1212" s="60">
        <v>18</v>
      </c>
      <c r="I1212" s="60">
        <v>26</v>
      </c>
      <c r="J1212" s="60">
        <v>32</v>
      </c>
      <c r="K1212" s="60">
        <v>457</v>
      </c>
      <c r="L1212" s="60" t="s">
        <v>26</v>
      </c>
      <c r="M1212" s="60">
        <v>1</v>
      </c>
      <c r="N1212" s="60" t="s">
        <v>21</v>
      </c>
      <c r="O1212" s="60" t="s">
        <v>27</v>
      </c>
      <c r="P1212" s="60">
        <f>460-457</f>
        <v>3</v>
      </c>
      <c r="Q1212" s="60"/>
      <c r="R1212" s="60"/>
      <c r="S1212" s="60"/>
      <c r="T1212" s="60"/>
    </row>
    <row r="1213" spans="1:601" s="79" customFormat="1">
      <c r="A1213" s="60">
        <f>IF(C1213=C1212,A1212,IF(C1213=(C1212+1),A1212,(A1212+1)))</f>
        <v>171</v>
      </c>
      <c r="B1213" s="50">
        <f>IF(L1213="Stroke",IF(M1213=M1212,IF(A1213&lt;&gt;A1212,1,IF(L1212="Stroke",B1212+1,IF(L1211="Stroke",B1211+1,IF(L1210="Stroke",B1210+1,IF(L1209="Stroke",B1209+1,IF(L1208="Stroke",B1208+1,IF(L1207="Stroke",B1207+1,IF(L1206="Stroke",B1206+1,"")))))))),IF(A1213&lt;&gt;A1211,1,IF(M1213=M1211,IF(L1211="Stroke",B1211+1,IF(M1213=M1210,IF(L1210="Stroke",B1210+1,""))),1))),"")</f>
        <v>6</v>
      </c>
      <c r="C1213" s="60">
        <f t="shared" si="36"/>
        <v>66392</v>
      </c>
      <c r="D1213" s="60" t="str">
        <f t="shared" si="37"/>
        <v>2018115</v>
      </c>
      <c r="E1213" s="60">
        <v>2018</v>
      </c>
      <c r="F1213" s="60">
        <v>1</v>
      </c>
      <c r="G1213" s="60">
        <v>15</v>
      </c>
      <c r="H1213" s="60">
        <v>18</v>
      </c>
      <c r="I1213" s="60">
        <v>26</v>
      </c>
      <c r="J1213" s="60">
        <v>32</v>
      </c>
      <c r="K1213" s="60">
        <v>476</v>
      </c>
      <c r="L1213" s="60" t="s">
        <v>26</v>
      </c>
      <c r="M1213" s="60">
        <v>1</v>
      </c>
      <c r="N1213" s="60" t="s">
        <v>21</v>
      </c>
      <c r="O1213" s="60" t="s">
        <v>27</v>
      </c>
      <c r="P1213" s="60">
        <f>480-476</f>
        <v>4</v>
      </c>
      <c r="Q1213" s="60"/>
      <c r="R1213" s="60"/>
      <c r="S1213" s="60"/>
      <c r="T1213" s="60"/>
    </row>
    <row r="1214" spans="1:601" s="79" customFormat="1">
      <c r="A1214" s="60">
        <f>IF(C1214=C1213,A1213,IF(C1214=(C1213+1),A1213,(A1213+1)))</f>
        <v>171</v>
      </c>
      <c r="B1214" s="50">
        <f>IF(L1214="Stroke",IF(M1214=M1213,IF(A1214&lt;&gt;A1213,1,IF(L1213="Stroke",B1213+1,IF(L1212="Stroke",B1212+1,IF(L1211="Stroke",B1211+1,IF(L1210="Stroke",B1210+1,IF(L1209="Stroke",B1209+1,IF(L1208="Stroke",B1208+1,IF(L1207="Stroke",B1207+1,"")))))))),IF(A1214&lt;&gt;A1212,1,IF(M1214=M1212,IF(L1212="Stroke",B1212+1,IF(M1214=M1211,IF(L1211="Stroke",B1211+1,""))),1))),"")</f>
        <v>7</v>
      </c>
      <c r="C1214" s="60">
        <f t="shared" si="36"/>
        <v>66392</v>
      </c>
      <c r="D1214" s="60" t="str">
        <f t="shared" si="37"/>
        <v>2018115</v>
      </c>
      <c r="E1214" s="60">
        <v>2018</v>
      </c>
      <c r="F1214" s="60">
        <v>1</v>
      </c>
      <c r="G1214" s="60">
        <v>15</v>
      </c>
      <c r="H1214" s="60">
        <v>18</v>
      </c>
      <c r="I1214" s="60">
        <v>26</v>
      </c>
      <c r="J1214" s="60">
        <v>32</v>
      </c>
      <c r="K1214" s="60">
        <v>506</v>
      </c>
      <c r="L1214" s="60" t="s">
        <v>26</v>
      </c>
      <c r="M1214" s="60">
        <v>1</v>
      </c>
      <c r="N1214" s="60" t="s">
        <v>21</v>
      </c>
      <c r="O1214" s="60" t="s">
        <v>27</v>
      </c>
      <c r="P1214" s="60">
        <f>511-506</f>
        <v>5</v>
      </c>
      <c r="Q1214" s="60"/>
      <c r="R1214" s="60"/>
      <c r="S1214" s="60"/>
      <c r="T1214" s="60"/>
    </row>
    <row r="1215" spans="1:601" s="79" customFormat="1">
      <c r="A1215" s="60">
        <f>IF(C1215=C1214,A1214,IF(C1215=(C1214+1),A1214,(A1214+1)))</f>
        <v>171</v>
      </c>
      <c r="B1215" s="50">
        <f>IF(L1215="Stroke",IF(M1215=M1214,IF(A1215&lt;&gt;A1214,1,IF(L1214="Stroke",B1214+1,IF(L1213="Stroke",B1213+1,IF(L1212="Stroke",B1212+1,IF(L1211="Stroke",B1211+1,IF(L1210="Stroke",B1210+1,IF(L1209="Stroke",B1209+1,IF(L1208="Stroke",B1208+1,"")))))))),IF(A1215&lt;&gt;A1213,1,IF(M1215=M1213,IF(L1213="Stroke",B1213+1,IF(M1215=M1212,IF(L1212="Stroke",B1212+1,""))),1))),"")</f>
        <v>8</v>
      </c>
      <c r="C1215" s="60">
        <f t="shared" si="36"/>
        <v>66392</v>
      </c>
      <c r="D1215" s="60" t="str">
        <f t="shared" si="37"/>
        <v>2018115</v>
      </c>
      <c r="E1215" s="60">
        <v>2018</v>
      </c>
      <c r="F1215" s="60">
        <v>1</v>
      </c>
      <c r="G1215" s="60">
        <v>15</v>
      </c>
      <c r="H1215" s="60">
        <v>18</v>
      </c>
      <c r="I1215" s="60">
        <v>26</v>
      </c>
      <c r="J1215" s="60">
        <v>32</v>
      </c>
      <c r="K1215" s="60">
        <v>540</v>
      </c>
      <c r="L1215" s="60" t="s">
        <v>26</v>
      </c>
      <c r="M1215" s="60">
        <v>1</v>
      </c>
      <c r="N1215" s="60" t="s">
        <v>21</v>
      </c>
      <c r="O1215" s="60" t="s">
        <v>27</v>
      </c>
      <c r="P1215" s="60">
        <f>545-540</f>
        <v>5</v>
      </c>
      <c r="Q1215" s="60"/>
      <c r="R1215" s="60"/>
      <c r="S1215" s="60"/>
      <c r="T1215" s="60"/>
    </row>
    <row r="1216" spans="1:601" s="79" customFormat="1">
      <c r="A1216" s="60">
        <f>IF(C1216=C1215,A1215,IF(C1216=(C1215+1),A1215,(A1215+1)))</f>
        <v>171</v>
      </c>
      <c r="B1216" s="50">
        <f>IF(L1216="Stroke",IF(M1216=M1215,IF(A1216&lt;&gt;A1215,1,IF(L1215="Stroke",B1215+1,IF(L1214="Stroke",B1214+1,IF(L1213="Stroke",B1213+1,IF(L1212="Stroke",B1212+1,IF(L1211="Stroke",B1211+1,IF(L1210="Stroke",B1210+1,IF(L1209="Stroke",B1209+1,"")))))))),IF(A1216&lt;&gt;A1214,1,IF(M1216=M1214,IF(L1214="Stroke",B1214+1,IF(M1216=M1213,IF(L1213="Stroke",B1213+1,""))),1))),"")</f>
        <v>9</v>
      </c>
      <c r="C1216" s="60">
        <f t="shared" si="36"/>
        <v>66392</v>
      </c>
      <c r="D1216" s="60" t="str">
        <f t="shared" si="37"/>
        <v>2018115</v>
      </c>
      <c r="E1216" s="60">
        <v>2018</v>
      </c>
      <c r="F1216" s="60">
        <v>1</v>
      </c>
      <c r="G1216" s="60">
        <v>15</v>
      </c>
      <c r="H1216" s="60">
        <v>18</v>
      </c>
      <c r="I1216" s="60">
        <v>26</v>
      </c>
      <c r="J1216" s="60">
        <v>32</v>
      </c>
      <c r="K1216" s="60">
        <v>574</v>
      </c>
      <c r="L1216" s="60" t="s">
        <v>26</v>
      </c>
      <c r="M1216" s="60">
        <v>1</v>
      </c>
      <c r="N1216" s="60" t="s">
        <v>21</v>
      </c>
      <c r="O1216" s="60" t="s">
        <v>27</v>
      </c>
      <c r="P1216" s="60">
        <f>580-574</f>
        <v>6</v>
      </c>
      <c r="Q1216" s="60"/>
      <c r="R1216" s="60"/>
      <c r="S1216" s="60"/>
      <c r="T1216" s="60"/>
    </row>
    <row r="1217" spans="1:601" s="79" customFormat="1">
      <c r="A1217" s="60">
        <f>IF(C1217=C1216,A1216,IF(C1217=(C1216+1),A1216,(A1216+1)))</f>
        <v>171</v>
      </c>
      <c r="B1217" s="50" t="str">
        <f>IF(L1217="Stroke",IF(M1217=M1216,IF(A1217&lt;&gt;A1216,1,IF(L1216="Stroke",B1216+1,IF(L1215="Stroke",B1215+1,IF(L1214="Stroke",B1214+1,IF(L1213="Stroke",B1213+1,IF(L1212="Stroke",B1212+1,IF(L1211="Stroke",B1211+1,IF(L1210="Stroke",B1210+1,"")))))))),IF(A1217&lt;&gt;A1215,1,IF(M1217=M1215,IF(L1215="Stroke",B1215+1,IF(M1217=M1214,IF(L1214="Stroke",B1214+1,""))),1))),"")</f>
        <v/>
      </c>
      <c r="C1217" s="60">
        <f t="shared" si="36"/>
        <v>66392</v>
      </c>
      <c r="D1217" s="60" t="str">
        <f t="shared" si="37"/>
        <v>2018115</v>
      </c>
      <c r="E1217" s="60">
        <v>2018</v>
      </c>
      <c r="F1217" s="60">
        <v>1</v>
      </c>
      <c r="G1217" s="60">
        <v>15</v>
      </c>
      <c r="H1217" s="60">
        <v>18</v>
      </c>
      <c r="I1217" s="60">
        <v>26</v>
      </c>
      <c r="J1217" s="60">
        <v>32</v>
      </c>
      <c r="K1217" s="60">
        <v>575</v>
      </c>
      <c r="L1217" s="60" t="s">
        <v>29</v>
      </c>
      <c r="M1217" s="60">
        <v>1</v>
      </c>
      <c r="N1217" s="60" t="s">
        <v>21</v>
      </c>
      <c r="O1217" s="60" t="s">
        <v>27</v>
      </c>
      <c r="P1217" s="60">
        <v>0</v>
      </c>
      <c r="Q1217" s="60"/>
      <c r="R1217" s="60"/>
      <c r="S1217" s="60"/>
      <c r="T1217" s="60"/>
    </row>
    <row r="1218" spans="1:601" s="79" customFormat="1">
      <c r="A1218" s="60">
        <f>IF(C1218=C1217,A1217,IF(C1218=(C1217+1),A1217,(A1217+1)))</f>
        <v>171</v>
      </c>
      <c r="B1218" s="50">
        <f>IF(L1218="Stroke",IF(M1218=M1217,IF(A1218&lt;&gt;A1217,1,IF(L1217="Stroke",B1217+1,IF(L1216="Stroke",B1216+1,IF(L1215="Stroke",B1215+1,IF(L1214="Stroke",B1214+1,IF(L1213="Stroke",B1213+1,IF(L1212="Stroke",B1212+1,IF(L1211="Stroke",B1211+1,"")))))))),IF(A1218&lt;&gt;A1216,1,IF(M1218=M1216,IF(L1216="Stroke",B1216+1,IF(M1218=M1215,IF(L1215="Stroke",B1215+1,""))),1))),"")</f>
        <v>10</v>
      </c>
      <c r="C1218" s="60">
        <f t="shared" ref="C1218:C1281" si="38">J1218+(I1218*60)+(H1218*3600)</f>
        <v>66392</v>
      </c>
      <c r="D1218" s="60" t="str">
        <f t="shared" ref="D1218:D1281" si="39">CONCATENATE(E1218,F1218,G1218)</f>
        <v>2018115</v>
      </c>
      <c r="E1218" s="60">
        <v>2018</v>
      </c>
      <c r="F1218" s="60">
        <v>1</v>
      </c>
      <c r="G1218" s="60">
        <v>15</v>
      </c>
      <c r="H1218" s="60">
        <v>18</v>
      </c>
      <c r="I1218" s="60">
        <v>26</v>
      </c>
      <c r="J1218" s="60">
        <v>32</v>
      </c>
      <c r="K1218" s="60">
        <v>613</v>
      </c>
      <c r="L1218" s="60" t="s">
        <v>26</v>
      </c>
      <c r="M1218" s="60">
        <v>1</v>
      </c>
      <c r="N1218" s="60" t="s">
        <v>21</v>
      </c>
      <c r="O1218" s="60" t="s">
        <v>27</v>
      </c>
      <c r="P1218" s="60">
        <f>616-613</f>
        <v>3</v>
      </c>
      <c r="Q1218" s="60"/>
      <c r="R1218" s="60"/>
      <c r="S1218" s="60"/>
      <c r="T1218" s="60"/>
    </row>
    <row r="1219" spans="1:601" s="85" customFormat="1">
      <c r="A1219" s="83">
        <f>IF(C1219=C1218,A1218,IF(C1219=(C1218+1),A1218,(A1218+1)))</f>
        <v>172</v>
      </c>
      <c r="B1219" s="50">
        <f>IF(L1219="Stroke",IF(M1219=M1218,IF(A1219&lt;&gt;A1218,1,IF(L1218="Stroke",B1218+1,IF(L1217="Stroke",B1217+1,IF(L1216="Stroke",B1216+1,IF(L1215="Stroke",B1215+1,IF(L1214="Stroke",B1214+1,IF(L1213="Stroke",B1213+1,IF(L1212="Stroke",B1212+1,"")))))))),IF(A1219&lt;&gt;A1217,1,IF(M1219=M1217,IF(L1217="Stroke",B1217+1,IF(M1219=M1216,IF(L1216="Stroke",B1216+1,""))),1))),"")</f>
        <v>1</v>
      </c>
      <c r="C1219" s="83">
        <f t="shared" si="38"/>
        <v>66416</v>
      </c>
      <c r="D1219" s="83" t="str">
        <f t="shared" si="39"/>
        <v>2018115</v>
      </c>
      <c r="E1219" s="83">
        <v>2018</v>
      </c>
      <c r="F1219" s="83">
        <v>1</v>
      </c>
      <c r="G1219" s="83">
        <v>15</v>
      </c>
      <c r="H1219" s="83">
        <v>18</v>
      </c>
      <c r="I1219" s="83">
        <v>26</v>
      </c>
      <c r="J1219" s="83">
        <v>56</v>
      </c>
      <c r="K1219" s="83">
        <v>134</v>
      </c>
      <c r="L1219" s="83" t="s">
        <v>26</v>
      </c>
      <c r="M1219" s="83">
        <v>1</v>
      </c>
      <c r="N1219" s="83" t="s">
        <v>21</v>
      </c>
      <c r="O1219" s="83" t="s">
        <v>27</v>
      </c>
      <c r="P1219" s="83">
        <v>15</v>
      </c>
      <c r="Q1219" s="83" t="s">
        <v>190</v>
      </c>
      <c r="R1219" s="60"/>
      <c r="S1219" s="60"/>
      <c r="T1219" s="60"/>
      <c r="U1219" s="79"/>
      <c r="V1219" s="79"/>
      <c r="W1219" s="79"/>
      <c r="X1219" s="79"/>
      <c r="Y1219" s="79"/>
      <c r="Z1219" s="79"/>
      <c r="AA1219" s="79"/>
      <c r="AB1219" s="79"/>
      <c r="AC1219" s="79"/>
      <c r="AD1219" s="79"/>
      <c r="AE1219" s="79"/>
      <c r="AF1219" s="79"/>
      <c r="AG1219" s="79"/>
      <c r="AH1219" s="79"/>
      <c r="AI1219" s="79"/>
      <c r="AJ1219" s="79"/>
      <c r="AK1219" s="79"/>
      <c r="AL1219" s="79"/>
      <c r="AM1219" s="79"/>
      <c r="AN1219" s="79"/>
      <c r="AO1219" s="79"/>
      <c r="AP1219" s="79"/>
      <c r="AQ1219" s="79"/>
      <c r="AR1219" s="79"/>
      <c r="AS1219" s="79"/>
      <c r="AT1219" s="79"/>
      <c r="AU1219" s="79"/>
      <c r="AV1219" s="79"/>
      <c r="AW1219" s="79"/>
      <c r="AX1219" s="79"/>
      <c r="AY1219" s="79"/>
      <c r="AZ1219" s="79"/>
      <c r="BA1219" s="79"/>
      <c r="BB1219" s="79"/>
      <c r="BC1219" s="79"/>
      <c r="BD1219" s="79"/>
      <c r="BE1219" s="79"/>
      <c r="BF1219" s="79"/>
      <c r="BG1219" s="79"/>
      <c r="BH1219" s="79"/>
      <c r="BI1219" s="79"/>
      <c r="BJ1219" s="79"/>
      <c r="BK1219" s="79"/>
      <c r="BL1219" s="79"/>
      <c r="BM1219" s="79"/>
      <c r="BN1219" s="79"/>
      <c r="BO1219" s="79"/>
      <c r="BP1219" s="79"/>
      <c r="BQ1219" s="79"/>
      <c r="BR1219" s="79"/>
      <c r="BS1219" s="79"/>
      <c r="BT1219" s="79"/>
      <c r="BU1219" s="79"/>
      <c r="BV1219" s="79"/>
      <c r="BW1219" s="79"/>
      <c r="BX1219" s="79"/>
      <c r="BY1219" s="79"/>
      <c r="BZ1219" s="79"/>
      <c r="CA1219" s="79"/>
      <c r="CB1219" s="79"/>
      <c r="CC1219" s="79"/>
      <c r="CD1219" s="79"/>
      <c r="CE1219" s="79"/>
      <c r="CF1219" s="79"/>
      <c r="CG1219" s="79"/>
      <c r="CH1219" s="79"/>
      <c r="CI1219" s="79"/>
      <c r="CJ1219" s="79"/>
      <c r="CK1219" s="79"/>
      <c r="CL1219" s="79"/>
      <c r="CM1219" s="79"/>
      <c r="CN1219" s="79"/>
      <c r="CO1219" s="79"/>
      <c r="CP1219" s="79"/>
      <c r="CQ1219" s="79"/>
      <c r="CR1219" s="79"/>
      <c r="CS1219" s="79"/>
      <c r="CT1219" s="79"/>
      <c r="CU1219" s="79"/>
      <c r="CV1219" s="79"/>
      <c r="CW1219" s="79"/>
      <c r="CX1219" s="79"/>
      <c r="CY1219" s="79"/>
      <c r="CZ1219" s="79"/>
      <c r="DA1219" s="79"/>
      <c r="DB1219" s="79"/>
      <c r="DC1219" s="79"/>
      <c r="DD1219" s="79"/>
      <c r="DE1219" s="79"/>
      <c r="DF1219" s="79"/>
      <c r="DG1219" s="79"/>
      <c r="DH1219" s="79"/>
      <c r="DI1219" s="79"/>
      <c r="DJ1219" s="79"/>
      <c r="DK1219" s="79"/>
      <c r="DL1219" s="79"/>
      <c r="DM1219" s="79"/>
      <c r="DN1219" s="79"/>
      <c r="DO1219" s="79"/>
      <c r="DP1219" s="79"/>
      <c r="DQ1219" s="79"/>
      <c r="DR1219" s="79"/>
      <c r="DS1219" s="79"/>
      <c r="DT1219" s="79"/>
      <c r="DU1219" s="79"/>
      <c r="DV1219" s="79"/>
      <c r="DW1219" s="79"/>
      <c r="DX1219" s="79"/>
      <c r="DY1219" s="79"/>
      <c r="DZ1219" s="79"/>
      <c r="EA1219" s="79"/>
      <c r="EB1219" s="79"/>
      <c r="EC1219" s="79"/>
      <c r="ED1219" s="79"/>
      <c r="EE1219" s="79"/>
      <c r="EF1219" s="79"/>
      <c r="EG1219" s="79"/>
      <c r="EH1219" s="79"/>
      <c r="EI1219" s="79"/>
      <c r="EJ1219" s="79"/>
      <c r="EK1219" s="79"/>
      <c r="EL1219" s="79"/>
      <c r="EM1219" s="79"/>
      <c r="EN1219" s="79"/>
      <c r="EO1219" s="79"/>
      <c r="EP1219" s="79"/>
      <c r="EQ1219" s="79"/>
      <c r="ER1219" s="79"/>
      <c r="ES1219" s="79"/>
      <c r="ET1219" s="79"/>
      <c r="EU1219" s="79"/>
      <c r="EV1219" s="79"/>
      <c r="EW1219" s="79"/>
      <c r="EX1219" s="79"/>
      <c r="EY1219" s="79"/>
      <c r="EZ1219" s="79"/>
      <c r="FA1219" s="79"/>
      <c r="FB1219" s="79"/>
      <c r="FC1219" s="79"/>
      <c r="FD1219" s="79"/>
      <c r="FE1219" s="79"/>
      <c r="FF1219" s="79"/>
      <c r="FG1219" s="79"/>
      <c r="FH1219" s="79"/>
      <c r="FI1219" s="79"/>
      <c r="FJ1219" s="79"/>
      <c r="FK1219" s="79"/>
      <c r="FL1219" s="79"/>
      <c r="FM1219" s="79"/>
      <c r="FN1219" s="79"/>
      <c r="FO1219" s="79"/>
      <c r="FP1219" s="79"/>
      <c r="FQ1219" s="79"/>
      <c r="FR1219" s="79"/>
      <c r="FS1219" s="79"/>
      <c r="FT1219" s="79"/>
      <c r="FU1219" s="79"/>
      <c r="FV1219" s="79"/>
      <c r="FW1219" s="79"/>
      <c r="FX1219" s="79"/>
      <c r="FY1219" s="79"/>
      <c r="FZ1219" s="79"/>
      <c r="GA1219" s="79"/>
      <c r="GB1219" s="79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79"/>
      <c r="HP1219" s="79"/>
      <c r="HQ1219" s="79"/>
      <c r="HR1219" s="79"/>
      <c r="HS1219" s="79"/>
      <c r="HT1219" s="79"/>
      <c r="HU1219" s="79"/>
      <c r="HV1219" s="79"/>
      <c r="HW1219" s="79"/>
      <c r="HX1219" s="79"/>
      <c r="HY1219" s="79"/>
      <c r="HZ1219" s="79"/>
      <c r="IA1219" s="79"/>
      <c r="IB1219" s="79"/>
      <c r="IC1219" s="79"/>
      <c r="ID1219" s="79"/>
      <c r="IE1219" s="79"/>
      <c r="IF1219" s="79"/>
      <c r="IG1219" s="79"/>
      <c r="IH1219" s="79"/>
      <c r="II1219" s="79"/>
      <c r="IJ1219" s="79"/>
      <c r="IK1219" s="79"/>
      <c r="IL1219" s="79"/>
      <c r="IM1219" s="79"/>
      <c r="IN1219" s="79"/>
      <c r="IO1219" s="79"/>
      <c r="IP1219" s="79"/>
      <c r="IQ1219" s="79"/>
      <c r="IR1219" s="79"/>
      <c r="IS1219" s="79"/>
      <c r="IT1219" s="79"/>
      <c r="IU1219" s="79"/>
      <c r="IV1219" s="79"/>
      <c r="IW1219" s="79"/>
      <c r="IX1219" s="79"/>
      <c r="IY1219" s="79"/>
      <c r="IZ1219" s="79"/>
      <c r="JA1219" s="79"/>
      <c r="JB1219" s="79"/>
      <c r="JC1219" s="79"/>
      <c r="JD1219" s="79"/>
      <c r="JE1219" s="79"/>
      <c r="JF1219" s="79"/>
      <c r="JG1219" s="79"/>
      <c r="JH1219" s="79"/>
      <c r="JI1219" s="79"/>
      <c r="JJ1219" s="79"/>
      <c r="JK1219" s="79"/>
      <c r="JL1219" s="79"/>
      <c r="JM1219" s="79"/>
      <c r="JN1219" s="79"/>
      <c r="JO1219" s="79"/>
      <c r="JP1219" s="79"/>
      <c r="JQ1219" s="79"/>
      <c r="JR1219" s="79"/>
      <c r="JS1219" s="79"/>
      <c r="JT1219" s="79"/>
      <c r="JU1219" s="79"/>
      <c r="JV1219" s="79"/>
      <c r="JW1219" s="79"/>
      <c r="JX1219" s="79"/>
      <c r="JY1219" s="79"/>
      <c r="JZ1219" s="79"/>
      <c r="KA1219" s="79"/>
      <c r="KB1219" s="79"/>
      <c r="KC1219" s="79"/>
      <c r="KD1219" s="79"/>
      <c r="KE1219" s="79"/>
      <c r="KF1219" s="79"/>
      <c r="KG1219" s="79"/>
      <c r="KH1219" s="79"/>
      <c r="KI1219" s="79"/>
      <c r="KJ1219" s="79"/>
      <c r="KK1219" s="79"/>
      <c r="KL1219" s="79"/>
      <c r="KM1219" s="79"/>
      <c r="KN1219" s="79"/>
      <c r="KO1219" s="79"/>
      <c r="KP1219" s="79"/>
      <c r="KQ1219" s="79"/>
      <c r="KR1219" s="79"/>
      <c r="KS1219" s="79"/>
      <c r="KT1219" s="79"/>
      <c r="KU1219" s="79"/>
      <c r="KV1219" s="79"/>
      <c r="KW1219" s="79"/>
      <c r="KX1219" s="79"/>
      <c r="KY1219" s="79"/>
      <c r="KZ1219" s="79"/>
      <c r="LA1219" s="79"/>
      <c r="LB1219" s="79"/>
      <c r="LC1219" s="79"/>
      <c r="LD1219" s="79"/>
      <c r="LE1219" s="79"/>
      <c r="LF1219" s="79"/>
      <c r="LG1219" s="79"/>
      <c r="LH1219" s="79"/>
      <c r="LI1219" s="79"/>
      <c r="LJ1219" s="79"/>
      <c r="LK1219" s="79"/>
      <c r="LL1219" s="79"/>
      <c r="LM1219" s="79"/>
      <c r="LN1219" s="79"/>
      <c r="LO1219" s="79"/>
      <c r="LP1219" s="79"/>
      <c r="LQ1219" s="79"/>
      <c r="LR1219" s="79"/>
      <c r="LS1219" s="79"/>
      <c r="LT1219" s="79"/>
      <c r="LU1219" s="79"/>
      <c r="LV1219" s="79"/>
      <c r="LW1219" s="79"/>
      <c r="LX1219" s="79"/>
      <c r="LY1219" s="79"/>
      <c r="LZ1219" s="79"/>
      <c r="MA1219" s="79"/>
      <c r="MB1219" s="79"/>
      <c r="MC1219" s="79"/>
      <c r="MD1219" s="79"/>
      <c r="ME1219" s="79"/>
      <c r="MF1219" s="79"/>
      <c r="MG1219" s="79"/>
      <c r="MH1219" s="79"/>
      <c r="MI1219" s="79"/>
      <c r="MJ1219" s="79"/>
      <c r="MK1219" s="79"/>
      <c r="ML1219" s="79"/>
      <c r="MM1219" s="79"/>
      <c r="MN1219" s="79"/>
      <c r="MO1219" s="79"/>
      <c r="MP1219" s="79"/>
      <c r="MQ1219" s="79"/>
      <c r="MR1219" s="79"/>
      <c r="MS1219" s="79"/>
      <c r="MT1219" s="79"/>
      <c r="MU1219" s="79"/>
      <c r="MV1219" s="79"/>
      <c r="MW1219" s="79"/>
      <c r="MX1219" s="79"/>
      <c r="MY1219" s="79"/>
      <c r="MZ1219" s="79"/>
      <c r="NA1219" s="79"/>
      <c r="NB1219" s="79"/>
      <c r="NC1219" s="79"/>
      <c r="ND1219" s="79"/>
      <c r="NE1219" s="79"/>
      <c r="NF1219" s="79"/>
      <c r="NG1219" s="79"/>
      <c r="NH1219" s="79"/>
      <c r="NI1219" s="79"/>
      <c r="NJ1219" s="79"/>
      <c r="NK1219" s="79"/>
      <c r="NL1219" s="79"/>
      <c r="NM1219" s="79"/>
      <c r="NN1219" s="79"/>
      <c r="NO1219" s="79"/>
      <c r="NP1219" s="79"/>
      <c r="NQ1219" s="79"/>
      <c r="NR1219" s="79"/>
      <c r="NS1219" s="79"/>
      <c r="NT1219" s="79"/>
      <c r="NU1219" s="79"/>
      <c r="NV1219" s="79"/>
      <c r="NW1219" s="79"/>
      <c r="NX1219" s="79"/>
      <c r="NY1219" s="79"/>
      <c r="NZ1219" s="79"/>
      <c r="OA1219" s="79"/>
      <c r="OB1219" s="79"/>
      <c r="OC1219" s="79"/>
      <c r="OD1219" s="79"/>
      <c r="OE1219" s="79"/>
      <c r="OF1219" s="79"/>
      <c r="OG1219" s="79"/>
      <c r="OH1219" s="79"/>
      <c r="OI1219" s="79"/>
      <c r="OJ1219" s="79"/>
      <c r="OK1219" s="79"/>
      <c r="OL1219" s="79"/>
      <c r="OM1219" s="79"/>
      <c r="ON1219" s="79"/>
      <c r="OO1219" s="79"/>
      <c r="OP1219" s="79"/>
      <c r="OQ1219" s="79"/>
      <c r="OR1219" s="79"/>
      <c r="OS1219" s="79"/>
      <c r="OT1219" s="79"/>
      <c r="OU1219" s="79"/>
      <c r="OV1219" s="79"/>
      <c r="OW1219" s="79"/>
      <c r="OX1219" s="79"/>
      <c r="OY1219" s="79"/>
      <c r="OZ1219" s="79"/>
      <c r="PA1219" s="79"/>
      <c r="PB1219" s="79"/>
      <c r="PC1219" s="79"/>
      <c r="PD1219" s="79"/>
      <c r="PE1219" s="79"/>
      <c r="PF1219" s="79"/>
      <c r="PG1219" s="79"/>
      <c r="PH1219" s="79"/>
      <c r="PI1219" s="79"/>
      <c r="PJ1219" s="79"/>
      <c r="PK1219" s="79"/>
      <c r="PL1219" s="79"/>
      <c r="PM1219" s="79"/>
      <c r="PN1219" s="79"/>
      <c r="PO1219" s="79"/>
      <c r="PP1219" s="79"/>
      <c r="PQ1219" s="79"/>
      <c r="PR1219" s="79"/>
      <c r="PS1219" s="79"/>
      <c r="PT1219" s="79"/>
      <c r="PU1219" s="79"/>
      <c r="PV1219" s="79"/>
      <c r="PW1219" s="79"/>
      <c r="PX1219" s="79"/>
      <c r="PY1219" s="79"/>
      <c r="PZ1219" s="79"/>
      <c r="QA1219" s="79"/>
      <c r="QB1219" s="79"/>
      <c r="QC1219" s="79"/>
      <c r="QD1219" s="79"/>
      <c r="QE1219" s="79"/>
      <c r="QF1219" s="79"/>
      <c r="QG1219" s="79"/>
      <c r="QH1219" s="79"/>
      <c r="QI1219" s="79"/>
      <c r="QJ1219" s="79"/>
      <c r="QK1219" s="79"/>
      <c r="QL1219" s="79"/>
      <c r="QM1219" s="79"/>
      <c r="QN1219" s="79"/>
      <c r="QO1219" s="79"/>
      <c r="QP1219" s="79"/>
      <c r="QQ1219" s="79"/>
      <c r="QR1219" s="79"/>
      <c r="QS1219" s="79"/>
      <c r="QT1219" s="79"/>
      <c r="QU1219" s="79"/>
      <c r="QV1219" s="79"/>
      <c r="QW1219" s="79"/>
      <c r="QX1219" s="79"/>
      <c r="QY1219" s="79"/>
      <c r="QZ1219" s="79"/>
      <c r="RA1219" s="79"/>
      <c r="RB1219" s="79"/>
      <c r="RC1219" s="79"/>
      <c r="RD1219" s="79"/>
      <c r="RE1219" s="79"/>
      <c r="RF1219" s="79"/>
      <c r="RG1219" s="79"/>
      <c r="RH1219" s="79"/>
      <c r="RI1219" s="79"/>
      <c r="RJ1219" s="79"/>
      <c r="RK1219" s="79"/>
      <c r="RL1219" s="79"/>
      <c r="RM1219" s="79"/>
      <c r="RN1219" s="79"/>
      <c r="RO1219" s="79"/>
      <c r="RP1219" s="79"/>
      <c r="RQ1219" s="79"/>
      <c r="RR1219" s="79"/>
      <c r="RS1219" s="79"/>
      <c r="RT1219" s="79"/>
      <c r="RU1219" s="79"/>
      <c r="RV1219" s="79"/>
      <c r="RW1219" s="79"/>
      <c r="RX1219" s="79"/>
      <c r="RY1219" s="79"/>
      <c r="RZ1219" s="79"/>
      <c r="SA1219" s="79"/>
      <c r="SB1219" s="79"/>
      <c r="SC1219" s="79"/>
      <c r="SD1219" s="79"/>
      <c r="SE1219" s="79"/>
      <c r="SF1219" s="79"/>
      <c r="SG1219" s="79"/>
      <c r="SH1219" s="79"/>
      <c r="SI1219" s="79"/>
      <c r="SJ1219" s="79"/>
      <c r="SK1219" s="79"/>
      <c r="SL1219" s="79"/>
      <c r="SM1219" s="79"/>
      <c r="SN1219" s="79"/>
      <c r="SO1219" s="79"/>
      <c r="SP1219" s="79"/>
      <c r="SQ1219" s="79"/>
      <c r="SR1219" s="79"/>
      <c r="SS1219" s="79"/>
      <c r="ST1219" s="79"/>
      <c r="SU1219" s="79"/>
      <c r="SV1219" s="79"/>
      <c r="SW1219" s="79"/>
      <c r="SX1219" s="79"/>
      <c r="SY1219" s="79"/>
      <c r="SZ1219" s="79"/>
      <c r="TA1219" s="79"/>
      <c r="TB1219" s="79"/>
      <c r="TC1219" s="79"/>
      <c r="TD1219" s="79"/>
      <c r="TE1219" s="79"/>
      <c r="TF1219" s="79"/>
      <c r="TG1219" s="79"/>
      <c r="TH1219" s="79"/>
      <c r="TI1219" s="79"/>
      <c r="TJ1219" s="79"/>
      <c r="TK1219" s="79"/>
      <c r="TL1219" s="79"/>
      <c r="TM1219" s="79"/>
      <c r="TN1219" s="79"/>
      <c r="TO1219" s="79"/>
      <c r="TP1219" s="79"/>
      <c r="TQ1219" s="79"/>
      <c r="TR1219" s="79"/>
      <c r="TS1219" s="79"/>
      <c r="TT1219" s="79"/>
      <c r="TU1219" s="79"/>
      <c r="TV1219" s="79"/>
      <c r="TW1219" s="79"/>
      <c r="TX1219" s="79"/>
      <c r="TY1219" s="79"/>
      <c r="TZ1219" s="79"/>
      <c r="UA1219" s="79"/>
      <c r="UB1219" s="79"/>
      <c r="UC1219" s="79"/>
      <c r="UD1219" s="79"/>
      <c r="UE1219" s="79"/>
      <c r="UF1219" s="79"/>
      <c r="UG1219" s="79"/>
      <c r="UH1219" s="79"/>
      <c r="UI1219" s="79"/>
      <c r="UJ1219" s="79"/>
      <c r="UK1219" s="79"/>
      <c r="UL1219" s="79"/>
      <c r="UM1219" s="79"/>
      <c r="UN1219" s="79"/>
      <c r="UO1219" s="79"/>
      <c r="UP1219" s="79"/>
      <c r="UQ1219" s="79"/>
      <c r="UR1219" s="79"/>
      <c r="US1219" s="79"/>
      <c r="UT1219" s="79"/>
      <c r="UU1219" s="79"/>
      <c r="UV1219" s="79"/>
      <c r="UW1219" s="79"/>
      <c r="UX1219" s="79"/>
      <c r="UY1219" s="79"/>
      <c r="UZ1219" s="79"/>
      <c r="VA1219" s="79"/>
      <c r="VB1219" s="79"/>
      <c r="VC1219" s="79"/>
      <c r="VD1219" s="79"/>
      <c r="VE1219" s="79"/>
      <c r="VF1219" s="79"/>
      <c r="VG1219" s="79"/>
      <c r="VH1219" s="79"/>
      <c r="VI1219" s="79"/>
      <c r="VJ1219" s="79"/>
      <c r="VK1219" s="79"/>
      <c r="VL1219" s="79"/>
      <c r="VM1219" s="79"/>
      <c r="VN1219" s="79"/>
      <c r="VO1219" s="79"/>
      <c r="VP1219" s="79"/>
      <c r="VQ1219" s="79"/>
      <c r="VR1219" s="79"/>
      <c r="VS1219" s="79"/>
      <c r="VT1219" s="79"/>
      <c r="VU1219" s="79"/>
      <c r="VV1219" s="79"/>
      <c r="VW1219" s="79"/>
      <c r="VX1219" s="79"/>
      <c r="VY1219" s="79"/>
      <c r="VZ1219" s="79"/>
      <c r="WA1219" s="79"/>
      <c r="WB1219" s="79"/>
      <c r="WC1219" s="79"/>
    </row>
    <row r="1220" spans="1:601" s="85" customFormat="1">
      <c r="A1220" s="83">
        <f>IF(C1220=C1219,A1219,IF(C1220=(C1219+1),A1219,(A1219+1)))</f>
        <v>173</v>
      </c>
      <c r="B1220" s="50">
        <f>IF(L1220="Stroke",IF(M1220=M1219,IF(A1220&lt;&gt;A1219,1,IF(L1219="Stroke",B1219+1,IF(L1218="Stroke",B1218+1,IF(L1217="Stroke",B1217+1,IF(L1216="Stroke",B1216+1,IF(L1215="Stroke",B1215+1,IF(L1214="Stroke",B1214+1,IF(L1213="Stroke",B1213+1,"")))))))),IF(A1220&lt;&gt;A1218,1,IF(M1220=M1218,IF(L1218="Stroke",B1218+1,IF(M1220=M1217,IF(L1217="Stroke",B1217+1,""))),1))),"")</f>
        <v>1</v>
      </c>
      <c r="C1220" s="83">
        <f t="shared" si="38"/>
        <v>66618</v>
      </c>
      <c r="D1220" s="83" t="str">
        <f t="shared" si="39"/>
        <v>2018115</v>
      </c>
      <c r="E1220" s="83">
        <v>2018</v>
      </c>
      <c r="F1220" s="83">
        <v>1</v>
      </c>
      <c r="G1220" s="83">
        <v>15</v>
      </c>
      <c r="H1220" s="83">
        <v>18</v>
      </c>
      <c r="I1220" s="83">
        <v>30</v>
      </c>
      <c r="J1220" s="83">
        <v>18</v>
      </c>
      <c r="K1220" s="83">
        <v>917</v>
      </c>
      <c r="L1220" s="83" t="s">
        <v>26</v>
      </c>
      <c r="M1220" s="83">
        <v>1</v>
      </c>
      <c r="N1220" s="83" t="s">
        <v>21</v>
      </c>
      <c r="O1220" s="83" t="s">
        <v>27</v>
      </c>
      <c r="P1220" s="83">
        <f>923-917</f>
        <v>6</v>
      </c>
      <c r="Q1220" s="83"/>
      <c r="R1220" s="60"/>
      <c r="S1220" s="60"/>
      <c r="T1220" s="60"/>
      <c r="U1220" s="79"/>
      <c r="V1220" s="79"/>
      <c r="W1220" s="79"/>
      <c r="X1220" s="79"/>
      <c r="Y1220" s="79"/>
      <c r="Z1220" s="79"/>
      <c r="AA1220" s="79"/>
      <c r="AB1220" s="79"/>
      <c r="AC1220" s="79"/>
      <c r="AD1220" s="79"/>
      <c r="AE1220" s="79"/>
      <c r="AF1220" s="79"/>
      <c r="AG1220" s="79"/>
      <c r="AH1220" s="79"/>
      <c r="AI1220" s="79"/>
      <c r="AJ1220" s="79"/>
      <c r="AK1220" s="79"/>
      <c r="AL1220" s="79"/>
      <c r="AM1220" s="79"/>
      <c r="AN1220" s="79"/>
      <c r="AO1220" s="79"/>
      <c r="AP1220" s="79"/>
      <c r="AQ1220" s="79"/>
      <c r="AR1220" s="79"/>
      <c r="AS1220" s="79"/>
      <c r="AT1220" s="79"/>
      <c r="AU1220" s="79"/>
      <c r="AV1220" s="79"/>
      <c r="AW1220" s="79"/>
      <c r="AX1220" s="79"/>
      <c r="AY1220" s="79"/>
      <c r="AZ1220" s="79"/>
      <c r="BA1220" s="79"/>
      <c r="BB1220" s="79"/>
      <c r="BC1220" s="79"/>
      <c r="BD1220" s="79"/>
      <c r="BE1220" s="79"/>
      <c r="BF1220" s="79"/>
      <c r="BG1220" s="79"/>
      <c r="BH1220" s="79"/>
      <c r="BI1220" s="79"/>
      <c r="BJ1220" s="79"/>
      <c r="BK1220" s="79"/>
      <c r="BL1220" s="79"/>
      <c r="BM1220" s="79"/>
      <c r="BN1220" s="79"/>
      <c r="BO1220" s="79"/>
      <c r="BP1220" s="79"/>
      <c r="BQ1220" s="79"/>
      <c r="BR1220" s="79"/>
      <c r="BS1220" s="79"/>
      <c r="BT1220" s="79"/>
      <c r="BU1220" s="79"/>
      <c r="BV1220" s="79"/>
      <c r="BW1220" s="79"/>
      <c r="BX1220" s="79"/>
      <c r="BY1220" s="79"/>
      <c r="BZ1220" s="79"/>
      <c r="CA1220" s="79"/>
      <c r="CB1220" s="79"/>
      <c r="CC1220" s="79"/>
      <c r="CD1220" s="79"/>
      <c r="CE1220" s="79"/>
      <c r="CF1220" s="79"/>
      <c r="CG1220" s="79"/>
      <c r="CH1220" s="79"/>
      <c r="CI1220" s="79"/>
      <c r="CJ1220" s="79"/>
      <c r="CK1220" s="79"/>
      <c r="CL1220" s="79"/>
      <c r="CM1220" s="79"/>
      <c r="CN1220" s="79"/>
      <c r="CO1220" s="79"/>
      <c r="CP1220" s="79"/>
      <c r="CQ1220" s="79"/>
      <c r="CR1220" s="79"/>
      <c r="CS1220" s="79"/>
      <c r="CT1220" s="79"/>
      <c r="CU1220" s="79"/>
      <c r="CV1220" s="79"/>
      <c r="CW1220" s="79"/>
      <c r="CX1220" s="79"/>
      <c r="CY1220" s="79"/>
      <c r="CZ1220" s="79"/>
      <c r="DA1220" s="79"/>
      <c r="DB1220" s="79"/>
      <c r="DC1220" s="79"/>
      <c r="DD1220" s="79"/>
      <c r="DE1220" s="79"/>
      <c r="DF1220" s="79"/>
      <c r="DG1220" s="79"/>
      <c r="DH1220" s="79"/>
      <c r="DI1220" s="79"/>
      <c r="DJ1220" s="79"/>
      <c r="DK1220" s="79"/>
      <c r="DL1220" s="79"/>
      <c r="DM1220" s="79"/>
      <c r="DN1220" s="79"/>
      <c r="DO1220" s="79"/>
      <c r="DP1220" s="79"/>
      <c r="DQ1220" s="79"/>
      <c r="DR1220" s="79"/>
      <c r="DS1220" s="79"/>
      <c r="DT1220" s="79"/>
      <c r="DU1220" s="79"/>
      <c r="DV1220" s="79"/>
      <c r="DW1220" s="79"/>
      <c r="DX1220" s="79"/>
      <c r="DY1220" s="79"/>
      <c r="DZ1220" s="79"/>
      <c r="EA1220" s="79"/>
      <c r="EB1220" s="79"/>
      <c r="EC1220" s="79"/>
      <c r="ED1220" s="79"/>
      <c r="EE1220" s="79"/>
      <c r="EF1220" s="79"/>
      <c r="EG1220" s="79"/>
      <c r="EH1220" s="79"/>
      <c r="EI1220" s="79"/>
      <c r="EJ1220" s="79"/>
      <c r="EK1220" s="79"/>
      <c r="EL1220" s="79"/>
      <c r="EM1220" s="79"/>
      <c r="EN1220" s="79"/>
      <c r="EO1220" s="79"/>
      <c r="EP1220" s="79"/>
      <c r="EQ1220" s="79"/>
      <c r="ER1220" s="79"/>
      <c r="ES1220" s="79"/>
      <c r="ET1220" s="79"/>
      <c r="EU1220" s="79"/>
      <c r="EV1220" s="79"/>
      <c r="EW1220" s="79"/>
      <c r="EX1220" s="79"/>
      <c r="EY1220" s="79"/>
      <c r="EZ1220" s="79"/>
      <c r="FA1220" s="79"/>
      <c r="FB1220" s="79"/>
      <c r="FC1220" s="79"/>
      <c r="FD1220" s="79"/>
      <c r="FE1220" s="79"/>
      <c r="FF1220" s="79"/>
      <c r="FG1220" s="79"/>
      <c r="FH1220" s="79"/>
      <c r="FI1220" s="79"/>
      <c r="FJ1220" s="79"/>
      <c r="FK1220" s="79"/>
      <c r="FL1220" s="79"/>
      <c r="FM1220" s="79"/>
      <c r="FN1220" s="79"/>
      <c r="FO1220" s="79"/>
      <c r="FP1220" s="79"/>
      <c r="FQ1220" s="79"/>
      <c r="FR1220" s="79"/>
      <c r="FS1220" s="79"/>
      <c r="FT1220" s="79"/>
      <c r="FU1220" s="79"/>
      <c r="FV1220" s="79"/>
      <c r="FW1220" s="79"/>
      <c r="FX1220" s="79"/>
      <c r="FY1220" s="79"/>
      <c r="FZ1220" s="79"/>
      <c r="GA1220" s="79"/>
      <c r="GB1220" s="79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79"/>
      <c r="HP1220" s="79"/>
      <c r="HQ1220" s="79"/>
      <c r="HR1220" s="79"/>
      <c r="HS1220" s="79"/>
      <c r="HT1220" s="79"/>
      <c r="HU1220" s="79"/>
      <c r="HV1220" s="79"/>
      <c r="HW1220" s="79"/>
      <c r="HX1220" s="79"/>
      <c r="HY1220" s="79"/>
      <c r="HZ1220" s="79"/>
      <c r="IA1220" s="79"/>
      <c r="IB1220" s="79"/>
      <c r="IC1220" s="79"/>
      <c r="ID1220" s="79"/>
      <c r="IE1220" s="79"/>
      <c r="IF1220" s="79"/>
      <c r="IG1220" s="79"/>
      <c r="IH1220" s="79"/>
      <c r="II1220" s="79"/>
      <c r="IJ1220" s="79"/>
      <c r="IK1220" s="79"/>
      <c r="IL1220" s="79"/>
      <c r="IM1220" s="79"/>
      <c r="IN1220" s="79"/>
      <c r="IO1220" s="79"/>
      <c r="IP1220" s="79"/>
      <c r="IQ1220" s="79"/>
      <c r="IR1220" s="79"/>
      <c r="IS1220" s="79"/>
      <c r="IT1220" s="79"/>
      <c r="IU1220" s="79"/>
      <c r="IV1220" s="79"/>
      <c r="IW1220" s="79"/>
      <c r="IX1220" s="79"/>
      <c r="IY1220" s="79"/>
      <c r="IZ1220" s="79"/>
      <c r="JA1220" s="79"/>
      <c r="JB1220" s="79"/>
      <c r="JC1220" s="79"/>
      <c r="JD1220" s="79"/>
      <c r="JE1220" s="79"/>
      <c r="JF1220" s="79"/>
      <c r="JG1220" s="79"/>
      <c r="JH1220" s="79"/>
      <c r="JI1220" s="79"/>
      <c r="JJ1220" s="79"/>
      <c r="JK1220" s="79"/>
      <c r="JL1220" s="79"/>
      <c r="JM1220" s="79"/>
      <c r="JN1220" s="79"/>
      <c r="JO1220" s="79"/>
      <c r="JP1220" s="79"/>
      <c r="JQ1220" s="79"/>
      <c r="JR1220" s="79"/>
      <c r="JS1220" s="79"/>
      <c r="JT1220" s="79"/>
      <c r="JU1220" s="79"/>
      <c r="JV1220" s="79"/>
      <c r="JW1220" s="79"/>
      <c r="JX1220" s="79"/>
      <c r="JY1220" s="79"/>
      <c r="JZ1220" s="79"/>
      <c r="KA1220" s="79"/>
      <c r="KB1220" s="79"/>
      <c r="KC1220" s="79"/>
      <c r="KD1220" s="79"/>
      <c r="KE1220" s="79"/>
      <c r="KF1220" s="79"/>
      <c r="KG1220" s="79"/>
      <c r="KH1220" s="79"/>
      <c r="KI1220" s="79"/>
      <c r="KJ1220" s="79"/>
      <c r="KK1220" s="79"/>
      <c r="KL1220" s="79"/>
      <c r="KM1220" s="79"/>
      <c r="KN1220" s="79"/>
      <c r="KO1220" s="79"/>
      <c r="KP1220" s="79"/>
      <c r="KQ1220" s="79"/>
      <c r="KR1220" s="79"/>
      <c r="KS1220" s="79"/>
      <c r="KT1220" s="79"/>
      <c r="KU1220" s="79"/>
      <c r="KV1220" s="79"/>
      <c r="KW1220" s="79"/>
      <c r="KX1220" s="79"/>
      <c r="KY1220" s="79"/>
      <c r="KZ1220" s="79"/>
      <c r="LA1220" s="79"/>
      <c r="LB1220" s="79"/>
      <c r="LC1220" s="79"/>
      <c r="LD1220" s="79"/>
      <c r="LE1220" s="79"/>
      <c r="LF1220" s="79"/>
      <c r="LG1220" s="79"/>
      <c r="LH1220" s="79"/>
      <c r="LI1220" s="79"/>
      <c r="LJ1220" s="79"/>
      <c r="LK1220" s="79"/>
      <c r="LL1220" s="79"/>
      <c r="LM1220" s="79"/>
      <c r="LN1220" s="79"/>
      <c r="LO1220" s="79"/>
      <c r="LP1220" s="79"/>
      <c r="LQ1220" s="79"/>
      <c r="LR1220" s="79"/>
      <c r="LS1220" s="79"/>
      <c r="LT1220" s="79"/>
      <c r="LU1220" s="79"/>
      <c r="LV1220" s="79"/>
      <c r="LW1220" s="79"/>
      <c r="LX1220" s="79"/>
      <c r="LY1220" s="79"/>
      <c r="LZ1220" s="79"/>
      <c r="MA1220" s="79"/>
      <c r="MB1220" s="79"/>
      <c r="MC1220" s="79"/>
      <c r="MD1220" s="79"/>
      <c r="ME1220" s="79"/>
      <c r="MF1220" s="79"/>
      <c r="MG1220" s="79"/>
      <c r="MH1220" s="79"/>
      <c r="MI1220" s="79"/>
      <c r="MJ1220" s="79"/>
      <c r="MK1220" s="79"/>
      <c r="ML1220" s="79"/>
      <c r="MM1220" s="79"/>
      <c r="MN1220" s="79"/>
      <c r="MO1220" s="79"/>
      <c r="MP1220" s="79"/>
      <c r="MQ1220" s="79"/>
      <c r="MR1220" s="79"/>
      <c r="MS1220" s="79"/>
      <c r="MT1220" s="79"/>
      <c r="MU1220" s="79"/>
      <c r="MV1220" s="79"/>
      <c r="MW1220" s="79"/>
      <c r="MX1220" s="79"/>
      <c r="MY1220" s="79"/>
      <c r="MZ1220" s="79"/>
      <c r="NA1220" s="79"/>
      <c r="NB1220" s="79"/>
      <c r="NC1220" s="79"/>
      <c r="ND1220" s="79"/>
      <c r="NE1220" s="79"/>
      <c r="NF1220" s="79"/>
      <c r="NG1220" s="79"/>
      <c r="NH1220" s="79"/>
      <c r="NI1220" s="79"/>
      <c r="NJ1220" s="79"/>
      <c r="NK1220" s="79"/>
      <c r="NL1220" s="79"/>
      <c r="NM1220" s="79"/>
      <c r="NN1220" s="79"/>
      <c r="NO1220" s="79"/>
      <c r="NP1220" s="79"/>
      <c r="NQ1220" s="79"/>
      <c r="NR1220" s="79"/>
      <c r="NS1220" s="79"/>
      <c r="NT1220" s="79"/>
      <c r="NU1220" s="79"/>
      <c r="NV1220" s="79"/>
      <c r="NW1220" s="79"/>
      <c r="NX1220" s="79"/>
      <c r="NY1220" s="79"/>
      <c r="NZ1220" s="79"/>
      <c r="OA1220" s="79"/>
      <c r="OB1220" s="79"/>
      <c r="OC1220" s="79"/>
      <c r="OD1220" s="79"/>
      <c r="OE1220" s="79"/>
      <c r="OF1220" s="79"/>
      <c r="OG1220" s="79"/>
      <c r="OH1220" s="79"/>
      <c r="OI1220" s="79"/>
      <c r="OJ1220" s="79"/>
      <c r="OK1220" s="79"/>
      <c r="OL1220" s="79"/>
      <c r="OM1220" s="79"/>
      <c r="ON1220" s="79"/>
      <c r="OO1220" s="79"/>
      <c r="OP1220" s="79"/>
      <c r="OQ1220" s="79"/>
      <c r="OR1220" s="79"/>
      <c r="OS1220" s="79"/>
      <c r="OT1220" s="79"/>
      <c r="OU1220" s="79"/>
      <c r="OV1220" s="79"/>
      <c r="OW1220" s="79"/>
      <c r="OX1220" s="79"/>
      <c r="OY1220" s="79"/>
      <c r="OZ1220" s="79"/>
      <c r="PA1220" s="79"/>
      <c r="PB1220" s="79"/>
      <c r="PC1220" s="79"/>
      <c r="PD1220" s="79"/>
      <c r="PE1220" s="79"/>
      <c r="PF1220" s="79"/>
      <c r="PG1220" s="79"/>
      <c r="PH1220" s="79"/>
      <c r="PI1220" s="79"/>
      <c r="PJ1220" s="79"/>
      <c r="PK1220" s="79"/>
      <c r="PL1220" s="79"/>
      <c r="PM1220" s="79"/>
      <c r="PN1220" s="79"/>
      <c r="PO1220" s="79"/>
      <c r="PP1220" s="79"/>
      <c r="PQ1220" s="79"/>
      <c r="PR1220" s="79"/>
      <c r="PS1220" s="79"/>
      <c r="PT1220" s="79"/>
      <c r="PU1220" s="79"/>
      <c r="PV1220" s="79"/>
      <c r="PW1220" s="79"/>
      <c r="PX1220" s="79"/>
      <c r="PY1220" s="79"/>
      <c r="PZ1220" s="79"/>
      <c r="QA1220" s="79"/>
      <c r="QB1220" s="79"/>
      <c r="QC1220" s="79"/>
      <c r="QD1220" s="79"/>
      <c r="QE1220" s="79"/>
      <c r="QF1220" s="79"/>
      <c r="QG1220" s="79"/>
      <c r="QH1220" s="79"/>
      <c r="QI1220" s="79"/>
      <c r="QJ1220" s="79"/>
      <c r="QK1220" s="79"/>
      <c r="QL1220" s="79"/>
      <c r="QM1220" s="79"/>
      <c r="QN1220" s="79"/>
      <c r="QO1220" s="79"/>
      <c r="QP1220" s="79"/>
      <c r="QQ1220" s="79"/>
      <c r="QR1220" s="79"/>
      <c r="QS1220" s="79"/>
      <c r="QT1220" s="79"/>
      <c r="QU1220" s="79"/>
      <c r="QV1220" s="79"/>
      <c r="QW1220" s="79"/>
      <c r="QX1220" s="79"/>
      <c r="QY1220" s="79"/>
      <c r="QZ1220" s="79"/>
      <c r="RA1220" s="79"/>
      <c r="RB1220" s="79"/>
      <c r="RC1220" s="79"/>
      <c r="RD1220" s="79"/>
      <c r="RE1220" s="79"/>
      <c r="RF1220" s="79"/>
      <c r="RG1220" s="79"/>
      <c r="RH1220" s="79"/>
      <c r="RI1220" s="79"/>
      <c r="RJ1220" s="79"/>
      <c r="RK1220" s="79"/>
      <c r="RL1220" s="79"/>
      <c r="RM1220" s="79"/>
      <c r="RN1220" s="79"/>
      <c r="RO1220" s="79"/>
      <c r="RP1220" s="79"/>
      <c r="RQ1220" s="79"/>
      <c r="RR1220" s="79"/>
      <c r="RS1220" s="79"/>
      <c r="RT1220" s="79"/>
      <c r="RU1220" s="79"/>
      <c r="RV1220" s="79"/>
      <c r="RW1220" s="79"/>
      <c r="RX1220" s="79"/>
      <c r="RY1220" s="79"/>
      <c r="RZ1220" s="79"/>
      <c r="SA1220" s="79"/>
      <c r="SB1220" s="79"/>
      <c r="SC1220" s="79"/>
      <c r="SD1220" s="79"/>
      <c r="SE1220" s="79"/>
      <c r="SF1220" s="79"/>
      <c r="SG1220" s="79"/>
      <c r="SH1220" s="79"/>
      <c r="SI1220" s="79"/>
      <c r="SJ1220" s="79"/>
      <c r="SK1220" s="79"/>
      <c r="SL1220" s="79"/>
      <c r="SM1220" s="79"/>
      <c r="SN1220" s="79"/>
      <c r="SO1220" s="79"/>
      <c r="SP1220" s="79"/>
      <c r="SQ1220" s="79"/>
      <c r="SR1220" s="79"/>
      <c r="SS1220" s="79"/>
      <c r="ST1220" s="79"/>
      <c r="SU1220" s="79"/>
      <c r="SV1220" s="79"/>
      <c r="SW1220" s="79"/>
      <c r="SX1220" s="79"/>
      <c r="SY1220" s="79"/>
      <c r="SZ1220" s="79"/>
      <c r="TA1220" s="79"/>
      <c r="TB1220" s="79"/>
      <c r="TC1220" s="79"/>
      <c r="TD1220" s="79"/>
      <c r="TE1220" s="79"/>
      <c r="TF1220" s="79"/>
      <c r="TG1220" s="79"/>
      <c r="TH1220" s="79"/>
      <c r="TI1220" s="79"/>
      <c r="TJ1220" s="79"/>
      <c r="TK1220" s="79"/>
      <c r="TL1220" s="79"/>
      <c r="TM1220" s="79"/>
      <c r="TN1220" s="79"/>
      <c r="TO1220" s="79"/>
      <c r="TP1220" s="79"/>
      <c r="TQ1220" s="79"/>
      <c r="TR1220" s="79"/>
      <c r="TS1220" s="79"/>
      <c r="TT1220" s="79"/>
      <c r="TU1220" s="79"/>
      <c r="TV1220" s="79"/>
      <c r="TW1220" s="79"/>
      <c r="TX1220" s="79"/>
      <c r="TY1220" s="79"/>
      <c r="TZ1220" s="79"/>
      <c r="UA1220" s="79"/>
      <c r="UB1220" s="79"/>
      <c r="UC1220" s="79"/>
      <c r="UD1220" s="79"/>
      <c r="UE1220" s="79"/>
      <c r="UF1220" s="79"/>
      <c r="UG1220" s="79"/>
      <c r="UH1220" s="79"/>
      <c r="UI1220" s="79"/>
      <c r="UJ1220" s="79"/>
      <c r="UK1220" s="79"/>
      <c r="UL1220" s="79"/>
      <c r="UM1220" s="79"/>
      <c r="UN1220" s="79"/>
      <c r="UO1220" s="79"/>
      <c r="UP1220" s="79"/>
      <c r="UQ1220" s="79"/>
      <c r="UR1220" s="79"/>
      <c r="US1220" s="79"/>
      <c r="UT1220" s="79"/>
      <c r="UU1220" s="79"/>
      <c r="UV1220" s="79"/>
      <c r="UW1220" s="79"/>
      <c r="UX1220" s="79"/>
      <c r="UY1220" s="79"/>
      <c r="UZ1220" s="79"/>
      <c r="VA1220" s="79"/>
      <c r="VB1220" s="79"/>
      <c r="VC1220" s="79"/>
      <c r="VD1220" s="79"/>
      <c r="VE1220" s="79"/>
      <c r="VF1220" s="79"/>
      <c r="VG1220" s="79"/>
      <c r="VH1220" s="79"/>
      <c r="VI1220" s="79"/>
      <c r="VJ1220" s="79"/>
      <c r="VK1220" s="79"/>
      <c r="VL1220" s="79"/>
      <c r="VM1220" s="79"/>
      <c r="VN1220" s="79"/>
      <c r="VO1220" s="79"/>
      <c r="VP1220" s="79"/>
      <c r="VQ1220" s="79"/>
      <c r="VR1220" s="79"/>
      <c r="VS1220" s="79"/>
      <c r="VT1220" s="79"/>
      <c r="VU1220" s="79"/>
      <c r="VV1220" s="79"/>
      <c r="VW1220" s="79"/>
      <c r="VX1220" s="79"/>
      <c r="VY1220" s="79"/>
      <c r="VZ1220" s="79"/>
      <c r="WA1220" s="79"/>
      <c r="WB1220" s="79"/>
      <c r="WC1220" s="79"/>
    </row>
    <row r="1221" spans="1:601" s="79" customFormat="1">
      <c r="A1221" s="60">
        <f>IF(C1221=C1220,A1220,IF(C1221=(C1220+1),A1220,(A1220+1)))</f>
        <v>173</v>
      </c>
      <c r="B1221" s="50" t="str">
        <f>IF(L1221="Stroke",IF(M1221=M1220,IF(A1221&lt;&gt;A1220,1,IF(L1220="Stroke",B1220+1,IF(L1219="Stroke",B1219+1,IF(L1218="Stroke",B1218+1,IF(L1217="Stroke",B1217+1,IF(L1216="Stroke",B1216+1,IF(L1215="Stroke",B1215+1,IF(L1214="Stroke",B1214+1,"")))))))),IF(A1221&lt;&gt;A1219,1,IF(M1221=M1219,IF(L1219="Stroke",B1219+1,IF(M1221=M1218,IF(L1218="Stroke",B1218+1,""))),1))),"")</f>
        <v/>
      </c>
      <c r="C1221" s="60">
        <f t="shared" si="38"/>
        <v>66619</v>
      </c>
      <c r="D1221" s="60" t="str">
        <f t="shared" si="39"/>
        <v>2018115</v>
      </c>
      <c r="E1221" s="60">
        <v>2018</v>
      </c>
      <c r="F1221" s="60">
        <v>1</v>
      </c>
      <c r="G1221" s="60">
        <v>15</v>
      </c>
      <c r="H1221" s="60">
        <v>18</v>
      </c>
      <c r="I1221" s="60">
        <v>30</v>
      </c>
      <c r="J1221" s="60">
        <v>19</v>
      </c>
      <c r="K1221" s="60">
        <v>60</v>
      </c>
      <c r="L1221" s="60" t="s">
        <v>111</v>
      </c>
      <c r="M1221" s="60">
        <v>1</v>
      </c>
      <c r="N1221" s="60" t="s">
        <v>21</v>
      </c>
      <c r="O1221" s="60" t="s">
        <v>27</v>
      </c>
      <c r="P1221" s="60">
        <v>0</v>
      </c>
      <c r="Q1221" s="60" t="s">
        <v>189</v>
      </c>
      <c r="R1221" s="60"/>
      <c r="S1221" s="60"/>
      <c r="T1221" s="60"/>
    </row>
    <row r="1222" spans="1:601" s="85" customFormat="1">
      <c r="A1222" s="83">
        <f>IF(C1222=C1221,A1221,IF(C1222=(C1221+1),A1221,(A1221+1)))</f>
        <v>174</v>
      </c>
      <c r="B1222" s="50">
        <f>IF(L1222="Stroke",IF(M1222=M1221,IF(A1222&lt;&gt;A1221,1,IF(L1221="Stroke",B1221+1,IF(L1220="Stroke",B1220+1,IF(L1219="Stroke",B1219+1,IF(L1218="Stroke",B1218+1,IF(L1217="Stroke",B1217+1,IF(L1216="Stroke",B1216+1,IF(L1215="Stroke",B1215+1,"")))))))),IF(A1222&lt;&gt;A1220,1,IF(M1222=M1220,IF(L1220="Stroke",B1220+1,IF(M1222=M1219,IF(L1219="Stroke",B1219+1,""))),1))),"")</f>
        <v>1</v>
      </c>
      <c r="C1222" s="83">
        <f t="shared" si="38"/>
        <v>66671</v>
      </c>
      <c r="D1222" s="83" t="str">
        <f t="shared" si="39"/>
        <v>2018115</v>
      </c>
      <c r="E1222" s="83">
        <v>2018</v>
      </c>
      <c r="F1222" s="83">
        <v>1</v>
      </c>
      <c r="G1222" s="83">
        <v>15</v>
      </c>
      <c r="H1222" s="83">
        <v>18</v>
      </c>
      <c r="I1222" s="83">
        <v>31</v>
      </c>
      <c r="J1222" s="83">
        <v>11</v>
      </c>
      <c r="K1222" s="83">
        <v>361</v>
      </c>
      <c r="L1222" s="83" t="s">
        <v>26</v>
      </c>
      <c r="M1222" s="83">
        <v>1</v>
      </c>
      <c r="N1222" s="83" t="s">
        <v>21</v>
      </c>
      <c r="O1222" s="83" t="s">
        <v>27</v>
      </c>
      <c r="P1222" s="83">
        <f>367-361</f>
        <v>6</v>
      </c>
      <c r="Q1222" s="83"/>
      <c r="R1222" s="60"/>
      <c r="S1222" s="60"/>
      <c r="T1222" s="60"/>
      <c r="U1222" s="79"/>
      <c r="V1222" s="79"/>
      <c r="W1222" s="79"/>
      <c r="X1222" s="79"/>
      <c r="Y1222" s="79"/>
      <c r="Z1222" s="79"/>
      <c r="AA1222" s="79"/>
      <c r="AB1222" s="79"/>
      <c r="AC1222" s="79"/>
      <c r="AD1222" s="79"/>
      <c r="AE1222" s="79"/>
      <c r="AF1222" s="79"/>
      <c r="AG1222" s="79"/>
      <c r="AH1222" s="79"/>
      <c r="AI1222" s="79"/>
      <c r="AJ1222" s="79"/>
      <c r="AK1222" s="79"/>
      <c r="AL1222" s="79"/>
      <c r="AM1222" s="79"/>
      <c r="AN1222" s="79"/>
      <c r="AO1222" s="79"/>
      <c r="AP1222" s="79"/>
      <c r="AQ1222" s="79"/>
      <c r="AR1222" s="79"/>
      <c r="AS1222" s="79"/>
      <c r="AT1222" s="79"/>
      <c r="AU1222" s="79"/>
      <c r="AV1222" s="79"/>
      <c r="AW1222" s="79"/>
      <c r="AX1222" s="79"/>
      <c r="AY1222" s="79"/>
      <c r="AZ1222" s="79"/>
      <c r="BA1222" s="79"/>
      <c r="BB1222" s="79"/>
      <c r="BC1222" s="79"/>
      <c r="BD1222" s="79"/>
      <c r="BE1222" s="79"/>
      <c r="BF1222" s="79"/>
      <c r="BG1222" s="79"/>
      <c r="BH1222" s="79"/>
      <c r="BI1222" s="79"/>
      <c r="BJ1222" s="79"/>
      <c r="BK1222" s="79"/>
      <c r="BL1222" s="79"/>
      <c r="BM1222" s="79"/>
      <c r="BN1222" s="79"/>
      <c r="BO1222" s="79"/>
      <c r="BP1222" s="79"/>
      <c r="BQ1222" s="79"/>
      <c r="BR1222" s="79"/>
      <c r="BS1222" s="79"/>
      <c r="BT1222" s="79"/>
      <c r="BU1222" s="79"/>
      <c r="BV1222" s="79"/>
      <c r="BW1222" s="79"/>
      <c r="BX1222" s="79"/>
      <c r="BY1222" s="79"/>
      <c r="BZ1222" s="79"/>
      <c r="CA1222" s="79"/>
      <c r="CB1222" s="79"/>
      <c r="CC1222" s="79"/>
      <c r="CD1222" s="79"/>
      <c r="CE1222" s="79"/>
      <c r="CF1222" s="79"/>
      <c r="CG1222" s="79"/>
      <c r="CH1222" s="79"/>
      <c r="CI1222" s="79"/>
      <c r="CJ1222" s="79"/>
      <c r="CK1222" s="79"/>
      <c r="CL1222" s="79"/>
      <c r="CM1222" s="79"/>
      <c r="CN1222" s="79"/>
      <c r="CO1222" s="79"/>
      <c r="CP1222" s="79"/>
      <c r="CQ1222" s="79"/>
      <c r="CR1222" s="79"/>
      <c r="CS1222" s="79"/>
      <c r="CT1222" s="79"/>
      <c r="CU1222" s="79"/>
      <c r="CV1222" s="79"/>
      <c r="CW1222" s="79"/>
      <c r="CX1222" s="79"/>
      <c r="CY1222" s="79"/>
      <c r="CZ1222" s="79"/>
      <c r="DA1222" s="79"/>
      <c r="DB1222" s="79"/>
      <c r="DC1222" s="79"/>
      <c r="DD1222" s="79"/>
      <c r="DE1222" s="79"/>
      <c r="DF1222" s="79"/>
      <c r="DG1222" s="79"/>
      <c r="DH1222" s="79"/>
      <c r="DI1222" s="79"/>
      <c r="DJ1222" s="79"/>
      <c r="DK1222" s="79"/>
      <c r="DL1222" s="79"/>
      <c r="DM1222" s="79"/>
      <c r="DN1222" s="79"/>
      <c r="DO1222" s="79"/>
      <c r="DP1222" s="79"/>
      <c r="DQ1222" s="79"/>
      <c r="DR1222" s="79"/>
      <c r="DS1222" s="79"/>
      <c r="DT1222" s="79"/>
      <c r="DU1222" s="79"/>
      <c r="DV1222" s="79"/>
      <c r="DW1222" s="79"/>
      <c r="DX1222" s="79"/>
      <c r="DY1222" s="79"/>
      <c r="DZ1222" s="79"/>
      <c r="EA1222" s="79"/>
      <c r="EB1222" s="79"/>
      <c r="EC1222" s="79"/>
      <c r="ED1222" s="79"/>
      <c r="EE1222" s="79"/>
      <c r="EF1222" s="79"/>
      <c r="EG1222" s="79"/>
      <c r="EH1222" s="79"/>
      <c r="EI1222" s="79"/>
      <c r="EJ1222" s="79"/>
      <c r="EK1222" s="79"/>
      <c r="EL1222" s="79"/>
      <c r="EM1222" s="79"/>
      <c r="EN1222" s="79"/>
      <c r="EO1222" s="79"/>
      <c r="EP1222" s="79"/>
      <c r="EQ1222" s="79"/>
      <c r="ER1222" s="79"/>
      <c r="ES1222" s="79"/>
      <c r="ET1222" s="79"/>
      <c r="EU1222" s="79"/>
      <c r="EV1222" s="79"/>
      <c r="EW1222" s="79"/>
      <c r="EX1222" s="79"/>
      <c r="EY1222" s="79"/>
      <c r="EZ1222" s="79"/>
      <c r="FA1222" s="79"/>
      <c r="FB1222" s="79"/>
      <c r="FC1222" s="79"/>
      <c r="FD1222" s="79"/>
      <c r="FE1222" s="79"/>
      <c r="FF1222" s="79"/>
      <c r="FG1222" s="79"/>
      <c r="FH1222" s="79"/>
      <c r="FI1222" s="79"/>
      <c r="FJ1222" s="79"/>
      <c r="FK1222" s="79"/>
      <c r="FL1222" s="79"/>
      <c r="FM1222" s="79"/>
      <c r="FN1222" s="79"/>
      <c r="FO1222" s="79"/>
      <c r="FP1222" s="79"/>
      <c r="FQ1222" s="79"/>
      <c r="FR1222" s="79"/>
      <c r="FS1222" s="79"/>
      <c r="FT1222" s="79"/>
      <c r="FU1222" s="79"/>
      <c r="FV1222" s="79"/>
      <c r="FW1222" s="79"/>
      <c r="FX1222" s="79"/>
      <c r="FY1222" s="79"/>
      <c r="FZ1222" s="79"/>
      <c r="GA1222" s="79"/>
      <c r="GB1222" s="79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79"/>
      <c r="HP1222" s="79"/>
      <c r="HQ1222" s="79"/>
      <c r="HR1222" s="79"/>
      <c r="HS1222" s="79"/>
      <c r="HT1222" s="79"/>
      <c r="HU1222" s="79"/>
      <c r="HV1222" s="79"/>
      <c r="HW1222" s="79"/>
      <c r="HX1222" s="79"/>
      <c r="HY1222" s="79"/>
      <c r="HZ1222" s="79"/>
      <c r="IA1222" s="79"/>
      <c r="IB1222" s="79"/>
      <c r="IC1222" s="79"/>
      <c r="ID1222" s="79"/>
      <c r="IE1222" s="79"/>
      <c r="IF1222" s="79"/>
      <c r="IG1222" s="79"/>
      <c r="IH1222" s="79"/>
      <c r="II1222" s="79"/>
      <c r="IJ1222" s="79"/>
      <c r="IK1222" s="79"/>
      <c r="IL1222" s="79"/>
      <c r="IM1222" s="79"/>
      <c r="IN1222" s="79"/>
      <c r="IO1222" s="79"/>
      <c r="IP1222" s="79"/>
      <c r="IQ1222" s="79"/>
      <c r="IR1222" s="79"/>
      <c r="IS1222" s="79"/>
      <c r="IT1222" s="79"/>
      <c r="IU1222" s="79"/>
      <c r="IV1222" s="79"/>
      <c r="IW1222" s="79"/>
      <c r="IX1222" s="79"/>
      <c r="IY1222" s="79"/>
      <c r="IZ1222" s="79"/>
      <c r="JA1222" s="79"/>
      <c r="JB1222" s="79"/>
      <c r="JC1222" s="79"/>
      <c r="JD1222" s="79"/>
      <c r="JE1222" s="79"/>
      <c r="JF1222" s="79"/>
      <c r="JG1222" s="79"/>
      <c r="JH1222" s="79"/>
      <c r="JI1222" s="79"/>
      <c r="JJ1222" s="79"/>
      <c r="JK1222" s="79"/>
      <c r="JL1222" s="79"/>
      <c r="JM1222" s="79"/>
      <c r="JN1222" s="79"/>
      <c r="JO1222" s="79"/>
      <c r="JP1222" s="79"/>
      <c r="JQ1222" s="79"/>
      <c r="JR1222" s="79"/>
      <c r="JS1222" s="79"/>
      <c r="JT1222" s="79"/>
      <c r="JU1222" s="79"/>
      <c r="JV1222" s="79"/>
      <c r="JW1222" s="79"/>
      <c r="JX1222" s="79"/>
      <c r="JY1222" s="79"/>
      <c r="JZ1222" s="79"/>
      <c r="KA1222" s="79"/>
      <c r="KB1222" s="79"/>
      <c r="KC1222" s="79"/>
      <c r="KD1222" s="79"/>
      <c r="KE1222" s="79"/>
      <c r="KF1222" s="79"/>
      <c r="KG1222" s="79"/>
      <c r="KH1222" s="79"/>
      <c r="KI1222" s="79"/>
      <c r="KJ1222" s="79"/>
      <c r="KK1222" s="79"/>
      <c r="KL1222" s="79"/>
      <c r="KM1222" s="79"/>
      <c r="KN1222" s="79"/>
      <c r="KO1222" s="79"/>
      <c r="KP1222" s="79"/>
      <c r="KQ1222" s="79"/>
      <c r="KR1222" s="79"/>
      <c r="KS1222" s="79"/>
      <c r="KT1222" s="79"/>
      <c r="KU1222" s="79"/>
      <c r="KV1222" s="79"/>
      <c r="KW1222" s="79"/>
      <c r="KX1222" s="79"/>
      <c r="KY1222" s="79"/>
      <c r="KZ1222" s="79"/>
      <c r="LA1222" s="79"/>
      <c r="LB1222" s="79"/>
      <c r="LC1222" s="79"/>
      <c r="LD1222" s="79"/>
      <c r="LE1222" s="79"/>
      <c r="LF1222" s="79"/>
      <c r="LG1222" s="79"/>
      <c r="LH1222" s="79"/>
      <c r="LI1222" s="79"/>
      <c r="LJ1222" s="79"/>
      <c r="LK1222" s="79"/>
      <c r="LL1222" s="79"/>
      <c r="LM1222" s="79"/>
      <c r="LN1222" s="79"/>
      <c r="LO1222" s="79"/>
      <c r="LP1222" s="79"/>
      <c r="LQ1222" s="79"/>
      <c r="LR1222" s="79"/>
      <c r="LS1222" s="79"/>
      <c r="LT1222" s="79"/>
      <c r="LU1222" s="79"/>
      <c r="LV1222" s="79"/>
      <c r="LW1222" s="79"/>
      <c r="LX1222" s="79"/>
      <c r="LY1222" s="79"/>
      <c r="LZ1222" s="79"/>
      <c r="MA1222" s="79"/>
      <c r="MB1222" s="79"/>
      <c r="MC1222" s="79"/>
      <c r="MD1222" s="79"/>
      <c r="ME1222" s="79"/>
      <c r="MF1222" s="79"/>
      <c r="MG1222" s="79"/>
      <c r="MH1222" s="79"/>
      <c r="MI1222" s="79"/>
      <c r="MJ1222" s="79"/>
      <c r="MK1222" s="79"/>
      <c r="ML1222" s="79"/>
      <c r="MM1222" s="79"/>
      <c r="MN1222" s="79"/>
      <c r="MO1222" s="79"/>
      <c r="MP1222" s="79"/>
      <c r="MQ1222" s="79"/>
      <c r="MR1222" s="79"/>
      <c r="MS1222" s="79"/>
      <c r="MT1222" s="79"/>
      <c r="MU1222" s="79"/>
      <c r="MV1222" s="79"/>
      <c r="MW1222" s="79"/>
      <c r="MX1222" s="79"/>
      <c r="MY1222" s="79"/>
      <c r="MZ1222" s="79"/>
      <c r="NA1222" s="79"/>
      <c r="NB1222" s="79"/>
      <c r="NC1222" s="79"/>
      <c r="ND1222" s="79"/>
      <c r="NE1222" s="79"/>
      <c r="NF1222" s="79"/>
      <c r="NG1222" s="79"/>
      <c r="NH1222" s="79"/>
      <c r="NI1222" s="79"/>
      <c r="NJ1222" s="79"/>
      <c r="NK1222" s="79"/>
      <c r="NL1222" s="79"/>
      <c r="NM1222" s="79"/>
      <c r="NN1222" s="79"/>
      <c r="NO1222" s="79"/>
      <c r="NP1222" s="79"/>
      <c r="NQ1222" s="79"/>
      <c r="NR1222" s="79"/>
      <c r="NS1222" s="79"/>
      <c r="NT1222" s="79"/>
      <c r="NU1222" s="79"/>
      <c r="NV1222" s="79"/>
      <c r="NW1222" s="79"/>
      <c r="NX1222" s="79"/>
      <c r="NY1222" s="79"/>
      <c r="NZ1222" s="79"/>
      <c r="OA1222" s="79"/>
      <c r="OB1222" s="79"/>
      <c r="OC1222" s="79"/>
      <c r="OD1222" s="79"/>
      <c r="OE1222" s="79"/>
      <c r="OF1222" s="79"/>
      <c r="OG1222" s="79"/>
      <c r="OH1222" s="79"/>
      <c r="OI1222" s="79"/>
      <c r="OJ1222" s="79"/>
      <c r="OK1222" s="79"/>
      <c r="OL1222" s="79"/>
      <c r="OM1222" s="79"/>
      <c r="ON1222" s="79"/>
      <c r="OO1222" s="79"/>
      <c r="OP1222" s="79"/>
      <c r="OQ1222" s="79"/>
      <c r="OR1222" s="79"/>
      <c r="OS1222" s="79"/>
      <c r="OT1222" s="79"/>
      <c r="OU1222" s="79"/>
      <c r="OV1222" s="79"/>
      <c r="OW1222" s="79"/>
      <c r="OX1222" s="79"/>
      <c r="OY1222" s="79"/>
      <c r="OZ1222" s="79"/>
      <c r="PA1222" s="79"/>
      <c r="PB1222" s="79"/>
      <c r="PC1222" s="79"/>
      <c r="PD1222" s="79"/>
      <c r="PE1222" s="79"/>
      <c r="PF1222" s="79"/>
      <c r="PG1222" s="79"/>
      <c r="PH1222" s="79"/>
      <c r="PI1222" s="79"/>
      <c r="PJ1222" s="79"/>
      <c r="PK1222" s="79"/>
      <c r="PL1222" s="79"/>
      <c r="PM1222" s="79"/>
      <c r="PN1222" s="79"/>
      <c r="PO1222" s="79"/>
      <c r="PP1222" s="79"/>
      <c r="PQ1222" s="79"/>
      <c r="PR1222" s="79"/>
      <c r="PS1222" s="79"/>
      <c r="PT1222" s="79"/>
      <c r="PU1222" s="79"/>
      <c r="PV1222" s="79"/>
      <c r="PW1222" s="79"/>
      <c r="PX1222" s="79"/>
      <c r="PY1222" s="79"/>
      <c r="PZ1222" s="79"/>
      <c r="QA1222" s="79"/>
      <c r="QB1222" s="79"/>
      <c r="QC1222" s="79"/>
      <c r="QD1222" s="79"/>
      <c r="QE1222" s="79"/>
      <c r="QF1222" s="79"/>
      <c r="QG1222" s="79"/>
      <c r="QH1222" s="79"/>
      <c r="QI1222" s="79"/>
      <c r="QJ1222" s="79"/>
      <c r="QK1222" s="79"/>
      <c r="QL1222" s="79"/>
      <c r="QM1222" s="79"/>
      <c r="QN1222" s="79"/>
      <c r="QO1222" s="79"/>
      <c r="QP1222" s="79"/>
      <c r="QQ1222" s="79"/>
      <c r="QR1222" s="79"/>
      <c r="QS1222" s="79"/>
      <c r="QT1222" s="79"/>
      <c r="QU1222" s="79"/>
      <c r="QV1222" s="79"/>
      <c r="QW1222" s="79"/>
      <c r="QX1222" s="79"/>
      <c r="QY1222" s="79"/>
      <c r="QZ1222" s="79"/>
      <c r="RA1222" s="79"/>
      <c r="RB1222" s="79"/>
      <c r="RC1222" s="79"/>
      <c r="RD1222" s="79"/>
      <c r="RE1222" s="79"/>
      <c r="RF1222" s="79"/>
      <c r="RG1222" s="79"/>
      <c r="RH1222" s="79"/>
      <c r="RI1222" s="79"/>
      <c r="RJ1222" s="79"/>
      <c r="RK1222" s="79"/>
      <c r="RL1222" s="79"/>
      <c r="RM1222" s="79"/>
      <c r="RN1222" s="79"/>
      <c r="RO1222" s="79"/>
      <c r="RP1222" s="79"/>
      <c r="RQ1222" s="79"/>
      <c r="RR1222" s="79"/>
      <c r="RS1222" s="79"/>
      <c r="RT1222" s="79"/>
      <c r="RU1222" s="79"/>
      <c r="RV1222" s="79"/>
      <c r="RW1222" s="79"/>
      <c r="RX1222" s="79"/>
      <c r="RY1222" s="79"/>
      <c r="RZ1222" s="79"/>
      <c r="SA1222" s="79"/>
      <c r="SB1222" s="79"/>
      <c r="SC1222" s="79"/>
      <c r="SD1222" s="79"/>
      <c r="SE1222" s="79"/>
      <c r="SF1222" s="79"/>
      <c r="SG1222" s="79"/>
      <c r="SH1222" s="79"/>
      <c r="SI1222" s="79"/>
      <c r="SJ1222" s="79"/>
      <c r="SK1222" s="79"/>
      <c r="SL1222" s="79"/>
      <c r="SM1222" s="79"/>
      <c r="SN1222" s="79"/>
      <c r="SO1222" s="79"/>
      <c r="SP1222" s="79"/>
      <c r="SQ1222" s="79"/>
      <c r="SR1222" s="79"/>
      <c r="SS1222" s="79"/>
      <c r="ST1222" s="79"/>
      <c r="SU1222" s="79"/>
      <c r="SV1222" s="79"/>
      <c r="SW1222" s="79"/>
      <c r="SX1222" s="79"/>
      <c r="SY1222" s="79"/>
      <c r="SZ1222" s="79"/>
      <c r="TA1222" s="79"/>
      <c r="TB1222" s="79"/>
      <c r="TC1222" s="79"/>
      <c r="TD1222" s="79"/>
      <c r="TE1222" s="79"/>
      <c r="TF1222" s="79"/>
      <c r="TG1222" s="79"/>
      <c r="TH1222" s="79"/>
      <c r="TI1222" s="79"/>
      <c r="TJ1222" s="79"/>
      <c r="TK1222" s="79"/>
      <c r="TL1222" s="79"/>
      <c r="TM1222" s="79"/>
      <c r="TN1222" s="79"/>
      <c r="TO1222" s="79"/>
      <c r="TP1222" s="79"/>
      <c r="TQ1222" s="79"/>
      <c r="TR1222" s="79"/>
      <c r="TS1222" s="79"/>
      <c r="TT1222" s="79"/>
      <c r="TU1222" s="79"/>
      <c r="TV1222" s="79"/>
      <c r="TW1222" s="79"/>
      <c r="TX1222" s="79"/>
      <c r="TY1222" s="79"/>
      <c r="TZ1222" s="79"/>
      <c r="UA1222" s="79"/>
      <c r="UB1222" s="79"/>
      <c r="UC1222" s="79"/>
      <c r="UD1222" s="79"/>
      <c r="UE1222" s="79"/>
      <c r="UF1222" s="79"/>
      <c r="UG1222" s="79"/>
      <c r="UH1222" s="79"/>
      <c r="UI1222" s="79"/>
      <c r="UJ1222" s="79"/>
      <c r="UK1222" s="79"/>
      <c r="UL1222" s="79"/>
      <c r="UM1222" s="79"/>
      <c r="UN1222" s="79"/>
      <c r="UO1222" s="79"/>
      <c r="UP1222" s="79"/>
      <c r="UQ1222" s="79"/>
      <c r="UR1222" s="79"/>
      <c r="US1222" s="79"/>
      <c r="UT1222" s="79"/>
      <c r="UU1222" s="79"/>
      <c r="UV1222" s="79"/>
      <c r="UW1222" s="79"/>
      <c r="UX1222" s="79"/>
      <c r="UY1222" s="79"/>
      <c r="UZ1222" s="79"/>
      <c r="VA1222" s="79"/>
      <c r="VB1222" s="79"/>
      <c r="VC1222" s="79"/>
      <c r="VD1222" s="79"/>
      <c r="VE1222" s="79"/>
      <c r="VF1222" s="79"/>
      <c r="VG1222" s="79"/>
      <c r="VH1222" s="79"/>
      <c r="VI1222" s="79"/>
      <c r="VJ1222" s="79"/>
      <c r="VK1222" s="79"/>
      <c r="VL1222" s="79"/>
      <c r="VM1222" s="79"/>
      <c r="VN1222" s="79"/>
      <c r="VO1222" s="79"/>
      <c r="VP1222" s="79"/>
      <c r="VQ1222" s="79"/>
      <c r="VR1222" s="79"/>
      <c r="VS1222" s="79"/>
      <c r="VT1222" s="79"/>
      <c r="VU1222" s="79"/>
      <c r="VV1222" s="79"/>
      <c r="VW1222" s="79"/>
      <c r="VX1222" s="79"/>
      <c r="VY1222" s="79"/>
      <c r="VZ1222" s="79"/>
      <c r="WA1222" s="79"/>
      <c r="WB1222" s="79"/>
      <c r="WC1222" s="79"/>
    </row>
    <row r="1223" spans="1:601" s="79" customFormat="1">
      <c r="A1223" s="60">
        <f>IF(C1223=C1222,A1222,IF(C1223=(C1222+1),A1222,(A1222+1)))</f>
        <v>174</v>
      </c>
      <c r="B1223" s="50">
        <f>IF(L1223="Stroke",IF(M1223=M1222,IF(A1223&lt;&gt;A1222,1,IF(L1222="Stroke",B1222+1,IF(L1221="Stroke",B1221+1,IF(L1220="Stroke",B1220+1,IF(L1219="Stroke",B1219+1,IF(L1218="Stroke",B1218+1,IF(L1217="Stroke",B1217+1,IF(L1216="Stroke",B1216+1,"")))))))),IF(A1223&lt;&gt;A1221,1,IF(M1223=M1221,IF(L1221="Stroke",B1221+1,IF(M1223=M1220,IF(L1220="Stroke",B1220+1,""))),1))),"")</f>
        <v>2</v>
      </c>
      <c r="C1223" s="60">
        <f t="shared" si="38"/>
        <v>66671</v>
      </c>
      <c r="D1223" s="60" t="str">
        <f t="shared" si="39"/>
        <v>2018115</v>
      </c>
      <c r="E1223" s="60">
        <v>2018</v>
      </c>
      <c r="F1223" s="60">
        <v>1</v>
      </c>
      <c r="G1223" s="60">
        <v>15</v>
      </c>
      <c r="H1223" s="60">
        <v>18</v>
      </c>
      <c r="I1223" s="60">
        <v>31</v>
      </c>
      <c r="J1223" s="60">
        <v>11</v>
      </c>
      <c r="K1223" s="60">
        <v>425</v>
      </c>
      <c r="L1223" s="60" t="s">
        <v>26</v>
      </c>
      <c r="M1223" s="60">
        <v>1</v>
      </c>
      <c r="N1223" s="60" t="s">
        <v>21</v>
      </c>
      <c r="O1223" s="60" t="s">
        <v>27</v>
      </c>
      <c r="P1223" s="60">
        <v>5</v>
      </c>
      <c r="Q1223" s="60"/>
      <c r="R1223" s="60"/>
      <c r="S1223" s="60"/>
      <c r="T1223" s="60"/>
    </row>
    <row r="1224" spans="1:601" s="79" customFormat="1">
      <c r="A1224" s="60">
        <f>IF(C1224=C1223,A1223,IF(C1224=(C1223+1),A1223,(A1223+1)))</f>
        <v>174</v>
      </c>
      <c r="B1224" s="50">
        <f>IF(L1224="Stroke",IF(M1224=M1223,IF(A1224&lt;&gt;A1223,1,IF(L1223="Stroke",B1223+1,IF(L1222="Stroke",B1222+1,IF(L1221="Stroke",B1221+1,IF(L1220="Stroke",B1220+1,IF(L1219="Stroke",B1219+1,IF(L1218="Stroke",B1218+1,IF(L1217="Stroke",B1217+1,"")))))))),IF(A1224&lt;&gt;A1222,1,IF(M1224=M1222,IF(L1222="Stroke",B1222+1,IF(M1224=M1221,IF(L1221="Stroke",B1221+1,""))),1))),"")</f>
        <v>3</v>
      </c>
      <c r="C1224" s="60">
        <f t="shared" si="38"/>
        <v>66671</v>
      </c>
      <c r="D1224" s="60" t="str">
        <f t="shared" si="39"/>
        <v>2018115</v>
      </c>
      <c r="E1224" s="60">
        <v>2018</v>
      </c>
      <c r="F1224" s="60">
        <v>1</v>
      </c>
      <c r="G1224" s="60">
        <v>15</v>
      </c>
      <c r="H1224" s="60">
        <v>18</v>
      </c>
      <c r="I1224" s="60">
        <v>31</v>
      </c>
      <c r="J1224" s="60">
        <v>11</v>
      </c>
      <c r="K1224" s="60">
        <v>488</v>
      </c>
      <c r="L1224" s="60" t="s">
        <v>26</v>
      </c>
      <c r="M1224" s="60">
        <v>1</v>
      </c>
      <c r="N1224" s="60" t="s">
        <v>21</v>
      </c>
      <c r="O1224" s="60" t="s">
        <v>27</v>
      </c>
      <c r="P1224" s="60">
        <f>493-488</f>
        <v>5</v>
      </c>
      <c r="Q1224" s="60"/>
      <c r="R1224" s="60"/>
      <c r="S1224" s="60"/>
      <c r="T1224" s="60"/>
    </row>
    <row r="1225" spans="1:601" s="79" customFormat="1">
      <c r="A1225" s="60">
        <f>IF(C1225=C1224,A1224,IF(C1225=(C1224+1),A1224,(A1224+1)))</f>
        <v>174</v>
      </c>
      <c r="B1225" s="50">
        <f>IF(L1225="Stroke",IF(M1225=M1224,IF(A1225&lt;&gt;A1224,1,IF(L1224="Stroke",B1224+1,IF(L1223="Stroke",B1223+1,IF(L1222="Stroke",B1222+1,IF(L1221="Stroke",B1221+1,IF(L1220="Stroke",B1220+1,IF(L1219="Stroke",B1219+1,IF(L1218="Stroke",B1218+1,"")))))))),IF(A1225&lt;&gt;A1223,1,IF(M1225=M1223,IF(L1223="Stroke",B1223+1,IF(M1225=M1222,IF(L1222="Stroke",B1222+1,""))),1))),"")</f>
        <v>4</v>
      </c>
      <c r="C1225" s="60">
        <f t="shared" si="38"/>
        <v>66671</v>
      </c>
      <c r="D1225" s="60" t="str">
        <f t="shared" si="39"/>
        <v>2018115</v>
      </c>
      <c r="E1225" s="60">
        <v>2018</v>
      </c>
      <c r="F1225" s="60">
        <v>1</v>
      </c>
      <c r="G1225" s="60">
        <v>15</v>
      </c>
      <c r="H1225" s="60">
        <v>18</v>
      </c>
      <c r="I1225" s="60">
        <v>31</v>
      </c>
      <c r="J1225" s="60">
        <v>11</v>
      </c>
      <c r="K1225" s="60">
        <v>514</v>
      </c>
      <c r="L1225" s="60" t="s">
        <v>26</v>
      </c>
      <c r="M1225" s="60">
        <v>1</v>
      </c>
      <c r="N1225" s="60" t="s">
        <v>21</v>
      </c>
      <c r="O1225" s="60" t="s">
        <v>27</v>
      </c>
      <c r="P1225" s="60">
        <f>519-514</f>
        <v>5</v>
      </c>
      <c r="Q1225" s="60"/>
      <c r="R1225" s="60"/>
      <c r="S1225" s="60"/>
      <c r="T1225" s="60"/>
    </row>
    <row r="1226" spans="1:601" s="79" customFormat="1">
      <c r="A1226" s="60">
        <f>IF(C1226=C1225,A1225,IF(C1226=(C1225+1),A1225,(A1225+1)))</f>
        <v>174</v>
      </c>
      <c r="B1226" s="50">
        <f>IF(L1226="Stroke",IF(M1226=M1225,IF(A1226&lt;&gt;A1225,1,IF(L1225="Stroke",B1225+1,IF(L1224="Stroke",B1224+1,IF(L1223="Stroke",B1223+1,IF(L1222="Stroke",B1222+1,IF(L1221="Stroke",B1221+1,IF(L1220="Stroke",B1220+1,IF(L1219="Stroke",B1219+1,"")))))))),IF(A1226&lt;&gt;A1224,1,IF(M1226=M1224,IF(L1224="Stroke",B1224+1,IF(M1226=M1223,IF(L1223="Stroke",B1223+1,""))),1))),"")</f>
        <v>5</v>
      </c>
      <c r="C1226" s="60">
        <f t="shared" si="38"/>
        <v>66671</v>
      </c>
      <c r="D1226" s="60" t="str">
        <f t="shared" si="39"/>
        <v>2018115</v>
      </c>
      <c r="E1226" s="60">
        <v>2018</v>
      </c>
      <c r="F1226" s="60">
        <v>1</v>
      </c>
      <c r="G1226" s="60">
        <v>15</v>
      </c>
      <c r="H1226" s="60">
        <v>18</v>
      </c>
      <c r="I1226" s="60">
        <v>31</v>
      </c>
      <c r="J1226" s="60">
        <v>11</v>
      </c>
      <c r="K1226" s="60">
        <v>560</v>
      </c>
      <c r="L1226" s="60" t="s">
        <v>26</v>
      </c>
      <c r="M1226" s="60">
        <v>1</v>
      </c>
      <c r="N1226" s="60" t="s">
        <v>21</v>
      </c>
      <c r="O1226" s="60" t="s">
        <v>27</v>
      </c>
      <c r="P1226" s="60">
        <f>564-560</f>
        <v>4</v>
      </c>
      <c r="Q1226" s="60"/>
      <c r="R1226" s="60"/>
      <c r="S1226" s="60"/>
      <c r="T1226" s="60"/>
    </row>
    <row r="1227" spans="1:601" s="79" customFormat="1">
      <c r="A1227" s="60">
        <f>IF(C1227=C1226,A1226,IF(C1227=(C1226+1),A1226,(A1226+1)))</f>
        <v>174</v>
      </c>
      <c r="B1227" s="50">
        <f>IF(L1227="Stroke",IF(M1227=M1226,IF(A1227&lt;&gt;A1226,1,IF(L1226="Stroke",B1226+1,IF(L1225="Stroke",B1225+1,IF(L1224="Stroke",B1224+1,IF(L1223="Stroke",B1223+1,IF(L1222="Stroke",B1222+1,IF(L1221="Stroke",B1221+1,IF(L1220="Stroke",B1220+1,"")))))))),IF(A1227&lt;&gt;A1225,1,IF(M1227=M1225,IF(L1225="Stroke",B1225+1,IF(M1227=M1224,IF(L1224="Stroke",B1224+1,""))),1))),"")</f>
        <v>6</v>
      </c>
      <c r="C1227" s="60">
        <f t="shared" si="38"/>
        <v>66671</v>
      </c>
      <c r="D1227" s="60" t="str">
        <f t="shared" si="39"/>
        <v>2018115</v>
      </c>
      <c r="E1227" s="60">
        <v>2018</v>
      </c>
      <c r="F1227" s="60">
        <v>1</v>
      </c>
      <c r="G1227" s="60">
        <v>15</v>
      </c>
      <c r="H1227" s="60">
        <v>18</v>
      </c>
      <c r="I1227" s="60">
        <v>31</v>
      </c>
      <c r="J1227" s="60">
        <v>11</v>
      </c>
      <c r="K1227" s="60">
        <v>591</v>
      </c>
      <c r="L1227" s="60" t="s">
        <v>26</v>
      </c>
      <c r="M1227" s="60">
        <v>1</v>
      </c>
      <c r="N1227" s="60" t="s">
        <v>21</v>
      </c>
      <c r="O1227" s="60" t="s">
        <v>27</v>
      </c>
      <c r="P1227" s="60">
        <f>595-591</f>
        <v>4</v>
      </c>
      <c r="Q1227" s="60"/>
      <c r="R1227" s="60"/>
      <c r="S1227" s="60"/>
      <c r="T1227" s="60"/>
    </row>
    <row r="1228" spans="1:601" s="79" customFormat="1">
      <c r="A1228" s="60">
        <f>IF(C1228=C1227,A1227,IF(C1228=(C1227+1),A1227,(A1227+1)))</f>
        <v>174</v>
      </c>
      <c r="B1228" s="50" t="str">
        <f>IF(L1228="Stroke",IF(M1228=M1227,IF(A1228&lt;&gt;A1227,1,IF(L1227="Stroke",B1227+1,IF(L1226="Stroke",B1226+1,IF(L1225="Stroke",B1225+1,IF(L1224="Stroke",B1224+1,IF(L1223="Stroke",B1223+1,IF(L1222="Stroke",B1222+1,IF(L1221="Stroke",B1221+1,"")))))))),IF(A1228&lt;&gt;A1226,1,IF(M1228=M1226,IF(L1226="Stroke",B1226+1,IF(M1228=M1225,IF(L1225="Stroke",B1225+1,""))),1))),"")</f>
        <v/>
      </c>
      <c r="C1228" s="60">
        <f t="shared" si="38"/>
        <v>66671</v>
      </c>
      <c r="D1228" s="60" t="str">
        <f t="shared" si="39"/>
        <v>2018115</v>
      </c>
      <c r="E1228" s="60">
        <v>2018</v>
      </c>
      <c r="F1228" s="60">
        <v>1</v>
      </c>
      <c r="G1228" s="60">
        <v>15</v>
      </c>
      <c r="H1228" s="60">
        <v>18</v>
      </c>
      <c r="I1228" s="60">
        <v>31</v>
      </c>
      <c r="J1228" s="60">
        <v>11</v>
      </c>
      <c r="K1228" s="60">
        <v>593</v>
      </c>
      <c r="L1228" s="60" t="s">
        <v>29</v>
      </c>
      <c r="M1228" s="60">
        <v>1</v>
      </c>
      <c r="N1228" s="60" t="s">
        <v>21</v>
      </c>
      <c r="O1228" s="60" t="s">
        <v>27</v>
      </c>
      <c r="P1228" s="60">
        <v>0</v>
      </c>
      <c r="Q1228" s="60"/>
      <c r="R1228" s="60"/>
      <c r="S1228" s="60"/>
      <c r="T1228" s="60"/>
    </row>
    <row r="1229" spans="1:601" s="79" customFormat="1">
      <c r="A1229" s="60">
        <f>IF(C1229=C1228,A1228,IF(C1229=(C1228+1),A1228,(A1228+1)))</f>
        <v>174</v>
      </c>
      <c r="B1229" s="50">
        <f>IF(L1229="Stroke",IF(M1229=M1228,IF(A1229&lt;&gt;A1228,1,IF(L1228="Stroke",B1228+1,IF(L1227="Stroke",B1227+1,IF(L1226="Stroke",B1226+1,IF(L1225="Stroke",B1225+1,IF(L1224="Stroke",B1224+1,IF(L1223="Stroke",B1223+1,IF(L1222="Stroke",B1222+1,"")))))))),IF(A1229&lt;&gt;A1227,1,IF(M1229=M1227,IF(L1227="Stroke",B1227+1,IF(M1229=M1226,IF(L1226="Stroke",B1226+1,""))),1))),"")</f>
        <v>7</v>
      </c>
      <c r="C1229" s="60">
        <f t="shared" si="38"/>
        <v>66671</v>
      </c>
      <c r="D1229" s="60" t="str">
        <f t="shared" si="39"/>
        <v>2018115</v>
      </c>
      <c r="E1229" s="60">
        <v>2018</v>
      </c>
      <c r="F1229" s="60">
        <v>1</v>
      </c>
      <c r="G1229" s="60">
        <v>15</v>
      </c>
      <c r="H1229" s="60">
        <v>18</v>
      </c>
      <c r="I1229" s="60">
        <v>31</v>
      </c>
      <c r="J1229" s="60">
        <v>11</v>
      </c>
      <c r="K1229" s="60">
        <v>630</v>
      </c>
      <c r="L1229" s="60" t="s">
        <v>26</v>
      </c>
      <c r="M1229" s="60">
        <v>1</v>
      </c>
      <c r="N1229" s="60" t="s">
        <v>21</v>
      </c>
      <c r="O1229" s="60" t="s">
        <v>27</v>
      </c>
      <c r="P1229" s="60">
        <f>632-630</f>
        <v>2</v>
      </c>
      <c r="Q1229" s="60"/>
      <c r="R1229" s="60"/>
      <c r="S1229" s="60"/>
      <c r="T1229" s="60"/>
    </row>
    <row r="1230" spans="1:601" s="79" customFormat="1">
      <c r="A1230" s="60">
        <f>IF(C1230=C1229,A1229,IF(C1230=(C1229+1),A1229,(A1229+1)))</f>
        <v>174</v>
      </c>
      <c r="B1230" s="50">
        <f>IF(L1230="Stroke",IF(M1230=M1229,IF(A1230&lt;&gt;A1229,1,IF(L1229="Stroke",B1229+1,IF(L1228="Stroke",B1228+1,IF(L1227="Stroke",B1227+1,IF(L1226="Stroke",B1226+1,IF(L1225="Stroke",B1225+1,IF(L1224="Stroke",B1224+1,IF(L1223="Stroke",B1223+1,"")))))))),IF(A1230&lt;&gt;A1228,1,IF(M1230=M1228,IF(L1228="Stroke",B1228+1,IF(M1230=M1227,IF(L1227="Stroke",B1227+1,""))),1))),"")</f>
        <v>8</v>
      </c>
      <c r="C1230" s="60">
        <f t="shared" si="38"/>
        <v>66671</v>
      </c>
      <c r="D1230" s="60" t="str">
        <f t="shared" si="39"/>
        <v>2018115</v>
      </c>
      <c r="E1230" s="60">
        <v>2018</v>
      </c>
      <c r="F1230" s="60">
        <v>1</v>
      </c>
      <c r="G1230" s="60">
        <v>15</v>
      </c>
      <c r="H1230" s="60">
        <v>18</v>
      </c>
      <c r="I1230" s="60">
        <v>31</v>
      </c>
      <c r="J1230" s="60">
        <v>11</v>
      </c>
      <c r="K1230" s="60">
        <v>672</v>
      </c>
      <c r="L1230" s="60" t="s">
        <v>26</v>
      </c>
      <c r="M1230" s="60">
        <v>1</v>
      </c>
      <c r="N1230" s="60" t="s">
        <v>21</v>
      </c>
      <c r="O1230" s="60" t="s">
        <v>27</v>
      </c>
      <c r="P1230" s="60">
        <v>4</v>
      </c>
      <c r="Q1230" s="60"/>
      <c r="R1230" s="60"/>
      <c r="S1230" s="60"/>
      <c r="T1230" s="60"/>
    </row>
    <row r="1231" spans="1:601" s="85" customFormat="1">
      <c r="A1231" s="83">
        <f>IF(C1231=C1230,A1230,IF(C1231=(C1230+1),A1230,(A1230+1)))</f>
        <v>175</v>
      </c>
      <c r="B1231" s="50" t="str">
        <f>IF(L1231="Stroke",IF(M1231=M1230,IF(A1231&lt;&gt;A1230,1,IF(L1230="Stroke",B1230+1,IF(L1229="Stroke",B1229+1,IF(L1228="Stroke",B1228+1,IF(L1227="Stroke",B1227+1,IF(L1226="Stroke",B1226+1,IF(L1225="Stroke",B1225+1,IF(L1224="Stroke",B1224+1,"")))))))),IF(A1231&lt;&gt;A1229,1,IF(M1231=M1229,IF(L1229="Stroke",B1229+1,IF(M1231=M1228,IF(L1228="Stroke",B1228+1,""))),1))),"")</f>
        <v/>
      </c>
      <c r="C1231" s="83">
        <f t="shared" si="38"/>
        <v>66702</v>
      </c>
      <c r="D1231" s="83" t="str">
        <f t="shared" si="39"/>
        <v>2018115</v>
      </c>
      <c r="E1231" s="83">
        <v>2018</v>
      </c>
      <c r="F1231" s="83">
        <v>1</v>
      </c>
      <c r="G1231" s="83">
        <v>15</v>
      </c>
      <c r="H1231" s="83">
        <v>18</v>
      </c>
      <c r="I1231" s="83">
        <v>31</v>
      </c>
      <c r="J1231" s="83">
        <v>42</v>
      </c>
      <c r="K1231" s="83">
        <v>58</v>
      </c>
      <c r="L1231" s="83" t="s">
        <v>182</v>
      </c>
      <c r="M1231" s="83"/>
      <c r="N1231" s="83" t="s">
        <v>21</v>
      </c>
      <c r="O1231" s="83" t="s">
        <v>27</v>
      </c>
      <c r="P1231" s="83">
        <v>0</v>
      </c>
      <c r="Q1231" s="83"/>
      <c r="R1231" s="60"/>
      <c r="S1231" s="60"/>
      <c r="T1231" s="60"/>
      <c r="U1231" s="79"/>
      <c r="V1231" s="79"/>
      <c r="W1231" s="79"/>
      <c r="X1231" s="79"/>
      <c r="Y1231" s="79"/>
      <c r="Z1231" s="79"/>
      <c r="AA1231" s="79"/>
      <c r="AB1231" s="79"/>
      <c r="AC1231" s="79"/>
      <c r="AD1231" s="79"/>
      <c r="AE1231" s="79"/>
      <c r="AF1231" s="79"/>
      <c r="AG1231" s="79"/>
      <c r="AH1231" s="79"/>
      <c r="AI1231" s="79"/>
      <c r="AJ1231" s="79"/>
      <c r="AK1231" s="79"/>
      <c r="AL1231" s="79"/>
      <c r="AM1231" s="79"/>
      <c r="AN1231" s="79"/>
      <c r="AO1231" s="79"/>
      <c r="AP1231" s="79"/>
      <c r="AQ1231" s="79"/>
      <c r="AR1231" s="79"/>
      <c r="AS1231" s="79"/>
      <c r="AT1231" s="79"/>
      <c r="AU1231" s="79"/>
      <c r="AV1231" s="79"/>
      <c r="AW1231" s="79"/>
      <c r="AX1231" s="79"/>
      <c r="AY1231" s="79"/>
      <c r="AZ1231" s="79"/>
      <c r="BA1231" s="79"/>
      <c r="BB1231" s="79"/>
      <c r="BC1231" s="79"/>
      <c r="BD1231" s="79"/>
      <c r="BE1231" s="79"/>
      <c r="BF1231" s="79"/>
      <c r="BG1231" s="79"/>
      <c r="BH1231" s="79"/>
      <c r="BI1231" s="79"/>
      <c r="BJ1231" s="79"/>
      <c r="BK1231" s="79"/>
      <c r="BL1231" s="79"/>
      <c r="BM1231" s="79"/>
      <c r="BN1231" s="79"/>
      <c r="BO1231" s="79"/>
      <c r="BP1231" s="79"/>
      <c r="BQ1231" s="79"/>
      <c r="BR1231" s="79"/>
      <c r="BS1231" s="79"/>
      <c r="BT1231" s="79"/>
      <c r="BU1231" s="79"/>
      <c r="BV1231" s="79"/>
      <c r="BW1231" s="79"/>
      <c r="BX1231" s="79"/>
      <c r="BY1231" s="79"/>
      <c r="BZ1231" s="79"/>
      <c r="CA1231" s="79"/>
      <c r="CB1231" s="79"/>
      <c r="CC1231" s="79"/>
      <c r="CD1231" s="79"/>
      <c r="CE1231" s="79"/>
      <c r="CF1231" s="79"/>
      <c r="CG1231" s="79"/>
      <c r="CH1231" s="79"/>
      <c r="CI1231" s="79"/>
      <c r="CJ1231" s="79"/>
      <c r="CK1231" s="79"/>
      <c r="CL1231" s="79"/>
      <c r="CM1231" s="79"/>
      <c r="CN1231" s="79"/>
      <c r="CO1231" s="79"/>
      <c r="CP1231" s="79"/>
      <c r="CQ1231" s="79"/>
      <c r="CR1231" s="79"/>
      <c r="CS1231" s="79"/>
      <c r="CT1231" s="79"/>
      <c r="CU1231" s="79"/>
      <c r="CV1231" s="79"/>
      <c r="CW1231" s="79"/>
      <c r="CX1231" s="79"/>
      <c r="CY1231" s="79"/>
      <c r="CZ1231" s="79"/>
      <c r="DA1231" s="79"/>
      <c r="DB1231" s="79"/>
      <c r="DC1231" s="79"/>
      <c r="DD1231" s="79"/>
      <c r="DE1231" s="79"/>
      <c r="DF1231" s="79"/>
      <c r="DG1231" s="79"/>
      <c r="DH1231" s="79"/>
      <c r="DI1231" s="79"/>
      <c r="DJ1231" s="79"/>
      <c r="DK1231" s="79"/>
      <c r="DL1231" s="79"/>
      <c r="DM1231" s="79"/>
      <c r="DN1231" s="79"/>
      <c r="DO1231" s="79"/>
      <c r="DP1231" s="79"/>
      <c r="DQ1231" s="79"/>
      <c r="DR1231" s="79"/>
      <c r="DS1231" s="79"/>
      <c r="DT1231" s="79"/>
      <c r="DU1231" s="79"/>
      <c r="DV1231" s="79"/>
      <c r="DW1231" s="79"/>
      <c r="DX1231" s="79"/>
      <c r="DY1231" s="79"/>
      <c r="DZ1231" s="79"/>
      <c r="EA1231" s="79"/>
      <c r="EB1231" s="79"/>
      <c r="EC1231" s="79"/>
      <c r="ED1231" s="79"/>
      <c r="EE1231" s="79"/>
      <c r="EF1231" s="79"/>
      <c r="EG1231" s="79"/>
      <c r="EH1231" s="79"/>
      <c r="EI1231" s="79"/>
      <c r="EJ1231" s="79"/>
      <c r="EK1231" s="79"/>
      <c r="EL1231" s="79"/>
      <c r="EM1231" s="79"/>
      <c r="EN1231" s="79"/>
      <c r="EO1231" s="79"/>
      <c r="EP1231" s="79"/>
      <c r="EQ1231" s="79"/>
      <c r="ER1231" s="79"/>
      <c r="ES1231" s="79"/>
      <c r="ET1231" s="79"/>
      <c r="EU1231" s="79"/>
      <c r="EV1231" s="79"/>
      <c r="EW1231" s="79"/>
      <c r="EX1231" s="79"/>
      <c r="EY1231" s="79"/>
      <c r="EZ1231" s="79"/>
      <c r="FA1231" s="79"/>
      <c r="FB1231" s="79"/>
      <c r="FC1231" s="79"/>
      <c r="FD1231" s="79"/>
      <c r="FE1231" s="79"/>
      <c r="FF1231" s="79"/>
      <c r="FG1231" s="79"/>
      <c r="FH1231" s="79"/>
      <c r="FI1231" s="79"/>
      <c r="FJ1231" s="79"/>
      <c r="FK1231" s="79"/>
      <c r="FL1231" s="79"/>
      <c r="FM1231" s="79"/>
      <c r="FN1231" s="79"/>
      <c r="FO1231" s="79"/>
      <c r="FP1231" s="79"/>
      <c r="FQ1231" s="79"/>
      <c r="FR1231" s="79"/>
      <c r="FS1231" s="79"/>
      <c r="FT1231" s="79"/>
      <c r="FU1231" s="79"/>
      <c r="FV1231" s="79"/>
      <c r="FW1231" s="79"/>
      <c r="FX1231" s="79"/>
      <c r="FY1231" s="79"/>
      <c r="FZ1231" s="79"/>
      <c r="GA1231" s="79"/>
      <c r="GB1231" s="79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79"/>
      <c r="HP1231" s="79"/>
      <c r="HQ1231" s="79"/>
      <c r="HR1231" s="79"/>
      <c r="HS1231" s="79"/>
      <c r="HT1231" s="79"/>
      <c r="HU1231" s="79"/>
      <c r="HV1231" s="79"/>
      <c r="HW1231" s="79"/>
      <c r="HX1231" s="79"/>
      <c r="HY1231" s="79"/>
      <c r="HZ1231" s="79"/>
      <c r="IA1231" s="79"/>
      <c r="IB1231" s="79"/>
      <c r="IC1231" s="79"/>
      <c r="ID1231" s="79"/>
      <c r="IE1231" s="79"/>
      <c r="IF1231" s="79"/>
      <c r="IG1231" s="79"/>
      <c r="IH1231" s="79"/>
      <c r="II1231" s="79"/>
      <c r="IJ1231" s="79"/>
      <c r="IK1231" s="79"/>
      <c r="IL1231" s="79"/>
      <c r="IM1231" s="79"/>
      <c r="IN1231" s="79"/>
      <c r="IO1231" s="79"/>
      <c r="IP1231" s="79"/>
      <c r="IQ1231" s="79"/>
      <c r="IR1231" s="79"/>
      <c r="IS1231" s="79"/>
      <c r="IT1231" s="79"/>
      <c r="IU1231" s="79"/>
      <c r="IV1231" s="79"/>
      <c r="IW1231" s="79"/>
      <c r="IX1231" s="79"/>
      <c r="IY1231" s="79"/>
      <c r="IZ1231" s="79"/>
      <c r="JA1231" s="79"/>
      <c r="JB1231" s="79"/>
      <c r="JC1231" s="79"/>
      <c r="JD1231" s="79"/>
      <c r="JE1231" s="79"/>
      <c r="JF1231" s="79"/>
      <c r="JG1231" s="79"/>
      <c r="JH1231" s="79"/>
      <c r="JI1231" s="79"/>
      <c r="JJ1231" s="79"/>
      <c r="JK1231" s="79"/>
      <c r="JL1231" s="79"/>
      <c r="JM1231" s="79"/>
      <c r="JN1231" s="79"/>
      <c r="JO1231" s="79"/>
      <c r="JP1231" s="79"/>
      <c r="JQ1231" s="79"/>
      <c r="JR1231" s="79"/>
      <c r="JS1231" s="79"/>
      <c r="JT1231" s="79"/>
      <c r="JU1231" s="79"/>
      <c r="JV1231" s="79"/>
      <c r="JW1231" s="79"/>
      <c r="JX1231" s="79"/>
      <c r="JY1231" s="79"/>
      <c r="JZ1231" s="79"/>
      <c r="KA1231" s="79"/>
      <c r="KB1231" s="79"/>
      <c r="KC1231" s="79"/>
      <c r="KD1231" s="79"/>
      <c r="KE1231" s="79"/>
      <c r="KF1231" s="79"/>
      <c r="KG1231" s="79"/>
      <c r="KH1231" s="79"/>
      <c r="KI1231" s="79"/>
      <c r="KJ1231" s="79"/>
      <c r="KK1231" s="79"/>
      <c r="KL1231" s="79"/>
      <c r="KM1231" s="79"/>
      <c r="KN1231" s="79"/>
      <c r="KO1231" s="79"/>
      <c r="KP1231" s="79"/>
      <c r="KQ1231" s="79"/>
      <c r="KR1231" s="79"/>
      <c r="KS1231" s="79"/>
      <c r="KT1231" s="79"/>
      <c r="KU1231" s="79"/>
      <c r="KV1231" s="79"/>
      <c r="KW1231" s="79"/>
      <c r="KX1231" s="79"/>
      <c r="KY1231" s="79"/>
      <c r="KZ1231" s="79"/>
      <c r="LA1231" s="79"/>
      <c r="LB1231" s="79"/>
      <c r="LC1231" s="79"/>
      <c r="LD1231" s="79"/>
      <c r="LE1231" s="79"/>
      <c r="LF1231" s="79"/>
      <c r="LG1231" s="79"/>
      <c r="LH1231" s="79"/>
      <c r="LI1231" s="79"/>
      <c r="LJ1231" s="79"/>
      <c r="LK1231" s="79"/>
      <c r="LL1231" s="79"/>
      <c r="LM1231" s="79"/>
      <c r="LN1231" s="79"/>
      <c r="LO1231" s="79"/>
      <c r="LP1231" s="79"/>
      <c r="LQ1231" s="79"/>
      <c r="LR1231" s="79"/>
      <c r="LS1231" s="79"/>
      <c r="LT1231" s="79"/>
      <c r="LU1231" s="79"/>
      <c r="LV1231" s="79"/>
      <c r="LW1231" s="79"/>
      <c r="LX1231" s="79"/>
      <c r="LY1231" s="79"/>
      <c r="LZ1231" s="79"/>
      <c r="MA1231" s="79"/>
      <c r="MB1231" s="79"/>
      <c r="MC1231" s="79"/>
      <c r="MD1231" s="79"/>
      <c r="ME1231" s="79"/>
      <c r="MF1231" s="79"/>
      <c r="MG1231" s="79"/>
      <c r="MH1231" s="79"/>
      <c r="MI1231" s="79"/>
      <c r="MJ1231" s="79"/>
      <c r="MK1231" s="79"/>
      <c r="ML1231" s="79"/>
      <c r="MM1231" s="79"/>
      <c r="MN1231" s="79"/>
      <c r="MO1231" s="79"/>
      <c r="MP1231" s="79"/>
      <c r="MQ1231" s="79"/>
      <c r="MR1231" s="79"/>
      <c r="MS1231" s="79"/>
      <c r="MT1231" s="79"/>
      <c r="MU1231" s="79"/>
      <c r="MV1231" s="79"/>
      <c r="MW1231" s="79"/>
      <c r="MX1231" s="79"/>
      <c r="MY1231" s="79"/>
      <c r="MZ1231" s="79"/>
      <c r="NA1231" s="79"/>
      <c r="NB1231" s="79"/>
      <c r="NC1231" s="79"/>
      <c r="ND1231" s="79"/>
      <c r="NE1231" s="79"/>
      <c r="NF1231" s="79"/>
      <c r="NG1231" s="79"/>
      <c r="NH1231" s="79"/>
      <c r="NI1231" s="79"/>
      <c r="NJ1231" s="79"/>
      <c r="NK1231" s="79"/>
      <c r="NL1231" s="79"/>
      <c r="NM1231" s="79"/>
      <c r="NN1231" s="79"/>
      <c r="NO1231" s="79"/>
      <c r="NP1231" s="79"/>
      <c r="NQ1231" s="79"/>
      <c r="NR1231" s="79"/>
      <c r="NS1231" s="79"/>
      <c r="NT1231" s="79"/>
      <c r="NU1231" s="79"/>
      <c r="NV1231" s="79"/>
      <c r="NW1231" s="79"/>
      <c r="NX1231" s="79"/>
      <c r="NY1231" s="79"/>
      <c r="NZ1231" s="79"/>
      <c r="OA1231" s="79"/>
      <c r="OB1231" s="79"/>
      <c r="OC1231" s="79"/>
      <c r="OD1231" s="79"/>
      <c r="OE1231" s="79"/>
      <c r="OF1231" s="79"/>
      <c r="OG1231" s="79"/>
      <c r="OH1231" s="79"/>
      <c r="OI1231" s="79"/>
      <c r="OJ1231" s="79"/>
      <c r="OK1231" s="79"/>
      <c r="OL1231" s="79"/>
      <c r="OM1231" s="79"/>
      <c r="ON1231" s="79"/>
      <c r="OO1231" s="79"/>
      <c r="OP1231" s="79"/>
      <c r="OQ1231" s="79"/>
      <c r="OR1231" s="79"/>
      <c r="OS1231" s="79"/>
      <c r="OT1231" s="79"/>
      <c r="OU1231" s="79"/>
      <c r="OV1231" s="79"/>
      <c r="OW1231" s="79"/>
      <c r="OX1231" s="79"/>
      <c r="OY1231" s="79"/>
      <c r="OZ1231" s="79"/>
      <c r="PA1231" s="79"/>
      <c r="PB1231" s="79"/>
      <c r="PC1231" s="79"/>
      <c r="PD1231" s="79"/>
      <c r="PE1231" s="79"/>
      <c r="PF1231" s="79"/>
      <c r="PG1231" s="79"/>
      <c r="PH1231" s="79"/>
      <c r="PI1231" s="79"/>
      <c r="PJ1231" s="79"/>
      <c r="PK1231" s="79"/>
      <c r="PL1231" s="79"/>
      <c r="PM1231" s="79"/>
      <c r="PN1231" s="79"/>
      <c r="PO1231" s="79"/>
      <c r="PP1231" s="79"/>
      <c r="PQ1231" s="79"/>
      <c r="PR1231" s="79"/>
      <c r="PS1231" s="79"/>
      <c r="PT1231" s="79"/>
      <c r="PU1231" s="79"/>
      <c r="PV1231" s="79"/>
      <c r="PW1231" s="79"/>
      <c r="PX1231" s="79"/>
      <c r="PY1231" s="79"/>
      <c r="PZ1231" s="79"/>
      <c r="QA1231" s="79"/>
      <c r="QB1231" s="79"/>
      <c r="QC1231" s="79"/>
      <c r="QD1231" s="79"/>
      <c r="QE1231" s="79"/>
      <c r="QF1231" s="79"/>
      <c r="QG1231" s="79"/>
      <c r="QH1231" s="79"/>
      <c r="QI1231" s="79"/>
      <c r="QJ1231" s="79"/>
      <c r="QK1231" s="79"/>
      <c r="QL1231" s="79"/>
      <c r="QM1231" s="79"/>
      <c r="QN1231" s="79"/>
      <c r="QO1231" s="79"/>
      <c r="QP1231" s="79"/>
      <c r="QQ1231" s="79"/>
      <c r="QR1231" s="79"/>
      <c r="QS1231" s="79"/>
      <c r="QT1231" s="79"/>
      <c r="QU1231" s="79"/>
      <c r="QV1231" s="79"/>
      <c r="QW1231" s="79"/>
      <c r="QX1231" s="79"/>
      <c r="QY1231" s="79"/>
      <c r="QZ1231" s="79"/>
      <c r="RA1231" s="79"/>
      <c r="RB1231" s="79"/>
      <c r="RC1231" s="79"/>
      <c r="RD1231" s="79"/>
      <c r="RE1231" s="79"/>
      <c r="RF1231" s="79"/>
      <c r="RG1231" s="79"/>
      <c r="RH1231" s="79"/>
      <c r="RI1231" s="79"/>
      <c r="RJ1231" s="79"/>
      <c r="RK1231" s="79"/>
      <c r="RL1231" s="79"/>
      <c r="RM1231" s="79"/>
      <c r="RN1231" s="79"/>
      <c r="RO1231" s="79"/>
      <c r="RP1231" s="79"/>
      <c r="RQ1231" s="79"/>
      <c r="RR1231" s="79"/>
      <c r="RS1231" s="79"/>
      <c r="RT1231" s="79"/>
      <c r="RU1231" s="79"/>
      <c r="RV1231" s="79"/>
      <c r="RW1231" s="79"/>
      <c r="RX1231" s="79"/>
      <c r="RY1231" s="79"/>
      <c r="RZ1231" s="79"/>
      <c r="SA1231" s="79"/>
      <c r="SB1231" s="79"/>
      <c r="SC1231" s="79"/>
      <c r="SD1231" s="79"/>
      <c r="SE1231" s="79"/>
      <c r="SF1231" s="79"/>
      <c r="SG1231" s="79"/>
      <c r="SH1231" s="79"/>
      <c r="SI1231" s="79"/>
      <c r="SJ1231" s="79"/>
      <c r="SK1231" s="79"/>
      <c r="SL1231" s="79"/>
      <c r="SM1231" s="79"/>
      <c r="SN1231" s="79"/>
      <c r="SO1231" s="79"/>
      <c r="SP1231" s="79"/>
      <c r="SQ1231" s="79"/>
      <c r="SR1231" s="79"/>
      <c r="SS1231" s="79"/>
      <c r="ST1231" s="79"/>
      <c r="SU1231" s="79"/>
      <c r="SV1231" s="79"/>
      <c r="SW1231" s="79"/>
      <c r="SX1231" s="79"/>
      <c r="SY1231" s="79"/>
      <c r="SZ1231" s="79"/>
      <c r="TA1231" s="79"/>
      <c r="TB1231" s="79"/>
      <c r="TC1231" s="79"/>
      <c r="TD1231" s="79"/>
      <c r="TE1231" s="79"/>
      <c r="TF1231" s="79"/>
      <c r="TG1231" s="79"/>
      <c r="TH1231" s="79"/>
      <c r="TI1231" s="79"/>
      <c r="TJ1231" s="79"/>
      <c r="TK1231" s="79"/>
      <c r="TL1231" s="79"/>
      <c r="TM1231" s="79"/>
      <c r="TN1231" s="79"/>
      <c r="TO1231" s="79"/>
      <c r="TP1231" s="79"/>
      <c r="TQ1231" s="79"/>
      <c r="TR1231" s="79"/>
      <c r="TS1231" s="79"/>
      <c r="TT1231" s="79"/>
      <c r="TU1231" s="79"/>
      <c r="TV1231" s="79"/>
      <c r="TW1231" s="79"/>
      <c r="TX1231" s="79"/>
      <c r="TY1231" s="79"/>
      <c r="TZ1231" s="79"/>
      <c r="UA1231" s="79"/>
      <c r="UB1231" s="79"/>
      <c r="UC1231" s="79"/>
      <c r="UD1231" s="79"/>
      <c r="UE1231" s="79"/>
      <c r="UF1231" s="79"/>
      <c r="UG1231" s="79"/>
      <c r="UH1231" s="79"/>
      <c r="UI1231" s="79"/>
      <c r="UJ1231" s="79"/>
      <c r="UK1231" s="79"/>
      <c r="UL1231" s="79"/>
      <c r="UM1231" s="79"/>
      <c r="UN1231" s="79"/>
      <c r="UO1231" s="79"/>
      <c r="UP1231" s="79"/>
      <c r="UQ1231" s="79"/>
      <c r="UR1231" s="79"/>
      <c r="US1231" s="79"/>
      <c r="UT1231" s="79"/>
      <c r="UU1231" s="79"/>
      <c r="UV1231" s="79"/>
      <c r="UW1231" s="79"/>
      <c r="UX1231" s="79"/>
      <c r="UY1231" s="79"/>
      <c r="UZ1231" s="79"/>
      <c r="VA1231" s="79"/>
      <c r="VB1231" s="79"/>
      <c r="VC1231" s="79"/>
      <c r="VD1231" s="79"/>
      <c r="VE1231" s="79"/>
      <c r="VF1231" s="79"/>
      <c r="VG1231" s="79"/>
      <c r="VH1231" s="79"/>
      <c r="VI1231" s="79"/>
      <c r="VJ1231" s="79"/>
      <c r="VK1231" s="79"/>
      <c r="VL1231" s="79"/>
      <c r="VM1231" s="79"/>
      <c r="VN1231" s="79"/>
      <c r="VO1231" s="79"/>
      <c r="VP1231" s="79"/>
      <c r="VQ1231" s="79"/>
      <c r="VR1231" s="79"/>
      <c r="VS1231" s="79"/>
      <c r="VT1231" s="79"/>
      <c r="VU1231" s="79"/>
      <c r="VV1231" s="79"/>
      <c r="VW1231" s="79"/>
      <c r="VX1231" s="79"/>
      <c r="VY1231" s="79"/>
      <c r="VZ1231" s="79"/>
      <c r="WA1231" s="79"/>
      <c r="WB1231" s="79"/>
      <c r="WC1231" s="79"/>
    </row>
    <row r="1232" spans="1:601" s="79" customFormat="1">
      <c r="A1232" s="60">
        <f>IF(C1232=C1231,A1231,IF(C1232=(C1231+1),A1231,(A1231+1)))</f>
        <v>175</v>
      </c>
      <c r="B1232" s="50" t="str">
        <f>IF(L1232="Stroke",IF(M1232=M1231,IF(A1232&lt;&gt;A1231,1,IF(L1231="Stroke",B1231+1,IF(L1230="Stroke",B1230+1,IF(L1229="Stroke",B1229+1,IF(L1228="Stroke",B1228+1,IF(L1227="Stroke",B1227+1,IF(L1226="Stroke",B1226+1,IF(L1225="Stroke",B1225+1,"")))))))),IF(A1232&lt;&gt;A1230,1,IF(M1232=M1230,IF(L1230="Stroke",B1230+1,IF(M1232=M1229,IF(L1229="Stroke",B1229+1,""))),1))),"")</f>
        <v/>
      </c>
      <c r="C1232" s="60">
        <f t="shared" si="38"/>
        <v>66702</v>
      </c>
      <c r="D1232" s="60" t="str">
        <f t="shared" si="39"/>
        <v>2018115</v>
      </c>
      <c r="E1232" s="60">
        <v>2018</v>
      </c>
      <c r="F1232" s="60">
        <v>1</v>
      </c>
      <c r="G1232" s="60">
        <v>15</v>
      </c>
      <c r="H1232" s="60">
        <v>18</v>
      </c>
      <c r="I1232" s="60">
        <v>31</v>
      </c>
      <c r="J1232" s="60">
        <v>42</v>
      </c>
      <c r="K1232" s="60">
        <v>805</v>
      </c>
      <c r="L1232" s="60" t="s">
        <v>111</v>
      </c>
      <c r="M1232" s="60"/>
      <c r="N1232" s="60" t="s">
        <v>21</v>
      </c>
      <c r="O1232" s="60" t="s">
        <v>27</v>
      </c>
      <c r="P1232" s="60">
        <v>0</v>
      </c>
      <c r="Q1232" s="60"/>
      <c r="R1232" s="60"/>
      <c r="S1232" s="60"/>
      <c r="T1232" s="60"/>
    </row>
    <row r="1233" spans="1:601" s="79" customFormat="1">
      <c r="A1233" s="60">
        <f>IF(C1233=C1232,A1232,IF(C1233=(C1232+1),A1232,(A1232+1)))</f>
        <v>175</v>
      </c>
      <c r="B1233" s="50">
        <f>IF(L1233="Stroke",IF(M1233=M1232,IF(A1233&lt;&gt;A1232,1,IF(L1232="Stroke",B1232+1,IF(L1231="Stroke",B1231+1,IF(L1230="Stroke",B1230+1,IF(L1229="Stroke",B1229+1,IF(L1228="Stroke",B1228+1,IF(L1227="Stroke",B1227+1,IF(L1226="Stroke",B1226+1,"")))))))),IF(A1233&lt;&gt;A1231,1,IF(M1233=M1231,IF(L1231="Stroke",B1231+1,IF(M1233=M1230,IF(L1230="Stroke",B1230+1,""))),1))),"")</f>
        <v>1</v>
      </c>
      <c r="C1233" s="60">
        <f t="shared" si="38"/>
        <v>66702</v>
      </c>
      <c r="D1233" s="60" t="str">
        <f t="shared" si="39"/>
        <v>2018115</v>
      </c>
      <c r="E1233" s="60">
        <v>2018</v>
      </c>
      <c r="F1233" s="60">
        <v>1</v>
      </c>
      <c r="G1233" s="60">
        <v>15</v>
      </c>
      <c r="H1233" s="60">
        <v>18</v>
      </c>
      <c r="I1233" s="60">
        <v>31</v>
      </c>
      <c r="J1233" s="60">
        <v>42</v>
      </c>
      <c r="K1233" s="60">
        <v>852</v>
      </c>
      <c r="L1233" s="60" t="s">
        <v>26</v>
      </c>
      <c r="M1233" s="60">
        <v>1</v>
      </c>
      <c r="N1233" s="60" t="s">
        <v>21</v>
      </c>
      <c r="O1233" s="60" t="s">
        <v>27</v>
      </c>
      <c r="P1233" s="60">
        <f>858-852</f>
        <v>6</v>
      </c>
      <c r="Q1233" s="60"/>
      <c r="R1233" s="60"/>
      <c r="S1233" s="60"/>
      <c r="T1233" s="60"/>
    </row>
    <row r="1234" spans="1:601" s="79" customFormat="1">
      <c r="A1234" s="60">
        <f>IF(C1234=C1233,A1233,IF(C1234=(C1233+1),A1233,(A1233+1)))</f>
        <v>175</v>
      </c>
      <c r="B1234" s="50" t="str">
        <f>IF(L1234="Stroke",IF(M1234=M1233,IF(A1234&lt;&gt;A1233,1,IF(L1233="Stroke",B1233+1,IF(L1232="Stroke",B1232+1,IF(L1231="Stroke",B1231+1,IF(L1230="Stroke",B1230+1,IF(L1229="Stroke",B1229+1,IF(L1228="Stroke",B1228+1,IF(L1227="Stroke",B1227+1,"")))))))),IF(A1234&lt;&gt;A1232,1,IF(M1234=M1232,IF(L1232="Stroke",B1232+1,IF(M1234=M1231,IF(L1231="Stroke",B1231+1,""))),1))),"")</f>
        <v/>
      </c>
      <c r="C1234" s="60">
        <f t="shared" si="38"/>
        <v>66702</v>
      </c>
      <c r="D1234" s="60" t="str">
        <f t="shared" si="39"/>
        <v>2018115</v>
      </c>
      <c r="E1234" s="60">
        <v>2018</v>
      </c>
      <c r="F1234" s="60">
        <v>1</v>
      </c>
      <c r="G1234" s="60">
        <v>15</v>
      </c>
      <c r="H1234" s="60">
        <v>18</v>
      </c>
      <c r="I1234" s="60">
        <v>31</v>
      </c>
      <c r="J1234" s="60">
        <v>42</v>
      </c>
      <c r="K1234" s="60">
        <v>862</v>
      </c>
      <c r="L1234" s="60" t="s">
        <v>182</v>
      </c>
      <c r="M1234" s="60">
        <v>1</v>
      </c>
      <c r="N1234" s="60" t="s">
        <v>21</v>
      </c>
      <c r="O1234" s="60" t="s">
        <v>27</v>
      </c>
      <c r="P1234" s="60">
        <v>0</v>
      </c>
      <c r="Q1234" s="60"/>
      <c r="R1234" s="60"/>
      <c r="S1234" s="60"/>
      <c r="T1234" s="60"/>
    </row>
    <row r="1235" spans="1:601" s="79" customFormat="1">
      <c r="A1235" s="60">
        <f>IF(C1235=C1234,A1234,IF(C1235=(C1234+1),A1234,(A1234+1)))</f>
        <v>175</v>
      </c>
      <c r="B1235" s="50">
        <f>IF(L1235="Stroke",IF(M1235=M1234,IF(A1235&lt;&gt;A1234,1,IF(L1234="Stroke",B1234+1,IF(L1233="Stroke",B1233+1,IF(L1232="Stroke",B1232+1,IF(L1231="Stroke",B1231+1,IF(L1230="Stroke",B1230+1,IF(L1229="Stroke",B1229+1,IF(L1228="Stroke",B1228+1,"")))))))),IF(A1235&lt;&gt;A1233,1,IF(M1235=M1233,IF(L1233="Stroke",B1233+1,IF(M1235=M1232,IF(L1232="Stroke",B1232+1,""))),1))),"")</f>
        <v>2</v>
      </c>
      <c r="C1235" s="60">
        <f t="shared" si="38"/>
        <v>66702</v>
      </c>
      <c r="D1235" s="60" t="str">
        <f t="shared" si="39"/>
        <v>2018115</v>
      </c>
      <c r="E1235" s="60">
        <v>2018</v>
      </c>
      <c r="F1235" s="60">
        <v>1</v>
      </c>
      <c r="G1235" s="60">
        <v>15</v>
      </c>
      <c r="H1235" s="60">
        <v>18</v>
      </c>
      <c r="I1235" s="60">
        <v>31</v>
      </c>
      <c r="J1235" s="60">
        <v>42</v>
      </c>
      <c r="K1235" s="60">
        <v>887</v>
      </c>
      <c r="L1235" s="60" t="s">
        <v>26</v>
      </c>
      <c r="M1235" s="60">
        <v>1</v>
      </c>
      <c r="N1235" s="60" t="s">
        <v>21</v>
      </c>
      <c r="O1235" s="60" t="s">
        <v>27</v>
      </c>
      <c r="P1235" s="60">
        <v>3</v>
      </c>
      <c r="Q1235" s="60"/>
      <c r="R1235" s="60"/>
      <c r="S1235" s="60"/>
      <c r="T1235" s="60"/>
    </row>
    <row r="1236" spans="1:601" s="79" customFormat="1">
      <c r="A1236" s="60">
        <f>IF(C1236=C1235,A1235,IF(C1236=(C1235+1),A1235,(A1235+1)))</f>
        <v>175</v>
      </c>
      <c r="B1236" s="50">
        <f>IF(L1236="Stroke",IF(M1236=M1235,IF(A1236&lt;&gt;A1235,1,IF(L1235="Stroke",B1235+1,IF(L1234="Stroke",B1234+1,IF(L1233="Stroke",B1233+1,IF(L1232="Stroke",B1232+1,IF(L1231="Stroke",B1231+1,IF(L1230="Stroke",B1230+1,IF(L1229="Stroke",B1229+1,"")))))))),IF(A1236&lt;&gt;A1234,1,IF(M1236=M1234,IF(L1234="Stroke",B1234+1,IF(M1236=M1233,IF(L1233="Stroke",B1233+1,""))),1))),"")</f>
        <v>3</v>
      </c>
      <c r="C1236" s="60">
        <f t="shared" si="38"/>
        <v>66702</v>
      </c>
      <c r="D1236" s="60" t="str">
        <f t="shared" si="39"/>
        <v>2018115</v>
      </c>
      <c r="E1236" s="60">
        <v>2018</v>
      </c>
      <c r="F1236" s="60">
        <v>1</v>
      </c>
      <c r="G1236" s="60">
        <v>15</v>
      </c>
      <c r="H1236" s="60">
        <v>18</v>
      </c>
      <c r="I1236" s="60">
        <v>31</v>
      </c>
      <c r="J1236" s="60">
        <v>42</v>
      </c>
      <c r="K1236" s="60">
        <v>906</v>
      </c>
      <c r="L1236" s="60" t="s">
        <v>26</v>
      </c>
      <c r="M1236" s="60">
        <v>1</v>
      </c>
      <c r="N1236" s="60" t="s">
        <v>21</v>
      </c>
      <c r="O1236" s="60" t="s">
        <v>27</v>
      </c>
      <c r="P1236" s="60">
        <f>908-906</f>
        <v>2</v>
      </c>
      <c r="Q1236" s="60"/>
      <c r="R1236" s="60"/>
      <c r="S1236" s="60"/>
      <c r="T1236" s="60"/>
    </row>
    <row r="1237" spans="1:601" s="79" customFormat="1">
      <c r="A1237" s="60">
        <f>IF(C1237=C1236,A1236,IF(C1237=(C1236+1),A1236,(A1236+1)))</f>
        <v>175</v>
      </c>
      <c r="B1237" s="50">
        <f>IF(L1237="Stroke",IF(M1237=M1236,IF(A1237&lt;&gt;A1236,1,IF(L1236="Stroke",B1236+1,IF(L1235="Stroke",B1235+1,IF(L1234="Stroke",B1234+1,IF(L1233="Stroke",B1233+1,IF(L1232="Stroke",B1232+1,IF(L1231="Stroke",B1231+1,IF(L1230="Stroke",B1230+1,"")))))))),IF(A1237&lt;&gt;A1235,1,IF(M1237=M1235,IF(L1235="Stroke",B1235+1,IF(M1237=M1234,IF(L1234="Stroke",B1234+1,""))),1))),"")</f>
        <v>4</v>
      </c>
      <c r="C1237" s="60">
        <f t="shared" si="38"/>
        <v>66702</v>
      </c>
      <c r="D1237" s="60" t="str">
        <f t="shared" si="39"/>
        <v>2018115</v>
      </c>
      <c r="E1237" s="60">
        <v>2018</v>
      </c>
      <c r="F1237" s="60">
        <v>1</v>
      </c>
      <c r="G1237" s="60">
        <v>15</v>
      </c>
      <c r="H1237" s="60">
        <v>18</v>
      </c>
      <c r="I1237" s="60">
        <v>31</v>
      </c>
      <c r="J1237" s="60">
        <v>42</v>
      </c>
      <c r="K1237" s="60">
        <v>935</v>
      </c>
      <c r="L1237" s="60" t="s">
        <v>26</v>
      </c>
      <c r="M1237" s="60">
        <v>1</v>
      </c>
      <c r="N1237" s="60" t="s">
        <v>21</v>
      </c>
      <c r="O1237" s="60" t="s">
        <v>27</v>
      </c>
      <c r="P1237" s="60">
        <f>940-934</f>
        <v>6</v>
      </c>
      <c r="Q1237" s="60"/>
      <c r="R1237" s="60"/>
      <c r="S1237" s="60"/>
      <c r="T1237" s="60"/>
    </row>
    <row r="1238" spans="1:601" s="79" customFormat="1">
      <c r="A1238" s="60">
        <f>IF(C1238=C1237,A1237,IF(C1238=(C1237+1),A1237,(A1237+1)))</f>
        <v>175</v>
      </c>
      <c r="B1238" s="50">
        <f>IF(L1238="Stroke",IF(M1238=M1237,IF(A1238&lt;&gt;A1237,1,IF(L1237="Stroke",B1237+1,IF(L1236="Stroke",B1236+1,IF(L1235="Stroke",B1235+1,IF(L1234="Stroke",B1234+1,IF(L1233="Stroke",B1233+1,IF(L1232="Stroke",B1232+1,IF(L1231="Stroke",B1231+1,"")))))))),IF(A1238&lt;&gt;A1236,1,IF(M1238=M1236,IF(L1236="Stroke",B1236+1,IF(M1238=M1235,IF(L1235="Stroke",B1235+1,""))),1))),"")</f>
        <v>5</v>
      </c>
      <c r="C1238" s="60">
        <f t="shared" si="38"/>
        <v>66702</v>
      </c>
      <c r="D1238" s="60" t="str">
        <f t="shared" si="39"/>
        <v>2018115</v>
      </c>
      <c r="E1238" s="60">
        <v>2018</v>
      </c>
      <c r="F1238" s="60">
        <v>1</v>
      </c>
      <c r="G1238" s="60">
        <v>15</v>
      </c>
      <c r="H1238" s="60">
        <v>18</v>
      </c>
      <c r="I1238" s="60">
        <v>31</v>
      </c>
      <c r="J1238" s="60">
        <v>42</v>
      </c>
      <c r="K1238" s="60">
        <v>996</v>
      </c>
      <c r="L1238" s="60" t="s">
        <v>26</v>
      </c>
      <c r="M1238" s="60">
        <v>1</v>
      </c>
      <c r="N1238" s="60" t="s">
        <v>21</v>
      </c>
      <c r="O1238" s="60" t="s">
        <v>27</v>
      </c>
      <c r="P1238" s="60">
        <f>998-996</f>
        <v>2</v>
      </c>
      <c r="Q1238" s="60"/>
      <c r="R1238" s="60"/>
      <c r="S1238" s="60"/>
      <c r="T1238" s="60"/>
    </row>
    <row r="1239" spans="1:601" s="85" customFormat="1">
      <c r="A1239" s="83">
        <f>IF(C1239=C1238,A1238,IF(C1239=(C1238+1),A1238,(A1238+1)))</f>
        <v>176</v>
      </c>
      <c r="B1239" s="50">
        <f>IF(L1239="Stroke",IF(M1239=M1238,IF(A1239&lt;&gt;A1238,1,IF(L1238="Stroke",B1238+1,IF(L1237="Stroke",B1237+1,IF(L1236="Stroke",B1236+1,IF(L1235="Stroke",B1235+1,IF(L1234="Stroke",B1234+1,IF(L1233="Stroke",B1233+1,IF(L1232="Stroke",B1232+1,"")))))))),IF(A1239&lt;&gt;A1237,1,IF(M1239=M1237,IF(L1237="Stroke",B1237+1,IF(M1239=M1236,IF(L1236="Stroke",B1236+1,""))),1))),"")</f>
        <v>1</v>
      </c>
      <c r="C1239" s="83">
        <f t="shared" si="38"/>
        <v>66778</v>
      </c>
      <c r="D1239" s="83" t="str">
        <f t="shared" si="39"/>
        <v>2018115</v>
      </c>
      <c r="E1239" s="83">
        <v>2018</v>
      </c>
      <c r="F1239" s="83">
        <v>1</v>
      </c>
      <c r="G1239" s="83">
        <v>15</v>
      </c>
      <c r="H1239" s="83">
        <v>18</v>
      </c>
      <c r="I1239" s="83">
        <v>32</v>
      </c>
      <c r="J1239" s="83">
        <v>58</v>
      </c>
      <c r="K1239" s="83">
        <v>215</v>
      </c>
      <c r="L1239" s="83" t="s">
        <v>26</v>
      </c>
      <c r="M1239" s="83">
        <v>1</v>
      </c>
      <c r="N1239" s="83" t="s">
        <v>21</v>
      </c>
      <c r="O1239" s="83" t="s">
        <v>27</v>
      </c>
      <c r="P1239" s="83">
        <f>225-215</f>
        <v>10</v>
      </c>
      <c r="Q1239" s="120" t="s">
        <v>284</v>
      </c>
      <c r="R1239" s="83">
        <v>1</v>
      </c>
      <c r="S1239" s="96">
        <v>-26.244299999999999</v>
      </c>
      <c r="T1239" s="96">
        <v>28.0428</v>
      </c>
      <c r="U1239" s="96">
        <v>-20</v>
      </c>
      <c r="V1239" s="76">
        <f>ABS(U1239)</f>
        <v>20</v>
      </c>
      <c r="W1239" s="84">
        <f>IF(S1239 &lt;&gt; "",111.3*DEGREES(ACOS(SIN(RADIANS(S1239))*SIN(RADIANS(-26.191612))+(COS(RADIANS(S1239))*COS(RADIANS(-26.191612))*COS(RADIANS(T1239-28.027021))))),"")</f>
        <v>6.0721345940616471</v>
      </c>
      <c r="X1239" s="79"/>
      <c r="Y1239" s="79"/>
      <c r="Z1239" s="79"/>
      <c r="AA1239" s="79"/>
      <c r="AB1239" s="79"/>
      <c r="AC1239" s="79"/>
      <c r="AD1239" s="79"/>
      <c r="AE1239" s="79"/>
      <c r="AF1239" s="79"/>
      <c r="AG1239" s="79"/>
      <c r="AH1239" s="79"/>
      <c r="AI1239" s="79"/>
      <c r="AJ1239" s="79"/>
      <c r="AK1239" s="79"/>
      <c r="AL1239" s="79"/>
      <c r="AM1239" s="79"/>
      <c r="AN1239" s="79"/>
      <c r="AO1239" s="79"/>
      <c r="AP1239" s="79"/>
      <c r="AQ1239" s="79"/>
      <c r="AR1239" s="79"/>
      <c r="AS1239" s="79"/>
      <c r="AT1239" s="79"/>
      <c r="AU1239" s="79"/>
      <c r="AV1239" s="79"/>
      <c r="AW1239" s="79"/>
      <c r="AX1239" s="79"/>
      <c r="AY1239" s="79"/>
      <c r="AZ1239" s="79"/>
      <c r="BA1239" s="79"/>
      <c r="BB1239" s="79"/>
      <c r="BC1239" s="79"/>
      <c r="BD1239" s="79"/>
      <c r="BE1239" s="79"/>
      <c r="BF1239" s="79"/>
      <c r="BG1239" s="79"/>
      <c r="BH1239" s="79"/>
      <c r="BI1239" s="79"/>
      <c r="BJ1239" s="79"/>
      <c r="BK1239" s="79"/>
      <c r="BL1239" s="79"/>
      <c r="BM1239" s="79"/>
      <c r="BN1239" s="79"/>
      <c r="BO1239" s="79"/>
      <c r="BP1239" s="79"/>
      <c r="BQ1239" s="79"/>
      <c r="BR1239" s="79"/>
      <c r="BS1239" s="79"/>
      <c r="BT1239" s="79"/>
      <c r="BU1239" s="79"/>
      <c r="BV1239" s="79"/>
      <c r="BW1239" s="79"/>
      <c r="BX1239" s="79"/>
      <c r="BY1239" s="79"/>
      <c r="BZ1239" s="79"/>
      <c r="CA1239" s="79"/>
      <c r="CB1239" s="79"/>
      <c r="CC1239" s="79"/>
      <c r="CD1239" s="79"/>
      <c r="CE1239" s="79"/>
      <c r="CF1239" s="79"/>
      <c r="CG1239" s="79"/>
      <c r="CH1239" s="79"/>
      <c r="CI1239" s="79"/>
      <c r="CJ1239" s="79"/>
      <c r="CK1239" s="79"/>
      <c r="CL1239" s="79"/>
      <c r="CM1239" s="79"/>
      <c r="CN1239" s="79"/>
      <c r="CO1239" s="79"/>
      <c r="CP1239" s="79"/>
      <c r="CQ1239" s="79"/>
      <c r="CR1239" s="79"/>
      <c r="CS1239" s="79"/>
      <c r="CT1239" s="79"/>
      <c r="CU1239" s="79"/>
      <c r="CV1239" s="79"/>
      <c r="CW1239" s="79"/>
      <c r="CX1239" s="79"/>
      <c r="CY1239" s="79"/>
      <c r="CZ1239" s="79"/>
      <c r="DA1239" s="79"/>
      <c r="DB1239" s="79"/>
      <c r="DC1239" s="79"/>
      <c r="DD1239" s="79"/>
      <c r="DE1239" s="79"/>
      <c r="DF1239" s="79"/>
      <c r="DG1239" s="79"/>
      <c r="DH1239" s="79"/>
      <c r="DI1239" s="79"/>
      <c r="DJ1239" s="79"/>
      <c r="DK1239" s="79"/>
      <c r="DL1239" s="79"/>
      <c r="DM1239" s="79"/>
      <c r="DN1239" s="79"/>
      <c r="DO1239" s="79"/>
      <c r="DP1239" s="79"/>
      <c r="DQ1239" s="79"/>
      <c r="DR1239" s="79"/>
      <c r="DS1239" s="79"/>
      <c r="DT1239" s="79"/>
      <c r="DU1239" s="79"/>
      <c r="DV1239" s="79"/>
      <c r="DW1239" s="79"/>
      <c r="DX1239" s="79"/>
      <c r="DY1239" s="79"/>
      <c r="DZ1239" s="79"/>
      <c r="EA1239" s="79"/>
      <c r="EB1239" s="79"/>
      <c r="EC1239" s="79"/>
      <c r="ED1239" s="79"/>
      <c r="EE1239" s="79"/>
      <c r="EF1239" s="79"/>
      <c r="EG1239" s="79"/>
      <c r="EH1239" s="79"/>
      <c r="EI1239" s="79"/>
      <c r="EJ1239" s="79"/>
      <c r="EK1239" s="79"/>
      <c r="EL1239" s="79"/>
      <c r="EM1239" s="79"/>
      <c r="EN1239" s="79"/>
      <c r="EO1239" s="79"/>
      <c r="EP1239" s="79"/>
      <c r="EQ1239" s="79"/>
      <c r="ER1239" s="79"/>
      <c r="ES1239" s="79"/>
      <c r="ET1239" s="79"/>
      <c r="EU1239" s="79"/>
      <c r="EV1239" s="79"/>
      <c r="EW1239" s="79"/>
      <c r="EX1239" s="79"/>
      <c r="EY1239" s="79"/>
      <c r="EZ1239" s="79"/>
      <c r="FA1239" s="79"/>
      <c r="FB1239" s="79"/>
      <c r="FC1239" s="79"/>
      <c r="FD1239" s="79"/>
      <c r="FE1239" s="79"/>
      <c r="FF1239" s="79"/>
      <c r="FG1239" s="79"/>
      <c r="FH1239" s="79"/>
      <c r="FI1239" s="79"/>
      <c r="FJ1239" s="79"/>
      <c r="FK1239" s="79"/>
      <c r="FL1239" s="79"/>
      <c r="FM1239" s="79"/>
      <c r="FN1239" s="79"/>
      <c r="FO1239" s="79"/>
      <c r="FP1239" s="79"/>
      <c r="FQ1239" s="79"/>
      <c r="FR1239" s="79"/>
      <c r="FS1239" s="79"/>
      <c r="FT1239" s="79"/>
      <c r="FU1239" s="79"/>
      <c r="FV1239" s="79"/>
      <c r="FW1239" s="79"/>
      <c r="FX1239" s="79"/>
      <c r="FY1239" s="79"/>
      <c r="FZ1239" s="79"/>
      <c r="GA1239" s="79"/>
      <c r="GB1239" s="79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79"/>
      <c r="HP1239" s="79"/>
      <c r="HQ1239" s="79"/>
      <c r="HR1239" s="79"/>
      <c r="HS1239" s="79"/>
      <c r="HT1239" s="79"/>
      <c r="HU1239" s="79"/>
      <c r="HV1239" s="79"/>
      <c r="HW1239" s="79"/>
      <c r="HX1239" s="79"/>
      <c r="HY1239" s="79"/>
      <c r="HZ1239" s="79"/>
      <c r="IA1239" s="79"/>
      <c r="IB1239" s="79"/>
      <c r="IC1239" s="79"/>
      <c r="ID1239" s="79"/>
      <c r="IE1239" s="79"/>
      <c r="IF1239" s="79"/>
      <c r="IG1239" s="79"/>
      <c r="IH1239" s="79"/>
      <c r="II1239" s="79"/>
      <c r="IJ1239" s="79"/>
      <c r="IK1239" s="79"/>
      <c r="IL1239" s="79"/>
      <c r="IM1239" s="79"/>
      <c r="IN1239" s="79"/>
      <c r="IO1239" s="79"/>
      <c r="IP1239" s="79"/>
      <c r="IQ1239" s="79"/>
      <c r="IR1239" s="79"/>
      <c r="IS1239" s="79"/>
      <c r="IT1239" s="79"/>
      <c r="IU1239" s="79"/>
      <c r="IV1239" s="79"/>
      <c r="IW1239" s="79"/>
      <c r="IX1239" s="79"/>
      <c r="IY1239" s="79"/>
      <c r="IZ1239" s="79"/>
      <c r="JA1239" s="79"/>
      <c r="JB1239" s="79"/>
      <c r="JC1239" s="79"/>
      <c r="JD1239" s="79"/>
      <c r="JE1239" s="79"/>
      <c r="JF1239" s="79"/>
      <c r="JG1239" s="79"/>
      <c r="JH1239" s="79"/>
      <c r="JI1239" s="79"/>
      <c r="JJ1239" s="79"/>
      <c r="JK1239" s="79"/>
      <c r="JL1239" s="79"/>
      <c r="JM1239" s="79"/>
      <c r="JN1239" s="79"/>
      <c r="JO1239" s="79"/>
      <c r="JP1239" s="79"/>
      <c r="JQ1239" s="79"/>
      <c r="JR1239" s="79"/>
      <c r="JS1239" s="79"/>
      <c r="JT1239" s="79"/>
      <c r="JU1239" s="79"/>
      <c r="JV1239" s="79"/>
      <c r="JW1239" s="79"/>
      <c r="JX1239" s="79"/>
      <c r="JY1239" s="79"/>
      <c r="JZ1239" s="79"/>
      <c r="KA1239" s="79"/>
      <c r="KB1239" s="79"/>
      <c r="KC1239" s="79"/>
      <c r="KD1239" s="79"/>
      <c r="KE1239" s="79"/>
      <c r="KF1239" s="79"/>
      <c r="KG1239" s="79"/>
      <c r="KH1239" s="79"/>
      <c r="KI1239" s="79"/>
      <c r="KJ1239" s="79"/>
      <c r="KK1239" s="79"/>
      <c r="KL1239" s="79"/>
      <c r="KM1239" s="79"/>
      <c r="KN1239" s="79"/>
      <c r="KO1239" s="79"/>
      <c r="KP1239" s="79"/>
      <c r="KQ1239" s="79"/>
      <c r="KR1239" s="79"/>
      <c r="KS1239" s="79"/>
      <c r="KT1239" s="79"/>
      <c r="KU1239" s="79"/>
      <c r="KV1239" s="79"/>
      <c r="KW1239" s="79"/>
      <c r="KX1239" s="79"/>
      <c r="KY1239" s="79"/>
      <c r="KZ1239" s="79"/>
      <c r="LA1239" s="79"/>
      <c r="LB1239" s="79"/>
      <c r="LC1239" s="79"/>
      <c r="LD1239" s="79"/>
      <c r="LE1239" s="79"/>
      <c r="LF1239" s="79"/>
      <c r="LG1239" s="79"/>
      <c r="LH1239" s="79"/>
      <c r="LI1239" s="79"/>
      <c r="LJ1239" s="79"/>
      <c r="LK1239" s="79"/>
      <c r="LL1239" s="79"/>
      <c r="LM1239" s="79"/>
      <c r="LN1239" s="79"/>
      <c r="LO1239" s="79"/>
      <c r="LP1239" s="79"/>
      <c r="LQ1239" s="79"/>
      <c r="LR1239" s="79"/>
      <c r="LS1239" s="79"/>
      <c r="LT1239" s="79"/>
      <c r="LU1239" s="79"/>
      <c r="LV1239" s="79"/>
      <c r="LW1239" s="79"/>
      <c r="LX1239" s="79"/>
      <c r="LY1239" s="79"/>
      <c r="LZ1239" s="79"/>
      <c r="MA1239" s="79"/>
      <c r="MB1239" s="79"/>
      <c r="MC1239" s="79"/>
      <c r="MD1239" s="79"/>
      <c r="ME1239" s="79"/>
      <c r="MF1239" s="79"/>
      <c r="MG1239" s="79"/>
      <c r="MH1239" s="79"/>
      <c r="MI1239" s="79"/>
      <c r="MJ1239" s="79"/>
      <c r="MK1239" s="79"/>
      <c r="ML1239" s="79"/>
      <c r="MM1239" s="79"/>
      <c r="MN1239" s="79"/>
      <c r="MO1239" s="79"/>
      <c r="MP1239" s="79"/>
      <c r="MQ1239" s="79"/>
      <c r="MR1239" s="79"/>
      <c r="MS1239" s="79"/>
      <c r="MT1239" s="79"/>
      <c r="MU1239" s="79"/>
      <c r="MV1239" s="79"/>
      <c r="MW1239" s="79"/>
      <c r="MX1239" s="79"/>
      <c r="MY1239" s="79"/>
      <c r="MZ1239" s="79"/>
      <c r="NA1239" s="79"/>
      <c r="NB1239" s="79"/>
      <c r="NC1239" s="79"/>
      <c r="ND1239" s="79"/>
      <c r="NE1239" s="79"/>
      <c r="NF1239" s="79"/>
      <c r="NG1239" s="79"/>
      <c r="NH1239" s="79"/>
      <c r="NI1239" s="79"/>
      <c r="NJ1239" s="79"/>
      <c r="NK1239" s="79"/>
      <c r="NL1239" s="79"/>
      <c r="NM1239" s="79"/>
      <c r="NN1239" s="79"/>
      <c r="NO1239" s="79"/>
      <c r="NP1239" s="79"/>
      <c r="NQ1239" s="79"/>
      <c r="NR1239" s="79"/>
      <c r="NS1239" s="79"/>
      <c r="NT1239" s="79"/>
      <c r="NU1239" s="79"/>
      <c r="NV1239" s="79"/>
      <c r="NW1239" s="79"/>
      <c r="NX1239" s="79"/>
      <c r="NY1239" s="79"/>
      <c r="NZ1239" s="79"/>
      <c r="OA1239" s="79"/>
      <c r="OB1239" s="79"/>
      <c r="OC1239" s="79"/>
      <c r="OD1239" s="79"/>
      <c r="OE1239" s="79"/>
      <c r="OF1239" s="79"/>
      <c r="OG1239" s="79"/>
      <c r="OH1239" s="79"/>
      <c r="OI1239" s="79"/>
      <c r="OJ1239" s="79"/>
      <c r="OK1239" s="79"/>
      <c r="OL1239" s="79"/>
      <c r="OM1239" s="79"/>
      <c r="ON1239" s="79"/>
      <c r="OO1239" s="79"/>
      <c r="OP1239" s="79"/>
      <c r="OQ1239" s="79"/>
      <c r="OR1239" s="79"/>
      <c r="OS1239" s="79"/>
      <c r="OT1239" s="79"/>
      <c r="OU1239" s="79"/>
      <c r="OV1239" s="79"/>
      <c r="OW1239" s="79"/>
      <c r="OX1239" s="79"/>
      <c r="OY1239" s="79"/>
      <c r="OZ1239" s="79"/>
      <c r="PA1239" s="79"/>
      <c r="PB1239" s="79"/>
      <c r="PC1239" s="79"/>
      <c r="PD1239" s="79"/>
      <c r="PE1239" s="79"/>
      <c r="PF1239" s="79"/>
      <c r="PG1239" s="79"/>
      <c r="PH1239" s="79"/>
      <c r="PI1239" s="79"/>
      <c r="PJ1239" s="79"/>
      <c r="PK1239" s="79"/>
      <c r="PL1239" s="79"/>
      <c r="PM1239" s="79"/>
      <c r="PN1239" s="79"/>
      <c r="PO1239" s="79"/>
      <c r="PP1239" s="79"/>
      <c r="PQ1239" s="79"/>
      <c r="PR1239" s="79"/>
      <c r="PS1239" s="79"/>
      <c r="PT1239" s="79"/>
      <c r="PU1239" s="79"/>
      <c r="PV1239" s="79"/>
      <c r="PW1239" s="79"/>
      <c r="PX1239" s="79"/>
      <c r="PY1239" s="79"/>
      <c r="PZ1239" s="79"/>
      <c r="QA1239" s="79"/>
      <c r="QB1239" s="79"/>
      <c r="QC1239" s="79"/>
      <c r="QD1239" s="79"/>
      <c r="QE1239" s="79"/>
      <c r="QF1239" s="79"/>
      <c r="QG1239" s="79"/>
      <c r="QH1239" s="79"/>
      <c r="QI1239" s="79"/>
      <c r="QJ1239" s="79"/>
      <c r="QK1239" s="79"/>
      <c r="QL1239" s="79"/>
      <c r="QM1239" s="79"/>
      <c r="QN1239" s="79"/>
      <c r="QO1239" s="79"/>
      <c r="QP1239" s="79"/>
      <c r="QQ1239" s="79"/>
      <c r="QR1239" s="79"/>
      <c r="QS1239" s="79"/>
      <c r="QT1239" s="79"/>
      <c r="QU1239" s="79"/>
      <c r="QV1239" s="79"/>
      <c r="QW1239" s="79"/>
      <c r="QX1239" s="79"/>
      <c r="QY1239" s="79"/>
      <c r="QZ1239" s="79"/>
      <c r="RA1239" s="79"/>
      <c r="RB1239" s="79"/>
      <c r="RC1239" s="79"/>
      <c r="RD1239" s="79"/>
      <c r="RE1239" s="79"/>
      <c r="RF1239" s="79"/>
      <c r="RG1239" s="79"/>
      <c r="RH1239" s="79"/>
      <c r="RI1239" s="79"/>
      <c r="RJ1239" s="79"/>
      <c r="RK1239" s="79"/>
      <c r="RL1239" s="79"/>
      <c r="RM1239" s="79"/>
      <c r="RN1239" s="79"/>
      <c r="RO1239" s="79"/>
      <c r="RP1239" s="79"/>
      <c r="RQ1239" s="79"/>
      <c r="RR1239" s="79"/>
      <c r="RS1239" s="79"/>
      <c r="RT1239" s="79"/>
      <c r="RU1239" s="79"/>
      <c r="RV1239" s="79"/>
      <c r="RW1239" s="79"/>
      <c r="RX1239" s="79"/>
      <c r="RY1239" s="79"/>
      <c r="RZ1239" s="79"/>
      <c r="SA1239" s="79"/>
      <c r="SB1239" s="79"/>
      <c r="SC1239" s="79"/>
      <c r="SD1239" s="79"/>
      <c r="SE1239" s="79"/>
      <c r="SF1239" s="79"/>
      <c r="SG1239" s="79"/>
      <c r="SH1239" s="79"/>
      <c r="SI1239" s="79"/>
      <c r="SJ1239" s="79"/>
      <c r="SK1239" s="79"/>
      <c r="SL1239" s="79"/>
      <c r="SM1239" s="79"/>
      <c r="SN1239" s="79"/>
      <c r="SO1239" s="79"/>
      <c r="SP1239" s="79"/>
      <c r="SQ1239" s="79"/>
      <c r="SR1239" s="79"/>
      <c r="SS1239" s="79"/>
      <c r="ST1239" s="79"/>
      <c r="SU1239" s="79"/>
      <c r="SV1239" s="79"/>
      <c r="SW1239" s="79"/>
      <c r="SX1239" s="79"/>
      <c r="SY1239" s="79"/>
      <c r="SZ1239" s="79"/>
      <c r="TA1239" s="79"/>
      <c r="TB1239" s="79"/>
      <c r="TC1239" s="79"/>
      <c r="TD1239" s="79"/>
      <c r="TE1239" s="79"/>
      <c r="TF1239" s="79"/>
      <c r="TG1239" s="79"/>
      <c r="TH1239" s="79"/>
      <c r="TI1239" s="79"/>
      <c r="TJ1239" s="79"/>
      <c r="TK1239" s="79"/>
      <c r="TL1239" s="79"/>
      <c r="TM1239" s="79"/>
      <c r="TN1239" s="79"/>
      <c r="TO1239" s="79"/>
      <c r="TP1239" s="79"/>
      <c r="TQ1239" s="79"/>
      <c r="TR1239" s="79"/>
      <c r="TS1239" s="79"/>
      <c r="TT1239" s="79"/>
      <c r="TU1239" s="79"/>
      <c r="TV1239" s="79"/>
      <c r="TW1239" s="79"/>
      <c r="TX1239" s="79"/>
      <c r="TY1239" s="79"/>
      <c r="TZ1239" s="79"/>
      <c r="UA1239" s="79"/>
      <c r="UB1239" s="79"/>
      <c r="UC1239" s="79"/>
      <c r="UD1239" s="79"/>
      <c r="UE1239" s="79"/>
      <c r="UF1239" s="79"/>
      <c r="UG1239" s="79"/>
      <c r="UH1239" s="79"/>
      <c r="UI1239" s="79"/>
      <c r="UJ1239" s="79"/>
      <c r="UK1239" s="79"/>
      <c r="UL1239" s="79"/>
      <c r="UM1239" s="79"/>
      <c r="UN1239" s="79"/>
      <c r="UO1239" s="79"/>
      <c r="UP1239" s="79"/>
      <c r="UQ1239" s="79"/>
      <c r="UR1239" s="79"/>
      <c r="US1239" s="79"/>
      <c r="UT1239" s="79"/>
      <c r="UU1239" s="79"/>
      <c r="UV1239" s="79"/>
      <c r="UW1239" s="79"/>
      <c r="UX1239" s="79"/>
      <c r="UY1239" s="79"/>
      <c r="UZ1239" s="79"/>
      <c r="VA1239" s="79"/>
      <c r="VB1239" s="79"/>
      <c r="VC1239" s="79"/>
      <c r="VD1239" s="79"/>
      <c r="VE1239" s="79"/>
      <c r="VF1239" s="79"/>
      <c r="VG1239" s="79"/>
      <c r="VH1239" s="79"/>
      <c r="VI1239" s="79"/>
      <c r="VJ1239" s="79"/>
      <c r="VK1239" s="79"/>
      <c r="VL1239" s="79"/>
      <c r="VM1239" s="79"/>
      <c r="VN1239" s="79"/>
      <c r="VO1239" s="79"/>
      <c r="VP1239" s="79"/>
      <c r="VQ1239" s="79"/>
      <c r="VR1239" s="79"/>
      <c r="VS1239" s="79"/>
      <c r="VT1239" s="79"/>
      <c r="VU1239" s="79"/>
      <c r="VV1239" s="79"/>
      <c r="VW1239" s="79"/>
      <c r="VX1239" s="79"/>
      <c r="VY1239" s="79"/>
      <c r="VZ1239" s="79"/>
      <c r="WA1239" s="79"/>
      <c r="WB1239" s="79"/>
      <c r="WC1239" s="79"/>
    </row>
    <row r="1240" spans="1:601" s="79" customFormat="1">
      <c r="A1240" s="60">
        <f>IF(C1240=C1239,A1239,IF(C1240=(C1239+1),A1239,(A1239+1)))</f>
        <v>176</v>
      </c>
      <c r="B1240" s="50">
        <f>IF(L1240="Stroke",IF(M1240=M1239,IF(A1240&lt;&gt;A1239,1,IF(L1239="Stroke",B1239+1,IF(L1238="Stroke",B1238+1,IF(L1237="Stroke",B1237+1,IF(L1236="Stroke",B1236+1,IF(L1235="Stroke",B1235+1,IF(L1234="Stroke",B1234+1,IF(L1233="Stroke",B1233+1,"")))))))),IF(A1240&lt;&gt;A1238,1,IF(M1240=M1238,IF(L1238="Stroke",B1238+1,IF(M1240=M1237,IF(L1237="Stroke",B1237+1,""))),1))),"")</f>
        <v>2</v>
      </c>
      <c r="C1240" s="60">
        <f t="shared" si="38"/>
        <v>66778</v>
      </c>
      <c r="D1240" s="60" t="str">
        <f t="shared" si="39"/>
        <v>2018115</v>
      </c>
      <c r="E1240" s="60">
        <v>2018</v>
      </c>
      <c r="F1240" s="60">
        <v>1</v>
      </c>
      <c r="G1240" s="60">
        <v>15</v>
      </c>
      <c r="H1240" s="60">
        <v>18</v>
      </c>
      <c r="I1240" s="60">
        <v>32</v>
      </c>
      <c r="J1240" s="60">
        <v>58</v>
      </c>
      <c r="K1240" s="60">
        <v>249</v>
      </c>
      <c r="L1240" s="60" t="s">
        <v>26</v>
      </c>
      <c r="M1240" s="60">
        <v>1</v>
      </c>
      <c r="N1240" s="60" t="s">
        <v>21</v>
      </c>
      <c r="O1240" s="60" t="s">
        <v>27</v>
      </c>
      <c r="P1240" s="60">
        <f>259-248</f>
        <v>11</v>
      </c>
      <c r="Q1240" s="60"/>
      <c r="R1240" s="60"/>
      <c r="S1240" s="60"/>
      <c r="T1240" s="60"/>
    </row>
    <row r="1241" spans="1:601" s="79" customFormat="1">
      <c r="A1241" s="60">
        <f>IF(C1241=C1240,A1240,IF(C1241=(C1240+1),A1240,(A1240+1)))</f>
        <v>176</v>
      </c>
      <c r="B1241" s="50">
        <f>IF(L1241="Stroke",IF(M1241=M1240,IF(A1241&lt;&gt;A1240,1,IF(L1240="Stroke",B1240+1,IF(L1239="Stroke",B1239+1,IF(L1238="Stroke",B1238+1,IF(L1237="Stroke",B1237+1,IF(L1236="Stroke",B1236+1,IF(L1235="Stroke",B1235+1,IF(L1234="Stroke",B1234+1,"")))))))),IF(A1241&lt;&gt;A1239,1,IF(M1241=M1239,IF(L1239="Stroke",B1239+1,IF(M1241=M1238,IF(L1238="Stroke",B1238+1,""))),1))),"")</f>
        <v>3</v>
      </c>
      <c r="C1241" s="60">
        <f t="shared" si="38"/>
        <v>66778</v>
      </c>
      <c r="D1241" s="60" t="str">
        <f t="shared" si="39"/>
        <v>2018115</v>
      </c>
      <c r="E1241" s="60">
        <v>2018</v>
      </c>
      <c r="F1241" s="60">
        <v>1</v>
      </c>
      <c r="G1241" s="60">
        <v>15</v>
      </c>
      <c r="H1241" s="60">
        <v>18</v>
      </c>
      <c r="I1241" s="60">
        <v>32</v>
      </c>
      <c r="J1241" s="60">
        <v>58</v>
      </c>
      <c r="K1241" s="60">
        <v>313</v>
      </c>
      <c r="L1241" s="60" t="s">
        <v>26</v>
      </c>
      <c r="M1241" s="60">
        <v>1</v>
      </c>
      <c r="N1241" s="60" t="s">
        <v>21</v>
      </c>
      <c r="O1241" s="60" t="s">
        <v>27</v>
      </c>
      <c r="P1241" s="60">
        <f>326-313</f>
        <v>13</v>
      </c>
      <c r="Q1241" s="60"/>
      <c r="R1241" s="60"/>
      <c r="S1241" s="60"/>
      <c r="T1241" s="60"/>
    </row>
    <row r="1242" spans="1:601" s="79" customFormat="1">
      <c r="A1242" s="60">
        <f>IF(C1242=C1241,A1241,IF(C1242=(C1241+1),A1241,(A1241+1)))</f>
        <v>176</v>
      </c>
      <c r="B1242" s="50">
        <f>IF(L1242="Stroke",IF(M1242=M1241,IF(A1242&lt;&gt;A1241,1,IF(L1241="Stroke",B1241+1,IF(L1240="Stroke",B1240+1,IF(L1239="Stroke",B1239+1,IF(L1238="Stroke",B1238+1,IF(L1237="Stroke",B1237+1,IF(L1236="Stroke",B1236+1,IF(L1235="Stroke",B1235+1,"")))))))),IF(A1242&lt;&gt;A1240,1,IF(M1242=M1240,IF(L1240="Stroke",B1240+1,IF(M1242=M1239,IF(L1239="Stroke",B1239+1,""))),1))),"")</f>
        <v>4</v>
      </c>
      <c r="C1242" s="60">
        <f t="shared" si="38"/>
        <v>66778</v>
      </c>
      <c r="D1242" s="60" t="str">
        <f t="shared" si="39"/>
        <v>2018115</v>
      </c>
      <c r="E1242" s="60">
        <v>2018</v>
      </c>
      <c r="F1242" s="60">
        <v>1</v>
      </c>
      <c r="G1242" s="60">
        <v>15</v>
      </c>
      <c r="H1242" s="60">
        <v>18</v>
      </c>
      <c r="I1242" s="60">
        <v>32</v>
      </c>
      <c r="J1242" s="60">
        <v>58</v>
      </c>
      <c r="K1242" s="60">
        <v>365</v>
      </c>
      <c r="L1242" s="60" t="s">
        <v>26</v>
      </c>
      <c r="M1242" s="60">
        <v>1</v>
      </c>
      <c r="N1242" s="60" t="s">
        <v>21</v>
      </c>
      <c r="O1242" s="60" t="s">
        <v>27</v>
      </c>
      <c r="P1242" s="60">
        <f>373-365</f>
        <v>8</v>
      </c>
      <c r="Q1242" s="60"/>
      <c r="R1242" s="60"/>
      <c r="S1242" s="60"/>
      <c r="T1242" s="60"/>
    </row>
    <row r="1243" spans="1:601" s="79" customFormat="1">
      <c r="A1243" s="60">
        <f>IF(C1243=C1242,A1242,IF(C1243=(C1242+1),A1242,(A1242+1)))</f>
        <v>176</v>
      </c>
      <c r="B1243" s="50">
        <f>IF(L1243="Stroke",IF(M1243=M1242,IF(A1243&lt;&gt;A1242,1,IF(L1242="Stroke",B1242+1,IF(L1241="Stroke",B1241+1,IF(L1240="Stroke",B1240+1,IF(L1239="Stroke",B1239+1,IF(L1238="Stroke",B1238+1,IF(L1237="Stroke",B1237+1,IF(L1236="Stroke",B1236+1,"")))))))),IF(A1243&lt;&gt;A1241,1,IF(M1243=M1241,IF(L1241="Stroke",B1241+1,IF(M1243=M1240,IF(L1240="Stroke",B1240+1,""))),1))),"")</f>
        <v>5</v>
      </c>
      <c r="C1243" s="60">
        <f t="shared" si="38"/>
        <v>66778</v>
      </c>
      <c r="D1243" s="60" t="str">
        <f t="shared" si="39"/>
        <v>2018115</v>
      </c>
      <c r="E1243" s="60">
        <v>2018</v>
      </c>
      <c r="F1243" s="60">
        <v>1</v>
      </c>
      <c r="G1243" s="60">
        <v>15</v>
      </c>
      <c r="H1243" s="60">
        <v>18</v>
      </c>
      <c r="I1243" s="60">
        <v>32</v>
      </c>
      <c r="J1243" s="60">
        <v>58</v>
      </c>
      <c r="K1243" s="60">
        <v>389</v>
      </c>
      <c r="L1243" s="60" t="s">
        <v>26</v>
      </c>
      <c r="M1243" s="60">
        <v>1</v>
      </c>
      <c r="N1243" s="60" t="s">
        <v>21</v>
      </c>
      <c r="O1243" s="60" t="s">
        <v>27</v>
      </c>
      <c r="P1243" s="60">
        <f>392-389</f>
        <v>3</v>
      </c>
      <c r="Q1243" s="60"/>
      <c r="R1243" s="60"/>
      <c r="S1243" s="60"/>
      <c r="T1243" s="60"/>
    </row>
    <row r="1244" spans="1:601" s="79" customFormat="1">
      <c r="A1244" s="60">
        <f>IF(C1244=C1243,A1243,IF(C1244=(C1243+1),A1243,(A1243+1)))</f>
        <v>176</v>
      </c>
      <c r="B1244" s="50">
        <f>IF(L1244="Stroke",IF(M1244=M1243,IF(A1244&lt;&gt;A1243,1,IF(L1243="Stroke",B1243+1,IF(L1242="Stroke",B1242+1,IF(L1241="Stroke",B1241+1,IF(L1240="Stroke",B1240+1,IF(L1239="Stroke",B1239+1,IF(L1238="Stroke",B1238+1,IF(L1237="Stroke",B1237+1,"")))))))),IF(A1244&lt;&gt;A1242,1,IF(M1244=M1242,IF(L1242="Stroke",B1242+1,IF(M1244=M1241,IF(L1241="Stroke",B1241+1,""))),1))),"")</f>
        <v>6</v>
      </c>
      <c r="C1244" s="60">
        <f t="shared" si="38"/>
        <v>66778</v>
      </c>
      <c r="D1244" s="60" t="str">
        <f t="shared" si="39"/>
        <v>2018115</v>
      </c>
      <c r="E1244" s="60">
        <v>2018</v>
      </c>
      <c r="F1244" s="60">
        <v>1</v>
      </c>
      <c r="G1244" s="60">
        <v>15</v>
      </c>
      <c r="H1244" s="60">
        <v>18</v>
      </c>
      <c r="I1244" s="60">
        <v>32</v>
      </c>
      <c r="J1244" s="60">
        <v>58</v>
      </c>
      <c r="K1244" s="60">
        <v>406</v>
      </c>
      <c r="L1244" s="60" t="s">
        <v>26</v>
      </c>
      <c r="M1244" s="60">
        <v>1</v>
      </c>
      <c r="N1244" s="60" t="s">
        <v>21</v>
      </c>
      <c r="O1244" s="60" t="s">
        <v>27</v>
      </c>
      <c r="P1244" s="60">
        <f>409-406</f>
        <v>3</v>
      </c>
      <c r="Q1244" s="60"/>
      <c r="R1244" s="60"/>
      <c r="S1244" s="60"/>
      <c r="T1244" s="60"/>
    </row>
    <row r="1245" spans="1:601" s="79" customFormat="1">
      <c r="A1245" s="60">
        <f>IF(C1245=C1244,A1244,IF(C1245=(C1244+1),A1244,(A1244+1)))</f>
        <v>176</v>
      </c>
      <c r="B1245" s="50">
        <f>IF(L1245="Stroke",IF(M1245=M1244,IF(A1245&lt;&gt;A1244,1,IF(L1244="Stroke",B1244+1,IF(L1243="Stroke",B1243+1,IF(L1242="Stroke",B1242+1,IF(L1241="Stroke",B1241+1,IF(L1240="Stroke",B1240+1,IF(L1239="Stroke",B1239+1,IF(L1238="Stroke",B1238+1,"")))))))),IF(A1245&lt;&gt;A1243,1,IF(M1245=M1243,IF(L1243="Stroke",B1243+1,IF(M1245=M1242,IF(L1242="Stroke",B1242+1,""))),1))),"")</f>
        <v>7</v>
      </c>
      <c r="C1245" s="60">
        <f t="shared" si="38"/>
        <v>66778</v>
      </c>
      <c r="D1245" s="60" t="str">
        <f t="shared" si="39"/>
        <v>2018115</v>
      </c>
      <c r="E1245" s="60">
        <v>2018</v>
      </c>
      <c r="F1245" s="60">
        <v>1</v>
      </c>
      <c r="G1245" s="60">
        <v>15</v>
      </c>
      <c r="H1245" s="60">
        <v>18</v>
      </c>
      <c r="I1245" s="60">
        <v>32</v>
      </c>
      <c r="J1245" s="60">
        <v>58</v>
      </c>
      <c r="K1245" s="60">
        <v>433</v>
      </c>
      <c r="L1245" s="60" t="s">
        <v>26</v>
      </c>
      <c r="M1245" s="60">
        <v>1</v>
      </c>
      <c r="N1245" s="60" t="s">
        <v>21</v>
      </c>
      <c r="O1245" s="60" t="s">
        <v>27</v>
      </c>
      <c r="P1245" s="60">
        <f>439-433</f>
        <v>6</v>
      </c>
      <c r="Q1245" s="60"/>
      <c r="R1245" s="60"/>
      <c r="S1245" s="60"/>
      <c r="T1245" s="60"/>
    </row>
    <row r="1246" spans="1:601" s="85" customFormat="1">
      <c r="A1246" s="83">
        <f>IF(C1246=C1245,A1245,IF(C1246=(C1245+1),A1245,(A1245+1)))</f>
        <v>177</v>
      </c>
      <c r="B1246" s="50">
        <f>IF(L1246="Stroke",IF(M1246=M1245,IF(A1246&lt;&gt;A1245,1,IF(L1245="Stroke",B1245+1,IF(L1244="Stroke",B1244+1,IF(L1243="Stroke",B1243+1,IF(L1242="Stroke",B1242+1,IF(L1241="Stroke",B1241+1,IF(L1240="Stroke",B1240+1,IF(L1239="Stroke",B1239+1,"")))))))),IF(A1246&lt;&gt;A1244,1,IF(M1246=M1244,IF(L1244="Stroke",B1244+1,IF(M1246=M1243,IF(L1243="Stroke",B1243+1,""))),1))),"")</f>
        <v>1</v>
      </c>
      <c r="C1246" s="83">
        <f t="shared" si="38"/>
        <v>67024</v>
      </c>
      <c r="D1246" s="83" t="str">
        <f t="shared" si="39"/>
        <v>2018115</v>
      </c>
      <c r="E1246" s="83">
        <v>2018</v>
      </c>
      <c r="F1246" s="83">
        <v>1</v>
      </c>
      <c r="G1246" s="83">
        <v>15</v>
      </c>
      <c r="H1246" s="83">
        <v>18</v>
      </c>
      <c r="I1246" s="83">
        <v>37</v>
      </c>
      <c r="J1246" s="83">
        <v>4</v>
      </c>
      <c r="K1246" s="83">
        <v>152</v>
      </c>
      <c r="L1246" s="83" t="s">
        <v>26</v>
      </c>
      <c r="M1246" s="83">
        <v>1</v>
      </c>
      <c r="N1246" s="83" t="s">
        <v>21</v>
      </c>
      <c r="O1246" s="83" t="s">
        <v>27</v>
      </c>
      <c r="P1246" s="83">
        <f>158-152</f>
        <v>6</v>
      </c>
      <c r="Q1246" s="83"/>
      <c r="R1246" s="60"/>
      <c r="S1246" s="60"/>
      <c r="T1246" s="60"/>
      <c r="U1246" s="79"/>
      <c r="V1246" s="79"/>
      <c r="W1246" s="79"/>
      <c r="X1246" s="79"/>
      <c r="Y1246" s="79"/>
      <c r="Z1246" s="79"/>
      <c r="AA1246" s="79"/>
      <c r="AB1246" s="79"/>
      <c r="AC1246" s="79"/>
      <c r="AD1246" s="79"/>
      <c r="AE1246" s="79"/>
      <c r="AF1246" s="79"/>
      <c r="AG1246" s="79"/>
      <c r="AH1246" s="79"/>
      <c r="AI1246" s="79"/>
      <c r="AJ1246" s="79"/>
      <c r="AK1246" s="79"/>
      <c r="AL1246" s="79"/>
      <c r="AM1246" s="79"/>
      <c r="AN1246" s="79"/>
      <c r="AO1246" s="79"/>
      <c r="AP1246" s="79"/>
      <c r="AQ1246" s="79"/>
      <c r="AR1246" s="79"/>
      <c r="AS1246" s="79"/>
      <c r="AT1246" s="79"/>
      <c r="AU1246" s="79"/>
      <c r="AV1246" s="79"/>
      <c r="AW1246" s="79"/>
      <c r="AX1246" s="79"/>
      <c r="AY1246" s="79"/>
      <c r="AZ1246" s="79"/>
      <c r="BA1246" s="79"/>
      <c r="BB1246" s="79"/>
      <c r="BC1246" s="79"/>
      <c r="BD1246" s="79"/>
      <c r="BE1246" s="79"/>
      <c r="BF1246" s="79"/>
      <c r="BG1246" s="79"/>
      <c r="BH1246" s="79"/>
      <c r="BI1246" s="79"/>
      <c r="BJ1246" s="79"/>
      <c r="BK1246" s="79"/>
      <c r="BL1246" s="79"/>
      <c r="BM1246" s="79"/>
      <c r="BN1246" s="79"/>
      <c r="BO1246" s="79"/>
      <c r="BP1246" s="79"/>
      <c r="BQ1246" s="79"/>
      <c r="BR1246" s="79"/>
      <c r="BS1246" s="79"/>
      <c r="BT1246" s="79"/>
      <c r="BU1246" s="79"/>
      <c r="BV1246" s="79"/>
      <c r="BW1246" s="79"/>
      <c r="BX1246" s="79"/>
      <c r="BY1246" s="79"/>
      <c r="BZ1246" s="79"/>
      <c r="CA1246" s="79"/>
      <c r="CB1246" s="79"/>
      <c r="CC1246" s="79"/>
      <c r="CD1246" s="79"/>
      <c r="CE1246" s="79"/>
      <c r="CF1246" s="79"/>
      <c r="CG1246" s="79"/>
      <c r="CH1246" s="79"/>
      <c r="CI1246" s="79"/>
      <c r="CJ1246" s="79"/>
      <c r="CK1246" s="79"/>
      <c r="CL1246" s="79"/>
      <c r="CM1246" s="79"/>
      <c r="CN1246" s="79"/>
      <c r="CO1246" s="79"/>
      <c r="CP1246" s="79"/>
      <c r="CQ1246" s="79"/>
      <c r="CR1246" s="79"/>
      <c r="CS1246" s="79"/>
      <c r="CT1246" s="79"/>
      <c r="CU1246" s="79"/>
      <c r="CV1246" s="79"/>
      <c r="CW1246" s="79"/>
      <c r="CX1246" s="79"/>
      <c r="CY1246" s="79"/>
      <c r="CZ1246" s="79"/>
      <c r="DA1246" s="79"/>
      <c r="DB1246" s="79"/>
      <c r="DC1246" s="79"/>
      <c r="DD1246" s="79"/>
      <c r="DE1246" s="79"/>
      <c r="DF1246" s="79"/>
      <c r="DG1246" s="79"/>
      <c r="DH1246" s="79"/>
      <c r="DI1246" s="79"/>
      <c r="DJ1246" s="79"/>
      <c r="DK1246" s="79"/>
      <c r="DL1246" s="79"/>
      <c r="DM1246" s="79"/>
      <c r="DN1246" s="79"/>
      <c r="DO1246" s="79"/>
      <c r="DP1246" s="79"/>
      <c r="DQ1246" s="79"/>
      <c r="DR1246" s="79"/>
      <c r="DS1246" s="79"/>
      <c r="DT1246" s="79"/>
      <c r="DU1246" s="79"/>
      <c r="DV1246" s="79"/>
      <c r="DW1246" s="79"/>
      <c r="DX1246" s="79"/>
      <c r="DY1246" s="79"/>
      <c r="DZ1246" s="79"/>
      <c r="EA1246" s="79"/>
      <c r="EB1246" s="79"/>
      <c r="EC1246" s="79"/>
      <c r="ED1246" s="79"/>
      <c r="EE1246" s="79"/>
      <c r="EF1246" s="79"/>
      <c r="EG1246" s="79"/>
      <c r="EH1246" s="79"/>
      <c r="EI1246" s="79"/>
      <c r="EJ1246" s="79"/>
      <c r="EK1246" s="79"/>
      <c r="EL1246" s="79"/>
      <c r="EM1246" s="79"/>
      <c r="EN1246" s="79"/>
      <c r="EO1246" s="79"/>
      <c r="EP1246" s="79"/>
      <c r="EQ1246" s="79"/>
      <c r="ER1246" s="79"/>
      <c r="ES1246" s="79"/>
      <c r="ET1246" s="79"/>
      <c r="EU1246" s="79"/>
      <c r="EV1246" s="79"/>
      <c r="EW1246" s="79"/>
      <c r="EX1246" s="79"/>
      <c r="EY1246" s="79"/>
      <c r="EZ1246" s="79"/>
      <c r="FA1246" s="79"/>
      <c r="FB1246" s="79"/>
      <c r="FC1246" s="79"/>
      <c r="FD1246" s="79"/>
      <c r="FE1246" s="79"/>
      <c r="FF1246" s="79"/>
      <c r="FG1246" s="79"/>
      <c r="FH1246" s="79"/>
      <c r="FI1246" s="79"/>
      <c r="FJ1246" s="79"/>
      <c r="FK1246" s="79"/>
      <c r="FL1246" s="79"/>
      <c r="FM1246" s="79"/>
      <c r="FN1246" s="79"/>
      <c r="FO1246" s="79"/>
      <c r="FP1246" s="79"/>
      <c r="FQ1246" s="79"/>
      <c r="FR1246" s="79"/>
      <c r="FS1246" s="79"/>
      <c r="FT1246" s="79"/>
      <c r="FU1246" s="79"/>
      <c r="FV1246" s="79"/>
      <c r="FW1246" s="79"/>
      <c r="FX1246" s="79"/>
      <c r="FY1246" s="79"/>
      <c r="FZ1246" s="79"/>
      <c r="GA1246" s="79"/>
      <c r="GB1246" s="79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79"/>
      <c r="HP1246" s="79"/>
      <c r="HQ1246" s="79"/>
      <c r="HR1246" s="79"/>
      <c r="HS1246" s="79"/>
      <c r="HT1246" s="79"/>
      <c r="HU1246" s="79"/>
      <c r="HV1246" s="79"/>
      <c r="HW1246" s="79"/>
      <c r="HX1246" s="79"/>
      <c r="HY1246" s="79"/>
      <c r="HZ1246" s="79"/>
      <c r="IA1246" s="79"/>
      <c r="IB1246" s="79"/>
      <c r="IC1246" s="79"/>
      <c r="ID1246" s="79"/>
      <c r="IE1246" s="79"/>
      <c r="IF1246" s="79"/>
      <c r="IG1246" s="79"/>
      <c r="IH1246" s="79"/>
      <c r="II1246" s="79"/>
      <c r="IJ1246" s="79"/>
      <c r="IK1246" s="79"/>
      <c r="IL1246" s="79"/>
      <c r="IM1246" s="79"/>
      <c r="IN1246" s="79"/>
      <c r="IO1246" s="79"/>
      <c r="IP1246" s="79"/>
      <c r="IQ1246" s="79"/>
      <c r="IR1246" s="79"/>
      <c r="IS1246" s="79"/>
      <c r="IT1246" s="79"/>
      <c r="IU1246" s="79"/>
      <c r="IV1246" s="79"/>
      <c r="IW1246" s="79"/>
      <c r="IX1246" s="79"/>
      <c r="IY1246" s="79"/>
      <c r="IZ1246" s="79"/>
      <c r="JA1246" s="79"/>
      <c r="JB1246" s="79"/>
      <c r="JC1246" s="79"/>
      <c r="JD1246" s="79"/>
      <c r="JE1246" s="79"/>
      <c r="JF1246" s="79"/>
      <c r="JG1246" s="79"/>
      <c r="JH1246" s="79"/>
      <c r="JI1246" s="79"/>
      <c r="JJ1246" s="79"/>
      <c r="JK1246" s="79"/>
      <c r="JL1246" s="79"/>
      <c r="JM1246" s="79"/>
      <c r="JN1246" s="79"/>
      <c r="JO1246" s="79"/>
      <c r="JP1246" s="79"/>
      <c r="JQ1246" s="79"/>
      <c r="JR1246" s="79"/>
      <c r="JS1246" s="79"/>
      <c r="JT1246" s="79"/>
      <c r="JU1246" s="79"/>
      <c r="JV1246" s="79"/>
      <c r="JW1246" s="79"/>
      <c r="JX1246" s="79"/>
      <c r="JY1246" s="79"/>
      <c r="JZ1246" s="79"/>
      <c r="KA1246" s="79"/>
      <c r="KB1246" s="79"/>
      <c r="KC1246" s="79"/>
      <c r="KD1246" s="79"/>
      <c r="KE1246" s="79"/>
      <c r="KF1246" s="79"/>
      <c r="KG1246" s="79"/>
      <c r="KH1246" s="79"/>
      <c r="KI1246" s="79"/>
      <c r="KJ1246" s="79"/>
      <c r="KK1246" s="79"/>
      <c r="KL1246" s="79"/>
      <c r="KM1246" s="79"/>
      <c r="KN1246" s="79"/>
      <c r="KO1246" s="79"/>
      <c r="KP1246" s="79"/>
      <c r="KQ1246" s="79"/>
      <c r="KR1246" s="79"/>
      <c r="KS1246" s="79"/>
      <c r="KT1246" s="79"/>
      <c r="KU1246" s="79"/>
      <c r="KV1246" s="79"/>
      <c r="KW1246" s="79"/>
      <c r="KX1246" s="79"/>
      <c r="KY1246" s="79"/>
      <c r="KZ1246" s="79"/>
      <c r="LA1246" s="79"/>
      <c r="LB1246" s="79"/>
      <c r="LC1246" s="79"/>
      <c r="LD1246" s="79"/>
      <c r="LE1246" s="79"/>
      <c r="LF1246" s="79"/>
      <c r="LG1246" s="79"/>
      <c r="LH1246" s="79"/>
      <c r="LI1246" s="79"/>
      <c r="LJ1246" s="79"/>
      <c r="LK1246" s="79"/>
      <c r="LL1246" s="79"/>
      <c r="LM1246" s="79"/>
      <c r="LN1246" s="79"/>
      <c r="LO1246" s="79"/>
      <c r="LP1246" s="79"/>
      <c r="LQ1246" s="79"/>
      <c r="LR1246" s="79"/>
      <c r="LS1246" s="79"/>
      <c r="LT1246" s="79"/>
      <c r="LU1246" s="79"/>
      <c r="LV1246" s="79"/>
      <c r="LW1246" s="79"/>
      <c r="LX1246" s="79"/>
      <c r="LY1246" s="79"/>
      <c r="LZ1246" s="79"/>
      <c r="MA1246" s="79"/>
      <c r="MB1246" s="79"/>
      <c r="MC1246" s="79"/>
      <c r="MD1246" s="79"/>
      <c r="ME1246" s="79"/>
      <c r="MF1246" s="79"/>
      <c r="MG1246" s="79"/>
      <c r="MH1246" s="79"/>
      <c r="MI1246" s="79"/>
      <c r="MJ1246" s="79"/>
      <c r="MK1246" s="79"/>
      <c r="ML1246" s="79"/>
      <c r="MM1246" s="79"/>
      <c r="MN1246" s="79"/>
      <c r="MO1246" s="79"/>
      <c r="MP1246" s="79"/>
      <c r="MQ1246" s="79"/>
      <c r="MR1246" s="79"/>
      <c r="MS1246" s="79"/>
      <c r="MT1246" s="79"/>
      <c r="MU1246" s="79"/>
      <c r="MV1246" s="79"/>
      <c r="MW1246" s="79"/>
      <c r="MX1246" s="79"/>
      <c r="MY1246" s="79"/>
      <c r="MZ1246" s="79"/>
      <c r="NA1246" s="79"/>
      <c r="NB1246" s="79"/>
      <c r="NC1246" s="79"/>
      <c r="ND1246" s="79"/>
      <c r="NE1246" s="79"/>
      <c r="NF1246" s="79"/>
      <c r="NG1246" s="79"/>
      <c r="NH1246" s="79"/>
      <c r="NI1246" s="79"/>
      <c r="NJ1246" s="79"/>
      <c r="NK1246" s="79"/>
      <c r="NL1246" s="79"/>
      <c r="NM1246" s="79"/>
      <c r="NN1246" s="79"/>
      <c r="NO1246" s="79"/>
      <c r="NP1246" s="79"/>
      <c r="NQ1246" s="79"/>
      <c r="NR1246" s="79"/>
      <c r="NS1246" s="79"/>
      <c r="NT1246" s="79"/>
      <c r="NU1246" s="79"/>
      <c r="NV1246" s="79"/>
      <c r="NW1246" s="79"/>
      <c r="NX1246" s="79"/>
      <c r="NY1246" s="79"/>
      <c r="NZ1246" s="79"/>
      <c r="OA1246" s="79"/>
      <c r="OB1246" s="79"/>
      <c r="OC1246" s="79"/>
      <c r="OD1246" s="79"/>
      <c r="OE1246" s="79"/>
      <c r="OF1246" s="79"/>
      <c r="OG1246" s="79"/>
      <c r="OH1246" s="79"/>
      <c r="OI1246" s="79"/>
      <c r="OJ1246" s="79"/>
      <c r="OK1246" s="79"/>
      <c r="OL1246" s="79"/>
      <c r="OM1246" s="79"/>
      <c r="ON1246" s="79"/>
      <c r="OO1246" s="79"/>
      <c r="OP1246" s="79"/>
      <c r="OQ1246" s="79"/>
      <c r="OR1246" s="79"/>
      <c r="OS1246" s="79"/>
      <c r="OT1246" s="79"/>
      <c r="OU1246" s="79"/>
      <c r="OV1246" s="79"/>
      <c r="OW1246" s="79"/>
      <c r="OX1246" s="79"/>
      <c r="OY1246" s="79"/>
      <c r="OZ1246" s="79"/>
      <c r="PA1246" s="79"/>
      <c r="PB1246" s="79"/>
      <c r="PC1246" s="79"/>
      <c r="PD1246" s="79"/>
      <c r="PE1246" s="79"/>
      <c r="PF1246" s="79"/>
      <c r="PG1246" s="79"/>
      <c r="PH1246" s="79"/>
      <c r="PI1246" s="79"/>
      <c r="PJ1246" s="79"/>
      <c r="PK1246" s="79"/>
      <c r="PL1246" s="79"/>
      <c r="PM1246" s="79"/>
      <c r="PN1246" s="79"/>
      <c r="PO1246" s="79"/>
      <c r="PP1246" s="79"/>
      <c r="PQ1246" s="79"/>
      <c r="PR1246" s="79"/>
      <c r="PS1246" s="79"/>
      <c r="PT1246" s="79"/>
      <c r="PU1246" s="79"/>
      <c r="PV1246" s="79"/>
      <c r="PW1246" s="79"/>
      <c r="PX1246" s="79"/>
      <c r="PY1246" s="79"/>
      <c r="PZ1246" s="79"/>
      <c r="QA1246" s="79"/>
      <c r="QB1246" s="79"/>
      <c r="QC1246" s="79"/>
      <c r="QD1246" s="79"/>
      <c r="QE1246" s="79"/>
      <c r="QF1246" s="79"/>
      <c r="QG1246" s="79"/>
      <c r="QH1246" s="79"/>
      <c r="QI1246" s="79"/>
      <c r="QJ1246" s="79"/>
      <c r="QK1246" s="79"/>
      <c r="QL1246" s="79"/>
      <c r="QM1246" s="79"/>
      <c r="QN1246" s="79"/>
      <c r="QO1246" s="79"/>
      <c r="QP1246" s="79"/>
      <c r="QQ1246" s="79"/>
      <c r="QR1246" s="79"/>
      <c r="QS1246" s="79"/>
      <c r="QT1246" s="79"/>
      <c r="QU1246" s="79"/>
      <c r="QV1246" s="79"/>
      <c r="QW1246" s="79"/>
      <c r="QX1246" s="79"/>
      <c r="QY1246" s="79"/>
      <c r="QZ1246" s="79"/>
      <c r="RA1246" s="79"/>
      <c r="RB1246" s="79"/>
      <c r="RC1246" s="79"/>
      <c r="RD1246" s="79"/>
      <c r="RE1246" s="79"/>
      <c r="RF1246" s="79"/>
      <c r="RG1246" s="79"/>
      <c r="RH1246" s="79"/>
      <c r="RI1246" s="79"/>
      <c r="RJ1246" s="79"/>
      <c r="RK1246" s="79"/>
      <c r="RL1246" s="79"/>
      <c r="RM1246" s="79"/>
      <c r="RN1246" s="79"/>
      <c r="RO1246" s="79"/>
      <c r="RP1246" s="79"/>
      <c r="RQ1246" s="79"/>
      <c r="RR1246" s="79"/>
      <c r="RS1246" s="79"/>
      <c r="RT1246" s="79"/>
      <c r="RU1246" s="79"/>
      <c r="RV1246" s="79"/>
      <c r="RW1246" s="79"/>
      <c r="RX1246" s="79"/>
      <c r="RY1246" s="79"/>
      <c r="RZ1246" s="79"/>
      <c r="SA1246" s="79"/>
      <c r="SB1246" s="79"/>
      <c r="SC1246" s="79"/>
      <c r="SD1246" s="79"/>
      <c r="SE1246" s="79"/>
      <c r="SF1246" s="79"/>
      <c r="SG1246" s="79"/>
      <c r="SH1246" s="79"/>
      <c r="SI1246" s="79"/>
      <c r="SJ1246" s="79"/>
      <c r="SK1246" s="79"/>
      <c r="SL1246" s="79"/>
      <c r="SM1246" s="79"/>
      <c r="SN1246" s="79"/>
      <c r="SO1246" s="79"/>
      <c r="SP1246" s="79"/>
      <c r="SQ1246" s="79"/>
      <c r="SR1246" s="79"/>
      <c r="SS1246" s="79"/>
      <c r="ST1246" s="79"/>
      <c r="SU1246" s="79"/>
      <c r="SV1246" s="79"/>
      <c r="SW1246" s="79"/>
      <c r="SX1246" s="79"/>
      <c r="SY1246" s="79"/>
      <c r="SZ1246" s="79"/>
      <c r="TA1246" s="79"/>
      <c r="TB1246" s="79"/>
      <c r="TC1246" s="79"/>
      <c r="TD1246" s="79"/>
      <c r="TE1246" s="79"/>
      <c r="TF1246" s="79"/>
      <c r="TG1246" s="79"/>
      <c r="TH1246" s="79"/>
      <c r="TI1246" s="79"/>
      <c r="TJ1246" s="79"/>
      <c r="TK1246" s="79"/>
      <c r="TL1246" s="79"/>
      <c r="TM1246" s="79"/>
      <c r="TN1246" s="79"/>
      <c r="TO1246" s="79"/>
      <c r="TP1246" s="79"/>
      <c r="TQ1246" s="79"/>
      <c r="TR1246" s="79"/>
      <c r="TS1246" s="79"/>
      <c r="TT1246" s="79"/>
      <c r="TU1246" s="79"/>
      <c r="TV1246" s="79"/>
      <c r="TW1246" s="79"/>
      <c r="TX1246" s="79"/>
      <c r="TY1246" s="79"/>
      <c r="TZ1246" s="79"/>
      <c r="UA1246" s="79"/>
      <c r="UB1246" s="79"/>
      <c r="UC1246" s="79"/>
      <c r="UD1246" s="79"/>
      <c r="UE1246" s="79"/>
      <c r="UF1246" s="79"/>
      <c r="UG1246" s="79"/>
      <c r="UH1246" s="79"/>
      <c r="UI1246" s="79"/>
      <c r="UJ1246" s="79"/>
      <c r="UK1246" s="79"/>
      <c r="UL1246" s="79"/>
      <c r="UM1246" s="79"/>
      <c r="UN1246" s="79"/>
      <c r="UO1246" s="79"/>
      <c r="UP1246" s="79"/>
      <c r="UQ1246" s="79"/>
      <c r="UR1246" s="79"/>
      <c r="US1246" s="79"/>
      <c r="UT1246" s="79"/>
      <c r="UU1246" s="79"/>
      <c r="UV1246" s="79"/>
      <c r="UW1246" s="79"/>
      <c r="UX1246" s="79"/>
      <c r="UY1246" s="79"/>
      <c r="UZ1246" s="79"/>
      <c r="VA1246" s="79"/>
      <c r="VB1246" s="79"/>
      <c r="VC1246" s="79"/>
      <c r="VD1246" s="79"/>
      <c r="VE1246" s="79"/>
      <c r="VF1246" s="79"/>
      <c r="VG1246" s="79"/>
      <c r="VH1246" s="79"/>
      <c r="VI1246" s="79"/>
      <c r="VJ1246" s="79"/>
      <c r="VK1246" s="79"/>
      <c r="VL1246" s="79"/>
      <c r="VM1246" s="79"/>
      <c r="VN1246" s="79"/>
      <c r="VO1246" s="79"/>
      <c r="VP1246" s="79"/>
      <c r="VQ1246" s="79"/>
      <c r="VR1246" s="79"/>
      <c r="VS1246" s="79"/>
      <c r="VT1246" s="79"/>
      <c r="VU1246" s="79"/>
      <c r="VV1246" s="79"/>
      <c r="VW1246" s="79"/>
      <c r="VX1246" s="79"/>
      <c r="VY1246" s="79"/>
      <c r="VZ1246" s="79"/>
      <c r="WA1246" s="79"/>
      <c r="WB1246" s="79"/>
      <c r="WC1246" s="79"/>
    </row>
    <row r="1247" spans="1:601" s="79" customFormat="1">
      <c r="A1247" s="60">
        <f>IF(C1247=C1246,A1246,IF(C1247=(C1246+1),A1246,(A1246+1)))</f>
        <v>177</v>
      </c>
      <c r="B1247" s="50">
        <f>IF(L1247="Stroke",IF(M1247=M1246,IF(A1247&lt;&gt;A1246,1,IF(L1246="Stroke",B1246+1,IF(L1245="Stroke",B1245+1,IF(L1244="Stroke",B1244+1,IF(L1243="Stroke",B1243+1,IF(L1242="Stroke",B1242+1,IF(L1241="Stroke",B1241+1,IF(L1240="Stroke",B1240+1,"")))))))),IF(A1247&lt;&gt;A1245,1,IF(M1247=M1245,IF(L1245="Stroke",B1245+1,IF(M1247=M1244,IF(L1244="Stroke",B1244+1,""))),1))),"")</f>
        <v>2</v>
      </c>
      <c r="C1247" s="60">
        <f t="shared" si="38"/>
        <v>67024</v>
      </c>
      <c r="D1247" s="60" t="str">
        <f t="shared" si="39"/>
        <v>2018115</v>
      </c>
      <c r="E1247" s="60">
        <v>2018</v>
      </c>
      <c r="F1247" s="60">
        <v>1</v>
      </c>
      <c r="G1247" s="60">
        <v>15</v>
      </c>
      <c r="H1247" s="60">
        <v>18</v>
      </c>
      <c r="I1247" s="60">
        <v>37</v>
      </c>
      <c r="J1247" s="60">
        <v>4</v>
      </c>
      <c r="K1247" s="60">
        <v>163</v>
      </c>
      <c r="L1247" s="60" t="s">
        <v>26</v>
      </c>
      <c r="M1247" s="60">
        <v>1</v>
      </c>
      <c r="N1247" s="60" t="s">
        <v>21</v>
      </c>
      <c r="O1247" s="60" t="s">
        <v>27</v>
      </c>
      <c r="P1247" s="60">
        <f>168-163</f>
        <v>5</v>
      </c>
      <c r="Q1247" s="60"/>
      <c r="R1247" s="60"/>
      <c r="S1247" s="60"/>
      <c r="T1247" s="60"/>
    </row>
    <row r="1248" spans="1:601" s="79" customFormat="1">
      <c r="A1248" s="60">
        <f>IF(C1248=C1247,A1247,IF(C1248=(C1247+1),A1247,(A1247+1)))</f>
        <v>177</v>
      </c>
      <c r="B1248" s="50" t="str">
        <f>IF(L1248="Stroke",IF(M1248=M1247,IF(A1248&lt;&gt;A1247,1,IF(L1247="Stroke",B1247+1,IF(L1246="Stroke",B1246+1,IF(L1245="Stroke",B1245+1,IF(L1244="Stroke",B1244+1,IF(L1243="Stroke",B1243+1,IF(L1242="Stroke",B1242+1,IF(L1241="Stroke",B1241+1,"")))))))),IF(A1248&lt;&gt;A1246,1,IF(M1248=M1246,IF(L1246="Stroke",B1246+1,IF(M1248=M1245,IF(L1245="Stroke",B1245+1,""))),1))),"")</f>
        <v/>
      </c>
      <c r="C1248" s="60">
        <f t="shared" si="38"/>
        <v>67024</v>
      </c>
      <c r="D1248" s="60" t="str">
        <f t="shared" si="39"/>
        <v>2018115</v>
      </c>
      <c r="E1248" s="60">
        <v>2018</v>
      </c>
      <c r="F1248" s="60">
        <v>1</v>
      </c>
      <c r="G1248" s="60">
        <v>15</v>
      </c>
      <c r="H1248" s="60">
        <v>18</v>
      </c>
      <c r="I1248" s="60">
        <v>37</v>
      </c>
      <c r="J1248" s="60">
        <v>4</v>
      </c>
      <c r="K1248" s="60">
        <v>170</v>
      </c>
      <c r="L1248" s="60" t="s">
        <v>182</v>
      </c>
      <c r="M1248" s="60">
        <v>1</v>
      </c>
      <c r="N1248" s="60" t="s">
        <v>21</v>
      </c>
      <c r="O1248" s="60" t="s">
        <v>27</v>
      </c>
      <c r="P1248" s="60">
        <v>0</v>
      </c>
      <c r="Q1248" s="60"/>
      <c r="R1248" s="60"/>
      <c r="S1248" s="60"/>
      <c r="T1248" s="60"/>
    </row>
    <row r="1249" spans="1:601" s="79" customFormat="1">
      <c r="A1249" s="60">
        <f>IF(C1249=C1248,A1248,IF(C1249=(C1248+1),A1248,(A1248+1)))</f>
        <v>177</v>
      </c>
      <c r="B1249" s="50">
        <f>IF(L1249="Stroke",IF(M1249=M1248,IF(A1249&lt;&gt;A1248,1,IF(L1248="Stroke",B1248+1,IF(L1247="Stroke",B1247+1,IF(L1246="Stroke",B1246+1,IF(L1245="Stroke",B1245+1,IF(L1244="Stroke",B1244+1,IF(L1243="Stroke",B1243+1,IF(L1242="Stroke",B1242+1,"")))))))),IF(A1249&lt;&gt;A1247,1,IF(M1249=M1247,IF(L1247="Stroke",B1247+1,IF(M1249=M1246,IF(L1246="Stroke",B1246+1,""))),1))),"")</f>
        <v>1</v>
      </c>
      <c r="C1249" s="60">
        <f t="shared" si="38"/>
        <v>67024</v>
      </c>
      <c r="D1249" s="60" t="str">
        <f t="shared" si="39"/>
        <v>2018115</v>
      </c>
      <c r="E1249" s="60">
        <v>2018</v>
      </c>
      <c r="F1249" s="60">
        <v>1</v>
      </c>
      <c r="G1249" s="60">
        <v>15</v>
      </c>
      <c r="H1249" s="60">
        <v>18</v>
      </c>
      <c r="I1249" s="60">
        <v>37</v>
      </c>
      <c r="J1249" s="60">
        <v>4</v>
      </c>
      <c r="K1249" s="60">
        <v>205</v>
      </c>
      <c r="L1249" s="60" t="s">
        <v>26</v>
      </c>
      <c r="M1249" s="60">
        <v>2</v>
      </c>
      <c r="N1249" s="60" t="s">
        <v>21</v>
      </c>
      <c r="O1249" s="60" t="s">
        <v>27</v>
      </c>
      <c r="P1249" s="60">
        <f>217-205</f>
        <v>12</v>
      </c>
      <c r="Q1249" s="60"/>
      <c r="R1249" s="60"/>
      <c r="S1249" s="60"/>
      <c r="T1249" s="60"/>
    </row>
    <row r="1250" spans="1:601" s="79" customFormat="1">
      <c r="A1250" s="60">
        <f>IF(C1250=C1249,A1249,IF(C1250=(C1249+1),A1249,(A1249+1)))</f>
        <v>177</v>
      </c>
      <c r="B1250" s="50">
        <f>IF(L1250="Stroke",IF(M1250=M1249,IF(A1250&lt;&gt;A1249,1,IF(L1249="Stroke",B1249+1,IF(L1248="Stroke",B1248+1,IF(L1247="Stroke",B1247+1,IF(L1246="Stroke",B1246+1,IF(L1245="Stroke",B1245+1,IF(L1244="Stroke",B1244+1,IF(L1243="Stroke",B1243+1,"")))))))),IF(A1250&lt;&gt;A1248,1,IF(M1250=M1248,IF(L1248="Stroke",B1248+1,IF(M1250=M1247,IF(L1247="Stroke",B1247+1,""))),1))),"")</f>
        <v>3</v>
      </c>
      <c r="C1250" s="60">
        <f t="shared" si="38"/>
        <v>67024</v>
      </c>
      <c r="D1250" s="60" t="str">
        <f t="shared" si="39"/>
        <v>2018115</v>
      </c>
      <c r="E1250" s="60">
        <v>2018</v>
      </c>
      <c r="F1250" s="60">
        <v>1</v>
      </c>
      <c r="G1250" s="60">
        <v>15</v>
      </c>
      <c r="H1250" s="60">
        <v>18</v>
      </c>
      <c r="I1250" s="60">
        <v>37</v>
      </c>
      <c r="J1250" s="60">
        <v>4</v>
      </c>
      <c r="K1250" s="60">
        <v>315</v>
      </c>
      <c r="L1250" s="60" t="s">
        <v>26</v>
      </c>
      <c r="M1250" s="60">
        <v>1</v>
      </c>
      <c r="N1250" s="60" t="s">
        <v>21</v>
      </c>
      <c r="O1250" s="60" t="s">
        <v>27</v>
      </c>
      <c r="P1250" s="60">
        <f>326-315</f>
        <v>11</v>
      </c>
      <c r="Q1250" s="60"/>
      <c r="R1250" s="60"/>
      <c r="S1250" s="60"/>
      <c r="T1250" s="60"/>
    </row>
    <row r="1251" spans="1:601" s="79" customFormat="1">
      <c r="A1251" s="60">
        <f>IF(C1251=C1250,A1250,IF(C1251=(C1250+1),A1250,(A1250+1)))</f>
        <v>177</v>
      </c>
      <c r="B1251" s="50">
        <f>IF(L1251="Stroke",IF(M1251=M1250,IF(A1251&lt;&gt;A1250,1,IF(L1250="Stroke",B1250+1,IF(L1249="Stroke",B1249+1,IF(L1248="Stroke",B1248+1,IF(L1247="Stroke",B1247+1,IF(L1246="Stroke",B1246+1,IF(L1245="Stroke",B1245+1,IF(L1244="Stroke",B1244+1,"")))))))),IF(A1251&lt;&gt;A1249,1,IF(M1251=M1249,IF(L1249="Stroke",B1249+1,IF(M1251=M1248,IF(L1248="Stroke",B1248+1,""))),1))),"")</f>
        <v>4</v>
      </c>
      <c r="C1251" s="60">
        <f t="shared" si="38"/>
        <v>67024</v>
      </c>
      <c r="D1251" s="60" t="str">
        <f t="shared" si="39"/>
        <v>2018115</v>
      </c>
      <c r="E1251" s="60">
        <v>2018</v>
      </c>
      <c r="F1251" s="60">
        <v>1</v>
      </c>
      <c r="G1251" s="60">
        <v>15</v>
      </c>
      <c r="H1251" s="60">
        <v>18</v>
      </c>
      <c r="I1251" s="60">
        <v>37</v>
      </c>
      <c r="J1251" s="60">
        <v>4</v>
      </c>
      <c r="K1251" s="60">
        <v>344</v>
      </c>
      <c r="L1251" s="60" t="s">
        <v>26</v>
      </c>
      <c r="M1251" s="60">
        <v>1</v>
      </c>
      <c r="N1251" s="60" t="s">
        <v>21</v>
      </c>
      <c r="O1251" s="60" t="s">
        <v>27</v>
      </c>
      <c r="P1251" s="60">
        <f>352-344</f>
        <v>8</v>
      </c>
      <c r="Q1251" s="60"/>
      <c r="R1251" s="60"/>
      <c r="S1251" s="60"/>
      <c r="T1251" s="60"/>
    </row>
    <row r="1252" spans="1:601" s="79" customFormat="1">
      <c r="A1252" s="60">
        <f>IF(C1252=C1251,A1251,IF(C1252=(C1251+1),A1251,(A1251+1)))</f>
        <v>177</v>
      </c>
      <c r="B1252" s="50">
        <f>IF(L1252="Stroke",IF(M1252=M1251,IF(A1252&lt;&gt;A1251,1,IF(L1251="Stroke",B1251+1,IF(L1250="Stroke",B1250+1,IF(L1249="Stroke",B1249+1,IF(L1248="Stroke",B1248+1,IF(L1247="Stroke",B1247+1,IF(L1246="Stroke",B1246+1,IF(L1245="Stroke",B1245+1,"")))))))),IF(A1252&lt;&gt;A1250,1,IF(M1252=M1250,IF(L1250="Stroke",B1250+1,IF(M1252=M1249,IF(L1249="Stroke",B1249+1,""))),1))),"")</f>
        <v>5</v>
      </c>
      <c r="C1252" s="60">
        <f t="shared" si="38"/>
        <v>67024</v>
      </c>
      <c r="D1252" s="60" t="str">
        <f t="shared" si="39"/>
        <v>2018115</v>
      </c>
      <c r="E1252" s="60">
        <v>2018</v>
      </c>
      <c r="F1252" s="60">
        <v>1</v>
      </c>
      <c r="G1252" s="60">
        <v>15</v>
      </c>
      <c r="H1252" s="60">
        <v>18</v>
      </c>
      <c r="I1252" s="60">
        <v>37</v>
      </c>
      <c r="J1252" s="60">
        <v>4</v>
      </c>
      <c r="K1252" s="60">
        <v>377</v>
      </c>
      <c r="L1252" s="60" t="s">
        <v>26</v>
      </c>
      <c r="M1252" s="60">
        <v>1</v>
      </c>
      <c r="N1252" s="60" t="s">
        <v>21</v>
      </c>
      <c r="O1252" s="60" t="s">
        <v>27</v>
      </c>
      <c r="P1252" s="60">
        <f>383-377</f>
        <v>6</v>
      </c>
      <c r="Q1252" s="60"/>
      <c r="R1252" s="60"/>
      <c r="S1252" s="60"/>
      <c r="T1252" s="60"/>
    </row>
    <row r="1253" spans="1:601" s="79" customFormat="1">
      <c r="A1253" s="60">
        <f>IF(C1253=C1252,A1252,IF(C1253=(C1252+1),A1252,(A1252+1)))</f>
        <v>177</v>
      </c>
      <c r="B1253" s="50">
        <f>IF(L1253="Stroke",IF(M1253=M1252,IF(A1253&lt;&gt;A1252,1,IF(L1252="Stroke",B1252+1,IF(L1251="Stroke",B1251+1,IF(L1250="Stroke",B1250+1,IF(L1249="Stroke",B1249+1,IF(L1248="Stroke",B1248+1,IF(L1247="Stroke",B1247+1,IF(L1246="Stroke",B1246+1,"")))))))),IF(A1253&lt;&gt;A1251,1,IF(M1253=M1251,IF(L1251="Stroke",B1251+1,IF(M1253=M1250,IF(L1250="Stroke",B1250+1,""))),1))),"")</f>
        <v>6</v>
      </c>
      <c r="C1253" s="60">
        <f t="shared" si="38"/>
        <v>67024</v>
      </c>
      <c r="D1253" s="60" t="str">
        <f t="shared" si="39"/>
        <v>2018115</v>
      </c>
      <c r="E1253" s="60">
        <v>2018</v>
      </c>
      <c r="F1253" s="60">
        <v>1</v>
      </c>
      <c r="G1253" s="60">
        <v>15</v>
      </c>
      <c r="H1253" s="60">
        <v>18</v>
      </c>
      <c r="I1253" s="60">
        <v>37</v>
      </c>
      <c r="J1253" s="60">
        <v>4</v>
      </c>
      <c r="K1253" s="60">
        <v>404</v>
      </c>
      <c r="L1253" s="60" t="s">
        <v>26</v>
      </c>
      <c r="M1253" s="60">
        <v>1</v>
      </c>
      <c r="N1253" s="60" t="s">
        <v>21</v>
      </c>
      <c r="O1253" s="60" t="s">
        <v>27</v>
      </c>
      <c r="P1253" s="60">
        <f>410-404</f>
        <v>6</v>
      </c>
      <c r="Q1253" s="60"/>
      <c r="R1253" s="60"/>
      <c r="S1253" s="60"/>
      <c r="T1253" s="60"/>
    </row>
    <row r="1254" spans="1:601" s="79" customFormat="1">
      <c r="A1254" s="60">
        <f>IF(C1254=C1253,A1253,IF(C1254=(C1253+1),A1253,(A1253+1)))</f>
        <v>177</v>
      </c>
      <c r="B1254" s="50">
        <f>IF(L1254="Stroke",IF(M1254=M1253,IF(A1254&lt;&gt;A1253,1,IF(L1253="Stroke",B1253+1,IF(L1252="Stroke",B1252+1,IF(L1251="Stroke",B1251+1,IF(L1250="Stroke",B1250+1,IF(L1249="Stroke",B1249+1,IF(L1248="Stroke",B1248+1,IF(L1247="Stroke",B1247+1,"")))))))),IF(A1254&lt;&gt;A1252,1,IF(M1254=M1252,IF(L1252="Stroke",B1252+1,IF(M1254=M1251,IF(L1251="Stroke",B1251+1,""))),1))),"")</f>
        <v>7</v>
      </c>
      <c r="C1254" s="60">
        <f t="shared" si="38"/>
        <v>67024</v>
      </c>
      <c r="D1254" s="60" t="str">
        <f t="shared" si="39"/>
        <v>2018115</v>
      </c>
      <c r="E1254" s="60">
        <v>2018</v>
      </c>
      <c r="F1254" s="60">
        <v>1</v>
      </c>
      <c r="G1254" s="60">
        <v>15</v>
      </c>
      <c r="H1254" s="60">
        <v>18</v>
      </c>
      <c r="I1254" s="60">
        <v>37</v>
      </c>
      <c r="J1254" s="60">
        <v>4</v>
      </c>
      <c r="K1254" s="60">
        <v>425</v>
      </c>
      <c r="L1254" s="60" t="s">
        <v>26</v>
      </c>
      <c r="M1254" s="60">
        <v>1</v>
      </c>
      <c r="N1254" s="60" t="s">
        <v>21</v>
      </c>
      <c r="O1254" s="60" t="s">
        <v>27</v>
      </c>
      <c r="P1254" s="60">
        <f>430-425</f>
        <v>5</v>
      </c>
      <c r="Q1254" s="60"/>
      <c r="R1254" s="60"/>
      <c r="S1254" s="60"/>
      <c r="T1254" s="60"/>
    </row>
    <row r="1255" spans="1:601" s="85" customFormat="1">
      <c r="A1255" s="83">
        <f>IF(C1255=C1254,A1254,IF(C1255=(C1254+1),A1254,(A1254+1)))</f>
        <v>178</v>
      </c>
      <c r="B1255" s="50" t="str">
        <f>IF(L1255="Stroke",IF(M1255=M1254,IF(A1255&lt;&gt;A1254,1,IF(L1254="Stroke",B1254+1,IF(L1253="Stroke",B1253+1,IF(L1252="Stroke",B1252+1,IF(L1251="Stroke",B1251+1,IF(L1250="Stroke",B1250+1,IF(L1249="Stroke",B1249+1,IF(L1248="Stroke",B1248+1,"")))))))),IF(A1255&lt;&gt;A1253,1,IF(M1255=M1253,IF(L1253="Stroke",B1253+1,IF(M1255=M1252,IF(L1252="Stroke",B1252+1,""))),1))),"")</f>
        <v/>
      </c>
      <c r="C1255" s="83">
        <f t="shared" si="38"/>
        <v>67859</v>
      </c>
      <c r="D1255" s="83" t="str">
        <f t="shared" si="39"/>
        <v>2018115</v>
      </c>
      <c r="E1255" s="83">
        <v>2018</v>
      </c>
      <c r="F1255" s="83">
        <v>1</v>
      </c>
      <c r="G1255" s="83">
        <v>15</v>
      </c>
      <c r="H1255" s="83">
        <v>18</v>
      </c>
      <c r="I1255" s="83">
        <v>50</v>
      </c>
      <c r="J1255" s="83">
        <v>59</v>
      </c>
      <c r="K1255" s="83">
        <v>684</v>
      </c>
      <c r="L1255" s="83" t="s">
        <v>111</v>
      </c>
      <c r="M1255" s="83"/>
      <c r="N1255" s="83" t="s">
        <v>21</v>
      </c>
      <c r="O1255" s="83" t="s">
        <v>27</v>
      </c>
      <c r="P1255" s="83">
        <f>723-684</f>
        <v>39</v>
      </c>
      <c r="Q1255" s="83"/>
      <c r="R1255" s="60"/>
      <c r="S1255" s="60"/>
      <c r="T1255" s="60"/>
      <c r="U1255" s="79"/>
      <c r="V1255" s="79"/>
      <c r="W1255" s="79"/>
      <c r="X1255" s="79"/>
      <c r="Y1255" s="79"/>
      <c r="Z1255" s="79"/>
      <c r="AA1255" s="79"/>
      <c r="AB1255" s="79"/>
      <c r="AC1255" s="79"/>
      <c r="AD1255" s="79"/>
      <c r="AE1255" s="79"/>
      <c r="AF1255" s="79"/>
      <c r="AG1255" s="79"/>
      <c r="AH1255" s="79"/>
      <c r="AI1255" s="79"/>
      <c r="AJ1255" s="79"/>
      <c r="AK1255" s="79"/>
      <c r="AL1255" s="79"/>
      <c r="AM1255" s="79"/>
      <c r="AN1255" s="79"/>
      <c r="AO1255" s="79"/>
      <c r="AP1255" s="79"/>
      <c r="AQ1255" s="79"/>
      <c r="AR1255" s="79"/>
      <c r="AS1255" s="79"/>
      <c r="AT1255" s="79"/>
      <c r="AU1255" s="79"/>
      <c r="AV1255" s="79"/>
      <c r="AW1255" s="79"/>
      <c r="AX1255" s="79"/>
      <c r="AY1255" s="79"/>
      <c r="AZ1255" s="79"/>
      <c r="BA1255" s="79"/>
      <c r="BB1255" s="79"/>
      <c r="BC1255" s="79"/>
      <c r="BD1255" s="79"/>
      <c r="BE1255" s="79"/>
      <c r="BF1255" s="79"/>
      <c r="BG1255" s="79"/>
      <c r="BH1255" s="79"/>
      <c r="BI1255" s="79"/>
      <c r="BJ1255" s="79"/>
      <c r="BK1255" s="79"/>
      <c r="BL1255" s="79"/>
      <c r="BM1255" s="79"/>
      <c r="BN1255" s="79"/>
      <c r="BO1255" s="79"/>
      <c r="BP1255" s="79"/>
      <c r="BQ1255" s="79"/>
      <c r="BR1255" s="79"/>
      <c r="BS1255" s="79"/>
      <c r="BT1255" s="79"/>
      <c r="BU1255" s="79"/>
      <c r="BV1255" s="79"/>
      <c r="BW1255" s="79"/>
      <c r="BX1255" s="79"/>
      <c r="BY1255" s="79"/>
      <c r="BZ1255" s="79"/>
      <c r="CA1255" s="79"/>
      <c r="CB1255" s="79"/>
      <c r="CC1255" s="79"/>
      <c r="CD1255" s="79"/>
      <c r="CE1255" s="79"/>
      <c r="CF1255" s="79"/>
      <c r="CG1255" s="79"/>
      <c r="CH1255" s="79"/>
      <c r="CI1255" s="79"/>
      <c r="CJ1255" s="79"/>
      <c r="CK1255" s="79"/>
      <c r="CL1255" s="79"/>
      <c r="CM1255" s="79"/>
      <c r="CN1255" s="79"/>
      <c r="CO1255" s="79"/>
      <c r="CP1255" s="79"/>
      <c r="CQ1255" s="79"/>
      <c r="CR1255" s="79"/>
      <c r="CS1255" s="79"/>
      <c r="CT1255" s="79"/>
      <c r="CU1255" s="79"/>
      <c r="CV1255" s="79"/>
      <c r="CW1255" s="79"/>
      <c r="CX1255" s="79"/>
      <c r="CY1255" s="79"/>
      <c r="CZ1255" s="79"/>
      <c r="DA1255" s="79"/>
      <c r="DB1255" s="79"/>
      <c r="DC1255" s="79"/>
      <c r="DD1255" s="79"/>
      <c r="DE1255" s="79"/>
      <c r="DF1255" s="79"/>
      <c r="DG1255" s="79"/>
      <c r="DH1255" s="79"/>
      <c r="DI1255" s="79"/>
      <c r="DJ1255" s="79"/>
      <c r="DK1255" s="79"/>
      <c r="DL1255" s="79"/>
      <c r="DM1255" s="79"/>
      <c r="DN1255" s="79"/>
      <c r="DO1255" s="79"/>
      <c r="DP1255" s="79"/>
      <c r="DQ1255" s="79"/>
      <c r="DR1255" s="79"/>
      <c r="DS1255" s="79"/>
      <c r="DT1255" s="79"/>
      <c r="DU1255" s="79"/>
      <c r="DV1255" s="79"/>
      <c r="DW1255" s="79"/>
      <c r="DX1255" s="79"/>
      <c r="DY1255" s="79"/>
      <c r="DZ1255" s="79"/>
      <c r="EA1255" s="79"/>
      <c r="EB1255" s="79"/>
      <c r="EC1255" s="79"/>
      <c r="ED1255" s="79"/>
      <c r="EE1255" s="79"/>
      <c r="EF1255" s="79"/>
      <c r="EG1255" s="79"/>
      <c r="EH1255" s="79"/>
      <c r="EI1255" s="79"/>
      <c r="EJ1255" s="79"/>
      <c r="EK1255" s="79"/>
      <c r="EL1255" s="79"/>
      <c r="EM1255" s="79"/>
      <c r="EN1255" s="79"/>
      <c r="EO1255" s="79"/>
      <c r="EP1255" s="79"/>
      <c r="EQ1255" s="79"/>
      <c r="ER1255" s="79"/>
      <c r="ES1255" s="79"/>
      <c r="ET1255" s="79"/>
      <c r="EU1255" s="79"/>
      <c r="EV1255" s="79"/>
      <c r="EW1255" s="79"/>
      <c r="EX1255" s="79"/>
      <c r="EY1255" s="79"/>
      <c r="EZ1255" s="79"/>
      <c r="FA1255" s="79"/>
      <c r="FB1255" s="79"/>
      <c r="FC1255" s="79"/>
      <c r="FD1255" s="79"/>
      <c r="FE1255" s="79"/>
      <c r="FF1255" s="79"/>
      <c r="FG1255" s="79"/>
      <c r="FH1255" s="79"/>
      <c r="FI1255" s="79"/>
      <c r="FJ1255" s="79"/>
      <c r="FK1255" s="79"/>
      <c r="FL1255" s="79"/>
      <c r="FM1255" s="79"/>
      <c r="FN1255" s="79"/>
      <c r="FO1255" s="79"/>
      <c r="FP1255" s="79"/>
      <c r="FQ1255" s="79"/>
      <c r="FR1255" s="79"/>
      <c r="FS1255" s="79"/>
      <c r="FT1255" s="79"/>
      <c r="FU1255" s="79"/>
      <c r="FV1255" s="79"/>
      <c r="FW1255" s="79"/>
      <c r="FX1255" s="79"/>
      <c r="FY1255" s="79"/>
      <c r="FZ1255" s="79"/>
      <c r="GA1255" s="79"/>
      <c r="GB1255" s="79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79"/>
      <c r="HP1255" s="79"/>
      <c r="HQ1255" s="79"/>
      <c r="HR1255" s="79"/>
      <c r="HS1255" s="79"/>
      <c r="HT1255" s="79"/>
      <c r="HU1255" s="79"/>
      <c r="HV1255" s="79"/>
      <c r="HW1255" s="79"/>
      <c r="HX1255" s="79"/>
      <c r="HY1255" s="79"/>
      <c r="HZ1255" s="79"/>
      <c r="IA1255" s="79"/>
      <c r="IB1255" s="79"/>
      <c r="IC1255" s="79"/>
      <c r="ID1255" s="79"/>
      <c r="IE1255" s="79"/>
      <c r="IF1255" s="79"/>
      <c r="IG1255" s="79"/>
      <c r="IH1255" s="79"/>
      <c r="II1255" s="79"/>
      <c r="IJ1255" s="79"/>
      <c r="IK1255" s="79"/>
      <c r="IL1255" s="79"/>
      <c r="IM1255" s="79"/>
      <c r="IN1255" s="79"/>
      <c r="IO1255" s="79"/>
      <c r="IP1255" s="79"/>
      <c r="IQ1255" s="79"/>
      <c r="IR1255" s="79"/>
      <c r="IS1255" s="79"/>
      <c r="IT1255" s="79"/>
      <c r="IU1255" s="79"/>
      <c r="IV1255" s="79"/>
      <c r="IW1255" s="79"/>
      <c r="IX1255" s="79"/>
      <c r="IY1255" s="79"/>
      <c r="IZ1255" s="79"/>
      <c r="JA1255" s="79"/>
      <c r="JB1255" s="79"/>
      <c r="JC1255" s="79"/>
      <c r="JD1255" s="79"/>
      <c r="JE1255" s="79"/>
      <c r="JF1255" s="79"/>
      <c r="JG1255" s="79"/>
      <c r="JH1255" s="79"/>
      <c r="JI1255" s="79"/>
      <c r="JJ1255" s="79"/>
      <c r="JK1255" s="79"/>
      <c r="JL1255" s="79"/>
      <c r="JM1255" s="79"/>
      <c r="JN1255" s="79"/>
      <c r="JO1255" s="79"/>
      <c r="JP1255" s="79"/>
      <c r="JQ1255" s="79"/>
      <c r="JR1255" s="79"/>
      <c r="JS1255" s="79"/>
      <c r="JT1255" s="79"/>
      <c r="JU1255" s="79"/>
      <c r="JV1255" s="79"/>
      <c r="JW1255" s="79"/>
      <c r="JX1255" s="79"/>
      <c r="JY1255" s="79"/>
      <c r="JZ1255" s="79"/>
      <c r="KA1255" s="79"/>
      <c r="KB1255" s="79"/>
      <c r="KC1255" s="79"/>
      <c r="KD1255" s="79"/>
      <c r="KE1255" s="79"/>
      <c r="KF1255" s="79"/>
      <c r="KG1255" s="79"/>
      <c r="KH1255" s="79"/>
      <c r="KI1255" s="79"/>
      <c r="KJ1255" s="79"/>
      <c r="KK1255" s="79"/>
      <c r="KL1255" s="79"/>
      <c r="KM1255" s="79"/>
      <c r="KN1255" s="79"/>
      <c r="KO1255" s="79"/>
      <c r="KP1255" s="79"/>
      <c r="KQ1255" s="79"/>
      <c r="KR1255" s="79"/>
      <c r="KS1255" s="79"/>
      <c r="KT1255" s="79"/>
      <c r="KU1255" s="79"/>
      <c r="KV1255" s="79"/>
      <c r="KW1255" s="79"/>
      <c r="KX1255" s="79"/>
      <c r="KY1255" s="79"/>
      <c r="KZ1255" s="79"/>
      <c r="LA1255" s="79"/>
      <c r="LB1255" s="79"/>
      <c r="LC1255" s="79"/>
      <c r="LD1255" s="79"/>
      <c r="LE1255" s="79"/>
      <c r="LF1255" s="79"/>
      <c r="LG1255" s="79"/>
      <c r="LH1255" s="79"/>
      <c r="LI1255" s="79"/>
      <c r="LJ1255" s="79"/>
      <c r="LK1255" s="79"/>
      <c r="LL1255" s="79"/>
      <c r="LM1255" s="79"/>
      <c r="LN1255" s="79"/>
      <c r="LO1255" s="79"/>
      <c r="LP1255" s="79"/>
      <c r="LQ1255" s="79"/>
      <c r="LR1255" s="79"/>
      <c r="LS1255" s="79"/>
      <c r="LT1255" s="79"/>
      <c r="LU1255" s="79"/>
      <c r="LV1255" s="79"/>
      <c r="LW1255" s="79"/>
      <c r="LX1255" s="79"/>
      <c r="LY1255" s="79"/>
      <c r="LZ1255" s="79"/>
      <c r="MA1255" s="79"/>
      <c r="MB1255" s="79"/>
      <c r="MC1255" s="79"/>
      <c r="MD1255" s="79"/>
      <c r="ME1255" s="79"/>
      <c r="MF1255" s="79"/>
      <c r="MG1255" s="79"/>
      <c r="MH1255" s="79"/>
      <c r="MI1255" s="79"/>
      <c r="MJ1255" s="79"/>
      <c r="MK1255" s="79"/>
      <c r="ML1255" s="79"/>
      <c r="MM1255" s="79"/>
      <c r="MN1255" s="79"/>
      <c r="MO1255" s="79"/>
      <c r="MP1255" s="79"/>
      <c r="MQ1255" s="79"/>
      <c r="MR1255" s="79"/>
      <c r="MS1255" s="79"/>
      <c r="MT1255" s="79"/>
      <c r="MU1255" s="79"/>
      <c r="MV1255" s="79"/>
      <c r="MW1255" s="79"/>
      <c r="MX1255" s="79"/>
      <c r="MY1255" s="79"/>
      <c r="MZ1255" s="79"/>
      <c r="NA1255" s="79"/>
      <c r="NB1255" s="79"/>
      <c r="NC1255" s="79"/>
      <c r="ND1255" s="79"/>
      <c r="NE1255" s="79"/>
      <c r="NF1255" s="79"/>
      <c r="NG1255" s="79"/>
      <c r="NH1255" s="79"/>
      <c r="NI1255" s="79"/>
      <c r="NJ1255" s="79"/>
      <c r="NK1255" s="79"/>
      <c r="NL1255" s="79"/>
      <c r="NM1255" s="79"/>
      <c r="NN1255" s="79"/>
      <c r="NO1255" s="79"/>
      <c r="NP1255" s="79"/>
      <c r="NQ1255" s="79"/>
      <c r="NR1255" s="79"/>
      <c r="NS1255" s="79"/>
      <c r="NT1255" s="79"/>
      <c r="NU1255" s="79"/>
      <c r="NV1255" s="79"/>
      <c r="NW1255" s="79"/>
      <c r="NX1255" s="79"/>
      <c r="NY1255" s="79"/>
      <c r="NZ1255" s="79"/>
      <c r="OA1255" s="79"/>
      <c r="OB1255" s="79"/>
      <c r="OC1255" s="79"/>
      <c r="OD1255" s="79"/>
      <c r="OE1255" s="79"/>
      <c r="OF1255" s="79"/>
      <c r="OG1255" s="79"/>
      <c r="OH1255" s="79"/>
      <c r="OI1255" s="79"/>
      <c r="OJ1255" s="79"/>
      <c r="OK1255" s="79"/>
      <c r="OL1255" s="79"/>
      <c r="OM1255" s="79"/>
      <c r="ON1255" s="79"/>
      <c r="OO1255" s="79"/>
      <c r="OP1255" s="79"/>
      <c r="OQ1255" s="79"/>
      <c r="OR1255" s="79"/>
      <c r="OS1255" s="79"/>
      <c r="OT1255" s="79"/>
      <c r="OU1255" s="79"/>
      <c r="OV1255" s="79"/>
      <c r="OW1255" s="79"/>
      <c r="OX1255" s="79"/>
      <c r="OY1255" s="79"/>
      <c r="OZ1255" s="79"/>
      <c r="PA1255" s="79"/>
      <c r="PB1255" s="79"/>
      <c r="PC1255" s="79"/>
      <c r="PD1255" s="79"/>
      <c r="PE1255" s="79"/>
      <c r="PF1255" s="79"/>
      <c r="PG1255" s="79"/>
      <c r="PH1255" s="79"/>
      <c r="PI1255" s="79"/>
      <c r="PJ1255" s="79"/>
      <c r="PK1255" s="79"/>
      <c r="PL1255" s="79"/>
      <c r="PM1255" s="79"/>
      <c r="PN1255" s="79"/>
      <c r="PO1255" s="79"/>
      <c r="PP1255" s="79"/>
      <c r="PQ1255" s="79"/>
      <c r="PR1255" s="79"/>
      <c r="PS1255" s="79"/>
      <c r="PT1255" s="79"/>
      <c r="PU1255" s="79"/>
      <c r="PV1255" s="79"/>
      <c r="PW1255" s="79"/>
      <c r="PX1255" s="79"/>
      <c r="PY1255" s="79"/>
      <c r="PZ1255" s="79"/>
      <c r="QA1255" s="79"/>
      <c r="QB1255" s="79"/>
      <c r="QC1255" s="79"/>
      <c r="QD1255" s="79"/>
      <c r="QE1255" s="79"/>
      <c r="QF1255" s="79"/>
      <c r="QG1255" s="79"/>
      <c r="QH1255" s="79"/>
      <c r="QI1255" s="79"/>
      <c r="QJ1255" s="79"/>
      <c r="QK1255" s="79"/>
      <c r="QL1255" s="79"/>
      <c r="QM1255" s="79"/>
      <c r="QN1255" s="79"/>
      <c r="QO1255" s="79"/>
      <c r="QP1255" s="79"/>
      <c r="QQ1255" s="79"/>
      <c r="QR1255" s="79"/>
      <c r="QS1255" s="79"/>
      <c r="QT1255" s="79"/>
      <c r="QU1255" s="79"/>
      <c r="QV1255" s="79"/>
      <c r="QW1255" s="79"/>
      <c r="QX1255" s="79"/>
      <c r="QY1255" s="79"/>
      <c r="QZ1255" s="79"/>
      <c r="RA1255" s="79"/>
      <c r="RB1255" s="79"/>
      <c r="RC1255" s="79"/>
      <c r="RD1255" s="79"/>
      <c r="RE1255" s="79"/>
      <c r="RF1255" s="79"/>
      <c r="RG1255" s="79"/>
      <c r="RH1255" s="79"/>
      <c r="RI1255" s="79"/>
      <c r="RJ1255" s="79"/>
      <c r="RK1255" s="79"/>
      <c r="RL1255" s="79"/>
      <c r="RM1255" s="79"/>
      <c r="RN1255" s="79"/>
      <c r="RO1255" s="79"/>
      <c r="RP1255" s="79"/>
      <c r="RQ1255" s="79"/>
      <c r="RR1255" s="79"/>
      <c r="RS1255" s="79"/>
      <c r="RT1255" s="79"/>
      <c r="RU1255" s="79"/>
      <c r="RV1255" s="79"/>
      <c r="RW1255" s="79"/>
      <c r="RX1255" s="79"/>
      <c r="RY1255" s="79"/>
      <c r="RZ1255" s="79"/>
      <c r="SA1255" s="79"/>
      <c r="SB1255" s="79"/>
      <c r="SC1255" s="79"/>
      <c r="SD1255" s="79"/>
      <c r="SE1255" s="79"/>
      <c r="SF1255" s="79"/>
      <c r="SG1255" s="79"/>
      <c r="SH1255" s="79"/>
      <c r="SI1255" s="79"/>
      <c r="SJ1255" s="79"/>
      <c r="SK1255" s="79"/>
      <c r="SL1255" s="79"/>
      <c r="SM1255" s="79"/>
      <c r="SN1255" s="79"/>
      <c r="SO1255" s="79"/>
      <c r="SP1255" s="79"/>
      <c r="SQ1255" s="79"/>
      <c r="SR1255" s="79"/>
      <c r="SS1255" s="79"/>
      <c r="ST1255" s="79"/>
      <c r="SU1255" s="79"/>
      <c r="SV1255" s="79"/>
      <c r="SW1255" s="79"/>
      <c r="SX1255" s="79"/>
      <c r="SY1255" s="79"/>
      <c r="SZ1255" s="79"/>
      <c r="TA1255" s="79"/>
      <c r="TB1255" s="79"/>
      <c r="TC1255" s="79"/>
      <c r="TD1255" s="79"/>
      <c r="TE1255" s="79"/>
      <c r="TF1255" s="79"/>
      <c r="TG1255" s="79"/>
      <c r="TH1255" s="79"/>
      <c r="TI1255" s="79"/>
      <c r="TJ1255" s="79"/>
      <c r="TK1255" s="79"/>
      <c r="TL1255" s="79"/>
      <c r="TM1255" s="79"/>
      <c r="TN1255" s="79"/>
      <c r="TO1255" s="79"/>
      <c r="TP1255" s="79"/>
      <c r="TQ1255" s="79"/>
      <c r="TR1255" s="79"/>
      <c r="TS1255" s="79"/>
      <c r="TT1255" s="79"/>
      <c r="TU1255" s="79"/>
      <c r="TV1255" s="79"/>
      <c r="TW1255" s="79"/>
      <c r="TX1255" s="79"/>
      <c r="TY1255" s="79"/>
      <c r="TZ1255" s="79"/>
      <c r="UA1255" s="79"/>
      <c r="UB1255" s="79"/>
      <c r="UC1255" s="79"/>
      <c r="UD1255" s="79"/>
      <c r="UE1255" s="79"/>
      <c r="UF1255" s="79"/>
      <c r="UG1255" s="79"/>
      <c r="UH1255" s="79"/>
      <c r="UI1255" s="79"/>
      <c r="UJ1255" s="79"/>
      <c r="UK1255" s="79"/>
      <c r="UL1255" s="79"/>
      <c r="UM1255" s="79"/>
      <c r="UN1255" s="79"/>
      <c r="UO1255" s="79"/>
      <c r="UP1255" s="79"/>
      <c r="UQ1255" s="79"/>
      <c r="UR1255" s="79"/>
      <c r="US1255" s="79"/>
      <c r="UT1255" s="79"/>
      <c r="UU1255" s="79"/>
      <c r="UV1255" s="79"/>
      <c r="UW1255" s="79"/>
      <c r="UX1255" s="79"/>
      <c r="UY1255" s="79"/>
      <c r="UZ1255" s="79"/>
      <c r="VA1255" s="79"/>
      <c r="VB1255" s="79"/>
      <c r="VC1255" s="79"/>
      <c r="VD1255" s="79"/>
      <c r="VE1255" s="79"/>
      <c r="VF1255" s="79"/>
      <c r="VG1255" s="79"/>
      <c r="VH1255" s="79"/>
      <c r="VI1255" s="79"/>
      <c r="VJ1255" s="79"/>
      <c r="VK1255" s="79"/>
      <c r="VL1255" s="79"/>
      <c r="VM1255" s="79"/>
      <c r="VN1255" s="79"/>
      <c r="VO1255" s="79"/>
      <c r="VP1255" s="79"/>
      <c r="VQ1255" s="79"/>
      <c r="VR1255" s="79"/>
      <c r="VS1255" s="79"/>
      <c r="VT1255" s="79"/>
      <c r="VU1255" s="79"/>
      <c r="VV1255" s="79"/>
      <c r="VW1255" s="79"/>
      <c r="VX1255" s="79"/>
      <c r="VY1255" s="79"/>
      <c r="VZ1255" s="79"/>
      <c r="WA1255" s="79"/>
      <c r="WB1255" s="79"/>
      <c r="WC1255" s="79"/>
    </row>
    <row r="1256" spans="1:601" s="79" customFormat="1">
      <c r="A1256" s="60">
        <f>IF(C1256=C1255,A1255,IF(C1256=(C1255+1),A1255,(A1255+1)))</f>
        <v>178</v>
      </c>
      <c r="B1256" s="50">
        <f>IF(L1256="Stroke",IF(M1256=M1255,IF(A1256&lt;&gt;A1255,1,IF(L1255="Stroke",B1255+1,IF(L1254="Stroke",B1254+1,IF(L1253="Stroke",B1253+1,IF(L1252="Stroke",B1252+1,IF(L1251="Stroke",B1251+1,IF(L1250="Stroke",B1250+1,IF(L1249="Stroke",B1249+1,"")))))))),IF(A1256&lt;&gt;A1254,1,IF(M1256=M1254,IF(L1254="Stroke",B1254+1,IF(M1256=M1253,IF(L1253="Stroke",B1253+1,""))),1))),"")</f>
        <v>1</v>
      </c>
      <c r="C1256" s="60">
        <f t="shared" si="38"/>
        <v>67859</v>
      </c>
      <c r="D1256" s="60" t="str">
        <f t="shared" si="39"/>
        <v>2018115</v>
      </c>
      <c r="E1256" s="60">
        <v>2018</v>
      </c>
      <c r="F1256" s="60">
        <v>1</v>
      </c>
      <c r="G1256" s="60">
        <v>15</v>
      </c>
      <c r="H1256" s="60">
        <v>18</v>
      </c>
      <c r="I1256" s="60">
        <v>50</v>
      </c>
      <c r="J1256" s="60">
        <v>59</v>
      </c>
      <c r="K1256" s="60">
        <v>747</v>
      </c>
      <c r="L1256" s="60" t="s">
        <v>26</v>
      </c>
      <c r="M1256" s="60">
        <v>1</v>
      </c>
      <c r="N1256" s="60" t="s">
        <v>21</v>
      </c>
      <c r="O1256" s="60" t="s">
        <v>28</v>
      </c>
      <c r="P1256" s="60"/>
      <c r="Q1256" s="60"/>
      <c r="R1256" s="60"/>
      <c r="S1256" s="60"/>
      <c r="T1256" s="60"/>
    </row>
    <row r="1257" spans="1:601" s="79" customFormat="1">
      <c r="A1257" s="60">
        <f>IF(C1257=C1256,A1256,IF(C1257=(C1256+1),A1256,(A1256+1)))</f>
        <v>178</v>
      </c>
      <c r="B1257" s="50">
        <f>IF(L1257="Stroke",IF(M1257=M1256,IF(A1257&lt;&gt;A1256,1,IF(L1256="Stroke",B1256+1,IF(L1255="Stroke",B1255+1,IF(L1254="Stroke",B1254+1,IF(L1253="Stroke",B1253+1,IF(L1252="Stroke",B1252+1,IF(L1251="Stroke",B1251+1,IF(L1250="Stroke",B1250+1,"")))))))),IF(A1257&lt;&gt;A1255,1,IF(M1257=M1255,IF(L1255="Stroke",B1255+1,IF(M1257=M1254,IF(L1254="Stroke",B1254+1,""))),1))),"")</f>
        <v>1</v>
      </c>
      <c r="C1257" s="60">
        <f t="shared" si="38"/>
        <v>67859</v>
      </c>
      <c r="D1257" s="60" t="str">
        <f t="shared" si="39"/>
        <v>2018115</v>
      </c>
      <c r="E1257" s="60">
        <v>2018</v>
      </c>
      <c r="F1257" s="60">
        <v>1</v>
      </c>
      <c r="G1257" s="60">
        <v>15</v>
      </c>
      <c r="H1257" s="60">
        <v>18</v>
      </c>
      <c r="I1257" s="60">
        <v>50</v>
      </c>
      <c r="J1257" s="60">
        <v>59</v>
      </c>
      <c r="K1257" s="60">
        <v>898</v>
      </c>
      <c r="L1257" s="60" t="s">
        <v>26</v>
      </c>
      <c r="M1257" s="60">
        <v>2</v>
      </c>
      <c r="N1257" s="60" t="s">
        <v>21</v>
      </c>
      <c r="O1257" s="60" t="s">
        <v>27</v>
      </c>
      <c r="P1257" s="60">
        <f>915-898</f>
        <v>17</v>
      </c>
      <c r="Q1257" s="60"/>
      <c r="R1257" s="60"/>
      <c r="S1257" s="60"/>
      <c r="T1257" s="60"/>
    </row>
    <row r="1258" spans="1:601" s="102" customFormat="1">
      <c r="A1258" s="53">
        <f>IF(C1258=C1257,A1257,IF(C1258=(C1257+1),A1257,(A1257+1)))</f>
        <v>179</v>
      </c>
      <c r="B1258" s="50">
        <f>IF(L1258="Stroke",IF(M1258=M1257,IF(A1258&lt;&gt;A1257,1,IF(L1257="Stroke",B1257+1,IF(L1256="Stroke",B1256+1,IF(L1255="Stroke",B1255+1,IF(L1254="Stroke",B1254+1,IF(L1253="Stroke",B1253+1,IF(L1252="Stroke",B1252+1,IF(L1251="Stroke",B1251+1,"")))))))),IF(A1258&lt;&gt;A1256,1,IF(M1258=M1256,IF(L1256="Stroke",B1256+1,IF(M1258=M1255,IF(L1255="Stroke",B1255+1,""))),1))),"")</f>
        <v>1</v>
      </c>
      <c r="C1258" s="53">
        <f t="shared" si="38"/>
        <v>78575</v>
      </c>
      <c r="D1258" s="53" t="str">
        <f t="shared" si="39"/>
        <v>2018123</v>
      </c>
      <c r="E1258" s="53">
        <v>2018</v>
      </c>
      <c r="F1258" s="53">
        <v>1</v>
      </c>
      <c r="G1258" s="53">
        <v>23</v>
      </c>
      <c r="H1258" s="53">
        <v>21</v>
      </c>
      <c r="I1258" s="53">
        <v>49</v>
      </c>
      <c r="J1258" s="53">
        <v>35</v>
      </c>
      <c r="K1258" s="53">
        <v>876</v>
      </c>
      <c r="L1258" s="53" t="s">
        <v>26</v>
      </c>
      <c r="M1258" s="53">
        <v>1</v>
      </c>
      <c r="N1258" s="53" t="s">
        <v>21</v>
      </c>
      <c r="O1258" s="53" t="s">
        <v>27</v>
      </c>
      <c r="P1258" s="53">
        <v>16</v>
      </c>
      <c r="Q1258" s="53"/>
      <c r="R1258" s="61"/>
      <c r="S1258" s="61"/>
      <c r="T1258" s="61"/>
      <c r="U1258" s="79"/>
      <c r="V1258" s="79"/>
      <c r="W1258" s="79"/>
      <c r="X1258" s="79"/>
      <c r="Y1258" s="79"/>
      <c r="Z1258" s="79"/>
      <c r="AA1258" s="79"/>
      <c r="AB1258" s="79"/>
      <c r="AC1258" s="79"/>
      <c r="AD1258" s="79"/>
      <c r="AE1258" s="79"/>
      <c r="AF1258" s="79"/>
      <c r="AG1258" s="79"/>
      <c r="AH1258" s="79"/>
      <c r="AI1258" s="79"/>
      <c r="AJ1258" s="79"/>
      <c r="AK1258" s="79"/>
      <c r="AL1258" s="79"/>
      <c r="AM1258" s="79"/>
      <c r="AN1258" s="79"/>
      <c r="AO1258" s="79"/>
      <c r="AP1258" s="79"/>
      <c r="AQ1258" s="79"/>
      <c r="AR1258" s="79"/>
      <c r="AS1258" s="79"/>
      <c r="AT1258" s="79"/>
      <c r="AU1258" s="79"/>
      <c r="AV1258" s="79"/>
      <c r="AW1258" s="79"/>
      <c r="AX1258" s="79"/>
      <c r="AY1258" s="79"/>
      <c r="AZ1258" s="79"/>
      <c r="BA1258" s="79"/>
      <c r="BB1258" s="79"/>
      <c r="BC1258" s="79"/>
      <c r="BD1258" s="79"/>
      <c r="BE1258" s="79"/>
      <c r="BF1258" s="79"/>
      <c r="BG1258" s="79"/>
      <c r="BH1258" s="79"/>
      <c r="BI1258" s="79"/>
      <c r="BJ1258" s="79"/>
      <c r="BK1258" s="79"/>
      <c r="BL1258" s="79"/>
      <c r="BM1258" s="79"/>
      <c r="BN1258" s="79"/>
      <c r="BO1258" s="79"/>
      <c r="BP1258" s="79"/>
      <c r="BQ1258" s="79"/>
      <c r="BR1258" s="79"/>
      <c r="BS1258" s="79"/>
      <c r="BT1258" s="79"/>
      <c r="BU1258" s="79"/>
      <c r="BV1258" s="79"/>
      <c r="BW1258" s="79"/>
      <c r="BX1258" s="79"/>
      <c r="BY1258" s="79"/>
      <c r="BZ1258" s="79"/>
      <c r="CA1258" s="79"/>
      <c r="CB1258" s="79"/>
      <c r="CC1258" s="79"/>
      <c r="CD1258" s="79"/>
      <c r="CE1258" s="79"/>
      <c r="CF1258" s="79"/>
      <c r="CG1258" s="79"/>
      <c r="CH1258" s="79"/>
      <c r="CI1258" s="79"/>
      <c r="CJ1258" s="79"/>
      <c r="CK1258" s="79"/>
      <c r="CL1258" s="79"/>
      <c r="CM1258" s="79"/>
      <c r="CN1258" s="79"/>
      <c r="CO1258" s="79"/>
      <c r="CP1258" s="79"/>
      <c r="CQ1258" s="79"/>
      <c r="CR1258" s="79"/>
      <c r="CS1258" s="79"/>
      <c r="CT1258" s="79"/>
      <c r="CU1258" s="79"/>
      <c r="CV1258" s="79"/>
      <c r="CW1258" s="79"/>
      <c r="CX1258" s="79"/>
      <c r="CY1258" s="79"/>
      <c r="CZ1258" s="79"/>
      <c r="DA1258" s="79"/>
      <c r="DB1258" s="79"/>
      <c r="DC1258" s="79"/>
      <c r="DD1258" s="79"/>
      <c r="DE1258" s="79"/>
      <c r="DF1258" s="79"/>
      <c r="DG1258" s="79"/>
      <c r="DH1258" s="79"/>
      <c r="DI1258" s="79"/>
      <c r="DJ1258" s="79"/>
      <c r="DK1258" s="79"/>
      <c r="DL1258" s="79"/>
      <c r="DM1258" s="79"/>
      <c r="DN1258" s="79"/>
      <c r="DO1258" s="79"/>
      <c r="DP1258" s="79"/>
      <c r="DQ1258" s="79"/>
      <c r="DR1258" s="79"/>
      <c r="DS1258" s="79"/>
      <c r="DT1258" s="79"/>
      <c r="DU1258" s="79"/>
      <c r="DV1258" s="79"/>
      <c r="DW1258" s="79"/>
      <c r="DX1258" s="79"/>
      <c r="DY1258" s="79"/>
      <c r="DZ1258" s="79"/>
      <c r="EA1258" s="79"/>
      <c r="EB1258" s="79"/>
      <c r="EC1258" s="79"/>
      <c r="ED1258" s="79"/>
      <c r="EE1258" s="79"/>
      <c r="EF1258" s="79"/>
      <c r="EG1258" s="79"/>
      <c r="EH1258" s="79"/>
      <c r="EI1258" s="79"/>
      <c r="EJ1258" s="79"/>
      <c r="EK1258" s="79"/>
      <c r="EL1258" s="79"/>
      <c r="EM1258" s="79"/>
      <c r="EN1258" s="79"/>
      <c r="EO1258" s="79"/>
      <c r="EP1258" s="79"/>
      <c r="EQ1258" s="79"/>
      <c r="ER1258" s="79"/>
      <c r="ES1258" s="79"/>
      <c r="ET1258" s="79"/>
      <c r="EU1258" s="79"/>
      <c r="EV1258" s="79"/>
      <c r="EW1258" s="79"/>
      <c r="EX1258" s="79"/>
      <c r="EY1258" s="79"/>
      <c r="EZ1258" s="79"/>
      <c r="FA1258" s="79"/>
      <c r="FB1258" s="79"/>
      <c r="FC1258" s="79"/>
      <c r="FD1258" s="79"/>
      <c r="FE1258" s="79"/>
      <c r="FF1258" s="79"/>
      <c r="FG1258" s="79"/>
      <c r="FH1258" s="79"/>
      <c r="FI1258" s="79"/>
      <c r="FJ1258" s="79"/>
      <c r="FK1258" s="79"/>
      <c r="FL1258" s="79"/>
      <c r="FM1258" s="79"/>
      <c r="FN1258" s="79"/>
      <c r="FO1258" s="79"/>
      <c r="FP1258" s="79"/>
      <c r="FQ1258" s="79"/>
      <c r="FR1258" s="79"/>
      <c r="FS1258" s="79"/>
      <c r="FT1258" s="79"/>
      <c r="FU1258" s="79"/>
      <c r="FV1258" s="79"/>
      <c r="FW1258" s="79"/>
      <c r="FX1258" s="79"/>
      <c r="FY1258" s="79"/>
      <c r="FZ1258" s="79"/>
      <c r="GA1258" s="79"/>
      <c r="GB1258" s="79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79"/>
      <c r="HP1258" s="79"/>
      <c r="HQ1258" s="79"/>
      <c r="HR1258" s="79"/>
      <c r="HS1258" s="79"/>
      <c r="HT1258" s="79"/>
      <c r="HU1258" s="79"/>
      <c r="HV1258" s="79"/>
      <c r="HW1258" s="79"/>
      <c r="HX1258" s="79"/>
      <c r="HY1258" s="79"/>
      <c r="HZ1258" s="79"/>
      <c r="IA1258" s="79"/>
      <c r="IB1258" s="79"/>
      <c r="IC1258" s="79"/>
      <c r="ID1258" s="79"/>
      <c r="IE1258" s="79"/>
      <c r="IF1258" s="79"/>
      <c r="IG1258" s="79"/>
      <c r="IH1258" s="79"/>
      <c r="II1258" s="79"/>
      <c r="IJ1258" s="79"/>
      <c r="IK1258" s="79"/>
      <c r="IL1258" s="79"/>
      <c r="IM1258" s="79"/>
      <c r="IN1258" s="79"/>
      <c r="IO1258" s="79"/>
      <c r="IP1258" s="79"/>
      <c r="IQ1258" s="79"/>
      <c r="IR1258" s="79"/>
      <c r="IS1258" s="79"/>
      <c r="IT1258" s="79"/>
      <c r="IU1258" s="79"/>
      <c r="IV1258" s="79"/>
      <c r="IW1258" s="79"/>
      <c r="IX1258" s="79"/>
      <c r="IY1258" s="79"/>
      <c r="IZ1258" s="79"/>
      <c r="JA1258" s="79"/>
      <c r="JB1258" s="79"/>
      <c r="JC1258" s="79"/>
      <c r="JD1258" s="79"/>
      <c r="JE1258" s="79"/>
      <c r="JF1258" s="79"/>
      <c r="JG1258" s="79"/>
      <c r="JH1258" s="79"/>
      <c r="JI1258" s="79"/>
      <c r="JJ1258" s="79"/>
      <c r="JK1258" s="79"/>
      <c r="JL1258" s="79"/>
      <c r="JM1258" s="79"/>
      <c r="JN1258" s="79"/>
      <c r="JO1258" s="79"/>
      <c r="JP1258" s="79"/>
      <c r="JQ1258" s="79"/>
      <c r="JR1258" s="79"/>
      <c r="JS1258" s="79"/>
      <c r="JT1258" s="79"/>
      <c r="JU1258" s="79"/>
      <c r="JV1258" s="79"/>
      <c r="JW1258" s="79"/>
      <c r="JX1258" s="79"/>
      <c r="JY1258" s="79"/>
      <c r="JZ1258" s="79"/>
      <c r="KA1258" s="79"/>
      <c r="KB1258" s="79"/>
      <c r="KC1258" s="79"/>
      <c r="KD1258" s="79"/>
      <c r="KE1258" s="79"/>
      <c r="KF1258" s="79"/>
      <c r="KG1258" s="79"/>
      <c r="KH1258" s="79"/>
      <c r="KI1258" s="79"/>
      <c r="KJ1258" s="79"/>
      <c r="KK1258" s="79"/>
      <c r="KL1258" s="79"/>
      <c r="KM1258" s="79"/>
      <c r="KN1258" s="79"/>
      <c r="KO1258" s="79"/>
      <c r="KP1258" s="79"/>
      <c r="KQ1258" s="79"/>
      <c r="KR1258" s="79"/>
      <c r="KS1258" s="79"/>
      <c r="KT1258" s="79"/>
      <c r="KU1258" s="79"/>
      <c r="KV1258" s="79"/>
      <c r="KW1258" s="79"/>
      <c r="KX1258" s="79"/>
      <c r="KY1258" s="79"/>
      <c r="KZ1258" s="79"/>
      <c r="LA1258" s="79"/>
      <c r="LB1258" s="79"/>
      <c r="LC1258" s="79"/>
      <c r="LD1258" s="79"/>
      <c r="LE1258" s="79"/>
      <c r="LF1258" s="79"/>
      <c r="LG1258" s="79"/>
      <c r="LH1258" s="79"/>
      <c r="LI1258" s="79"/>
      <c r="LJ1258" s="79"/>
      <c r="LK1258" s="79"/>
      <c r="LL1258" s="79"/>
      <c r="LM1258" s="79"/>
      <c r="LN1258" s="79"/>
      <c r="LO1258" s="79"/>
      <c r="LP1258" s="79"/>
      <c r="LQ1258" s="79"/>
      <c r="LR1258" s="79"/>
      <c r="LS1258" s="79"/>
      <c r="LT1258" s="79"/>
      <c r="LU1258" s="79"/>
      <c r="LV1258" s="79"/>
      <c r="LW1258" s="79"/>
      <c r="LX1258" s="79"/>
      <c r="LY1258" s="79"/>
      <c r="LZ1258" s="79"/>
      <c r="MA1258" s="79"/>
      <c r="MB1258" s="79"/>
      <c r="MC1258" s="79"/>
      <c r="MD1258" s="79"/>
      <c r="ME1258" s="79"/>
      <c r="MF1258" s="79"/>
      <c r="MG1258" s="79"/>
      <c r="MH1258" s="79"/>
      <c r="MI1258" s="79"/>
      <c r="MJ1258" s="79"/>
      <c r="MK1258" s="79"/>
      <c r="ML1258" s="79"/>
      <c r="MM1258" s="79"/>
      <c r="MN1258" s="79"/>
      <c r="MO1258" s="79"/>
      <c r="MP1258" s="79"/>
      <c r="MQ1258" s="79"/>
      <c r="MR1258" s="79"/>
      <c r="MS1258" s="79"/>
      <c r="MT1258" s="79"/>
      <c r="MU1258" s="79"/>
      <c r="MV1258" s="79"/>
      <c r="MW1258" s="79"/>
      <c r="MX1258" s="79"/>
      <c r="MY1258" s="79"/>
      <c r="MZ1258" s="79"/>
      <c r="NA1258" s="79"/>
      <c r="NB1258" s="79"/>
      <c r="NC1258" s="79"/>
      <c r="ND1258" s="79"/>
      <c r="NE1258" s="79"/>
      <c r="NF1258" s="79"/>
      <c r="NG1258" s="79"/>
      <c r="NH1258" s="79"/>
      <c r="NI1258" s="79"/>
      <c r="NJ1258" s="79"/>
      <c r="NK1258" s="79"/>
      <c r="NL1258" s="79"/>
      <c r="NM1258" s="79"/>
      <c r="NN1258" s="79"/>
      <c r="NO1258" s="79"/>
      <c r="NP1258" s="79"/>
      <c r="NQ1258" s="79"/>
      <c r="NR1258" s="79"/>
      <c r="NS1258" s="79"/>
      <c r="NT1258" s="79"/>
      <c r="NU1258" s="79"/>
      <c r="NV1258" s="79"/>
      <c r="NW1258" s="79"/>
      <c r="NX1258" s="79"/>
      <c r="NY1258" s="79"/>
      <c r="NZ1258" s="79"/>
      <c r="OA1258" s="79"/>
      <c r="OB1258" s="79"/>
      <c r="OC1258" s="79"/>
      <c r="OD1258" s="79"/>
      <c r="OE1258" s="79"/>
      <c r="OF1258" s="79"/>
      <c r="OG1258" s="79"/>
      <c r="OH1258" s="79"/>
      <c r="OI1258" s="79"/>
      <c r="OJ1258" s="79"/>
      <c r="OK1258" s="79"/>
      <c r="OL1258" s="79"/>
      <c r="OM1258" s="79"/>
      <c r="ON1258" s="79"/>
      <c r="OO1258" s="79"/>
      <c r="OP1258" s="79"/>
      <c r="OQ1258" s="79"/>
      <c r="OR1258" s="79"/>
      <c r="OS1258" s="79"/>
      <c r="OT1258" s="79"/>
      <c r="OU1258" s="79"/>
      <c r="OV1258" s="79"/>
      <c r="OW1258" s="79"/>
      <c r="OX1258" s="79"/>
      <c r="OY1258" s="79"/>
      <c r="OZ1258" s="79"/>
      <c r="PA1258" s="79"/>
      <c r="PB1258" s="79"/>
      <c r="PC1258" s="79"/>
      <c r="PD1258" s="79"/>
      <c r="PE1258" s="79"/>
      <c r="PF1258" s="79"/>
      <c r="PG1258" s="79"/>
      <c r="PH1258" s="79"/>
      <c r="PI1258" s="79"/>
      <c r="PJ1258" s="79"/>
      <c r="PK1258" s="79"/>
      <c r="PL1258" s="79"/>
      <c r="PM1258" s="79"/>
      <c r="PN1258" s="79"/>
      <c r="PO1258" s="79"/>
      <c r="PP1258" s="79"/>
      <c r="PQ1258" s="79"/>
      <c r="PR1258" s="79"/>
      <c r="PS1258" s="79"/>
      <c r="PT1258" s="79"/>
      <c r="PU1258" s="79"/>
      <c r="PV1258" s="79"/>
      <c r="PW1258" s="79"/>
      <c r="PX1258" s="79"/>
      <c r="PY1258" s="79"/>
      <c r="PZ1258" s="79"/>
      <c r="QA1258" s="79"/>
      <c r="QB1258" s="79"/>
      <c r="QC1258" s="79"/>
      <c r="QD1258" s="79"/>
      <c r="QE1258" s="79"/>
      <c r="QF1258" s="79"/>
      <c r="QG1258" s="79"/>
      <c r="QH1258" s="79"/>
      <c r="QI1258" s="79"/>
      <c r="QJ1258" s="79"/>
      <c r="QK1258" s="79"/>
      <c r="QL1258" s="79"/>
      <c r="QM1258" s="79"/>
      <c r="QN1258" s="79"/>
      <c r="QO1258" s="79"/>
      <c r="QP1258" s="79"/>
      <c r="QQ1258" s="79"/>
      <c r="QR1258" s="79"/>
      <c r="QS1258" s="79"/>
      <c r="QT1258" s="79"/>
      <c r="QU1258" s="79"/>
      <c r="QV1258" s="79"/>
      <c r="QW1258" s="79"/>
      <c r="QX1258" s="79"/>
      <c r="QY1258" s="79"/>
      <c r="QZ1258" s="79"/>
      <c r="RA1258" s="79"/>
      <c r="RB1258" s="79"/>
      <c r="RC1258" s="79"/>
      <c r="RD1258" s="79"/>
      <c r="RE1258" s="79"/>
      <c r="RF1258" s="79"/>
      <c r="RG1258" s="79"/>
      <c r="RH1258" s="79"/>
      <c r="RI1258" s="79"/>
      <c r="RJ1258" s="79"/>
      <c r="RK1258" s="79"/>
      <c r="RL1258" s="79"/>
      <c r="RM1258" s="79"/>
      <c r="RN1258" s="79"/>
      <c r="RO1258" s="79"/>
      <c r="RP1258" s="79"/>
      <c r="RQ1258" s="79"/>
      <c r="RR1258" s="79"/>
      <c r="RS1258" s="79"/>
      <c r="RT1258" s="79"/>
      <c r="RU1258" s="79"/>
      <c r="RV1258" s="79"/>
      <c r="RW1258" s="79"/>
      <c r="RX1258" s="79"/>
      <c r="RY1258" s="79"/>
      <c r="RZ1258" s="79"/>
      <c r="SA1258" s="79"/>
      <c r="SB1258" s="79"/>
      <c r="SC1258" s="79"/>
      <c r="SD1258" s="79"/>
      <c r="SE1258" s="79"/>
      <c r="SF1258" s="79"/>
      <c r="SG1258" s="79"/>
      <c r="SH1258" s="79"/>
      <c r="SI1258" s="79"/>
      <c r="SJ1258" s="79"/>
      <c r="SK1258" s="79"/>
      <c r="SL1258" s="79"/>
      <c r="SM1258" s="79"/>
      <c r="SN1258" s="79"/>
      <c r="SO1258" s="79"/>
      <c r="SP1258" s="79"/>
      <c r="SQ1258" s="79"/>
      <c r="SR1258" s="79"/>
      <c r="SS1258" s="79"/>
      <c r="ST1258" s="79"/>
      <c r="SU1258" s="79"/>
      <c r="SV1258" s="79"/>
      <c r="SW1258" s="79"/>
      <c r="SX1258" s="79"/>
      <c r="SY1258" s="79"/>
      <c r="SZ1258" s="79"/>
      <c r="TA1258" s="79"/>
      <c r="TB1258" s="79"/>
      <c r="TC1258" s="79"/>
      <c r="TD1258" s="79"/>
      <c r="TE1258" s="79"/>
      <c r="TF1258" s="79"/>
      <c r="TG1258" s="79"/>
      <c r="TH1258" s="79"/>
      <c r="TI1258" s="79"/>
      <c r="TJ1258" s="79"/>
      <c r="TK1258" s="79"/>
      <c r="TL1258" s="79"/>
      <c r="TM1258" s="79"/>
      <c r="TN1258" s="79"/>
      <c r="TO1258" s="79"/>
      <c r="TP1258" s="79"/>
      <c r="TQ1258" s="79"/>
      <c r="TR1258" s="79"/>
      <c r="TS1258" s="79"/>
      <c r="TT1258" s="79"/>
      <c r="TU1258" s="79"/>
      <c r="TV1258" s="79"/>
      <c r="TW1258" s="79"/>
      <c r="TX1258" s="79"/>
      <c r="TY1258" s="79"/>
      <c r="TZ1258" s="79"/>
      <c r="UA1258" s="79"/>
      <c r="UB1258" s="79"/>
      <c r="UC1258" s="79"/>
      <c r="UD1258" s="79"/>
      <c r="UE1258" s="79"/>
      <c r="UF1258" s="79"/>
      <c r="UG1258" s="79"/>
      <c r="UH1258" s="79"/>
      <c r="UI1258" s="79"/>
      <c r="UJ1258" s="79"/>
      <c r="UK1258" s="79"/>
      <c r="UL1258" s="79"/>
      <c r="UM1258" s="79"/>
      <c r="UN1258" s="79"/>
      <c r="UO1258" s="79"/>
      <c r="UP1258" s="79"/>
      <c r="UQ1258" s="79"/>
      <c r="UR1258" s="79"/>
      <c r="US1258" s="79"/>
      <c r="UT1258" s="79"/>
      <c r="UU1258" s="79"/>
      <c r="UV1258" s="79"/>
      <c r="UW1258" s="79"/>
      <c r="UX1258" s="79"/>
      <c r="UY1258" s="79"/>
      <c r="UZ1258" s="79"/>
      <c r="VA1258" s="79"/>
      <c r="VB1258" s="79"/>
      <c r="VC1258" s="79"/>
      <c r="VD1258" s="79"/>
      <c r="VE1258" s="79"/>
      <c r="VF1258" s="79"/>
      <c r="VG1258" s="79"/>
      <c r="VH1258" s="79"/>
      <c r="VI1258" s="79"/>
      <c r="VJ1258" s="79"/>
      <c r="VK1258" s="79"/>
      <c r="VL1258" s="79"/>
      <c r="VM1258" s="79"/>
      <c r="VN1258" s="79"/>
      <c r="VO1258" s="79"/>
      <c r="VP1258" s="79"/>
      <c r="VQ1258" s="79"/>
      <c r="VR1258" s="79"/>
      <c r="VS1258" s="79"/>
      <c r="VT1258" s="79"/>
      <c r="VU1258" s="79"/>
      <c r="VV1258" s="79"/>
      <c r="VW1258" s="79"/>
      <c r="VX1258" s="79"/>
      <c r="VY1258" s="79"/>
      <c r="VZ1258" s="79"/>
      <c r="WA1258" s="79"/>
      <c r="WB1258" s="79"/>
      <c r="WC1258" s="79"/>
    </row>
    <row r="1259" spans="1:601" s="102" customFormat="1">
      <c r="A1259" s="54">
        <f>IF(C1259=C1258,A1258,IF(C1259=(C1258+1),A1258,(A1258+1)))</f>
        <v>179</v>
      </c>
      <c r="B1259" s="50" t="str">
        <f>IF(L1259="Stroke",IF(M1259=M1258,IF(A1259&lt;&gt;A1258,1,IF(L1258="Stroke",B1258+1,IF(L1257="Stroke",B1257+1,IF(L1256="Stroke",B1256+1,IF(L1255="Stroke",B1255+1,IF(L1254="Stroke",B1254+1,IF(L1253="Stroke",B1253+1,IF(L1252="Stroke",B1252+1,"")))))))),IF(A1259&lt;&gt;A1257,1,IF(M1259=M1257,IF(L1257="Stroke",B1257+1,IF(M1259=M1256,IF(L1256="Stroke",B1256+1,""))),1))),"")</f>
        <v/>
      </c>
      <c r="C1259" s="54">
        <f t="shared" si="38"/>
        <v>78575</v>
      </c>
      <c r="D1259" s="54" t="str">
        <f t="shared" si="39"/>
        <v>2018123</v>
      </c>
      <c r="E1259" s="54">
        <v>2018</v>
      </c>
      <c r="F1259" s="54">
        <v>1</v>
      </c>
      <c r="G1259" s="54">
        <v>23</v>
      </c>
      <c r="H1259" s="54">
        <v>21</v>
      </c>
      <c r="I1259" s="54">
        <v>49</v>
      </c>
      <c r="J1259" s="54">
        <v>35</v>
      </c>
      <c r="K1259" s="54">
        <v>900</v>
      </c>
      <c r="L1259" s="54" t="s">
        <v>173</v>
      </c>
      <c r="M1259" s="54">
        <v>0</v>
      </c>
      <c r="N1259" s="54" t="s">
        <v>21</v>
      </c>
      <c r="O1259" s="54" t="s">
        <v>27</v>
      </c>
      <c r="P1259" s="54">
        <v>0</v>
      </c>
      <c r="Q1259" s="54" t="s">
        <v>105</v>
      </c>
      <c r="R1259" s="61"/>
      <c r="S1259" s="61"/>
      <c r="T1259" s="61"/>
      <c r="U1259" s="79"/>
      <c r="V1259" s="79"/>
      <c r="W1259" s="79"/>
      <c r="X1259" s="79"/>
      <c r="Y1259" s="79"/>
      <c r="Z1259" s="79"/>
      <c r="AA1259" s="79"/>
      <c r="AB1259" s="79"/>
      <c r="AC1259" s="79"/>
      <c r="AD1259" s="79"/>
      <c r="AE1259" s="79"/>
      <c r="AF1259" s="79"/>
      <c r="AG1259" s="79"/>
      <c r="AH1259" s="79"/>
      <c r="AI1259" s="79"/>
      <c r="AJ1259" s="79"/>
      <c r="AK1259" s="79"/>
      <c r="AL1259" s="79"/>
      <c r="AM1259" s="79"/>
      <c r="AN1259" s="79"/>
      <c r="AO1259" s="79"/>
      <c r="AP1259" s="79"/>
      <c r="AQ1259" s="79"/>
      <c r="AR1259" s="79"/>
      <c r="AS1259" s="79"/>
      <c r="AT1259" s="79"/>
      <c r="AU1259" s="79"/>
      <c r="AV1259" s="79"/>
      <c r="AW1259" s="79"/>
      <c r="AX1259" s="79"/>
      <c r="AY1259" s="79"/>
      <c r="AZ1259" s="79"/>
      <c r="BA1259" s="79"/>
      <c r="BB1259" s="79"/>
      <c r="BC1259" s="79"/>
      <c r="BD1259" s="79"/>
      <c r="BE1259" s="79"/>
      <c r="BF1259" s="79"/>
      <c r="BG1259" s="79"/>
      <c r="BH1259" s="79"/>
      <c r="BI1259" s="79"/>
      <c r="BJ1259" s="79"/>
      <c r="BK1259" s="79"/>
      <c r="BL1259" s="79"/>
      <c r="BM1259" s="79"/>
      <c r="BN1259" s="79"/>
      <c r="BO1259" s="79"/>
      <c r="BP1259" s="79"/>
      <c r="BQ1259" s="79"/>
      <c r="BR1259" s="79"/>
      <c r="BS1259" s="79"/>
      <c r="BT1259" s="79"/>
      <c r="BU1259" s="79"/>
      <c r="BV1259" s="79"/>
      <c r="BW1259" s="79"/>
      <c r="BX1259" s="79"/>
      <c r="BY1259" s="79"/>
      <c r="BZ1259" s="79"/>
      <c r="CA1259" s="79"/>
      <c r="CB1259" s="79"/>
      <c r="CC1259" s="79"/>
      <c r="CD1259" s="79"/>
      <c r="CE1259" s="79"/>
      <c r="CF1259" s="79"/>
      <c r="CG1259" s="79"/>
      <c r="CH1259" s="79"/>
      <c r="CI1259" s="79"/>
      <c r="CJ1259" s="79"/>
      <c r="CK1259" s="79"/>
      <c r="CL1259" s="79"/>
      <c r="CM1259" s="79"/>
      <c r="CN1259" s="79"/>
      <c r="CO1259" s="79"/>
      <c r="CP1259" s="79"/>
      <c r="CQ1259" s="79"/>
      <c r="CR1259" s="79"/>
      <c r="CS1259" s="79"/>
      <c r="CT1259" s="79"/>
      <c r="CU1259" s="79"/>
      <c r="CV1259" s="79"/>
      <c r="CW1259" s="79"/>
      <c r="CX1259" s="79"/>
      <c r="CY1259" s="79"/>
      <c r="CZ1259" s="79"/>
      <c r="DA1259" s="79"/>
      <c r="DB1259" s="79"/>
      <c r="DC1259" s="79"/>
      <c r="DD1259" s="79"/>
      <c r="DE1259" s="79"/>
      <c r="DF1259" s="79"/>
      <c r="DG1259" s="79"/>
      <c r="DH1259" s="79"/>
      <c r="DI1259" s="79"/>
      <c r="DJ1259" s="79"/>
      <c r="DK1259" s="79"/>
      <c r="DL1259" s="79"/>
      <c r="DM1259" s="79"/>
      <c r="DN1259" s="79"/>
      <c r="DO1259" s="79"/>
      <c r="DP1259" s="79"/>
      <c r="DQ1259" s="79"/>
      <c r="DR1259" s="79"/>
      <c r="DS1259" s="79"/>
      <c r="DT1259" s="79"/>
      <c r="DU1259" s="79"/>
      <c r="DV1259" s="79"/>
      <c r="DW1259" s="79"/>
      <c r="DX1259" s="79"/>
      <c r="DY1259" s="79"/>
      <c r="DZ1259" s="79"/>
      <c r="EA1259" s="79"/>
      <c r="EB1259" s="79"/>
      <c r="EC1259" s="79"/>
      <c r="ED1259" s="79"/>
      <c r="EE1259" s="79"/>
      <c r="EF1259" s="79"/>
      <c r="EG1259" s="79"/>
      <c r="EH1259" s="79"/>
      <c r="EI1259" s="79"/>
      <c r="EJ1259" s="79"/>
      <c r="EK1259" s="79"/>
      <c r="EL1259" s="79"/>
      <c r="EM1259" s="79"/>
      <c r="EN1259" s="79"/>
      <c r="EO1259" s="79"/>
      <c r="EP1259" s="79"/>
      <c r="EQ1259" s="79"/>
      <c r="ER1259" s="79"/>
      <c r="ES1259" s="79"/>
      <c r="ET1259" s="79"/>
      <c r="EU1259" s="79"/>
      <c r="EV1259" s="79"/>
      <c r="EW1259" s="79"/>
      <c r="EX1259" s="79"/>
      <c r="EY1259" s="79"/>
      <c r="EZ1259" s="79"/>
      <c r="FA1259" s="79"/>
      <c r="FB1259" s="79"/>
      <c r="FC1259" s="79"/>
      <c r="FD1259" s="79"/>
      <c r="FE1259" s="79"/>
      <c r="FF1259" s="79"/>
      <c r="FG1259" s="79"/>
      <c r="FH1259" s="79"/>
      <c r="FI1259" s="79"/>
      <c r="FJ1259" s="79"/>
      <c r="FK1259" s="79"/>
      <c r="FL1259" s="79"/>
      <c r="FM1259" s="79"/>
      <c r="FN1259" s="79"/>
      <c r="FO1259" s="79"/>
      <c r="FP1259" s="79"/>
      <c r="FQ1259" s="79"/>
      <c r="FR1259" s="79"/>
      <c r="FS1259" s="79"/>
      <c r="FT1259" s="79"/>
      <c r="FU1259" s="79"/>
      <c r="FV1259" s="79"/>
      <c r="FW1259" s="79"/>
      <c r="FX1259" s="79"/>
      <c r="FY1259" s="79"/>
      <c r="FZ1259" s="79"/>
      <c r="GA1259" s="79"/>
      <c r="GB1259" s="79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79"/>
      <c r="HP1259" s="79"/>
      <c r="HQ1259" s="79"/>
      <c r="HR1259" s="79"/>
      <c r="HS1259" s="79"/>
      <c r="HT1259" s="79"/>
      <c r="HU1259" s="79"/>
      <c r="HV1259" s="79"/>
      <c r="HW1259" s="79"/>
      <c r="HX1259" s="79"/>
      <c r="HY1259" s="79"/>
      <c r="HZ1259" s="79"/>
      <c r="IA1259" s="79"/>
      <c r="IB1259" s="79"/>
      <c r="IC1259" s="79"/>
      <c r="ID1259" s="79"/>
      <c r="IE1259" s="79"/>
      <c r="IF1259" s="79"/>
      <c r="IG1259" s="79"/>
      <c r="IH1259" s="79"/>
      <c r="II1259" s="79"/>
      <c r="IJ1259" s="79"/>
      <c r="IK1259" s="79"/>
      <c r="IL1259" s="79"/>
      <c r="IM1259" s="79"/>
      <c r="IN1259" s="79"/>
      <c r="IO1259" s="79"/>
      <c r="IP1259" s="79"/>
      <c r="IQ1259" s="79"/>
      <c r="IR1259" s="79"/>
      <c r="IS1259" s="79"/>
      <c r="IT1259" s="79"/>
      <c r="IU1259" s="79"/>
      <c r="IV1259" s="79"/>
      <c r="IW1259" s="79"/>
      <c r="IX1259" s="79"/>
      <c r="IY1259" s="79"/>
      <c r="IZ1259" s="79"/>
      <c r="JA1259" s="79"/>
      <c r="JB1259" s="79"/>
      <c r="JC1259" s="79"/>
      <c r="JD1259" s="79"/>
      <c r="JE1259" s="79"/>
      <c r="JF1259" s="79"/>
      <c r="JG1259" s="79"/>
      <c r="JH1259" s="79"/>
      <c r="JI1259" s="79"/>
      <c r="JJ1259" s="79"/>
      <c r="JK1259" s="79"/>
      <c r="JL1259" s="79"/>
      <c r="JM1259" s="79"/>
      <c r="JN1259" s="79"/>
      <c r="JO1259" s="79"/>
      <c r="JP1259" s="79"/>
      <c r="JQ1259" s="79"/>
      <c r="JR1259" s="79"/>
      <c r="JS1259" s="79"/>
      <c r="JT1259" s="79"/>
      <c r="JU1259" s="79"/>
      <c r="JV1259" s="79"/>
      <c r="JW1259" s="79"/>
      <c r="JX1259" s="79"/>
      <c r="JY1259" s="79"/>
      <c r="JZ1259" s="79"/>
      <c r="KA1259" s="79"/>
      <c r="KB1259" s="79"/>
      <c r="KC1259" s="79"/>
      <c r="KD1259" s="79"/>
      <c r="KE1259" s="79"/>
      <c r="KF1259" s="79"/>
      <c r="KG1259" s="79"/>
      <c r="KH1259" s="79"/>
      <c r="KI1259" s="79"/>
      <c r="KJ1259" s="79"/>
      <c r="KK1259" s="79"/>
      <c r="KL1259" s="79"/>
      <c r="KM1259" s="79"/>
      <c r="KN1259" s="79"/>
      <c r="KO1259" s="79"/>
      <c r="KP1259" s="79"/>
      <c r="KQ1259" s="79"/>
      <c r="KR1259" s="79"/>
      <c r="KS1259" s="79"/>
      <c r="KT1259" s="79"/>
      <c r="KU1259" s="79"/>
      <c r="KV1259" s="79"/>
      <c r="KW1259" s="79"/>
      <c r="KX1259" s="79"/>
      <c r="KY1259" s="79"/>
      <c r="KZ1259" s="79"/>
      <c r="LA1259" s="79"/>
      <c r="LB1259" s="79"/>
      <c r="LC1259" s="79"/>
      <c r="LD1259" s="79"/>
      <c r="LE1259" s="79"/>
      <c r="LF1259" s="79"/>
      <c r="LG1259" s="79"/>
      <c r="LH1259" s="79"/>
      <c r="LI1259" s="79"/>
      <c r="LJ1259" s="79"/>
      <c r="LK1259" s="79"/>
      <c r="LL1259" s="79"/>
      <c r="LM1259" s="79"/>
      <c r="LN1259" s="79"/>
      <c r="LO1259" s="79"/>
      <c r="LP1259" s="79"/>
      <c r="LQ1259" s="79"/>
      <c r="LR1259" s="79"/>
      <c r="LS1259" s="79"/>
      <c r="LT1259" s="79"/>
      <c r="LU1259" s="79"/>
      <c r="LV1259" s="79"/>
      <c r="LW1259" s="79"/>
      <c r="LX1259" s="79"/>
      <c r="LY1259" s="79"/>
      <c r="LZ1259" s="79"/>
      <c r="MA1259" s="79"/>
      <c r="MB1259" s="79"/>
      <c r="MC1259" s="79"/>
      <c r="MD1259" s="79"/>
      <c r="ME1259" s="79"/>
      <c r="MF1259" s="79"/>
      <c r="MG1259" s="79"/>
      <c r="MH1259" s="79"/>
      <c r="MI1259" s="79"/>
      <c r="MJ1259" s="79"/>
      <c r="MK1259" s="79"/>
      <c r="ML1259" s="79"/>
      <c r="MM1259" s="79"/>
      <c r="MN1259" s="79"/>
      <c r="MO1259" s="79"/>
      <c r="MP1259" s="79"/>
      <c r="MQ1259" s="79"/>
      <c r="MR1259" s="79"/>
      <c r="MS1259" s="79"/>
      <c r="MT1259" s="79"/>
      <c r="MU1259" s="79"/>
      <c r="MV1259" s="79"/>
      <c r="MW1259" s="79"/>
      <c r="MX1259" s="79"/>
      <c r="MY1259" s="79"/>
      <c r="MZ1259" s="79"/>
      <c r="NA1259" s="79"/>
      <c r="NB1259" s="79"/>
      <c r="NC1259" s="79"/>
      <c r="ND1259" s="79"/>
      <c r="NE1259" s="79"/>
      <c r="NF1259" s="79"/>
      <c r="NG1259" s="79"/>
      <c r="NH1259" s="79"/>
      <c r="NI1259" s="79"/>
      <c r="NJ1259" s="79"/>
      <c r="NK1259" s="79"/>
      <c r="NL1259" s="79"/>
      <c r="NM1259" s="79"/>
      <c r="NN1259" s="79"/>
      <c r="NO1259" s="79"/>
      <c r="NP1259" s="79"/>
      <c r="NQ1259" s="79"/>
      <c r="NR1259" s="79"/>
      <c r="NS1259" s="79"/>
      <c r="NT1259" s="79"/>
      <c r="NU1259" s="79"/>
      <c r="NV1259" s="79"/>
      <c r="NW1259" s="79"/>
      <c r="NX1259" s="79"/>
      <c r="NY1259" s="79"/>
      <c r="NZ1259" s="79"/>
      <c r="OA1259" s="79"/>
      <c r="OB1259" s="79"/>
      <c r="OC1259" s="79"/>
      <c r="OD1259" s="79"/>
      <c r="OE1259" s="79"/>
      <c r="OF1259" s="79"/>
      <c r="OG1259" s="79"/>
      <c r="OH1259" s="79"/>
      <c r="OI1259" s="79"/>
      <c r="OJ1259" s="79"/>
      <c r="OK1259" s="79"/>
      <c r="OL1259" s="79"/>
      <c r="OM1259" s="79"/>
      <c r="ON1259" s="79"/>
      <c r="OO1259" s="79"/>
      <c r="OP1259" s="79"/>
      <c r="OQ1259" s="79"/>
      <c r="OR1259" s="79"/>
      <c r="OS1259" s="79"/>
      <c r="OT1259" s="79"/>
      <c r="OU1259" s="79"/>
      <c r="OV1259" s="79"/>
      <c r="OW1259" s="79"/>
      <c r="OX1259" s="79"/>
      <c r="OY1259" s="79"/>
      <c r="OZ1259" s="79"/>
      <c r="PA1259" s="79"/>
      <c r="PB1259" s="79"/>
      <c r="PC1259" s="79"/>
      <c r="PD1259" s="79"/>
      <c r="PE1259" s="79"/>
      <c r="PF1259" s="79"/>
      <c r="PG1259" s="79"/>
      <c r="PH1259" s="79"/>
      <c r="PI1259" s="79"/>
      <c r="PJ1259" s="79"/>
      <c r="PK1259" s="79"/>
      <c r="PL1259" s="79"/>
      <c r="PM1259" s="79"/>
      <c r="PN1259" s="79"/>
      <c r="PO1259" s="79"/>
      <c r="PP1259" s="79"/>
      <c r="PQ1259" s="79"/>
      <c r="PR1259" s="79"/>
      <c r="PS1259" s="79"/>
      <c r="PT1259" s="79"/>
      <c r="PU1259" s="79"/>
      <c r="PV1259" s="79"/>
      <c r="PW1259" s="79"/>
      <c r="PX1259" s="79"/>
      <c r="PY1259" s="79"/>
      <c r="PZ1259" s="79"/>
      <c r="QA1259" s="79"/>
      <c r="QB1259" s="79"/>
      <c r="QC1259" s="79"/>
      <c r="QD1259" s="79"/>
      <c r="QE1259" s="79"/>
      <c r="QF1259" s="79"/>
      <c r="QG1259" s="79"/>
      <c r="QH1259" s="79"/>
      <c r="QI1259" s="79"/>
      <c r="QJ1259" s="79"/>
      <c r="QK1259" s="79"/>
      <c r="QL1259" s="79"/>
      <c r="QM1259" s="79"/>
      <c r="QN1259" s="79"/>
      <c r="QO1259" s="79"/>
      <c r="QP1259" s="79"/>
      <c r="QQ1259" s="79"/>
      <c r="QR1259" s="79"/>
      <c r="QS1259" s="79"/>
      <c r="QT1259" s="79"/>
      <c r="QU1259" s="79"/>
      <c r="QV1259" s="79"/>
      <c r="QW1259" s="79"/>
      <c r="QX1259" s="79"/>
      <c r="QY1259" s="79"/>
      <c r="QZ1259" s="79"/>
      <c r="RA1259" s="79"/>
      <c r="RB1259" s="79"/>
      <c r="RC1259" s="79"/>
      <c r="RD1259" s="79"/>
      <c r="RE1259" s="79"/>
      <c r="RF1259" s="79"/>
      <c r="RG1259" s="79"/>
      <c r="RH1259" s="79"/>
      <c r="RI1259" s="79"/>
      <c r="RJ1259" s="79"/>
      <c r="RK1259" s="79"/>
      <c r="RL1259" s="79"/>
      <c r="RM1259" s="79"/>
      <c r="RN1259" s="79"/>
      <c r="RO1259" s="79"/>
      <c r="RP1259" s="79"/>
      <c r="RQ1259" s="79"/>
      <c r="RR1259" s="79"/>
      <c r="RS1259" s="79"/>
      <c r="RT1259" s="79"/>
      <c r="RU1259" s="79"/>
      <c r="RV1259" s="79"/>
      <c r="RW1259" s="79"/>
      <c r="RX1259" s="79"/>
      <c r="RY1259" s="79"/>
      <c r="RZ1259" s="79"/>
      <c r="SA1259" s="79"/>
      <c r="SB1259" s="79"/>
      <c r="SC1259" s="79"/>
      <c r="SD1259" s="79"/>
      <c r="SE1259" s="79"/>
      <c r="SF1259" s="79"/>
      <c r="SG1259" s="79"/>
      <c r="SH1259" s="79"/>
      <c r="SI1259" s="79"/>
      <c r="SJ1259" s="79"/>
      <c r="SK1259" s="79"/>
      <c r="SL1259" s="79"/>
      <c r="SM1259" s="79"/>
      <c r="SN1259" s="79"/>
      <c r="SO1259" s="79"/>
      <c r="SP1259" s="79"/>
      <c r="SQ1259" s="79"/>
      <c r="SR1259" s="79"/>
      <c r="SS1259" s="79"/>
      <c r="ST1259" s="79"/>
      <c r="SU1259" s="79"/>
      <c r="SV1259" s="79"/>
      <c r="SW1259" s="79"/>
      <c r="SX1259" s="79"/>
      <c r="SY1259" s="79"/>
      <c r="SZ1259" s="79"/>
      <c r="TA1259" s="79"/>
      <c r="TB1259" s="79"/>
      <c r="TC1259" s="79"/>
      <c r="TD1259" s="79"/>
      <c r="TE1259" s="79"/>
      <c r="TF1259" s="79"/>
      <c r="TG1259" s="79"/>
      <c r="TH1259" s="79"/>
      <c r="TI1259" s="79"/>
      <c r="TJ1259" s="79"/>
      <c r="TK1259" s="79"/>
      <c r="TL1259" s="79"/>
      <c r="TM1259" s="79"/>
      <c r="TN1259" s="79"/>
      <c r="TO1259" s="79"/>
      <c r="TP1259" s="79"/>
      <c r="TQ1259" s="79"/>
      <c r="TR1259" s="79"/>
      <c r="TS1259" s="79"/>
      <c r="TT1259" s="79"/>
      <c r="TU1259" s="79"/>
      <c r="TV1259" s="79"/>
      <c r="TW1259" s="79"/>
      <c r="TX1259" s="79"/>
      <c r="TY1259" s="79"/>
      <c r="TZ1259" s="79"/>
      <c r="UA1259" s="79"/>
      <c r="UB1259" s="79"/>
      <c r="UC1259" s="79"/>
      <c r="UD1259" s="79"/>
      <c r="UE1259" s="79"/>
      <c r="UF1259" s="79"/>
      <c r="UG1259" s="79"/>
      <c r="UH1259" s="79"/>
      <c r="UI1259" s="79"/>
      <c r="UJ1259" s="79"/>
      <c r="UK1259" s="79"/>
      <c r="UL1259" s="79"/>
      <c r="UM1259" s="79"/>
      <c r="UN1259" s="79"/>
      <c r="UO1259" s="79"/>
      <c r="UP1259" s="79"/>
      <c r="UQ1259" s="79"/>
      <c r="UR1259" s="79"/>
      <c r="US1259" s="79"/>
      <c r="UT1259" s="79"/>
      <c r="UU1259" s="79"/>
      <c r="UV1259" s="79"/>
      <c r="UW1259" s="79"/>
      <c r="UX1259" s="79"/>
      <c r="UY1259" s="79"/>
      <c r="UZ1259" s="79"/>
      <c r="VA1259" s="79"/>
      <c r="VB1259" s="79"/>
      <c r="VC1259" s="79"/>
      <c r="VD1259" s="79"/>
      <c r="VE1259" s="79"/>
      <c r="VF1259" s="79"/>
      <c r="VG1259" s="79"/>
      <c r="VH1259" s="79"/>
      <c r="VI1259" s="79"/>
      <c r="VJ1259" s="79"/>
      <c r="VK1259" s="79"/>
      <c r="VL1259" s="79"/>
      <c r="VM1259" s="79"/>
      <c r="VN1259" s="79"/>
      <c r="VO1259" s="79"/>
      <c r="VP1259" s="79"/>
      <c r="VQ1259" s="79"/>
      <c r="VR1259" s="79"/>
      <c r="VS1259" s="79"/>
      <c r="VT1259" s="79"/>
      <c r="VU1259" s="79"/>
      <c r="VV1259" s="79"/>
      <c r="VW1259" s="79"/>
      <c r="VX1259" s="79"/>
      <c r="VY1259" s="79"/>
      <c r="VZ1259" s="79"/>
      <c r="WA1259" s="79"/>
      <c r="WB1259" s="79"/>
      <c r="WC1259" s="79"/>
    </row>
    <row r="1260" spans="1:601" s="103" customFormat="1">
      <c r="A1260" s="53">
        <f>IF(C1260=C1259,A1259,IF(C1260=(C1259+1),A1259,(A1259+1)))</f>
        <v>180</v>
      </c>
      <c r="B1260" s="50" t="str">
        <f>IF(L1260="Stroke",IF(M1260=M1259,IF(A1260&lt;&gt;A1259,1,IF(L1259="Stroke",B1259+1,IF(L1258="Stroke",B1258+1,IF(L1257="Stroke",B1257+1,IF(L1256="Stroke",B1256+1,IF(L1255="Stroke",B1255+1,IF(L1254="Stroke",B1254+1,IF(L1253="Stroke",B1253+1,"")))))))),IF(A1260&lt;&gt;A1258,1,IF(M1260=M1258,IF(L1258="Stroke",B1258+1,IF(M1260=M1257,IF(L1257="Stroke",B1257+1,""))),1))),"")</f>
        <v/>
      </c>
      <c r="C1260" s="53">
        <f t="shared" si="38"/>
        <v>79040</v>
      </c>
      <c r="D1260" s="53" t="str">
        <f t="shared" si="39"/>
        <v>2018123</v>
      </c>
      <c r="E1260" s="53">
        <v>2018</v>
      </c>
      <c r="F1260" s="53">
        <v>1</v>
      </c>
      <c r="G1260" s="53">
        <v>23</v>
      </c>
      <c r="H1260" s="53">
        <v>21</v>
      </c>
      <c r="I1260" s="53">
        <v>57</v>
      </c>
      <c r="J1260" s="53">
        <v>20</v>
      </c>
      <c r="K1260" s="53">
        <v>989</v>
      </c>
      <c r="L1260" s="53" t="s">
        <v>106</v>
      </c>
      <c r="M1260" s="53">
        <v>0</v>
      </c>
      <c r="N1260" s="53" t="s">
        <v>89</v>
      </c>
      <c r="O1260" s="53" t="s">
        <v>28</v>
      </c>
      <c r="P1260" s="53">
        <v>0</v>
      </c>
      <c r="Q1260" s="53" t="s">
        <v>107</v>
      </c>
      <c r="R1260" s="61"/>
      <c r="S1260" s="61"/>
      <c r="T1260" s="61"/>
      <c r="U1260" s="79"/>
      <c r="V1260" s="79"/>
      <c r="W1260" s="79"/>
      <c r="X1260" s="79"/>
      <c r="Y1260" s="79"/>
      <c r="Z1260" s="79"/>
      <c r="AA1260" s="79"/>
      <c r="AB1260" s="79"/>
      <c r="AC1260" s="79"/>
      <c r="AD1260" s="79"/>
      <c r="AE1260" s="79"/>
      <c r="AF1260" s="79"/>
      <c r="AG1260" s="79"/>
      <c r="AH1260" s="79"/>
      <c r="AI1260" s="79"/>
      <c r="AJ1260" s="79"/>
      <c r="AK1260" s="79"/>
      <c r="AL1260" s="79"/>
      <c r="AM1260" s="79"/>
      <c r="AN1260" s="79"/>
      <c r="AO1260" s="79"/>
      <c r="AP1260" s="79"/>
      <c r="AQ1260" s="79"/>
      <c r="AR1260" s="79"/>
      <c r="AS1260" s="79"/>
      <c r="AT1260" s="79"/>
      <c r="AU1260" s="79"/>
      <c r="AV1260" s="79"/>
      <c r="AW1260" s="79"/>
      <c r="AX1260" s="79"/>
      <c r="AY1260" s="79"/>
      <c r="AZ1260" s="79"/>
      <c r="BA1260" s="79"/>
      <c r="BB1260" s="79"/>
      <c r="BC1260" s="79"/>
      <c r="BD1260" s="79"/>
      <c r="BE1260" s="79"/>
      <c r="BF1260" s="79"/>
      <c r="BG1260" s="79"/>
      <c r="BH1260" s="79"/>
      <c r="BI1260" s="79"/>
      <c r="BJ1260" s="79"/>
      <c r="BK1260" s="79"/>
      <c r="BL1260" s="79"/>
      <c r="BM1260" s="79"/>
      <c r="BN1260" s="79"/>
      <c r="BO1260" s="79"/>
      <c r="BP1260" s="79"/>
      <c r="BQ1260" s="79"/>
      <c r="BR1260" s="79"/>
      <c r="BS1260" s="79"/>
      <c r="BT1260" s="79"/>
      <c r="BU1260" s="79"/>
      <c r="BV1260" s="79"/>
      <c r="BW1260" s="79"/>
      <c r="BX1260" s="79"/>
      <c r="BY1260" s="79"/>
      <c r="BZ1260" s="79"/>
      <c r="CA1260" s="79"/>
      <c r="CB1260" s="79"/>
      <c r="CC1260" s="79"/>
      <c r="CD1260" s="79"/>
      <c r="CE1260" s="79"/>
      <c r="CF1260" s="79"/>
      <c r="CG1260" s="79"/>
      <c r="CH1260" s="79"/>
      <c r="CI1260" s="79"/>
      <c r="CJ1260" s="79"/>
      <c r="CK1260" s="79"/>
      <c r="CL1260" s="79"/>
      <c r="CM1260" s="79"/>
      <c r="CN1260" s="79"/>
      <c r="CO1260" s="79"/>
      <c r="CP1260" s="79"/>
      <c r="CQ1260" s="79"/>
      <c r="CR1260" s="79"/>
      <c r="CS1260" s="79"/>
      <c r="CT1260" s="79"/>
      <c r="CU1260" s="79"/>
      <c r="CV1260" s="79"/>
      <c r="CW1260" s="79"/>
      <c r="CX1260" s="79"/>
      <c r="CY1260" s="79"/>
      <c r="CZ1260" s="79"/>
      <c r="DA1260" s="79"/>
      <c r="DB1260" s="79"/>
      <c r="DC1260" s="79"/>
      <c r="DD1260" s="79"/>
      <c r="DE1260" s="79"/>
      <c r="DF1260" s="79"/>
      <c r="DG1260" s="79"/>
      <c r="DH1260" s="79"/>
      <c r="DI1260" s="79"/>
      <c r="DJ1260" s="79"/>
      <c r="DK1260" s="79"/>
      <c r="DL1260" s="79"/>
      <c r="DM1260" s="79"/>
      <c r="DN1260" s="79"/>
      <c r="DO1260" s="79"/>
      <c r="DP1260" s="79"/>
      <c r="DQ1260" s="79"/>
      <c r="DR1260" s="79"/>
      <c r="DS1260" s="79"/>
      <c r="DT1260" s="79"/>
      <c r="DU1260" s="79"/>
      <c r="DV1260" s="79"/>
      <c r="DW1260" s="79"/>
      <c r="DX1260" s="79"/>
      <c r="DY1260" s="79"/>
      <c r="DZ1260" s="79"/>
      <c r="EA1260" s="79"/>
      <c r="EB1260" s="79"/>
      <c r="EC1260" s="79"/>
      <c r="ED1260" s="79"/>
      <c r="EE1260" s="79"/>
      <c r="EF1260" s="79"/>
      <c r="EG1260" s="79"/>
      <c r="EH1260" s="79"/>
      <c r="EI1260" s="79"/>
      <c r="EJ1260" s="79"/>
      <c r="EK1260" s="79"/>
      <c r="EL1260" s="79"/>
      <c r="EM1260" s="79"/>
      <c r="EN1260" s="79"/>
      <c r="EO1260" s="79"/>
      <c r="EP1260" s="79"/>
      <c r="EQ1260" s="79"/>
      <c r="ER1260" s="79"/>
      <c r="ES1260" s="79"/>
      <c r="ET1260" s="79"/>
      <c r="EU1260" s="79"/>
      <c r="EV1260" s="79"/>
      <c r="EW1260" s="79"/>
      <c r="EX1260" s="79"/>
      <c r="EY1260" s="79"/>
      <c r="EZ1260" s="79"/>
      <c r="FA1260" s="79"/>
      <c r="FB1260" s="79"/>
      <c r="FC1260" s="79"/>
      <c r="FD1260" s="79"/>
      <c r="FE1260" s="79"/>
      <c r="FF1260" s="79"/>
      <c r="FG1260" s="79"/>
      <c r="FH1260" s="79"/>
      <c r="FI1260" s="79"/>
      <c r="FJ1260" s="79"/>
      <c r="FK1260" s="79"/>
      <c r="FL1260" s="79"/>
      <c r="FM1260" s="79"/>
      <c r="FN1260" s="79"/>
      <c r="FO1260" s="79"/>
      <c r="FP1260" s="79"/>
      <c r="FQ1260" s="79"/>
      <c r="FR1260" s="79"/>
      <c r="FS1260" s="79"/>
      <c r="FT1260" s="79"/>
      <c r="FU1260" s="79"/>
      <c r="FV1260" s="79"/>
      <c r="FW1260" s="79"/>
      <c r="FX1260" s="79"/>
      <c r="FY1260" s="79"/>
      <c r="FZ1260" s="79"/>
      <c r="GA1260" s="79"/>
      <c r="GB1260" s="79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79"/>
      <c r="HP1260" s="79"/>
      <c r="HQ1260" s="79"/>
      <c r="HR1260" s="79"/>
      <c r="HS1260" s="79"/>
      <c r="HT1260" s="79"/>
      <c r="HU1260" s="79"/>
      <c r="HV1260" s="79"/>
      <c r="HW1260" s="79"/>
      <c r="HX1260" s="79"/>
      <c r="HY1260" s="79"/>
      <c r="HZ1260" s="79"/>
      <c r="IA1260" s="79"/>
      <c r="IB1260" s="79"/>
      <c r="IC1260" s="79"/>
      <c r="ID1260" s="79"/>
      <c r="IE1260" s="79"/>
      <c r="IF1260" s="79"/>
      <c r="IG1260" s="79"/>
      <c r="IH1260" s="79"/>
      <c r="II1260" s="79"/>
      <c r="IJ1260" s="79"/>
      <c r="IK1260" s="79"/>
      <c r="IL1260" s="79"/>
      <c r="IM1260" s="79"/>
      <c r="IN1260" s="79"/>
      <c r="IO1260" s="79"/>
      <c r="IP1260" s="79"/>
      <c r="IQ1260" s="79"/>
      <c r="IR1260" s="79"/>
      <c r="IS1260" s="79"/>
      <c r="IT1260" s="79"/>
      <c r="IU1260" s="79"/>
      <c r="IV1260" s="79"/>
      <c r="IW1260" s="79"/>
      <c r="IX1260" s="79"/>
      <c r="IY1260" s="79"/>
      <c r="IZ1260" s="79"/>
      <c r="JA1260" s="79"/>
      <c r="JB1260" s="79"/>
      <c r="JC1260" s="79"/>
      <c r="JD1260" s="79"/>
      <c r="JE1260" s="79"/>
      <c r="JF1260" s="79"/>
      <c r="JG1260" s="79"/>
      <c r="JH1260" s="79"/>
      <c r="JI1260" s="79"/>
      <c r="JJ1260" s="79"/>
      <c r="JK1260" s="79"/>
      <c r="JL1260" s="79"/>
      <c r="JM1260" s="79"/>
      <c r="JN1260" s="79"/>
      <c r="JO1260" s="79"/>
      <c r="JP1260" s="79"/>
      <c r="JQ1260" s="79"/>
      <c r="JR1260" s="79"/>
      <c r="JS1260" s="79"/>
      <c r="JT1260" s="79"/>
      <c r="JU1260" s="79"/>
      <c r="JV1260" s="79"/>
      <c r="JW1260" s="79"/>
      <c r="JX1260" s="79"/>
      <c r="JY1260" s="79"/>
      <c r="JZ1260" s="79"/>
      <c r="KA1260" s="79"/>
      <c r="KB1260" s="79"/>
      <c r="KC1260" s="79"/>
      <c r="KD1260" s="79"/>
      <c r="KE1260" s="79"/>
      <c r="KF1260" s="79"/>
      <c r="KG1260" s="79"/>
      <c r="KH1260" s="79"/>
      <c r="KI1260" s="79"/>
      <c r="KJ1260" s="79"/>
      <c r="KK1260" s="79"/>
      <c r="KL1260" s="79"/>
      <c r="KM1260" s="79"/>
      <c r="KN1260" s="79"/>
      <c r="KO1260" s="79"/>
      <c r="KP1260" s="79"/>
      <c r="KQ1260" s="79"/>
      <c r="KR1260" s="79"/>
      <c r="KS1260" s="79"/>
      <c r="KT1260" s="79"/>
      <c r="KU1260" s="79"/>
      <c r="KV1260" s="79"/>
      <c r="KW1260" s="79"/>
      <c r="KX1260" s="79"/>
      <c r="KY1260" s="79"/>
      <c r="KZ1260" s="79"/>
      <c r="LA1260" s="79"/>
      <c r="LB1260" s="79"/>
      <c r="LC1260" s="79"/>
      <c r="LD1260" s="79"/>
      <c r="LE1260" s="79"/>
      <c r="LF1260" s="79"/>
      <c r="LG1260" s="79"/>
      <c r="LH1260" s="79"/>
      <c r="LI1260" s="79"/>
      <c r="LJ1260" s="79"/>
      <c r="LK1260" s="79"/>
      <c r="LL1260" s="79"/>
      <c r="LM1260" s="79"/>
      <c r="LN1260" s="79"/>
      <c r="LO1260" s="79"/>
      <c r="LP1260" s="79"/>
      <c r="LQ1260" s="79"/>
      <c r="LR1260" s="79"/>
      <c r="LS1260" s="79"/>
      <c r="LT1260" s="79"/>
      <c r="LU1260" s="79"/>
      <c r="LV1260" s="79"/>
      <c r="LW1260" s="79"/>
      <c r="LX1260" s="79"/>
      <c r="LY1260" s="79"/>
      <c r="LZ1260" s="79"/>
      <c r="MA1260" s="79"/>
      <c r="MB1260" s="79"/>
      <c r="MC1260" s="79"/>
      <c r="MD1260" s="79"/>
      <c r="ME1260" s="79"/>
      <c r="MF1260" s="79"/>
      <c r="MG1260" s="79"/>
      <c r="MH1260" s="79"/>
      <c r="MI1260" s="79"/>
      <c r="MJ1260" s="79"/>
      <c r="MK1260" s="79"/>
      <c r="ML1260" s="79"/>
      <c r="MM1260" s="79"/>
      <c r="MN1260" s="79"/>
      <c r="MO1260" s="79"/>
      <c r="MP1260" s="79"/>
      <c r="MQ1260" s="79"/>
      <c r="MR1260" s="79"/>
      <c r="MS1260" s="79"/>
      <c r="MT1260" s="79"/>
      <c r="MU1260" s="79"/>
      <c r="MV1260" s="79"/>
      <c r="MW1260" s="79"/>
      <c r="MX1260" s="79"/>
      <c r="MY1260" s="79"/>
      <c r="MZ1260" s="79"/>
      <c r="NA1260" s="79"/>
      <c r="NB1260" s="79"/>
      <c r="NC1260" s="79"/>
      <c r="ND1260" s="79"/>
      <c r="NE1260" s="79"/>
      <c r="NF1260" s="79"/>
      <c r="NG1260" s="79"/>
      <c r="NH1260" s="79"/>
      <c r="NI1260" s="79"/>
      <c r="NJ1260" s="79"/>
      <c r="NK1260" s="79"/>
      <c r="NL1260" s="79"/>
      <c r="NM1260" s="79"/>
      <c r="NN1260" s="79"/>
      <c r="NO1260" s="79"/>
      <c r="NP1260" s="79"/>
      <c r="NQ1260" s="79"/>
      <c r="NR1260" s="79"/>
      <c r="NS1260" s="79"/>
      <c r="NT1260" s="79"/>
      <c r="NU1260" s="79"/>
      <c r="NV1260" s="79"/>
      <c r="NW1260" s="79"/>
      <c r="NX1260" s="79"/>
      <c r="NY1260" s="79"/>
      <c r="NZ1260" s="79"/>
      <c r="OA1260" s="79"/>
      <c r="OB1260" s="79"/>
      <c r="OC1260" s="79"/>
      <c r="OD1260" s="79"/>
      <c r="OE1260" s="79"/>
      <c r="OF1260" s="79"/>
      <c r="OG1260" s="79"/>
      <c r="OH1260" s="79"/>
      <c r="OI1260" s="79"/>
      <c r="OJ1260" s="79"/>
      <c r="OK1260" s="79"/>
      <c r="OL1260" s="79"/>
      <c r="OM1260" s="79"/>
      <c r="ON1260" s="79"/>
      <c r="OO1260" s="79"/>
      <c r="OP1260" s="79"/>
      <c r="OQ1260" s="79"/>
      <c r="OR1260" s="79"/>
      <c r="OS1260" s="79"/>
      <c r="OT1260" s="79"/>
      <c r="OU1260" s="79"/>
      <c r="OV1260" s="79"/>
      <c r="OW1260" s="79"/>
      <c r="OX1260" s="79"/>
      <c r="OY1260" s="79"/>
      <c r="OZ1260" s="79"/>
      <c r="PA1260" s="79"/>
      <c r="PB1260" s="79"/>
      <c r="PC1260" s="79"/>
      <c r="PD1260" s="79"/>
      <c r="PE1260" s="79"/>
      <c r="PF1260" s="79"/>
      <c r="PG1260" s="79"/>
      <c r="PH1260" s="79"/>
      <c r="PI1260" s="79"/>
      <c r="PJ1260" s="79"/>
      <c r="PK1260" s="79"/>
      <c r="PL1260" s="79"/>
      <c r="PM1260" s="79"/>
      <c r="PN1260" s="79"/>
      <c r="PO1260" s="79"/>
      <c r="PP1260" s="79"/>
      <c r="PQ1260" s="79"/>
      <c r="PR1260" s="79"/>
      <c r="PS1260" s="79"/>
      <c r="PT1260" s="79"/>
      <c r="PU1260" s="79"/>
      <c r="PV1260" s="79"/>
      <c r="PW1260" s="79"/>
      <c r="PX1260" s="79"/>
      <c r="PY1260" s="79"/>
      <c r="PZ1260" s="79"/>
      <c r="QA1260" s="79"/>
      <c r="QB1260" s="79"/>
      <c r="QC1260" s="79"/>
      <c r="QD1260" s="79"/>
      <c r="QE1260" s="79"/>
      <c r="QF1260" s="79"/>
      <c r="QG1260" s="79"/>
      <c r="QH1260" s="79"/>
      <c r="QI1260" s="79"/>
      <c r="QJ1260" s="79"/>
      <c r="QK1260" s="79"/>
      <c r="QL1260" s="79"/>
      <c r="QM1260" s="79"/>
      <c r="QN1260" s="79"/>
      <c r="QO1260" s="79"/>
      <c r="QP1260" s="79"/>
      <c r="QQ1260" s="79"/>
      <c r="QR1260" s="79"/>
      <c r="QS1260" s="79"/>
      <c r="QT1260" s="79"/>
      <c r="QU1260" s="79"/>
      <c r="QV1260" s="79"/>
      <c r="QW1260" s="79"/>
      <c r="QX1260" s="79"/>
      <c r="QY1260" s="79"/>
      <c r="QZ1260" s="79"/>
      <c r="RA1260" s="79"/>
      <c r="RB1260" s="79"/>
      <c r="RC1260" s="79"/>
      <c r="RD1260" s="79"/>
      <c r="RE1260" s="79"/>
      <c r="RF1260" s="79"/>
      <c r="RG1260" s="79"/>
      <c r="RH1260" s="79"/>
      <c r="RI1260" s="79"/>
      <c r="RJ1260" s="79"/>
      <c r="RK1260" s="79"/>
      <c r="RL1260" s="79"/>
      <c r="RM1260" s="79"/>
      <c r="RN1260" s="79"/>
      <c r="RO1260" s="79"/>
      <c r="RP1260" s="79"/>
      <c r="RQ1260" s="79"/>
      <c r="RR1260" s="79"/>
      <c r="RS1260" s="79"/>
      <c r="RT1260" s="79"/>
      <c r="RU1260" s="79"/>
      <c r="RV1260" s="79"/>
      <c r="RW1260" s="79"/>
      <c r="RX1260" s="79"/>
      <c r="RY1260" s="79"/>
      <c r="RZ1260" s="79"/>
      <c r="SA1260" s="79"/>
      <c r="SB1260" s="79"/>
      <c r="SC1260" s="79"/>
      <c r="SD1260" s="79"/>
      <c r="SE1260" s="79"/>
      <c r="SF1260" s="79"/>
      <c r="SG1260" s="79"/>
      <c r="SH1260" s="79"/>
      <c r="SI1260" s="79"/>
      <c r="SJ1260" s="79"/>
      <c r="SK1260" s="79"/>
      <c r="SL1260" s="79"/>
      <c r="SM1260" s="79"/>
      <c r="SN1260" s="79"/>
      <c r="SO1260" s="79"/>
      <c r="SP1260" s="79"/>
      <c r="SQ1260" s="79"/>
      <c r="SR1260" s="79"/>
      <c r="SS1260" s="79"/>
      <c r="ST1260" s="79"/>
      <c r="SU1260" s="79"/>
      <c r="SV1260" s="79"/>
      <c r="SW1260" s="79"/>
      <c r="SX1260" s="79"/>
      <c r="SY1260" s="79"/>
      <c r="SZ1260" s="79"/>
      <c r="TA1260" s="79"/>
      <c r="TB1260" s="79"/>
      <c r="TC1260" s="79"/>
      <c r="TD1260" s="79"/>
      <c r="TE1260" s="79"/>
      <c r="TF1260" s="79"/>
      <c r="TG1260" s="79"/>
      <c r="TH1260" s="79"/>
      <c r="TI1260" s="79"/>
      <c r="TJ1260" s="79"/>
      <c r="TK1260" s="79"/>
      <c r="TL1260" s="79"/>
      <c r="TM1260" s="79"/>
      <c r="TN1260" s="79"/>
      <c r="TO1260" s="79"/>
      <c r="TP1260" s="79"/>
      <c r="TQ1260" s="79"/>
      <c r="TR1260" s="79"/>
      <c r="TS1260" s="79"/>
      <c r="TT1260" s="79"/>
      <c r="TU1260" s="79"/>
      <c r="TV1260" s="79"/>
      <c r="TW1260" s="79"/>
      <c r="TX1260" s="79"/>
      <c r="TY1260" s="79"/>
      <c r="TZ1260" s="79"/>
      <c r="UA1260" s="79"/>
      <c r="UB1260" s="79"/>
      <c r="UC1260" s="79"/>
      <c r="UD1260" s="79"/>
      <c r="UE1260" s="79"/>
      <c r="UF1260" s="79"/>
      <c r="UG1260" s="79"/>
      <c r="UH1260" s="79"/>
      <c r="UI1260" s="79"/>
      <c r="UJ1260" s="79"/>
      <c r="UK1260" s="79"/>
      <c r="UL1260" s="79"/>
      <c r="UM1260" s="79"/>
      <c r="UN1260" s="79"/>
      <c r="UO1260" s="79"/>
      <c r="UP1260" s="79"/>
      <c r="UQ1260" s="79"/>
      <c r="UR1260" s="79"/>
      <c r="US1260" s="79"/>
      <c r="UT1260" s="79"/>
      <c r="UU1260" s="79"/>
      <c r="UV1260" s="79"/>
      <c r="UW1260" s="79"/>
      <c r="UX1260" s="79"/>
      <c r="UY1260" s="79"/>
      <c r="UZ1260" s="79"/>
      <c r="VA1260" s="79"/>
      <c r="VB1260" s="79"/>
      <c r="VC1260" s="79"/>
      <c r="VD1260" s="79"/>
      <c r="VE1260" s="79"/>
      <c r="VF1260" s="79"/>
      <c r="VG1260" s="79"/>
      <c r="VH1260" s="79"/>
      <c r="VI1260" s="79"/>
      <c r="VJ1260" s="79"/>
      <c r="VK1260" s="79"/>
      <c r="VL1260" s="79"/>
      <c r="VM1260" s="79"/>
      <c r="VN1260" s="79"/>
      <c r="VO1260" s="79"/>
      <c r="VP1260" s="79"/>
      <c r="VQ1260" s="79"/>
      <c r="VR1260" s="79"/>
      <c r="VS1260" s="79"/>
      <c r="VT1260" s="79"/>
      <c r="VU1260" s="79"/>
      <c r="VV1260" s="79"/>
      <c r="VW1260" s="79"/>
      <c r="VX1260" s="79"/>
      <c r="VY1260" s="79"/>
      <c r="VZ1260" s="79"/>
      <c r="WA1260" s="79"/>
      <c r="WB1260" s="79"/>
      <c r="WC1260" s="79"/>
    </row>
    <row r="1261" spans="1:601" s="102" customFormat="1">
      <c r="A1261" s="54">
        <f>IF(C1261=C1260,A1260,IF(C1261=(C1260+1),A1260,(A1260+1)))</f>
        <v>180</v>
      </c>
      <c r="B1261" s="50">
        <f>IF(L1261="Stroke",IF(M1261=M1260,IF(A1261&lt;&gt;A1260,1,IF(L1260="Stroke",B1260+1,IF(L1259="Stroke",B1259+1,IF(L1258="Stroke",B1258+1,IF(L1257="Stroke",B1257+1,IF(L1256="Stroke",B1256+1,IF(L1255="Stroke",B1255+1,IF(L1254="Stroke",B1254+1,"")))))))),IF(A1261&lt;&gt;A1259,1,IF(M1261=M1259,IF(L1259="Stroke",B1259+1,IF(M1261=M1258,IF(L1258="Stroke",B1258+1,""))),1))),"")</f>
        <v>1</v>
      </c>
      <c r="C1261" s="54">
        <f t="shared" si="38"/>
        <v>79041</v>
      </c>
      <c r="D1261" s="54" t="str">
        <f t="shared" si="39"/>
        <v>2018123</v>
      </c>
      <c r="E1261" s="54">
        <v>2018</v>
      </c>
      <c r="F1261" s="54">
        <v>1</v>
      </c>
      <c r="G1261" s="54">
        <v>23</v>
      </c>
      <c r="H1261" s="54">
        <v>21</v>
      </c>
      <c r="I1261" s="54">
        <v>57</v>
      </c>
      <c r="J1261" s="54">
        <v>21</v>
      </c>
      <c r="K1261" s="54">
        <v>29</v>
      </c>
      <c r="L1261" s="54" t="s">
        <v>26</v>
      </c>
      <c r="M1261" s="54">
        <v>1</v>
      </c>
      <c r="N1261" s="54" t="s">
        <v>21</v>
      </c>
      <c r="O1261" s="54" t="s">
        <v>27</v>
      </c>
      <c r="P1261" s="54">
        <v>447</v>
      </c>
      <c r="Q1261" s="117" t="s">
        <v>255</v>
      </c>
      <c r="R1261" s="61" t="s">
        <v>109</v>
      </c>
      <c r="S1261" s="61"/>
      <c r="T1261" s="61"/>
      <c r="U1261" s="79"/>
      <c r="V1261" s="79"/>
      <c r="W1261" s="79"/>
      <c r="X1261" s="79"/>
      <c r="Y1261" s="79"/>
      <c r="Z1261" s="79"/>
      <c r="AA1261" s="79"/>
      <c r="AB1261" s="79"/>
      <c r="AC1261" s="79"/>
      <c r="AD1261" s="79"/>
      <c r="AE1261" s="79"/>
      <c r="AF1261" s="79"/>
      <c r="AG1261" s="79"/>
      <c r="AH1261" s="79"/>
      <c r="AI1261" s="79"/>
      <c r="AJ1261" s="79"/>
      <c r="AK1261" s="79"/>
      <c r="AL1261" s="79"/>
      <c r="AM1261" s="79"/>
      <c r="AN1261" s="79"/>
      <c r="AO1261" s="79"/>
      <c r="AP1261" s="79"/>
      <c r="AQ1261" s="79"/>
      <c r="AR1261" s="79"/>
      <c r="AS1261" s="79"/>
      <c r="AT1261" s="79"/>
      <c r="AU1261" s="79"/>
      <c r="AV1261" s="79"/>
      <c r="AW1261" s="79"/>
      <c r="AX1261" s="79"/>
      <c r="AY1261" s="79"/>
      <c r="AZ1261" s="79"/>
      <c r="BA1261" s="79"/>
      <c r="BB1261" s="79"/>
      <c r="BC1261" s="79"/>
      <c r="BD1261" s="79"/>
      <c r="BE1261" s="79"/>
      <c r="BF1261" s="79"/>
      <c r="BG1261" s="79"/>
      <c r="BH1261" s="79"/>
      <c r="BI1261" s="79"/>
      <c r="BJ1261" s="79"/>
      <c r="BK1261" s="79"/>
      <c r="BL1261" s="79"/>
      <c r="BM1261" s="79"/>
      <c r="BN1261" s="79"/>
      <c r="BO1261" s="79"/>
      <c r="BP1261" s="79"/>
      <c r="BQ1261" s="79"/>
      <c r="BR1261" s="79"/>
      <c r="BS1261" s="79"/>
      <c r="BT1261" s="79"/>
      <c r="BU1261" s="79"/>
      <c r="BV1261" s="79"/>
      <c r="BW1261" s="79"/>
      <c r="BX1261" s="79"/>
      <c r="BY1261" s="79"/>
      <c r="BZ1261" s="79"/>
      <c r="CA1261" s="79"/>
      <c r="CB1261" s="79"/>
      <c r="CC1261" s="79"/>
      <c r="CD1261" s="79"/>
      <c r="CE1261" s="79"/>
      <c r="CF1261" s="79"/>
      <c r="CG1261" s="79"/>
      <c r="CH1261" s="79"/>
      <c r="CI1261" s="79"/>
      <c r="CJ1261" s="79"/>
      <c r="CK1261" s="79"/>
      <c r="CL1261" s="79"/>
      <c r="CM1261" s="79"/>
      <c r="CN1261" s="79"/>
      <c r="CO1261" s="79"/>
      <c r="CP1261" s="79"/>
      <c r="CQ1261" s="79"/>
      <c r="CR1261" s="79"/>
      <c r="CS1261" s="79"/>
      <c r="CT1261" s="79"/>
      <c r="CU1261" s="79"/>
      <c r="CV1261" s="79"/>
      <c r="CW1261" s="79"/>
      <c r="CX1261" s="79"/>
      <c r="CY1261" s="79"/>
      <c r="CZ1261" s="79"/>
      <c r="DA1261" s="79"/>
      <c r="DB1261" s="79"/>
      <c r="DC1261" s="79"/>
      <c r="DD1261" s="79"/>
      <c r="DE1261" s="79"/>
      <c r="DF1261" s="79"/>
      <c r="DG1261" s="79"/>
      <c r="DH1261" s="79"/>
      <c r="DI1261" s="79"/>
      <c r="DJ1261" s="79"/>
      <c r="DK1261" s="79"/>
      <c r="DL1261" s="79"/>
      <c r="DM1261" s="79"/>
      <c r="DN1261" s="79"/>
      <c r="DO1261" s="79"/>
      <c r="DP1261" s="79"/>
      <c r="DQ1261" s="79"/>
      <c r="DR1261" s="79"/>
      <c r="DS1261" s="79"/>
      <c r="DT1261" s="79"/>
      <c r="DU1261" s="79"/>
      <c r="DV1261" s="79"/>
      <c r="DW1261" s="79"/>
      <c r="DX1261" s="79"/>
      <c r="DY1261" s="79"/>
      <c r="DZ1261" s="79"/>
      <c r="EA1261" s="79"/>
      <c r="EB1261" s="79"/>
      <c r="EC1261" s="79"/>
      <c r="ED1261" s="79"/>
      <c r="EE1261" s="79"/>
      <c r="EF1261" s="79"/>
      <c r="EG1261" s="79"/>
      <c r="EH1261" s="79"/>
      <c r="EI1261" s="79"/>
      <c r="EJ1261" s="79"/>
      <c r="EK1261" s="79"/>
      <c r="EL1261" s="79"/>
      <c r="EM1261" s="79"/>
      <c r="EN1261" s="79"/>
      <c r="EO1261" s="79"/>
      <c r="EP1261" s="79"/>
      <c r="EQ1261" s="79"/>
      <c r="ER1261" s="79"/>
      <c r="ES1261" s="79"/>
      <c r="ET1261" s="79"/>
      <c r="EU1261" s="79"/>
      <c r="EV1261" s="79"/>
      <c r="EW1261" s="79"/>
      <c r="EX1261" s="79"/>
      <c r="EY1261" s="79"/>
      <c r="EZ1261" s="79"/>
      <c r="FA1261" s="79"/>
      <c r="FB1261" s="79"/>
      <c r="FC1261" s="79"/>
      <c r="FD1261" s="79"/>
      <c r="FE1261" s="79"/>
      <c r="FF1261" s="79"/>
      <c r="FG1261" s="79"/>
      <c r="FH1261" s="79"/>
      <c r="FI1261" s="79"/>
      <c r="FJ1261" s="79"/>
      <c r="FK1261" s="79"/>
      <c r="FL1261" s="79"/>
      <c r="FM1261" s="79"/>
      <c r="FN1261" s="79"/>
      <c r="FO1261" s="79"/>
      <c r="FP1261" s="79"/>
      <c r="FQ1261" s="79"/>
      <c r="FR1261" s="79"/>
      <c r="FS1261" s="79"/>
      <c r="FT1261" s="79"/>
      <c r="FU1261" s="79"/>
      <c r="FV1261" s="79"/>
      <c r="FW1261" s="79"/>
      <c r="FX1261" s="79"/>
      <c r="FY1261" s="79"/>
      <c r="FZ1261" s="79"/>
      <c r="GA1261" s="79"/>
      <c r="GB1261" s="79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79"/>
      <c r="HP1261" s="79"/>
      <c r="HQ1261" s="79"/>
      <c r="HR1261" s="79"/>
      <c r="HS1261" s="79"/>
      <c r="HT1261" s="79"/>
      <c r="HU1261" s="79"/>
      <c r="HV1261" s="79"/>
      <c r="HW1261" s="79"/>
      <c r="HX1261" s="79"/>
      <c r="HY1261" s="79"/>
      <c r="HZ1261" s="79"/>
      <c r="IA1261" s="79"/>
      <c r="IB1261" s="79"/>
      <c r="IC1261" s="79"/>
      <c r="ID1261" s="79"/>
      <c r="IE1261" s="79"/>
      <c r="IF1261" s="79"/>
      <c r="IG1261" s="79"/>
      <c r="IH1261" s="79"/>
      <c r="II1261" s="79"/>
      <c r="IJ1261" s="79"/>
      <c r="IK1261" s="79"/>
      <c r="IL1261" s="79"/>
      <c r="IM1261" s="79"/>
      <c r="IN1261" s="79"/>
      <c r="IO1261" s="79"/>
      <c r="IP1261" s="79"/>
      <c r="IQ1261" s="79"/>
      <c r="IR1261" s="79"/>
      <c r="IS1261" s="79"/>
      <c r="IT1261" s="79"/>
      <c r="IU1261" s="79"/>
      <c r="IV1261" s="79"/>
      <c r="IW1261" s="79"/>
      <c r="IX1261" s="79"/>
      <c r="IY1261" s="79"/>
      <c r="IZ1261" s="79"/>
      <c r="JA1261" s="79"/>
      <c r="JB1261" s="79"/>
      <c r="JC1261" s="79"/>
      <c r="JD1261" s="79"/>
      <c r="JE1261" s="79"/>
      <c r="JF1261" s="79"/>
      <c r="JG1261" s="79"/>
      <c r="JH1261" s="79"/>
      <c r="JI1261" s="79"/>
      <c r="JJ1261" s="79"/>
      <c r="JK1261" s="79"/>
      <c r="JL1261" s="79"/>
      <c r="JM1261" s="79"/>
      <c r="JN1261" s="79"/>
      <c r="JO1261" s="79"/>
      <c r="JP1261" s="79"/>
      <c r="JQ1261" s="79"/>
      <c r="JR1261" s="79"/>
      <c r="JS1261" s="79"/>
      <c r="JT1261" s="79"/>
      <c r="JU1261" s="79"/>
      <c r="JV1261" s="79"/>
      <c r="JW1261" s="79"/>
      <c r="JX1261" s="79"/>
      <c r="JY1261" s="79"/>
      <c r="JZ1261" s="79"/>
      <c r="KA1261" s="79"/>
      <c r="KB1261" s="79"/>
      <c r="KC1261" s="79"/>
      <c r="KD1261" s="79"/>
      <c r="KE1261" s="79"/>
      <c r="KF1261" s="79"/>
      <c r="KG1261" s="79"/>
      <c r="KH1261" s="79"/>
      <c r="KI1261" s="79"/>
      <c r="KJ1261" s="79"/>
      <c r="KK1261" s="79"/>
      <c r="KL1261" s="79"/>
      <c r="KM1261" s="79"/>
      <c r="KN1261" s="79"/>
      <c r="KO1261" s="79"/>
      <c r="KP1261" s="79"/>
      <c r="KQ1261" s="79"/>
      <c r="KR1261" s="79"/>
      <c r="KS1261" s="79"/>
      <c r="KT1261" s="79"/>
      <c r="KU1261" s="79"/>
      <c r="KV1261" s="79"/>
      <c r="KW1261" s="79"/>
      <c r="KX1261" s="79"/>
      <c r="KY1261" s="79"/>
      <c r="KZ1261" s="79"/>
      <c r="LA1261" s="79"/>
      <c r="LB1261" s="79"/>
      <c r="LC1261" s="79"/>
      <c r="LD1261" s="79"/>
      <c r="LE1261" s="79"/>
      <c r="LF1261" s="79"/>
      <c r="LG1261" s="79"/>
      <c r="LH1261" s="79"/>
      <c r="LI1261" s="79"/>
      <c r="LJ1261" s="79"/>
      <c r="LK1261" s="79"/>
      <c r="LL1261" s="79"/>
      <c r="LM1261" s="79"/>
      <c r="LN1261" s="79"/>
      <c r="LO1261" s="79"/>
      <c r="LP1261" s="79"/>
      <c r="LQ1261" s="79"/>
      <c r="LR1261" s="79"/>
      <c r="LS1261" s="79"/>
      <c r="LT1261" s="79"/>
      <c r="LU1261" s="79"/>
      <c r="LV1261" s="79"/>
      <c r="LW1261" s="79"/>
      <c r="LX1261" s="79"/>
      <c r="LY1261" s="79"/>
      <c r="LZ1261" s="79"/>
      <c r="MA1261" s="79"/>
      <c r="MB1261" s="79"/>
      <c r="MC1261" s="79"/>
      <c r="MD1261" s="79"/>
      <c r="ME1261" s="79"/>
      <c r="MF1261" s="79"/>
      <c r="MG1261" s="79"/>
      <c r="MH1261" s="79"/>
      <c r="MI1261" s="79"/>
      <c r="MJ1261" s="79"/>
      <c r="MK1261" s="79"/>
      <c r="ML1261" s="79"/>
      <c r="MM1261" s="79"/>
      <c r="MN1261" s="79"/>
      <c r="MO1261" s="79"/>
      <c r="MP1261" s="79"/>
      <c r="MQ1261" s="79"/>
      <c r="MR1261" s="79"/>
      <c r="MS1261" s="79"/>
      <c r="MT1261" s="79"/>
      <c r="MU1261" s="79"/>
      <c r="MV1261" s="79"/>
      <c r="MW1261" s="79"/>
      <c r="MX1261" s="79"/>
      <c r="MY1261" s="79"/>
      <c r="MZ1261" s="79"/>
      <c r="NA1261" s="79"/>
      <c r="NB1261" s="79"/>
      <c r="NC1261" s="79"/>
      <c r="ND1261" s="79"/>
      <c r="NE1261" s="79"/>
      <c r="NF1261" s="79"/>
      <c r="NG1261" s="79"/>
      <c r="NH1261" s="79"/>
      <c r="NI1261" s="79"/>
      <c r="NJ1261" s="79"/>
      <c r="NK1261" s="79"/>
      <c r="NL1261" s="79"/>
      <c r="NM1261" s="79"/>
      <c r="NN1261" s="79"/>
      <c r="NO1261" s="79"/>
      <c r="NP1261" s="79"/>
      <c r="NQ1261" s="79"/>
      <c r="NR1261" s="79"/>
      <c r="NS1261" s="79"/>
      <c r="NT1261" s="79"/>
      <c r="NU1261" s="79"/>
      <c r="NV1261" s="79"/>
      <c r="NW1261" s="79"/>
      <c r="NX1261" s="79"/>
      <c r="NY1261" s="79"/>
      <c r="NZ1261" s="79"/>
      <c r="OA1261" s="79"/>
      <c r="OB1261" s="79"/>
      <c r="OC1261" s="79"/>
      <c r="OD1261" s="79"/>
      <c r="OE1261" s="79"/>
      <c r="OF1261" s="79"/>
      <c r="OG1261" s="79"/>
      <c r="OH1261" s="79"/>
      <c r="OI1261" s="79"/>
      <c r="OJ1261" s="79"/>
      <c r="OK1261" s="79"/>
      <c r="OL1261" s="79"/>
      <c r="OM1261" s="79"/>
      <c r="ON1261" s="79"/>
      <c r="OO1261" s="79"/>
      <c r="OP1261" s="79"/>
      <c r="OQ1261" s="79"/>
      <c r="OR1261" s="79"/>
      <c r="OS1261" s="79"/>
      <c r="OT1261" s="79"/>
      <c r="OU1261" s="79"/>
      <c r="OV1261" s="79"/>
      <c r="OW1261" s="79"/>
      <c r="OX1261" s="79"/>
      <c r="OY1261" s="79"/>
      <c r="OZ1261" s="79"/>
      <c r="PA1261" s="79"/>
      <c r="PB1261" s="79"/>
      <c r="PC1261" s="79"/>
      <c r="PD1261" s="79"/>
      <c r="PE1261" s="79"/>
      <c r="PF1261" s="79"/>
      <c r="PG1261" s="79"/>
      <c r="PH1261" s="79"/>
      <c r="PI1261" s="79"/>
      <c r="PJ1261" s="79"/>
      <c r="PK1261" s="79"/>
      <c r="PL1261" s="79"/>
      <c r="PM1261" s="79"/>
      <c r="PN1261" s="79"/>
      <c r="PO1261" s="79"/>
      <c r="PP1261" s="79"/>
      <c r="PQ1261" s="79"/>
      <c r="PR1261" s="79"/>
      <c r="PS1261" s="79"/>
      <c r="PT1261" s="79"/>
      <c r="PU1261" s="79"/>
      <c r="PV1261" s="79"/>
      <c r="PW1261" s="79"/>
      <c r="PX1261" s="79"/>
      <c r="PY1261" s="79"/>
      <c r="PZ1261" s="79"/>
      <c r="QA1261" s="79"/>
      <c r="QB1261" s="79"/>
      <c r="QC1261" s="79"/>
      <c r="QD1261" s="79"/>
      <c r="QE1261" s="79"/>
      <c r="QF1261" s="79"/>
      <c r="QG1261" s="79"/>
      <c r="QH1261" s="79"/>
      <c r="QI1261" s="79"/>
      <c r="QJ1261" s="79"/>
      <c r="QK1261" s="79"/>
      <c r="QL1261" s="79"/>
      <c r="QM1261" s="79"/>
      <c r="QN1261" s="79"/>
      <c r="QO1261" s="79"/>
      <c r="QP1261" s="79"/>
      <c r="QQ1261" s="79"/>
      <c r="QR1261" s="79"/>
      <c r="QS1261" s="79"/>
      <c r="QT1261" s="79"/>
      <c r="QU1261" s="79"/>
      <c r="QV1261" s="79"/>
      <c r="QW1261" s="79"/>
      <c r="QX1261" s="79"/>
      <c r="QY1261" s="79"/>
      <c r="QZ1261" s="79"/>
      <c r="RA1261" s="79"/>
      <c r="RB1261" s="79"/>
      <c r="RC1261" s="79"/>
      <c r="RD1261" s="79"/>
      <c r="RE1261" s="79"/>
      <c r="RF1261" s="79"/>
      <c r="RG1261" s="79"/>
      <c r="RH1261" s="79"/>
      <c r="RI1261" s="79"/>
      <c r="RJ1261" s="79"/>
      <c r="RK1261" s="79"/>
      <c r="RL1261" s="79"/>
      <c r="RM1261" s="79"/>
      <c r="RN1261" s="79"/>
      <c r="RO1261" s="79"/>
      <c r="RP1261" s="79"/>
      <c r="RQ1261" s="79"/>
      <c r="RR1261" s="79"/>
      <c r="RS1261" s="79"/>
      <c r="RT1261" s="79"/>
      <c r="RU1261" s="79"/>
      <c r="RV1261" s="79"/>
      <c r="RW1261" s="79"/>
      <c r="RX1261" s="79"/>
      <c r="RY1261" s="79"/>
      <c r="RZ1261" s="79"/>
      <c r="SA1261" s="79"/>
      <c r="SB1261" s="79"/>
      <c r="SC1261" s="79"/>
      <c r="SD1261" s="79"/>
      <c r="SE1261" s="79"/>
      <c r="SF1261" s="79"/>
      <c r="SG1261" s="79"/>
      <c r="SH1261" s="79"/>
      <c r="SI1261" s="79"/>
      <c r="SJ1261" s="79"/>
      <c r="SK1261" s="79"/>
      <c r="SL1261" s="79"/>
      <c r="SM1261" s="79"/>
      <c r="SN1261" s="79"/>
      <c r="SO1261" s="79"/>
      <c r="SP1261" s="79"/>
      <c r="SQ1261" s="79"/>
      <c r="SR1261" s="79"/>
      <c r="SS1261" s="79"/>
      <c r="ST1261" s="79"/>
      <c r="SU1261" s="79"/>
      <c r="SV1261" s="79"/>
      <c r="SW1261" s="79"/>
      <c r="SX1261" s="79"/>
      <c r="SY1261" s="79"/>
      <c r="SZ1261" s="79"/>
      <c r="TA1261" s="79"/>
      <c r="TB1261" s="79"/>
      <c r="TC1261" s="79"/>
      <c r="TD1261" s="79"/>
      <c r="TE1261" s="79"/>
      <c r="TF1261" s="79"/>
      <c r="TG1261" s="79"/>
      <c r="TH1261" s="79"/>
      <c r="TI1261" s="79"/>
      <c r="TJ1261" s="79"/>
      <c r="TK1261" s="79"/>
      <c r="TL1261" s="79"/>
      <c r="TM1261" s="79"/>
      <c r="TN1261" s="79"/>
      <c r="TO1261" s="79"/>
      <c r="TP1261" s="79"/>
      <c r="TQ1261" s="79"/>
      <c r="TR1261" s="79"/>
      <c r="TS1261" s="79"/>
      <c r="TT1261" s="79"/>
      <c r="TU1261" s="79"/>
      <c r="TV1261" s="79"/>
      <c r="TW1261" s="79"/>
      <c r="TX1261" s="79"/>
      <c r="TY1261" s="79"/>
      <c r="TZ1261" s="79"/>
      <c r="UA1261" s="79"/>
      <c r="UB1261" s="79"/>
      <c r="UC1261" s="79"/>
      <c r="UD1261" s="79"/>
      <c r="UE1261" s="79"/>
      <c r="UF1261" s="79"/>
      <c r="UG1261" s="79"/>
      <c r="UH1261" s="79"/>
      <c r="UI1261" s="79"/>
      <c r="UJ1261" s="79"/>
      <c r="UK1261" s="79"/>
      <c r="UL1261" s="79"/>
      <c r="UM1261" s="79"/>
      <c r="UN1261" s="79"/>
      <c r="UO1261" s="79"/>
      <c r="UP1261" s="79"/>
      <c r="UQ1261" s="79"/>
      <c r="UR1261" s="79"/>
      <c r="US1261" s="79"/>
      <c r="UT1261" s="79"/>
      <c r="UU1261" s="79"/>
      <c r="UV1261" s="79"/>
      <c r="UW1261" s="79"/>
      <c r="UX1261" s="79"/>
      <c r="UY1261" s="79"/>
      <c r="UZ1261" s="79"/>
      <c r="VA1261" s="79"/>
      <c r="VB1261" s="79"/>
      <c r="VC1261" s="79"/>
      <c r="VD1261" s="79"/>
      <c r="VE1261" s="79"/>
      <c r="VF1261" s="79"/>
      <c r="VG1261" s="79"/>
      <c r="VH1261" s="79"/>
      <c r="VI1261" s="79"/>
      <c r="VJ1261" s="79"/>
      <c r="VK1261" s="79"/>
      <c r="VL1261" s="79"/>
      <c r="VM1261" s="79"/>
      <c r="VN1261" s="79"/>
      <c r="VO1261" s="79"/>
      <c r="VP1261" s="79"/>
      <c r="VQ1261" s="79"/>
      <c r="VR1261" s="79"/>
      <c r="VS1261" s="79"/>
      <c r="VT1261" s="79"/>
      <c r="VU1261" s="79"/>
      <c r="VV1261" s="79"/>
      <c r="VW1261" s="79"/>
      <c r="VX1261" s="79"/>
      <c r="VY1261" s="79"/>
      <c r="VZ1261" s="79"/>
      <c r="WA1261" s="79"/>
      <c r="WB1261" s="79"/>
      <c r="WC1261" s="79"/>
    </row>
    <row r="1262" spans="1:601" s="102" customFormat="1">
      <c r="A1262" s="54">
        <f>IF(C1262=C1261,A1261,IF(C1262=(C1261+1),A1261,(A1261+1)))</f>
        <v>180</v>
      </c>
      <c r="B1262" s="50" t="str">
        <f>IF(L1262="Stroke",IF(M1262=M1261,IF(A1262&lt;&gt;A1261,1,IF(L1261="Stroke",B1261+1,IF(L1260="Stroke",B1260+1,IF(L1259="Stroke",B1259+1,IF(L1258="Stroke",B1258+1,IF(L1257="Stroke",B1257+1,IF(L1256="Stroke",B1256+1,IF(L1255="Stroke",B1255+1,"")))))))),IF(A1262&lt;&gt;A1260,1,IF(M1262=M1260,IF(L1260="Stroke",B1260+1,IF(M1262=M1259,IF(L1259="Stroke",B1259+1,""))),1))),"")</f>
        <v/>
      </c>
      <c r="C1262" s="54">
        <f t="shared" si="38"/>
        <v>79041</v>
      </c>
      <c r="D1262" s="54" t="str">
        <f t="shared" si="39"/>
        <v>2018123</v>
      </c>
      <c r="E1262" s="54">
        <v>2018</v>
      </c>
      <c r="F1262" s="54">
        <v>1</v>
      </c>
      <c r="G1262" s="54">
        <v>23</v>
      </c>
      <c r="H1262" s="54">
        <v>21</v>
      </c>
      <c r="I1262" s="54">
        <v>57</v>
      </c>
      <c r="J1262" s="54">
        <v>21</v>
      </c>
      <c r="K1262" s="54">
        <v>41</v>
      </c>
      <c r="L1262" s="54" t="s">
        <v>29</v>
      </c>
      <c r="M1262" s="54">
        <v>1</v>
      </c>
      <c r="N1262" s="54" t="s">
        <v>21</v>
      </c>
      <c r="O1262" s="54" t="s">
        <v>27</v>
      </c>
      <c r="P1262" s="54">
        <v>0</v>
      </c>
      <c r="Q1262" s="54" t="s">
        <v>110</v>
      </c>
      <c r="R1262" s="61"/>
      <c r="S1262" s="61"/>
      <c r="T1262" s="61"/>
      <c r="U1262" s="79"/>
      <c r="V1262" s="79"/>
      <c r="W1262" s="79"/>
      <c r="X1262" s="79"/>
      <c r="Y1262" s="79"/>
      <c r="Z1262" s="79"/>
      <c r="AA1262" s="79"/>
      <c r="AB1262" s="79"/>
      <c r="AC1262" s="79"/>
      <c r="AD1262" s="79"/>
      <c r="AE1262" s="79"/>
      <c r="AF1262" s="79"/>
      <c r="AG1262" s="79"/>
      <c r="AH1262" s="79"/>
      <c r="AI1262" s="79"/>
      <c r="AJ1262" s="79"/>
      <c r="AK1262" s="79"/>
      <c r="AL1262" s="79"/>
      <c r="AM1262" s="79"/>
      <c r="AN1262" s="79"/>
      <c r="AO1262" s="79"/>
      <c r="AP1262" s="79"/>
      <c r="AQ1262" s="79"/>
      <c r="AR1262" s="79"/>
      <c r="AS1262" s="79"/>
      <c r="AT1262" s="79"/>
      <c r="AU1262" s="79"/>
      <c r="AV1262" s="79"/>
      <c r="AW1262" s="79"/>
      <c r="AX1262" s="79"/>
      <c r="AY1262" s="79"/>
      <c r="AZ1262" s="79"/>
      <c r="BA1262" s="79"/>
      <c r="BB1262" s="79"/>
      <c r="BC1262" s="79"/>
      <c r="BD1262" s="79"/>
      <c r="BE1262" s="79"/>
      <c r="BF1262" s="79"/>
      <c r="BG1262" s="79"/>
      <c r="BH1262" s="79"/>
      <c r="BI1262" s="79"/>
      <c r="BJ1262" s="79"/>
      <c r="BK1262" s="79"/>
      <c r="BL1262" s="79"/>
      <c r="BM1262" s="79"/>
      <c r="BN1262" s="79"/>
      <c r="BO1262" s="79"/>
      <c r="BP1262" s="79"/>
      <c r="BQ1262" s="79"/>
      <c r="BR1262" s="79"/>
      <c r="BS1262" s="79"/>
      <c r="BT1262" s="79"/>
      <c r="BU1262" s="79"/>
      <c r="BV1262" s="79"/>
      <c r="BW1262" s="79"/>
      <c r="BX1262" s="79"/>
      <c r="BY1262" s="79"/>
      <c r="BZ1262" s="79"/>
      <c r="CA1262" s="79"/>
      <c r="CB1262" s="79"/>
      <c r="CC1262" s="79"/>
      <c r="CD1262" s="79"/>
      <c r="CE1262" s="79"/>
      <c r="CF1262" s="79"/>
      <c r="CG1262" s="79"/>
      <c r="CH1262" s="79"/>
      <c r="CI1262" s="79"/>
      <c r="CJ1262" s="79"/>
      <c r="CK1262" s="79"/>
      <c r="CL1262" s="79"/>
      <c r="CM1262" s="79"/>
      <c r="CN1262" s="79"/>
      <c r="CO1262" s="79"/>
      <c r="CP1262" s="79"/>
      <c r="CQ1262" s="79"/>
      <c r="CR1262" s="79"/>
      <c r="CS1262" s="79"/>
      <c r="CT1262" s="79"/>
      <c r="CU1262" s="79"/>
      <c r="CV1262" s="79"/>
      <c r="CW1262" s="79"/>
      <c r="CX1262" s="79"/>
      <c r="CY1262" s="79"/>
      <c r="CZ1262" s="79"/>
      <c r="DA1262" s="79"/>
      <c r="DB1262" s="79"/>
      <c r="DC1262" s="79"/>
      <c r="DD1262" s="79"/>
      <c r="DE1262" s="79"/>
      <c r="DF1262" s="79"/>
      <c r="DG1262" s="79"/>
      <c r="DH1262" s="79"/>
      <c r="DI1262" s="79"/>
      <c r="DJ1262" s="79"/>
      <c r="DK1262" s="79"/>
      <c r="DL1262" s="79"/>
      <c r="DM1262" s="79"/>
      <c r="DN1262" s="79"/>
      <c r="DO1262" s="79"/>
      <c r="DP1262" s="79"/>
      <c r="DQ1262" s="79"/>
      <c r="DR1262" s="79"/>
      <c r="DS1262" s="79"/>
      <c r="DT1262" s="79"/>
      <c r="DU1262" s="79"/>
      <c r="DV1262" s="79"/>
      <c r="DW1262" s="79"/>
      <c r="DX1262" s="79"/>
      <c r="DY1262" s="79"/>
      <c r="DZ1262" s="79"/>
      <c r="EA1262" s="79"/>
      <c r="EB1262" s="79"/>
      <c r="EC1262" s="79"/>
      <c r="ED1262" s="79"/>
      <c r="EE1262" s="79"/>
      <c r="EF1262" s="79"/>
      <c r="EG1262" s="79"/>
      <c r="EH1262" s="79"/>
      <c r="EI1262" s="79"/>
      <c r="EJ1262" s="79"/>
      <c r="EK1262" s="79"/>
      <c r="EL1262" s="79"/>
      <c r="EM1262" s="79"/>
      <c r="EN1262" s="79"/>
      <c r="EO1262" s="79"/>
      <c r="EP1262" s="79"/>
      <c r="EQ1262" s="79"/>
      <c r="ER1262" s="79"/>
      <c r="ES1262" s="79"/>
      <c r="ET1262" s="79"/>
      <c r="EU1262" s="79"/>
      <c r="EV1262" s="79"/>
      <c r="EW1262" s="79"/>
      <c r="EX1262" s="79"/>
      <c r="EY1262" s="79"/>
      <c r="EZ1262" s="79"/>
      <c r="FA1262" s="79"/>
      <c r="FB1262" s="79"/>
      <c r="FC1262" s="79"/>
      <c r="FD1262" s="79"/>
      <c r="FE1262" s="79"/>
      <c r="FF1262" s="79"/>
      <c r="FG1262" s="79"/>
      <c r="FH1262" s="79"/>
      <c r="FI1262" s="79"/>
      <c r="FJ1262" s="79"/>
      <c r="FK1262" s="79"/>
      <c r="FL1262" s="79"/>
      <c r="FM1262" s="79"/>
      <c r="FN1262" s="79"/>
      <c r="FO1262" s="79"/>
      <c r="FP1262" s="79"/>
      <c r="FQ1262" s="79"/>
      <c r="FR1262" s="79"/>
      <c r="FS1262" s="79"/>
      <c r="FT1262" s="79"/>
      <c r="FU1262" s="79"/>
      <c r="FV1262" s="79"/>
      <c r="FW1262" s="79"/>
      <c r="FX1262" s="79"/>
      <c r="FY1262" s="79"/>
      <c r="FZ1262" s="79"/>
      <c r="GA1262" s="79"/>
      <c r="GB1262" s="79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79"/>
      <c r="HP1262" s="79"/>
      <c r="HQ1262" s="79"/>
      <c r="HR1262" s="79"/>
      <c r="HS1262" s="79"/>
      <c r="HT1262" s="79"/>
      <c r="HU1262" s="79"/>
      <c r="HV1262" s="79"/>
      <c r="HW1262" s="79"/>
      <c r="HX1262" s="79"/>
      <c r="HY1262" s="79"/>
      <c r="HZ1262" s="79"/>
      <c r="IA1262" s="79"/>
      <c r="IB1262" s="79"/>
      <c r="IC1262" s="79"/>
      <c r="ID1262" s="79"/>
      <c r="IE1262" s="79"/>
      <c r="IF1262" s="79"/>
      <c r="IG1262" s="79"/>
      <c r="IH1262" s="79"/>
      <c r="II1262" s="79"/>
      <c r="IJ1262" s="79"/>
      <c r="IK1262" s="79"/>
      <c r="IL1262" s="79"/>
      <c r="IM1262" s="79"/>
      <c r="IN1262" s="79"/>
      <c r="IO1262" s="79"/>
      <c r="IP1262" s="79"/>
      <c r="IQ1262" s="79"/>
      <c r="IR1262" s="79"/>
      <c r="IS1262" s="79"/>
      <c r="IT1262" s="79"/>
      <c r="IU1262" s="79"/>
      <c r="IV1262" s="79"/>
      <c r="IW1262" s="79"/>
      <c r="IX1262" s="79"/>
      <c r="IY1262" s="79"/>
      <c r="IZ1262" s="79"/>
      <c r="JA1262" s="79"/>
      <c r="JB1262" s="79"/>
      <c r="JC1262" s="79"/>
      <c r="JD1262" s="79"/>
      <c r="JE1262" s="79"/>
      <c r="JF1262" s="79"/>
      <c r="JG1262" s="79"/>
      <c r="JH1262" s="79"/>
      <c r="JI1262" s="79"/>
      <c r="JJ1262" s="79"/>
      <c r="JK1262" s="79"/>
      <c r="JL1262" s="79"/>
      <c r="JM1262" s="79"/>
      <c r="JN1262" s="79"/>
      <c r="JO1262" s="79"/>
      <c r="JP1262" s="79"/>
      <c r="JQ1262" s="79"/>
      <c r="JR1262" s="79"/>
      <c r="JS1262" s="79"/>
      <c r="JT1262" s="79"/>
      <c r="JU1262" s="79"/>
      <c r="JV1262" s="79"/>
      <c r="JW1262" s="79"/>
      <c r="JX1262" s="79"/>
      <c r="JY1262" s="79"/>
      <c r="JZ1262" s="79"/>
      <c r="KA1262" s="79"/>
      <c r="KB1262" s="79"/>
      <c r="KC1262" s="79"/>
      <c r="KD1262" s="79"/>
      <c r="KE1262" s="79"/>
      <c r="KF1262" s="79"/>
      <c r="KG1262" s="79"/>
      <c r="KH1262" s="79"/>
      <c r="KI1262" s="79"/>
      <c r="KJ1262" s="79"/>
      <c r="KK1262" s="79"/>
      <c r="KL1262" s="79"/>
      <c r="KM1262" s="79"/>
      <c r="KN1262" s="79"/>
      <c r="KO1262" s="79"/>
      <c r="KP1262" s="79"/>
      <c r="KQ1262" s="79"/>
      <c r="KR1262" s="79"/>
      <c r="KS1262" s="79"/>
      <c r="KT1262" s="79"/>
      <c r="KU1262" s="79"/>
      <c r="KV1262" s="79"/>
      <c r="KW1262" s="79"/>
      <c r="KX1262" s="79"/>
      <c r="KY1262" s="79"/>
      <c r="KZ1262" s="79"/>
      <c r="LA1262" s="79"/>
      <c r="LB1262" s="79"/>
      <c r="LC1262" s="79"/>
      <c r="LD1262" s="79"/>
      <c r="LE1262" s="79"/>
      <c r="LF1262" s="79"/>
      <c r="LG1262" s="79"/>
      <c r="LH1262" s="79"/>
      <c r="LI1262" s="79"/>
      <c r="LJ1262" s="79"/>
      <c r="LK1262" s="79"/>
      <c r="LL1262" s="79"/>
      <c r="LM1262" s="79"/>
      <c r="LN1262" s="79"/>
      <c r="LO1262" s="79"/>
      <c r="LP1262" s="79"/>
      <c r="LQ1262" s="79"/>
      <c r="LR1262" s="79"/>
      <c r="LS1262" s="79"/>
      <c r="LT1262" s="79"/>
      <c r="LU1262" s="79"/>
      <c r="LV1262" s="79"/>
      <c r="LW1262" s="79"/>
      <c r="LX1262" s="79"/>
      <c r="LY1262" s="79"/>
      <c r="LZ1262" s="79"/>
      <c r="MA1262" s="79"/>
      <c r="MB1262" s="79"/>
      <c r="MC1262" s="79"/>
      <c r="MD1262" s="79"/>
      <c r="ME1262" s="79"/>
      <c r="MF1262" s="79"/>
      <c r="MG1262" s="79"/>
      <c r="MH1262" s="79"/>
      <c r="MI1262" s="79"/>
      <c r="MJ1262" s="79"/>
      <c r="MK1262" s="79"/>
      <c r="ML1262" s="79"/>
      <c r="MM1262" s="79"/>
      <c r="MN1262" s="79"/>
      <c r="MO1262" s="79"/>
      <c r="MP1262" s="79"/>
      <c r="MQ1262" s="79"/>
      <c r="MR1262" s="79"/>
      <c r="MS1262" s="79"/>
      <c r="MT1262" s="79"/>
      <c r="MU1262" s="79"/>
      <c r="MV1262" s="79"/>
      <c r="MW1262" s="79"/>
      <c r="MX1262" s="79"/>
      <c r="MY1262" s="79"/>
      <c r="MZ1262" s="79"/>
      <c r="NA1262" s="79"/>
      <c r="NB1262" s="79"/>
      <c r="NC1262" s="79"/>
      <c r="ND1262" s="79"/>
      <c r="NE1262" s="79"/>
      <c r="NF1262" s="79"/>
      <c r="NG1262" s="79"/>
      <c r="NH1262" s="79"/>
      <c r="NI1262" s="79"/>
      <c r="NJ1262" s="79"/>
      <c r="NK1262" s="79"/>
      <c r="NL1262" s="79"/>
      <c r="NM1262" s="79"/>
      <c r="NN1262" s="79"/>
      <c r="NO1262" s="79"/>
      <c r="NP1262" s="79"/>
      <c r="NQ1262" s="79"/>
      <c r="NR1262" s="79"/>
      <c r="NS1262" s="79"/>
      <c r="NT1262" s="79"/>
      <c r="NU1262" s="79"/>
      <c r="NV1262" s="79"/>
      <c r="NW1262" s="79"/>
      <c r="NX1262" s="79"/>
      <c r="NY1262" s="79"/>
      <c r="NZ1262" s="79"/>
      <c r="OA1262" s="79"/>
      <c r="OB1262" s="79"/>
      <c r="OC1262" s="79"/>
      <c r="OD1262" s="79"/>
      <c r="OE1262" s="79"/>
      <c r="OF1262" s="79"/>
      <c r="OG1262" s="79"/>
      <c r="OH1262" s="79"/>
      <c r="OI1262" s="79"/>
      <c r="OJ1262" s="79"/>
      <c r="OK1262" s="79"/>
      <c r="OL1262" s="79"/>
      <c r="OM1262" s="79"/>
      <c r="ON1262" s="79"/>
      <c r="OO1262" s="79"/>
      <c r="OP1262" s="79"/>
      <c r="OQ1262" s="79"/>
      <c r="OR1262" s="79"/>
      <c r="OS1262" s="79"/>
      <c r="OT1262" s="79"/>
      <c r="OU1262" s="79"/>
      <c r="OV1262" s="79"/>
      <c r="OW1262" s="79"/>
      <c r="OX1262" s="79"/>
      <c r="OY1262" s="79"/>
      <c r="OZ1262" s="79"/>
      <c r="PA1262" s="79"/>
      <c r="PB1262" s="79"/>
      <c r="PC1262" s="79"/>
      <c r="PD1262" s="79"/>
      <c r="PE1262" s="79"/>
      <c r="PF1262" s="79"/>
      <c r="PG1262" s="79"/>
      <c r="PH1262" s="79"/>
      <c r="PI1262" s="79"/>
      <c r="PJ1262" s="79"/>
      <c r="PK1262" s="79"/>
      <c r="PL1262" s="79"/>
      <c r="PM1262" s="79"/>
      <c r="PN1262" s="79"/>
      <c r="PO1262" s="79"/>
      <c r="PP1262" s="79"/>
      <c r="PQ1262" s="79"/>
      <c r="PR1262" s="79"/>
      <c r="PS1262" s="79"/>
      <c r="PT1262" s="79"/>
      <c r="PU1262" s="79"/>
      <c r="PV1262" s="79"/>
      <c r="PW1262" s="79"/>
      <c r="PX1262" s="79"/>
      <c r="PY1262" s="79"/>
      <c r="PZ1262" s="79"/>
      <c r="QA1262" s="79"/>
      <c r="QB1262" s="79"/>
      <c r="QC1262" s="79"/>
      <c r="QD1262" s="79"/>
      <c r="QE1262" s="79"/>
      <c r="QF1262" s="79"/>
      <c r="QG1262" s="79"/>
      <c r="QH1262" s="79"/>
      <c r="QI1262" s="79"/>
      <c r="QJ1262" s="79"/>
      <c r="QK1262" s="79"/>
      <c r="QL1262" s="79"/>
      <c r="QM1262" s="79"/>
      <c r="QN1262" s="79"/>
      <c r="QO1262" s="79"/>
      <c r="QP1262" s="79"/>
      <c r="QQ1262" s="79"/>
      <c r="QR1262" s="79"/>
      <c r="QS1262" s="79"/>
      <c r="QT1262" s="79"/>
      <c r="QU1262" s="79"/>
      <c r="QV1262" s="79"/>
      <c r="QW1262" s="79"/>
      <c r="QX1262" s="79"/>
      <c r="QY1262" s="79"/>
      <c r="QZ1262" s="79"/>
      <c r="RA1262" s="79"/>
      <c r="RB1262" s="79"/>
      <c r="RC1262" s="79"/>
      <c r="RD1262" s="79"/>
      <c r="RE1262" s="79"/>
      <c r="RF1262" s="79"/>
      <c r="RG1262" s="79"/>
      <c r="RH1262" s="79"/>
      <c r="RI1262" s="79"/>
      <c r="RJ1262" s="79"/>
      <c r="RK1262" s="79"/>
      <c r="RL1262" s="79"/>
      <c r="RM1262" s="79"/>
      <c r="RN1262" s="79"/>
      <c r="RO1262" s="79"/>
      <c r="RP1262" s="79"/>
      <c r="RQ1262" s="79"/>
      <c r="RR1262" s="79"/>
      <c r="RS1262" s="79"/>
      <c r="RT1262" s="79"/>
      <c r="RU1262" s="79"/>
      <c r="RV1262" s="79"/>
      <c r="RW1262" s="79"/>
      <c r="RX1262" s="79"/>
      <c r="RY1262" s="79"/>
      <c r="RZ1262" s="79"/>
      <c r="SA1262" s="79"/>
      <c r="SB1262" s="79"/>
      <c r="SC1262" s="79"/>
      <c r="SD1262" s="79"/>
      <c r="SE1262" s="79"/>
      <c r="SF1262" s="79"/>
      <c r="SG1262" s="79"/>
      <c r="SH1262" s="79"/>
      <c r="SI1262" s="79"/>
      <c r="SJ1262" s="79"/>
      <c r="SK1262" s="79"/>
      <c r="SL1262" s="79"/>
      <c r="SM1262" s="79"/>
      <c r="SN1262" s="79"/>
      <c r="SO1262" s="79"/>
      <c r="SP1262" s="79"/>
      <c r="SQ1262" s="79"/>
      <c r="SR1262" s="79"/>
      <c r="SS1262" s="79"/>
      <c r="ST1262" s="79"/>
      <c r="SU1262" s="79"/>
      <c r="SV1262" s="79"/>
      <c r="SW1262" s="79"/>
      <c r="SX1262" s="79"/>
      <c r="SY1262" s="79"/>
      <c r="SZ1262" s="79"/>
      <c r="TA1262" s="79"/>
      <c r="TB1262" s="79"/>
      <c r="TC1262" s="79"/>
      <c r="TD1262" s="79"/>
      <c r="TE1262" s="79"/>
      <c r="TF1262" s="79"/>
      <c r="TG1262" s="79"/>
      <c r="TH1262" s="79"/>
      <c r="TI1262" s="79"/>
      <c r="TJ1262" s="79"/>
      <c r="TK1262" s="79"/>
      <c r="TL1262" s="79"/>
      <c r="TM1262" s="79"/>
      <c r="TN1262" s="79"/>
      <c r="TO1262" s="79"/>
      <c r="TP1262" s="79"/>
      <c r="TQ1262" s="79"/>
      <c r="TR1262" s="79"/>
      <c r="TS1262" s="79"/>
      <c r="TT1262" s="79"/>
      <c r="TU1262" s="79"/>
      <c r="TV1262" s="79"/>
      <c r="TW1262" s="79"/>
      <c r="TX1262" s="79"/>
      <c r="TY1262" s="79"/>
      <c r="TZ1262" s="79"/>
      <c r="UA1262" s="79"/>
      <c r="UB1262" s="79"/>
      <c r="UC1262" s="79"/>
      <c r="UD1262" s="79"/>
      <c r="UE1262" s="79"/>
      <c r="UF1262" s="79"/>
      <c r="UG1262" s="79"/>
      <c r="UH1262" s="79"/>
      <c r="UI1262" s="79"/>
      <c r="UJ1262" s="79"/>
      <c r="UK1262" s="79"/>
      <c r="UL1262" s="79"/>
      <c r="UM1262" s="79"/>
      <c r="UN1262" s="79"/>
      <c r="UO1262" s="79"/>
      <c r="UP1262" s="79"/>
      <c r="UQ1262" s="79"/>
      <c r="UR1262" s="79"/>
      <c r="US1262" s="79"/>
      <c r="UT1262" s="79"/>
      <c r="UU1262" s="79"/>
      <c r="UV1262" s="79"/>
      <c r="UW1262" s="79"/>
      <c r="UX1262" s="79"/>
      <c r="UY1262" s="79"/>
      <c r="UZ1262" s="79"/>
      <c r="VA1262" s="79"/>
      <c r="VB1262" s="79"/>
      <c r="VC1262" s="79"/>
      <c r="VD1262" s="79"/>
      <c r="VE1262" s="79"/>
      <c r="VF1262" s="79"/>
      <c r="VG1262" s="79"/>
      <c r="VH1262" s="79"/>
      <c r="VI1262" s="79"/>
      <c r="VJ1262" s="79"/>
      <c r="VK1262" s="79"/>
      <c r="VL1262" s="79"/>
      <c r="VM1262" s="79"/>
      <c r="VN1262" s="79"/>
      <c r="VO1262" s="79"/>
      <c r="VP1262" s="79"/>
      <c r="VQ1262" s="79"/>
      <c r="VR1262" s="79"/>
      <c r="VS1262" s="79"/>
      <c r="VT1262" s="79"/>
      <c r="VU1262" s="79"/>
      <c r="VV1262" s="79"/>
      <c r="VW1262" s="79"/>
      <c r="VX1262" s="79"/>
      <c r="VY1262" s="79"/>
      <c r="VZ1262" s="79"/>
      <c r="WA1262" s="79"/>
      <c r="WB1262" s="79"/>
      <c r="WC1262" s="79"/>
    </row>
    <row r="1263" spans="1:601" s="85" customFormat="1">
      <c r="A1263" s="99">
        <f>IF(C1263=C1262,A1262,IF(C1263=(C1262+1),A1262,(A1262+1)))</f>
        <v>181</v>
      </c>
      <c r="B1263" s="50" t="str">
        <f>IF(L1263="Stroke",IF(M1263=M1262,IF(A1263&lt;&gt;A1262,1,IF(L1262="Stroke",B1262+1,IF(L1261="Stroke",B1261+1,IF(L1260="Stroke",B1260+1,IF(L1259="Stroke",B1259+1,IF(L1258="Stroke",B1258+1,IF(L1257="Stroke",B1257+1,IF(L1256="Stroke",B1256+1,"")))))))),IF(A1263&lt;&gt;A1261,1,IF(M1263=M1261,IF(L1261="Stroke",B1261+1,IF(M1263=M1260,IF(L1260="Stroke",B1260+1,""))),1))),"")</f>
        <v/>
      </c>
      <c r="C1263" s="99">
        <f t="shared" si="38"/>
        <v>65780</v>
      </c>
      <c r="D1263" s="99" t="str">
        <f t="shared" si="39"/>
        <v>2018124</v>
      </c>
      <c r="E1263" s="99">
        <v>2018</v>
      </c>
      <c r="F1263" s="99">
        <v>1</v>
      </c>
      <c r="G1263" s="99">
        <v>24</v>
      </c>
      <c r="H1263" s="99">
        <v>18</v>
      </c>
      <c r="I1263" s="99">
        <v>16</v>
      </c>
      <c r="J1263" s="99">
        <v>20</v>
      </c>
      <c r="K1263" s="99">
        <v>735</v>
      </c>
      <c r="L1263" s="99" t="s">
        <v>111</v>
      </c>
      <c r="M1263" s="99">
        <v>0</v>
      </c>
      <c r="N1263" s="99" t="s">
        <v>21</v>
      </c>
      <c r="O1263" s="99" t="s">
        <v>27</v>
      </c>
      <c r="P1263" s="99">
        <v>0</v>
      </c>
      <c r="Q1263" s="99" t="s">
        <v>112</v>
      </c>
      <c r="R1263" s="61"/>
      <c r="S1263" s="61"/>
      <c r="T1263" s="61"/>
      <c r="U1263" s="79"/>
      <c r="V1263" s="79"/>
      <c r="W1263" s="79"/>
      <c r="X1263" s="79"/>
      <c r="Y1263" s="79"/>
      <c r="Z1263" s="79"/>
      <c r="AA1263" s="79"/>
      <c r="AB1263" s="79"/>
      <c r="AC1263" s="79"/>
      <c r="AD1263" s="79"/>
      <c r="AE1263" s="79"/>
      <c r="AF1263" s="79"/>
      <c r="AG1263" s="79"/>
      <c r="AH1263" s="79"/>
      <c r="AI1263" s="79"/>
      <c r="AJ1263" s="79"/>
      <c r="AK1263" s="79"/>
      <c r="AL1263" s="79"/>
      <c r="AM1263" s="79"/>
      <c r="AN1263" s="79"/>
      <c r="AO1263" s="79"/>
      <c r="AP1263" s="79"/>
      <c r="AQ1263" s="79"/>
      <c r="AR1263" s="79"/>
      <c r="AS1263" s="79"/>
      <c r="AT1263" s="79"/>
      <c r="AU1263" s="79"/>
      <c r="AV1263" s="79"/>
      <c r="AW1263" s="79"/>
      <c r="AX1263" s="79"/>
      <c r="AY1263" s="79"/>
      <c r="AZ1263" s="79"/>
      <c r="BA1263" s="79"/>
      <c r="BB1263" s="79"/>
      <c r="BC1263" s="79"/>
      <c r="BD1263" s="79"/>
      <c r="BE1263" s="79"/>
      <c r="BF1263" s="79"/>
      <c r="BG1263" s="79"/>
      <c r="BH1263" s="79"/>
      <c r="BI1263" s="79"/>
      <c r="BJ1263" s="79"/>
      <c r="BK1263" s="79"/>
      <c r="BL1263" s="79"/>
      <c r="BM1263" s="79"/>
      <c r="BN1263" s="79"/>
      <c r="BO1263" s="79"/>
      <c r="BP1263" s="79"/>
      <c r="BQ1263" s="79"/>
      <c r="BR1263" s="79"/>
      <c r="BS1263" s="79"/>
      <c r="BT1263" s="79"/>
      <c r="BU1263" s="79"/>
      <c r="BV1263" s="79"/>
      <c r="BW1263" s="79"/>
      <c r="BX1263" s="79"/>
      <c r="BY1263" s="79"/>
      <c r="BZ1263" s="79"/>
      <c r="CA1263" s="79"/>
      <c r="CB1263" s="79"/>
      <c r="CC1263" s="79"/>
      <c r="CD1263" s="79"/>
      <c r="CE1263" s="79"/>
      <c r="CF1263" s="79"/>
      <c r="CG1263" s="79"/>
      <c r="CH1263" s="79"/>
      <c r="CI1263" s="79"/>
      <c r="CJ1263" s="79"/>
      <c r="CK1263" s="79"/>
      <c r="CL1263" s="79"/>
      <c r="CM1263" s="79"/>
      <c r="CN1263" s="79"/>
      <c r="CO1263" s="79"/>
      <c r="CP1263" s="79"/>
      <c r="CQ1263" s="79"/>
      <c r="CR1263" s="79"/>
      <c r="CS1263" s="79"/>
      <c r="CT1263" s="79"/>
      <c r="CU1263" s="79"/>
      <c r="CV1263" s="79"/>
      <c r="CW1263" s="79"/>
      <c r="CX1263" s="79"/>
      <c r="CY1263" s="79"/>
      <c r="CZ1263" s="79"/>
      <c r="DA1263" s="79"/>
      <c r="DB1263" s="79"/>
      <c r="DC1263" s="79"/>
      <c r="DD1263" s="79"/>
      <c r="DE1263" s="79"/>
      <c r="DF1263" s="79"/>
      <c r="DG1263" s="79"/>
      <c r="DH1263" s="79"/>
      <c r="DI1263" s="79"/>
      <c r="DJ1263" s="79"/>
      <c r="DK1263" s="79"/>
      <c r="DL1263" s="79"/>
      <c r="DM1263" s="79"/>
      <c r="DN1263" s="79"/>
      <c r="DO1263" s="79"/>
      <c r="DP1263" s="79"/>
      <c r="DQ1263" s="79"/>
      <c r="DR1263" s="79"/>
      <c r="DS1263" s="79"/>
      <c r="DT1263" s="79"/>
      <c r="DU1263" s="79"/>
      <c r="DV1263" s="79"/>
      <c r="DW1263" s="79"/>
      <c r="DX1263" s="79"/>
      <c r="DY1263" s="79"/>
      <c r="DZ1263" s="79"/>
      <c r="EA1263" s="79"/>
      <c r="EB1263" s="79"/>
      <c r="EC1263" s="79"/>
      <c r="ED1263" s="79"/>
      <c r="EE1263" s="79"/>
      <c r="EF1263" s="79"/>
      <c r="EG1263" s="79"/>
      <c r="EH1263" s="79"/>
      <c r="EI1263" s="79"/>
      <c r="EJ1263" s="79"/>
      <c r="EK1263" s="79"/>
      <c r="EL1263" s="79"/>
      <c r="EM1263" s="79"/>
      <c r="EN1263" s="79"/>
      <c r="EO1263" s="79"/>
      <c r="EP1263" s="79"/>
      <c r="EQ1263" s="79"/>
      <c r="ER1263" s="79"/>
      <c r="ES1263" s="79"/>
      <c r="ET1263" s="79"/>
      <c r="EU1263" s="79"/>
      <c r="EV1263" s="79"/>
      <c r="EW1263" s="79"/>
      <c r="EX1263" s="79"/>
      <c r="EY1263" s="79"/>
      <c r="EZ1263" s="79"/>
      <c r="FA1263" s="79"/>
      <c r="FB1263" s="79"/>
      <c r="FC1263" s="79"/>
      <c r="FD1263" s="79"/>
      <c r="FE1263" s="79"/>
      <c r="FF1263" s="79"/>
      <c r="FG1263" s="79"/>
      <c r="FH1263" s="79"/>
      <c r="FI1263" s="79"/>
      <c r="FJ1263" s="79"/>
      <c r="FK1263" s="79"/>
      <c r="FL1263" s="79"/>
      <c r="FM1263" s="79"/>
      <c r="FN1263" s="79"/>
      <c r="FO1263" s="79"/>
      <c r="FP1263" s="79"/>
      <c r="FQ1263" s="79"/>
      <c r="FR1263" s="79"/>
      <c r="FS1263" s="79"/>
      <c r="FT1263" s="79"/>
      <c r="FU1263" s="79"/>
      <c r="FV1263" s="79"/>
      <c r="FW1263" s="79"/>
      <c r="FX1263" s="79"/>
      <c r="FY1263" s="79"/>
      <c r="FZ1263" s="79"/>
      <c r="GA1263" s="79"/>
      <c r="GB1263" s="79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79"/>
      <c r="HP1263" s="79"/>
      <c r="HQ1263" s="79"/>
      <c r="HR1263" s="79"/>
      <c r="HS1263" s="79"/>
      <c r="HT1263" s="79"/>
      <c r="HU1263" s="79"/>
      <c r="HV1263" s="79"/>
      <c r="HW1263" s="79"/>
      <c r="HX1263" s="79"/>
      <c r="HY1263" s="79"/>
      <c r="HZ1263" s="79"/>
      <c r="IA1263" s="79"/>
      <c r="IB1263" s="79"/>
      <c r="IC1263" s="79"/>
      <c r="ID1263" s="79"/>
      <c r="IE1263" s="79"/>
      <c r="IF1263" s="79"/>
      <c r="IG1263" s="79"/>
      <c r="IH1263" s="79"/>
      <c r="II1263" s="79"/>
      <c r="IJ1263" s="79"/>
      <c r="IK1263" s="79"/>
      <c r="IL1263" s="79"/>
      <c r="IM1263" s="79"/>
      <c r="IN1263" s="79"/>
      <c r="IO1263" s="79"/>
      <c r="IP1263" s="79"/>
      <c r="IQ1263" s="79"/>
      <c r="IR1263" s="79"/>
      <c r="IS1263" s="79"/>
      <c r="IT1263" s="79"/>
      <c r="IU1263" s="79"/>
      <c r="IV1263" s="79"/>
      <c r="IW1263" s="79"/>
      <c r="IX1263" s="79"/>
      <c r="IY1263" s="79"/>
      <c r="IZ1263" s="79"/>
      <c r="JA1263" s="79"/>
      <c r="JB1263" s="79"/>
      <c r="JC1263" s="79"/>
      <c r="JD1263" s="79"/>
      <c r="JE1263" s="79"/>
      <c r="JF1263" s="79"/>
      <c r="JG1263" s="79"/>
      <c r="JH1263" s="79"/>
      <c r="JI1263" s="79"/>
      <c r="JJ1263" s="79"/>
      <c r="JK1263" s="79"/>
      <c r="JL1263" s="79"/>
      <c r="JM1263" s="79"/>
      <c r="JN1263" s="79"/>
      <c r="JO1263" s="79"/>
      <c r="JP1263" s="79"/>
      <c r="JQ1263" s="79"/>
      <c r="JR1263" s="79"/>
      <c r="JS1263" s="79"/>
      <c r="JT1263" s="79"/>
      <c r="JU1263" s="79"/>
      <c r="JV1263" s="79"/>
      <c r="JW1263" s="79"/>
      <c r="JX1263" s="79"/>
      <c r="JY1263" s="79"/>
      <c r="JZ1263" s="79"/>
      <c r="KA1263" s="79"/>
      <c r="KB1263" s="79"/>
      <c r="KC1263" s="79"/>
      <c r="KD1263" s="79"/>
      <c r="KE1263" s="79"/>
      <c r="KF1263" s="79"/>
      <c r="KG1263" s="79"/>
      <c r="KH1263" s="79"/>
      <c r="KI1263" s="79"/>
      <c r="KJ1263" s="79"/>
      <c r="KK1263" s="79"/>
      <c r="KL1263" s="79"/>
      <c r="KM1263" s="79"/>
      <c r="KN1263" s="79"/>
      <c r="KO1263" s="79"/>
      <c r="KP1263" s="79"/>
      <c r="KQ1263" s="79"/>
      <c r="KR1263" s="79"/>
      <c r="KS1263" s="79"/>
      <c r="KT1263" s="79"/>
      <c r="KU1263" s="79"/>
      <c r="KV1263" s="79"/>
      <c r="KW1263" s="79"/>
      <c r="KX1263" s="79"/>
      <c r="KY1263" s="79"/>
      <c r="KZ1263" s="79"/>
      <c r="LA1263" s="79"/>
      <c r="LB1263" s="79"/>
      <c r="LC1263" s="79"/>
      <c r="LD1263" s="79"/>
      <c r="LE1263" s="79"/>
      <c r="LF1263" s="79"/>
      <c r="LG1263" s="79"/>
      <c r="LH1263" s="79"/>
      <c r="LI1263" s="79"/>
      <c r="LJ1263" s="79"/>
      <c r="LK1263" s="79"/>
      <c r="LL1263" s="79"/>
      <c r="LM1263" s="79"/>
      <c r="LN1263" s="79"/>
      <c r="LO1263" s="79"/>
      <c r="LP1263" s="79"/>
      <c r="LQ1263" s="79"/>
      <c r="LR1263" s="79"/>
      <c r="LS1263" s="79"/>
      <c r="LT1263" s="79"/>
      <c r="LU1263" s="79"/>
      <c r="LV1263" s="79"/>
      <c r="LW1263" s="79"/>
      <c r="LX1263" s="79"/>
      <c r="LY1263" s="79"/>
      <c r="LZ1263" s="79"/>
      <c r="MA1263" s="79"/>
      <c r="MB1263" s="79"/>
      <c r="MC1263" s="79"/>
      <c r="MD1263" s="79"/>
      <c r="ME1263" s="79"/>
      <c r="MF1263" s="79"/>
      <c r="MG1263" s="79"/>
      <c r="MH1263" s="79"/>
      <c r="MI1263" s="79"/>
      <c r="MJ1263" s="79"/>
      <c r="MK1263" s="79"/>
      <c r="ML1263" s="79"/>
      <c r="MM1263" s="79"/>
      <c r="MN1263" s="79"/>
      <c r="MO1263" s="79"/>
      <c r="MP1263" s="79"/>
      <c r="MQ1263" s="79"/>
      <c r="MR1263" s="79"/>
      <c r="MS1263" s="79"/>
      <c r="MT1263" s="79"/>
      <c r="MU1263" s="79"/>
      <c r="MV1263" s="79"/>
      <c r="MW1263" s="79"/>
      <c r="MX1263" s="79"/>
      <c r="MY1263" s="79"/>
      <c r="MZ1263" s="79"/>
      <c r="NA1263" s="79"/>
      <c r="NB1263" s="79"/>
      <c r="NC1263" s="79"/>
      <c r="ND1263" s="79"/>
      <c r="NE1263" s="79"/>
      <c r="NF1263" s="79"/>
      <c r="NG1263" s="79"/>
      <c r="NH1263" s="79"/>
      <c r="NI1263" s="79"/>
      <c r="NJ1263" s="79"/>
      <c r="NK1263" s="79"/>
      <c r="NL1263" s="79"/>
      <c r="NM1263" s="79"/>
      <c r="NN1263" s="79"/>
      <c r="NO1263" s="79"/>
      <c r="NP1263" s="79"/>
      <c r="NQ1263" s="79"/>
      <c r="NR1263" s="79"/>
      <c r="NS1263" s="79"/>
      <c r="NT1263" s="79"/>
      <c r="NU1263" s="79"/>
      <c r="NV1263" s="79"/>
      <c r="NW1263" s="79"/>
      <c r="NX1263" s="79"/>
      <c r="NY1263" s="79"/>
      <c r="NZ1263" s="79"/>
      <c r="OA1263" s="79"/>
      <c r="OB1263" s="79"/>
      <c r="OC1263" s="79"/>
      <c r="OD1263" s="79"/>
      <c r="OE1263" s="79"/>
      <c r="OF1263" s="79"/>
      <c r="OG1263" s="79"/>
      <c r="OH1263" s="79"/>
      <c r="OI1263" s="79"/>
      <c r="OJ1263" s="79"/>
      <c r="OK1263" s="79"/>
      <c r="OL1263" s="79"/>
      <c r="OM1263" s="79"/>
      <c r="ON1263" s="79"/>
      <c r="OO1263" s="79"/>
      <c r="OP1263" s="79"/>
      <c r="OQ1263" s="79"/>
      <c r="OR1263" s="79"/>
      <c r="OS1263" s="79"/>
      <c r="OT1263" s="79"/>
      <c r="OU1263" s="79"/>
      <c r="OV1263" s="79"/>
      <c r="OW1263" s="79"/>
      <c r="OX1263" s="79"/>
      <c r="OY1263" s="79"/>
      <c r="OZ1263" s="79"/>
      <c r="PA1263" s="79"/>
      <c r="PB1263" s="79"/>
      <c r="PC1263" s="79"/>
      <c r="PD1263" s="79"/>
      <c r="PE1263" s="79"/>
      <c r="PF1263" s="79"/>
      <c r="PG1263" s="79"/>
      <c r="PH1263" s="79"/>
      <c r="PI1263" s="79"/>
      <c r="PJ1263" s="79"/>
      <c r="PK1263" s="79"/>
      <c r="PL1263" s="79"/>
      <c r="PM1263" s="79"/>
      <c r="PN1263" s="79"/>
      <c r="PO1263" s="79"/>
      <c r="PP1263" s="79"/>
      <c r="PQ1263" s="79"/>
      <c r="PR1263" s="79"/>
      <c r="PS1263" s="79"/>
      <c r="PT1263" s="79"/>
      <c r="PU1263" s="79"/>
      <c r="PV1263" s="79"/>
      <c r="PW1263" s="79"/>
      <c r="PX1263" s="79"/>
      <c r="PY1263" s="79"/>
      <c r="PZ1263" s="79"/>
      <c r="QA1263" s="79"/>
      <c r="QB1263" s="79"/>
      <c r="QC1263" s="79"/>
      <c r="QD1263" s="79"/>
      <c r="QE1263" s="79"/>
      <c r="QF1263" s="79"/>
      <c r="QG1263" s="79"/>
      <c r="QH1263" s="79"/>
      <c r="QI1263" s="79"/>
      <c r="QJ1263" s="79"/>
      <c r="QK1263" s="79"/>
      <c r="QL1263" s="79"/>
      <c r="QM1263" s="79"/>
      <c r="QN1263" s="79"/>
      <c r="QO1263" s="79"/>
      <c r="QP1263" s="79"/>
      <c r="QQ1263" s="79"/>
      <c r="QR1263" s="79"/>
      <c r="QS1263" s="79"/>
      <c r="QT1263" s="79"/>
      <c r="QU1263" s="79"/>
      <c r="QV1263" s="79"/>
      <c r="QW1263" s="79"/>
      <c r="QX1263" s="79"/>
      <c r="QY1263" s="79"/>
      <c r="QZ1263" s="79"/>
      <c r="RA1263" s="79"/>
      <c r="RB1263" s="79"/>
      <c r="RC1263" s="79"/>
      <c r="RD1263" s="79"/>
      <c r="RE1263" s="79"/>
      <c r="RF1263" s="79"/>
      <c r="RG1263" s="79"/>
      <c r="RH1263" s="79"/>
      <c r="RI1263" s="79"/>
      <c r="RJ1263" s="79"/>
      <c r="RK1263" s="79"/>
      <c r="RL1263" s="79"/>
      <c r="RM1263" s="79"/>
      <c r="RN1263" s="79"/>
      <c r="RO1263" s="79"/>
      <c r="RP1263" s="79"/>
      <c r="RQ1263" s="79"/>
      <c r="RR1263" s="79"/>
      <c r="RS1263" s="79"/>
      <c r="RT1263" s="79"/>
      <c r="RU1263" s="79"/>
      <c r="RV1263" s="79"/>
      <c r="RW1263" s="79"/>
      <c r="RX1263" s="79"/>
      <c r="RY1263" s="79"/>
      <c r="RZ1263" s="79"/>
      <c r="SA1263" s="79"/>
      <c r="SB1263" s="79"/>
      <c r="SC1263" s="79"/>
      <c r="SD1263" s="79"/>
      <c r="SE1263" s="79"/>
      <c r="SF1263" s="79"/>
      <c r="SG1263" s="79"/>
      <c r="SH1263" s="79"/>
      <c r="SI1263" s="79"/>
      <c r="SJ1263" s="79"/>
      <c r="SK1263" s="79"/>
      <c r="SL1263" s="79"/>
      <c r="SM1263" s="79"/>
      <c r="SN1263" s="79"/>
      <c r="SO1263" s="79"/>
      <c r="SP1263" s="79"/>
      <c r="SQ1263" s="79"/>
      <c r="SR1263" s="79"/>
      <c r="SS1263" s="79"/>
      <c r="ST1263" s="79"/>
      <c r="SU1263" s="79"/>
      <c r="SV1263" s="79"/>
      <c r="SW1263" s="79"/>
      <c r="SX1263" s="79"/>
      <c r="SY1263" s="79"/>
      <c r="SZ1263" s="79"/>
      <c r="TA1263" s="79"/>
      <c r="TB1263" s="79"/>
      <c r="TC1263" s="79"/>
      <c r="TD1263" s="79"/>
      <c r="TE1263" s="79"/>
      <c r="TF1263" s="79"/>
      <c r="TG1263" s="79"/>
      <c r="TH1263" s="79"/>
      <c r="TI1263" s="79"/>
      <c r="TJ1263" s="79"/>
      <c r="TK1263" s="79"/>
      <c r="TL1263" s="79"/>
      <c r="TM1263" s="79"/>
      <c r="TN1263" s="79"/>
      <c r="TO1263" s="79"/>
      <c r="TP1263" s="79"/>
      <c r="TQ1263" s="79"/>
      <c r="TR1263" s="79"/>
      <c r="TS1263" s="79"/>
      <c r="TT1263" s="79"/>
      <c r="TU1263" s="79"/>
      <c r="TV1263" s="79"/>
      <c r="TW1263" s="79"/>
      <c r="TX1263" s="79"/>
      <c r="TY1263" s="79"/>
      <c r="TZ1263" s="79"/>
      <c r="UA1263" s="79"/>
      <c r="UB1263" s="79"/>
      <c r="UC1263" s="79"/>
      <c r="UD1263" s="79"/>
      <c r="UE1263" s="79"/>
      <c r="UF1263" s="79"/>
      <c r="UG1263" s="79"/>
      <c r="UH1263" s="79"/>
      <c r="UI1263" s="79"/>
      <c r="UJ1263" s="79"/>
      <c r="UK1263" s="79"/>
      <c r="UL1263" s="79"/>
      <c r="UM1263" s="79"/>
      <c r="UN1263" s="79"/>
      <c r="UO1263" s="79"/>
      <c r="UP1263" s="79"/>
      <c r="UQ1263" s="79"/>
      <c r="UR1263" s="79"/>
      <c r="US1263" s="79"/>
      <c r="UT1263" s="79"/>
      <c r="UU1263" s="79"/>
      <c r="UV1263" s="79"/>
      <c r="UW1263" s="79"/>
      <c r="UX1263" s="79"/>
      <c r="UY1263" s="79"/>
      <c r="UZ1263" s="79"/>
      <c r="VA1263" s="79"/>
      <c r="VB1263" s="79"/>
      <c r="VC1263" s="79"/>
      <c r="VD1263" s="79"/>
      <c r="VE1263" s="79"/>
      <c r="VF1263" s="79"/>
      <c r="VG1263" s="79"/>
      <c r="VH1263" s="79"/>
      <c r="VI1263" s="79"/>
      <c r="VJ1263" s="79"/>
      <c r="VK1263" s="79"/>
      <c r="VL1263" s="79"/>
      <c r="VM1263" s="79"/>
      <c r="VN1263" s="79"/>
      <c r="VO1263" s="79"/>
      <c r="VP1263" s="79"/>
      <c r="VQ1263" s="79"/>
      <c r="VR1263" s="79"/>
      <c r="VS1263" s="79"/>
      <c r="VT1263" s="79"/>
      <c r="VU1263" s="79"/>
      <c r="VV1263" s="79"/>
      <c r="VW1263" s="79"/>
      <c r="VX1263" s="79"/>
      <c r="VY1263" s="79"/>
      <c r="VZ1263" s="79"/>
      <c r="WA1263" s="79"/>
      <c r="WB1263" s="79"/>
      <c r="WC1263" s="79"/>
    </row>
    <row r="1264" spans="1:601" s="79" customFormat="1">
      <c r="A1264" s="61">
        <f>IF(C1264=C1263,A1263,IF(C1264=(C1263+1),A1263,(A1263+1)))</f>
        <v>181</v>
      </c>
      <c r="B1264" s="50" t="str">
        <f>IF(L1264="Stroke",IF(M1264=M1263,IF(A1264&lt;&gt;A1263,1,IF(L1263="Stroke",B1263+1,IF(L1262="Stroke",B1262+1,IF(L1261="Stroke",B1261+1,IF(L1260="Stroke",B1260+1,IF(L1259="Stroke",B1259+1,IF(L1258="Stroke",B1258+1,IF(L1257="Stroke",B1257+1,"")))))))),IF(A1264&lt;&gt;A1262,1,IF(M1264=M1262,IF(L1262="Stroke",B1262+1,IF(M1264=M1261,IF(L1261="Stroke",B1261+1,""))),1))),"")</f>
        <v/>
      </c>
      <c r="C1264" s="61">
        <f t="shared" si="38"/>
        <v>65780</v>
      </c>
      <c r="D1264" s="61" t="str">
        <f t="shared" si="39"/>
        <v>2018124</v>
      </c>
      <c r="E1264" s="61">
        <v>2018</v>
      </c>
      <c r="F1264" s="61">
        <v>1</v>
      </c>
      <c r="G1264" s="61">
        <v>24</v>
      </c>
      <c r="H1264" s="61">
        <v>18</v>
      </c>
      <c r="I1264" s="61">
        <v>16</v>
      </c>
      <c r="J1264" s="61">
        <v>20</v>
      </c>
      <c r="K1264" s="61">
        <v>979</v>
      </c>
      <c r="L1264" s="61" t="s">
        <v>111</v>
      </c>
      <c r="M1264" s="61">
        <v>0</v>
      </c>
      <c r="N1264" s="61" t="s">
        <v>21</v>
      </c>
      <c r="O1264" s="61" t="s">
        <v>27</v>
      </c>
      <c r="P1264" s="61">
        <v>0</v>
      </c>
      <c r="Q1264" s="61" t="s">
        <v>113</v>
      </c>
      <c r="R1264" s="61" t="s">
        <v>114</v>
      </c>
      <c r="S1264" s="61"/>
      <c r="T1264" s="61"/>
    </row>
    <row r="1265" spans="1:601" s="79" customFormat="1">
      <c r="A1265" s="61">
        <f>IF(C1265=C1264,A1264,IF(C1265=(C1264+1),A1264,(A1264+1)))</f>
        <v>181</v>
      </c>
      <c r="B1265" s="50" t="str">
        <f>IF(L1265="Stroke",IF(M1265=M1264,IF(A1265&lt;&gt;A1264,1,IF(L1264="Stroke",B1264+1,IF(L1263="Stroke",B1263+1,IF(L1262="Stroke",B1262+1,IF(L1261="Stroke",B1261+1,IF(L1260="Stroke",B1260+1,IF(L1259="Stroke",B1259+1,IF(L1258="Stroke",B1258+1,"")))))))),IF(A1265&lt;&gt;A1263,1,IF(M1265=M1263,IF(L1263="Stroke",B1263+1,IF(M1265=M1262,IF(L1262="Stroke",B1262+1,""))),1))),"")</f>
        <v/>
      </c>
      <c r="C1265" s="61">
        <f t="shared" si="38"/>
        <v>65781</v>
      </c>
      <c r="D1265" s="61" t="str">
        <f t="shared" si="39"/>
        <v>2018124</v>
      </c>
      <c r="E1265" s="61">
        <v>2018</v>
      </c>
      <c r="F1265" s="61">
        <v>1</v>
      </c>
      <c r="G1265" s="61">
        <v>24</v>
      </c>
      <c r="H1265" s="61">
        <v>18</v>
      </c>
      <c r="I1265" s="61">
        <v>16</v>
      </c>
      <c r="J1265" s="61">
        <v>21</v>
      </c>
      <c r="K1265" s="61">
        <v>50</v>
      </c>
      <c r="L1265" s="61" t="s">
        <v>111</v>
      </c>
      <c r="M1265" s="61">
        <v>0</v>
      </c>
      <c r="N1265" s="61" t="s">
        <v>21</v>
      </c>
      <c r="O1265" s="61" t="s">
        <v>27</v>
      </c>
      <c r="P1265" s="61"/>
      <c r="Q1265" s="61" t="s">
        <v>115</v>
      </c>
      <c r="R1265" s="61"/>
      <c r="S1265" s="61"/>
      <c r="T1265" s="61"/>
    </row>
    <row r="1266" spans="1:601" s="102" customFormat="1">
      <c r="A1266" s="53">
        <f>IF(C1266=C1265,A1265,IF(C1266=(C1265+1),A1265,(A1265+1)))</f>
        <v>182</v>
      </c>
      <c r="B1266" s="50">
        <f>IF(L1266="Stroke",IF(M1266=M1265,IF(A1266&lt;&gt;A1265,1,IF(L1265="Stroke",B1265+1,IF(L1264="Stroke",B1264+1,IF(L1263="Stroke",B1263+1,IF(L1262="Stroke",B1262+1,IF(L1261="Stroke",B1261+1,IF(L1260="Stroke",B1260+1,IF(L1259="Stroke",B1259+1,"")))))))),IF(A1266&lt;&gt;A1264,1,IF(M1266=M1264,IF(L1264="Stroke",B1264+1,IF(M1266=M1263,IF(L1263="Stroke",B1263+1,""))),1))),"")</f>
        <v>1</v>
      </c>
      <c r="C1266" s="53">
        <f t="shared" si="38"/>
        <v>65903</v>
      </c>
      <c r="D1266" s="53" t="str">
        <f t="shared" si="39"/>
        <v>2018124</v>
      </c>
      <c r="E1266" s="53">
        <v>2018</v>
      </c>
      <c r="F1266" s="53">
        <v>1</v>
      </c>
      <c r="G1266" s="53">
        <v>24</v>
      </c>
      <c r="H1266" s="53">
        <v>18</v>
      </c>
      <c r="I1266" s="53">
        <v>18</v>
      </c>
      <c r="J1266" s="53">
        <v>23</v>
      </c>
      <c r="K1266" s="53">
        <v>843</v>
      </c>
      <c r="L1266" s="53" t="s">
        <v>26</v>
      </c>
      <c r="M1266" s="53">
        <v>1</v>
      </c>
      <c r="N1266" s="53" t="s">
        <v>21</v>
      </c>
      <c r="O1266" s="53" t="s">
        <v>27</v>
      </c>
      <c r="P1266" s="53">
        <v>36</v>
      </c>
      <c r="Q1266" s="53" t="s">
        <v>116</v>
      </c>
      <c r="R1266" s="61"/>
      <c r="S1266" s="61"/>
      <c r="T1266" s="61"/>
      <c r="U1266" s="79"/>
      <c r="V1266" s="79"/>
      <c r="W1266" s="79"/>
      <c r="X1266" s="79"/>
      <c r="Y1266" s="79"/>
      <c r="Z1266" s="79"/>
      <c r="AA1266" s="79"/>
      <c r="AB1266" s="79"/>
      <c r="AC1266" s="79"/>
      <c r="AD1266" s="79"/>
      <c r="AE1266" s="79"/>
      <c r="AF1266" s="79"/>
      <c r="AG1266" s="79"/>
      <c r="AH1266" s="79"/>
      <c r="AI1266" s="79"/>
      <c r="AJ1266" s="79"/>
      <c r="AK1266" s="79"/>
      <c r="AL1266" s="79"/>
      <c r="AM1266" s="79"/>
      <c r="AN1266" s="79"/>
      <c r="AO1266" s="79"/>
      <c r="AP1266" s="79"/>
      <c r="AQ1266" s="79"/>
      <c r="AR1266" s="79"/>
      <c r="AS1266" s="79"/>
      <c r="AT1266" s="79"/>
      <c r="AU1266" s="79"/>
      <c r="AV1266" s="79"/>
      <c r="AW1266" s="79"/>
      <c r="AX1266" s="79"/>
      <c r="AY1266" s="79"/>
      <c r="AZ1266" s="79"/>
      <c r="BA1266" s="79"/>
      <c r="BB1266" s="79"/>
      <c r="BC1266" s="79"/>
      <c r="BD1266" s="79"/>
      <c r="BE1266" s="79"/>
      <c r="BF1266" s="79"/>
      <c r="BG1266" s="79"/>
      <c r="BH1266" s="79"/>
      <c r="BI1266" s="79"/>
      <c r="BJ1266" s="79"/>
      <c r="BK1266" s="79"/>
      <c r="BL1266" s="79"/>
      <c r="BM1266" s="79"/>
      <c r="BN1266" s="79"/>
      <c r="BO1266" s="79"/>
      <c r="BP1266" s="79"/>
      <c r="BQ1266" s="79"/>
      <c r="BR1266" s="79"/>
      <c r="BS1266" s="79"/>
      <c r="BT1266" s="79"/>
      <c r="BU1266" s="79"/>
      <c r="BV1266" s="79"/>
      <c r="BW1266" s="79"/>
      <c r="BX1266" s="79"/>
      <c r="BY1266" s="79"/>
      <c r="BZ1266" s="79"/>
      <c r="CA1266" s="79"/>
      <c r="CB1266" s="79"/>
      <c r="CC1266" s="79"/>
      <c r="CD1266" s="79"/>
      <c r="CE1266" s="79"/>
      <c r="CF1266" s="79"/>
      <c r="CG1266" s="79"/>
      <c r="CH1266" s="79"/>
      <c r="CI1266" s="79"/>
      <c r="CJ1266" s="79"/>
      <c r="CK1266" s="79"/>
      <c r="CL1266" s="79"/>
      <c r="CM1266" s="79"/>
      <c r="CN1266" s="79"/>
      <c r="CO1266" s="79"/>
      <c r="CP1266" s="79"/>
      <c r="CQ1266" s="79"/>
      <c r="CR1266" s="79"/>
      <c r="CS1266" s="79"/>
      <c r="CT1266" s="79"/>
      <c r="CU1266" s="79"/>
      <c r="CV1266" s="79"/>
      <c r="CW1266" s="79"/>
      <c r="CX1266" s="79"/>
      <c r="CY1266" s="79"/>
      <c r="CZ1266" s="79"/>
      <c r="DA1266" s="79"/>
      <c r="DB1266" s="79"/>
      <c r="DC1266" s="79"/>
      <c r="DD1266" s="79"/>
      <c r="DE1266" s="79"/>
      <c r="DF1266" s="79"/>
      <c r="DG1266" s="79"/>
      <c r="DH1266" s="79"/>
      <c r="DI1266" s="79"/>
      <c r="DJ1266" s="79"/>
      <c r="DK1266" s="79"/>
      <c r="DL1266" s="79"/>
      <c r="DM1266" s="79"/>
      <c r="DN1266" s="79"/>
      <c r="DO1266" s="79"/>
      <c r="DP1266" s="79"/>
      <c r="DQ1266" s="79"/>
      <c r="DR1266" s="79"/>
      <c r="DS1266" s="79"/>
      <c r="DT1266" s="79"/>
      <c r="DU1266" s="79"/>
      <c r="DV1266" s="79"/>
      <c r="DW1266" s="79"/>
      <c r="DX1266" s="79"/>
      <c r="DY1266" s="79"/>
      <c r="DZ1266" s="79"/>
      <c r="EA1266" s="79"/>
      <c r="EB1266" s="79"/>
      <c r="EC1266" s="79"/>
      <c r="ED1266" s="79"/>
      <c r="EE1266" s="79"/>
      <c r="EF1266" s="79"/>
      <c r="EG1266" s="79"/>
      <c r="EH1266" s="79"/>
      <c r="EI1266" s="79"/>
      <c r="EJ1266" s="79"/>
      <c r="EK1266" s="79"/>
      <c r="EL1266" s="79"/>
      <c r="EM1266" s="79"/>
      <c r="EN1266" s="79"/>
      <c r="EO1266" s="79"/>
      <c r="EP1266" s="79"/>
      <c r="EQ1266" s="79"/>
      <c r="ER1266" s="79"/>
      <c r="ES1266" s="79"/>
      <c r="ET1266" s="79"/>
      <c r="EU1266" s="79"/>
      <c r="EV1266" s="79"/>
      <c r="EW1266" s="79"/>
      <c r="EX1266" s="79"/>
      <c r="EY1266" s="79"/>
      <c r="EZ1266" s="79"/>
      <c r="FA1266" s="79"/>
      <c r="FB1266" s="79"/>
      <c r="FC1266" s="79"/>
      <c r="FD1266" s="79"/>
      <c r="FE1266" s="79"/>
      <c r="FF1266" s="79"/>
      <c r="FG1266" s="79"/>
      <c r="FH1266" s="79"/>
      <c r="FI1266" s="79"/>
      <c r="FJ1266" s="79"/>
      <c r="FK1266" s="79"/>
      <c r="FL1266" s="79"/>
      <c r="FM1266" s="79"/>
      <c r="FN1266" s="79"/>
      <c r="FO1266" s="79"/>
      <c r="FP1266" s="79"/>
      <c r="FQ1266" s="79"/>
      <c r="FR1266" s="79"/>
      <c r="FS1266" s="79"/>
      <c r="FT1266" s="79"/>
      <c r="FU1266" s="79"/>
      <c r="FV1266" s="79"/>
      <c r="FW1266" s="79"/>
      <c r="FX1266" s="79"/>
      <c r="FY1266" s="79"/>
      <c r="FZ1266" s="79"/>
      <c r="GA1266" s="79"/>
      <c r="GB1266" s="79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79"/>
      <c r="HP1266" s="79"/>
      <c r="HQ1266" s="79"/>
      <c r="HR1266" s="79"/>
      <c r="HS1266" s="79"/>
      <c r="HT1266" s="79"/>
      <c r="HU1266" s="79"/>
      <c r="HV1266" s="79"/>
      <c r="HW1266" s="79"/>
      <c r="HX1266" s="79"/>
      <c r="HY1266" s="79"/>
      <c r="HZ1266" s="79"/>
      <c r="IA1266" s="79"/>
      <c r="IB1266" s="79"/>
      <c r="IC1266" s="79"/>
      <c r="ID1266" s="79"/>
      <c r="IE1266" s="79"/>
      <c r="IF1266" s="79"/>
      <c r="IG1266" s="79"/>
      <c r="IH1266" s="79"/>
      <c r="II1266" s="79"/>
      <c r="IJ1266" s="79"/>
      <c r="IK1266" s="79"/>
      <c r="IL1266" s="79"/>
      <c r="IM1266" s="79"/>
      <c r="IN1266" s="79"/>
      <c r="IO1266" s="79"/>
      <c r="IP1266" s="79"/>
      <c r="IQ1266" s="79"/>
      <c r="IR1266" s="79"/>
      <c r="IS1266" s="79"/>
      <c r="IT1266" s="79"/>
      <c r="IU1266" s="79"/>
      <c r="IV1266" s="79"/>
      <c r="IW1266" s="79"/>
      <c r="IX1266" s="79"/>
      <c r="IY1266" s="79"/>
      <c r="IZ1266" s="79"/>
      <c r="JA1266" s="79"/>
      <c r="JB1266" s="79"/>
      <c r="JC1266" s="79"/>
      <c r="JD1266" s="79"/>
      <c r="JE1266" s="79"/>
      <c r="JF1266" s="79"/>
      <c r="JG1266" s="79"/>
      <c r="JH1266" s="79"/>
      <c r="JI1266" s="79"/>
      <c r="JJ1266" s="79"/>
      <c r="JK1266" s="79"/>
      <c r="JL1266" s="79"/>
      <c r="JM1266" s="79"/>
      <c r="JN1266" s="79"/>
      <c r="JO1266" s="79"/>
      <c r="JP1266" s="79"/>
      <c r="JQ1266" s="79"/>
      <c r="JR1266" s="79"/>
      <c r="JS1266" s="79"/>
      <c r="JT1266" s="79"/>
      <c r="JU1266" s="79"/>
      <c r="JV1266" s="79"/>
      <c r="JW1266" s="79"/>
      <c r="JX1266" s="79"/>
      <c r="JY1266" s="79"/>
      <c r="JZ1266" s="79"/>
      <c r="KA1266" s="79"/>
      <c r="KB1266" s="79"/>
      <c r="KC1266" s="79"/>
      <c r="KD1266" s="79"/>
      <c r="KE1266" s="79"/>
      <c r="KF1266" s="79"/>
      <c r="KG1266" s="79"/>
      <c r="KH1266" s="79"/>
      <c r="KI1266" s="79"/>
      <c r="KJ1266" s="79"/>
      <c r="KK1266" s="79"/>
      <c r="KL1266" s="79"/>
      <c r="KM1266" s="79"/>
      <c r="KN1266" s="79"/>
      <c r="KO1266" s="79"/>
      <c r="KP1266" s="79"/>
      <c r="KQ1266" s="79"/>
      <c r="KR1266" s="79"/>
      <c r="KS1266" s="79"/>
      <c r="KT1266" s="79"/>
      <c r="KU1266" s="79"/>
      <c r="KV1266" s="79"/>
      <c r="KW1266" s="79"/>
      <c r="KX1266" s="79"/>
      <c r="KY1266" s="79"/>
      <c r="KZ1266" s="79"/>
      <c r="LA1266" s="79"/>
      <c r="LB1266" s="79"/>
      <c r="LC1266" s="79"/>
      <c r="LD1266" s="79"/>
      <c r="LE1266" s="79"/>
      <c r="LF1266" s="79"/>
      <c r="LG1266" s="79"/>
      <c r="LH1266" s="79"/>
      <c r="LI1266" s="79"/>
      <c r="LJ1266" s="79"/>
      <c r="LK1266" s="79"/>
      <c r="LL1266" s="79"/>
      <c r="LM1266" s="79"/>
      <c r="LN1266" s="79"/>
      <c r="LO1266" s="79"/>
      <c r="LP1266" s="79"/>
      <c r="LQ1266" s="79"/>
      <c r="LR1266" s="79"/>
      <c r="LS1266" s="79"/>
      <c r="LT1266" s="79"/>
      <c r="LU1266" s="79"/>
      <c r="LV1266" s="79"/>
      <c r="LW1266" s="79"/>
      <c r="LX1266" s="79"/>
      <c r="LY1266" s="79"/>
      <c r="LZ1266" s="79"/>
      <c r="MA1266" s="79"/>
      <c r="MB1266" s="79"/>
      <c r="MC1266" s="79"/>
      <c r="MD1266" s="79"/>
      <c r="ME1266" s="79"/>
      <c r="MF1266" s="79"/>
      <c r="MG1266" s="79"/>
      <c r="MH1266" s="79"/>
      <c r="MI1266" s="79"/>
      <c r="MJ1266" s="79"/>
      <c r="MK1266" s="79"/>
      <c r="ML1266" s="79"/>
      <c r="MM1266" s="79"/>
      <c r="MN1266" s="79"/>
      <c r="MO1266" s="79"/>
      <c r="MP1266" s="79"/>
      <c r="MQ1266" s="79"/>
      <c r="MR1266" s="79"/>
      <c r="MS1266" s="79"/>
      <c r="MT1266" s="79"/>
      <c r="MU1266" s="79"/>
      <c r="MV1266" s="79"/>
      <c r="MW1266" s="79"/>
      <c r="MX1266" s="79"/>
      <c r="MY1266" s="79"/>
      <c r="MZ1266" s="79"/>
      <c r="NA1266" s="79"/>
      <c r="NB1266" s="79"/>
      <c r="NC1266" s="79"/>
      <c r="ND1266" s="79"/>
      <c r="NE1266" s="79"/>
      <c r="NF1266" s="79"/>
      <c r="NG1266" s="79"/>
      <c r="NH1266" s="79"/>
      <c r="NI1266" s="79"/>
      <c r="NJ1266" s="79"/>
      <c r="NK1266" s="79"/>
      <c r="NL1266" s="79"/>
      <c r="NM1266" s="79"/>
      <c r="NN1266" s="79"/>
      <c r="NO1266" s="79"/>
      <c r="NP1266" s="79"/>
      <c r="NQ1266" s="79"/>
      <c r="NR1266" s="79"/>
      <c r="NS1266" s="79"/>
      <c r="NT1266" s="79"/>
      <c r="NU1266" s="79"/>
      <c r="NV1266" s="79"/>
      <c r="NW1266" s="79"/>
      <c r="NX1266" s="79"/>
      <c r="NY1266" s="79"/>
      <c r="NZ1266" s="79"/>
      <c r="OA1266" s="79"/>
      <c r="OB1266" s="79"/>
      <c r="OC1266" s="79"/>
      <c r="OD1266" s="79"/>
      <c r="OE1266" s="79"/>
      <c r="OF1266" s="79"/>
      <c r="OG1266" s="79"/>
      <c r="OH1266" s="79"/>
      <c r="OI1266" s="79"/>
      <c r="OJ1266" s="79"/>
      <c r="OK1266" s="79"/>
      <c r="OL1266" s="79"/>
      <c r="OM1266" s="79"/>
      <c r="ON1266" s="79"/>
      <c r="OO1266" s="79"/>
      <c r="OP1266" s="79"/>
      <c r="OQ1266" s="79"/>
      <c r="OR1266" s="79"/>
      <c r="OS1266" s="79"/>
      <c r="OT1266" s="79"/>
      <c r="OU1266" s="79"/>
      <c r="OV1266" s="79"/>
      <c r="OW1266" s="79"/>
      <c r="OX1266" s="79"/>
      <c r="OY1266" s="79"/>
      <c r="OZ1266" s="79"/>
      <c r="PA1266" s="79"/>
      <c r="PB1266" s="79"/>
      <c r="PC1266" s="79"/>
      <c r="PD1266" s="79"/>
      <c r="PE1266" s="79"/>
      <c r="PF1266" s="79"/>
      <c r="PG1266" s="79"/>
      <c r="PH1266" s="79"/>
      <c r="PI1266" s="79"/>
      <c r="PJ1266" s="79"/>
      <c r="PK1266" s="79"/>
      <c r="PL1266" s="79"/>
      <c r="PM1266" s="79"/>
      <c r="PN1266" s="79"/>
      <c r="PO1266" s="79"/>
      <c r="PP1266" s="79"/>
      <c r="PQ1266" s="79"/>
      <c r="PR1266" s="79"/>
      <c r="PS1266" s="79"/>
      <c r="PT1266" s="79"/>
      <c r="PU1266" s="79"/>
      <c r="PV1266" s="79"/>
      <c r="PW1266" s="79"/>
      <c r="PX1266" s="79"/>
      <c r="PY1266" s="79"/>
      <c r="PZ1266" s="79"/>
      <c r="QA1266" s="79"/>
      <c r="QB1266" s="79"/>
      <c r="QC1266" s="79"/>
      <c r="QD1266" s="79"/>
      <c r="QE1266" s="79"/>
      <c r="QF1266" s="79"/>
      <c r="QG1266" s="79"/>
      <c r="QH1266" s="79"/>
      <c r="QI1266" s="79"/>
      <c r="QJ1266" s="79"/>
      <c r="QK1266" s="79"/>
      <c r="QL1266" s="79"/>
      <c r="QM1266" s="79"/>
      <c r="QN1266" s="79"/>
      <c r="QO1266" s="79"/>
      <c r="QP1266" s="79"/>
      <c r="QQ1266" s="79"/>
      <c r="QR1266" s="79"/>
      <c r="QS1266" s="79"/>
      <c r="QT1266" s="79"/>
      <c r="QU1266" s="79"/>
      <c r="QV1266" s="79"/>
      <c r="QW1266" s="79"/>
      <c r="QX1266" s="79"/>
      <c r="QY1266" s="79"/>
      <c r="QZ1266" s="79"/>
      <c r="RA1266" s="79"/>
      <c r="RB1266" s="79"/>
      <c r="RC1266" s="79"/>
      <c r="RD1266" s="79"/>
      <c r="RE1266" s="79"/>
      <c r="RF1266" s="79"/>
      <c r="RG1266" s="79"/>
      <c r="RH1266" s="79"/>
      <c r="RI1266" s="79"/>
      <c r="RJ1266" s="79"/>
      <c r="RK1266" s="79"/>
      <c r="RL1266" s="79"/>
      <c r="RM1266" s="79"/>
      <c r="RN1266" s="79"/>
      <c r="RO1266" s="79"/>
      <c r="RP1266" s="79"/>
      <c r="RQ1266" s="79"/>
      <c r="RR1266" s="79"/>
      <c r="RS1266" s="79"/>
      <c r="RT1266" s="79"/>
      <c r="RU1266" s="79"/>
      <c r="RV1266" s="79"/>
      <c r="RW1266" s="79"/>
      <c r="RX1266" s="79"/>
      <c r="RY1266" s="79"/>
      <c r="RZ1266" s="79"/>
      <c r="SA1266" s="79"/>
      <c r="SB1266" s="79"/>
      <c r="SC1266" s="79"/>
      <c r="SD1266" s="79"/>
      <c r="SE1266" s="79"/>
      <c r="SF1266" s="79"/>
      <c r="SG1266" s="79"/>
      <c r="SH1266" s="79"/>
      <c r="SI1266" s="79"/>
      <c r="SJ1266" s="79"/>
      <c r="SK1266" s="79"/>
      <c r="SL1266" s="79"/>
      <c r="SM1266" s="79"/>
      <c r="SN1266" s="79"/>
      <c r="SO1266" s="79"/>
      <c r="SP1266" s="79"/>
      <c r="SQ1266" s="79"/>
      <c r="SR1266" s="79"/>
      <c r="SS1266" s="79"/>
      <c r="ST1266" s="79"/>
      <c r="SU1266" s="79"/>
      <c r="SV1266" s="79"/>
      <c r="SW1266" s="79"/>
      <c r="SX1266" s="79"/>
      <c r="SY1266" s="79"/>
      <c r="SZ1266" s="79"/>
      <c r="TA1266" s="79"/>
      <c r="TB1266" s="79"/>
      <c r="TC1266" s="79"/>
      <c r="TD1266" s="79"/>
      <c r="TE1266" s="79"/>
      <c r="TF1266" s="79"/>
      <c r="TG1266" s="79"/>
      <c r="TH1266" s="79"/>
      <c r="TI1266" s="79"/>
      <c r="TJ1266" s="79"/>
      <c r="TK1266" s="79"/>
      <c r="TL1266" s="79"/>
      <c r="TM1266" s="79"/>
      <c r="TN1266" s="79"/>
      <c r="TO1266" s="79"/>
      <c r="TP1266" s="79"/>
      <c r="TQ1266" s="79"/>
      <c r="TR1266" s="79"/>
      <c r="TS1266" s="79"/>
      <c r="TT1266" s="79"/>
      <c r="TU1266" s="79"/>
      <c r="TV1266" s="79"/>
      <c r="TW1266" s="79"/>
      <c r="TX1266" s="79"/>
      <c r="TY1266" s="79"/>
      <c r="TZ1266" s="79"/>
      <c r="UA1266" s="79"/>
      <c r="UB1266" s="79"/>
      <c r="UC1266" s="79"/>
      <c r="UD1266" s="79"/>
      <c r="UE1266" s="79"/>
      <c r="UF1266" s="79"/>
      <c r="UG1266" s="79"/>
      <c r="UH1266" s="79"/>
      <c r="UI1266" s="79"/>
      <c r="UJ1266" s="79"/>
      <c r="UK1266" s="79"/>
      <c r="UL1266" s="79"/>
      <c r="UM1266" s="79"/>
      <c r="UN1266" s="79"/>
      <c r="UO1266" s="79"/>
      <c r="UP1266" s="79"/>
      <c r="UQ1266" s="79"/>
      <c r="UR1266" s="79"/>
      <c r="US1266" s="79"/>
      <c r="UT1266" s="79"/>
      <c r="UU1266" s="79"/>
      <c r="UV1266" s="79"/>
      <c r="UW1266" s="79"/>
      <c r="UX1266" s="79"/>
      <c r="UY1266" s="79"/>
      <c r="UZ1266" s="79"/>
      <c r="VA1266" s="79"/>
      <c r="VB1266" s="79"/>
      <c r="VC1266" s="79"/>
      <c r="VD1266" s="79"/>
      <c r="VE1266" s="79"/>
      <c r="VF1266" s="79"/>
      <c r="VG1266" s="79"/>
      <c r="VH1266" s="79"/>
      <c r="VI1266" s="79"/>
      <c r="VJ1266" s="79"/>
      <c r="VK1266" s="79"/>
      <c r="VL1266" s="79"/>
      <c r="VM1266" s="79"/>
      <c r="VN1266" s="79"/>
      <c r="VO1266" s="79"/>
      <c r="VP1266" s="79"/>
      <c r="VQ1266" s="79"/>
      <c r="VR1266" s="79"/>
      <c r="VS1266" s="79"/>
      <c r="VT1266" s="79"/>
      <c r="VU1266" s="79"/>
      <c r="VV1266" s="79"/>
      <c r="VW1266" s="79"/>
      <c r="VX1266" s="79"/>
      <c r="VY1266" s="79"/>
      <c r="VZ1266" s="79"/>
      <c r="WA1266" s="79"/>
      <c r="WB1266" s="79"/>
      <c r="WC1266" s="79"/>
    </row>
    <row r="1267" spans="1:601" s="102" customFormat="1">
      <c r="A1267" s="54">
        <f>IF(C1267=C1266,A1266,IF(C1267=(C1266+1),A1266,(A1266+1)))</f>
        <v>182</v>
      </c>
      <c r="B1267" s="50">
        <f>IF(L1267="Stroke",IF(M1267=M1266,IF(A1267&lt;&gt;A1266,1,IF(L1266="Stroke",B1266+1,IF(L1265="Stroke",B1265+1,IF(L1264="Stroke",B1264+1,IF(L1263="Stroke",B1263+1,IF(L1262="Stroke",B1262+1,IF(L1261="Stroke",B1261+1,IF(L1260="Stroke",B1260+1,"")))))))),IF(A1267&lt;&gt;A1265,1,IF(M1267=M1265,IF(L1265="Stroke",B1265+1,IF(M1267=M1264,IF(L1264="Stroke",B1264+1,""))),1))),"")</f>
        <v>1</v>
      </c>
      <c r="C1267" s="54">
        <f t="shared" si="38"/>
        <v>65903</v>
      </c>
      <c r="D1267" s="54" t="str">
        <f t="shared" si="39"/>
        <v>2018124</v>
      </c>
      <c r="E1267" s="54">
        <v>2018</v>
      </c>
      <c r="F1267" s="54">
        <v>1</v>
      </c>
      <c r="G1267" s="54">
        <v>24</v>
      </c>
      <c r="H1267" s="54">
        <v>18</v>
      </c>
      <c r="I1267" s="54">
        <v>18</v>
      </c>
      <c r="J1267" s="54">
        <v>23</v>
      </c>
      <c r="K1267" s="54">
        <v>927</v>
      </c>
      <c r="L1267" s="54" t="s">
        <v>26</v>
      </c>
      <c r="M1267" s="54">
        <v>2</v>
      </c>
      <c r="N1267" s="54" t="s">
        <v>89</v>
      </c>
      <c r="O1267" s="54" t="s">
        <v>28</v>
      </c>
      <c r="P1267" s="54"/>
      <c r="Q1267" s="54" t="s">
        <v>107</v>
      </c>
      <c r="R1267" s="61"/>
      <c r="S1267" s="61"/>
      <c r="T1267" s="61"/>
      <c r="U1267" s="79"/>
      <c r="V1267" s="79"/>
      <c r="W1267" s="79"/>
      <c r="X1267" s="79"/>
      <c r="Y1267" s="79"/>
      <c r="Z1267" s="79"/>
      <c r="AA1267" s="79"/>
      <c r="AB1267" s="79"/>
      <c r="AC1267" s="79"/>
      <c r="AD1267" s="79"/>
      <c r="AE1267" s="79"/>
      <c r="AF1267" s="79"/>
      <c r="AG1267" s="79"/>
      <c r="AH1267" s="79"/>
      <c r="AI1267" s="79"/>
      <c r="AJ1267" s="79"/>
      <c r="AK1267" s="79"/>
      <c r="AL1267" s="79"/>
      <c r="AM1267" s="79"/>
      <c r="AN1267" s="79"/>
      <c r="AO1267" s="79"/>
      <c r="AP1267" s="79"/>
      <c r="AQ1267" s="79"/>
      <c r="AR1267" s="79"/>
      <c r="AS1267" s="79"/>
      <c r="AT1267" s="79"/>
      <c r="AU1267" s="79"/>
      <c r="AV1267" s="79"/>
      <c r="AW1267" s="79"/>
      <c r="AX1267" s="79"/>
      <c r="AY1267" s="79"/>
      <c r="AZ1267" s="79"/>
      <c r="BA1267" s="79"/>
      <c r="BB1267" s="79"/>
      <c r="BC1267" s="79"/>
      <c r="BD1267" s="79"/>
      <c r="BE1267" s="79"/>
      <c r="BF1267" s="79"/>
      <c r="BG1267" s="79"/>
      <c r="BH1267" s="79"/>
      <c r="BI1267" s="79"/>
      <c r="BJ1267" s="79"/>
      <c r="BK1267" s="79"/>
      <c r="BL1267" s="79"/>
      <c r="BM1267" s="79"/>
      <c r="BN1267" s="79"/>
      <c r="BO1267" s="79"/>
      <c r="BP1267" s="79"/>
      <c r="BQ1267" s="79"/>
      <c r="BR1267" s="79"/>
      <c r="BS1267" s="79"/>
      <c r="BT1267" s="79"/>
      <c r="BU1267" s="79"/>
      <c r="BV1267" s="79"/>
      <c r="BW1267" s="79"/>
      <c r="BX1267" s="79"/>
      <c r="BY1267" s="79"/>
      <c r="BZ1267" s="79"/>
      <c r="CA1267" s="79"/>
      <c r="CB1267" s="79"/>
      <c r="CC1267" s="79"/>
      <c r="CD1267" s="79"/>
      <c r="CE1267" s="79"/>
      <c r="CF1267" s="79"/>
      <c r="CG1267" s="79"/>
      <c r="CH1267" s="79"/>
      <c r="CI1267" s="79"/>
      <c r="CJ1267" s="79"/>
      <c r="CK1267" s="79"/>
      <c r="CL1267" s="79"/>
      <c r="CM1267" s="79"/>
      <c r="CN1267" s="79"/>
      <c r="CO1267" s="79"/>
      <c r="CP1267" s="79"/>
      <c r="CQ1267" s="79"/>
      <c r="CR1267" s="79"/>
      <c r="CS1267" s="79"/>
      <c r="CT1267" s="79"/>
      <c r="CU1267" s="79"/>
      <c r="CV1267" s="79"/>
      <c r="CW1267" s="79"/>
      <c r="CX1267" s="79"/>
      <c r="CY1267" s="79"/>
      <c r="CZ1267" s="79"/>
      <c r="DA1267" s="79"/>
      <c r="DB1267" s="79"/>
      <c r="DC1267" s="79"/>
      <c r="DD1267" s="79"/>
      <c r="DE1267" s="79"/>
      <c r="DF1267" s="79"/>
      <c r="DG1267" s="79"/>
      <c r="DH1267" s="79"/>
      <c r="DI1267" s="79"/>
      <c r="DJ1267" s="79"/>
      <c r="DK1267" s="79"/>
      <c r="DL1267" s="79"/>
      <c r="DM1267" s="79"/>
      <c r="DN1267" s="79"/>
      <c r="DO1267" s="79"/>
      <c r="DP1267" s="79"/>
      <c r="DQ1267" s="79"/>
      <c r="DR1267" s="79"/>
      <c r="DS1267" s="79"/>
      <c r="DT1267" s="79"/>
      <c r="DU1267" s="79"/>
      <c r="DV1267" s="79"/>
      <c r="DW1267" s="79"/>
      <c r="DX1267" s="79"/>
      <c r="DY1267" s="79"/>
      <c r="DZ1267" s="79"/>
      <c r="EA1267" s="79"/>
      <c r="EB1267" s="79"/>
      <c r="EC1267" s="79"/>
      <c r="ED1267" s="79"/>
      <c r="EE1267" s="79"/>
      <c r="EF1267" s="79"/>
      <c r="EG1267" s="79"/>
      <c r="EH1267" s="79"/>
      <c r="EI1267" s="79"/>
      <c r="EJ1267" s="79"/>
      <c r="EK1267" s="79"/>
      <c r="EL1267" s="79"/>
      <c r="EM1267" s="79"/>
      <c r="EN1267" s="79"/>
      <c r="EO1267" s="79"/>
      <c r="EP1267" s="79"/>
      <c r="EQ1267" s="79"/>
      <c r="ER1267" s="79"/>
      <c r="ES1267" s="79"/>
      <c r="ET1267" s="79"/>
      <c r="EU1267" s="79"/>
      <c r="EV1267" s="79"/>
      <c r="EW1267" s="79"/>
      <c r="EX1267" s="79"/>
      <c r="EY1267" s="79"/>
      <c r="EZ1267" s="79"/>
      <c r="FA1267" s="79"/>
      <c r="FB1267" s="79"/>
      <c r="FC1267" s="79"/>
      <c r="FD1267" s="79"/>
      <c r="FE1267" s="79"/>
      <c r="FF1267" s="79"/>
      <c r="FG1267" s="79"/>
      <c r="FH1267" s="79"/>
      <c r="FI1267" s="79"/>
      <c r="FJ1267" s="79"/>
      <c r="FK1267" s="79"/>
      <c r="FL1267" s="79"/>
      <c r="FM1267" s="79"/>
      <c r="FN1267" s="79"/>
      <c r="FO1267" s="79"/>
      <c r="FP1267" s="79"/>
      <c r="FQ1267" s="79"/>
      <c r="FR1267" s="79"/>
      <c r="FS1267" s="79"/>
      <c r="FT1267" s="79"/>
      <c r="FU1267" s="79"/>
      <c r="FV1267" s="79"/>
      <c r="FW1267" s="79"/>
      <c r="FX1267" s="79"/>
      <c r="FY1267" s="79"/>
      <c r="FZ1267" s="79"/>
      <c r="GA1267" s="79"/>
      <c r="GB1267" s="79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79"/>
      <c r="HP1267" s="79"/>
      <c r="HQ1267" s="79"/>
      <c r="HR1267" s="79"/>
      <c r="HS1267" s="79"/>
      <c r="HT1267" s="79"/>
      <c r="HU1267" s="79"/>
      <c r="HV1267" s="79"/>
      <c r="HW1267" s="79"/>
      <c r="HX1267" s="79"/>
      <c r="HY1267" s="79"/>
      <c r="HZ1267" s="79"/>
      <c r="IA1267" s="79"/>
      <c r="IB1267" s="79"/>
      <c r="IC1267" s="79"/>
      <c r="ID1267" s="79"/>
      <c r="IE1267" s="79"/>
      <c r="IF1267" s="79"/>
      <c r="IG1267" s="79"/>
      <c r="IH1267" s="79"/>
      <c r="II1267" s="79"/>
      <c r="IJ1267" s="79"/>
      <c r="IK1267" s="79"/>
      <c r="IL1267" s="79"/>
      <c r="IM1267" s="79"/>
      <c r="IN1267" s="79"/>
      <c r="IO1267" s="79"/>
      <c r="IP1267" s="79"/>
      <c r="IQ1267" s="79"/>
      <c r="IR1267" s="79"/>
      <c r="IS1267" s="79"/>
      <c r="IT1267" s="79"/>
      <c r="IU1267" s="79"/>
      <c r="IV1267" s="79"/>
      <c r="IW1267" s="79"/>
      <c r="IX1267" s="79"/>
      <c r="IY1267" s="79"/>
      <c r="IZ1267" s="79"/>
      <c r="JA1267" s="79"/>
      <c r="JB1267" s="79"/>
      <c r="JC1267" s="79"/>
      <c r="JD1267" s="79"/>
      <c r="JE1267" s="79"/>
      <c r="JF1267" s="79"/>
      <c r="JG1267" s="79"/>
      <c r="JH1267" s="79"/>
      <c r="JI1267" s="79"/>
      <c r="JJ1267" s="79"/>
      <c r="JK1267" s="79"/>
      <c r="JL1267" s="79"/>
      <c r="JM1267" s="79"/>
      <c r="JN1267" s="79"/>
      <c r="JO1267" s="79"/>
      <c r="JP1267" s="79"/>
      <c r="JQ1267" s="79"/>
      <c r="JR1267" s="79"/>
      <c r="JS1267" s="79"/>
      <c r="JT1267" s="79"/>
      <c r="JU1267" s="79"/>
      <c r="JV1267" s="79"/>
      <c r="JW1267" s="79"/>
      <c r="JX1267" s="79"/>
      <c r="JY1267" s="79"/>
      <c r="JZ1267" s="79"/>
      <c r="KA1267" s="79"/>
      <c r="KB1267" s="79"/>
      <c r="KC1267" s="79"/>
      <c r="KD1267" s="79"/>
      <c r="KE1267" s="79"/>
      <c r="KF1267" s="79"/>
      <c r="KG1267" s="79"/>
      <c r="KH1267" s="79"/>
      <c r="KI1267" s="79"/>
      <c r="KJ1267" s="79"/>
      <c r="KK1267" s="79"/>
      <c r="KL1267" s="79"/>
      <c r="KM1267" s="79"/>
      <c r="KN1267" s="79"/>
      <c r="KO1267" s="79"/>
      <c r="KP1267" s="79"/>
      <c r="KQ1267" s="79"/>
      <c r="KR1267" s="79"/>
      <c r="KS1267" s="79"/>
      <c r="KT1267" s="79"/>
      <c r="KU1267" s="79"/>
      <c r="KV1267" s="79"/>
      <c r="KW1267" s="79"/>
      <c r="KX1267" s="79"/>
      <c r="KY1267" s="79"/>
      <c r="KZ1267" s="79"/>
      <c r="LA1267" s="79"/>
      <c r="LB1267" s="79"/>
      <c r="LC1267" s="79"/>
      <c r="LD1267" s="79"/>
      <c r="LE1267" s="79"/>
      <c r="LF1267" s="79"/>
      <c r="LG1267" s="79"/>
      <c r="LH1267" s="79"/>
      <c r="LI1267" s="79"/>
      <c r="LJ1267" s="79"/>
      <c r="LK1267" s="79"/>
      <c r="LL1267" s="79"/>
      <c r="LM1267" s="79"/>
      <c r="LN1267" s="79"/>
      <c r="LO1267" s="79"/>
      <c r="LP1267" s="79"/>
      <c r="LQ1267" s="79"/>
      <c r="LR1267" s="79"/>
      <c r="LS1267" s="79"/>
      <c r="LT1267" s="79"/>
      <c r="LU1267" s="79"/>
      <c r="LV1267" s="79"/>
      <c r="LW1267" s="79"/>
      <c r="LX1267" s="79"/>
      <c r="LY1267" s="79"/>
      <c r="LZ1267" s="79"/>
      <c r="MA1267" s="79"/>
      <c r="MB1267" s="79"/>
      <c r="MC1267" s="79"/>
      <c r="MD1267" s="79"/>
      <c r="ME1267" s="79"/>
      <c r="MF1267" s="79"/>
      <c r="MG1267" s="79"/>
      <c r="MH1267" s="79"/>
      <c r="MI1267" s="79"/>
      <c r="MJ1267" s="79"/>
      <c r="MK1267" s="79"/>
      <c r="ML1267" s="79"/>
      <c r="MM1267" s="79"/>
      <c r="MN1267" s="79"/>
      <c r="MO1267" s="79"/>
      <c r="MP1267" s="79"/>
      <c r="MQ1267" s="79"/>
      <c r="MR1267" s="79"/>
      <c r="MS1267" s="79"/>
      <c r="MT1267" s="79"/>
      <c r="MU1267" s="79"/>
      <c r="MV1267" s="79"/>
      <c r="MW1267" s="79"/>
      <c r="MX1267" s="79"/>
      <c r="MY1267" s="79"/>
      <c r="MZ1267" s="79"/>
      <c r="NA1267" s="79"/>
      <c r="NB1267" s="79"/>
      <c r="NC1267" s="79"/>
      <c r="ND1267" s="79"/>
      <c r="NE1267" s="79"/>
      <c r="NF1267" s="79"/>
      <c r="NG1267" s="79"/>
      <c r="NH1267" s="79"/>
      <c r="NI1267" s="79"/>
      <c r="NJ1267" s="79"/>
      <c r="NK1267" s="79"/>
      <c r="NL1267" s="79"/>
      <c r="NM1267" s="79"/>
      <c r="NN1267" s="79"/>
      <c r="NO1267" s="79"/>
      <c r="NP1267" s="79"/>
      <c r="NQ1267" s="79"/>
      <c r="NR1267" s="79"/>
      <c r="NS1267" s="79"/>
      <c r="NT1267" s="79"/>
      <c r="NU1267" s="79"/>
      <c r="NV1267" s="79"/>
      <c r="NW1267" s="79"/>
      <c r="NX1267" s="79"/>
      <c r="NY1267" s="79"/>
      <c r="NZ1267" s="79"/>
      <c r="OA1267" s="79"/>
      <c r="OB1267" s="79"/>
      <c r="OC1267" s="79"/>
      <c r="OD1267" s="79"/>
      <c r="OE1267" s="79"/>
      <c r="OF1267" s="79"/>
      <c r="OG1267" s="79"/>
      <c r="OH1267" s="79"/>
      <c r="OI1267" s="79"/>
      <c r="OJ1267" s="79"/>
      <c r="OK1267" s="79"/>
      <c r="OL1267" s="79"/>
      <c r="OM1267" s="79"/>
      <c r="ON1267" s="79"/>
      <c r="OO1267" s="79"/>
      <c r="OP1267" s="79"/>
      <c r="OQ1267" s="79"/>
      <c r="OR1267" s="79"/>
      <c r="OS1267" s="79"/>
      <c r="OT1267" s="79"/>
      <c r="OU1267" s="79"/>
      <c r="OV1267" s="79"/>
      <c r="OW1267" s="79"/>
      <c r="OX1267" s="79"/>
      <c r="OY1267" s="79"/>
      <c r="OZ1267" s="79"/>
      <c r="PA1267" s="79"/>
      <c r="PB1267" s="79"/>
      <c r="PC1267" s="79"/>
      <c r="PD1267" s="79"/>
      <c r="PE1267" s="79"/>
      <c r="PF1267" s="79"/>
      <c r="PG1267" s="79"/>
      <c r="PH1267" s="79"/>
      <c r="PI1267" s="79"/>
      <c r="PJ1267" s="79"/>
      <c r="PK1267" s="79"/>
      <c r="PL1267" s="79"/>
      <c r="PM1267" s="79"/>
      <c r="PN1267" s="79"/>
      <c r="PO1267" s="79"/>
      <c r="PP1267" s="79"/>
      <c r="PQ1267" s="79"/>
      <c r="PR1267" s="79"/>
      <c r="PS1267" s="79"/>
      <c r="PT1267" s="79"/>
      <c r="PU1267" s="79"/>
      <c r="PV1267" s="79"/>
      <c r="PW1267" s="79"/>
      <c r="PX1267" s="79"/>
      <c r="PY1267" s="79"/>
      <c r="PZ1267" s="79"/>
      <c r="QA1267" s="79"/>
      <c r="QB1267" s="79"/>
      <c r="QC1267" s="79"/>
      <c r="QD1267" s="79"/>
      <c r="QE1267" s="79"/>
      <c r="QF1267" s="79"/>
      <c r="QG1267" s="79"/>
      <c r="QH1267" s="79"/>
      <c r="QI1267" s="79"/>
      <c r="QJ1267" s="79"/>
      <c r="QK1267" s="79"/>
      <c r="QL1267" s="79"/>
      <c r="QM1267" s="79"/>
      <c r="QN1267" s="79"/>
      <c r="QO1267" s="79"/>
      <c r="QP1267" s="79"/>
      <c r="QQ1267" s="79"/>
      <c r="QR1267" s="79"/>
      <c r="QS1267" s="79"/>
      <c r="QT1267" s="79"/>
      <c r="QU1267" s="79"/>
      <c r="QV1267" s="79"/>
      <c r="QW1267" s="79"/>
      <c r="QX1267" s="79"/>
      <c r="QY1267" s="79"/>
      <c r="QZ1267" s="79"/>
      <c r="RA1267" s="79"/>
      <c r="RB1267" s="79"/>
      <c r="RC1267" s="79"/>
      <c r="RD1267" s="79"/>
      <c r="RE1267" s="79"/>
      <c r="RF1267" s="79"/>
      <c r="RG1267" s="79"/>
      <c r="RH1267" s="79"/>
      <c r="RI1267" s="79"/>
      <c r="RJ1267" s="79"/>
      <c r="RK1267" s="79"/>
      <c r="RL1267" s="79"/>
      <c r="RM1267" s="79"/>
      <c r="RN1267" s="79"/>
      <c r="RO1267" s="79"/>
      <c r="RP1267" s="79"/>
      <c r="RQ1267" s="79"/>
      <c r="RR1267" s="79"/>
      <c r="RS1267" s="79"/>
      <c r="RT1267" s="79"/>
      <c r="RU1267" s="79"/>
      <c r="RV1267" s="79"/>
      <c r="RW1267" s="79"/>
      <c r="RX1267" s="79"/>
      <c r="RY1267" s="79"/>
      <c r="RZ1267" s="79"/>
      <c r="SA1267" s="79"/>
      <c r="SB1267" s="79"/>
      <c r="SC1267" s="79"/>
      <c r="SD1267" s="79"/>
      <c r="SE1267" s="79"/>
      <c r="SF1267" s="79"/>
      <c r="SG1267" s="79"/>
      <c r="SH1267" s="79"/>
      <c r="SI1267" s="79"/>
      <c r="SJ1267" s="79"/>
      <c r="SK1267" s="79"/>
      <c r="SL1267" s="79"/>
      <c r="SM1267" s="79"/>
      <c r="SN1267" s="79"/>
      <c r="SO1267" s="79"/>
      <c r="SP1267" s="79"/>
      <c r="SQ1267" s="79"/>
      <c r="SR1267" s="79"/>
      <c r="SS1267" s="79"/>
      <c r="ST1267" s="79"/>
      <c r="SU1267" s="79"/>
      <c r="SV1267" s="79"/>
      <c r="SW1267" s="79"/>
      <c r="SX1267" s="79"/>
      <c r="SY1267" s="79"/>
      <c r="SZ1267" s="79"/>
      <c r="TA1267" s="79"/>
      <c r="TB1267" s="79"/>
      <c r="TC1267" s="79"/>
      <c r="TD1267" s="79"/>
      <c r="TE1267" s="79"/>
      <c r="TF1267" s="79"/>
      <c r="TG1267" s="79"/>
      <c r="TH1267" s="79"/>
      <c r="TI1267" s="79"/>
      <c r="TJ1267" s="79"/>
      <c r="TK1267" s="79"/>
      <c r="TL1267" s="79"/>
      <c r="TM1267" s="79"/>
      <c r="TN1267" s="79"/>
      <c r="TO1267" s="79"/>
      <c r="TP1267" s="79"/>
      <c r="TQ1267" s="79"/>
      <c r="TR1267" s="79"/>
      <c r="TS1267" s="79"/>
      <c r="TT1267" s="79"/>
      <c r="TU1267" s="79"/>
      <c r="TV1267" s="79"/>
      <c r="TW1267" s="79"/>
      <c r="TX1267" s="79"/>
      <c r="TY1267" s="79"/>
      <c r="TZ1267" s="79"/>
      <c r="UA1267" s="79"/>
      <c r="UB1267" s="79"/>
      <c r="UC1267" s="79"/>
      <c r="UD1267" s="79"/>
      <c r="UE1267" s="79"/>
      <c r="UF1267" s="79"/>
      <c r="UG1267" s="79"/>
      <c r="UH1267" s="79"/>
      <c r="UI1267" s="79"/>
      <c r="UJ1267" s="79"/>
      <c r="UK1267" s="79"/>
      <c r="UL1267" s="79"/>
      <c r="UM1267" s="79"/>
      <c r="UN1267" s="79"/>
      <c r="UO1267" s="79"/>
      <c r="UP1267" s="79"/>
      <c r="UQ1267" s="79"/>
      <c r="UR1267" s="79"/>
      <c r="US1267" s="79"/>
      <c r="UT1267" s="79"/>
      <c r="UU1267" s="79"/>
      <c r="UV1267" s="79"/>
      <c r="UW1267" s="79"/>
      <c r="UX1267" s="79"/>
      <c r="UY1267" s="79"/>
      <c r="UZ1267" s="79"/>
      <c r="VA1267" s="79"/>
      <c r="VB1267" s="79"/>
      <c r="VC1267" s="79"/>
      <c r="VD1267" s="79"/>
      <c r="VE1267" s="79"/>
      <c r="VF1267" s="79"/>
      <c r="VG1267" s="79"/>
      <c r="VH1267" s="79"/>
      <c r="VI1267" s="79"/>
      <c r="VJ1267" s="79"/>
      <c r="VK1267" s="79"/>
      <c r="VL1267" s="79"/>
      <c r="VM1267" s="79"/>
      <c r="VN1267" s="79"/>
      <c r="VO1267" s="79"/>
      <c r="VP1267" s="79"/>
      <c r="VQ1267" s="79"/>
      <c r="VR1267" s="79"/>
      <c r="VS1267" s="79"/>
      <c r="VT1267" s="79"/>
      <c r="VU1267" s="79"/>
      <c r="VV1267" s="79"/>
      <c r="VW1267" s="79"/>
      <c r="VX1267" s="79"/>
      <c r="VY1267" s="79"/>
      <c r="VZ1267" s="79"/>
      <c r="WA1267" s="79"/>
      <c r="WB1267" s="79"/>
      <c r="WC1267" s="79"/>
    </row>
    <row r="1268" spans="1:601" s="102" customFormat="1">
      <c r="A1268" s="54">
        <f>IF(C1268=C1267,A1267,IF(C1268=(C1267+1),A1267,(A1267+1)))</f>
        <v>182</v>
      </c>
      <c r="B1268" s="50" t="str">
        <f>IF(L1268="Stroke",IF(M1268=M1267,IF(A1268&lt;&gt;A1267,1,IF(L1267="Stroke",B1267+1,IF(L1266="Stroke",B1266+1,IF(L1265="Stroke",B1265+1,IF(L1264="Stroke",B1264+1,IF(L1263="Stroke",B1263+1,IF(L1262="Stroke",B1262+1,IF(L1261="Stroke",B1261+1,"")))))))),IF(A1268&lt;&gt;A1266,1,IF(M1268=M1266,IF(L1266="Stroke",B1266+1,IF(M1268=M1265,IF(L1265="Stroke",B1265+1,""))),1))),"")</f>
        <v/>
      </c>
      <c r="C1268" s="54">
        <f t="shared" si="38"/>
        <v>65903</v>
      </c>
      <c r="D1268" s="54" t="str">
        <f t="shared" si="39"/>
        <v>2018124</v>
      </c>
      <c r="E1268" s="54">
        <v>2018</v>
      </c>
      <c r="F1268" s="54">
        <v>1</v>
      </c>
      <c r="G1268" s="54">
        <v>24</v>
      </c>
      <c r="H1268" s="54">
        <v>18</v>
      </c>
      <c r="I1268" s="54">
        <v>18</v>
      </c>
      <c r="J1268" s="54">
        <v>23</v>
      </c>
      <c r="K1268" s="54">
        <v>953</v>
      </c>
      <c r="L1268" s="54" t="s">
        <v>173</v>
      </c>
      <c r="M1268" s="54">
        <v>0</v>
      </c>
      <c r="N1268" s="54" t="s">
        <v>89</v>
      </c>
      <c r="O1268" s="54" t="s">
        <v>28</v>
      </c>
      <c r="P1268" s="54">
        <v>0</v>
      </c>
      <c r="Q1268" s="54" t="s">
        <v>117</v>
      </c>
      <c r="R1268" s="61"/>
      <c r="S1268" s="61"/>
      <c r="T1268" s="61"/>
      <c r="U1268" s="79"/>
      <c r="V1268" s="79"/>
      <c r="W1268" s="79"/>
      <c r="X1268" s="79"/>
      <c r="Y1268" s="79"/>
      <c r="Z1268" s="79"/>
      <c r="AA1268" s="79"/>
      <c r="AB1268" s="79"/>
      <c r="AC1268" s="79"/>
      <c r="AD1268" s="79"/>
      <c r="AE1268" s="79"/>
      <c r="AF1268" s="79"/>
      <c r="AG1268" s="79"/>
      <c r="AH1268" s="79"/>
      <c r="AI1268" s="79"/>
      <c r="AJ1268" s="79"/>
      <c r="AK1268" s="79"/>
      <c r="AL1268" s="79"/>
      <c r="AM1268" s="79"/>
      <c r="AN1268" s="79"/>
      <c r="AO1268" s="79"/>
      <c r="AP1268" s="79"/>
      <c r="AQ1268" s="79"/>
      <c r="AR1268" s="79"/>
      <c r="AS1268" s="79"/>
      <c r="AT1268" s="79"/>
      <c r="AU1268" s="79"/>
      <c r="AV1268" s="79"/>
      <c r="AW1268" s="79"/>
      <c r="AX1268" s="79"/>
      <c r="AY1268" s="79"/>
      <c r="AZ1268" s="79"/>
      <c r="BA1268" s="79"/>
      <c r="BB1268" s="79"/>
      <c r="BC1268" s="79"/>
      <c r="BD1268" s="79"/>
      <c r="BE1268" s="79"/>
      <c r="BF1268" s="79"/>
      <c r="BG1268" s="79"/>
      <c r="BH1268" s="79"/>
      <c r="BI1268" s="79"/>
      <c r="BJ1268" s="79"/>
      <c r="BK1268" s="79"/>
      <c r="BL1268" s="79"/>
      <c r="BM1268" s="79"/>
      <c r="BN1268" s="79"/>
      <c r="BO1268" s="79"/>
      <c r="BP1268" s="79"/>
      <c r="BQ1268" s="79"/>
      <c r="BR1268" s="79"/>
      <c r="BS1268" s="79"/>
      <c r="BT1268" s="79"/>
      <c r="BU1268" s="79"/>
      <c r="BV1268" s="79"/>
      <c r="BW1268" s="79"/>
      <c r="BX1268" s="79"/>
      <c r="BY1268" s="79"/>
      <c r="BZ1268" s="79"/>
      <c r="CA1268" s="79"/>
      <c r="CB1268" s="79"/>
      <c r="CC1268" s="79"/>
      <c r="CD1268" s="79"/>
      <c r="CE1268" s="79"/>
      <c r="CF1268" s="79"/>
      <c r="CG1268" s="79"/>
      <c r="CH1268" s="79"/>
      <c r="CI1268" s="79"/>
      <c r="CJ1268" s="79"/>
      <c r="CK1268" s="79"/>
      <c r="CL1268" s="79"/>
      <c r="CM1268" s="79"/>
      <c r="CN1268" s="79"/>
      <c r="CO1268" s="79"/>
      <c r="CP1268" s="79"/>
      <c r="CQ1268" s="79"/>
      <c r="CR1268" s="79"/>
      <c r="CS1268" s="79"/>
      <c r="CT1268" s="79"/>
      <c r="CU1268" s="79"/>
      <c r="CV1268" s="79"/>
      <c r="CW1268" s="79"/>
      <c r="CX1268" s="79"/>
      <c r="CY1268" s="79"/>
      <c r="CZ1268" s="79"/>
      <c r="DA1268" s="79"/>
      <c r="DB1268" s="79"/>
      <c r="DC1268" s="79"/>
      <c r="DD1268" s="79"/>
      <c r="DE1268" s="79"/>
      <c r="DF1268" s="79"/>
      <c r="DG1268" s="79"/>
      <c r="DH1268" s="79"/>
      <c r="DI1268" s="79"/>
      <c r="DJ1268" s="79"/>
      <c r="DK1268" s="79"/>
      <c r="DL1268" s="79"/>
      <c r="DM1268" s="79"/>
      <c r="DN1268" s="79"/>
      <c r="DO1268" s="79"/>
      <c r="DP1268" s="79"/>
      <c r="DQ1268" s="79"/>
      <c r="DR1268" s="79"/>
      <c r="DS1268" s="79"/>
      <c r="DT1268" s="79"/>
      <c r="DU1268" s="79"/>
      <c r="DV1268" s="79"/>
      <c r="DW1268" s="79"/>
      <c r="DX1268" s="79"/>
      <c r="DY1268" s="79"/>
      <c r="DZ1268" s="79"/>
      <c r="EA1268" s="79"/>
      <c r="EB1268" s="79"/>
      <c r="EC1268" s="79"/>
      <c r="ED1268" s="79"/>
      <c r="EE1268" s="79"/>
      <c r="EF1268" s="79"/>
      <c r="EG1268" s="79"/>
      <c r="EH1268" s="79"/>
      <c r="EI1268" s="79"/>
      <c r="EJ1268" s="79"/>
      <c r="EK1268" s="79"/>
      <c r="EL1268" s="79"/>
      <c r="EM1268" s="79"/>
      <c r="EN1268" s="79"/>
      <c r="EO1268" s="79"/>
      <c r="EP1268" s="79"/>
      <c r="EQ1268" s="79"/>
      <c r="ER1268" s="79"/>
      <c r="ES1268" s="79"/>
      <c r="ET1268" s="79"/>
      <c r="EU1268" s="79"/>
      <c r="EV1268" s="79"/>
      <c r="EW1268" s="79"/>
      <c r="EX1268" s="79"/>
      <c r="EY1268" s="79"/>
      <c r="EZ1268" s="79"/>
      <c r="FA1268" s="79"/>
      <c r="FB1268" s="79"/>
      <c r="FC1268" s="79"/>
      <c r="FD1268" s="79"/>
      <c r="FE1268" s="79"/>
      <c r="FF1268" s="79"/>
      <c r="FG1268" s="79"/>
      <c r="FH1268" s="79"/>
      <c r="FI1268" s="79"/>
      <c r="FJ1268" s="79"/>
      <c r="FK1268" s="79"/>
      <c r="FL1268" s="79"/>
      <c r="FM1268" s="79"/>
      <c r="FN1268" s="79"/>
      <c r="FO1268" s="79"/>
      <c r="FP1268" s="79"/>
      <c r="FQ1268" s="79"/>
      <c r="FR1268" s="79"/>
      <c r="FS1268" s="79"/>
      <c r="FT1268" s="79"/>
      <c r="FU1268" s="79"/>
      <c r="FV1268" s="79"/>
      <c r="FW1268" s="79"/>
      <c r="FX1268" s="79"/>
      <c r="FY1268" s="79"/>
      <c r="FZ1268" s="79"/>
      <c r="GA1268" s="79"/>
      <c r="GB1268" s="79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79"/>
      <c r="HP1268" s="79"/>
      <c r="HQ1268" s="79"/>
      <c r="HR1268" s="79"/>
      <c r="HS1268" s="79"/>
      <c r="HT1268" s="79"/>
      <c r="HU1268" s="79"/>
      <c r="HV1268" s="79"/>
      <c r="HW1268" s="79"/>
      <c r="HX1268" s="79"/>
      <c r="HY1268" s="79"/>
      <c r="HZ1268" s="79"/>
      <c r="IA1268" s="79"/>
      <c r="IB1268" s="79"/>
      <c r="IC1268" s="79"/>
      <c r="ID1268" s="79"/>
      <c r="IE1268" s="79"/>
      <c r="IF1268" s="79"/>
      <c r="IG1268" s="79"/>
      <c r="IH1268" s="79"/>
      <c r="II1268" s="79"/>
      <c r="IJ1268" s="79"/>
      <c r="IK1268" s="79"/>
      <c r="IL1268" s="79"/>
      <c r="IM1268" s="79"/>
      <c r="IN1268" s="79"/>
      <c r="IO1268" s="79"/>
      <c r="IP1268" s="79"/>
      <c r="IQ1268" s="79"/>
      <c r="IR1268" s="79"/>
      <c r="IS1268" s="79"/>
      <c r="IT1268" s="79"/>
      <c r="IU1268" s="79"/>
      <c r="IV1268" s="79"/>
      <c r="IW1268" s="79"/>
      <c r="IX1268" s="79"/>
      <c r="IY1268" s="79"/>
      <c r="IZ1268" s="79"/>
      <c r="JA1268" s="79"/>
      <c r="JB1268" s="79"/>
      <c r="JC1268" s="79"/>
      <c r="JD1268" s="79"/>
      <c r="JE1268" s="79"/>
      <c r="JF1268" s="79"/>
      <c r="JG1268" s="79"/>
      <c r="JH1268" s="79"/>
      <c r="JI1268" s="79"/>
      <c r="JJ1268" s="79"/>
      <c r="JK1268" s="79"/>
      <c r="JL1268" s="79"/>
      <c r="JM1268" s="79"/>
      <c r="JN1268" s="79"/>
      <c r="JO1268" s="79"/>
      <c r="JP1268" s="79"/>
      <c r="JQ1268" s="79"/>
      <c r="JR1268" s="79"/>
      <c r="JS1268" s="79"/>
      <c r="JT1268" s="79"/>
      <c r="JU1268" s="79"/>
      <c r="JV1268" s="79"/>
      <c r="JW1268" s="79"/>
      <c r="JX1268" s="79"/>
      <c r="JY1268" s="79"/>
      <c r="JZ1268" s="79"/>
      <c r="KA1268" s="79"/>
      <c r="KB1268" s="79"/>
      <c r="KC1268" s="79"/>
      <c r="KD1268" s="79"/>
      <c r="KE1268" s="79"/>
      <c r="KF1268" s="79"/>
      <c r="KG1268" s="79"/>
      <c r="KH1268" s="79"/>
      <c r="KI1268" s="79"/>
      <c r="KJ1268" s="79"/>
      <c r="KK1268" s="79"/>
      <c r="KL1268" s="79"/>
      <c r="KM1268" s="79"/>
      <c r="KN1268" s="79"/>
      <c r="KO1268" s="79"/>
      <c r="KP1268" s="79"/>
      <c r="KQ1268" s="79"/>
      <c r="KR1268" s="79"/>
      <c r="KS1268" s="79"/>
      <c r="KT1268" s="79"/>
      <c r="KU1268" s="79"/>
      <c r="KV1268" s="79"/>
      <c r="KW1268" s="79"/>
      <c r="KX1268" s="79"/>
      <c r="KY1268" s="79"/>
      <c r="KZ1268" s="79"/>
      <c r="LA1268" s="79"/>
      <c r="LB1268" s="79"/>
      <c r="LC1268" s="79"/>
      <c r="LD1268" s="79"/>
      <c r="LE1268" s="79"/>
      <c r="LF1268" s="79"/>
      <c r="LG1268" s="79"/>
      <c r="LH1268" s="79"/>
      <c r="LI1268" s="79"/>
      <c r="LJ1268" s="79"/>
      <c r="LK1268" s="79"/>
      <c r="LL1268" s="79"/>
      <c r="LM1268" s="79"/>
      <c r="LN1268" s="79"/>
      <c r="LO1268" s="79"/>
      <c r="LP1268" s="79"/>
      <c r="LQ1268" s="79"/>
      <c r="LR1268" s="79"/>
      <c r="LS1268" s="79"/>
      <c r="LT1268" s="79"/>
      <c r="LU1268" s="79"/>
      <c r="LV1268" s="79"/>
      <c r="LW1268" s="79"/>
      <c r="LX1268" s="79"/>
      <c r="LY1268" s="79"/>
      <c r="LZ1268" s="79"/>
      <c r="MA1268" s="79"/>
      <c r="MB1268" s="79"/>
      <c r="MC1268" s="79"/>
      <c r="MD1268" s="79"/>
      <c r="ME1268" s="79"/>
      <c r="MF1268" s="79"/>
      <c r="MG1268" s="79"/>
      <c r="MH1268" s="79"/>
      <c r="MI1268" s="79"/>
      <c r="MJ1268" s="79"/>
      <c r="MK1268" s="79"/>
      <c r="ML1268" s="79"/>
      <c r="MM1268" s="79"/>
      <c r="MN1268" s="79"/>
      <c r="MO1268" s="79"/>
      <c r="MP1268" s="79"/>
      <c r="MQ1268" s="79"/>
      <c r="MR1268" s="79"/>
      <c r="MS1268" s="79"/>
      <c r="MT1268" s="79"/>
      <c r="MU1268" s="79"/>
      <c r="MV1268" s="79"/>
      <c r="MW1268" s="79"/>
      <c r="MX1268" s="79"/>
      <c r="MY1268" s="79"/>
      <c r="MZ1268" s="79"/>
      <c r="NA1268" s="79"/>
      <c r="NB1268" s="79"/>
      <c r="NC1268" s="79"/>
      <c r="ND1268" s="79"/>
      <c r="NE1268" s="79"/>
      <c r="NF1268" s="79"/>
      <c r="NG1268" s="79"/>
      <c r="NH1268" s="79"/>
      <c r="NI1268" s="79"/>
      <c r="NJ1268" s="79"/>
      <c r="NK1268" s="79"/>
      <c r="NL1268" s="79"/>
      <c r="NM1268" s="79"/>
      <c r="NN1268" s="79"/>
      <c r="NO1268" s="79"/>
      <c r="NP1268" s="79"/>
      <c r="NQ1268" s="79"/>
      <c r="NR1268" s="79"/>
      <c r="NS1268" s="79"/>
      <c r="NT1268" s="79"/>
      <c r="NU1268" s="79"/>
      <c r="NV1268" s="79"/>
      <c r="NW1268" s="79"/>
      <c r="NX1268" s="79"/>
      <c r="NY1268" s="79"/>
      <c r="NZ1268" s="79"/>
      <c r="OA1268" s="79"/>
      <c r="OB1268" s="79"/>
      <c r="OC1268" s="79"/>
      <c r="OD1268" s="79"/>
      <c r="OE1268" s="79"/>
      <c r="OF1268" s="79"/>
      <c r="OG1268" s="79"/>
      <c r="OH1268" s="79"/>
      <c r="OI1268" s="79"/>
      <c r="OJ1268" s="79"/>
      <c r="OK1268" s="79"/>
      <c r="OL1268" s="79"/>
      <c r="OM1268" s="79"/>
      <c r="ON1268" s="79"/>
      <c r="OO1268" s="79"/>
      <c r="OP1268" s="79"/>
      <c r="OQ1268" s="79"/>
      <c r="OR1268" s="79"/>
      <c r="OS1268" s="79"/>
      <c r="OT1268" s="79"/>
      <c r="OU1268" s="79"/>
      <c r="OV1268" s="79"/>
      <c r="OW1268" s="79"/>
      <c r="OX1268" s="79"/>
      <c r="OY1268" s="79"/>
      <c r="OZ1268" s="79"/>
      <c r="PA1268" s="79"/>
      <c r="PB1268" s="79"/>
      <c r="PC1268" s="79"/>
      <c r="PD1268" s="79"/>
      <c r="PE1268" s="79"/>
      <c r="PF1268" s="79"/>
      <c r="PG1268" s="79"/>
      <c r="PH1268" s="79"/>
      <c r="PI1268" s="79"/>
      <c r="PJ1268" s="79"/>
      <c r="PK1268" s="79"/>
      <c r="PL1268" s="79"/>
      <c r="PM1268" s="79"/>
      <c r="PN1268" s="79"/>
      <c r="PO1268" s="79"/>
      <c r="PP1268" s="79"/>
      <c r="PQ1268" s="79"/>
      <c r="PR1268" s="79"/>
      <c r="PS1268" s="79"/>
      <c r="PT1268" s="79"/>
      <c r="PU1268" s="79"/>
      <c r="PV1268" s="79"/>
      <c r="PW1268" s="79"/>
      <c r="PX1268" s="79"/>
      <c r="PY1268" s="79"/>
      <c r="PZ1268" s="79"/>
      <c r="QA1268" s="79"/>
      <c r="QB1268" s="79"/>
      <c r="QC1268" s="79"/>
      <c r="QD1268" s="79"/>
      <c r="QE1268" s="79"/>
      <c r="QF1268" s="79"/>
      <c r="QG1268" s="79"/>
      <c r="QH1268" s="79"/>
      <c r="QI1268" s="79"/>
      <c r="QJ1268" s="79"/>
      <c r="QK1268" s="79"/>
      <c r="QL1268" s="79"/>
      <c r="QM1268" s="79"/>
      <c r="QN1268" s="79"/>
      <c r="QO1268" s="79"/>
      <c r="QP1268" s="79"/>
      <c r="QQ1268" s="79"/>
      <c r="QR1268" s="79"/>
      <c r="QS1268" s="79"/>
      <c r="QT1268" s="79"/>
      <c r="QU1268" s="79"/>
      <c r="QV1268" s="79"/>
      <c r="QW1268" s="79"/>
      <c r="QX1268" s="79"/>
      <c r="QY1268" s="79"/>
      <c r="QZ1268" s="79"/>
      <c r="RA1268" s="79"/>
      <c r="RB1268" s="79"/>
      <c r="RC1268" s="79"/>
      <c r="RD1268" s="79"/>
      <c r="RE1268" s="79"/>
      <c r="RF1268" s="79"/>
      <c r="RG1268" s="79"/>
      <c r="RH1268" s="79"/>
      <c r="RI1268" s="79"/>
      <c r="RJ1268" s="79"/>
      <c r="RK1268" s="79"/>
      <c r="RL1268" s="79"/>
      <c r="RM1268" s="79"/>
      <c r="RN1268" s="79"/>
      <c r="RO1268" s="79"/>
      <c r="RP1268" s="79"/>
      <c r="RQ1268" s="79"/>
      <c r="RR1268" s="79"/>
      <c r="RS1268" s="79"/>
      <c r="RT1268" s="79"/>
      <c r="RU1268" s="79"/>
      <c r="RV1268" s="79"/>
      <c r="RW1268" s="79"/>
      <c r="RX1268" s="79"/>
      <c r="RY1268" s="79"/>
      <c r="RZ1268" s="79"/>
      <c r="SA1268" s="79"/>
      <c r="SB1268" s="79"/>
      <c r="SC1268" s="79"/>
      <c r="SD1268" s="79"/>
      <c r="SE1268" s="79"/>
      <c r="SF1268" s="79"/>
      <c r="SG1268" s="79"/>
      <c r="SH1268" s="79"/>
      <c r="SI1268" s="79"/>
      <c r="SJ1268" s="79"/>
      <c r="SK1268" s="79"/>
      <c r="SL1268" s="79"/>
      <c r="SM1268" s="79"/>
      <c r="SN1268" s="79"/>
      <c r="SO1268" s="79"/>
      <c r="SP1268" s="79"/>
      <c r="SQ1268" s="79"/>
      <c r="SR1268" s="79"/>
      <c r="SS1268" s="79"/>
      <c r="ST1268" s="79"/>
      <c r="SU1268" s="79"/>
      <c r="SV1268" s="79"/>
      <c r="SW1268" s="79"/>
      <c r="SX1268" s="79"/>
      <c r="SY1268" s="79"/>
      <c r="SZ1268" s="79"/>
      <c r="TA1268" s="79"/>
      <c r="TB1268" s="79"/>
      <c r="TC1268" s="79"/>
      <c r="TD1268" s="79"/>
      <c r="TE1268" s="79"/>
      <c r="TF1268" s="79"/>
      <c r="TG1268" s="79"/>
      <c r="TH1268" s="79"/>
      <c r="TI1268" s="79"/>
      <c r="TJ1268" s="79"/>
      <c r="TK1268" s="79"/>
      <c r="TL1268" s="79"/>
      <c r="TM1268" s="79"/>
      <c r="TN1268" s="79"/>
      <c r="TO1268" s="79"/>
      <c r="TP1268" s="79"/>
      <c r="TQ1268" s="79"/>
      <c r="TR1268" s="79"/>
      <c r="TS1268" s="79"/>
      <c r="TT1268" s="79"/>
      <c r="TU1268" s="79"/>
      <c r="TV1268" s="79"/>
      <c r="TW1268" s="79"/>
      <c r="TX1268" s="79"/>
      <c r="TY1268" s="79"/>
      <c r="TZ1268" s="79"/>
      <c r="UA1268" s="79"/>
      <c r="UB1268" s="79"/>
      <c r="UC1268" s="79"/>
      <c r="UD1268" s="79"/>
      <c r="UE1268" s="79"/>
      <c r="UF1268" s="79"/>
      <c r="UG1268" s="79"/>
      <c r="UH1268" s="79"/>
      <c r="UI1268" s="79"/>
      <c r="UJ1268" s="79"/>
      <c r="UK1268" s="79"/>
      <c r="UL1268" s="79"/>
      <c r="UM1268" s="79"/>
      <c r="UN1268" s="79"/>
      <c r="UO1268" s="79"/>
      <c r="UP1268" s="79"/>
      <c r="UQ1268" s="79"/>
      <c r="UR1268" s="79"/>
      <c r="US1268" s="79"/>
      <c r="UT1268" s="79"/>
      <c r="UU1268" s="79"/>
      <c r="UV1268" s="79"/>
      <c r="UW1268" s="79"/>
      <c r="UX1268" s="79"/>
      <c r="UY1268" s="79"/>
      <c r="UZ1268" s="79"/>
      <c r="VA1268" s="79"/>
      <c r="VB1268" s="79"/>
      <c r="VC1268" s="79"/>
      <c r="VD1268" s="79"/>
      <c r="VE1268" s="79"/>
      <c r="VF1268" s="79"/>
      <c r="VG1268" s="79"/>
      <c r="VH1268" s="79"/>
      <c r="VI1268" s="79"/>
      <c r="VJ1268" s="79"/>
      <c r="VK1268" s="79"/>
      <c r="VL1268" s="79"/>
      <c r="VM1268" s="79"/>
      <c r="VN1268" s="79"/>
      <c r="VO1268" s="79"/>
      <c r="VP1268" s="79"/>
      <c r="VQ1268" s="79"/>
      <c r="VR1268" s="79"/>
      <c r="VS1268" s="79"/>
      <c r="VT1268" s="79"/>
      <c r="VU1268" s="79"/>
      <c r="VV1268" s="79"/>
      <c r="VW1268" s="79"/>
      <c r="VX1268" s="79"/>
      <c r="VY1268" s="79"/>
      <c r="VZ1268" s="79"/>
      <c r="WA1268" s="79"/>
      <c r="WB1268" s="79"/>
      <c r="WC1268" s="79"/>
    </row>
    <row r="1269" spans="1:601" s="102" customFormat="1">
      <c r="A1269" s="54">
        <f>IF(C1269=C1268,A1268,IF(C1269=(C1268+1),A1268,(A1268+1)))</f>
        <v>182</v>
      </c>
      <c r="B1269" s="50" t="str">
        <f>IF(L1269="Stroke",IF(M1269=M1268,IF(A1269&lt;&gt;A1268,1,IF(L1268="Stroke",B1268+1,IF(L1267="Stroke",B1267+1,IF(L1266="Stroke",B1266+1,IF(L1265="Stroke",B1265+1,IF(L1264="Stroke",B1264+1,IF(L1263="Stroke",B1263+1,IF(L1262="Stroke",B1262+1,"")))))))),IF(A1269&lt;&gt;A1267,1,IF(M1269=M1267,IF(L1267="Stroke",B1267+1,IF(M1269=M1266,IF(L1266="Stroke",B1266+1,""))),1))),"")</f>
        <v/>
      </c>
      <c r="C1269" s="54">
        <f t="shared" si="38"/>
        <v>65904</v>
      </c>
      <c r="D1269" s="54" t="str">
        <f t="shared" si="39"/>
        <v>2018124</v>
      </c>
      <c r="E1269" s="54">
        <v>2018</v>
      </c>
      <c r="F1269" s="54">
        <v>1</v>
      </c>
      <c r="G1269" s="54">
        <v>24</v>
      </c>
      <c r="H1269" s="54">
        <v>18</v>
      </c>
      <c r="I1269" s="54">
        <v>18</v>
      </c>
      <c r="J1269" s="54">
        <v>24</v>
      </c>
      <c r="K1269" s="54">
        <v>16</v>
      </c>
      <c r="L1269" s="54" t="s">
        <v>173</v>
      </c>
      <c r="M1269" s="54">
        <v>0</v>
      </c>
      <c r="N1269" s="54" t="s">
        <v>89</v>
      </c>
      <c r="O1269" s="54" t="s">
        <v>28</v>
      </c>
      <c r="P1269" s="54">
        <v>0</v>
      </c>
      <c r="Q1269" s="54" t="s">
        <v>117</v>
      </c>
      <c r="R1269" s="61"/>
      <c r="S1269" s="61"/>
      <c r="T1269" s="61"/>
      <c r="U1269" s="79"/>
      <c r="V1269" s="79"/>
      <c r="W1269" s="79"/>
      <c r="X1269" s="79"/>
      <c r="Y1269" s="79"/>
      <c r="Z1269" s="79"/>
      <c r="AA1269" s="79"/>
      <c r="AB1269" s="79"/>
      <c r="AC1269" s="79"/>
      <c r="AD1269" s="79"/>
      <c r="AE1269" s="79"/>
      <c r="AF1269" s="79"/>
      <c r="AG1269" s="79"/>
      <c r="AH1269" s="79"/>
      <c r="AI1269" s="79"/>
      <c r="AJ1269" s="79"/>
      <c r="AK1269" s="79"/>
      <c r="AL1269" s="79"/>
      <c r="AM1269" s="79"/>
      <c r="AN1269" s="79"/>
      <c r="AO1269" s="79"/>
      <c r="AP1269" s="79"/>
      <c r="AQ1269" s="79"/>
      <c r="AR1269" s="79"/>
      <c r="AS1269" s="79"/>
      <c r="AT1269" s="79"/>
      <c r="AU1269" s="79"/>
      <c r="AV1269" s="79"/>
      <c r="AW1269" s="79"/>
      <c r="AX1269" s="79"/>
      <c r="AY1269" s="79"/>
      <c r="AZ1269" s="79"/>
      <c r="BA1269" s="79"/>
      <c r="BB1269" s="79"/>
      <c r="BC1269" s="79"/>
      <c r="BD1269" s="79"/>
      <c r="BE1269" s="79"/>
      <c r="BF1269" s="79"/>
      <c r="BG1269" s="79"/>
      <c r="BH1269" s="79"/>
      <c r="BI1269" s="79"/>
      <c r="BJ1269" s="79"/>
      <c r="BK1269" s="79"/>
      <c r="BL1269" s="79"/>
      <c r="BM1269" s="79"/>
      <c r="BN1269" s="79"/>
      <c r="BO1269" s="79"/>
      <c r="BP1269" s="79"/>
      <c r="BQ1269" s="79"/>
      <c r="BR1269" s="79"/>
      <c r="BS1269" s="79"/>
      <c r="BT1269" s="79"/>
      <c r="BU1269" s="79"/>
      <c r="BV1269" s="79"/>
      <c r="BW1269" s="79"/>
      <c r="BX1269" s="79"/>
      <c r="BY1269" s="79"/>
      <c r="BZ1269" s="79"/>
      <c r="CA1269" s="79"/>
      <c r="CB1269" s="79"/>
      <c r="CC1269" s="79"/>
      <c r="CD1269" s="79"/>
      <c r="CE1269" s="79"/>
      <c r="CF1269" s="79"/>
      <c r="CG1269" s="79"/>
      <c r="CH1269" s="79"/>
      <c r="CI1269" s="79"/>
      <c r="CJ1269" s="79"/>
      <c r="CK1269" s="79"/>
      <c r="CL1269" s="79"/>
      <c r="CM1269" s="79"/>
      <c r="CN1269" s="79"/>
      <c r="CO1269" s="79"/>
      <c r="CP1269" s="79"/>
      <c r="CQ1269" s="79"/>
      <c r="CR1269" s="79"/>
      <c r="CS1269" s="79"/>
      <c r="CT1269" s="79"/>
      <c r="CU1269" s="79"/>
      <c r="CV1269" s="79"/>
      <c r="CW1269" s="79"/>
      <c r="CX1269" s="79"/>
      <c r="CY1269" s="79"/>
      <c r="CZ1269" s="79"/>
      <c r="DA1269" s="79"/>
      <c r="DB1269" s="79"/>
      <c r="DC1269" s="79"/>
      <c r="DD1269" s="79"/>
      <c r="DE1269" s="79"/>
      <c r="DF1269" s="79"/>
      <c r="DG1269" s="79"/>
      <c r="DH1269" s="79"/>
      <c r="DI1269" s="79"/>
      <c r="DJ1269" s="79"/>
      <c r="DK1269" s="79"/>
      <c r="DL1269" s="79"/>
      <c r="DM1269" s="79"/>
      <c r="DN1269" s="79"/>
      <c r="DO1269" s="79"/>
      <c r="DP1269" s="79"/>
      <c r="DQ1269" s="79"/>
      <c r="DR1269" s="79"/>
      <c r="DS1269" s="79"/>
      <c r="DT1269" s="79"/>
      <c r="DU1269" s="79"/>
      <c r="DV1269" s="79"/>
      <c r="DW1269" s="79"/>
      <c r="DX1269" s="79"/>
      <c r="DY1269" s="79"/>
      <c r="DZ1269" s="79"/>
      <c r="EA1269" s="79"/>
      <c r="EB1269" s="79"/>
      <c r="EC1269" s="79"/>
      <c r="ED1269" s="79"/>
      <c r="EE1269" s="79"/>
      <c r="EF1269" s="79"/>
      <c r="EG1269" s="79"/>
      <c r="EH1269" s="79"/>
      <c r="EI1269" s="79"/>
      <c r="EJ1269" s="79"/>
      <c r="EK1269" s="79"/>
      <c r="EL1269" s="79"/>
      <c r="EM1269" s="79"/>
      <c r="EN1269" s="79"/>
      <c r="EO1269" s="79"/>
      <c r="EP1269" s="79"/>
      <c r="EQ1269" s="79"/>
      <c r="ER1269" s="79"/>
      <c r="ES1269" s="79"/>
      <c r="ET1269" s="79"/>
      <c r="EU1269" s="79"/>
      <c r="EV1269" s="79"/>
      <c r="EW1269" s="79"/>
      <c r="EX1269" s="79"/>
      <c r="EY1269" s="79"/>
      <c r="EZ1269" s="79"/>
      <c r="FA1269" s="79"/>
      <c r="FB1269" s="79"/>
      <c r="FC1269" s="79"/>
      <c r="FD1269" s="79"/>
      <c r="FE1269" s="79"/>
      <c r="FF1269" s="79"/>
      <c r="FG1269" s="79"/>
      <c r="FH1269" s="79"/>
      <c r="FI1269" s="79"/>
      <c r="FJ1269" s="79"/>
      <c r="FK1269" s="79"/>
      <c r="FL1269" s="79"/>
      <c r="FM1269" s="79"/>
      <c r="FN1269" s="79"/>
      <c r="FO1269" s="79"/>
      <c r="FP1269" s="79"/>
      <c r="FQ1269" s="79"/>
      <c r="FR1269" s="79"/>
      <c r="FS1269" s="79"/>
      <c r="FT1269" s="79"/>
      <c r="FU1269" s="79"/>
      <c r="FV1269" s="79"/>
      <c r="FW1269" s="79"/>
      <c r="FX1269" s="79"/>
      <c r="FY1269" s="79"/>
      <c r="FZ1269" s="79"/>
      <c r="GA1269" s="79"/>
      <c r="GB1269" s="79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79"/>
      <c r="HP1269" s="79"/>
      <c r="HQ1269" s="79"/>
      <c r="HR1269" s="79"/>
      <c r="HS1269" s="79"/>
      <c r="HT1269" s="79"/>
      <c r="HU1269" s="79"/>
      <c r="HV1269" s="79"/>
      <c r="HW1269" s="79"/>
      <c r="HX1269" s="79"/>
      <c r="HY1269" s="79"/>
      <c r="HZ1269" s="79"/>
      <c r="IA1269" s="79"/>
      <c r="IB1269" s="79"/>
      <c r="IC1269" s="79"/>
      <c r="ID1269" s="79"/>
      <c r="IE1269" s="79"/>
      <c r="IF1269" s="79"/>
      <c r="IG1269" s="79"/>
      <c r="IH1269" s="79"/>
      <c r="II1269" s="79"/>
      <c r="IJ1269" s="79"/>
      <c r="IK1269" s="79"/>
      <c r="IL1269" s="79"/>
      <c r="IM1269" s="79"/>
      <c r="IN1269" s="79"/>
      <c r="IO1269" s="79"/>
      <c r="IP1269" s="79"/>
      <c r="IQ1269" s="79"/>
      <c r="IR1269" s="79"/>
      <c r="IS1269" s="79"/>
      <c r="IT1269" s="79"/>
      <c r="IU1269" s="79"/>
      <c r="IV1269" s="79"/>
      <c r="IW1269" s="79"/>
      <c r="IX1269" s="79"/>
      <c r="IY1269" s="79"/>
      <c r="IZ1269" s="79"/>
      <c r="JA1269" s="79"/>
      <c r="JB1269" s="79"/>
      <c r="JC1269" s="79"/>
      <c r="JD1269" s="79"/>
      <c r="JE1269" s="79"/>
      <c r="JF1269" s="79"/>
      <c r="JG1269" s="79"/>
      <c r="JH1269" s="79"/>
      <c r="JI1269" s="79"/>
      <c r="JJ1269" s="79"/>
      <c r="JK1269" s="79"/>
      <c r="JL1269" s="79"/>
      <c r="JM1269" s="79"/>
      <c r="JN1269" s="79"/>
      <c r="JO1269" s="79"/>
      <c r="JP1269" s="79"/>
      <c r="JQ1269" s="79"/>
      <c r="JR1269" s="79"/>
      <c r="JS1269" s="79"/>
      <c r="JT1269" s="79"/>
      <c r="JU1269" s="79"/>
      <c r="JV1269" s="79"/>
      <c r="JW1269" s="79"/>
      <c r="JX1269" s="79"/>
      <c r="JY1269" s="79"/>
      <c r="JZ1269" s="79"/>
      <c r="KA1269" s="79"/>
      <c r="KB1269" s="79"/>
      <c r="KC1269" s="79"/>
      <c r="KD1269" s="79"/>
      <c r="KE1269" s="79"/>
      <c r="KF1269" s="79"/>
      <c r="KG1269" s="79"/>
      <c r="KH1269" s="79"/>
      <c r="KI1269" s="79"/>
      <c r="KJ1269" s="79"/>
      <c r="KK1269" s="79"/>
      <c r="KL1269" s="79"/>
      <c r="KM1269" s="79"/>
      <c r="KN1269" s="79"/>
      <c r="KO1269" s="79"/>
      <c r="KP1269" s="79"/>
      <c r="KQ1269" s="79"/>
      <c r="KR1269" s="79"/>
      <c r="KS1269" s="79"/>
      <c r="KT1269" s="79"/>
      <c r="KU1269" s="79"/>
      <c r="KV1269" s="79"/>
      <c r="KW1269" s="79"/>
      <c r="KX1269" s="79"/>
      <c r="KY1269" s="79"/>
      <c r="KZ1269" s="79"/>
      <c r="LA1269" s="79"/>
      <c r="LB1269" s="79"/>
      <c r="LC1269" s="79"/>
      <c r="LD1269" s="79"/>
      <c r="LE1269" s="79"/>
      <c r="LF1269" s="79"/>
      <c r="LG1269" s="79"/>
      <c r="LH1269" s="79"/>
      <c r="LI1269" s="79"/>
      <c r="LJ1269" s="79"/>
      <c r="LK1269" s="79"/>
      <c r="LL1269" s="79"/>
      <c r="LM1269" s="79"/>
      <c r="LN1269" s="79"/>
      <c r="LO1269" s="79"/>
      <c r="LP1269" s="79"/>
      <c r="LQ1269" s="79"/>
      <c r="LR1269" s="79"/>
      <c r="LS1269" s="79"/>
      <c r="LT1269" s="79"/>
      <c r="LU1269" s="79"/>
      <c r="LV1269" s="79"/>
      <c r="LW1269" s="79"/>
      <c r="LX1269" s="79"/>
      <c r="LY1269" s="79"/>
      <c r="LZ1269" s="79"/>
      <c r="MA1269" s="79"/>
      <c r="MB1269" s="79"/>
      <c r="MC1269" s="79"/>
      <c r="MD1269" s="79"/>
      <c r="ME1269" s="79"/>
      <c r="MF1269" s="79"/>
      <c r="MG1269" s="79"/>
      <c r="MH1269" s="79"/>
      <c r="MI1269" s="79"/>
      <c r="MJ1269" s="79"/>
      <c r="MK1269" s="79"/>
      <c r="ML1269" s="79"/>
      <c r="MM1269" s="79"/>
      <c r="MN1269" s="79"/>
      <c r="MO1269" s="79"/>
      <c r="MP1269" s="79"/>
      <c r="MQ1269" s="79"/>
      <c r="MR1269" s="79"/>
      <c r="MS1269" s="79"/>
      <c r="MT1269" s="79"/>
      <c r="MU1269" s="79"/>
      <c r="MV1269" s="79"/>
      <c r="MW1269" s="79"/>
      <c r="MX1269" s="79"/>
      <c r="MY1269" s="79"/>
      <c r="MZ1269" s="79"/>
      <c r="NA1269" s="79"/>
      <c r="NB1269" s="79"/>
      <c r="NC1269" s="79"/>
      <c r="ND1269" s="79"/>
      <c r="NE1269" s="79"/>
      <c r="NF1269" s="79"/>
      <c r="NG1269" s="79"/>
      <c r="NH1269" s="79"/>
      <c r="NI1269" s="79"/>
      <c r="NJ1269" s="79"/>
      <c r="NK1269" s="79"/>
      <c r="NL1269" s="79"/>
      <c r="NM1269" s="79"/>
      <c r="NN1269" s="79"/>
      <c r="NO1269" s="79"/>
      <c r="NP1269" s="79"/>
      <c r="NQ1269" s="79"/>
      <c r="NR1269" s="79"/>
      <c r="NS1269" s="79"/>
      <c r="NT1269" s="79"/>
      <c r="NU1269" s="79"/>
      <c r="NV1269" s="79"/>
      <c r="NW1269" s="79"/>
      <c r="NX1269" s="79"/>
      <c r="NY1269" s="79"/>
      <c r="NZ1269" s="79"/>
      <c r="OA1269" s="79"/>
      <c r="OB1269" s="79"/>
      <c r="OC1269" s="79"/>
      <c r="OD1269" s="79"/>
      <c r="OE1269" s="79"/>
      <c r="OF1269" s="79"/>
      <c r="OG1269" s="79"/>
      <c r="OH1269" s="79"/>
      <c r="OI1269" s="79"/>
      <c r="OJ1269" s="79"/>
      <c r="OK1269" s="79"/>
      <c r="OL1269" s="79"/>
      <c r="OM1269" s="79"/>
      <c r="ON1269" s="79"/>
      <c r="OO1269" s="79"/>
      <c r="OP1269" s="79"/>
      <c r="OQ1269" s="79"/>
      <c r="OR1269" s="79"/>
      <c r="OS1269" s="79"/>
      <c r="OT1269" s="79"/>
      <c r="OU1269" s="79"/>
      <c r="OV1269" s="79"/>
      <c r="OW1269" s="79"/>
      <c r="OX1269" s="79"/>
      <c r="OY1269" s="79"/>
      <c r="OZ1269" s="79"/>
      <c r="PA1269" s="79"/>
      <c r="PB1269" s="79"/>
      <c r="PC1269" s="79"/>
      <c r="PD1269" s="79"/>
      <c r="PE1269" s="79"/>
      <c r="PF1269" s="79"/>
      <c r="PG1269" s="79"/>
      <c r="PH1269" s="79"/>
      <c r="PI1269" s="79"/>
      <c r="PJ1269" s="79"/>
      <c r="PK1269" s="79"/>
      <c r="PL1269" s="79"/>
      <c r="PM1269" s="79"/>
      <c r="PN1269" s="79"/>
      <c r="PO1269" s="79"/>
      <c r="PP1269" s="79"/>
      <c r="PQ1269" s="79"/>
      <c r="PR1269" s="79"/>
      <c r="PS1269" s="79"/>
      <c r="PT1269" s="79"/>
      <c r="PU1269" s="79"/>
      <c r="PV1269" s="79"/>
      <c r="PW1269" s="79"/>
      <c r="PX1269" s="79"/>
      <c r="PY1269" s="79"/>
      <c r="PZ1269" s="79"/>
      <c r="QA1269" s="79"/>
      <c r="QB1269" s="79"/>
      <c r="QC1269" s="79"/>
      <c r="QD1269" s="79"/>
      <c r="QE1269" s="79"/>
      <c r="QF1269" s="79"/>
      <c r="QG1269" s="79"/>
      <c r="QH1269" s="79"/>
      <c r="QI1269" s="79"/>
      <c r="QJ1269" s="79"/>
      <c r="QK1269" s="79"/>
      <c r="QL1269" s="79"/>
      <c r="QM1269" s="79"/>
      <c r="QN1269" s="79"/>
      <c r="QO1269" s="79"/>
      <c r="QP1269" s="79"/>
      <c r="QQ1269" s="79"/>
      <c r="QR1269" s="79"/>
      <c r="QS1269" s="79"/>
      <c r="QT1269" s="79"/>
      <c r="QU1269" s="79"/>
      <c r="QV1269" s="79"/>
      <c r="QW1269" s="79"/>
      <c r="QX1269" s="79"/>
      <c r="QY1269" s="79"/>
      <c r="QZ1269" s="79"/>
      <c r="RA1269" s="79"/>
      <c r="RB1269" s="79"/>
      <c r="RC1269" s="79"/>
      <c r="RD1269" s="79"/>
      <c r="RE1269" s="79"/>
      <c r="RF1269" s="79"/>
      <c r="RG1269" s="79"/>
      <c r="RH1269" s="79"/>
      <c r="RI1269" s="79"/>
      <c r="RJ1269" s="79"/>
      <c r="RK1269" s="79"/>
      <c r="RL1269" s="79"/>
      <c r="RM1269" s="79"/>
      <c r="RN1269" s="79"/>
      <c r="RO1269" s="79"/>
      <c r="RP1269" s="79"/>
      <c r="RQ1269" s="79"/>
      <c r="RR1269" s="79"/>
      <c r="RS1269" s="79"/>
      <c r="RT1269" s="79"/>
      <c r="RU1269" s="79"/>
      <c r="RV1269" s="79"/>
      <c r="RW1269" s="79"/>
      <c r="RX1269" s="79"/>
      <c r="RY1269" s="79"/>
      <c r="RZ1269" s="79"/>
      <c r="SA1269" s="79"/>
      <c r="SB1269" s="79"/>
      <c r="SC1269" s="79"/>
      <c r="SD1269" s="79"/>
      <c r="SE1269" s="79"/>
      <c r="SF1269" s="79"/>
      <c r="SG1269" s="79"/>
      <c r="SH1269" s="79"/>
      <c r="SI1269" s="79"/>
      <c r="SJ1269" s="79"/>
      <c r="SK1269" s="79"/>
      <c r="SL1269" s="79"/>
      <c r="SM1269" s="79"/>
      <c r="SN1269" s="79"/>
      <c r="SO1269" s="79"/>
      <c r="SP1269" s="79"/>
      <c r="SQ1269" s="79"/>
      <c r="SR1269" s="79"/>
      <c r="SS1269" s="79"/>
      <c r="ST1269" s="79"/>
      <c r="SU1269" s="79"/>
      <c r="SV1269" s="79"/>
      <c r="SW1269" s="79"/>
      <c r="SX1269" s="79"/>
      <c r="SY1269" s="79"/>
      <c r="SZ1269" s="79"/>
      <c r="TA1269" s="79"/>
      <c r="TB1269" s="79"/>
      <c r="TC1269" s="79"/>
      <c r="TD1269" s="79"/>
      <c r="TE1269" s="79"/>
      <c r="TF1269" s="79"/>
      <c r="TG1269" s="79"/>
      <c r="TH1269" s="79"/>
      <c r="TI1269" s="79"/>
      <c r="TJ1269" s="79"/>
      <c r="TK1269" s="79"/>
      <c r="TL1269" s="79"/>
      <c r="TM1269" s="79"/>
      <c r="TN1269" s="79"/>
      <c r="TO1269" s="79"/>
      <c r="TP1269" s="79"/>
      <c r="TQ1269" s="79"/>
      <c r="TR1269" s="79"/>
      <c r="TS1269" s="79"/>
      <c r="TT1269" s="79"/>
      <c r="TU1269" s="79"/>
      <c r="TV1269" s="79"/>
      <c r="TW1269" s="79"/>
      <c r="TX1269" s="79"/>
      <c r="TY1269" s="79"/>
      <c r="TZ1269" s="79"/>
      <c r="UA1269" s="79"/>
      <c r="UB1269" s="79"/>
      <c r="UC1269" s="79"/>
      <c r="UD1269" s="79"/>
      <c r="UE1269" s="79"/>
      <c r="UF1269" s="79"/>
      <c r="UG1269" s="79"/>
      <c r="UH1269" s="79"/>
      <c r="UI1269" s="79"/>
      <c r="UJ1269" s="79"/>
      <c r="UK1269" s="79"/>
      <c r="UL1269" s="79"/>
      <c r="UM1269" s="79"/>
      <c r="UN1269" s="79"/>
      <c r="UO1269" s="79"/>
      <c r="UP1269" s="79"/>
      <c r="UQ1269" s="79"/>
      <c r="UR1269" s="79"/>
      <c r="US1269" s="79"/>
      <c r="UT1269" s="79"/>
      <c r="UU1269" s="79"/>
      <c r="UV1269" s="79"/>
      <c r="UW1269" s="79"/>
      <c r="UX1269" s="79"/>
      <c r="UY1269" s="79"/>
      <c r="UZ1269" s="79"/>
      <c r="VA1269" s="79"/>
      <c r="VB1269" s="79"/>
      <c r="VC1269" s="79"/>
      <c r="VD1269" s="79"/>
      <c r="VE1269" s="79"/>
      <c r="VF1269" s="79"/>
      <c r="VG1269" s="79"/>
      <c r="VH1269" s="79"/>
      <c r="VI1269" s="79"/>
      <c r="VJ1269" s="79"/>
      <c r="VK1269" s="79"/>
      <c r="VL1269" s="79"/>
      <c r="VM1269" s="79"/>
      <c r="VN1269" s="79"/>
      <c r="VO1269" s="79"/>
      <c r="VP1269" s="79"/>
      <c r="VQ1269" s="79"/>
      <c r="VR1269" s="79"/>
      <c r="VS1269" s="79"/>
      <c r="VT1269" s="79"/>
      <c r="VU1269" s="79"/>
      <c r="VV1269" s="79"/>
      <c r="VW1269" s="79"/>
      <c r="VX1269" s="79"/>
      <c r="VY1269" s="79"/>
      <c r="VZ1269" s="79"/>
      <c r="WA1269" s="79"/>
      <c r="WB1269" s="79"/>
      <c r="WC1269" s="79"/>
    </row>
    <row r="1270" spans="1:601" s="102" customFormat="1">
      <c r="A1270" s="98">
        <f>IF(C1270=C1269,A1269,IF(C1270=(C1269+1),A1269,(A1269+1)))</f>
        <v>183</v>
      </c>
      <c r="B1270" s="50" t="str">
        <f>IF(L1270="Stroke",IF(M1270=M1269,IF(A1270&lt;&gt;A1269,1,IF(L1269="Stroke",B1269+1,IF(L1268="Stroke",B1268+1,IF(L1267="Stroke",B1267+1,IF(L1266="Stroke",B1266+1,IF(L1265="Stroke",B1265+1,IF(L1264="Stroke",B1264+1,IF(L1263="Stroke",B1263+1,"")))))))),IF(A1270&lt;&gt;A1268,1,IF(M1270=M1268,IF(L1268="Stroke",B1268+1,IF(M1270=M1267,IF(L1267="Stroke",B1267+1,""))),1))),"")</f>
        <v/>
      </c>
      <c r="C1270" s="53">
        <f t="shared" si="38"/>
        <v>66048</v>
      </c>
      <c r="D1270" s="53" t="str">
        <f t="shared" si="39"/>
        <v>2018124</v>
      </c>
      <c r="E1270" s="53">
        <v>2018</v>
      </c>
      <c r="F1270" s="53">
        <v>1</v>
      </c>
      <c r="G1270" s="53">
        <v>24</v>
      </c>
      <c r="H1270" s="53">
        <v>18</v>
      </c>
      <c r="I1270" s="53">
        <v>20</v>
      </c>
      <c r="J1270" s="53">
        <v>48</v>
      </c>
      <c r="K1270" s="53">
        <v>845</v>
      </c>
      <c r="L1270" s="53" t="s">
        <v>44</v>
      </c>
      <c r="M1270" s="53" t="s">
        <v>98</v>
      </c>
      <c r="N1270" s="53" t="s">
        <v>20</v>
      </c>
      <c r="O1270" s="53" t="s">
        <v>27</v>
      </c>
      <c r="P1270" s="53">
        <v>190</v>
      </c>
      <c r="Q1270" s="53" t="s">
        <v>118</v>
      </c>
      <c r="R1270" s="61" t="s">
        <v>119</v>
      </c>
      <c r="S1270" s="61"/>
      <c r="T1270" s="61"/>
      <c r="U1270" s="79"/>
      <c r="V1270" s="79"/>
      <c r="W1270" s="79"/>
      <c r="X1270" s="79"/>
      <c r="Y1270" s="79"/>
      <c r="Z1270" s="79"/>
      <c r="AA1270" s="79"/>
      <c r="AB1270" s="79"/>
      <c r="AC1270" s="79"/>
      <c r="AD1270" s="79"/>
      <c r="AE1270" s="79"/>
      <c r="AF1270" s="79"/>
      <c r="AG1270" s="79"/>
      <c r="AH1270" s="79"/>
      <c r="AI1270" s="79"/>
      <c r="AJ1270" s="79"/>
      <c r="AK1270" s="79"/>
      <c r="AL1270" s="79"/>
      <c r="AM1270" s="79"/>
      <c r="AN1270" s="79"/>
      <c r="AO1270" s="79"/>
      <c r="AP1270" s="79"/>
      <c r="AQ1270" s="79"/>
      <c r="AR1270" s="79"/>
      <c r="AS1270" s="79"/>
      <c r="AT1270" s="79"/>
      <c r="AU1270" s="79"/>
      <c r="AV1270" s="79"/>
      <c r="AW1270" s="79"/>
      <c r="AX1270" s="79"/>
      <c r="AY1270" s="79"/>
      <c r="AZ1270" s="79"/>
      <c r="BA1270" s="79"/>
      <c r="BB1270" s="79"/>
      <c r="BC1270" s="79"/>
      <c r="BD1270" s="79"/>
      <c r="BE1270" s="79"/>
      <c r="BF1270" s="79"/>
      <c r="BG1270" s="79"/>
      <c r="BH1270" s="79"/>
      <c r="BI1270" s="79"/>
      <c r="BJ1270" s="79"/>
      <c r="BK1270" s="79"/>
      <c r="BL1270" s="79"/>
      <c r="BM1270" s="79"/>
      <c r="BN1270" s="79"/>
      <c r="BO1270" s="79"/>
      <c r="BP1270" s="79"/>
      <c r="BQ1270" s="79"/>
      <c r="BR1270" s="79"/>
      <c r="BS1270" s="79"/>
      <c r="BT1270" s="79"/>
      <c r="BU1270" s="79"/>
      <c r="BV1270" s="79"/>
      <c r="BW1270" s="79"/>
      <c r="BX1270" s="79"/>
      <c r="BY1270" s="79"/>
      <c r="BZ1270" s="79"/>
      <c r="CA1270" s="79"/>
      <c r="CB1270" s="79"/>
      <c r="CC1270" s="79"/>
      <c r="CD1270" s="79"/>
      <c r="CE1270" s="79"/>
      <c r="CF1270" s="79"/>
      <c r="CG1270" s="79"/>
      <c r="CH1270" s="79"/>
      <c r="CI1270" s="79"/>
      <c r="CJ1270" s="79"/>
      <c r="CK1270" s="79"/>
      <c r="CL1270" s="79"/>
      <c r="CM1270" s="79"/>
      <c r="CN1270" s="79"/>
      <c r="CO1270" s="79"/>
      <c r="CP1270" s="79"/>
      <c r="CQ1270" s="79"/>
      <c r="CR1270" s="79"/>
      <c r="CS1270" s="79"/>
      <c r="CT1270" s="79"/>
      <c r="CU1270" s="79"/>
      <c r="CV1270" s="79"/>
      <c r="CW1270" s="79"/>
      <c r="CX1270" s="79"/>
      <c r="CY1270" s="79"/>
      <c r="CZ1270" s="79"/>
      <c r="DA1270" s="79"/>
      <c r="DB1270" s="79"/>
      <c r="DC1270" s="79"/>
      <c r="DD1270" s="79"/>
      <c r="DE1270" s="79"/>
      <c r="DF1270" s="79"/>
      <c r="DG1270" s="79"/>
      <c r="DH1270" s="79"/>
      <c r="DI1270" s="79"/>
      <c r="DJ1270" s="79"/>
      <c r="DK1270" s="79"/>
      <c r="DL1270" s="79"/>
      <c r="DM1270" s="79"/>
      <c r="DN1270" s="79"/>
      <c r="DO1270" s="79"/>
      <c r="DP1270" s="79"/>
      <c r="DQ1270" s="79"/>
      <c r="DR1270" s="79"/>
      <c r="DS1270" s="79"/>
      <c r="DT1270" s="79"/>
      <c r="DU1270" s="79"/>
      <c r="DV1270" s="79"/>
      <c r="DW1270" s="79"/>
      <c r="DX1270" s="79"/>
      <c r="DY1270" s="79"/>
      <c r="DZ1270" s="79"/>
      <c r="EA1270" s="79"/>
      <c r="EB1270" s="79"/>
      <c r="EC1270" s="79"/>
      <c r="ED1270" s="79"/>
      <c r="EE1270" s="79"/>
      <c r="EF1270" s="79"/>
      <c r="EG1270" s="79"/>
      <c r="EH1270" s="79"/>
      <c r="EI1270" s="79"/>
      <c r="EJ1270" s="79"/>
      <c r="EK1270" s="79"/>
      <c r="EL1270" s="79"/>
      <c r="EM1270" s="79"/>
      <c r="EN1270" s="79"/>
      <c r="EO1270" s="79"/>
      <c r="EP1270" s="79"/>
      <c r="EQ1270" s="79"/>
      <c r="ER1270" s="79"/>
      <c r="ES1270" s="79"/>
      <c r="ET1270" s="79"/>
      <c r="EU1270" s="79"/>
      <c r="EV1270" s="79"/>
      <c r="EW1270" s="79"/>
      <c r="EX1270" s="79"/>
      <c r="EY1270" s="79"/>
      <c r="EZ1270" s="79"/>
      <c r="FA1270" s="79"/>
      <c r="FB1270" s="79"/>
      <c r="FC1270" s="79"/>
      <c r="FD1270" s="79"/>
      <c r="FE1270" s="79"/>
      <c r="FF1270" s="79"/>
      <c r="FG1270" s="79"/>
      <c r="FH1270" s="79"/>
      <c r="FI1270" s="79"/>
      <c r="FJ1270" s="79"/>
      <c r="FK1270" s="79"/>
      <c r="FL1270" s="79"/>
      <c r="FM1270" s="79"/>
      <c r="FN1270" s="79"/>
      <c r="FO1270" s="79"/>
      <c r="FP1270" s="79"/>
      <c r="FQ1270" s="79"/>
      <c r="FR1270" s="79"/>
      <c r="FS1270" s="79"/>
      <c r="FT1270" s="79"/>
      <c r="FU1270" s="79"/>
      <c r="FV1270" s="79"/>
      <c r="FW1270" s="79"/>
      <c r="FX1270" s="79"/>
      <c r="FY1270" s="79"/>
      <c r="FZ1270" s="79"/>
      <c r="GA1270" s="79"/>
      <c r="GB1270" s="79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79"/>
      <c r="HP1270" s="79"/>
      <c r="HQ1270" s="79"/>
      <c r="HR1270" s="79"/>
      <c r="HS1270" s="79"/>
      <c r="HT1270" s="79"/>
      <c r="HU1270" s="79"/>
      <c r="HV1270" s="79"/>
      <c r="HW1270" s="79"/>
      <c r="HX1270" s="79"/>
      <c r="HY1270" s="79"/>
      <c r="HZ1270" s="79"/>
      <c r="IA1270" s="79"/>
      <c r="IB1270" s="79"/>
      <c r="IC1270" s="79"/>
      <c r="ID1270" s="79"/>
      <c r="IE1270" s="79"/>
      <c r="IF1270" s="79"/>
      <c r="IG1270" s="79"/>
      <c r="IH1270" s="79"/>
      <c r="II1270" s="79"/>
      <c r="IJ1270" s="79"/>
      <c r="IK1270" s="79"/>
      <c r="IL1270" s="79"/>
      <c r="IM1270" s="79"/>
      <c r="IN1270" s="79"/>
      <c r="IO1270" s="79"/>
      <c r="IP1270" s="79"/>
      <c r="IQ1270" s="79"/>
      <c r="IR1270" s="79"/>
      <c r="IS1270" s="79"/>
      <c r="IT1270" s="79"/>
      <c r="IU1270" s="79"/>
      <c r="IV1270" s="79"/>
      <c r="IW1270" s="79"/>
      <c r="IX1270" s="79"/>
      <c r="IY1270" s="79"/>
      <c r="IZ1270" s="79"/>
      <c r="JA1270" s="79"/>
      <c r="JB1270" s="79"/>
      <c r="JC1270" s="79"/>
      <c r="JD1270" s="79"/>
      <c r="JE1270" s="79"/>
      <c r="JF1270" s="79"/>
      <c r="JG1270" s="79"/>
      <c r="JH1270" s="79"/>
      <c r="JI1270" s="79"/>
      <c r="JJ1270" s="79"/>
      <c r="JK1270" s="79"/>
      <c r="JL1270" s="79"/>
      <c r="JM1270" s="79"/>
      <c r="JN1270" s="79"/>
      <c r="JO1270" s="79"/>
      <c r="JP1270" s="79"/>
      <c r="JQ1270" s="79"/>
      <c r="JR1270" s="79"/>
      <c r="JS1270" s="79"/>
      <c r="JT1270" s="79"/>
      <c r="JU1270" s="79"/>
      <c r="JV1270" s="79"/>
      <c r="JW1270" s="79"/>
      <c r="JX1270" s="79"/>
      <c r="JY1270" s="79"/>
      <c r="JZ1270" s="79"/>
      <c r="KA1270" s="79"/>
      <c r="KB1270" s="79"/>
      <c r="KC1270" s="79"/>
      <c r="KD1270" s="79"/>
      <c r="KE1270" s="79"/>
      <c r="KF1270" s="79"/>
      <c r="KG1270" s="79"/>
      <c r="KH1270" s="79"/>
      <c r="KI1270" s="79"/>
      <c r="KJ1270" s="79"/>
      <c r="KK1270" s="79"/>
      <c r="KL1270" s="79"/>
      <c r="KM1270" s="79"/>
      <c r="KN1270" s="79"/>
      <c r="KO1270" s="79"/>
      <c r="KP1270" s="79"/>
      <c r="KQ1270" s="79"/>
      <c r="KR1270" s="79"/>
      <c r="KS1270" s="79"/>
      <c r="KT1270" s="79"/>
      <c r="KU1270" s="79"/>
      <c r="KV1270" s="79"/>
      <c r="KW1270" s="79"/>
      <c r="KX1270" s="79"/>
      <c r="KY1270" s="79"/>
      <c r="KZ1270" s="79"/>
      <c r="LA1270" s="79"/>
      <c r="LB1270" s="79"/>
      <c r="LC1270" s="79"/>
      <c r="LD1270" s="79"/>
      <c r="LE1270" s="79"/>
      <c r="LF1270" s="79"/>
      <c r="LG1270" s="79"/>
      <c r="LH1270" s="79"/>
      <c r="LI1270" s="79"/>
      <c r="LJ1270" s="79"/>
      <c r="LK1270" s="79"/>
      <c r="LL1270" s="79"/>
      <c r="LM1270" s="79"/>
      <c r="LN1270" s="79"/>
      <c r="LO1270" s="79"/>
      <c r="LP1270" s="79"/>
      <c r="LQ1270" s="79"/>
      <c r="LR1270" s="79"/>
      <c r="LS1270" s="79"/>
      <c r="LT1270" s="79"/>
      <c r="LU1270" s="79"/>
      <c r="LV1270" s="79"/>
      <c r="LW1270" s="79"/>
      <c r="LX1270" s="79"/>
      <c r="LY1270" s="79"/>
      <c r="LZ1270" s="79"/>
      <c r="MA1270" s="79"/>
      <c r="MB1270" s="79"/>
      <c r="MC1270" s="79"/>
      <c r="MD1270" s="79"/>
      <c r="ME1270" s="79"/>
      <c r="MF1270" s="79"/>
      <c r="MG1270" s="79"/>
      <c r="MH1270" s="79"/>
      <c r="MI1270" s="79"/>
      <c r="MJ1270" s="79"/>
      <c r="MK1270" s="79"/>
      <c r="ML1270" s="79"/>
      <c r="MM1270" s="79"/>
      <c r="MN1270" s="79"/>
      <c r="MO1270" s="79"/>
      <c r="MP1270" s="79"/>
      <c r="MQ1270" s="79"/>
      <c r="MR1270" s="79"/>
      <c r="MS1270" s="79"/>
      <c r="MT1270" s="79"/>
      <c r="MU1270" s="79"/>
      <c r="MV1270" s="79"/>
      <c r="MW1270" s="79"/>
      <c r="MX1270" s="79"/>
      <c r="MY1270" s="79"/>
      <c r="MZ1270" s="79"/>
      <c r="NA1270" s="79"/>
      <c r="NB1270" s="79"/>
      <c r="NC1270" s="79"/>
      <c r="ND1270" s="79"/>
      <c r="NE1270" s="79"/>
      <c r="NF1270" s="79"/>
      <c r="NG1270" s="79"/>
      <c r="NH1270" s="79"/>
      <c r="NI1270" s="79"/>
      <c r="NJ1270" s="79"/>
      <c r="NK1270" s="79"/>
      <c r="NL1270" s="79"/>
      <c r="NM1270" s="79"/>
      <c r="NN1270" s="79"/>
      <c r="NO1270" s="79"/>
      <c r="NP1270" s="79"/>
      <c r="NQ1270" s="79"/>
      <c r="NR1270" s="79"/>
      <c r="NS1270" s="79"/>
      <c r="NT1270" s="79"/>
      <c r="NU1270" s="79"/>
      <c r="NV1270" s="79"/>
      <c r="NW1270" s="79"/>
      <c r="NX1270" s="79"/>
      <c r="NY1270" s="79"/>
      <c r="NZ1270" s="79"/>
      <c r="OA1270" s="79"/>
      <c r="OB1270" s="79"/>
      <c r="OC1270" s="79"/>
      <c r="OD1270" s="79"/>
      <c r="OE1270" s="79"/>
      <c r="OF1270" s="79"/>
      <c r="OG1270" s="79"/>
      <c r="OH1270" s="79"/>
      <c r="OI1270" s="79"/>
      <c r="OJ1270" s="79"/>
      <c r="OK1270" s="79"/>
      <c r="OL1270" s="79"/>
      <c r="OM1270" s="79"/>
      <c r="ON1270" s="79"/>
      <c r="OO1270" s="79"/>
      <c r="OP1270" s="79"/>
      <c r="OQ1270" s="79"/>
      <c r="OR1270" s="79"/>
      <c r="OS1270" s="79"/>
      <c r="OT1270" s="79"/>
      <c r="OU1270" s="79"/>
      <c r="OV1270" s="79"/>
      <c r="OW1270" s="79"/>
      <c r="OX1270" s="79"/>
      <c r="OY1270" s="79"/>
      <c r="OZ1270" s="79"/>
      <c r="PA1270" s="79"/>
      <c r="PB1270" s="79"/>
      <c r="PC1270" s="79"/>
      <c r="PD1270" s="79"/>
      <c r="PE1270" s="79"/>
      <c r="PF1270" s="79"/>
      <c r="PG1270" s="79"/>
      <c r="PH1270" s="79"/>
      <c r="PI1270" s="79"/>
      <c r="PJ1270" s="79"/>
      <c r="PK1270" s="79"/>
      <c r="PL1270" s="79"/>
      <c r="PM1270" s="79"/>
      <c r="PN1270" s="79"/>
      <c r="PO1270" s="79"/>
      <c r="PP1270" s="79"/>
      <c r="PQ1270" s="79"/>
      <c r="PR1270" s="79"/>
      <c r="PS1270" s="79"/>
      <c r="PT1270" s="79"/>
      <c r="PU1270" s="79"/>
      <c r="PV1270" s="79"/>
      <c r="PW1270" s="79"/>
      <c r="PX1270" s="79"/>
      <c r="PY1270" s="79"/>
      <c r="PZ1270" s="79"/>
      <c r="QA1270" s="79"/>
      <c r="QB1270" s="79"/>
      <c r="QC1270" s="79"/>
      <c r="QD1270" s="79"/>
      <c r="QE1270" s="79"/>
      <c r="QF1270" s="79"/>
      <c r="QG1270" s="79"/>
      <c r="QH1270" s="79"/>
      <c r="QI1270" s="79"/>
      <c r="QJ1270" s="79"/>
      <c r="QK1270" s="79"/>
      <c r="QL1270" s="79"/>
      <c r="QM1270" s="79"/>
      <c r="QN1270" s="79"/>
      <c r="QO1270" s="79"/>
      <c r="QP1270" s="79"/>
      <c r="QQ1270" s="79"/>
      <c r="QR1270" s="79"/>
      <c r="QS1270" s="79"/>
      <c r="QT1270" s="79"/>
      <c r="QU1270" s="79"/>
      <c r="QV1270" s="79"/>
      <c r="QW1270" s="79"/>
      <c r="QX1270" s="79"/>
      <c r="QY1270" s="79"/>
      <c r="QZ1270" s="79"/>
      <c r="RA1270" s="79"/>
      <c r="RB1270" s="79"/>
      <c r="RC1270" s="79"/>
      <c r="RD1270" s="79"/>
      <c r="RE1270" s="79"/>
      <c r="RF1270" s="79"/>
      <c r="RG1270" s="79"/>
      <c r="RH1270" s="79"/>
      <c r="RI1270" s="79"/>
      <c r="RJ1270" s="79"/>
      <c r="RK1270" s="79"/>
      <c r="RL1270" s="79"/>
      <c r="RM1270" s="79"/>
      <c r="RN1270" s="79"/>
      <c r="RO1270" s="79"/>
      <c r="RP1270" s="79"/>
      <c r="RQ1270" s="79"/>
      <c r="RR1270" s="79"/>
      <c r="RS1270" s="79"/>
      <c r="RT1270" s="79"/>
      <c r="RU1270" s="79"/>
      <c r="RV1270" s="79"/>
      <c r="RW1270" s="79"/>
      <c r="RX1270" s="79"/>
      <c r="RY1270" s="79"/>
      <c r="RZ1270" s="79"/>
      <c r="SA1270" s="79"/>
      <c r="SB1270" s="79"/>
      <c r="SC1270" s="79"/>
      <c r="SD1270" s="79"/>
      <c r="SE1270" s="79"/>
      <c r="SF1270" s="79"/>
      <c r="SG1270" s="79"/>
      <c r="SH1270" s="79"/>
      <c r="SI1270" s="79"/>
      <c r="SJ1270" s="79"/>
      <c r="SK1270" s="79"/>
      <c r="SL1270" s="79"/>
      <c r="SM1270" s="79"/>
      <c r="SN1270" s="79"/>
      <c r="SO1270" s="79"/>
      <c r="SP1270" s="79"/>
      <c r="SQ1270" s="79"/>
      <c r="SR1270" s="79"/>
      <c r="SS1270" s="79"/>
      <c r="ST1270" s="79"/>
      <c r="SU1270" s="79"/>
      <c r="SV1270" s="79"/>
      <c r="SW1270" s="79"/>
      <c r="SX1270" s="79"/>
      <c r="SY1270" s="79"/>
      <c r="SZ1270" s="79"/>
      <c r="TA1270" s="79"/>
      <c r="TB1270" s="79"/>
      <c r="TC1270" s="79"/>
      <c r="TD1270" s="79"/>
      <c r="TE1270" s="79"/>
      <c r="TF1270" s="79"/>
      <c r="TG1270" s="79"/>
      <c r="TH1270" s="79"/>
      <c r="TI1270" s="79"/>
      <c r="TJ1270" s="79"/>
      <c r="TK1270" s="79"/>
      <c r="TL1270" s="79"/>
      <c r="TM1270" s="79"/>
      <c r="TN1270" s="79"/>
      <c r="TO1270" s="79"/>
      <c r="TP1270" s="79"/>
      <c r="TQ1270" s="79"/>
      <c r="TR1270" s="79"/>
      <c r="TS1270" s="79"/>
      <c r="TT1270" s="79"/>
      <c r="TU1270" s="79"/>
      <c r="TV1270" s="79"/>
      <c r="TW1270" s="79"/>
      <c r="TX1270" s="79"/>
      <c r="TY1270" s="79"/>
      <c r="TZ1270" s="79"/>
      <c r="UA1270" s="79"/>
      <c r="UB1270" s="79"/>
      <c r="UC1270" s="79"/>
      <c r="UD1270" s="79"/>
      <c r="UE1270" s="79"/>
      <c r="UF1270" s="79"/>
      <c r="UG1270" s="79"/>
      <c r="UH1270" s="79"/>
      <c r="UI1270" s="79"/>
      <c r="UJ1270" s="79"/>
      <c r="UK1270" s="79"/>
      <c r="UL1270" s="79"/>
      <c r="UM1270" s="79"/>
      <c r="UN1270" s="79"/>
      <c r="UO1270" s="79"/>
      <c r="UP1270" s="79"/>
      <c r="UQ1270" s="79"/>
      <c r="UR1270" s="79"/>
      <c r="US1270" s="79"/>
      <c r="UT1270" s="79"/>
      <c r="UU1270" s="79"/>
      <c r="UV1270" s="79"/>
      <c r="UW1270" s="79"/>
      <c r="UX1270" s="79"/>
      <c r="UY1270" s="79"/>
      <c r="UZ1270" s="79"/>
      <c r="VA1270" s="79"/>
      <c r="VB1270" s="79"/>
      <c r="VC1270" s="79"/>
      <c r="VD1270" s="79"/>
      <c r="VE1270" s="79"/>
      <c r="VF1270" s="79"/>
      <c r="VG1270" s="79"/>
      <c r="VH1270" s="79"/>
      <c r="VI1270" s="79"/>
      <c r="VJ1270" s="79"/>
      <c r="VK1270" s="79"/>
      <c r="VL1270" s="79"/>
      <c r="VM1270" s="79"/>
      <c r="VN1270" s="79"/>
      <c r="VO1270" s="79"/>
      <c r="VP1270" s="79"/>
      <c r="VQ1270" s="79"/>
      <c r="VR1270" s="79"/>
      <c r="VS1270" s="79"/>
      <c r="VT1270" s="79"/>
      <c r="VU1270" s="79"/>
      <c r="VV1270" s="79"/>
      <c r="VW1270" s="79"/>
      <c r="VX1270" s="79"/>
      <c r="VY1270" s="79"/>
      <c r="VZ1270" s="79"/>
      <c r="WA1270" s="79"/>
      <c r="WB1270" s="79"/>
      <c r="WC1270" s="79"/>
    </row>
    <row r="1271" spans="1:601" s="102" customFormat="1">
      <c r="A1271" s="54">
        <f>IF(C1271=C1270,A1270,IF(C1271=(C1270+1),A1270,(A1270+1)))</f>
        <v>183</v>
      </c>
      <c r="B1271" s="50" t="str">
        <f>IF(L1271="Stroke",IF(M1271=M1270,IF(A1271&lt;&gt;A1270,1,IF(L1270="Stroke",B1270+1,IF(L1269="Stroke",B1269+1,IF(L1268="Stroke",B1268+1,IF(L1267="Stroke",B1267+1,IF(L1266="Stroke",B1266+1,IF(L1265="Stroke",B1265+1,IF(L1264="Stroke",B1264+1,"")))))))),IF(A1271&lt;&gt;A1269,1,IF(M1271=M1269,IF(L1269="Stroke",B1269+1,IF(M1271=M1268,IF(L1268="Stroke",B1268+1,""))),1))),"")</f>
        <v/>
      </c>
      <c r="C1271" s="54">
        <f t="shared" si="38"/>
        <v>66048</v>
      </c>
      <c r="D1271" s="54" t="str">
        <f t="shared" si="39"/>
        <v>2018124</v>
      </c>
      <c r="E1271" s="54">
        <v>2018</v>
      </c>
      <c r="F1271" s="54">
        <v>1</v>
      </c>
      <c r="G1271" s="54">
        <v>24</v>
      </c>
      <c r="H1271" s="54">
        <v>18</v>
      </c>
      <c r="I1271" s="54">
        <v>20</v>
      </c>
      <c r="J1271" s="54">
        <v>48</v>
      </c>
      <c r="K1271" s="54">
        <v>891</v>
      </c>
      <c r="L1271" s="56" t="s">
        <v>47</v>
      </c>
      <c r="M1271" s="54" t="s">
        <v>98</v>
      </c>
      <c r="N1271" s="54" t="s">
        <v>20</v>
      </c>
      <c r="O1271" s="54" t="s">
        <v>27</v>
      </c>
      <c r="P1271" s="54">
        <v>0</v>
      </c>
      <c r="Q1271" s="54" t="s">
        <v>120</v>
      </c>
      <c r="R1271" s="61"/>
      <c r="S1271" s="61"/>
      <c r="T1271" s="61"/>
      <c r="U1271" s="79"/>
      <c r="V1271" s="79"/>
      <c r="W1271" s="79"/>
      <c r="X1271" s="79"/>
      <c r="Y1271" s="79"/>
      <c r="Z1271" s="79"/>
      <c r="AA1271" s="79"/>
      <c r="AB1271" s="79"/>
      <c r="AC1271" s="79"/>
      <c r="AD1271" s="79"/>
      <c r="AE1271" s="79"/>
      <c r="AF1271" s="79"/>
      <c r="AG1271" s="79"/>
      <c r="AH1271" s="79"/>
      <c r="AI1271" s="79"/>
      <c r="AJ1271" s="79"/>
      <c r="AK1271" s="79"/>
      <c r="AL1271" s="79"/>
      <c r="AM1271" s="79"/>
      <c r="AN1271" s="79"/>
      <c r="AO1271" s="79"/>
      <c r="AP1271" s="79"/>
      <c r="AQ1271" s="79"/>
      <c r="AR1271" s="79"/>
      <c r="AS1271" s="79"/>
      <c r="AT1271" s="79"/>
      <c r="AU1271" s="79"/>
      <c r="AV1271" s="79"/>
      <c r="AW1271" s="79"/>
      <c r="AX1271" s="79"/>
      <c r="AY1271" s="79"/>
      <c r="AZ1271" s="79"/>
      <c r="BA1271" s="79"/>
      <c r="BB1271" s="79"/>
      <c r="BC1271" s="79"/>
      <c r="BD1271" s="79"/>
      <c r="BE1271" s="79"/>
      <c r="BF1271" s="79"/>
      <c r="BG1271" s="79"/>
      <c r="BH1271" s="79"/>
      <c r="BI1271" s="79"/>
      <c r="BJ1271" s="79"/>
      <c r="BK1271" s="79"/>
      <c r="BL1271" s="79"/>
      <c r="BM1271" s="79"/>
      <c r="BN1271" s="79"/>
      <c r="BO1271" s="79"/>
      <c r="BP1271" s="79"/>
      <c r="BQ1271" s="79"/>
      <c r="BR1271" s="79"/>
      <c r="BS1271" s="79"/>
      <c r="BT1271" s="79"/>
      <c r="BU1271" s="79"/>
      <c r="BV1271" s="79"/>
      <c r="BW1271" s="79"/>
      <c r="BX1271" s="79"/>
      <c r="BY1271" s="79"/>
      <c r="BZ1271" s="79"/>
      <c r="CA1271" s="79"/>
      <c r="CB1271" s="79"/>
      <c r="CC1271" s="79"/>
      <c r="CD1271" s="79"/>
      <c r="CE1271" s="79"/>
      <c r="CF1271" s="79"/>
      <c r="CG1271" s="79"/>
      <c r="CH1271" s="79"/>
      <c r="CI1271" s="79"/>
      <c r="CJ1271" s="79"/>
      <c r="CK1271" s="79"/>
      <c r="CL1271" s="79"/>
      <c r="CM1271" s="79"/>
      <c r="CN1271" s="79"/>
      <c r="CO1271" s="79"/>
      <c r="CP1271" s="79"/>
      <c r="CQ1271" s="79"/>
      <c r="CR1271" s="79"/>
      <c r="CS1271" s="79"/>
      <c r="CT1271" s="79"/>
      <c r="CU1271" s="79"/>
      <c r="CV1271" s="79"/>
      <c r="CW1271" s="79"/>
      <c r="CX1271" s="79"/>
      <c r="CY1271" s="79"/>
      <c r="CZ1271" s="79"/>
      <c r="DA1271" s="79"/>
      <c r="DB1271" s="79"/>
      <c r="DC1271" s="79"/>
      <c r="DD1271" s="79"/>
      <c r="DE1271" s="79"/>
      <c r="DF1271" s="79"/>
      <c r="DG1271" s="79"/>
      <c r="DH1271" s="79"/>
      <c r="DI1271" s="79"/>
      <c r="DJ1271" s="79"/>
      <c r="DK1271" s="79"/>
      <c r="DL1271" s="79"/>
      <c r="DM1271" s="79"/>
      <c r="DN1271" s="79"/>
      <c r="DO1271" s="79"/>
      <c r="DP1271" s="79"/>
      <c r="DQ1271" s="79"/>
      <c r="DR1271" s="79"/>
      <c r="DS1271" s="79"/>
      <c r="DT1271" s="79"/>
      <c r="DU1271" s="79"/>
      <c r="DV1271" s="79"/>
      <c r="DW1271" s="79"/>
      <c r="DX1271" s="79"/>
      <c r="DY1271" s="79"/>
      <c r="DZ1271" s="79"/>
      <c r="EA1271" s="79"/>
      <c r="EB1271" s="79"/>
      <c r="EC1271" s="79"/>
      <c r="ED1271" s="79"/>
      <c r="EE1271" s="79"/>
      <c r="EF1271" s="79"/>
      <c r="EG1271" s="79"/>
      <c r="EH1271" s="79"/>
      <c r="EI1271" s="79"/>
      <c r="EJ1271" s="79"/>
      <c r="EK1271" s="79"/>
      <c r="EL1271" s="79"/>
      <c r="EM1271" s="79"/>
      <c r="EN1271" s="79"/>
      <c r="EO1271" s="79"/>
      <c r="EP1271" s="79"/>
      <c r="EQ1271" s="79"/>
      <c r="ER1271" s="79"/>
      <c r="ES1271" s="79"/>
      <c r="ET1271" s="79"/>
      <c r="EU1271" s="79"/>
      <c r="EV1271" s="79"/>
      <c r="EW1271" s="79"/>
      <c r="EX1271" s="79"/>
      <c r="EY1271" s="79"/>
      <c r="EZ1271" s="79"/>
      <c r="FA1271" s="79"/>
      <c r="FB1271" s="79"/>
      <c r="FC1271" s="79"/>
      <c r="FD1271" s="79"/>
      <c r="FE1271" s="79"/>
      <c r="FF1271" s="79"/>
      <c r="FG1271" s="79"/>
      <c r="FH1271" s="79"/>
      <c r="FI1271" s="79"/>
      <c r="FJ1271" s="79"/>
      <c r="FK1271" s="79"/>
      <c r="FL1271" s="79"/>
      <c r="FM1271" s="79"/>
      <c r="FN1271" s="79"/>
      <c r="FO1271" s="79"/>
      <c r="FP1271" s="79"/>
      <c r="FQ1271" s="79"/>
      <c r="FR1271" s="79"/>
      <c r="FS1271" s="79"/>
      <c r="FT1271" s="79"/>
      <c r="FU1271" s="79"/>
      <c r="FV1271" s="79"/>
      <c r="FW1271" s="79"/>
      <c r="FX1271" s="79"/>
      <c r="FY1271" s="79"/>
      <c r="FZ1271" s="79"/>
      <c r="GA1271" s="79"/>
      <c r="GB1271" s="79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79"/>
      <c r="HP1271" s="79"/>
      <c r="HQ1271" s="79"/>
      <c r="HR1271" s="79"/>
      <c r="HS1271" s="79"/>
      <c r="HT1271" s="79"/>
      <c r="HU1271" s="79"/>
      <c r="HV1271" s="79"/>
      <c r="HW1271" s="79"/>
      <c r="HX1271" s="79"/>
      <c r="HY1271" s="79"/>
      <c r="HZ1271" s="79"/>
      <c r="IA1271" s="79"/>
      <c r="IB1271" s="79"/>
      <c r="IC1271" s="79"/>
      <c r="ID1271" s="79"/>
      <c r="IE1271" s="79"/>
      <c r="IF1271" s="79"/>
      <c r="IG1271" s="79"/>
      <c r="IH1271" s="79"/>
      <c r="II1271" s="79"/>
      <c r="IJ1271" s="79"/>
      <c r="IK1271" s="79"/>
      <c r="IL1271" s="79"/>
      <c r="IM1271" s="79"/>
      <c r="IN1271" s="79"/>
      <c r="IO1271" s="79"/>
      <c r="IP1271" s="79"/>
      <c r="IQ1271" s="79"/>
      <c r="IR1271" s="79"/>
      <c r="IS1271" s="79"/>
      <c r="IT1271" s="79"/>
      <c r="IU1271" s="79"/>
      <c r="IV1271" s="79"/>
      <c r="IW1271" s="79"/>
      <c r="IX1271" s="79"/>
      <c r="IY1271" s="79"/>
      <c r="IZ1271" s="79"/>
      <c r="JA1271" s="79"/>
      <c r="JB1271" s="79"/>
      <c r="JC1271" s="79"/>
      <c r="JD1271" s="79"/>
      <c r="JE1271" s="79"/>
      <c r="JF1271" s="79"/>
      <c r="JG1271" s="79"/>
      <c r="JH1271" s="79"/>
      <c r="JI1271" s="79"/>
      <c r="JJ1271" s="79"/>
      <c r="JK1271" s="79"/>
      <c r="JL1271" s="79"/>
      <c r="JM1271" s="79"/>
      <c r="JN1271" s="79"/>
      <c r="JO1271" s="79"/>
      <c r="JP1271" s="79"/>
      <c r="JQ1271" s="79"/>
      <c r="JR1271" s="79"/>
      <c r="JS1271" s="79"/>
      <c r="JT1271" s="79"/>
      <c r="JU1271" s="79"/>
      <c r="JV1271" s="79"/>
      <c r="JW1271" s="79"/>
      <c r="JX1271" s="79"/>
      <c r="JY1271" s="79"/>
      <c r="JZ1271" s="79"/>
      <c r="KA1271" s="79"/>
      <c r="KB1271" s="79"/>
      <c r="KC1271" s="79"/>
      <c r="KD1271" s="79"/>
      <c r="KE1271" s="79"/>
      <c r="KF1271" s="79"/>
      <c r="KG1271" s="79"/>
      <c r="KH1271" s="79"/>
      <c r="KI1271" s="79"/>
      <c r="KJ1271" s="79"/>
      <c r="KK1271" s="79"/>
      <c r="KL1271" s="79"/>
      <c r="KM1271" s="79"/>
      <c r="KN1271" s="79"/>
      <c r="KO1271" s="79"/>
      <c r="KP1271" s="79"/>
      <c r="KQ1271" s="79"/>
      <c r="KR1271" s="79"/>
      <c r="KS1271" s="79"/>
      <c r="KT1271" s="79"/>
      <c r="KU1271" s="79"/>
      <c r="KV1271" s="79"/>
      <c r="KW1271" s="79"/>
      <c r="KX1271" s="79"/>
      <c r="KY1271" s="79"/>
      <c r="KZ1271" s="79"/>
      <c r="LA1271" s="79"/>
      <c r="LB1271" s="79"/>
      <c r="LC1271" s="79"/>
      <c r="LD1271" s="79"/>
      <c r="LE1271" s="79"/>
      <c r="LF1271" s="79"/>
      <c r="LG1271" s="79"/>
      <c r="LH1271" s="79"/>
      <c r="LI1271" s="79"/>
      <c r="LJ1271" s="79"/>
      <c r="LK1271" s="79"/>
      <c r="LL1271" s="79"/>
      <c r="LM1271" s="79"/>
      <c r="LN1271" s="79"/>
      <c r="LO1271" s="79"/>
      <c r="LP1271" s="79"/>
      <c r="LQ1271" s="79"/>
      <c r="LR1271" s="79"/>
      <c r="LS1271" s="79"/>
      <c r="LT1271" s="79"/>
      <c r="LU1271" s="79"/>
      <c r="LV1271" s="79"/>
      <c r="LW1271" s="79"/>
      <c r="LX1271" s="79"/>
      <c r="LY1271" s="79"/>
      <c r="LZ1271" s="79"/>
      <c r="MA1271" s="79"/>
      <c r="MB1271" s="79"/>
      <c r="MC1271" s="79"/>
      <c r="MD1271" s="79"/>
      <c r="ME1271" s="79"/>
      <c r="MF1271" s="79"/>
      <c r="MG1271" s="79"/>
      <c r="MH1271" s="79"/>
      <c r="MI1271" s="79"/>
      <c r="MJ1271" s="79"/>
      <c r="MK1271" s="79"/>
      <c r="ML1271" s="79"/>
      <c r="MM1271" s="79"/>
      <c r="MN1271" s="79"/>
      <c r="MO1271" s="79"/>
      <c r="MP1271" s="79"/>
      <c r="MQ1271" s="79"/>
      <c r="MR1271" s="79"/>
      <c r="MS1271" s="79"/>
      <c r="MT1271" s="79"/>
      <c r="MU1271" s="79"/>
      <c r="MV1271" s="79"/>
      <c r="MW1271" s="79"/>
      <c r="MX1271" s="79"/>
      <c r="MY1271" s="79"/>
      <c r="MZ1271" s="79"/>
      <c r="NA1271" s="79"/>
      <c r="NB1271" s="79"/>
      <c r="NC1271" s="79"/>
      <c r="ND1271" s="79"/>
      <c r="NE1271" s="79"/>
      <c r="NF1271" s="79"/>
      <c r="NG1271" s="79"/>
      <c r="NH1271" s="79"/>
      <c r="NI1271" s="79"/>
      <c r="NJ1271" s="79"/>
      <c r="NK1271" s="79"/>
      <c r="NL1271" s="79"/>
      <c r="NM1271" s="79"/>
      <c r="NN1271" s="79"/>
      <c r="NO1271" s="79"/>
      <c r="NP1271" s="79"/>
      <c r="NQ1271" s="79"/>
      <c r="NR1271" s="79"/>
      <c r="NS1271" s="79"/>
      <c r="NT1271" s="79"/>
      <c r="NU1271" s="79"/>
      <c r="NV1271" s="79"/>
      <c r="NW1271" s="79"/>
      <c r="NX1271" s="79"/>
      <c r="NY1271" s="79"/>
      <c r="NZ1271" s="79"/>
      <c r="OA1271" s="79"/>
      <c r="OB1271" s="79"/>
      <c r="OC1271" s="79"/>
      <c r="OD1271" s="79"/>
      <c r="OE1271" s="79"/>
      <c r="OF1271" s="79"/>
      <c r="OG1271" s="79"/>
      <c r="OH1271" s="79"/>
      <c r="OI1271" s="79"/>
      <c r="OJ1271" s="79"/>
      <c r="OK1271" s="79"/>
      <c r="OL1271" s="79"/>
      <c r="OM1271" s="79"/>
      <c r="ON1271" s="79"/>
      <c r="OO1271" s="79"/>
      <c r="OP1271" s="79"/>
      <c r="OQ1271" s="79"/>
      <c r="OR1271" s="79"/>
      <c r="OS1271" s="79"/>
      <c r="OT1271" s="79"/>
      <c r="OU1271" s="79"/>
      <c r="OV1271" s="79"/>
      <c r="OW1271" s="79"/>
      <c r="OX1271" s="79"/>
      <c r="OY1271" s="79"/>
      <c r="OZ1271" s="79"/>
      <c r="PA1271" s="79"/>
      <c r="PB1271" s="79"/>
      <c r="PC1271" s="79"/>
      <c r="PD1271" s="79"/>
      <c r="PE1271" s="79"/>
      <c r="PF1271" s="79"/>
      <c r="PG1271" s="79"/>
      <c r="PH1271" s="79"/>
      <c r="PI1271" s="79"/>
      <c r="PJ1271" s="79"/>
      <c r="PK1271" s="79"/>
      <c r="PL1271" s="79"/>
      <c r="PM1271" s="79"/>
      <c r="PN1271" s="79"/>
      <c r="PO1271" s="79"/>
      <c r="PP1271" s="79"/>
      <c r="PQ1271" s="79"/>
      <c r="PR1271" s="79"/>
      <c r="PS1271" s="79"/>
      <c r="PT1271" s="79"/>
      <c r="PU1271" s="79"/>
      <c r="PV1271" s="79"/>
      <c r="PW1271" s="79"/>
      <c r="PX1271" s="79"/>
      <c r="PY1271" s="79"/>
      <c r="PZ1271" s="79"/>
      <c r="QA1271" s="79"/>
      <c r="QB1271" s="79"/>
      <c r="QC1271" s="79"/>
      <c r="QD1271" s="79"/>
      <c r="QE1271" s="79"/>
      <c r="QF1271" s="79"/>
      <c r="QG1271" s="79"/>
      <c r="QH1271" s="79"/>
      <c r="QI1271" s="79"/>
      <c r="QJ1271" s="79"/>
      <c r="QK1271" s="79"/>
      <c r="QL1271" s="79"/>
      <c r="QM1271" s="79"/>
      <c r="QN1271" s="79"/>
      <c r="QO1271" s="79"/>
      <c r="QP1271" s="79"/>
      <c r="QQ1271" s="79"/>
      <c r="QR1271" s="79"/>
      <c r="QS1271" s="79"/>
      <c r="QT1271" s="79"/>
      <c r="QU1271" s="79"/>
      <c r="QV1271" s="79"/>
      <c r="QW1271" s="79"/>
      <c r="QX1271" s="79"/>
      <c r="QY1271" s="79"/>
      <c r="QZ1271" s="79"/>
      <c r="RA1271" s="79"/>
      <c r="RB1271" s="79"/>
      <c r="RC1271" s="79"/>
      <c r="RD1271" s="79"/>
      <c r="RE1271" s="79"/>
      <c r="RF1271" s="79"/>
      <c r="RG1271" s="79"/>
      <c r="RH1271" s="79"/>
      <c r="RI1271" s="79"/>
      <c r="RJ1271" s="79"/>
      <c r="RK1271" s="79"/>
      <c r="RL1271" s="79"/>
      <c r="RM1271" s="79"/>
      <c r="RN1271" s="79"/>
      <c r="RO1271" s="79"/>
      <c r="RP1271" s="79"/>
      <c r="RQ1271" s="79"/>
      <c r="RR1271" s="79"/>
      <c r="RS1271" s="79"/>
      <c r="RT1271" s="79"/>
      <c r="RU1271" s="79"/>
      <c r="RV1271" s="79"/>
      <c r="RW1271" s="79"/>
      <c r="RX1271" s="79"/>
      <c r="RY1271" s="79"/>
      <c r="RZ1271" s="79"/>
      <c r="SA1271" s="79"/>
      <c r="SB1271" s="79"/>
      <c r="SC1271" s="79"/>
      <c r="SD1271" s="79"/>
      <c r="SE1271" s="79"/>
      <c r="SF1271" s="79"/>
      <c r="SG1271" s="79"/>
      <c r="SH1271" s="79"/>
      <c r="SI1271" s="79"/>
      <c r="SJ1271" s="79"/>
      <c r="SK1271" s="79"/>
      <c r="SL1271" s="79"/>
      <c r="SM1271" s="79"/>
      <c r="SN1271" s="79"/>
      <c r="SO1271" s="79"/>
      <c r="SP1271" s="79"/>
      <c r="SQ1271" s="79"/>
      <c r="SR1271" s="79"/>
      <c r="SS1271" s="79"/>
      <c r="ST1271" s="79"/>
      <c r="SU1271" s="79"/>
      <c r="SV1271" s="79"/>
      <c r="SW1271" s="79"/>
      <c r="SX1271" s="79"/>
      <c r="SY1271" s="79"/>
      <c r="SZ1271" s="79"/>
      <c r="TA1271" s="79"/>
      <c r="TB1271" s="79"/>
      <c r="TC1271" s="79"/>
      <c r="TD1271" s="79"/>
      <c r="TE1271" s="79"/>
      <c r="TF1271" s="79"/>
      <c r="TG1271" s="79"/>
      <c r="TH1271" s="79"/>
      <c r="TI1271" s="79"/>
      <c r="TJ1271" s="79"/>
      <c r="TK1271" s="79"/>
      <c r="TL1271" s="79"/>
      <c r="TM1271" s="79"/>
      <c r="TN1271" s="79"/>
      <c r="TO1271" s="79"/>
      <c r="TP1271" s="79"/>
      <c r="TQ1271" s="79"/>
      <c r="TR1271" s="79"/>
      <c r="TS1271" s="79"/>
      <c r="TT1271" s="79"/>
      <c r="TU1271" s="79"/>
      <c r="TV1271" s="79"/>
      <c r="TW1271" s="79"/>
      <c r="TX1271" s="79"/>
      <c r="TY1271" s="79"/>
      <c r="TZ1271" s="79"/>
      <c r="UA1271" s="79"/>
      <c r="UB1271" s="79"/>
      <c r="UC1271" s="79"/>
      <c r="UD1271" s="79"/>
      <c r="UE1271" s="79"/>
      <c r="UF1271" s="79"/>
      <c r="UG1271" s="79"/>
      <c r="UH1271" s="79"/>
      <c r="UI1271" s="79"/>
      <c r="UJ1271" s="79"/>
      <c r="UK1271" s="79"/>
      <c r="UL1271" s="79"/>
      <c r="UM1271" s="79"/>
      <c r="UN1271" s="79"/>
      <c r="UO1271" s="79"/>
      <c r="UP1271" s="79"/>
      <c r="UQ1271" s="79"/>
      <c r="UR1271" s="79"/>
      <c r="US1271" s="79"/>
      <c r="UT1271" s="79"/>
      <c r="UU1271" s="79"/>
      <c r="UV1271" s="79"/>
      <c r="UW1271" s="79"/>
      <c r="UX1271" s="79"/>
      <c r="UY1271" s="79"/>
      <c r="UZ1271" s="79"/>
      <c r="VA1271" s="79"/>
      <c r="VB1271" s="79"/>
      <c r="VC1271" s="79"/>
      <c r="VD1271" s="79"/>
      <c r="VE1271" s="79"/>
      <c r="VF1271" s="79"/>
      <c r="VG1271" s="79"/>
      <c r="VH1271" s="79"/>
      <c r="VI1271" s="79"/>
      <c r="VJ1271" s="79"/>
      <c r="VK1271" s="79"/>
      <c r="VL1271" s="79"/>
      <c r="VM1271" s="79"/>
      <c r="VN1271" s="79"/>
      <c r="VO1271" s="79"/>
      <c r="VP1271" s="79"/>
      <c r="VQ1271" s="79"/>
      <c r="VR1271" s="79"/>
      <c r="VS1271" s="79"/>
      <c r="VT1271" s="79"/>
      <c r="VU1271" s="79"/>
      <c r="VV1271" s="79"/>
      <c r="VW1271" s="79"/>
      <c r="VX1271" s="79"/>
      <c r="VY1271" s="79"/>
      <c r="VZ1271" s="79"/>
      <c r="WA1271" s="79"/>
      <c r="WB1271" s="79"/>
      <c r="WC1271" s="79"/>
    </row>
    <row r="1272" spans="1:601" s="102" customFormat="1">
      <c r="A1272" s="54">
        <f>IF(C1272=C1271,A1271,IF(C1272=(C1271+1),A1271,(A1271+1)))</f>
        <v>183</v>
      </c>
      <c r="B1272" s="50" t="str">
        <f>IF(L1272="Stroke",IF(M1272=M1271,IF(A1272&lt;&gt;A1271,1,IF(L1271="Stroke",B1271+1,IF(L1270="Stroke",B1270+1,IF(L1269="Stroke",B1269+1,IF(L1268="Stroke",B1268+1,IF(L1267="Stroke",B1267+1,IF(L1266="Stroke",B1266+1,IF(L1265="Stroke",B1265+1,"")))))))),IF(A1272&lt;&gt;A1270,1,IF(M1272=M1270,IF(L1270="Stroke",B1270+1,IF(M1272=M1269,IF(L1269="Stroke",B1269+1,""))),1))),"")</f>
        <v/>
      </c>
      <c r="C1272" s="54">
        <f t="shared" si="38"/>
        <v>66048</v>
      </c>
      <c r="D1272" s="54" t="str">
        <f t="shared" si="39"/>
        <v>2018124</v>
      </c>
      <c r="E1272" s="54">
        <v>2018</v>
      </c>
      <c r="F1272" s="54">
        <v>1</v>
      </c>
      <c r="G1272" s="54">
        <v>24</v>
      </c>
      <c r="H1272" s="54">
        <v>18</v>
      </c>
      <c r="I1272" s="54">
        <v>20</v>
      </c>
      <c r="J1272" s="54">
        <v>48</v>
      </c>
      <c r="K1272" s="54">
        <v>915</v>
      </c>
      <c r="L1272" s="56" t="s">
        <v>47</v>
      </c>
      <c r="M1272" s="54" t="s">
        <v>98</v>
      </c>
      <c r="N1272" s="54" t="s">
        <v>20</v>
      </c>
      <c r="O1272" s="54" t="s">
        <v>27</v>
      </c>
      <c r="P1272" s="54">
        <v>0</v>
      </c>
      <c r="Q1272" s="54" t="s">
        <v>254</v>
      </c>
      <c r="R1272" s="61"/>
      <c r="S1272" s="61"/>
      <c r="T1272" s="61"/>
      <c r="U1272" s="79"/>
      <c r="V1272" s="79"/>
      <c r="W1272" s="79"/>
      <c r="X1272" s="79"/>
      <c r="Y1272" s="79"/>
      <c r="Z1272" s="79"/>
      <c r="AA1272" s="79"/>
      <c r="AB1272" s="79"/>
      <c r="AC1272" s="79"/>
      <c r="AD1272" s="79"/>
      <c r="AE1272" s="79"/>
      <c r="AF1272" s="79"/>
      <c r="AG1272" s="79"/>
      <c r="AH1272" s="79"/>
      <c r="AI1272" s="79"/>
      <c r="AJ1272" s="79"/>
      <c r="AK1272" s="79"/>
      <c r="AL1272" s="79"/>
      <c r="AM1272" s="79"/>
      <c r="AN1272" s="79"/>
      <c r="AO1272" s="79"/>
      <c r="AP1272" s="79"/>
      <c r="AQ1272" s="79"/>
      <c r="AR1272" s="79"/>
      <c r="AS1272" s="79"/>
      <c r="AT1272" s="79"/>
      <c r="AU1272" s="79"/>
      <c r="AV1272" s="79"/>
      <c r="AW1272" s="79"/>
      <c r="AX1272" s="79"/>
      <c r="AY1272" s="79"/>
      <c r="AZ1272" s="79"/>
      <c r="BA1272" s="79"/>
      <c r="BB1272" s="79"/>
      <c r="BC1272" s="79"/>
      <c r="BD1272" s="79"/>
      <c r="BE1272" s="79"/>
      <c r="BF1272" s="79"/>
      <c r="BG1272" s="79"/>
      <c r="BH1272" s="79"/>
      <c r="BI1272" s="79"/>
      <c r="BJ1272" s="79"/>
      <c r="BK1272" s="79"/>
      <c r="BL1272" s="79"/>
      <c r="BM1272" s="79"/>
      <c r="BN1272" s="79"/>
      <c r="BO1272" s="79"/>
      <c r="BP1272" s="79"/>
      <c r="BQ1272" s="79"/>
      <c r="BR1272" s="79"/>
      <c r="BS1272" s="79"/>
      <c r="BT1272" s="79"/>
      <c r="BU1272" s="79"/>
      <c r="BV1272" s="79"/>
      <c r="BW1272" s="79"/>
      <c r="BX1272" s="79"/>
      <c r="BY1272" s="79"/>
      <c r="BZ1272" s="79"/>
      <c r="CA1272" s="79"/>
      <c r="CB1272" s="79"/>
      <c r="CC1272" s="79"/>
      <c r="CD1272" s="79"/>
      <c r="CE1272" s="79"/>
      <c r="CF1272" s="79"/>
      <c r="CG1272" s="79"/>
      <c r="CH1272" s="79"/>
      <c r="CI1272" s="79"/>
      <c r="CJ1272" s="79"/>
      <c r="CK1272" s="79"/>
      <c r="CL1272" s="79"/>
      <c r="CM1272" s="79"/>
      <c r="CN1272" s="79"/>
      <c r="CO1272" s="79"/>
      <c r="CP1272" s="79"/>
      <c r="CQ1272" s="79"/>
      <c r="CR1272" s="79"/>
      <c r="CS1272" s="79"/>
      <c r="CT1272" s="79"/>
      <c r="CU1272" s="79"/>
      <c r="CV1272" s="79"/>
      <c r="CW1272" s="79"/>
      <c r="CX1272" s="79"/>
      <c r="CY1272" s="79"/>
      <c r="CZ1272" s="79"/>
      <c r="DA1272" s="79"/>
      <c r="DB1272" s="79"/>
      <c r="DC1272" s="79"/>
      <c r="DD1272" s="79"/>
      <c r="DE1272" s="79"/>
      <c r="DF1272" s="79"/>
      <c r="DG1272" s="79"/>
      <c r="DH1272" s="79"/>
      <c r="DI1272" s="79"/>
      <c r="DJ1272" s="79"/>
      <c r="DK1272" s="79"/>
      <c r="DL1272" s="79"/>
      <c r="DM1272" s="79"/>
      <c r="DN1272" s="79"/>
      <c r="DO1272" s="79"/>
      <c r="DP1272" s="79"/>
      <c r="DQ1272" s="79"/>
      <c r="DR1272" s="79"/>
      <c r="DS1272" s="79"/>
      <c r="DT1272" s="79"/>
      <c r="DU1272" s="79"/>
      <c r="DV1272" s="79"/>
      <c r="DW1272" s="79"/>
      <c r="DX1272" s="79"/>
      <c r="DY1272" s="79"/>
      <c r="DZ1272" s="79"/>
      <c r="EA1272" s="79"/>
      <c r="EB1272" s="79"/>
      <c r="EC1272" s="79"/>
      <c r="ED1272" s="79"/>
      <c r="EE1272" s="79"/>
      <c r="EF1272" s="79"/>
      <c r="EG1272" s="79"/>
      <c r="EH1272" s="79"/>
      <c r="EI1272" s="79"/>
      <c r="EJ1272" s="79"/>
      <c r="EK1272" s="79"/>
      <c r="EL1272" s="79"/>
      <c r="EM1272" s="79"/>
      <c r="EN1272" s="79"/>
      <c r="EO1272" s="79"/>
      <c r="EP1272" s="79"/>
      <c r="EQ1272" s="79"/>
      <c r="ER1272" s="79"/>
      <c r="ES1272" s="79"/>
      <c r="ET1272" s="79"/>
      <c r="EU1272" s="79"/>
      <c r="EV1272" s="79"/>
      <c r="EW1272" s="79"/>
      <c r="EX1272" s="79"/>
      <c r="EY1272" s="79"/>
      <c r="EZ1272" s="79"/>
      <c r="FA1272" s="79"/>
      <c r="FB1272" s="79"/>
      <c r="FC1272" s="79"/>
      <c r="FD1272" s="79"/>
      <c r="FE1272" s="79"/>
      <c r="FF1272" s="79"/>
      <c r="FG1272" s="79"/>
      <c r="FH1272" s="79"/>
      <c r="FI1272" s="79"/>
      <c r="FJ1272" s="79"/>
      <c r="FK1272" s="79"/>
      <c r="FL1272" s="79"/>
      <c r="FM1272" s="79"/>
      <c r="FN1272" s="79"/>
      <c r="FO1272" s="79"/>
      <c r="FP1272" s="79"/>
      <c r="FQ1272" s="79"/>
      <c r="FR1272" s="79"/>
      <c r="FS1272" s="79"/>
      <c r="FT1272" s="79"/>
      <c r="FU1272" s="79"/>
      <c r="FV1272" s="79"/>
      <c r="FW1272" s="79"/>
      <c r="FX1272" s="79"/>
      <c r="FY1272" s="79"/>
      <c r="FZ1272" s="79"/>
      <c r="GA1272" s="79"/>
      <c r="GB1272" s="79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79"/>
      <c r="HP1272" s="79"/>
      <c r="HQ1272" s="79"/>
      <c r="HR1272" s="79"/>
      <c r="HS1272" s="79"/>
      <c r="HT1272" s="79"/>
      <c r="HU1272" s="79"/>
      <c r="HV1272" s="79"/>
      <c r="HW1272" s="79"/>
      <c r="HX1272" s="79"/>
      <c r="HY1272" s="79"/>
      <c r="HZ1272" s="79"/>
      <c r="IA1272" s="79"/>
      <c r="IB1272" s="79"/>
      <c r="IC1272" s="79"/>
      <c r="ID1272" s="79"/>
      <c r="IE1272" s="79"/>
      <c r="IF1272" s="79"/>
      <c r="IG1272" s="79"/>
      <c r="IH1272" s="79"/>
      <c r="II1272" s="79"/>
      <c r="IJ1272" s="79"/>
      <c r="IK1272" s="79"/>
      <c r="IL1272" s="79"/>
      <c r="IM1272" s="79"/>
      <c r="IN1272" s="79"/>
      <c r="IO1272" s="79"/>
      <c r="IP1272" s="79"/>
      <c r="IQ1272" s="79"/>
      <c r="IR1272" s="79"/>
      <c r="IS1272" s="79"/>
      <c r="IT1272" s="79"/>
      <c r="IU1272" s="79"/>
      <c r="IV1272" s="79"/>
      <c r="IW1272" s="79"/>
      <c r="IX1272" s="79"/>
      <c r="IY1272" s="79"/>
      <c r="IZ1272" s="79"/>
      <c r="JA1272" s="79"/>
      <c r="JB1272" s="79"/>
      <c r="JC1272" s="79"/>
      <c r="JD1272" s="79"/>
      <c r="JE1272" s="79"/>
      <c r="JF1272" s="79"/>
      <c r="JG1272" s="79"/>
      <c r="JH1272" s="79"/>
      <c r="JI1272" s="79"/>
      <c r="JJ1272" s="79"/>
      <c r="JK1272" s="79"/>
      <c r="JL1272" s="79"/>
      <c r="JM1272" s="79"/>
      <c r="JN1272" s="79"/>
      <c r="JO1272" s="79"/>
      <c r="JP1272" s="79"/>
      <c r="JQ1272" s="79"/>
      <c r="JR1272" s="79"/>
      <c r="JS1272" s="79"/>
      <c r="JT1272" s="79"/>
      <c r="JU1272" s="79"/>
      <c r="JV1272" s="79"/>
      <c r="JW1272" s="79"/>
      <c r="JX1272" s="79"/>
      <c r="JY1272" s="79"/>
      <c r="JZ1272" s="79"/>
      <c r="KA1272" s="79"/>
      <c r="KB1272" s="79"/>
      <c r="KC1272" s="79"/>
      <c r="KD1272" s="79"/>
      <c r="KE1272" s="79"/>
      <c r="KF1272" s="79"/>
      <c r="KG1272" s="79"/>
      <c r="KH1272" s="79"/>
      <c r="KI1272" s="79"/>
      <c r="KJ1272" s="79"/>
      <c r="KK1272" s="79"/>
      <c r="KL1272" s="79"/>
      <c r="KM1272" s="79"/>
      <c r="KN1272" s="79"/>
      <c r="KO1272" s="79"/>
      <c r="KP1272" s="79"/>
      <c r="KQ1272" s="79"/>
      <c r="KR1272" s="79"/>
      <c r="KS1272" s="79"/>
      <c r="KT1272" s="79"/>
      <c r="KU1272" s="79"/>
      <c r="KV1272" s="79"/>
      <c r="KW1272" s="79"/>
      <c r="KX1272" s="79"/>
      <c r="KY1272" s="79"/>
      <c r="KZ1272" s="79"/>
      <c r="LA1272" s="79"/>
      <c r="LB1272" s="79"/>
      <c r="LC1272" s="79"/>
      <c r="LD1272" s="79"/>
      <c r="LE1272" s="79"/>
      <c r="LF1272" s="79"/>
      <c r="LG1272" s="79"/>
      <c r="LH1272" s="79"/>
      <c r="LI1272" s="79"/>
      <c r="LJ1272" s="79"/>
      <c r="LK1272" s="79"/>
      <c r="LL1272" s="79"/>
      <c r="LM1272" s="79"/>
      <c r="LN1272" s="79"/>
      <c r="LO1272" s="79"/>
      <c r="LP1272" s="79"/>
      <c r="LQ1272" s="79"/>
      <c r="LR1272" s="79"/>
      <c r="LS1272" s="79"/>
      <c r="LT1272" s="79"/>
      <c r="LU1272" s="79"/>
      <c r="LV1272" s="79"/>
      <c r="LW1272" s="79"/>
      <c r="LX1272" s="79"/>
      <c r="LY1272" s="79"/>
      <c r="LZ1272" s="79"/>
      <c r="MA1272" s="79"/>
      <c r="MB1272" s="79"/>
      <c r="MC1272" s="79"/>
      <c r="MD1272" s="79"/>
      <c r="ME1272" s="79"/>
      <c r="MF1272" s="79"/>
      <c r="MG1272" s="79"/>
      <c r="MH1272" s="79"/>
      <c r="MI1272" s="79"/>
      <c r="MJ1272" s="79"/>
      <c r="MK1272" s="79"/>
      <c r="ML1272" s="79"/>
      <c r="MM1272" s="79"/>
      <c r="MN1272" s="79"/>
      <c r="MO1272" s="79"/>
      <c r="MP1272" s="79"/>
      <c r="MQ1272" s="79"/>
      <c r="MR1272" s="79"/>
      <c r="MS1272" s="79"/>
      <c r="MT1272" s="79"/>
      <c r="MU1272" s="79"/>
      <c r="MV1272" s="79"/>
      <c r="MW1272" s="79"/>
      <c r="MX1272" s="79"/>
      <c r="MY1272" s="79"/>
      <c r="MZ1272" s="79"/>
      <c r="NA1272" s="79"/>
      <c r="NB1272" s="79"/>
      <c r="NC1272" s="79"/>
      <c r="ND1272" s="79"/>
      <c r="NE1272" s="79"/>
      <c r="NF1272" s="79"/>
      <c r="NG1272" s="79"/>
      <c r="NH1272" s="79"/>
      <c r="NI1272" s="79"/>
      <c r="NJ1272" s="79"/>
      <c r="NK1272" s="79"/>
      <c r="NL1272" s="79"/>
      <c r="NM1272" s="79"/>
      <c r="NN1272" s="79"/>
      <c r="NO1272" s="79"/>
      <c r="NP1272" s="79"/>
      <c r="NQ1272" s="79"/>
      <c r="NR1272" s="79"/>
      <c r="NS1272" s="79"/>
      <c r="NT1272" s="79"/>
      <c r="NU1272" s="79"/>
      <c r="NV1272" s="79"/>
      <c r="NW1272" s="79"/>
      <c r="NX1272" s="79"/>
      <c r="NY1272" s="79"/>
      <c r="NZ1272" s="79"/>
      <c r="OA1272" s="79"/>
      <c r="OB1272" s="79"/>
      <c r="OC1272" s="79"/>
      <c r="OD1272" s="79"/>
      <c r="OE1272" s="79"/>
      <c r="OF1272" s="79"/>
      <c r="OG1272" s="79"/>
      <c r="OH1272" s="79"/>
      <c r="OI1272" s="79"/>
      <c r="OJ1272" s="79"/>
      <c r="OK1272" s="79"/>
      <c r="OL1272" s="79"/>
      <c r="OM1272" s="79"/>
      <c r="ON1272" s="79"/>
      <c r="OO1272" s="79"/>
      <c r="OP1272" s="79"/>
      <c r="OQ1272" s="79"/>
      <c r="OR1272" s="79"/>
      <c r="OS1272" s="79"/>
      <c r="OT1272" s="79"/>
      <c r="OU1272" s="79"/>
      <c r="OV1272" s="79"/>
      <c r="OW1272" s="79"/>
      <c r="OX1272" s="79"/>
      <c r="OY1272" s="79"/>
      <c r="OZ1272" s="79"/>
      <c r="PA1272" s="79"/>
      <c r="PB1272" s="79"/>
      <c r="PC1272" s="79"/>
      <c r="PD1272" s="79"/>
      <c r="PE1272" s="79"/>
      <c r="PF1272" s="79"/>
      <c r="PG1272" s="79"/>
      <c r="PH1272" s="79"/>
      <c r="PI1272" s="79"/>
      <c r="PJ1272" s="79"/>
      <c r="PK1272" s="79"/>
      <c r="PL1272" s="79"/>
      <c r="PM1272" s="79"/>
      <c r="PN1272" s="79"/>
      <c r="PO1272" s="79"/>
      <c r="PP1272" s="79"/>
      <c r="PQ1272" s="79"/>
      <c r="PR1272" s="79"/>
      <c r="PS1272" s="79"/>
      <c r="PT1272" s="79"/>
      <c r="PU1272" s="79"/>
      <c r="PV1272" s="79"/>
      <c r="PW1272" s="79"/>
      <c r="PX1272" s="79"/>
      <c r="PY1272" s="79"/>
      <c r="PZ1272" s="79"/>
      <c r="QA1272" s="79"/>
      <c r="QB1272" s="79"/>
      <c r="QC1272" s="79"/>
      <c r="QD1272" s="79"/>
      <c r="QE1272" s="79"/>
      <c r="QF1272" s="79"/>
      <c r="QG1272" s="79"/>
      <c r="QH1272" s="79"/>
      <c r="QI1272" s="79"/>
      <c r="QJ1272" s="79"/>
      <c r="QK1272" s="79"/>
      <c r="QL1272" s="79"/>
      <c r="QM1272" s="79"/>
      <c r="QN1272" s="79"/>
      <c r="QO1272" s="79"/>
      <c r="QP1272" s="79"/>
      <c r="QQ1272" s="79"/>
      <c r="QR1272" s="79"/>
      <c r="QS1272" s="79"/>
      <c r="QT1272" s="79"/>
      <c r="QU1272" s="79"/>
      <c r="QV1272" s="79"/>
      <c r="QW1272" s="79"/>
      <c r="QX1272" s="79"/>
      <c r="QY1272" s="79"/>
      <c r="QZ1272" s="79"/>
      <c r="RA1272" s="79"/>
      <c r="RB1272" s="79"/>
      <c r="RC1272" s="79"/>
      <c r="RD1272" s="79"/>
      <c r="RE1272" s="79"/>
      <c r="RF1272" s="79"/>
      <c r="RG1272" s="79"/>
      <c r="RH1272" s="79"/>
      <c r="RI1272" s="79"/>
      <c r="RJ1272" s="79"/>
      <c r="RK1272" s="79"/>
      <c r="RL1272" s="79"/>
      <c r="RM1272" s="79"/>
      <c r="RN1272" s="79"/>
      <c r="RO1272" s="79"/>
      <c r="RP1272" s="79"/>
      <c r="RQ1272" s="79"/>
      <c r="RR1272" s="79"/>
      <c r="RS1272" s="79"/>
      <c r="RT1272" s="79"/>
      <c r="RU1272" s="79"/>
      <c r="RV1272" s="79"/>
      <c r="RW1272" s="79"/>
      <c r="RX1272" s="79"/>
      <c r="RY1272" s="79"/>
      <c r="RZ1272" s="79"/>
      <c r="SA1272" s="79"/>
      <c r="SB1272" s="79"/>
      <c r="SC1272" s="79"/>
      <c r="SD1272" s="79"/>
      <c r="SE1272" s="79"/>
      <c r="SF1272" s="79"/>
      <c r="SG1272" s="79"/>
      <c r="SH1272" s="79"/>
      <c r="SI1272" s="79"/>
      <c r="SJ1272" s="79"/>
      <c r="SK1272" s="79"/>
      <c r="SL1272" s="79"/>
      <c r="SM1272" s="79"/>
      <c r="SN1272" s="79"/>
      <c r="SO1272" s="79"/>
      <c r="SP1272" s="79"/>
      <c r="SQ1272" s="79"/>
      <c r="SR1272" s="79"/>
      <c r="SS1272" s="79"/>
      <c r="ST1272" s="79"/>
      <c r="SU1272" s="79"/>
      <c r="SV1272" s="79"/>
      <c r="SW1272" s="79"/>
      <c r="SX1272" s="79"/>
      <c r="SY1272" s="79"/>
      <c r="SZ1272" s="79"/>
      <c r="TA1272" s="79"/>
      <c r="TB1272" s="79"/>
      <c r="TC1272" s="79"/>
      <c r="TD1272" s="79"/>
      <c r="TE1272" s="79"/>
      <c r="TF1272" s="79"/>
      <c r="TG1272" s="79"/>
      <c r="TH1272" s="79"/>
      <c r="TI1272" s="79"/>
      <c r="TJ1272" s="79"/>
      <c r="TK1272" s="79"/>
      <c r="TL1272" s="79"/>
      <c r="TM1272" s="79"/>
      <c r="TN1272" s="79"/>
      <c r="TO1272" s="79"/>
      <c r="TP1272" s="79"/>
      <c r="TQ1272" s="79"/>
      <c r="TR1272" s="79"/>
      <c r="TS1272" s="79"/>
      <c r="TT1272" s="79"/>
      <c r="TU1272" s="79"/>
      <c r="TV1272" s="79"/>
      <c r="TW1272" s="79"/>
      <c r="TX1272" s="79"/>
      <c r="TY1272" s="79"/>
      <c r="TZ1272" s="79"/>
      <c r="UA1272" s="79"/>
      <c r="UB1272" s="79"/>
      <c r="UC1272" s="79"/>
      <c r="UD1272" s="79"/>
      <c r="UE1272" s="79"/>
      <c r="UF1272" s="79"/>
      <c r="UG1272" s="79"/>
      <c r="UH1272" s="79"/>
      <c r="UI1272" s="79"/>
      <c r="UJ1272" s="79"/>
      <c r="UK1272" s="79"/>
      <c r="UL1272" s="79"/>
      <c r="UM1272" s="79"/>
      <c r="UN1272" s="79"/>
      <c r="UO1272" s="79"/>
      <c r="UP1272" s="79"/>
      <c r="UQ1272" s="79"/>
      <c r="UR1272" s="79"/>
      <c r="US1272" s="79"/>
      <c r="UT1272" s="79"/>
      <c r="UU1272" s="79"/>
      <c r="UV1272" s="79"/>
      <c r="UW1272" s="79"/>
      <c r="UX1272" s="79"/>
      <c r="UY1272" s="79"/>
      <c r="UZ1272" s="79"/>
      <c r="VA1272" s="79"/>
      <c r="VB1272" s="79"/>
      <c r="VC1272" s="79"/>
      <c r="VD1272" s="79"/>
      <c r="VE1272" s="79"/>
      <c r="VF1272" s="79"/>
      <c r="VG1272" s="79"/>
      <c r="VH1272" s="79"/>
      <c r="VI1272" s="79"/>
      <c r="VJ1272" s="79"/>
      <c r="VK1272" s="79"/>
      <c r="VL1272" s="79"/>
      <c r="VM1272" s="79"/>
      <c r="VN1272" s="79"/>
      <c r="VO1272" s="79"/>
      <c r="VP1272" s="79"/>
      <c r="VQ1272" s="79"/>
      <c r="VR1272" s="79"/>
      <c r="VS1272" s="79"/>
      <c r="VT1272" s="79"/>
      <c r="VU1272" s="79"/>
      <c r="VV1272" s="79"/>
      <c r="VW1272" s="79"/>
      <c r="VX1272" s="79"/>
      <c r="VY1272" s="79"/>
      <c r="VZ1272" s="79"/>
      <c r="WA1272" s="79"/>
      <c r="WB1272" s="79"/>
      <c r="WC1272" s="79"/>
    </row>
    <row r="1273" spans="1:601" s="102" customFormat="1">
      <c r="A1273" s="54">
        <f>IF(C1273=C1272,A1272,IF(C1273=(C1272+1),A1272,(A1272+1)))</f>
        <v>183</v>
      </c>
      <c r="B1273" s="50" t="str">
        <f>IF(L1273="Stroke",IF(M1273=M1272,IF(A1273&lt;&gt;A1272,1,IF(L1272="Stroke",B1272+1,IF(L1271="Stroke",B1271+1,IF(L1270="Stroke",B1270+1,IF(L1269="Stroke",B1269+1,IF(L1268="Stroke",B1268+1,IF(L1267="Stroke",B1267+1,IF(L1266="Stroke",B1266+1,"")))))))),IF(A1273&lt;&gt;A1271,1,IF(M1273=M1271,IF(L1271="Stroke",B1271+1,IF(M1273=M1270,IF(L1270="Stroke",B1270+1,""))),1))),"")</f>
        <v/>
      </c>
      <c r="C1273" s="54">
        <f t="shared" si="38"/>
        <v>66049</v>
      </c>
      <c r="D1273" s="54" t="str">
        <f t="shared" si="39"/>
        <v>2018124</v>
      </c>
      <c r="E1273" s="54">
        <v>2018</v>
      </c>
      <c r="F1273" s="54">
        <v>1</v>
      </c>
      <c r="G1273" s="54">
        <v>24</v>
      </c>
      <c r="H1273" s="54">
        <v>18</v>
      </c>
      <c r="I1273" s="54">
        <v>20</v>
      </c>
      <c r="J1273" s="54">
        <v>49</v>
      </c>
      <c r="K1273" s="54">
        <v>63</v>
      </c>
      <c r="L1273" s="54" t="s">
        <v>173</v>
      </c>
      <c r="M1273" s="54">
        <v>0</v>
      </c>
      <c r="N1273" s="54" t="s">
        <v>89</v>
      </c>
      <c r="O1273" s="54" t="s">
        <v>28</v>
      </c>
      <c r="P1273" s="54">
        <v>0</v>
      </c>
      <c r="Q1273" s="54" t="s">
        <v>121</v>
      </c>
      <c r="R1273" s="61"/>
      <c r="S1273" s="61"/>
      <c r="T1273" s="61"/>
      <c r="U1273" s="79"/>
      <c r="V1273" s="79"/>
      <c r="W1273" s="79"/>
      <c r="X1273" s="79"/>
      <c r="Y1273" s="79"/>
      <c r="Z1273" s="79"/>
      <c r="AA1273" s="79"/>
      <c r="AB1273" s="79"/>
      <c r="AC1273" s="79"/>
      <c r="AD1273" s="79"/>
      <c r="AE1273" s="79"/>
      <c r="AF1273" s="79"/>
      <c r="AG1273" s="79"/>
      <c r="AH1273" s="79"/>
      <c r="AI1273" s="79"/>
      <c r="AJ1273" s="79"/>
      <c r="AK1273" s="79"/>
      <c r="AL1273" s="79"/>
      <c r="AM1273" s="79"/>
      <c r="AN1273" s="79"/>
      <c r="AO1273" s="79"/>
      <c r="AP1273" s="79"/>
      <c r="AQ1273" s="79"/>
      <c r="AR1273" s="79"/>
      <c r="AS1273" s="79"/>
      <c r="AT1273" s="79"/>
      <c r="AU1273" s="79"/>
      <c r="AV1273" s="79"/>
      <c r="AW1273" s="79"/>
      <c r="AX1273" s="79"/>
      <c r="AY1273" s="79"/>
      <c r="AZ1273" s="79"/>
      <c r="BA1273" s="79"/>
      <c r="BB1273" s="79"/>
      <c r="BC1273" s="79"/>
      <c r="BD1273" s="79"/>
      <c r="BE1273" s="79"/>
      <c r="BF1273" s="79"/>
      <c r="BG1273" s="79"/>
      <c r="BH1273" s="79"/>
      <c r="BI1273" s="79"/>
      <c r="BJ1273" s="79"/>
      <c r="BK1273" s="79"/>
      <c r="BL1273" s="79"/>
      <c r="BM1273" s="79"/>
      <c r="BN1273" s="79"/>
      <c r="BO1273" s="79"/>
      <c r="BP1273" s="79"/>
      <c r="BQ1273" s="79"/>
      <c r="BR1273" s="79"/>
      <c r="BS1273" s="79"/>
      <c r="BT1273" s="79"/>
      <c r="BU1273" s="79"/>
      <c r="BV1273" s="79"/>
      <c r="BW1273" s="79"/>
      <c r="BX1273" s="79"/>
      <c r="BY1273" s="79"/>
      <c r="BZ1273" s="79"/>
      <c r="CA1273" s="79"/>
      <c r="CB1273" s="79"/>
      <c r="CC1273" s="79"/>
      <c r="CD1273" s="79"/>
      <c r="CE1273" s="79"/>
      <c r="CF1273" s="79"/>
      <c r="CG1273" s="79"/>
      <c r="CH1273" s="79"/>
      <c r="CI1273" s="79"/>
      <c r="CJ1273" s="79"/>
      <c r="CK1273" s="79"/>
      <c r="CL1273" s="79"/>
      <c r="CM1273" s="79"/>
      <c r="CN1273" s="79"/>
      <c r="CO1273" s="79"/>
      <c r="CP1273" s="79"/>
      <c r="CQ1273" s="79"/>
      <c r="CR1273" s="79"/>
      <c r="CS1273" s="79"/>
      <c r="CT1273" s="79"/>
      <c r="CU1273" s="79"/>
      <c r="CV1273" s="79"/>
      <c r="CW1273" s="79"/>
      <c r="CX1273" s="79"/>
      <c r="CY1273" s="79"/>
      <c r="CZ1273" s="79"/>
      <c r="DA1273" s="79"/>
      <c r="DB1273" s="79"/>
      <c r="DC1273" s="79"/>
      <c r="DD1273" s="79"/>
      <c r="DE1273" s="79"/>
      <c r="DF1273" s="79"/>
      <c r="DG1273" s="79"/>
      <c r="DH1273" s="79"/>
      <c r="DI1273" s="79"/>
      <c r="DJ1273" s="79"/>
      <c r="DK1273" s="79"/>
      <c r="DL1273" s="79"/>
      <c r="DM1273" s="79"/>
      <c r="DN1273" s="79"/>
      <c r="DO1273" s="79"/>
      <c r="DP1273" s="79"/>
      <c r="DQ1273" s="79"/>
      <c r="DR1273" s="79"/>
      <c r="DS1273" s="79"/>
      <c r="DT1273" s="79"/>
      <c r="DU1273" s="79"/>
      <c r="DV1273" s="79"/>
      <c r="DW1273" s="79"/>
      <c r="DX1273" s="79"/>
      <c r="DY1273" s="79"/>
      <c r="DZ1273" s="79"/>
      <c r="EA1273" s="79"/>
      <c r="EB1273" s="79"/>
      <c r="EC1273" s="79"/>
      <c r="ED1273" s="79"/>
      <c r="EE1273" s="79"/>
      <c r="EF1273" s="79"/>
      <c r="EG1273" s="79"/>
      <c r="EH1273" s="79"/>
      <c r="EI1273" s="79"/>
      <c r="EJ1273" s="79"/>
      <c r="EK1273" s="79"/>
      <c r="EL1273" s="79"/>
      <c r="EM1273" s="79"/>
      <c r="EN1273" s="79"/>
      <c r="EO1273" s="79"/>
      <c r="EP1273" s="79"/>
      <c r="EQ1273" s="79"/>
      <c r="ER1273" s="79"/>
      <c r="ES1273" s="79"/>
      <c r="ET1273" s="79"/>
      <c r="EU1273" s="79"/>
      <c r="EV1273" s="79"/>
      <c r="EW1273" s="79"/>
      <c r="EX1273" s="79"/>
      <c r="EY1273" s="79"/>
      <c r="EZ1273" s="79"/>
      <c r="FA1273" s="79"/>
      <c r="FB1273" s="79"/>
      <c r="FC1273" s="79"/>
      <c r="FD1273" s="79"/>
      <c r="FE1273" s="79"/>
      <c r="FF1273" s="79"/>
      <c r="FG1273" s="79"/>
      <c r="FH1273" s="79"/>
      <c r="FI1273" s="79"/>
      <c r="FJ1273" s="79"/>
      <c r="FK1273" s="79"/>
      <c r="FL1273" s="79"/>
      <c r="FM1273" s="79"/>
      <c r="FN1273" s="79"/>
      <c r="FO1273" s="79"/>
      <c r="FP1273" s="79"/>
      <c r="FQ1273" s="79"/>
      <c r="FR1273" s="79"/>
      <c r="FS1273" s="79"/>
      <c r="FT1273" s="79"/>
      <c r="FU1273" s="79"/>
      <c r="FV1273" s="79"/>
      <c r="FW1273" s="79"/>
      <c r="FX1273" s="79"/>
      <c r="FY1273" s="79"/>
      <c r="FZ1273" s="79"/>
      <c r="GA1273" s="79"/>
      <c r="GB1273" s="79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79"/>
      <c r="HP1273" s="79"/>
      <c r="HQ1273" s="79"/>
      <c r="HR1273" s="79"/>
      <c r="HS1273" s="79"/>
      <c r="HT1273" s="79"/>
      <c r="HU1273" s="79"/>
      <c r="HV1273" s="79"/>
      <c r="HW1273" s="79"/>
      <c r="HX1273" s="79"/>
      <c r="HY1273" s="79"/>
      <c r="HZ1273" s="79"/>
      <c r="IA1273" s="79"/>
      <c r="IB1273" s="79"/>
      <c r="IC1273" s="79"/>
      <c r="ID1273" s="79"/>
      <c r="IE1273" s="79"/>
      <c r="IF1273" s="79"/>
      <c r="IG1273" s="79"/>
      <c r="IH1273" s="79"/>
      <c r="II1273" s="79"/>
      <c r="IJ1273" s="79"/>
      <c r="IK1273" s="79"/>
      <c r="IL1273" s="79"/>
      <c r="IM1273" s="79"/>
      <c r="IN1273" s="79"/>
      <c r="IO1273" s="79"/>
      <c r="IP1273" s="79"/>
      <c r="IQ1273" s="79"/>
      <c r="IR1273" s="79"/>
      <c r="IS1273" s="79"/>
      <c r="IT1273" s="79"/>
      <c r="IU1273" s="79"/>
      <c r="IV1273" s="79"/>
      <c r="IW1273" s="79"/>
      <c r="IX1273" s="79"/>
      <c r="IY1273" s="79"/>
      <c r="IZ1273" s="79"/>
      <c r="JA1273" s="79"/>
      <c r="JB1273" s="79"/>
      <c r="JC1273" s="79"/>
      <c r="JD1273" s="79"/>
      <c r="JE1273" s="79"/>
      <c r="JF1273" s="79"/>
      <c r="JG1273" s="79"/>
      <c r="JH1273" s="79"/>
      <c r="JI1273" s="79"/>
      <c r="JJ1273" s="79"/>
      <c r="JK1273" s="79"/>
      <c r="JL1273" s="79"/>
      <c r="JM1273" s="79"/>
      <c r="JN1273" s="79"/>
      <c r="JO1273" s="79"/>
      <c r="JP1273" s="79"/>
      <c r="JQ1273" s="79"/>
      <c r="JR1273" s="79"/>
      <c r="JS1273" s="79"/>
      <c r="JT1273" s="79"/>
      <c r="JU1273" s="79"/>
      <c r="JV1273" s="79"/>
      <c r="JW1273" s="79"/>
      <c r="JX1273" s="79"/>
      <c r="JY1273" s="79"/>
      <c r="JZ1273" s="79"/>
      <c r="KA1273" s="79"/>
      <c r="KB1273" s="79"/>
      <c r="KC1273" s="79"/>
      <c r="KD1273" s="79"/>
      <c r="KE1273" s="79"/>
      <c r="KF1273" s="79"/>
      <c r="KG1273" s="79"/>
      <c r="KH1273" s="79"/>
      <c r="KI1273" s="79"/>
      <c r="KJ1273" s="79"/>
      <c r="KK1273" s="79"/>
      <c r="KL1273" s="79"/>
      <c r="KM1273" s="79"/>
      <c r="KN1273" s="79"/>
      <c r="KO1273" s="79"/>
      <c r="KP1273" s="79"/>
      <c r="KQ1273" s="79"/>
      <c r="KR1273" s="79"/>
      <c r="KS1273" s="79"/>
      <c r="KT1273" s="79"/>
      <c r="KU1273" s="79"/>
      <c r="KV1273" s="79"/>
      <c r="KW1273" s="79"/>
      <c r="KX1273" s="79"/>
      <c r="KY1273" s="79"/>
      <c r="KZ1273" s="79"/>
      <c r="LA1273" s="79"/>
      <c r="LB1273" s="79"/>
      <c r="LC1273" s="79"/>
      <c r="LD1273" s="79"/>
      <c r="LE1273" s="79"/>
      <c r="LF1273" s="79"/>
      <c r="LG1273" s="79"/>
      <c r="LH1273" s="79"/>
      <c r="LI1273" s="79"/>
      <c r="LJ1273" s="79"/>
      <c r="LK1273" s="79"/>
      <c r="LL1273" s="79"/>
      <c r="LM1273" s="79"/>
      <c r="LN1273" s="79"/>
      <c r="LO1273" s="79"/>
      <c r="LP1273" s="79"/>
      <c r="LQ1273" s="79"/>
      <c r="LR1273" s="79"/>
      <c r="LS1273" s="79"/>
      <c r="LT1273" s="79"/>
      <c r="LU1273" s="79"/>
      <c r="LV1273" s="79"/>
      <c r="LW1273" s="79"/>
      <c r="LX1273" s="79"/>
      <c r="LY1273" s="79"/>
      <c r="LZ1273" s="79"/>
      <c r="MA1273" s="79"/>
      <c r="MB1273" s="79"/>
      <c r="MC1273" s="79"/>
      <c r="MD1273" s="79"/>
      <c r="ME1273" s="79"/>
      <c r="MF1273" s="79"/>
      <c r="MG1273" s="79"/>
      <c r="MH1273" s="79"/>
      <c r="MI1273" s="79"/>
      <c r="MJ1273" s="79"/>
      <c r="MK1273" s="79"/>
      <c r="ML1273" s="79"/>
      <c r="MM1273" s="79"/>
      <c r="MN1273" s="79"/>
      <c r="MO1273" s="79"/>
      <c r="MP1273" s="79"/>
      <c r="MQ1273" s="79"/>
      <c r="MR1273" s="79"/>
      <c r="MS1273" s="79"/>
      <c r="MT1273" s="79"/>
      <c r="MU1273" s="79"/>
      <c r="MV1273" s="79"/>
      <c r="MW1273" s="79"/>
      <c r="MX1273" s="79"/>
      <c r="MY1273" s="79"/>
      <c r="MZ1273" s="79"/>
      <c r="NA1273" s="79"/>
      <c r="NB1273" s="79"/>
      <c r="NC1273" s="79"/>
      <c r="ND1273" s="79"/>
      <c r="NE1273" s="79"/>
      <c r="NF1273" s="79"/>
      <c r="NG1273" s="79"/>
      <c r="NH1273" s="79"/>
      <c r="NI1273" s="79"/>
      <c r="NJ1273" s="79"/>
      <c r="NK1273" s="79"/>
      <c r="NL1273" s="79"/>
      <c r="NM1273" s="79"/>
      <c r="NN1273" s="79"/>
      <c r="NO1273" s="79"/>
      <c r="NP1273" s="79"/>
      <c r="NQ1273" s="79"/>
      <c r="NR1273" s="79"/>
      <c r="NS1273" s="79"/>
      <c r="NT1273" s="79"/>
      <c r="NU1273" s="79"/>
      <c r="NV1273" s="79"/>
      <c r="NW1273" s="79"/>
      <c r="NX1273" s="79"/>
      <c r="NY1273" s="79"/>
      <c r="NZ1273" s="79"/>
      <c r="OA1273" s="79"/>
      <c r="OB1273" s="79"/>
      <c r="OC1273" s="79"/>
      <c r="OD1273" s="79"/>
      <c r="OE1273" s="79"/>
      <c r="OF1273" s="79"/>
      <c r="OG1273" s="79"/>
      <c r="OH1273" s="79"/>
      <c r="OI1273" s="79"/>
      <c r="OJ1273" s="79"/>
      <c r="OK1273" s="79"/>
      <c r="OL1273" s="79"/>
      <c r="OM1273" s="79"/>
      <c r="ON1273" s="79"/>
      <c r="OO1273" s="79"/>
      <c r="OP1273" s="79"/>
      <c r="OQ1273" s="79"/>
      <c r="OR1273" s="79"/>
      <c r="OS1273" s="79"/>
      <c r="OT1273" s="79"/>
      <c r="OU1273" s="79"/>
      <c r="OV1273" s="79"/>
      <c r="OW1273" s="79"/>
      <c r="OX1273" s="79"/>
      <c r="OY1273" s="79"/>
      <c r="OZ1273" s="79"/>
      <c r="PA1273" s="79"/>
      <c r="PB1273" s="79"/>
      <c r="PC1273" s="79"/>
      <c r="PD1273" s="79"/>
      <c r="PE1273" s="79"/>
      <c r="PF1273" s="79"/>
      <c r="PG1273" s="79"/>
      <c r="PH1273" s="79"/>
      <c r="PI1273" s="79"/>
      <c r="PJ1273" s="79"/>
      <c r="PK1273" s="79"/>
      <c r="PL1273" s="79"/>
      <c r="PM1273" s="79"/>
      <c r="PN1273" s="79"/>
      <c r="PO1273" s="79"/>
      <c r="PP1273" s="79"/>
      <c r="PQ1273" s="79"/>
      <c r="PR1273" s="79"/>
      <c r="PS1273" s="79"/>
      <c r="PT1273" s="79"/>
      <c r="PU1273" s="79"/>
      <c r="PV1273" s="79"/>
      <c r="PW1273" s="79"/>
      <c r="PX1273" s="79"/>
      <c r="PY1273" s="79"/>
      <c r="PZ1273" s="79"/>
      <c r="QA1273" s="79"/>
      <c r="QB1273" s="79"/>
      <c r="QC1273" s="79"/>
      <c r="QD1273" s="79"/>
      <c r="QE1273" s="79"/>
      <c r="QF1273" s="79"/>
      <c r="QG1273" s="79"/>
      <c r="QH1273" s="79"/>
      <c r="QI1273" s="79"/>
      <c r="QJ1273" s="79"/>
      <c r="QK1273" s="79"/>
      <c r="QL1273" s="79"/>
      <c r="QM1273" s="79"/>
      <c r="QN1273" s="79"/>
      <c r="QO1273" s="79"/>
      <c r="QP1273" s="79"/>
      <c r="QQ1273" s="79"/>
      <c r="QR1273" s="79"/>
      <c r="QS1273" s="79"/>
      <c r="QT1273" s="79"/>
      <c r="QU1273" s="79"/>
      <c r="QV1273" s="79"/>
      <c r="QW1273" s="79"/>
      <c r="QX1273" s="79"/>
      <c r="QY1273" s="79"/>
      <c r="QZ1273" s="79"/>
      <c r="RA1273" s="79"/>
      <c r="RB1273" s="79"/>
      <c r="RC1273" s="79"/>
      <c r="RD1273" s="79"/>
      <c r="RE1273" s="79"/>
      <c r="RF1273" s="79"/>
      <c r="RG1273" s="79"/>
      <c r="RH1273" s="79"/>
      <c r="RI1273" s="79"/>
      <c r="RJ1273" s="79"/>
      <c r="RK1273" s="79"/>
      <c r="RL1273" s="79"/>
      <c r="RM1273" s="79"/>
      <c r="RN1273" s="79"/>
      <c r="RO1273" s="79"/>
      <c r="RP1273" s="79"/>
      <c r="RQ1273" s="79"/>
      <c r="RR1273" s="79"/>
      <c r="RS1273" s="79"/>
      <c r="RT1273" s="79"/>
      <c r="RU1273" s="79"/>
      <c r="RV1273" s="79"/>
      <c r="RW1273" s="79"/>
      <c r="RX1273" s="79"/>
      <c r="RY1273" s="79"/>
      <c r="RZ1273" s="79"/>
      <c r="SA1273" s="79"/>
      <c r="SB1273" s="79"/>
      <c r="SC1273" s="79"/>
      <c r="SD1273" s="79"/>
      <c r="SE1273" s="79"/>
      <c r="SF1273" s="79"/>
      <c r="SG1273" s="79"/>
      <c r="SH1273" s="79"/>
      <c r="SI1273" s="79"/>
      <c r="SJ1273" s="79"/>
      <c r="SK1273" s="79"/>
      <c r="SL1273" s="79"/>
      <c r="SM1273" s="79"/>
      <c r="SN1273" s="79"/>
      <c r="SO1273" s="79"/>
      <c r="SP1273" s="79"/>
      <c r="SQ1273" s="79"/>
      <c r="SR1273" s="79"/>
      <c r="SS1273" s="79"/>
      <c r="ST1273" s="79"/>
      <c r="SU1273" s="79"/>
      <c r="SV1273" s="79"/>
      <c r="SW1273" s="79"/>
      <c r="SX1273" s="79"/>
      <c r="SY1273" s="79"/>
      <c r="SZ1273" s="79"/>
      <c r="TA1273" s="79"/>
      <c r="TB1273" s="79"/>
      <c r="TC1273" s="79"/>
      <c r="TD1273" s="79"/>
      <c r="TE1273" s="79"/>
      <c r="TF1273" s="79"/>
      <c r="TG1273" s="79"/>
      <c r="TH1273" s="79"/>
      <c r="TI1273" s="79"/>
      <c r="TJ1273" s="79"/>
      <c r="TK1273" s="79"/>
      <c r="TL1273" s="79"/>
      <c r="TM1273" s="79"/>
      <c r="TN1273" s="79"/>
      <c r="TO1273" s="79"/>
      <c r="TP1273" s="79"/>
      <c r="TQ1273" s="79"/>
      <c r="TR1273" s="79"/>
      <c r="TS1273" s="79"/>
      <c r="TT1273" s="79"/>
      <c r="TU1273" s="79"/>
      <c r="TV1273" s="79"/>
      <c r="TW1273" s="79"/>
      <c r="TX1273" s="79"/>
      <c r="TY1273" s="79"/>
      <c r="TZ1273" s="79"/>
      <c r="UA1273" s="79"/>
      <c r="UB1273" s="79"/>
      <c r="UC1273" s="79"/>
      <c r="UD1273" s="79"/>
      <c r="UE1273" s="79"/>
      <c r="UF1273" s="79"/>
      <c r="UG1273" s="79"/>
      <c r="UH1273" s="79"/>
      <c r="UI1273" s="79"/>
      <c r="UJ1273" s="79"/>
      <c r="UK1273" s="79"/>
      <c r="UL1273" s="79"/>
      <c r="UM1273" s="79"/>
      <c r="UN1273" s="79"/>
      <c r="UO1273" s="79"/>
      <c r="UP1273" s="79"/>
      <c r="UQ1273" s="79"/>
      <c r="UR1273" s="79"/>
      <c r="US1273" s="79"/>
      <c r="UT1273" s="79"/>
      <c r="UU1273" s="79"/>
      <c r="UV1273" s="79"/>
      <c r="UW1273" s="79"/>
      <c r="UX1273" s="79"/>
      <c r="UY1273" s="79"/>
      <c r="UZ1273" s="79"/>
      <c r="VA1273" s="79"/>
      <c r="VB1273" s="79"/>
      <c r="VC1273" s="79"/>
      <c r="VD1273" s="79"/>
      <c r="VE1273" s="79"/>
      <c r="VF1273" s="79"/>
      <c r="VG1273" s="79"/>
      <c r="VH1273" s="79"/>
      <c r="VI1273" s="79"/>
      <c r="VJ1273" s="79"/>
      <c r="VK1273" s="79"/>
      <c r="VL1273" s="79"/>
      <c r="VM1273" s="79"/>
      <c r="VN1273" s="79"/>
      <c r="VO1273" s="79"/>
      <c r="VP1273" s="79"/>
      <c r="VQ1273" s="79"/>
      <c r="VR1273" s="79"/>
      <c r="VS1273" s="79"/>
      <c r="VT1273" s="79"/>
      <c r="VU1273" s="79"/>
      <c r="VV1273" s="79"/>
      <c r="VW1273" s="79"/>
      <c r="VX1273" s="79"/>
      <c r="VY1273" s="79"/>
      <c r="VZ1273" s="79"/>
      <c r="WA1273" s="79"/>
      <c r="WB1273" s="79"/>
      <c r="WC1273" s="79"/>
    </row>
    <row r="1274" spans="1:601" s="102" customFormat="1">
      <c r="A1274" s="54">
        <f>IF(C1274=C1273,A1273,IF(C1274=(C1273+1),A1273,(A1273+1)))</f>
        <v>183</v>
      </c>
      <c r="B1274" s="50" t="str">
        <f>IF(L1274="Stroke",IF(M1274=M1273,IF(A1274&lt;&gt;A1273,1,IF(L1273="Stroke",B1273+1,IF(L1272="Stroke",B1272+1,IF(L1271="Stroke",B1271+1,IF(L1270="Stroke",B1270+1,IF(L1269="Stroke",B1269+1,IF(L1268="Stroke",B1268+1,IF(L1267="Stroke",B1267+1,"")))))))),IF(A1274&lt;&gt;A1272,1,IF(M1274=M1272,IF(L1272="Stroke",B1272+1,IF(M1274=M1271,IF(L1271="Stroke",B1271+1,""))),1))),"")</f>
        <v/>
      </c>
      <c r="C1274" s="54">
        <f t="shared" si="38"/>
        <v>66049</v>
      </c>
      <c r="D1274" s="54" t="str">
        <f t="shared" si="39"/>
        <v>2018124</v>
      </c>
      <c r="E1274" s="54">
        <v>2018</v>
      </c>
      <c r="F1274" s="54">
        <v>1</v>
      </c>
      <c r="G1274" s="54">
        <v>24</v>
      </c>
      <c r="H1274" s="54">
        <v>18</v>
      </c>
      <c r="I1274" s="54">
        <v>20</v>
      </c>
      <c r="J1274" s="54">
        <v>49</v>
      </c>
      <c r="K1274" s="54">
        <v>147</v>
      </c>
      <c r="L1274" s="54" t="s">
        <v>173</v>
      </c>
      <c r="M1274" s="54">
        <v>0</v>
      </c>
      <c r="N1274" s="54" t="s">
        <v>89</v>
      </c>
      <c r="O1274" s="54" t="s">
        <v>28</v>
      </c>
      <c r="P1274" s="54">
        <v>0</v>
      </c>
      <c r="Q1274" s="54" t="s">
        <v>122</v>
      </c>
      <c r="R1274" s="61"/>
      <c r="S1274" s="61"/>
      <c r="T1274" s="61"/>
      <c r="U1274" s="79"/>
      <c r="V1274" s="79"/>
      <c r="W1274" s="79"/>
      <c r="X1274" s="79"/>
      <c r="Y1274" s="79"/>
      <c r="Z1274" s="79"/>
      <c r="AA1274" s="79"/>
      <c r="AB1274" s="79"/>
      <c r="AC1274" s="79"/>
      <c r="AD1274" s="79"/>
      <c r="AE1274" s="79"/>
      <c r="AF1274" s="79"/>
      <c r="AG1274" s="79"/>
      <c r="AH1274" s="79"/>
      <c r="AI1274" s="79"/>
      <c r="AJ1274" s="79"/>
      <c r="AK1274" s="79"/>
      <c r="AL1274" s="79"/>
      <c r="AM1274" s="79"/>
      <c r="AN1274" s="79"/>
      <c r="AO1274" s="79"/>
      <c r="AP1274" s="79"/>
      <c r="AQ1274" s="79"/>
      <c r="AR1274" s="79"/>
      <c r="AS1274" s="79"/>
      <c r="AT1274" s="79"/>
      <c r="AU1274" s="79"/>
      <c r="AV1274" s="79"/>
      <c r="AW1274" s="79"/>
      <c r="AX1274" s="79"/>
      <c r="AY1274" s="79"/>
      <c r="AZ1274" s="79"/>
      <c r="BA1274" s="79"/>
      <c r="BB1274" s="79"/>
      <c r="BC1274" s="79"/>
      <c r="BD1274" s="79"/>
      <c r="BE1274" s="79"/>
      <c r="BF1274" s="79"/>
      <c r="BG1274" s="79"/>
      <c r="BH1274" s="79"/>
      <c r="BI1274" s="79"/>
      <c r="BJ1274" s="79"/>
      <c r="BK1274" s="79"/>
      <c r="BL1274" s="79"/>
      <c r="BM1274" s="79"/>
      <c r="BN1274" s="79"/>
      <c r="BO1274" s="79"/>
      <c r="BP1274" s="79"/>
      <c r="BQ1274" s="79"/>
      <c r="BR1274" s="79"/>
      <c r="BS1274" s="79"/>
      <c r="BT1274" s="79"/>
      <c r="BU1274" s="79"/>
      <c r="BV1274" s="79"/>
      <c r="BW1274" s="79"/>
      <c r="BX1274" s="79"/>
      <c r="BY1274" s="79"/>
      <c r="BZ1274" s="79"/>
      <c r="CA1274" s="79"/>
      <c r="CB1274" s="79"/>
      <c r="CC1274" s="79"/>
      <c r="CD1274" s="79"/>
      <c r="CE1274" s="79"/>
      <c r="CF1274" s="79"/>
      <c r="CG1274" s="79"/>
      <c r="CH1274" s="79"/>
      <c r="CI1274" s="79"/>
      <c r="CJ1274" s="79"/>
      <c r="CK1274" s="79"/>
      <c r="CL1274" s="79"/>
      <c r="CM1274" s="79"/>
      <c r="CN1274" s="79"/>
      <c r="CO1274" s="79"/>
      <c r="CP1274" s="79"/>
      <c r="CQ1274" s="79"/>
      <c r="CR1274" s="79"/>
      <c r="CS1274" s="79"/>
      <c r="CT1274" s="79"/>
      <c r="CU1274" s="79"/>
      <c r="CV1274" s="79"/>
      <c r="CW1274" s="79"/>
      <c r="CX1274" s="79"/>
      <c r="CY1274" s="79"/>
      <c r="CZ1274" s="79"/>
      <c r="DA1274" s="79"/>
      <c r="DB1274" s="79"/>
      <c r="DC1274" s="79"/>
      <c r="DD1274" s="79"/>
      <c r="DE1274" s="79"/>
      <c r="DF1274" s="79"/>
      <c r="DG1274" s="79"/>
      <c r="DH1274" s="79"/>
      <c r="DI1274" s="79"/>
      <c r="DJ1274" s="79"/>
      <c r="DK1274" s="79"/>
      <c r="DL1274" s="79"/>
      <c r="DM1274" s="79"/>
      <c r="DN1274" s="79"/>
      <c r="DO1274" s="79"/>
      <c r="DP1274" s="79"/>
      <c r="DQ1274" s="79"/>
      <c r="DR1274" s="79"/>
      <c r="DS1274" s="79"/>
      <c r="DT1274" s="79"/>
      <c r="DU1274" s="79"/>
      <c r="DV1274" s="79"/>
      <c r="DW1274" s="79"/>
      <c r="DX1274" s="79"/>
      <c r="DY1274" s="79"/>
      <c r="DZ1274" s="79"/>
      <c r="EA1274" s="79"/>
      <c r="EB1274" s="79"/>
      <c r="EC1274" s="79"/>
      <c r="ED1274" s="79"/>
      <c r="EE1274" s="79"/>
      <c r="EF1274" s="79"/>
      <c r="EG1274" s="79"/>
      <c r="EH1274" s="79"/>
      <c r="EI1274" s="79"/>
      <c r="EJ1274" s="79"/>
      <c r="EK1274" s="79"/>
      <c r="EL1274" s="79"/>
      <c r="EM1274" s="79"/>
      <c r="EN1274" s="79"/>
      <c r="EO1274" s="79"/>
      <c r="EP1274" s="79"/>
      <c r="EQ1274" s="79"/>
      <c r="ER1274" s="79"/>
      <c r="ES1274" s="79"/>
      <c r="ET1274" s="79"/>
      <c r="EU1274" s="79"/>
      <c r="EV1274" s="79"/>
      <c r="EW1274" s="79"/>
      <c r="EX1274" s="79"/>
      <c r="EY1274" s="79"/>
      <c r="EZ1274" s="79"/>
      <c r="FA1274" s="79"/>
      <c r="FB1274" s="79"/>
      <c r="FC1274" s="79"/>
      <c r="FD1274" s="79"/>
      <c r="FE1274" s="79"/>
      <c r="FF1274" s="79"/>
      <c r="FG1274" s="79"/>
      <c r="FH1274" s="79"/>
      <c r="FI1274" s="79"/>
      <c r="FJ1274" s="79"/>
      <c r="FK1274" s="79"/>
      <c r="FL1274" s="79"/>
      <c r="FM1274" s="79"/>
      <c r="FN1274" s="79"/>
      <c r="FO1274" s="79"/>
      <c r="FP1274" s="79"/>
      <c r="FQ1274" s="79"/>
      <c r="FR1274" s="79"/>
      <c r="FS1274" s="79"/>
      <c r="FT1274" s="79"/>
      <c r="FU1274" s="79"/>
      <c r="FV1274" s="79"/>
      <c r="FW1274" s="79"/>
      <c r="FX1274" s="79"/>
      <c r="FY1274" s="79"/>
      <c r="FZ1274" s="79"/>
      <c r="GA1274" s="79"/>
      <c r="GB1274" s="79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79"/>
      <c r="HP1274" s="79"/>
      <c r="HQ1274" s="79"/>
      <c r="HR1274" s="79"/>
      <c r="HS1274" s="79"/>
      <c r="HT1274" s="79"/>
      <c r="HU1274" s="79"/>
      <c r="HV1274" s="79"/>
      <c r="HW1274" s="79"/>
      <c r="HX1274" s="79"/>
      <c r="HY1274" s="79"/>
      <c r="HZ1274" s="79"/>
      <c r="IA1274" s="79"/>
      <c r="IB1274" s="79"/>
      <c r="IC1274" s="79"/>
      <c r="ID1274" s="79"/>
      <c r="IE1274" s="79"/>
      <c r="IF1274" s="79"/>
      <c r="IG1274" s="79"/>
      <c r="IH1274" s="79"/>
      <c r="II1274" s="79"/>
      <c r="IJ1274" s="79"/>
      <c r="IK1274" s="79"/>
      <c r="IL1274" s="79"/>
      <c r="IM1274" s="79"/>
      <c r="IN1274" s="79"/>
      <c r="IO1274" s="79"/>
      <c r="IP1274" s="79"/>
      <c r="IQ1274" s="79"/>
      <c r="IR1274" s="79"/>
      <c r="IS1274" s="79"/>
      <c r="IT1274" s="79"/>
      <c r="IU1274" s="79"/>
      <c r="IV1274" s="79"/>
      <c r="IW1274" s="79"/>
      <c r="IX1274" s="79"/>
      <c r="IY1274" s="79"/>
      <c r="IZ1274" s="79"/>
      <c r="JA1274" s="79"/>
      <c r="JB1274" s="79"/>
      <c r="JC1274" s="79"/>
      <c r="JD1274" s="79"/>
      <c r="JE1274" s="79"/>
      <c r="JF1274" s="79"/>
      <c r="JG1274" s="79"/>
      <c r="JH1274" s="79"/>
      <c r="JI1274" s="79"/>
      <c r="JJ1274" s="79"/>
      <c r="JK1274" s="79"/>
      <c r="JL1274" s="79"/>
      <c r="JM1274" s="79"/>
      <c r="JN1274" s="79"/>
      <c r="JO1274" s="79"/>
      <c r="JP1274" s="79"/>
      <c r="JQ1274" s="79"/>
      <c r="JR1274" s="79"/>
      <c r="JS1274" s="79"/>
      <c r="JT1274" s="79"/>
      <c r="JU1274" s="79"/>
      <c r="JV1274" s="79"/>
      <c r="JW1274" s="79"/>
      <c r="JX1274" s="79"/>
      <c r="JY1274" s="79"/>
      <c r="JZ1274" s="79"/>
      <c r="KA1274" s="79"/>
      <c r="KB1274" s="79"/>
      <c r="KC1274" s="79"/>
      <c r="KD1274" s="79"/>
      <c r="KE1274" s="79"/>
      <c r="KF1274" s="79"/>
      <c r="KG1274" s="79"/>
      <c r="KH1274" s="79"/>
      <c r="KI1274" s="79"/>
      <c r="KJ1274" s="79"/>
      <c r="KK1274" s="79"/>
      <c r="KL1274" s="79"/>
      <c r="KM1274" s="79"/>
      <c r="KN1274" s="79"/>
      <c r="KO1274" s="79"/>
      <c r="KP1274" s="79"/>
      <c r="KQ1274" s="79"/>
      <c r="KR1274" s="79"/>
      <c r="KS1274" s="79"/>
      <c r="KT1274" s="79"/>
      <c r="KU1274" s="79"/>
      <c r="KV1274" s="79"/>
      <c r="KW1274" s="79"/>
      <c r="KX1274" s="79"/>
      <c r="KY1274" s="79"/>
      <c r="KZ1274" s="79"/>
      <c r="LA1274" s="79"/>
      <c r="LB1274" s="79"/>
      <c r="LC1274" s="79"/>
      <c r="LD1274" s="79"/>
      <c r="LE1274" s="79"/>
      <c r="LF1274" s="79"/>
      <c r="LG1274" s="79"/>
      <c r="LH1274" s="79"/>
      <c r="LI1274" s="79"/>
      <c r="LJ1274" s="79"/>
      <c r="LK1274" s="79"/>
      <c r="LL1274" s="79"/>
      <c r="LM1274" s="79"/>
      <c r="LN1274" s="79"/>
      <c r="LO1274" s="79"/>
      <c r="LP1274" s="79"/>
      <c r="LQ1274" s="79"/>
      <c r="LR1274" s="79"/>
      <c r="LS1274" s="79"/>
      <c r="LT1274" s="79"/>
      <c r="LU1274" s="79"/>
      <c r="LV1274" s="79"/>
      <c r="LW1274" s="79"/>
      <c r="LX1274" s="79"/>
      <c r="LY1274" s="79"/>
      <c r="LZ1274" s="79"/>
      <c r="MA1274" s="79"/>
      <c r="MB1274" s="79"/>
      <c r="MC1274" s="79"/>
      <c r="MD1274" s="79"/>
      <c r="ME1274" s="79"/>
      <c r="MF1274" s="79"/>
      <c r="MG1274" s="79"/>
      <c r="MH1274" s="79"/>
      <c r="MI1274" s="79"/>
      <c r="MJ1274" s="79"/>
      <c r="MK1274" s="79"/>
      <c r="ML1274" s="79"/>
      <c r="MM1274" s="79"/>
      <c r="MN1274" s="79"/>
      <c r="MO1274" s="79"/>
      <c r="MP1274" s="79"/>
      <c r="MQ1274" s="79"/>
      <c r="MR1274" s="79"/>
      <c r="MS1274" s="79"/>
      <c r="MT1274" s="79"/>
      <c r="MU1274" s="79"/>
      <c r="MV1274" s="79"/>
      <c r="MW1274" s="79"/>
      <c r="MX1274" s="79"/>
      <c r="MY1274" s="79"/>
      <c r="MZ1274" s="79"/>
      <c r="NA1274" s="79"/>
      <c r="NB1274" s="79"/>
      <c r="NC1274" s="79"/>
      <c r="ND1274" s="79"/>
      <c r="NE1274" s="79"/>
      <c r="NF1274" s="79"/>
      <c r="NG1274" s="79"/>
      <c r="NH1274" s="79"/>
      <c r="NI1274" s="79"/>
      <c r="NJ1274" s="79"/>
      <c r="NK1274" s="79"/>
      <c r="NL1274" s="79"/>
      <c r="NM1274" s="79"/>
      <c r="NN1274" s="79"/>
      <c r="NO1274" s="79"/>
      <c r="NP1274" s="79"/>
      <c r="NQ1274" s="79"/>
      <c r="NR1274" s="79"/>
      <c r="NS1274" s="79"/>
      <c r="NT1274" s="79"/>
      <c r="NU1274" s="79"/>
      <c r="NV1274" s="79"/>
      <c r="NW1274" s="79"/>
      <c r="NX1274" s="79"/>
      <c r="NY1274" s="79"/>
      <c r="NZ1274" s="79"/>
      <c r="OA1274" s="79"/>
      <c r="OB1274" s="79"/>
      <c r="OC1274" s="79"/>
      <c r="OD1274" s="79"/>
      <c r="OE1274" s="79"/>
      <c r="OF1274" s="79"/>
      <c r="OG1274" s="79"/>
      <c r="OH1274" s="79"/>
      <c r="OI1274" s="79"/>
      <c r="OJ1274" s="79"/>
      <c r="OK1274" s="79"/>
      <c r="OL1274" s="79"/>
      <c r="OM1274" s="79"/>
      <c r="ON1274" s="79"/>
      <c r="OO1274" s="79"/>
      <c r="OP1274" s="79"/>
      <c r="OQ1274" s="79"/>
      <c r="OR1274" s="79"/>
      <c r="OS1274" s="79"/>
      <c r="OT1274" s="79"/>
      <c r="OU1274" s="79"/>
      <c r="OV1274" s="79"/>
      <c r="OW1274" s="79"/>
      <c r="OX1274" s="79"/>
      <c r="OY1274" s="79"/>
      <c r="OZ1274" s="79"/>
      <c r="PA1274" s="79"/>
      <c r="PB1274" s="79"/>
      <c r="PC1274" s="79"/>
      <c r="PD1274" s="79"/>
      <c r="PE1274" s="79"/>
      <c r="PF1274" s="79"/>
      <c r="PG1274" s="79"/>
      <c r="PH1274" s="79"/>
      <c r="PI1274" s="79"/>
      <c r="PJ1274" s="79"/>
      <c r="PK1274" s="79"/>
      <c r="PL1274" s="79"/>
      <c r="PM1274" s="79"/>
      <c r="PN1274" s="79"/>
      <c r="PO1274" s="79"/>
      <c r="PP1274" s="79"/>
      <c r="PQ1274" s="79"/>
      <c r="PR1274" s="79"/>
      <c r="PS1274" s="79"/>
      <c r="PT1274" s="79"/>
      <c r="PU1274" s="79"/>
      <c r="PV1274" s="79"/>
      <c r="PW1274" s="79"/>
      <c r="PX1274" s="79"/>
      <c r="PY1274" s="79"/>
      <c r="PZ1274" s="79"/>
      <c r="QA1274" s="79"/>
      <c r="QB1274" s="79"/>
      <c r="QC1274" s="79"/>
      <c r="QD1274" s="79"/>
      <c r="QE1274" s="79"/>
      <c r="QF1274" s="79"/>
      <c r="QG1274" s="79"/>
      <c r="QH1274" s="79"/>
      <c r="QI1274" s="79"/>
      <c r="QJ1274" s="79"/>
      <c r="QK1274" s="79"/>
      <c r="QL1274" s="79"/>
      <c r="QM1274" s="79"/>
      <c r="QN1274" s="79"/>
      <c r="QO1274" s="79"/>
      <c r="QP1274" s="79"/>
      <c r="QQ1274" s="79"/>
      <c r="QR1274" s="79"/>
      <c r="QS1274" s="79"/>
      <c r="QT1274" s="79"/>
      <c r="QU1274" s="79"/>
      <c r="QV1274" s="79"/>
      <c r="QW1274" s="79"/>
      <c r="QX1274" s="79"/>
      <c r="QY1274" s="79"/>
      <c r="QZ1274" s="79"/>
      <c r="RA1274" s="79"/>
      <c r="RB1274" s="79"/>
      <c r="RC1274" s="79"/>
      <c r="RD1274" s="79"/>
      <c r="RE1274" s="79"/>
      <c r="RF1274" s="79"/>
      <c r="RG1274" s="79"/>
      <c r="RH1274" s="79"/>
      <c r="RI1274" s="79"/>
      <c r="RJ1274" s="79"/>
      <c r="RK1274" s="79"/>
      <c r="RL1274" s="79"/>
      <c r="RM1274" s="79"/>
      <c r="RN1274" s="79"/>
      <c r="RO1274" s="79"/>
      <c r="RP1274" s="79"/>
      <c r="RQ1274" s="79"/>
      <c r="RR1274" s="79"/>
      <c r="RS1274" s="79"/>
      <c r="RT1274" s="79"/>
      <c r="RU1274" s="79"/>
      <c r="RV1274" s="79"/>
      <c r="RW1274" s="79"/>
      <c r="RX1274" s="79"/>
      <c r="RY1274" s="79"/>
      <c r="RZ1274" s="79"/>
      <c r="SA1274" s="79"/>
      <c r="SB1274" s="79"/>
      <c r="SC1274" s="79"/>
      <c r="SD1274" s="79"/>
      <c r="SE1274" s="79"/>
      <c r="SF1274" s="79"/>
      <c r="SG1274" s="79"/>
      <c r="SH1274" s="79"/>
      <c r="SI1274" s="79"/>
      <c r="SJ1274" s="79"/>
      <c r="SK1274" s="79"/>
      <c r="SL1274" s="79"/>
      <c r="SM1274" s="79"/>
      <c r="SN1274" s="79"/>
      <c r="SO1274" s="79"/>
      <c r="SP1274" s="79"/>
      <c r="SQ1274" s="79"/>
      <c r="SR1274" s="79"/>
      <c r="SS1274" s="79"/>
      <c r="ST1274" s="79"/>
      <c r="SU1274" s="79"/>
      <c r="SV1274" s="79"/>
      <c r="SW1274" s="79"/>
      <c r="SX1274" s="79"/>
      <c r="SY1274" s="79"/>
      <c r="SZ1274" s="79"/>
      <c r="TA1274" s="79"/>
      <c r="TB1274" s="79"/>
      <c r="TC1274" s="79"/>
      <c r="TD1274" s="79"/>
      <c r="TE1274" s="79"/>
      <c r="TF1274" s="79"/>
      <c r="TG1274" s="79"/>
      <c r="TH1274" s="79"/>
      <c r="TI1274" s="79"/>
      <c r="TJ1274" s="79"/>
      <c r="TK1274" s="79"/>
      <c r="TL1274" s="79"/>
      <c r="TM1274" s="79"/>
      <c r="TN1274" s="79"/>
      <c r="TO1274" s="79"/>
      <c r="TP1274" s="79"/>
      <c r="TQ1274" s="79"/>
      <c r="TR1274" s="79"/>
      <c r="TS1274" s="79"/>
      <c r="TT1274" s="79"/>
      <c r="TU1274" s="79"/>
      <c r="TV1274" s="79"/>
      <c r="TW1274" s="79"/>
      <c r="TX1274" s="79"/>
      <c r="TY1274" s="79"/>
      <c r="TZ1274" s="79"/>
      <c r="UA1274" s="79"/>
      <c r="UB1274" s="79"/>
      <c r="UC1274" s="79"/>
      <c r="UD1274" s="79"/>
      <c r="UE1274" s="79"/>
      <c r="UF1274" s="79"/>
      <c r="UG1274" s="79"/>
      <c r="UH1274" s="79"/>
      <c r="UI1274" s="79"/>
      <c r="UJ1274" s="79"/>
      <c r="UK1274" s="79"/>
      <c r="UL1274" s="79"/>
      <c r="UM1274" s="79"/>
      <c r="UN1274" s="79"/>
      <c r="UO1274" s="79"/>
      <c r="UP1274" s="79"/>
      <c r="UQ1274" s="79"/>
      <c r="UR1274" s="79"/>
      <c r="US1274" s="79"/>
      <c r="UT1274" s="79"/>
      <c r="UU1274" s="79"/>
      <c r="UV1274" s="79"/>
      <c r="UW1274" s="79"/>
      <c r="UX1274" s="79"/>
      <c r="UY1274" s="79"/>
      <c r="UZ1274" s="79"/>
      <c r="VA1274" s="79"/>
      <c r="VB1274" s="79"/>
      <c r="VC1274" s="79"/>
      <c r="VD1274" s="79"/>
      <c r="VE1274" s="79"/>
      <c r="VF1274" s="79"/>
      <c r="VG1274" s="79"/>
      <c r="VH1274" s="79"/>
      <c r="VI1274" s="79"/>
      <c r="VJ1274" s="79"/>
      <c r="VK1274" s="79"/>
      <c r="VL1274" s="79"/>
      <c r="VM1274" s="79"/>
      <c r="VN1274" s="79"/>
      <c r="VO1274" s="79"/>
      <c r="VP1274" s="79"/>
      <c r="VQ1274" s="79"/>
      <c r="VR1274" s="79"/>
      <c r="VS1274" s="79"/>
      <c r="VT1274" s="79"/>
      <c r="VU1274" s="79"/>
      <c r="VV1274" s="79"/>
      <c r="VW1274" s="79"/>
      <c r="VX1274" s="79"/>
      <c r="VY1274" s="79"/>
      <c r="VZ1274" s="79"/>
      <c r="WA1274" s="79"/>
      <c r="WB1274" s="79"/>
      <c r="WC1274" s="79"/>
    </row>
    <row r="1275" spans="1:601" s="91" customFormat="1">
      <c r="A1275" s="70">
        <f>IF(C1275=C1274,A1274,IF(C1275=(C1274+1),A1274,(A1274+1)))</f>
        <v>184</v>
      </c>
      <c r="B1275" s="50" t="str">
        <f>IF(L1275="Stroke",IF(M1275=M1274,IF(A1275&lt;&gt;A1274,1,IF(L1274="Stroke",B1274+1,IF(L1273="Stroke",B1273+1,IF(L1272="Stroke",B1272+1,IF(L1271="Stroke",B1271+1,IF(L1270="Stroke",B1270+1,IF(L1269="Stroke",B1269+1,IF(L1268="Stroke",B1268+1,"")))))))),IF(A1275&lt;&gt;A1273,1,IF(M1275=M1273,IF(L1273="Stroke",B1273+1,IF(M1275=M1272,IF(L1272="Stroke",B1272+1,""))),1))),"")</f>
        <v/>
      </c>
      <c r="C1275" s="70">
        <f t="shared" si="38"/>
        <v>66768</v>
      </c>
      <c r="D1275" s="70" t="str">
        <f t="shared" si="39"/>
        <v>2018124</v>
      </c>
      <c r="E1275" s="70">
        <v>2018</v>
      </c>
      <c r="F1275" s="70">
        <v>1</v>
      </c>
      <c r="G1275" s="70">
        <v>24</v>
      </c>
      <c r="H1275" s="70">
        <v>18</v>
      </c>
      <c r="I1275" s="70">
        <v>32</v>
      </c>
      <c r="J1275" s="70">
        <v>48</v>
      </c>
      <c r="K1275" s="70">
        <v>856</v>
      </c>
      <c r="L1275" s="70" t="s">
        <v>106</v>
      </c>
      <c r="M1275" s="70">
        <v>0</v>
      </c>
      <c r="N1275" s="70" t="s">
        <v>20</v>
      </c>
      <c r="O1275" s="70" t="s">
        <v>27</v>
      </c>
      <c r="P1275" s="70">
        <v>0</v>
      </c>
      <c r="Q1275" s="70" t="s">
        <v>123</v>
      </c>
      <c r="R1275" s="61"/>
      <c r="S1275" s="61"/>
      <c r="T1275" s="61"/>
      <c r="U1275" s="79"/>
      <c r="V1275" s="79"/>
      <c r="W1275" s="79"/>
      <c r="X1275" s="79"/>
      <c r="Y1275" s="79"/>
      <c r="Z1275" s="79"/>
      <c r="AA1275" s="79"/>
      <c r="AB1275" s="79"/>
      <c r="AC1275" s="79"/>
      <c r="AD1275" s="79"/>
      <c r="AE1275" s="79"/>
      <c r="AF1275" s="79"/>
      <c r="AG1275" s="79"/>
      <c r="AH1275" s="79"/>
      <c r="AI1275" s="79"/>
      <c r="AJ1275" s="79"/>
      <c r="AK1275" s="79"/>
      <c r="AL1275" s="79"/>
      <c r="AM1275" s="79"/>
      <c r="AN1275" s="79"/>
      <c r="AO1275" s="79"/>
      <c r="AP1275" s="79"/>
      <c r="AQ1275" s="79"/>
      <c r="AR1275" s="79"/>
      <c r="AS1275" s="79"/>
      <c r="AT1275" s="79"/>
      <c r="AU1275" s="79"/>
      <c r="AV1275" s="79"/>
      <c r="AW1275" s="79"/>
      <c r="AX1275" s="79"/>
      <c r="AY1275" s="79"/>
      <c r="AZ1275" s="79"/>
      <c r="BA1275" s="79"/>
      <c r="BB1275" s="79"/>
      <c r="BC1275" s="79"/>
      <c r="BD1275" s="79"/>
      <c r="BE1275" s="79"/>
      <c r="BF1275" s="79"/>
      <c r="BG1275" s="79"/>
      <c r="BH1275" s="79"/>
      <c r="BI1275" s="79"/>
      <c r="BJ1275" s="79"/>
      <c r="BK1275" s="79"/>
      <c r="BL1275" s="79"/>
      <c r="BM1275" s="79"/>
      <c r="BN1275" s="79"/>
      <c r="BO1275" s="79"/>
      <c r="BP1275" s="79"/>
      <c r="BQ1275" s="79"/>
      <c r="BR1275" s="79"/>
      <c r="BS1275" s="79"/>
      <c r="BT1275" s="79"/>
      <c r="BU1275" s="79"/>
      <c r="BV1275" s="79"/>
      <c r="BW1275" s="79"/>
      <c r="BX1275" s="79"/>
      <c r="BY1275" s="79"/>
      <c r="BZ1275" s="79"/>
      <c r="CA1275" s="79"/>
      <c r="CB1275" s="79"/>
      <c r="CC1275" s="79"/>
      <c r="CD1275" s="79"/>
      <c r="CE1275" s="79"/>
      <c r="CF1275" s="79"/>
      <c r="CG1275" s="79"/>
      <c r="CH1275" s="79"/>
      <c r="CI1275" s="79"/>
      <c r="CJ1275" s="79"/>
      <c r="CK1275" s="79"/>
      <c r="CL1275" s="79"/>
      <c r="CM1275" s="79"/>
      <c r="CN1275" s="79"/>
      <c r="CO1275" s="79"/>
      <c r="CP1275" s="79"/>
      <c r="CQ1275" s="79"/>
      <c r="CR1275" s="79"/>
      <c r="CS1275" s="79"/>
      <c r="CT1275" s="79"/>
      <c r="CU1275" s="79"/>
      <c r="CV1275" s="79"/>
      <c r="CW1275" s="79"/>
      <c r="CX1275" s="79"/>
      <c r="CY1275" s="79"/>
      <c r="CZ1275" s="79"/>
      <c r="DA1275" s="79"/>
      <c r="DB1275" s="79"/>
      <c r="DC1275" s="79"/>
      <c r="DD1275" s="79"/>
      <c r="DE1275" s="79"/>
      <c r="DF1275" s="79"/>
      <c r="DG1275" s="79"/>
      <c r="DH1275" s="79"/>
      <c r="DI1275" s="79"/>
      <c r="DJ1275" s="79"/>
      <c r="DK1275" s="79"/>
      <c r="DL1275" s="79"/>
      <c r="DM1275" s="79"/>
      <c r="DN1275" s="79"/>
      <c r="DO1275" s="79"/>
      <c r="DP1275" s="79"/>
      <c r="DQ1275" s="79"/>
      <c r="DR1275" s="79"/>
      <c r="DS1275" s="79"/>
      <c r="DT1275" s="79"/>
      <c r="DU1275" s="79"/>
      <c r="DV1275" s="79"/>
      <c r="DW1275" s="79"/>
      <c r="DX1275" s="79"/>
      <c r="DY1275" s="79"/>
      <c r="DZ1275" s="79"/>
      <c r="EA1275" s="79"/>
      <c r="EB1275" s="79"/>
      <c r="EC1275" s="79"/>
      <c r="ED1275" s="79"/>
      <c r="EE1275" s="79"/>
      <c r="EF1275" s="79"/>
      <c r="EG1275" s="79"/>
      <c r="EH1275" s="79"/>
      <c r="EI1275" s="79"/>
      <c r="EJ1275" s="79"/>
      <c r="EK1275" s="79"/>
      <c r="EL1275" s="79"/>
      <c r="EM1275" s="79"/>
      <c r="EN1275" s="79"/>
      <c r="EO1275" s="79"/>
      <c r="EP1275" s="79"/>
      <c r="EQ1275" s="79"/>
      <c r="ER1275" s="79"/>
      <c r="ES1275" s="79"/>
      <c r="ET1275" s="79"/>
      <c r="EU1275" s="79"/>
      <c r="EV1275" s="79"/>
      <c r="EW1275" s="79"/>
      <c r="EX1275" s="79"/>
      <c r="EY1275" s="79"/>
      <c r="EZ1275" s="79"/>
      <c r="FA1275" s="79"/>
      <c r="FB1275" s="79"/>
      <c r="FC1275" s="79"/>
      <c r="FD1275" s="79"/>
      <c r="FE1275" s="79"/>
      <c r="FF1275" s="79"/>
      <c r="FG1275" s="79"/>
      <c r="FH1275" s="79"/>
      <c r="FI1275" s="79"/>
      <c r="FJ1275" s="79"/>
      <c r="FK1275" s="79"/>
      <c r="FL1275" s="79"/>
      <c r="FM1275" s="79"/>
      <c r="FN1275" s="79"/>
      <c r="FO1275" s="79"/>
      <c r="FP1275" s="79"/>
      <c r="FQ1275" s="79"/>
      <c r="FR1275" s="79"/>
      <c r="FS1275" s="79"/>
      <c r="FT1275" s="79"/>
      <c r="FU1275" s="79"/>
      <c r="FV1275" s="79"/>
      <c r="FW1275" s="79"/>
      <c r="FX1275" s="79"/>
      <c r="FY1275" s="79"/>
      <c r="FZ1275" s="79"/>
      <c r="GA1275" s="79"/>
      <c r="GB1275" s="79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79"/>
      <c r="HP1275" s="79"/>
      <c r="HQ1275" s="79"/>
      <c r="HR1275" s="79"/>
      <c r="HS1275" s="79"/>
      <c r="HT1275" s="79"/>
      <c r="HU1275" s="79"/>
      <c r="HV1275" s="79"/>
      <c r="HW1275" s="79"/>
      <c r="HX1275" s="79"/>
      <c r="HY1275" s="79"/>
      <c r="HZ1275" s="79"/>
      <c r="IA1275" s="79"/>
      <c r="IB1275" s="79"/>
      <c r="IC1275" s="79"/>
      <c r="ID1275" s="79"/>
      <c r="IE1275" s="79"/>
      <c r="IF1275" s="79"/>
      <c r="IG1275" s="79"/>
      <c r="IH1275" s="79"/>
      <c r="II1275" s="79"/>
      <c r="IJ1275" s="79"/>
      <c r="IK1275" s="79"/>
      <c r="IL1275" s="79"/>
      <c r="IM1275" s="79"/>
      <c r="IN1275" s="79"/>
      <c r="IO1275" s="79"/>
      <c r="IP1275" s="79"/>
      <c r="IQ1275" s="79"/>
      <c r="IR1275" s="79"/>
      <c r="IS1275" s="79"/>
      <c r="IT1275" s="79"/>
      <c r="IU1275" s="79"/>
      <c r="IV1275" s="79"/>
      <c r="IW1275" s="79"/>
      <c r="IX1275" s="79"/>
      <c r="IY1275" s="79"/>
      <c r="IZ1275" s="79"/>
      <c r="JA1275" s="79"/>
      <c r="JB1275" s="79"/>
      <c r="JC1275" s="79"/>
      <c r="JD1275" s="79"/>
      <c r="JE1275" s="79"/>
      <c r="JF1275" s="79"/>
      <c r="JG1275" s="79"/>
      <c r="JH1275" s="79"/>
      <c r="JI1275" s="79"/>
      <c r="JJ1275" s="79"/>
      <c r="JK1275" s="79"/>
      <c r="JL1275" s="79"/>
      <c r="JM1275" s="79"/>
      <c r="JN1275" s="79"/>
      <c r="JO1275" s="79"/>
      <c r="JP1275" s="79"/>
      <c r="JQ1275" s="79"/>
      <c r="JR1275" s="79"/>
      <c r="JS1275" s="79"/>
      <c r="JT1275" s="79"/>
      <c r="JU1275" s="79"/>
      <c r="JV1275" s="79"/>
    </row>
    <row r="1276" spans="1:601" s="102" customFormat="1">
      <c r="A1276" s="54">
        <f>IF(C1276=C1275,A1275,IF(C1276=(C1275+1),A1275,(A1275+1)))</f>
        <v>184</v>
      </c>
      <c r="B1276" s="50" t="str">
        <f>IF(L1276="Stroke",IF(M1276=M1275,IF(A1276&lt;&gt;A1275,1,IF(L1275="Stroke",B1275+1,IF(L1274="Stroke",B1274+1,IF(L1273="Stroke",B1273+1,IF(L1272="Stroke",B1272+1,IF(L1271="Stroke",B1271+1,IF(L1270="Stroke",B1270+1,IF(L1269="Stroke",B1269+1,"")))))))),IF(A1276&lt;&gt;A1274,1,IF(M1276=M1274,IF(L1274="Stroke",B1274+1,IF(M1276=M1273,IF(L1273="Stroke",B1273+1,""))),1))),"")</f>
        <v/>
      </c>
      <c r="C1276" s="54">
        <f t="shared" si="38"/>
        <v>66768</v>
      </c>
      <c r="D1276" s="54" t="str">
        <f t="shared" si="39"/>
        <v>2018124</v>
      </c>
      <c r="E1276" s="54">
        <v>2018</v>
      </c>
      <c r="F1276" s="54">
        <v>1</v>
      </c>
      <c r="G1276" s="54">
        <v>24</v>
      </c>
      <c r="H1276" s="54">
        <v>18</v>
      </c>
      <c r="I1276" s="54">
        <v>32</v>
      </c>
      <c r="J1276" s="54">
        <v>48</v>
      </c>
      <c r="K1276" s="54">
        <v>943</v>
      </c>
      <c r="L1276" s="54" t="s">
        <v>124</v>
      </c>
      <c r="M1276" s="54">
        <v>0</v>
      </c>
      <c r="N1276" s="54" t="s">
        <v>89</v>
      </c>
      <c r="O1276" s="54" t="s">
        <v>27</v>
      </c>
      <c r="P1276" s="54">
        <v>0</v>
      </c>
      <c r="Q1276" s="54" t="s">
        <v>125</v>
      </c>
      <c r="R1276" s="61"/>
      <c r="S1276" s="61"/>
      <c r="T1276" s="61"/>
      <c r="U1276" s="79"/>
      <c r="V1276" s="79"/>
      <c r="W1276" s="79"/>
      <c r="X1276" s="79"/>
      <c r="Y1276" s="79"/>
      <c r="Z1276" s="79"/>
      <c r="AA1276" s="79"/>
      <c r="AB1276" s="79"/>
      <c r="AC1276" s="79"/>
      <c r="AD1276" s="79"/>
      <c r="AE1276" s="79"/>
      <c r="AF1276" s="79"/>
      <c r="AG1276" s="79"/>
      <c r="AH1276" s="79"/>
      <c r="AI1276" s="79"/>
      <c r="AJ1276" s="79"/>
      <c r="AK1276" s="79"/>
      <c r="AL1276" s="79"/>
      <c r="AM1276" s="79"/>
      <c r="AN1276" s="79"/>
      <c r="AO1276" s="79"/>
      <c r="AP1276" s="79"/>
      <c r="AQ1276" s="79"/>
      <c r="AR1276" s="79"/>
      <c r="AS1276" s="79"/>
      <c r="AT1276" s="79"/>
      <c r="AU1276" s="79"/>
      <c r="AV1276" s="79"/>
      <c r="AW1276" s="79"/>
      <c r="AX1276" s="79"/>
      <c r="AY1276" s="79"/>
      <c r="AZ1276" s="79"/>
      <c r="BA1276" s="79"/>
      <c r="BB1276" s="79"/>
      <c r="BC1276" s="79"/>
      <c r="BD1276" s="79"/>
      <c r="BE1276" s="79"/>
      <c r="BF1276" s="79"/>
      <c r="BG1276" s="79"/>
      <c r="BH1276" s="79"/>
      <c r="BI1276" s="79"/>
      <c r="BJ1276" s="79"/>
      <c r="BK1276" s="79"/>
      <c r="BL1276" s="79"/>
      <c r="BM1276" s="79"/>
      <c r="BN1276" s="79"/>
      <c r="BO1276" s="79"/>
      <c r="BP1276" s="79"/>
      <c r="BQ1276" s="79"/>
      <c r="BR1276" s="79"/>
      <c r="BS1276" s="79"/>
      <c r="BT1276" s="79"/>
      <c r="BU1276" s="79"/>
      <c r="BV1276" s="79"/>
      <c r="BW1276" s="79"/>
      <c r="BX1276" s="79"/>
      <c r="BY1276" s="79"/>
      <c r="BZ1276" s="79"/>
      <c r="CA1276" s="79"/>
      <c r="CB1276" s="79"/>
      <c r="CC1276" s="79"/>
      <c r="CD1276" s="79"/>
      <c r="CE1276" s="79"/>
      <c r="CF1276" s="79"/>
      <c r="CG1276" s="79"/>
      <c r="CH1276" s="79"/>
      <c r="CI1276" s="79"/>
      <c r="CJ1276" s="79"/>
      <c r="CK1276" s="79"/>
      <c r="CL1276" s="79"/>
      <c r="CM1276" s="79"/>
      <c r="CN1276" s="79"/>
      <c r="CO1276" s="79"/>
      <c r="CP1276" s="79"/>
      <c r="CQ1276" s="79"/>
      <c r="CR1276" s="79"/>
      <c r="CS1276" s="79"/>
      <c r="CT1276" s="79"/>
      <c r="CU1276" s="79"/>
      <c r="CV1276" s="79"/>
      <c r="CW1276" s="79"/>
      <c r="CX1276" s="79"/>
      <c r="CY1276" s="79"/>
      <c r="CZ1276" s="79"/>
      <c r="DA1276" s="79"/>
      <c r="DB1276" s="79"/>
      <c r="DC1276" s="79"/>
      <c r="DD1276" s="79"/>
      <c r="DE1276" s="79"/>
      <c r="DF1276" s="79"/>
      <c r="DG1276" s="79"/>
      <c r="DH1276" s="79"/>
      <c r="DI1276" s="79"/>
      <c r="DJ1276" s="79"/>
      <c r="DK1276" s="79"/>
      <c r="DL1276" s="79"/>
      <c r="DM1276" s="79"/>
      <c r="DN1276" s="79"/>
      <c r="DO1276" s="79"/>
      <c r="DP1276" s="79"/>
      <c r="DQ1276" s="79"/>
      <c r="DR1276" s="79"/>
      <c r="DS1276" s="79"/>
      <c r="DT1276" s="79"/>
      <c r="DU1276" s="79"/>
      <c r="DV1276" s="79"/>
      <c r="DW1276" s="79"/>
      <c r="DX1276" s="79"/>
      <c r="DY1276" s="79"/>
      <c r="DZ1276" s="79"/>
      <c r="EA1276" s="79"/>
      <c r="EB1276" s="79"/>
      <c r="EC1276" s="79"/>
      <c r="ED1276" s="79"/>
      <c r="EE1276" s="79"/>
      <c r="EF1276" s="79"/>
      <c r="EG1276" s="79"/>
      <c r="EH1276" s="79"/>
      <c r="EI1276" s="79"/>
      <c r="EJ1276" s="79"/>
      <c r="EK1276" s="79"/>
      <c r="EL1276" s="79"/>
      <c r="EM1276" s="79"/>
      <c r="EN1276" s="79"/>
      <c r="EO1276" s="79"/>
      <c r="EP1276" s="79"/>
      <c r="EQ1276" s="79"/>
      <c r="ER1276" s="79"/>
      <c r="ES1276" s="79"/>
      <c r="ET1276" s="79"/>
      <c r="EU1276" s="79"/>
      <c r="EV1276" s="79"/>
      <c r="EW1276" s="79"/>
      <c r="EX1276" s="79"/>
      <c r="EY1276" s="79"/>
      <c r="EZ1276" s="79"/>
      <c r="FA1276" s="79"/>
      <c r="FB1276" s="79"/>
      <c r="FC1276" s="79"/>
      <c r="FD1276" s="79"/>
      <c r="FE1276" s="79"/>
      <c r="FF1276" s="79"/>
      <c r="FG1276" s="79"/>
      <c r="FH1276" s="79"/>
      <c r="FI1276" s="79"/>
      <c r="FJ1276" s="79"/>
      <c r="FK1276" s="79"/>
      <c r="FL1276" s="79"/>
      <c r="FM1276" s="79"/>
      <c r="FN1276" s="79"/>
      <c r="FO1276" s="79"/>
      <c r="FP1276" s="79"/>
      <c r="FQ1276" s="79"/>
      <c r="FR1276" s="79"/>
      <c r="FS1276" s="79"/>
      <c r="FT1276" s="79"/>
      <c r="FU1276" s="79"/>
      <c r="FV1276" s="79"/>
      <c r="FW1276" s="79"/>
      <c r="FX1276" s="79"/>
      <c r="FY1276" s="79"/>
      <c r="FZ1276" s="79"/>
      <c r="GA1276" s="79"/>
      <c r="GB1276" s="79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79"/>
      <c r="HP1276" s="79"/>
      <c r="HQ1276" s="79"/>
      <c r="HR1276" s="79"/>
      <c r="HS1276" s="79"/>
      <c r="HT1276" s="79"/>
      <c r="HU1276" s="79"/>
      <c r="HV1276" s="79"/>
      <c r="HW1276" s="79"/>
      <c r="HX1276" s="79"/>
      <c r="HY1276" s="79"/>
      <c r="HZ1276" s="79"/>
      <c r="IA1276" s="79"/>
      <c r="IB1276" s="79"/>
      <c r="IC1276" s="79"/>
      <c r="ID1276" s="79"/>
      <c r="IE1276" s="79"/>
      <c r="IF1276" s="79"/>
      <c r="IG1276" s="79"/>
      <c r="IH1276" s="79"/>
      <c r="II1276" s="79"/>
      <c r="IJ1276" s="79"/>
      <c r="IK1276" s="79"/>
      <c r="IL1276" s="79"/>
      <c r="IM1276" s="79"/>
      <c r="IN1276" s="79"/>
      <c r="IO1276" s="79"/>
      <c r="IP1276" s="79"/>
      <c r="IQ1276" s="79"/>
      <c r="IR1276" s="79"/>
      <c r="IS1276" s="79"/>
      <c r="IT1276" s="79"/>
      <c r="IU1276" s="79"/>
      <c r="IV1276" s="79"/>
      <c r="IW1276" s="79"/>
      <c r="IX1276" s="79"/>
      <c r="IY1276" s="79"/>
      <c r="IZ1276" s="79"/>
      <c r="JA1276" s="79"/>
      <c r="JB1276" s="79"/>
      <c r="JC1276" s="79"/>
      <c r="JD1276" s="79"/>
      <c r="JE1276" s="79"/>
      <c r="JF1276" s="79"/>
      <c r="JG1276" s="79"/>
      <c r="JH1276" s="79"/>
      <c r="JI1276" s="79"/>
      <c r="JJ1276" s="79"/>
      <c r="JK1276" s="79"/>
      <c r="JL1276" s="79"/>
      <c r="JM1276" s="79"/>
      <c r="JN1276" s="79"/>
      <c r="JO1276" s="79"/>
      <c r="JP1276" s="79"/>
      <c r="JQ1276" s="79"/>
      <c r="JR1276" s="79"/>
      <c r="JS1276" s="79"/>
      <c r="JT1276" s="79"/>
      <c r="JU1276" s="79"/>
      <c r="JV1276" s="79"/>
      <c r="JW1276" s="79"/>
      <c r="JX1276" s="79"/>
      <c r="JY1276" s="79"/>
      <c r="JZ1276" s="79"/>
      <c r="KA1276" s="79"/>
      <c r="KB1276" s="79"/>
      <c r="KC1276" s="79"/>
      <c r="KD1276" s="79"/>
      <c r="KE1276" s="79"/>
      <c r="KF1276" s="79"/>
      <c r="KG1276" s="79"/>
      <c r="KH1276" s="79"/>
      <c r="KI1276" s="79"/>
      <c r="KJ1276" s="79"/>
      <c r="KK1276" s="79"/>
      <c r="KL1276" s="79"/>
      <c r="KM1276" s="79"/>
      <c r="KN1276" s="79"/>
      <c r="KO1276" s="79"/>
      <c r="KP1276" s="79"/>
      <c r="KQ1276" s="79"/>
      <c r="KR1276" s="79"/>
      <c r="KS1276" s="79"/>
      <c r="KT1276" s="79"/>
      <c r="KU1276" s="79"/>
      <c r="KV1276" s="79"/>
      <c r="KW1276" s="79"/>
      <c r="KX1276" s="79"/>
      <c r="KY1276" s="79"/>
      <c r="KZ1276" s="79"/>
      <c r="LA1276" s="79"/>
      <c r="LB1276" s="79"/>
      <c r="LC1276" s="79"/>
      <c r="LD1276" s="79"/>
      <c r="LE1276" s="79"/>
      <c r="LF1276" s="79"/>
      <c r="LG1276" s="79"/>
      <c r="LH1276" s="79"/>
      <c r="LI1276" s="79"/>
      <c r="LJ1276" s="79"/>
      <c r="LK1276" s="79"/>
      <c r="LL1276" s="79"/>
      <c r="LM1276" s="79"/>
      <c r="LN1276" s="79"/>
      <c r="LO1276" s="79"/>
      <c r="LP1276" s="79"/>
      <c r="LQ1276" s="79"/>
      <c r="LR1276" s="79"/>
      <c r="LS1276" s="79"/>
      <c r="LT1276" s="79"/>
      <c r="LU1276" s="79"/>
      <c r="LV1276" s="79"/>
      <c r="LW1276" s="79"/>
      <c r="LX1276" s="79"/>
      <c r="LY1276" s="79"/>
      <c r="LZ1276" s="79"/>
      <c r="MA1276" s="79"/>
      <c r="MB1276" s="79"/>
      <c r="MC1276" s="79"/>
      <c r="MD1276" s="79"/>
      <c r="ME1276" s="79"/>
      <c r="MF1276" s="79"/>
      <c r="MG1276" s="79"/>
      <c r="MH1276" s="79"/>
      <c r="MI1276" s="79"/>
      <c r="MJ1276" s="79"/>
      <c r="MK1276" s="79"/>
      <c r="ML1276" s="79"/>
      <c r="MM1276" s="79"/>
      <c r="MN1276" s="79"/>
      <c r="MO1276" s="79"/>
      <c r="MP1276" s="79"/>
      <c r="MQ1276" s="79"/>
      <c r="MR1276" s="79"/>
      <c r="MS1276" s="79"/>
      <c r="MT1276" s="79"/>
      <c r="MU1276" s="79"/>
      <c r="MV1276" s="79"/>
      <c r="MW1276" s="79"/>
      <c r="MX1276" s="79"/>
      <c r="MY1276" s="79"/>
      <c r="MZ1276" s="79"/>
      <c r="NA1276" s="79"/>
      <c r="NB1276" s="79"/>
      <c r="NC1276" s="79"/>
      <c r="ND1276" s="79"/>
      <c r="NE1276" s="79"/>
      <c r="NF1276" s="79"/>
      <c r="NG1276" s="79"/>
      <c r="NH1276" s="79"/>
      <c r="NI1276" s="79"/>
      <c r="NJ1276" s="79"/>
      <c r="NK1276" s="79"/>
      <c r="NL1276" s="79"/>
      <c r="NM1276" s="79"/>
      <c r="NN1276" s="79"/>
      <c r="NO1276" s="79"/>
      <c r="NP1276" s="79"/>
      <c r="NQ1276" s="79"/>
      <c r="NR1276" s="79"/>
      <c r="NS1276" s="79"/>
      <c r="NT1276" s="79"/>
      <c r="NU1276" s="79"/>
      <c r="NV1276" s="79"/>
      <c r="NW1276" s="79"/>
      <c r="NX1276" s="79"/>
      <c r="NY1276" s="79"/>
      <c r="NZ1276" s="79"/>
      <c r="OA1276" s="79"/>
      <c r="OB1276" s="79"/>
      <c r="OC1276" s="79"/>
      <c r="OD1276" s="79"/>
      <c r="OE1276" s="79"/>
      <c r="OF1276" s="79"/>
      <c r="OG1276" s="79"/>
      <c r="OH1276" s="79"/>
      <c r="OI1276" s="79"/>
      <c r="OJ1276" s="79"/>
      <c r="OK1276" s="79"/>
      <c r="OL1276" s="79"/>
      <c r="OM1276" s="79"/>
      <c r="ON1276" s="79"/>
      <c r="OO1276" s="79"/>
      <c r="OP1276" s="79"/>
      <c r="OQ1276" s="79"/>
      <c r="OR1276" s="79"/>
      <c r="OS1276" s="79"/>
      <c r="OT1276" s="79"/>
      <c r="OU1276" s="79"/>
      <c r="OV1276" s="79"/>
      <c r="OW1276" s="79"/>
      <c r="OX1276" s="79"/>
      <c r="OY1276" s="79"/>
      <c r="OZ1276" s="79"/>
      <c r="PA1276" s="79"/>
      <c r="PB1276" s="79"/>
      <c r="PC1276" s="79"/>
      <c r="PD1276" s="79"/>
      <c r="PE1276" s="79"/>
      <c r="PF1276" s="79"/>
      <c r="PG1276" s="79"/>
      <c r="PH1276" s="79"/>
      <c r="PI1276" s="79"/>
      <c r="PJ1276" s="79"/>
      <c r="PK1276" s="79"/>
      <c r="PL1276" s="79"/>
      <c r="PM1276" s="79"/>
      <c r="PN1276" s="79"/>
      <c r="PO1276" s="79"/>
      <c r="PP1276" s="79"/>
      <c r="PQ1276" s="79"/>
      <c r="PR1276" s="79"/>
      <c r="PS1276" s="79"/>
      <c r="PT1276" s="79"/>
      <c r="PU1276" s="79"/>
      <c r="PV1276" s="79"/>
      <c r="PW1276" s="79"/>
      <c r="PX1276" s="79"/>
      <c r="PY1276" s="79"/>
      <c r="PZ1276" s="79"/>
      <c r="QA1276" s="79"/>
      <c r="QB1276" s="79"/>
      <c r="QC1276" s="79"/>
      <c r="QD1276" s="79"/>
      <c r="QE1276" s="79"/>
      <c r="QF1276" s="79"/>
      <c r="QG1276" s="79"/>
      <c r="QH1276" s="79"/>
      <c r="QI1276" s="79"/>
      <c r="QJ1276" s="79"/>
      <c r="QK1276" s="79"/>
      <c r="QL1276" s="79"/>
      <c r="QM1276" s="79"/>
      <c r="QN1276" s="79"/>
      <c r="QO1276" s="79"/>
      <c r="QP1276" s="79"/>
      <c r="QQ1276" s="79"/>
      <c r="QR1276" s="79"/>
      <c r="QS1276" s="79"/>
      <c r="QT1276" s="79"/>
      <c r="QU1276" s="79"/>
      <c r="QV1276" s="79"/>
      <c r="QW1276" s="79"/>
      <c r="QX1276" s="79"/>
      <c r="QY1276" s="79"/>
      <c r="QZ1276" s="79"/>
      <c r="RA1276" s="79"/>
      <c r="RB1276" s="79"/>
      <c r="RC1276" s="79"/>
      <c r="RD1276" s="79"/>
      <c r="RE1276" s="79"/>
      <c r="RF1276" s="79"/>
      <c r="RG1276" s="79"/>
      <c r="RH1276" s="79"/>
      <c r="RI1276" s="79"/>
      <c r="RJ1276" s="79"/>
      <c r="RK1276" s="79"/>
      <c r="RL1276" s="79"/>
      <c r="RM1276" s="79"/>
      <c r="RN1276" s="79"/>
      <c r="RO1276" s="79"/>
      <c r="RP1276" s="79"/>
      <c r="RQ1276" s="79"/>
      <c r="RR1276" s="79"/>
      <c r="RS1276" s="79"/>
      <c r="RT1276" s="79"/>
      <c r="RU1276" s="79"/>
      <c r="RV1276" s="79"/>
      <c r="RW1276" s="79"/>
      <c r="RX1276" s="79"/>
      <c r="RY1276" s="79"/>
      <c r="RZ1276" s="79"/>
      <c r="SA1276" s="79"/>
      <c r="SB1276" s="79"/>
      <c r="SC1276" s="79"/>
      <c r="SD1276" s="79"/>
      <c r="SE1276" s="79"/>
      <c r="SF1276" s="79"/>
      <c r="SG1276" s="79"/>
      <c r="SH1276" s="79"/>
      <c r="SI1276" s="79"/>
      <c r="SJ1276" s="79"/>
      <c r="SK1276" s="79"/>
      <c r="SL1276" s="79"/>
      <c r="SM1276" s="79"/>
      <c r="SN1276" s="79"/>
      <c r="SO1276" s="79"/>
      <c r="SP1276" s="79"/>
      <c r="SQ1276" s="79"/>
      <c r="SR1276" s="79"/>
      <c r="SS1276" s="79"/>
      <c r="ST1276" s="79"/>
      <c r="SU1276" s="79"/>
      <c r="SV1276" s="79"/>
      <c r="SW1276" s="79"/>
      <c r="SX1276" s="79"/>
      <c r="SY1276" s="79"/>
      <c r="SZ1276" s="79"/>
      <c r="TA1276" s="79"/>
      <c r="TB1276" s="79"/>
      <c r="TC1276" s="79"/>
      <c r="TD1276" s="79"/>
      <c r="TE1276" s="79"/>
      <c r="TF1276" s="79"/>
      <c r="TG1276" s="79"/>
      <c r="TH1276" s="79"/>
      <c r="TI1276" s="79"/>
      <c r="TJ1276" s="79"/>
      <c r="TK1276" s="79"/>
      <c r="TL1276" s="79"/>
      <c r="TM1276" s="79"/>
      <c r="TN1276" s="79"/>
      <c r="TO1276" s="79"/>
      <c r="TP1276" s="79"/>
      <c r="TQ1276" s="79"/>
      <c r="TR1276" s="79"/>
      <c r="TS1276" s="79"/>
      <c r="TT1276" s="79"/>
      <c r="TU1276" s="79"/>
      <c r="TV1276" s="79"/>
      <c r="TW1276" s="79"/>
      <c r="TX1276" s="79"/>
      <c r="TY1276" s="79"/>
      <c r="TZ1276" s="79"/>
      <c r="UA1276" s="79"/>
      <c r="UB1276" s="79"/>
      <c r="UC1276" s="79"/>
      <c r="UD1276" s="79"/>
      <c r="UE1276" s="79"/>
      <c r="UF1276" s="79"/>
      <c r="UG1276" s="79"/>
      <c r="UH1276" s="79"/>
      <c r="UI1276" s="79"/>
      <c r="UJ1276" s="79"/>
      <c r="UK1276" s="79"/>
      <c r="UL1276" s="79"/>
      <c r="UM1276" s="79"/>
      <c r="UN1276" s="79"/>
      <c r="UO1276" s="79"/>
      <c r="UP1276" s="79"/>
      <c r="UQ1276" s="79"/>
      <c r="UR1276" s="79"/>
      <c r="US1276" s="79"/>
      <c r="UT1276" s="79"/>
      <c r="UU1276" s="79"/>
      <c r="UV1276" s="79"/>
      <c r="UW1276" s="79"/>
      <c r="UX1276" s="79"/>
      <c r="UY1276" s="79"/>
      <c r="UZ1276" s="79"/>
      <c r="VA1276" s="79"/>
      <c r="VB1276" s="79"/>
      <c r="VC1276" s="79"/>
      <c r="VD1276" s="79"/>
      <c r="VE1276" s="79"/>
      <c r="VF1276" s="79"/>
      <c r="VG1276" s="79"/>
      <c r="VH1276" s="79"/>
      <c r="VI1276" s="79"/>
      <c r="VJ1276" s="79"/>
      <c r="VK1276" s="79"/>
      <c r="VL1276" s="79"/>
      <c r="VM1276" s="79"/>
      <c r="VN1276" s="79"/>
      <c r="VO1276" s="79"/>
      <c r="VP1276" s="79"/>
      <c r="VQ1276" s="79"/>
      <c r="VR1276" s="79"/>
      <c r="VS1276" s="79"/>
      <c r="VT1276" s="79"/>
      <c r="VU1276" s="79"/>
      <c r="VV1276" s="79"/>
      <c r="VW1276" s="79"/>
      <c r="VX1276" s="79"/>
      <c r="VY1276" s="79"/>
      <c r="VZ1276" s="79"/>
      <c r="WA1276" s="79"/>
      <c r="WB1276" s="79"/>
      <c r="WC1276" s="79"/>
    </row>
    <row r="1277" spans="1:601" s="102" customFormat="1">
      <c r="A1277" s="54">
        <f>IF(C1277=C1276,A1276,IF(C1277=(C1276+1),A1276,(A1276+1)))</f>
        <v>184</v>
      </c>
      <c r="B1277" s="50">
        <f>IF(L1277="Stroke",IF(M1277=M1276,IF(A1277&lt;&gt;A1276,1,IF(L1276="Stroke",B1276+1,IF(L1275="Stroke",B1275+1,IF(L1274="Stroke",B1274+1,IF(L1273="Stroke",B1273+1,IF(L1272="Stroke",B1272+1,IF(L1271="Stroke",B1271+1,IF(L1270="Stroke",B1270+1,"")))))))),IF(A1277&lt;&gt;A1275,1,IF(M1277=M1275,IF(L1275="Stroke",B1275+1,IF(M1277=M1274,IF(L1274="Stroke",B1274+1,""))),1))),"")</f>
        <v>1</v>
      </c>
      <c r="C1277" s="54">
        <f t="shared" si="38"/>
        <v>66768</v>
      </c>
      <c r="D1277" s="54" t="str">
        <f t="shared" si="39"/>
        <v>2018124</v>
      </c>
      <c r="E1277" s="54">
        <v>2018</v>
      </c>
      <c r="F1277" s="54">
        <v>1</v>
      </c>
      <c r="G1277" s="54">
        <v>24</v>
      </c>
      <c r="H1277" s="54">
        <v>18</v>
      </c>
      <c r="I1277" s="54">
        <v>32</v>
      </c>
      <c r="J1277" s="54">
        <v>48</v>
      </c>
      <c r="K1277" s="54">
        <v>994</v>
      </c>
      <c r="L1277" s="54" t="s">
        <v>26</v>
      </c>
      <c r="M1277" s="54">
        <v>1</v>
      </c>
      <c r="N1277" s="54" t="s">
        <v>20</v>
      </c>
      <c r="O1277" s="54" t="s">
        <v>27</v>
      </c>
      <c r="P1277" s="54">
        <v>188</v>
      </c>
      <c r="Q1277" s="97" t="s">
        <v>228</v>
      </c>
      <c r="R1277" s="101" t="s">
        <v>229</v>
      </c>
      <c r="S1277" s="100" t="s">
        <v>230</v>
      </c>
      <c r="T1277" s="100" t="s">
        <v>231</v>
      </c>
      <c r="U1277" s="100">
        <v>34</v>
      </c>
      <c r="V1277" s="79"/>
      <c r="W1277" s="79"/>
      <c r="X1277" s="79"/>
      <c r="Y1277" s="79"/>
      <c r="Z1277" s="79"/>
      <c r="AA1277" s="79"/>
      <c r="AB1277" s="79"/>
      <c r="AC1277" s="79"/>
      <c r="AD1277" s="79"/>
      <c r="AE1277" s="79"/>
      <c r="AF1277" s="79"/>
      <c r="AG1277" s="79"/>
      <c r="AH1277" s="79"/>
      <c r="AI1277" s="79"/>
      <c r="AJ1277" s="79"/>
      <c r="AK1277" s="79"/>
      <c r="AL1277" s="79"/>
      <c r="AM1277" s="79"/>
      <c r="AN1277" s="79"/>
      <c r="AO1277" s="79"/>
      <c r="AP1277" s="79"/>
      <c r="AQ1277" s="79"/>
      <c r="AR1277" s="79"/>
      <c r="AS1277" s="79"/>
      <c r="AT1277" s="79"/>
      <c r="AU1277" s="79"/>
      <c r="AV1277" s="79"/>
      <c r="AW1277" s="79"/>
      <c r="AX1277" s="79"/>
      <c r="AY1277" s="79"/>
      <c r="AZ1277" s="79"/>
      <c r="BA1277" s="79"/>
      <c r="BB1277" s="79"/>
      <c r="BC1277" s="79"/>
      <c r="BD1277" s="79"/>
      <c r="BE1277" s="79"/>
      <c r="BF1277" s="79"/>
      <c r="BG1277" s="79"/>
      <c r="BH1277" s="79"/>
      <c r="BI1277" s="79"/>
      <c r="BJ1277" s="79"/>
      <c r="BK1277" s="79"/>
      <c r="BL1277" s="79"/>
      <c r="BM1277" s="79"/>
      <c r="BN1277" s="79"/>
      <c r="BO1277" s="79"/>
      <c r="BP1277" s="79"/>
      <c r="BQ1277" s="79"/>
      <c r="BR1277" s="79"/>
      <c r="BS1277" s="79"/>
      <c r="BT1277" s="79"/>
      <c r="BU1277" s="79"/>
      <c r="BV1277" s="79"/>
      <c r="BW1277" s="79"/>
      <c r="BX1277" s="79"/>
      <c r="BY1277" s="79"/>
      <c r="BZ1277" s="79"/>
      <c r="CA1277" s="79"/>
      <c r="CB1277" s="79"/>
      <c r="CC1277" s="79"/>
      <c r="CD1277" s="79"/>
      <c r="CE1277" s="79"/>
      <c r="CF1277" s="79"/>
      <c r="CG1277" s="79"/>
      <c r="CH1277" s="79"/>
      <c r="CI1277" s="79"/>
      <c r="CJ1277" s="79"/>
      <c r="CK1277" s="79"/>
      <c r="CL1277" s="79"/>
      <c r="CM1277" s="79"/>
      <c r="CN1277" s="79"/>
      <c r="CO1277" s="79"/>
      <c r="CP1277" s="79"/>
      <c r="CQ1277" s="79"/>
      <c r="CR1277" s="79"/>
      <c r="CS1277" s="79"/>
      <c r="CT1277" s="79"/>
      <c r="CU1277" s="79"/>
      <c r="CV1277" s="79"/>
      <c r="CW1277" s="79"/>
      <c r="CX1277" s="79"/>
      <c r="CY1277" s="79"/>
      <c r="CZ1277" s="79"/>
      <c r="DA1277" s="79"/>
      <c r="DB1277" s="79"/>
      <c r="DC1277" s="79"/>
      <c r="DD1277" s="79"/>
      <c r="DE1277" s="79"/>
      <c r="DF1277" s="79"/>
      <c r="DG1277" s="79"/>
      <c r="DH1277" s="79"/>
      <c r="DI1277" s="79"/>
      <c r="DJ1277" s="79"/>
      <c r="DK1277" s="79"/>
      <c r="DL1277" s="79"/>
      <c r="DM1277" s="79"/>
      <c r="DN1277" s="79"/>
      <c r="DO1277" s="79"/>
      <c r="DP1277" s="79"/>
      <c r="DQ1277" s="79"/>
      <c r="DR1277" s="79"/>
      <c r="DS1277" s="79"/>
      <c r="DT1277" s="79"/>
      <c r="DU1277" s="79"/>
      <c r="DV1277" s="79"/>
      <c r="DW1277" s="79"/>
      <c r="DX1277" s="79"/>
      <c r="DY1277" s="79"/>
      <c r="DZ1277" s="79"/>
      <c r="EA1277" s="79"/>
      <c r="EB1277" s="79"/>
      <c r="EC1277" s="79"/>
      <c r="ED1277" s="79"/>
      <c r="EE1277" s="79"/>
      <c r="EF1277" s="79"/>
      <c r="EG1277" s="79"/>
      <c r="EH1277" s="79"/>
      <c r="EI1277" s="79"/>
      <c r="EJ1277" s="79"/>
      <c r="EK1277" s="79"/>
      <c r="EL1277" s="79"/>
      <c r="EM1277" s="79"/>
      <c r="EN1277" s="79"/>
      <c r="EO1277" s="79"/>
      <c r="EP1277" s="79"/>
      <c r="EQ1277" s="79"/>
      <c r="ER1277" s="79"/>
      <c r="ES1277" s="79"/>
      <c r="ET1277" s="79"/>
      <c r="EU1277" s="79"/>
      <c r="EV1277" s="79"/>
      <c r="EW1277" s="79"/>
      <c r="EX1277" s="79"/>
      <c r="EY1277" s="79"/>
      <c r="EZ1277" s="79"/>
      <c r="FA1277" s="79"/>
      <c r="FB1277" s="79"/>
      <c r="FC1277" s="79"/>
      <c r="FD1277" s="79"/>
      <c r="FE1277" s="79"/>
      <c r="FF1277" s="79"/>
      <c r="FG1277" s="79"/>
      <c r="FH1277" s="79"/>
      <c r="FI1277" s="79"/>
      <c r="FJ1277" s="79"/>
      <c r="FK1277" s="79"/>
      <c r="FL1277" s="79"/>
      <c r="FM1277" s="79"/>
      <c r="FN1277" s="79"/>
      <c r="FO1277" s="79"/>
      <c r="FP1277" s="79"/>
      <c r="FQ1277" s="79"/>
      <c r="FR1277" s="79"/>
      <c r="FS1277" s="79"/>
      <c r="FT1277" s="79"/>
      <c r="FU1277" s="79"/>
      <c r="FV1277" s="79"/>
      <c r="FW1277" s="79"/>
      <c r="FX1277" s="79"/>
      <c r="FY1277" s="79"/>
      <c r="FZ1277" s="79"/>
      <c r="GA1277" s="79"/>
      <c r="GB1277" s="79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79"/>
      <c r="HP1277" s="79"/>
      <c r="HQ1277" s="79"/>
      <c r="HR1277" s="79"/>
      <c r="HS1277" s="79"/>
      <c r="HT1277" s="79"/>
      <c r="HU1277" s="79"/>
      <c r="HV1277" s="79"/>
      <c r="HW1277" s="79"/>
      <c r="HX1277" s="79"/>
      <c r="HY1277" s="79"/>
      <c r="HZ1277" s="79"/>
      <c r="IA1277" s="79"/>
      <c r="IB1277" s="79"/>
      <c r="IC1277" s="79"/>
      <c r="ID1277" s="79"/>
      <c r="IE1277" s="79"/>
      <c r="IF1277" s="79"/>
      <c r="IG1277" s="79"/>
      <c r="IH1277" s="79"/>
      <c r="II1277" s="79"/>
      <c r="IJ1277" s="79"/>
      <c r="IK1277" s="79"/>
      <c r="IL1277" s="79"/>
      <c r="IM1277" s="79"/>
      <c r="IN1277" s="79"/>
      <c r="IO1277" s="79"/>
      <c r="IP1277" s="79"/>
      <c r="IQ1277" s="79"/>
      <c r="IR1277" s="79"/>
      <c r="IS1277" s="79"/>
      <c r="IT1277" s="79"/>
      <c r="IU1277" s="79"/>
      <c r="IV1277" s="79"/>
      <c r="IW1277" s="79"/>
      <c r="IX1277" s="79"/>
      <c r="IY1277" s="79"/>
      <c r="IZ1277" s="79"/>
      <c r="JA1277" s="79"/>
      <c r="JB1277" s="79"/>
      <c r="JC1277" s="79"/>
      <c r="JD1277" s="79"/>
      <c r="JE1277" s="79"/>
      <c r="JF1277" s="79"/>
      <c r="JG1277" s="79"/>
      <c r="JH1277" s="79"/>
      <c r="JI1277" s="79"/>
      <c r="JJ1277" s="79"/>
      <c r="JK1277" s="79"/>
      <c r="JL1277" s="79"/>
      <c r="JM1277" s="79"/>
      <c r="JN1277" s="79"/>
      <c r="JO1277" s="79"/>
      <c r="JP1277" s="79"/>
      <c r="JQ1277" s="79"/>
      <c r="JR1277" s="79"/>
      <c r="JS1277" s="79"/>
      <c r="JT1277" s="79"/>
      <c r="JU1277" s="79"/>
      <c r="JV1277" s="79"/>
      <c r="JW1277" s="79"/>
      <c r="JX1277" s="79"/>
      <c r="JY1277" s="79"/>
      <c r="JZ1277" s="79"/>
      <c r="KA1277" s="79"/>
      <c r="KB1277" s="79"/>
      <c r="KC1277" s="79"/>
      <c r="KD1277" s="79"/>
      <c r="KE1277" s="79"/>
      <c r="KF1277" s="79"/>
      <c r="KG1277" s="79"/>
      <c r="KH1277" s="79"/>
      <c r="KI1277" s="79"/>
      <c r="KJ1277" s="79"/>
      <c r="KK1277" s="79"/>
      <c r="KL1277" s="79"/>
      <c r="KM1277" s="79"/>
      <c r="KN1277" s="79"/>
      <c r="KO1277" s="79"/>
      <c r="KP1277" s="79"/>
      <c r="KQ1277" s="79"/>
      <c r="KR1277" s="79"/>
      <c r="KS1277" s="79"/>
      <c r="KT1277" s="79"/>
      <c r="KU1277" s="79"/>
      <c r="KV1277" s="79"/>
      <c r="KW1277" s="79"/>
      <c r="KX1277" s="79"/>
      <c r="KY1277" s="79"/>
      <c r="KZ1277" s="79"/>
      <c r="LA1277" s="79"/>
      <c r="LB1277" s="79"/>
      <c r="LC1277" s="79"/>
      <c r="LD1277" s="79"/>
      <c r="LE1277" s="79"/>
      <c r="LF1277" s="79"/>
      <c r="LG1277" s="79"/>
      <c r="LH1277" s="79"/>
      <c r="LI1277" s="79"/>
      <c r="LJ1277" s="79"/>
      <c r="LK1277" s="79"/>
      <c r="LL1277" s="79"/>
      <c r="LM1277" s="79"/>
      <c r="LN1277" s="79"/>
      <c r="LO1277" s="79"/>
      <c r="LP1277" s="79"/>
      <c r="LQ1277" s="79"/>
      <c r="LR1277" s="79"/>
      <c r="LS1277" s="79"/>
      <c r="LT1277" s="79"/>
      <c r="LU1277" s="79"/>
      <c r="LV1277" s="79"/>
      <c r="LW1277" s="79"/>
      <c r="LX1277" s="79"/>
      <c r="LY1277" s="79"/>
      <c r="LZ1277" s="79"/>
      <c r="MA1277" s="79"/>
      <c r="MB1277" s="79"/>
      <c r="MC1277" s="79"/>
      <c r="MD1277" s="79"/>
      <c r="ME1277" s="79"/>
      <c r="MF1277" s="79"/>
      <c r="MG1277" s="79"/>
      <c r="MH1277" s="79"/>
      <c r="MI1277" s="79"/>
      <c r="MJ1277" s="79"/>
      <c r="MK1277" s="79"/>
      <c r="ML1277" s="79"/>
      <c r="MM1277" s="79"/>
      <c r="MN1277" s="79"/>
      <c r="MO1277" s="79"/>
      <c r="MP1277" s="79"/>
      <c r="MQ1277" s="79"/>
      <c r="MR1277" s="79"/>
      <c r="MS1277" s="79"/>
      <c r="MT1277" s="79"/>
      <c r="MU1277" s="79"/>
      <c r="MV1277" s="79"/>
      <c r="MW1277" s="79"/>
      <c r="MX1277" s="79"/>
      <c r="MY1277" s="79"/>
      <c r="MZ1277" s="79"/>
      <c r="NA1277" s="79"/>
      <c r="NB1277" s="79"/>
      <c r="NC1277" s="79"/>
      <c r="ND1277" s="79"/>
      <c r="NE1277" s="79"/>
      <c r="NF1277" s="79"/>
      <c r="NG1277" s="79"/>
      <c r="NH1277" s="79"/>
      <c r="NI1277" s="79"/>
      <c r="NJ1277" s="79"/>
      <c r="NK1277" s="79"/>
      <c r="NL1277" s="79"/>
      <c r="NM1277" s="79"/>
      <c r="NN1277" s="79"/>
      <c r="NO1277" s="79"/>
      <c r="NP1277" s="79"/>
      <c r="NQ1277" s="79"/>
      <c r="NR1277" s="79"/>
      <c r="NS1277" s="79"/>
      <c r="NT1277" s="79"/>
      <c r="NU1277" s="79"/>
      <c r="NV1277" s="79"/>
      <c r="NW1277" s="79"/>
      <c r="NX1277" s="79"/>
      <c r="NY1277" s="79"/>
      <c r="NZ1277" s="79"/>
      <c r="OA1277" s="79"/>
      <c r="OB1277" s="79"/>
      <c r="OC1277" s="79"/>
      <c r="OD1277" s="79"/>
      <c r="OE1277" s="79"/>
      <c r="OF1277" s="79"/>
      <c r="OG1277" s="79"/>
      <c r="OH1277" s="79"/>
      <c r="OI1277" s="79"/>
      <c r="OJ1277" s="79"/>
      <c r="OK1277" s="79"/>
      <c r="OL1277" s="79"/>
      <c r="OM1277" s="79"/>
      <c r="ON1277" s="79"/>
      <c r="OO1277" s="79"/>
      <c r="OP1277" s="79"/>
      <c r="OQ1277" s="79"/>
      <c r="OR1277" s="79"/>
      <c r="OS1277" s="79"/>
      <c r="OT1277" s="79"/>
      <c r="OU1277" s="79"/>
      <c r="OV1277" s="79"/>
      <c r="OW1277" s="79"/>
      <c r="OX1277" s="79"/>
      <c r="OY1277" s="79"/>
      <c r="OZ1277" s="79"/>
      <c r="PA1277" s="79"/>
      <c r="PB1277" s="79"/>
      <c r="PC1277" s="79"/>
      <c r="PD1277" s="79"/>
      <c r="PE1277" s="79"/>
      <c r="PF1277" s="79"/>
      <c r="PG1277" s="79"/>
      <c r="PH1277" s="79"/>
      <c r="PI1277" s="79"/>
      <c r="PJ1277" s="79"/>
      <c r="PK1277" s="79"/>
      <c r="PL1277" s="79"/>
      <c r="PM1277" s="79"/>
      <c r="PN1277" s="79"/>
      <c r="PO1277" s="79"/>
      <c r="PP1277" s="79"/>
      <c r="PQ1277" s="79"/>
      <c r="PR1277" s="79"/>
      <c r="PS1277" s="79"/>
      <c r="PT1277" s="79"/>
      <c r="PU1277" s="79"/>
      <c r="PV1277" s="79"/>
      <c r="PW1277" s="79"/>
      <c r="PX1277" s="79"/>
      <c r="PY1277" s="79"/>
      <c r="PZ1277" s="79"/>
      <c r="QA1277" s="79"/>
      <c r="QB1277" s="79"/>
      <c r="QC1277" s="79"/>
      <c r="QD1277" s="79"/>
      <c r="QE1277" s="79"/>
      <c r="QF1277" s="79"/>
      <c r="QG1277" s="79"/>
      <c r="QH1277" s="79"/>
      <c r="QI1277" s="79"/>
      <c r="QJ1277" s="79"/>
      <c r="QK1277" s="79"/>
      <c r="QL1277" s="79"/>
      <c r="QM1277" s="79"/>
      <c r="QN1277" s="79"/>
      <c r="QO1277" s="79"/>
      <c r="QP1277" s="79"/>
      <c r="QQ1277" s="79"/>
      <c r="QR1277" s="79"/>
      <c r="QS1277" s="79"/>
      <c r="QT1277" s="79"/>
      <c r="QU1277" s="79"/>
      <c r="QV1277" s="79"/>
      <c r="QW1277" s="79"/>
      <c r="QX1277" s="79"/>
      <c r="QY1277" s="79"/>
      <c r="QZ1277" s="79"/>
      <c r="RA1277" s="79"/>
      <c r="RB1277" s="79"/>
      <c r="RC1277" s="79"/>
      <c r="RD1277" s="79"/>
      <c r="RE1277" s="79"/>
      <c r="RF1277" s="79"/>
      <c r="RG1277" s="79"/>
      <c r="RH1277" s="79"/>
      <c r="RI1277" s="79"/>
      <c r="RJ1277" s="79"/>
      <c r="RK1277" s="79"/>
      <c r="RL1277" s="79"/>
      <c r="RM1277" s="79"/>
      <c r="RN1277" s="79"/>
      <c r="RO1277" s="79"/>
      <c r="RP1277" s="79"/>
      <c r="RQ1277" s="79"/>
      <c r="RR1277" s="79"/>
      <c r="RS1277" s="79"/>
      <c r="RT1277" s="79"/>
      <c r="RU1277" s="79"/>
      <c r="RV1277" s="79"/>
      <c r="RW1277" s="79"/>
      <c r="RX1277" s="79"/>
      <c r="RY1277" s="79"/>
      <c r="RZ1277" s="79"/>
      <c r="SA1277" s="79"/>
      <c r="SB1277" s="79"/>
      <c r="SC1277" s="79"/>
      <c r="SD1277" s="79"/>
      <c r="SE1277" s="79"/>
      <c r="SF1277" s="79"/>
      <c r="SG1277" s="79"/>
      <c r="SH1277" s="79"/>
      <c r="SI1277" s="79"/>
      <c r="SJ1277" s="79"/>
      <c r="SK1277" s="79"/>
      <c r="SL1277" s="79"/>
      <c r="SM1277" s="79"/>
      <c r="SN1277" s="79"/>
      <c r="SO1277" s="79"/>
      <c r="SP1277" s="79"/>
      <c r="SQ1277" s="79"/>
      <c r="SR1277" s="79"/>
      <c r="SS1277" s="79"/>
      <c r="ST1277" s="79"/>
      <c r="SU1277" s="79"/>
      <c r="SV1277" s="79"/>
      <c r="SW1277" s="79"/>
      <c r="SX1277" s="79"/>
      <c r="SY1277" s="79"/>
      <c r="SZ1277" s="79"/>
      <c r="TA1277" s="79"/>
      <c r="TB1277" s="79"/>
      <c r="TC1277" s="79"/>
      <c r="TD1277" s="79"/>
      <c r="TE1277" s="79"/>
      <c r="TF1277" s="79"/>
      <c r="TG1277" s="79"/>
      <c r="TH1277" s="79"/>
      <c r="TI1277" s="79"/>
      <c r="TJ1277" s="79"/>
      <c r="TK1277" s="79"/>
      <c r="TL1277" s="79"/>
      <c r="TM1277" s="79"/>
      <c r="TN1277" s="79"/>
      <c r="TO1277" s="79"/>
      <c r="TP1277" s="79"/>
      <c r="TQ1277" s="79"/>
      <c r="TR1277" s="79"/>
      <c r="TS1277" s="79"/>
      <c r="TT1277" s="79"/>
      <c r="TU1277" s="79"/>
      <c r="TV1277" s="79"/>
      <c r="TW1277" s="79"/>
      <c r="TX1277" s="79"/>
      <c r="TY1277" s="79"/>
      <c r="TZ1277" s="79"/>
      <c r="UA1277" s="79"/>
      <c r="UB1277" s="79"/>
      <c r="UC1277" s="79"/>
      <c r="UD1277" s="79"/>
      <c r="UE1277" s="79"/>
      <c r="UF1277" s="79"/>
      <c r="UG1277" s="79"/>
      <c r="UH1277" s="79"/>
      <c r="UI1277" s="79"/>
      <c r="UJ1277" s="79"/>
      <c r="UK1277" s="79"/>
      <c r="UL1277" s="79"/>
      <c r="UM1277" s="79"/>
      <c r="UN1277" s="79"/>
      <c r="UO1277" s="79"/>
      <c r="UP1277" s="79"/>
      <c r="UQ1277" s="79"/>
      <c r="UR1277" s="79"/>
      <c r="US1277" s="79"/>
      <c r="UT1277" s="79"/>
      <c r="UU1277" s="79"/>
      <c r="UV1277" s="79"/>
      <c r="UW1277" s="79"/>
      <c r="UX1277" s="79"/>
      <c r="UY1277" s="79"/>
      <c r="UZ1277" s="79"/>
      <c r="VA1277" s="79"/>
      <c r="VB1277" s="79"/>
      <c r="VC1277" s="79"/>
      <c r="VD1277" s="79"/>
      <c r="VE1277" s="79"/>
      <c r="VF1277" s="79"/>
      <c r="VG1277" s="79"/>
      <c r="VH1277" s="79"/>
      <c r="VI1277" s="79"/>
      <c r="VJ1277" s="79"/>
      <c r="VK1277" s="79"/>
      <c r="VL1277" s="79"/>
      <c r="VM1277" s="79"/>
      <c r="VN1277" s="79"/>
      <c r="VO1277" s="79"/>
      <c r="VP1277" s="79"/>
      <c r="VQ1277" s="79"/>
      <c r="VR1277" s="79"/>
      <c r="VS1277" s="79"/>
      <c r="VT1277" s="79"/>
      <c r="VU1277" s="79"/>
      <c r="VV1277" s="79"/>
      <c r="VW1277" s="79"/>
      <c r="VX1277" s="79"/>
      <c r="VY1277" s="79"/>
      <c r="VZ1277" s="79"/>
      <c r="WA1277" s="79"/>
      <c r="WB1277" s="79"/>
      <c r="WC1277" s="79"/>
    </row>
    <row r="1278" spans="1:601" s="103" customFormat="1">
      <c r="A1278" s="54">
        <f>IF(C1278=C1277,A1277,IF(C1278=(C1277+1),A1277,(A1277+1)))</f>
        <v>184</v>
      </c>
      <c r="B1278" s="50" t="str">
        <f>IF(L1278="Stroke",IF(M1278=M1277,IF(A1278&lt;&gt;A1277,1,IF(L1277="Stroke",B1277+1,IF(L1276="Stroke",B1276+1,IF(L1275="Stroke",B1275+1,IF(L1274="Stroke",B1274+1,IF(L1273="Stroke",B1273+1,IF(L1272="Stroke",B1272+1,IF(L1271="Stroke",B1271+1,"")))))))),IF(A1278&lt;&gt;A1276,1,IF(M1278=M1276,IF(L1276="Stroke",B1276+1,IF(M1278=M1275,IF(L1275="Stroke",B1275+1,""))),1))),"")</f>
        <v/>
      </c>
      <c r="C1278" s="54">
        <f t="shared" si="38"/>
        <v>66769</v>
      </c>
      <c r="D1278" s="54" t="str">
        <f t="shared" si="39"/>
        <v>2018124</v>
      </c>
      <c r="E1278" s="54">
        <v>2018</v>
      </c>
      <c r="F1278" s="54">
        <v>1</v>
      </c>
      <c r="G1278" s="54">
        <v>24</v>
      </c>
      <c r="H1278" s="54">
        <v>18</v>
      </c>
      <c r="I1278" s="54">
        <v>32</v>
      </c>
      <c r="J1278" s="54">
        <v>49</v>
      </c>
      <c r="K1278" s="54">
        <v>76</v>
      </c>
      <c r="L1278" s="54" t="s">
        <v>173</v>
      </c>
      <c r="M1278" s="54">
        <v>0</v>
      </c>
      <c r="N1278" s="54" t="s">
        <v>89</v>
      </c>
      <c r="O1278" s="54" t="s">
        <v>27</v>
      </c>
      <c r="P1278" s="54">
        <v>0</v>
      </c>
      <c r="Q1278" s="54" t="s">
        <v>127</v>
      </c>
      <c r="R1278" s="61"/>
      <c r="S1278" s="61"/>
      <c r="T1278" s="61"/>
      <c r="U1278" s="79"/>
      <c r="V1278" s="79"/>
      <c r="W1278" s="79"/>
      <c r="X1278" s="79"/>
      <c r="Y1278" s="79"/>
      <c r="Z1278" s="79"/>
      <c r="AA1278" s="79"/>
      <c r="AB1278" s="79"/>
      <c r="AC1278" s="79"/>
      <c r="AD1278" s="79"/>
      <c r="AE1278" s="79"/>
      <c r="AF1278" s="79"/>
      <c r="AG1278" s="79"/>
      <c r="AH1278" s="79"/>
      <c r="AI1278" s="79"/>
      <c r="AJ1278" s="79"/>
      <c r="AK1278" s="79"/>
      <c r="AL1278" s="79"/>
      <c r="AM1278" s="79"/>
      <c r="AN1278" s="79"/>
      <c r="AO1278" s="79"/>
      <c r="AP1278" s="79"/>
      <c r="AQ1278" s="79"/>
      <c r="AR1278" s="79"/>
      <c r="AS1278" s="79"/>
      <c r="AT1278" s="79"/>
      <c r="AU1278" s="79"/>
      <c r="AV1278" s="79"/>
      <c r="AW1278" s="79"/>
      <c r="AX1278" s="79"/>
      <c r="AY1278" s="79"/>
      <c r="AZ1278" s="79"/>
      <c r="BA1278" s="79"/>
      <c r="BB1278" s="79"/>
      <c r="BC1278" s="79"/>
      <c r="BD1278" s="79"/>
      <c r="BE1278" s="79"/>
      <c r="BF1278" s="79"/>
      <c r="BG1278" s="79"/>
      <c r="BH1278" s="79"/>
      <c r="BI1278" s="79"/>
      <c r="BJ1278" s="79"/>
      <c r="BK1278" s="79"/>
      <c r="BL1278" s="79"/>
      <c r="BM1278" s="79"/>
      <c r="BN1278" s="79"/>
      <c r="BO1278" s="79"/>
      <c r="BP1278" s="79"/>
      <c r="BQ1278" s="79"/>
      <c r="BR1278" s="79"/>
      <c r="BS1278" s="79"/>
      <c r="BT1278" s="79"/>
      <c r="BU1278" s="79"/>
      <c r="BV1278" s="79"/>
      <c r="BW1278" s="79"/>
      <c r="BX1278" s="79"/>
      <c r="BY1278" s="79"/>
      <c r="BZ1278" s="79"/>
      <c r="CA1278" s="79"/>
      <c r="CB1278" s="79"/>
      <c r="CC1278" s="79"/>
      <c r="CD1278" s="79"/>
      <c r="CE1278" s="79"/>
      <c r="CF1278" s="79"/>
      <c r="CG1278" s="79"/>
      <c r="CH1278" s="79"/>
      <c r="CI1278" s="79"/>
      <c r="CJ1278" s="79"/>
      <c r="CK1278" s="79"/>
      <c r="CL1278" s="79"/>
      <c r="CM1278" s="79"/>
      <c r="CN1278" s="79"/>
      <c r="CO1278" s="79"/>
      <c r="CP1278" s="79"/>
      <c r="CQ1278" s="79"/>
      <c r="CR1278" s="79"/>
      <c r="CS1278" s="79"/>
      <c r="CT1278" s="79"/>
      <c r="CU1278" s="79"/>
      <c r="CV1278" s="79"/>
      <c r="CW1278" s="79"/>
      <c r="CX1278" s="79"/>
      <c r="CY1278" s="79"/>
      <c r="CZ1278" s="79"/>
      <c r="DA1278" s="79"/>
      <c r="DB1278" s="79"/>
      <c r="DC1278" s="79"/>
      <c r="DD1278" s="79"/>
      <c r="DE1278" s="79"/>
      <c r="DF1278" s="79"/>
      <c r="DG1278" s="79"/>
      <c r="DH1278" s="79"/>
      <c r="DI1278" s="79"/>
      <c r="DJ1278" s="79"/>
      <c r="DK1278" s="79"/>
      <c r="DL1278" s="79"/>
      <c r="DM1278" s="79"/>
      <c r="DN1278" s="79"/>
      <c r="DO1278" s="79"/>
      <c r="DP1278" s="79"/>
      <c r="DQ1278" s="79"/>
      <c r="DR1278" s="79"/>
      <c r="DS1278" s="79"/>
      <c r="DT1278" s="79"/>
      <c r="DU1278" s="79"/>
      <c r="DV1278" s="79"/>
      <c r="DW1278" s="79"/>
      <c r="DX1278" s="79"/>
      <c r="DY1278" s="79"/>
      <c r="DZ1278" s="79"/>
      <c r="EA1278" s="79"/>
      <c r="EB1278" s="79"/>
      <c r="EC1278" s="79"/>
      <c r="ED1278" s="79"/>
      <c r="EE1278" s="79"/>
      <c r="EF1278" s="79"/>
      <c r="EG1278" s="79"/>
      <c r="EH1278" s="79"/>
      <c r="EI1278" s="79"/>
      <c r="EJ1278" s="79"/>
      <c r="EK1278" s="79"/>
      <c r="EL1278" s="79"/>
      <c r="EM1278" s="79"/>
      <c r="EN1278" s="79"/>
      <c r="EO1278" s="79"/>
      <c r="EP1278" s="79"/>
      <c r="EQ1278" s="79"/>
      <c r="ER1278" s="79"/>
      <c r="ES1278" s="79"/>
      <c r="ET1278" s="79"/>
      <c r="EU1278" s="79"/>
      <c r="EV1278" s="79"/>
      <c r="EW1278" s="79"/>
      <c r="EX1278" s="79"/>
      <c r="EY1278" s="79"/>
      <c r="EZ1278" s="79"/>
      <c r="FA1278" s="79"/>
      <c r="FB1278" s="79"/>
      <c r="FC1278" s="79"/>
      <c r="FD1278" s="79"/>
      <c r="FE1278" s="79"/>
      <c r="FF1278" s="79"/>
      <c r="FG1278" s="79"/>
      <c r="FH1278" s="79"/>
      <c r="FI1278" s="79"/>
      <c r="FJ1278" s="79"/>
      <c r="FK1278" s="79"/>
      <c r="FL1278" s="79"/>
      <c r="FM1278" s="79"/>
      <c r="FN1278" s="79"/>
      <c r="FO1278" s="79"/>
      <c r="FP1278" s="79"/>
      <c r="FQ1278" s="79"/>
      <c r="FR1278" s="79"/>
      <c r="FS1278" s="79"/>
      <c r="FT1278" s="79"/>
      <c r="FU1278" s="79"/>
      <c r="FV1278" s="79"/>
      <c r="FW1278" s="79"/>
      <c r="FX1278" s="79"/>
      <c r="FY1278" s="79"/>
      <c r="FZ1278" s="79"/>
      <c r="GA1278" s="79"/>
      <c r="GB1278" s="79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79"/>
      <c r="HP1278" s="79"/>
      <c r="HQ1278" s="79"/>
      <c r="HR1278" s="79"/>
      <c r="HS1278" s="79"/>
      <c r="HT1278" s="79"/>
      <c r="HU1278" s="79"/>
      <c r="HV1278" s="79"/>
      <c r="HW1278" s="79"/>
      <c r="HX1278" s="79"/>
      <c r="HY1278" s="79"/>
      <c r="HZ1278" s="79"/>
      <c r="IA1278" s="79"/>
      <c r="IB1278" s="79"/>
      <c r="IC1278" s="79"/>
      <c r="ID1278" s="79"/>
      <c r="IE1278" s="79"/>
      <c r="IF1278" s="79"/>
      <c r="IG1278" s="79"/>
      <c r="IH1278" s="79"/>
      <c r="II1278" s="79"/>
      <c r="IJ1278" s="79"/>
      <c r="IK1278" s="79"/>
      <c r="IL1278" s="79"/>
      <c r="IM1278" s="79"/>
      <c r="IN1278" s="79"/>
      <c r="IO1278" s="79"/>
      <c r="IP1278" s="79"/>
      <c r="IQ1278" s="79"/>
      <c r="IR1278" s="79"/>
      <c r="IS1278" s="79"/>
      <c r="IT1278" s="79"/>
      <c r="IU1278" s="79"/>
      <c r="IV1278" s="79"/>
      <c r="IW1278" s="79"/>
      <c r="IX1278" s="79"/>
      <c r="IY1278" s="79"/>
      <c r="IZ1278" s="79"/>
      <c r="JA1278" s="79"/>
      <c r="JB1278" s="79"/>
      <c r="JC1278" s="79"/>
      <c r="JD1278" s="79"/>
      <c r="JE1278" s="79"/>
      <c r="JF1278" s="79"/>
      <c r="JG1278" s="79"/>
      <c r="JH1278" s="79"/>
      <c r="JI1278" s="79"/>
      <c r="JJ1278" s="79"/>
      <c r="JK1278" s="79"/>
      <c r="JL1278" s="79"/>
      <c r="JM1278" s="79"/>
      <c r="JN1278" s="79"/>
      <c r="JO1278" s="79"/>
      <c r="JP1278" s="79"/>
      <c r="JQ1278" s="79"/>
      <c r="JR1278" s="79"/>
      <c r="JS1278" s="79"/>
      <c r="JT1278" s="79"/>
      <c r="JU1278" s="79"/>
      <c r="JV1278" s="79"/>
      <c r="JW1278" s="79"/>
      <c r="JX1278" s="79"/>
      <c r="JY1278" s="79"/>
      <c r="JZ1278" s="79"/>
      <c r="KA1278" s="79"/>
      <c r="KB1278" s="79"/>
      <c r="KC1278" s="79"/>
      <c r="KD1278" s="79"/>
      <c r="KE1278" s="79"/>
      <c r="KF1278" s="79"/>
      <c r="KG1278" s="79"/>
      <c r="KH1278" s="79"/>
      <c r="KI1278" s="79"/>
      <c r="KJ1278" s="79"/>
      <c r="KK1278" s="79"/>
      <c r="KL1278" s="79"/>
      <c r="KM1278" s="79"/>
      <c r="KN1278" s="79"/>
      <c r="KO1278" s="79"/>
      <c r="KP1278" s="79"/>
      <c r="KQ1278" s="79"/>
      <c r="KR1278" s="79"/>
      <c r="KS1278" s="79"/>
      <c r="KT1278" s="79"/>
      <c r="KU1278" s="79"/>
      <c r="KV1278" s="79"/>
      <c r="KW1278" s="79"/>
      <c r="KX1278" s="79"/>
      <c r="KY1278" s="79"/>
      <c r="KZ1278" s="79"/>
      <c r="LA1278" s="79"/>
      <c r="LB1278" s="79"/>
      <c r="LC1278" s="79"/>
      <c r="LD1278" s="79"/>
      <c r="LE1278" s="79"/>
      <c r="LF1278" s="79"/>
      <c r="LG1278" s="79"/>
      <c r="LH1278" s="79"/>
      <c r="LI1278" s="79"/>
      <c r="LJ1278" s="79"/>
      <c r="LK1278" s="79"/>
      <c r="LL1278" s="79"/>
      <c r="LM1278" s="79"/>
      <c r="LN1278" s="79"/>
      <c r="LO1278" s="79"/>
      <c r="LP1278" s="79"/>
      <c r="LQ1278" s="79"/>
      <c r="LR1278" s="79"/>
      <c r="LS1278" s="79"/>
      <c r="LT1278" s="79"/>
      <c r="LU1278" s="79"/>
      <c r="LV1278" s="79"/>
      <c r="LW1278" s="79"/>
      <c r="LX1278" s="79"/>
      <c r="LY1278" s="79"/>
      <c r="LZ1278" s="79"/>
      <c r="MA1278" s="79"/>
      <c r="MB1278" s="79"/>
      <c r="MC1278" s="79"/>
      <c r="MD1278" s="79"/>
      <c r="ME1278" s="79"/>
      <c r="MF1278" s="79"/>
      <c r="MG1278" s="79"/>
      <c r="MH1278" s="79"/>
      <c r="MI1278" s="79"/>
      <c r="MJ1278" s="79"/>
      <c r="MK1278" s="79"/>
      <c r="ML1278" s="79"/>
      <c r="MM1278" s="79"/>
      <c r="MN1278" s="79"/>
      <c r="MO1278" s="79"/>
      <c r="MP1278" s="79"/>
      <c r="MQ1278" s="79"/>
      <c r="MR1278" s="79"/>
      <c r="MS1278" s="79"/>
      <c r="MT1278" s="79"/>
      <c r="MU1278" s="79"/>
      <c r="MV1278" s="79"/>
      <c r="MW1278" s="79"/>
      <c r="MX1278" s="79"/>
      <c r="MY1278" s="79"/>
      <c r="MZ1278" s="79"/>
      <c r="NA1278" s="79"/>
      <c r="NB1278" s="79"/>
      <c r="NC1278" s="79"/>
      <c r="ND1278" s="79"/>
      <c r="NE1278" s="79"/>
      <c r="NF1278" s="79"/>
      <c r="NG1278" s="79"/>
      <c r="NH1278" s="79"/>
      <c r="NI1278" s="79"/>
      <c r="NJ1278" s="79"/>
      <c r="NK1278" s="79"/>
      <c r="NL1278" s="79"/>
      <c r="NM1278" s="79"/>
      <c r="NN1278" s="79"/>
      <c r="NO1278" s="79"/>
      <c r="NP1278" s="79"/>
      <c r="NQ1278" s="79"/>
      <c r="NR1278" s="79"/>
      <c r="NS1278" s="79"/>
      <c r="NT1278" s="79"/>
      <c r="NU1278" s="79"/>
      <c r="NV1278" s="79"/>
      <c r="NW1278" s="79"/>
      <c r="NX1278" s="79"/>
      <c r="NY1278" s="79"/>
      <c r="NZ1278" s="79"/>
      <c r="OA1278" s="79"/>
      <c r="OB1278" s="79"/>
      <c r="OC1278" s="79"/>
      <c r="OD1278" s="79"/>
      <c r="OE1278" s="79"/>
      <c r="OF1278" s="79"/>
      <c r="OG1278" s="79"/>
      <c r="OH1278" s="79"/>
      <c r="OI1278" s="79"/>
      <c r="OJ1278" s="79"/>
      <c r="OK1278" s="79"/>
      <c r="OL1278" s="79"/>
      <c r="OM1278" s="79"/>
      <c r="ON1278" s="79"/>
      <c r="OO1278" s="79"/>
      <c r="OP1278" s="79"/>
      <c r="OQ1278" s="79"/>
      <c r="OR1278" s="79"/>
      <c r="OS1278" s="79"/>
      <c r="OT1278" s="79"/>
      <c r="OU1278" s="79"/>
      <c r="OV1278" s="79"/>
      <c r="OW1278" s="79"/>
      <c r="OX1278" s="79"/>
      <c r="OY1278" s="79"/>
      <c r="OZ1278" s="79"/>
      <c r="PA1278" s="79"/>
      <c r="PB1278" s="79"/>
      <c r="PC1278" s="79"/>
      <c r="PD1278" s="79"/>
      <c r="PE1278" s="79"/>
      <c r="PF1278" s="79"/>
      <c r="PG1278" s="79"/>
      <c r="PH1278" s="79"/>
      <c r="PI1278" s="79"/>
      <c r="PJ1278" s="79"/>
      <c r="PK1278" s="79"/>
      <c r="PL1278" s="79"/>
      <c r="PM1278" s="79"/>
      <c r="PN1278" s="79"/>
      <c r="PO1278" s="79"/>
      <c r="PP1278" s="79"/>
      <c r="PQ1278" s="79"/>
      <c r="PR1278" s="79"/>
      <c r="PS1278" s="79"/>
      <c r="PT1278" s="79"/>
      <c r="PU1278" s="79"/>
      <c r="PV1278" s="79"/>
      <c r="PW1278" s="79"/>
      <c r="PX1278" s="79"/>
      <c r="PY1278" s="79"/>
      <c r="PZ1278" s="79"/>
      <c r="QA1278" s="79"/>
      <c r="QB1278" s="79"/>
      <c r="QC1278" s="79"/>
      <c r="QD1278" s="79"/>
      <c r="QE1278" s="79"/>
      <c r="QF1278" s="79"/>
      <c r="QG1278" s="79"/>
      <c r="QH1278" s="79"/>
      <c r="QI1278" s="79"/>
      <c r="QJ1278" s="79"/>
      <c r="QK1278" s="79"/>
      <c r="QL1278" s="79"/>
      <c r="QM1278" s="79"/>
      <c r="QN1278" s="79"/>
      <c r="QO1278" s="79"/>
      <c r="QP1278" s="79"/>
      <c r="QQ1278" s="79"/>
      <c r="QR1278" s="79"/>
      <c r="QS1278" s="79"/>
      <c r="QT1278" s="79"/>
      <c r="QU1278" s="79"/>
      <c r="QV1278" s="79"/>
      <c r="QW1278" s="79"/>
      <c r="QX1278" s="79"/>
      <c r="QY1278" s="79"/>
      <c r="QZ1278" s="79"/>
      <c r="RA1278" s="79"/>
      <c r="RB1278" s="79"/>
      <c r="RC1278" s="79"/>
      <c r="RD1278" s="79"/>
      <c r="RE1278" s="79"/>
      <c r="RF1278" s="79"/>
      <c r="RG1278" s="79"/>
      <c r="RH1278" s="79"/>
      <c r="RI1278" s="79"/>
      <c r="RJ1278" s="79"/>
      <c r="RK1278" s="79"/>
      <c r="RL1278" s="79"/>
      <c r="RM1278" s="79"/>
      <c r="RN1278" s="79"/>
      <c r="RO1278" s="79"/>
      <c r="RP1278" s="79"/>
      <c r="RQ1278" s="79"/>
      <c r="RR1278" s="79"/>
      <c r="RS1278" s="79"/>
      <c r="RT1278" s="79"/>
      <c r="RU1278" s="79"/>
      <c r="RV1278" s="79"/>
      <c r="RW1278" s="79"/>
      <c r="RX1278" s="79"/>
      <c r="RY1278" s="79"/>
      <c r="RZ1278" s="79"/>
      <c r="SA1278" s="79"/>
      <c r="SB1278" s="79"/>
      <c r="SC1278" s="79"/>
      <c r="SD1278" s="79"/>
      <c r="SE1278" s="79"/>
      <c r="SF1278" s="79"/>
      <c r="SG1278" s="79"/>
      <c r="SH1278" s="79"/>
      <c r="SI1278" s="79"/>
      <c r="SJ1278" s="79"/>
      <c r="SK1278" s="79"/>
      <c r="SL1278" s="79"/>
      <c r="SM1278" s="79"/>
      <c r="SN1278" s="79"/>
      <c r="SO1278" s="79"/>
      <c r="SP1278" s="79"/>
      <c r="SQ1278" s="79"/>
      <c r="SR1278" s="79"/>
      <c r="SS1278" s="79"/>
      <c r="ST1278" s="79"/>
      <c r="SU1278" s="79"/>
      <c r="SV1278" s="79"/>
      <c r="SW1278" s="79"/>
      <c r="SX1278" s="79"/>
      <c r="SY1278" s="79"/>
      <c r="SZ1278" s="79"/>
      <c r="TA1278" s="79"/>
      <c r="TB1278" s="79"/>
      <c r="TC1278" s="79"/>
      <c r="TD1278" s="79"/>
      <c r="TE1278" s="79"/>
      <c r="TF1278" s="79"/>
      <c r="TG1278" s="79"/>
      <c r="TH1278" s="79"/>
      <c r="TI1278" s="79"/>
      <c r="TJ1278" s="79"/>
      <c r="TK1278" s="79"/>
      <c r="TL1278" s="79"/>
      <c r="TM1278" s="79"/>
      <c r="TN1278" s="79"/>
      <c r="TO1278" s="79"/>
      <c r="TP1278" s="79"/>
      <c r="TQ1278" s="79"/>
      <c r="TR1278" s="79"/>
      <c r="TS1278" s="79"/>
      <c r="TT1278" s="79"/>
      <c r="TU1278" s="79"/>
      <c r="TV1278" s="79"/>
      <c r="TW1278" s="79"/>
      <c r="TX1278" s="79"/>
      <c r="TY1278" s="79"/>
      <c r="TZ1278" s="79"/>
      <c r="UA1278" s="79"/>
      <c r="UB1278" s="79"/>
      <c r="UC1278" s="79"/>
      <c r="UD1278" s="79"/>
      <c r="UE1278" s="79"/>
      <c r="UF1278" s="79"/>
      <c r="UG1278" s="79"/>
      <c r="UH1278" s="79"/>
      <c r="UI1278" s="79"/>
      <c r="UJ1278" s="79"/>
      <c r="UK1278" s="79"/>
      <c r="UL1278" s="79"/>
      <c r="UM1278" s="79"/>
      <c r="UN1278" s="79"/>
      <c r="UO1278" s="79"/>
      <c r="UP1278" s="79"/>
      <c r="UQ1278" s="79"/>
      <c r="UR1278" s="79"/>
      <c r="US1278" s="79"/>
      <c r="UT1278" s="79"/>
      <c r="UU1278" s="79"/>
      <c r="UV1278" s="79"/>
      <c r="UW1278" s="79"/>
      <c r="UX1278" s="79"/>
      <c r="UY1278" s="79"/>
      <c r="UZ1278" s="79"/>
      <c r="VA1278" s="79"/>
      <c r="VB1278" s="79"/>
      <c r="VC1278" s="79"/>
      <c r="VD1278" s="79"/>
      <c r="VE1278" s="79"/>
      <c r="VF1278" s="79"/>
      <c r="VG1278" s="79"/>
      <c r="VH1278" s="79"/>
      <c r="VI1278" s="79"/>
      <c r="VJ1278" s="79"/>
      <c r="VK1278" s="79"/>
      <c r="VL1278" s="79"/>
      <c r="VM1278" s="79"/>
      <c r="VN1278" s="79"/>
      <c r="VO1278" s="79"/>
      <c r="VP1278" s="79"/>
      <c r="VQ1278" s="79"/>
      <c r="VR1278" s="79"/>
      <c r="VS1278" s="79"/>
      <c r="VT1278" s="79"/>
      <c r="VU1278" s="79"/>
      <c r="VV1278" s="79"/>
      <c r="VW1278" s="79"/>
      <c r="VX1278" s="79"/>
      <c r="VY1278" s="79"/>
      <c r="VZ1278" s="79"/>
      <c r="WA1278" s="79"/>
      <c r="WB1278" s="79"/>
      <c r="WC1278" s="79"/>
    </row>
    <row r="1279" spans="1:601" s="103" customFormat="1">
      <c r="A1279" s="54">
        <f>IF(C1279=C1278,A1278,IF(C1279=(C1278+1),A1278,(A1278+1)))</f>
        <v>184</v>
      </c>
      <c r="B1279" s="50" t="str">
        <f>IF(L1279="Stroke",IF(M1279=M1278,IF(A1279&lt;&gt;A1278,1,IF(L1278="Stroke",B1278+1,IF(L1277="Stroke",B1277+1,IF(L1276="Stroke",B1276+1,IF(L1275="Stroke",B1275+1,IF(L1274="Stroke",B1274+1,IF(L1273="Stroke",B1273+1,IF(L1272="Stroke",B1272+1,"")))))))),IF(A1279&lt;&gt;A1277,1,IF(M1279=M1277,IF(L1277="Stroke",B1277+1,IF(M1279=M1276,IF(L1276="Stroke",B1276+1,""))),1))),"")</f>
        <v/>
      </c>
      <c r="C1279" s="54">
        <f t="shared" si="38"/>
        <v>66769</v>
      </c>
      <c r="D1279" s="54" t="str">
        <f t="shared" si="39"/>
        <v>2018124</v>
      </c>
      <c r="E1279" s="54">
        <v>2018</v>
      </c>
      <c r="F1279" s="54">
        <v>1</v>
      </c>
      <c r="G1279" s="54">
        <v>24</v>
      </c>
      <c r="H1279" s="54">
        <v>18</v>
      </c>
      <c r="I1279" s="54">
        <v>32</v>
      </c>
      <c r="J1279" s="54">
        <v>49</v>
      </c>
      <c r="K1279" s="54">
        <v>108</v>
      </c>
      <c r="L1279" s="54" t="s">
        <v>173</v>
      </c>
      <c r="M1279" s="54">
        <v>0</v>
      </c>
      <c r="N1279" s="54" t="s">
        <v>89</v>
      </c>
      <c r="O1279" s="54" t="s">
        <v>27</v>
      </c>
      <c r="P1279" s="54">
        <v>0</v>
      </c>
      <c r="Q1279" s="54" t="s">
        <v>128</v>
      </c>
      <c r="R1279" s="61"/>
      <c r="S1279" s="61"/>
      <c r="T1279" s="61"/>
      <c r="U1279" s="79"/>
      <c r="V1279" s="79"/>
      <c r="W1279" s="79"/>
      <c r="X1279" s="79"/>
      <c r="Y1279" s="79"/>
      <c r="Z1279" s="79"/>
      <c r="AA1279" s="79"/>
      <c r="AB1279" s="79"/>
      <c r="AC1279" s="79"/>
      <c r="AD1279" s="79"/>
      <c r="AE1279" s="79"/>
      <c r="AF1279" s="79"/>
      <c r="AG1279" s="79"/>
      <c r="AH1279" s="79"/>
      <c r="AI1279" s="79"/>
      <c r="AJ1279" s="79"/>
      <c r="AK1279" s="79"/>
      <c r="AL1279" s="79"/>
      <c r="AM1279" s="79"/>
      <c r="AN1279" s="79"/>
      <c r="AO1279" s="79"/>
      <c r="AP1279" s="79"/>
      <c r="AQ1279" s="79"/>
      <c r="AR1279" s="79"/>
      <c r="AS1279" s="79"/>
      <c r="AT1279" s="79"/>
      <c r="AU1279" s="79"/>
      <c r="AV1279" s="79"/>
      <c r="AW1279" s="79"/>
      <c r="AX1279" s="79"/>
      <c r="AY1279" s="79"/>
      <c r="AZ1279" s="79"/>
      <c r="BA1279" s="79"/>
      <c r="BB1279" s="79"/>
      <c r="BC1279" s="79"/>
      <c r="BD1279" s="79"/>
      <c r="BE1279" s="79"/>
      <c r="BF1279" s="79"/>
      <c r="BG1279" s="79"/>
      <c r="BH1279" s="79"/>
      <c r="BI1279" s="79"/>
      <c r="BJ1279" s="79"/>
      <c r="BK1279" s="79"/>
      <c r="BL1279" s="79"/>
      <c r="BM1279" s="79"/>
      <c r="BN1279" s="79"/>
      <c r="BO1279" s="79"/>
      <c r="BP1279" s="79"/>
      <c r="BQ1279" s="79"/>
      <c r="BR1279" s="79"/>
      <c r="BS1279" s="79"/>
      <c r="BT1279" s="79"/>
      <c r="BU1279" s="79"/>
      <c r="BV1279" s="79"/>
      <c r="BW1279" s="79"/>
      <c r="BX1279" s="79"/>
      <c r="BY1279" s="79"/>
      <c r="BZ1279" s="79"/>
      <c r="CA1279" s="79"/>
      <c r="CB1279" s="79"/>
      <c r="CC1279" s="79"/>
      <c r="CD1279" s="79"/>
      <c r="CE1279" s="79"/>
      <c r="CF1279" s="79"/>
      <c r="CG1279" s="79"/>
      <c r="CH1279" s="79"/>
      <c r="CI1279" s="79"/>
      <c r="CJ1279" s="79"/>
      <c r="CK1279" s="79"/>
      <c r="CL1279" s="79"/>
      <c r="CM1279" s="79"/>
      <c r="CN1279" s="79"/>
      <c r="CO1279" s="79"/>
      <c r="CP1279" s="79"/>
      <c r="CQ1279" s="79"/>
      <c r="CR1279" s="79"/>
      <c r="CS1279" s="79"/>
      <c r="CT1279" s="79"/>
      <c r="CU1279" s="79"/>
      <c r="CV1279" s="79"/>
      <c r="CW1279" s="79"/>
      <c r="CX1279" s="79"/>
      <c r="CY1279" s="79"/>
      <c r="CZ1279" s="79"/>
      <c r="DA1279" s="79"/>
      <c r="DB1279" s="79"/>
      <c r="DC1279" s="79"/>
      <c r="DD1279" s="79"/>
      <c r="DE1279" s="79"/>
      <c r="DF1279" s="79"/>
      <c r="DG1279" s="79"/>
      <c r="DH1279" s="79"/>
      <c r="DI1279" s="79"/>
      <c r="DJ1279" s="79"/>
      <c r="DK1279" s="79"/>
      <c r="DL1279" s="79"/>
      <c r="DM1279" s="79"/>
      <c r="DN1279" s="79"/>
      <c r="DO1279" s="79"/>
      <c r="DP1279" s="79"/>
      <c r="DQ1279" s="79"/>
      <c r="DR1279" s="79"/>
      <c r="DS1279" s="79"/>
      <c r="DT1279" s="79"/>
      <c r="DU1279" s="79"/>
      <c r="DV1279" s="79"/>
      <c r="DW1279" s="79"/>
      <c r="DX1279" s="79"/>
      <c r="DY1279" s="79"/>
      <c r="DZ1279" s="79"/>
      <c r="EA1279" s="79"/>
      <c r="EB1279" s="79"/>
      <c r="EC1279" s="79"/>
      <c r="ED1279" s="79"/>
      <c r="EE1279" s="79"/>
      <c r="EF1279" s="79"/>
      <c r="EG1279" s="79"/>
      <c r="EH1279" s="79"/>
      <c r="EI1279" s="79"/>
      <c r="EJ1279" s="79"/>
      <c r="EK1279" s="79"/>
      <c r="EL1279" s="79"/>
      <c r="EM1279" s="79"/>
      <c r="EN1279" s="79"/>
      <c r="EO1279" s="79"/>
      <c r="EP1279" s="79"/>
      <c r="EQ1279" s="79"/>
      <c r="ER1279" s="79"/>
      <c r="ES1279" s="79"/>
      <c r="ET1279" s="79"/>
      <c r="EU1279" s="79"/>
      <c r="EV1279" s="79"/>
      <c r="EW1279" s="79"/>
      <c r="EX1279" s="79"/>
      <c r="EY1279" s="79"/>
      <c r="EZ1279" s="79"/>
      <c r="FA1279" s="79"/>
      <c r="FB1279" s="79"/>
      <c r="FC1279" s="79"/>
      <c r="FD1279" s="79"/>
      <c r="FE1279" s="79"/>
      <c r="FF1279" s="79"/>
      <c r="FG1279" s="79"/>
      <c r="FH1279" s="79"/>
      <c r="FI1279" s="79"/>
      <c r="FJ1279" s="79"/>
      <c r="FK1279" s="79"/>
      <c r="FL1279" s="79"/>
      <c r="FM1279" s="79"/>
      <c r="FN1279" s="79"/>
      <c r="FO1279" s="79"/>
      <c r="FP1279" s="79"/>
      <c r="FQ1279" s="79"/>
      <c r="FR1279" s="79"/>
      <c r="FS1279" s="79"/>
      <c r="FT1279" s="79"/>
      <c r="FU1279" s="79"/>
      <c r="FV1279" s="79"/>
      <c r="FW1279" s="79"/>
      <c r="FX1279" s="79"/>
      <c r="FY1279" s="79"/>
      <c r="FZ1279" s="79"/>
      <c r="GA1279" s="79"/>
      <c r="GB1279" s="79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79"/>
      <c r="HP1279" s="79"/>
      <c r="HQ1279" s="79"/>
      <c r="HR1279" s="79"/>
      <c r="HS1279" s="79"/>
      <c r="HT1279" s="79"/>
      <c r="HU1279" s="79"/>
      <c r="HV1279" s="79"/>
      <c r="HW1279" s="79"/>
      <c r="HX1279" s="79"/>
      <c r="HY1279" s="79"/>
      <c r="HZ1279" s="79"/>
      <c r="IA1279" s="79"/>
      <c r="IB1279" s="79"/>
      <c r="IC1279" s="79"/>
      <c r="ID1279" s="79"/>
      <c r="IE1279" s="79"/>
      <c r="IF1279" s="79"/>
      <c r="IG1279" s="79"/>
      <c r="IH1279" s="79"/>
      <c r="II1279" s="79"/>
      <c r="IJ1279" s="79"/>
      <c r="IK1279" s="79"/>
      <c r="IL1279" s="79"/>
      <c r="IM1279" s="79"/>
      <c r="IN1279" s="79"/>
      <c r="IO1279" s="79"/>
      <c r="IP1279" s="79"/>
      <c r="IQ1279" s="79"/>
      <c r="IR1279" s="79"/>
      <c r="IS1279" s="79"/>
      <c r="IT1279" s="79"/>
      <c r="IU1279" s="79"/>
      <c r="IV1279" s="79"/>
      <c r="IW1279" s="79"/>
      <c r="IX1279" s="79"/>
      <c r="IY1279" s="79"/>
      <c r="IZ1279" s="79"/>
      <c r="JA1279" s="79"/>
      <c r="JB1279" s="79"/>
      <c r="JC1279" s="79"/>
      <c r="JD1279" s="79"/>
      <c r="JE1279" s="79"/>
      <c r="JF1279" s="79"/>
      <c r="JG1279" s="79"/>
      <c r="JH1279" s="79"/>
      <c r="JI1279" s="79"/>
      <c r="JJ1279" s="79"/>
      <c r="JK1279" s="79"/>
      <c r="JL1279" s="79"/>
      <c r="JM1279" s="79"/>
      <c r="JN1279" s="79"/>
      <c r="JO1279" s="79"/>
      <c r="JP1279" s="79"/>
      <c r="JQ1279" s="79"/>
      <c r="JR1279" s="79"/>
      <c r="JS1279" s="79"/>
      <c r="JT1279" s="79"/>
      <c r="JU1279" s="79"/>
      <c r="JV1279" s="79"/>
      <c r="JW1279" s="79"/>
      <c r="JX1279" s="79"/>
      <c r="JY1279" s="79"/>
      <c r="JZ1279" s="79"/>
      <c r="KA1279" s="79"/>
      <c r="KB1279" s="79"/>
      <c r="KC1279" s="79"/>
      <c r="KD1279" s="79"/>
      <c r="KE1279" s="79"/>
      <c r="KF1279" s="79"/>
      <c r="KG1279" s="79"/>
      <c r="KH1279" s="79"/>
      <c r="KI1279" s="79"/>
      <c r="KJ1279" s="79"/>
      <c r="KK1279" s="79"/>
      <c r="KL1279" s="79"/>
      <c r="KM1279" s="79"/>
      <c r="KN1279" s="79"/>
      <c r="KO1279" s="79"/>
      <c r="KP1279" s="79"/>
      <c r="KQ1279" s="79"/>
      <c r="KR1279" s="79"/>
      <c r="KS1279" s="79"/>
      <c r="KT1279" s="79"/>
      <c r="KU1279" s="79"/>
      <c r="KV1279" s="79"/>
      <c r="KW1279" s="79"/>
      <c r="KX1279" s="79"/>
      <c r="KY1279" s="79"/>
      <c r="KZ1279" s="79"/>
      <c r="LA1279" s="79"/>
      <c r="LB1279" s="79"/>
      <c r="LC1279" s="79"/>
      <c r="LD1279" s="79"/>
      <c r="LE1279" s="79"/>
      <c r="LF1279" s="79"/>
      <c r="LG1279" s="79"/>
      <c r="LH1279" s="79"/>
      <c r="LI1279" s="79"/>
      <c r="LJ1279" s="79"/>
      <c r="LK1279" s="79"/>
      <c r="LL1279" s="79"/>
      <c r="LM1279" s="79"/>
      <c r="LN1279" s="79"/>
      <c r="LO1279" s="79"/>
      <c r="LP1279" s="79"/>
      <c r="LQ1279" s="79"/>
      <c r="LR1279" s="79"/>
      <c r="LS1279" s="79"/>
      <c r="LT1279" s="79"/>
      <c r="LU1279" s="79"/>
      <c r="LV1279" s="79"/>
      <c r="LW1279" s="79"/>
      <c r="LX1279" s="79"/>
      <c r="LY1279" s="79"/>
      <c r="LZ1279" s="79"/>
      <c r="MA1279" s="79"/>
      <c r="MB1279" s="79"/>
      <c r="MC1279" s="79"/>
      <c r="MD1279" s="79"/>
      <c r="ME1279" s="79"/>
      <c r="MF1279" s="79"/>
      <c r="MG1279" s="79"/>
      <c r="MH1279" s="79"/>
      <c r="MI1279" s="79"/>
      <c r="MJ1279" s="79"/>
      <c r="MK1279" s="79"/>
      <c r="ML1279" s="79"/>
      <c r="MM1279" s="79"/>
      <c r="MN1279" s="79"/>
      <c r="MO1279" s="79"/>
      <c r="MP1279" s="79"/>
      <c r="MQ1279" s="79"/>
      <c r="MR1279" s="79"/>
      <c r="MS1279" s="79"/>
      <c r="MT1279" s="79"/>
      <c r="MU1279" s="79"/>
      <c r="MV1279" s="79"/>
      <c r="MW1279" s="79"/>
      <c r="MX1279" s="79"/>
      <c r="MY1279" s="79"/>
      <c r="MZ1279" s="79"/>
      <c r="NA1279" s="79"/>
      <c r="NB1279" s="79"/>
      <c r="NC1279" s="79"/>
      <c r="ND1279" s="79"/>
      <c r="NE1279" s="79"/>
      <c r="NF1279" s="79"/>
      <c r="NG1279" s="79"/>
      <c r="NH1279" s="79"/>
      <c r="NI1279" s="79"/>
      <c r="NJ1279" s="79"/>
      <c r="NK1279" s="79"/>
      <c r="NL1279" s="79"/>
      <c r="NM1279" s="79"/>
      <c r="NN1279" s="79"/>
      <c r="NO1279" s="79"/>
      <c r="NP1279" s="79"/>
      <c r="NQ1279" s="79"/>
      <c r="NR1279" s="79"/>
      <c r="NS1279" s="79"/>
      <c r="NT1279" s="79"/>
      <c r="NU1279" s="79"/>
      <c r="NV1279" s="79"/>
      <c r="NW1279" s="79"/>
      <c r="NX1279" s="79"/>
      <c r="NY1279" s="79"/>
      <c r="NZ1279" s="79"/>
      <c r="OA1279" s="79"/>
      <c r="OB1279" s="79"/>
      <c r="OC1279" s="79"/>
      <c r="OD1279" s="79"/>
      <c r="OE1279" s="79"/>
      <c r="OF1279" s="79"/>
      <c r="OG1279" s="79"/>
      <c r="OH1279" s="79"/>
      <c r="OI1279" s="79"/>
      <c r="OJ1279" s="79"/>
      <c r="OK1279" s="79"/>
      <c r="OL1279" s="79"/>
      <c r="OM1279" s="79"/>
      <c r="ON1279" s="79"/>
      <c r="OO1279" s="79"/>
      <c r="OP1279" s="79"/>
      <c r="OQ1279" s="79"/>
      <c r="OR1279" s="79"/>
      <c r="OS1279" s="79"/>
      <c r="OT1279" s="79"/>
      <c r="OU1279" s="79"/>
      <c r="OV1279" s="79"/>
      <c r="OW1279" s="79"/>
      <c r="OX1279" s="79"/>
      <c r="OY1279" s="79"/>
      <c r="OZ1279" s="79"/>
      <c r="PA1279" s="79"/>
      <c r="PB1279" s="79"/>
      <c r="PC1279" s="79"/>
      <c r="PD1279" s="79"/>
      <c r="PE1279" s="79"/>
      <c r="PF1279" s="79"/>
      <c r="PG1279" s="79"/>
      <c r="PH1279" s="79"/>
      <c r="PI1279" s="79"/>
      <c r="PJ1279" s="79"/>
      <c r="PK1279" s="79"/>
      <c r="PL1279" s="79"/>
      <c r="PM1279" s="79"/>
      <c r="PN1279" s="79"/>
      <c r="PO1279" s="79"/>
      <c r="PP1279" s="79"/>
      <c r="PQ1279" s="79"/>
      <c r="PR1279" s="79"/>
      <c r="PS1279" s="79"/>
      <c r="PT1279" s="79"/>
      <c r="PU1279" s="79"/>
      <c r="PV1279" s="79"/>
      <c r="PW1279" s="79"/>
      <c r="PX1279" s="79"/>
      <c r="PY1279" s="79"/>
      <c r="PZ1279" s="79"/>
      <c r="QA1279" s="79"/>
      <c r="QB1279" s="79"/>
      <c r="QC1279" s="79"/>
      <c r="QD1279" s="79"/>
      <c r="QE1279" s="79"/>
      <c r="QF1279" s="79"/>
      <c r="QG1279" s="79"/>
      <c r="QH1279" s="79"/>
      <c r="QI1279" s="79"/>
      <c r="QJ1279" s="79"/>
      <c r="QK1279" s="79"/>
      <c r="QL1279" s="79"/>
      <c r="QM1279" s="79"/>
      <c r="QN1279" s="79"/>
      <c r="QO1279" s="79"/>
      <c r="QP1279" s="79"/>
      <c r="QQ1279" s="79"/>
      <c r="QR1279" s="79"/>
      <c r="QS1279" s="79"/>
      <c r="QT1279" s="79"/>
      <c r="QU1279" s="79"/>
      <c r="QV1279" s="79"/>
      <c r="QW1279" s="79"/>
      <c r="QX1279" s="79"/>
      <c r="QY1279" s="79"/>
      <c r="QZ1279" s="79"/>
      <c r="RA1279" s="79"/>
      <c r="RB1279" s="79"/>
      <c r="RC1279" s="79"/>
      <c r="RD1279" s="79"/>
      <c r="RE1279" s="79"/>
      <c r="RF1279" s="79"/>
      <c r="RG1279" s="79"/>
      <c r="RH1279" s="79"/>
      <c r="RI1279" s="79"/>
      <c r="RJ1279" s="79"/>
      <c r="RK1279" s="79"/>
      <c r="RL1279" s="79"/>
      <c r="RM1279" s="79"/>
      <c r="RN1279" s="79"/>
      <c r="RO1279" s="79"/>
      <c r="RP1279" s="79"/>
      <c r="RQ1279" s="79"/>
      <c r="RR1279" s="79"/>
      <c r="RS1279" s="79"/>
      <c r="RT1279" s="79"/>
      <c r="RU1279" s="79"/>
      <c r="RV1279" s="79"/>
      <c r="RW1279" s="79"/>
      <c r="RX1279" s="79"/>
      <c r="RY1279" s="79"/>
      <c r="RZ1279" s="79"/>
      <c r="SA1279" s="79"/>
      <c r="SB1279" s="79"/>
      <c r="SC1279" s="79"/>
      <c r="SD1279" s="79"/>
      <c r="SE1279" s="79"/>
      <c r="SF1279" s="79"/>
      <c r="SG1279" s="79"/>
      <c r="SH1279" s="79"/>
      <c r="SI1279" s="79"/>
      <c r="SJ1279" s="79"/>
      <c r="SK1279" s="79"/>
      <c r="SL1279" s="79"/>
      <c r="SM1279" s="79"/>
      <c r="SN1279" s="79"/>
      <c r="SO1279" s="79"/>
      <c r="SP1279" s="79"/>
      <c r="SQ1279" s="79"/>
      <c r="SR1279" s="79"/>
      <c r="SS1279" s="79"/>
      <c r="ST1279" s="79"/>
      <c r="SU1279" s="79"/>
      <c r="SV1279" s="79"/>
      <c r="SW1279" s="79"/>
      <c r="SX1279" s="79"/>
      <c r="SY1279" s="79"/>
      <c r="SZ1279" s="79"/>
      <c r="TA1279" s="79"/>
      <c r="TB1279" s="79"/>
      <c r="TC1279" s="79"/>
      <c r="TD1279" s="79"/>
      <c r="TE1279" s="79"/>
      <c r="TF1279" s="79"/>
      <c r="TG1279" s="79"/>
      <c r="TH1279" s="79"/>
      <c r="TI1279" s="79"/>
      <c r="TJ1279" s="79"/>
      <c r="TK1279" s="79"/>
      <c r="TL1279" s="79"/>
      <c r="TM1279" s="79"/>
      <c r="TN1279" s="79"/>
      <c r="TO1279" s="79"/>
      <c r="TP1279" s="79"/>
      <c r="TQ1279" s="79"/>
      <c r="TR1279" s="79"/>
      <c r="TS1279" s="79"/>
      <c r="TT1279" s="79"/>
      <c r="TU1279" s="79"/>
      <c r="TV1279" s="79"/>
      <c r="TW1279" s="79"/>
      <c r="TX1279" s="79"/>
      <c r="TY1279" s="79"/>
      <c r="TZ1279" s="79"/>
      <c r="UA1279" s="79"/>
      <c r="UB1279" s="79"/>
      <c r="UC1279" s="79"/>
      <c r="UD1279" s="79"/>
      <c r="UE1279" s="79"/>
      <c r="UF1279" s="79"/>
      <c r="UG1279" s="79"/>
      <c r="UH1279" s="79"/>
      <c r="UI1279" s="79"/>
      <c r="UJ1279" s="79"/>
      <c r="UK1279" s="79"/>
      <c r="UL1279" s="79"/>
      <c r="UM1279" s="79"/>
      <c r="UN1279" s="79"/>
      <c r="UO1279" s="79"/>
      <c r="UP1279" s="79"/>
      <c r="UQ1279" s="79"/>
      <c r="UR1279" s="79"/>
      <c r="US1279" s="79"/>
      <c r="UT1279" s="79"/>
      <c r="UU1279" s="79"/>
      <c r="UV1279" s="79"/>
      <c r="UW1279" s="79"/>
      <c r="UX1279" s="79"/>
      <c r="UY1279" s="79"/>
      <c r="UZ1279" s="79"/>
      <c r="VA1279" s="79"/>
      <c r="VB1279" s="79"/>
      <c r="VC1279" s="79"/>
      <c r="VD1279" s="79"/>
      <c r="VE1279" s="79"/>
      <c r="VF1279" s="79"/>
      <c r="VG1279" s="79"/>
      <c r="VH1279" s="79"/>
      <c r="VI1279" s="79"/>
      <c r="VJ1279" s="79"/>
      <c r="VK1279" s="79"/>
      <c r="VL1279" s="79"/>
      <c r="VM1279" s="79"/>
      <c r="VN1279" s="79"/>
      <c r="VO1279" s="79"/>
      <c r="VP1279" s="79"/>
      <c r="VQ1279" s="79"/>
      <c r="VR1279" s="79"/>
      <c r="VS1279" s="79"/>
      <c r="VT1279" s="79"/>
      <c r="VU1279" s="79"/>
      <c r="VV1279" s="79"/>
      <c r="VW1279" s="79"/>
      <c r="VX1279" s="79"/>
      <c r="VY1279" s="79"/>
      <c r="VZ1279" s="79"/>
      <c r="WA1279" s="79"/>
      <c r="WB1279" s="79"/>
      <c r="WC1279" s="79"/>
    </row>
    <row r="1280" spans="1:601" s="102" customFormat="1">
      <c r="A1280" s="54">
        <f>IF(C1280=C1279,A1279,IF(C1280=(C1279+1),A1279,(A1279+1)))</f>
        <v>184</v>
      </c>
      <c r="B1280" s="50" t="str">
        <f>IF(L1280="Stroke",IF(M1280=M1279,IF(A1280&lt;&gt;A1279,1,IF(L1279="Stroke",B1279+1,IF(L1278="Stroke",B1278+1,IF(L1277="Stroke",B1277+1,IF(L1276="Stroke",B1276+1,IF(L1275="Stroke",B1275+1,IF(L1274="Stroke",B1274+1,IF(L1273="Stroke",B1273+1,"")))))))),IF(A1280&lt;&gt;A1278,1,IF(M1280=M1278,IF(L1278="Stroke",B1278+1,IF(M1280=M1277,IF(L1277="Stroke",B1277+1,""))),1))),"")</f>
        <v/>
      </c>
      <c r="C1280" s="54">
        <f t="shared" si="38"/>
        <v>66769</v>
      </c>
      <c r="D1280" s="54" t="str">
        <f t="shared" si="39"/>
        <v>2018124</v>
      </c>
      <c r="E1280" s="54">
        <v>2018</v>
      </c>
      <c r="F1280" s="54">
        <v>1</v>
      </c>
      <c r="G1280" s="54">
        <v>24</v>
      </c>
      <c r="H1280" s="54">
        <v>18</v>
      </c>
      <c r="I1280" s="54">
        <v>32</v>
      </c>
      <c r="J1280" s="54">
        <v>49</v>
      </c>
      <c r="K1280" s="54">
        <v>125</v>
      </c>
      <c r="L1280" s="54" t="s">
        <v>173</v>
      </c>
      <c r="M1280" s="54">
        <v>0</v>
      </c>
      <c r="N1280" s="54" t="s">
        <v>89</v>
      </c>
      <c r="O1280" s="54" t="s">
        <v>27</v>
      </c>
      <c r="P1280" s="54">
        <v>0</v>
      </c>
      <c r="Q1280" s="54" t="s">
        <v>129</v>
      </c>
      <c r="R1280" s="61"/>
      <c r="S1280" s="61"/>
      <c r="T1280" s="61"/>
      <c r="U1280" s="79"/>
      <c r="V1280" s="79"/>
      <c r="W1280" s="79"/>
      <c r="X1280" s="79"/>
      <c r="Y1280" s="79"/>
      <c r="Z1280" s="79"/>
      <c r="AA1280" s="79"/>
      <c r="AB1280" s="79"/>
      <c r="AC1280" s="79"/>
      <c r="AD1280" s="79"/>
      <c r="AE1280" s="79"/>
      <c r="AF1280" s="79"/>
      <c r="AG1280" s="79"/>
      <c r="AH1280" s="79"/>
      <c r="AI1280" s="79"/>
      <c r="AJ1280" s="79"/>
      <c r="AK1280" s="79"/>
      <c r="AL1280" s="79"/>
      <c r="AM1280" s="79"/>
      <c r="AN1280" s="79"/>
      <c r="AO1280" s="79"/>
      <c r="AP1280" s="79"/>
      <c r="AQ1280" s="79"/>
      <c r="AR1280" s="79"/>
      <c r="AS1280" s="79"/>
      <c r="AT1280" s="79"/>
      <c r="AU1280" s="79"/>
      <c r="AV1280" s="79"/>
      <c r="AW1280" s="79"/>
      <c r="AX1280" s="79"/>
      <c r="AY1280" s="79"/>
      <c r="AZ1280" s="79"/>
      <c r="BA1280" s="79"/>
      <c r="BB1280" s="79"/>
      <c r="BC1280" s="79"/>
      <c r="BD1280" s="79"/>
      <c r="BE1280" s="79"/>
      <c r="BF1280" s="79"/>
      <c r="BG1280" s="79"/>
      <c r="BH1280" s="79"/>
      <c r="BI1280" s="79"/>
      <c r="BJ1280" s="79"/>
      <c r="BK1280" s="79"/>
      <c r="BL1280" s="79"/>
      <c r="BM1280" s="79"/>
      <c r="BN1280" s="79"/>
      <c r="BO1280" s="79"/>
      <c r="BP1280" s="79"/>
      <c r="BQ1280" s="79"/>
      <c r="BR1280" s="79"/>
      <c r="BS1280" s="79"/>
      <c r="BT1280" s="79"/>
      <c r="BU1280" s="79"/>
      <c r="BV1280" s="79"/>
      <c r="BW1280" s="79"/>
      <c r="BX1280" s="79"/>
      <c r="BY1280" s="79"/>
      <c r="BZ1280" s="79"/>
      <c r="CA1280" s="79"/>
      <c r="CB1280" s="79"/>
      <c r="CC1280" s="79"/>
      <c r="CD1280" s="79"/>
      <c r="CE1280" s="79"/>
      <c r="CF1280" s="79"/>
      <c r="CG1280" s="79"/>
      <c r="CH1280" s="79"/>
      <c r="CI1280" s="79"/>
      <c r="CJ1280" s="79"/>
      <c r="CK1280" s="79"/>
      <c r="CL1280" s="79"/>
      <c r="CM1280" s="79"/>
      <c r="CN1280" s="79"/>
      <c r="CO1280" s="79"/>
      <c r="CP1280" s="79"/>
      <c r="CQ1280" s="79"/>
      <c r="CR1280" s="79"/>
      <c r="CS1280" s="79"/>
      <c r="CT1280" s="79"/>
      <c r="CU1280" s="79"/>
      <c r="CV1280" s="79"/>
      <c r="CW1280" s="79"/>
      <c r="CX1280" s="79"/>
      <c r="CY1280" s="79"/>
      <c r="CZ1280" s="79"/>
      <c r="DA1280" s="79"/>
      <c r="DB1280" s="79"/>
      <c r="DC1280" s="79"/>
      <c r="DD1280" s="79"/>
      <c r="DE1280" s="79"/>
      <c r="DF1280" s="79"/>
      <c r="DG1280" s="79"/>
      <c r="DH1280" s="79"/>
      <c r="DI1280" s="79"/>
      <c r="DJ1280" s="79"/>
      <c r="DK1280" s="79"/>
      <c r="DL1280" s="79"/>
      <c r="DM1280" s="79"/>
      <c r="DN1280" s="79"/>
      <c r="DO1280" s="79"/>
      <c r="DP1280" s="79"/>
      <c r="DQ1280" s="79"/>
      <c r="DR1280" s="79"/>
      <c r="DS1280" s="79"/>
      <c r="DT1280" s="79"/>
      <c r="DU1280" s="79"/>
      <c r="DV1280" s="79"/>
      <c r="DW1280" s="79"/>
      <c r="DX1280" s="79"/>
      <c r="DY1280" s="79"/>
      <c r="DZ1280" s="79"/>
      <c r="EA1280" s="79"/>
      <c r="EB1280" s="79"/>
      <c r="EC1280" s="79"/>
      <c r="ED1280" s="79"/>
      <c r="EE1280" s="79"/>
      <c r="EF1280" s="79"/>
      <c r="EG1280" s="79"/>
      <c r="EH1280" s="79"/>
      <c r="EI1280" s="79"/>
      <c r="EJ1280" s="79"/>
      <c r="EK1280" s="79"/>
      <c r="EL1280" s="79"/>
      <c r="EM1280" s="79"/>
      <c r="EN1280" s="79"/>
      <c r="EO1280" s="79"/>
      <c r="EP1280" s="79"/>
      <c r="EQ1280" s="79"/>
      <c r="ER1280" s="79"/>
      <c r="ES1280" s="79"/>
      <c r="ET1280" s="79"/>
      <c r="EU1280" s="79"/>
      <c r="EV1280" s="79"/>
      <c r="EW1280" s="79"/>
      <c r="EX1280" s="79"/>
      <c r="EY1280" s="79"/>
      <c r="EZ1280" s="79"/>
      <c r="FA1280" s="79"/>
      <c r="FB1280" s="79"/>
      <c r="FC1280" s="79"/>
      <c r="FD1280" s="79"/>
      <c r="FE1280" s="79"/>
      <c r="FF1280" s="79"/>
      <c r="FG1280" s="79"/>
      <c r="FH1280" s="79"/>
      <c r="FI1280" s="79"/>
      <c r="FJ1280" s="79"/>
      <c r="FK1280" s="79"/>
      <c r="FL1280" s="79"/>
      <c r="FM1280" s="79"/>
      <c r="FN1280" s="79"/>
      <c r="FO1280" s="79"/>
      <c r="FP1280" s="79"/>
      <c r="FQ1280" s="79"/>
      <c r="FR1280" s="79"/>
      <c r="FS1280" s="79"/>
      <c r="FT1280" s="79"/>
      <c r="FU1280" s="79"/>
      <c r="FV1280" s="79"/>
      <c r="FW1280" s="79"/>
      <c r="FX1280" s="79"/>
      <c r="FY1280" s="79"/>
      <c r="FZ1280" s="79"/>
      <c r="GA1280" s="79"/>
      <c r="GB1280" s="79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79"/>
      <c r="HP1280" s="79"/>
      <c r="HQ1280" s="79"/>
      <c r="HR1280" s="79"/>
      <c r="HS1280" s="79"/>
      <c r="HT1280" s="79"/>
      <c r="HU1280" s="79"/>
      <c r="HV1280" s="79"/>
      <c r="HW1280" s="79"/>
      <c r="HX1280" s="79"/>
      <c r="HY1280" s="79"/>
      <c r="HZ1280" s="79"/>
      <c r="IA1280" s="79"/>
      <c r="IB1280" s="79"/>
      <c r="IC1280" s="79"/>
      <c r="ID1280" s="79"/>
      <c r="IE1280" s="79"/>
      <c r="IF1280" s="79"/>
      <c r="IG1280" s="79"/>
      <c r="IH1280" s="79"/>
      <c r="II1280" s="79"/>
      <c r="IJ1280" s="79"/>
      <c r="IK1280" s="79"/>
      <c r="IL1280" s="79"/>
      <c r="IM1280" s="79"/>
      <c r="IN1280" s="79"/>
      <c r="IO1280" s="79"/>
      <c r="IP1280" s="79"/>
      <c r="IQ1280" s="79"/>
      <c r="IR1280" s="79"/>
      <c r="IS1280" s="79"/>
      <c r="IT1280" s="79"/>
      <c r="IU1280" s="79"/>
      <c r="IV1280" s="79"/>
      <c r="IW1280" s="79"/>
      <c r="IX1280" s="79"/>
      <c r="IY1280" s="79"/>
      <c r="IZ1280" s="79"/>
      <c r="JA1280" s="79"/>
      <c r="JB1280" s="79"/>
      <c r="JC1280" s="79"/>
      <c r="JD1280" s="79"/>
      <c r="JE1280" s="79"/>
      <c r="JF1280" s="79"/>
      <c r="JG1280" s="79"/>
      <c r="JH1280" s="79"/>
      <c r="JI1280" s="79"/>
      <c r="JJ1280" s="79"/>
      <c r="JK1280" s="79"/>
      <c r="JL1280" s="79"/>
      <c r="JM1280" s="79"/>
      <c r="JN1280" s="79"/>
      <c r="JO1280" s="79"/>
      <c r="JP1280" s="79"/>
      <c r="JQ1280" s="79"/>
      <c r="JR1280" s="79"/>
      <c r="JS1280" s="79"/>
      <c r="JT1280" s="79"/>
      <c r="JU1280" s="79"/>
      <c r="JV1280" s="79"/>
      <c r="JW1280" s="79"/>
      <c r="JX1280" s="79"/>
      <c r="JY1280" s="79"/>
      <c r="JZ1280" s="79"/>
      <c r="KA1280" s="79"/>
      <c r="KB1280" s="79"/>
      <c r="KC1280" s="79"/>
      <c r="KD1280" s="79"/>
      <c r="KE1280" s="79"/>
      <c r="KF1280" s="79"/>
      <c r="KG1280" s="79"/>
      <c r="KH1280" s="79"/>
      <c r="KI1280" s="79"/>
      <c r="KJ1280" s="79"/>
      <c r="KK1280" s="79"/>
      <c r="KL1280" s="79"/>
      <c r="KM1280" s="79"/>
      <c r="KN1280" s="79"/>
      <c r="KO1280" s="79"/>
      <c r="KP1280" s="79"/>
      <c r="KQ1280" s="79"/>
      <c r="KR1280" s="79"/>
      <c r="KS1280" s="79"/>
      <c r="KT1280" s="79"/>
      <c r="KU1280" s="79"/>
      <c r="KV1280" s="79"/>
      <c r="KW1280" s="79"/>
      <c r="KX1280" s="79"/>
      <c r="KY1280" s="79"/>
      <c r="KZ1280" s="79"/>
      <c r="LA1280" s="79"/>
      <c r="LB1280" s="79"/>
      <c r="LC1280" s="79"/>
      <c r="LD1280" s="79"/>
      <c r="LE1280" s="79"/>
      <c r="LF1280" s="79"/>
      <c r="LG1280" s="79"/>
      <c r="LH1280" s="79"/>
      <c r="LI1280" s="79"/>
      <c r="LJ1280" s="79"/>
      <c r="LK1280" s="79"/>
      <c r="LL1280" s="79"/>
      <c r="LM1280" s="79"/>
      <c r="LN1280" s="79"/>
      <c r="LO1280" s="79"/>
      <c r="LP1280" s="79"/>
      <c r="LQ1280" s="79"/>
      <c r="LR1280" s="79"/>
      <c r="LS1280" s="79"/>
      <c r="LT1280" s="79"/>
      <c r="LU1280" s="79"/>
      <c r="LV1280" s="79"/>
      <c r="LW1280" s="79"/>
      <c r="LX1280" s="79"/>
      <c r="LY1280" s="79"/>
      <c r="LZ1280" s="79"/>
      <c r="MA1280" s="79"/>
      <c r="MB1280" s="79"/>
      <c r="MC1280" s="79"/>
      <c r="MD1280" s="79"/>
      <c r="ME1280" s="79"/>
      <c r="MF1280" s="79"/>
      <c r="MG1280" s="79"/>
      <c r="MH1280" s="79"/>
      <c r="MI1280" s="79"/>
      <c r="MJ1280" s="79"/>
      <c r="MK1280" s="79"/>
      <c r="ML1280" s="79"/>
      <c r="MM1280" s="79"/>
      <c r="MN1280" s="79"/>
      <c r="MO1280" s="79"/>
      <c r="MP1280" s="79"/>
      <c r="MQ1280" s="79"/>
      <c r="MR1280" s="79"/>
      <c r="MS1280" s="79"/>
      <c r="MT1280" s="79"/>
      <c r="MU1280" s="79"/>
      <c r="MV1280" s="79"/>
      <c r="MW1280" s="79"/>
      <c r="MX1280" s="79"/>
      <c r="MY1280" s="79"/>
      <c r="MZ1280" s="79"/>
      <c r="NA1280" s="79"/>
      <c r="NB1280" s="79"/>
      <c r="NC1280" s="79"/>
      <c r="ND1280" s="79"/>
      <c r="NE1280" s="79"/>
      <c r="NF1280" s="79"/>
      <c r="NG1280" s="79"/>
      <c r="NH1280" s="79"/>
      <c r="NI1280" s="79"/>
      <c r="NJ1280" s="79"/>
      <c r="NK1280" s="79"/>
      <c r="NL1280" s="79"/>
      <c r="NM1280" s="79"/>
      <c r="NN1280" s="79"/>
      <c r="NO1280" s="79"/>
      <c r="NP1280" s="79"/>
      <c r="NQ1280" s="79"/>
      <c r="NR1280" s="79"/>
      <c r="NS1280" s="79"/>
      <c r="NT1280" s="79"/>
      <c r="NU1280" s="79"/>
      <c r="NV1280" s="79"/>
      <c r="NW1280" s="79"/>
      <c r="NX1280" s="79"/>
      <c r="NY1280" s="79"/>
      <c r="NZ1280" s="79"/>
      <c r="OA1280" s="79"/>
      <c r="OB1280" s="79"/>
      <c r="OC1280" s="79"/>
      <c r="OD1280" s="79"/>
      <c r="OE1280" s="79"/>
      <c r="OF1280" s="79"/>
      <c r="OG1280" s="79"/>
      <c r="OH1280" s="79"/>
      <c r="OI1280" s="79"/>
      <c r="OJ1280" s="79"/>
      <c r="OK1280" s="79"/>
      <c r="OL1280" s="79"/>
      <c r="OM1280" s="79"/>
      <c r="ON1280" s="79"/>
      <c r="OO1280" s="79"/>
      <c r="OP1280" s="79"/>
      <c r="OQ1280" s="79"/>
      <c r="OR1280" s="79"/>
      <c r="OS1280" s="79"/>
      <c r="OT1280" s="79"/>
      <c r="OU1280" s="79"/>
      <c r="OV1280" s="79"/>
      <c r="OW1280" s="79"/>
      <c r="OX1280" s="79"/>
      <c r="OY1280" s="79"/>
      <c r="OZ1280" s="79"/>
      <c r="PA1280" s="79"/>
      <c r="PB1280" s="79"/>
      <c r="PC1280" s="79"/>
      <c r="PD1280" s="79"/>
      <c r="PE1280" s="79"/>
      <c r="PF1280" s="79"/>
      <c r="PG1280" s="79"/>
      <c r="PH1280" s="79"/>
      <c r="PI1280" s="79"/>
      <c r="PJ1280" s="79"/>
      <c r="PK1280" s="79"/>
      <c r="PL1280" s="79"/>
      <c r="PM1280" s="79"/>
      <c r="PN1280" s="79"/>
      <c r="PO1280" s="79"/>
      <c r="PP1280" s="79"/>
      <c r="PQ1280" s="79"/>
      <c r="PR1280" s="79"/>
      <c r="PS1280" s="79"/>
      <c r="PT1280" s="79"/>
      <c r="PU1280" s="79"/>
      <c r="PV1280" s="79"/>
      <c r="PW1280" s="79"/>
      <c r="PX1280" s="79"/>
      <c r="PY1280" s="79"/>
      <c r="PZ1280" s="79"/>
      <c r="QA1280" s="79"/>
      <c r="QB1280" s="79"/>
      <c r="QC1280" s="79"/>
      <c r="QD1280" s="79"/>
      <c r="QE1280" s="79"/>
      <c r="QF1280" s="79"/>
      <c r="QG1280" s="79"/>
      <c r="QH1280" s="79"/>
      <c r="QI1280" s="79"/>
      <c r="QJ1280" s="79"/>
      <c r="QK1280" s="79"/>
      <c r="QL1280" s="79"/>
      <c r="QM1280" s="79"/>
      <c r="QN1280" s="79"/>
      <c r="QO1280" s="79"/>
      <c r="QP1280" s="79"/>
      <c r="QQ1280" s="79"/>
      <c r="QR1280" s="79"/>
      <c r="QS1280" s="79"/>
      <c r="QT1280" s="79"/>
      <c r="QU1280" s="79"/>
      <c r="QV1280" s="79"/>
      <c r="QW1280" s="79"/>
      <c r="QX1280" s="79"/>
      <c r="QY1280" s="79"/>
      <c r="QZ1280" s="79"/>
      <c r="RA1280" s="79"/>
      <c r="RB1280" s="79"/>
      <c r="RC1280" s="79"/>
      <c r="RD1280" s="79"/>
      <c r="RE1280" s="79"/>
      <c r="RF1280" s="79"/>
      <c r="RG1280" s="79"/>
      <c r="RH1280" s="79"/>
      <c r="RI1280" s="79"/>
      <c r="RJ1280" s="79"/>
      <c r="RK1280" s="79"/>
      <c r="RL1280" s="79"/>
      <c r="RM1280" s="79"/>
      <c r="RN1280" s="79"/>
      <c r="RO1280" s="79"/>
      <c r="RP1280" s="79"/>
      <c r="RQ1280" s="79"/>
      <c r="RR1280" s="79"/>
      <c r="RS1280" s="79"/>
      <c r="RT1280" s="79"/>
      <c r="RU1280" s="79"/>
      <c r="RV1280" s="79"/>
      <c r="RW1280" s="79"/>
      <c r="RX1280" s="79"/>
      <c r="RY1280" s="79"/>
      <c r="RZ1280" s="79"/>
      <c r="SA1280" s="79"/>
      <c r="SB1280" s="79"/>
      <c r="SC1280" s="79"/>
      <c r="SD1280" s="79"/>
      <c r="SE1280" s="79"/>
      <c r="SF1280" s="79"/>
      <c r="SG1280" s="79"/>
      <c r="SH1280" s="79"/>
      <c r="SI1280" s="79"/>
      <c r="SJ1280" s="79"/>
      <c r="SK1280" s="79"/>
      <c r="SL1280" s="79"/>
      <c r="SM1280" s="79"/>
      <c r="SN1280" s="79"/>
      <c r="SO1280" s="79"/>
      <c r="SP1280" s="79"/>
      <c r="SQ1280" s="79"/>
      <c r="SR1280" s="79"/>
      <c r="SS1280" s="79"/>
      <c r="ST1280" s="79"/>
      <c r="SU1280" s="79"/>
      <c r="SV1280" s="79"/>
      <c r="SW1280" s="79"/>
      <c r="SX1280" s="79"/>
      <c r="SY1280" s="79"/>
      <c r="SZ1280" s="79"/>
      <c r="TA1280" s="79"/>
      <c r="TB1280" s="79"/>
      <c r="TC1280" s="79"/>
      <c r="TD1280" s="79"/>
      <c r="TE1280" s="79"/>
      <c r="TF1280" s="79"/>
      <c r="TG1280" s="79"/>
      <c r="TH1280" s="79"/>
      <c r="TI1280" s="79"/>
      <c r="TJ1280" s="79"/>
      <c r="TK1280" s="79"/>
      <c r="TL1280" s="79"/>
      <c r="TM1280" s="79"/>
      <c r="TN1280" s="79"/>
      <c r="TO1280" s="79"/>
      <c r="TP1280" s="79"/>
      <c r="TQ1280" s="79"/>
      <c r="TR1280" s="79"/>
      <c r="TS1280" s="79"/>
      <c r="TT1280" s="79"/>
      <c r="TU1280" s="79"/>
      <c r="TV1280" s="79"/>
      <c r="TW1280" s="79"/>
      <c r="TX1280" s="79"/>
      <c r="TY1280" s="79"/>
      <c r="TZ1280" s="79"/>
      <c r="UA1280" s="79"/>
      <c r="UB1280" s="79"/>
      <c r="UC1280" s="79"/>
      <c r="UD1280" s="79"/>
      <c r="UE1280" s="79"/>
      <c r="UF1280" s="79"/>
      <c r="UG1280" s="79"/>
      <c r="UH1280" s="79"/>
      <c r="UI1280" s="79"/>
      <c r="UJ1280" s="79"/>
      <c r="UK1280" s="79"/>
      <c r="UL1280" s="79"/>
      <c r="UM1280" s="79"/>
      <c r="UN1280" s="79"/>
      <c r="UO1280" s="79"/>
      <c r="UP1280" s="79"/>
      <c r="UQ1280" s="79"/>
      <c r="UR1280" s="79"/>
      <c r="US1280" s="79"/>
      <c r="UT1280" s="79"/>
      <c r="UU1280" s="79"/>
      <c r="UV1280" s="79"/>
      <c r="UW1280" s="79"/>
      <c r="UX1280" s="79"/>
      <c r="UY1280" s="79"/>
      <c r="UZ1280" s="79"/>
      <c r="VA1280" s="79"/>
      <c r="VB1280" s="79"/>
      <c r="VC1280" s="79"/>
      <c r="VD1280" s="79"/>
      <c r="VE1280" s="79"/>
      <c r="VF1280" s="79"/>
      <c r="VG1280" s="79"/>
      <c r="VH1280" s="79"/>
      <c r="VI1280" s="79"/>
      <c r="VJ1280" s="79"/>
      <c r="VK1280" s="79"/>
      <c r="VL1280" s="79"/>
      <c r="VM1280" s="79"/>
      <c r="VN1280" s="79"/>
      <c r="VO1280" s="79"/>
      <c r="VP1280" s="79"/>
      <c r="VQ1280" s="79"/>
      <c r="VR1280" s="79"/>
      <c r="VS1280" s="79"/>
      <c r="VT1280" s="79"/>
      <c r="VU1280" s="79"/>
      <c r="VV1280" s="79"/>
      <c r="VW1280" s="79"/>
      <c r="VX1280" s="79"/>
      <c r="VY1280" s="79"/>
      <c r="VZ1280" s="79"/>
      <c r="WA1280" s="79"/>
      <c r="WB1280" s="79"/>
      <c r="WC1280" s="79"/>
    </row>
    <row r="1281" spans="1:601" s="102" customFormat="1">
      <c r="A1281" s="54">
        <f>IF(C1281=C1280,A1280,IF(C1281=(C1280+1),A1280,(A1280+1)))</f>
        <v>184</v>
      </c>
      <c r="B1281" s="50" t="str">
        <f>IF(L1281="Stroke",IF(M1281=M1280,IF(A1281&lt;&gt;A1280,1,IF(L1280="Stroke",B1280+1,IF(L1279="Stroke",B1279+1,IF(L1278="Stroke",B1278+1,IF(L1277="Stroke",B1277+1,IF(L1276="Stroke",B1276+1,IF(L1275="Stroke",B1275+1,IF(L1274="Stroke",B1274+1,"")))))))),IF(A1281&lt;&gt;A1279,1,IF(M1281=M1279,IF(L1279="Stroke",B1279+1,IF(M1281=M1278,IF(L1278="Stroke",B1278+1,""))),1))),"")</f>
        <v/>
      </c>
      <c r="C1281" s="54">
        <f t="shared" si="38"/>
        <v>66769</v>
      </c>
      <c r="D1281" s="54" t="str">
        <f t="shared" si="39"/>
        <v>2018124</v>
      </c>
      <c r="E1281" s="54">
        <v>2018</v>
      </c>
      <c r="F1281" s="54">
        <v>1</v>
      </c>
      <c r="G1281" s="54">
        <v>24</v>
      </c>
      <c r="H1281" s="54">
        <v>18</v>
      </c>
      <c r="I1281" s="54">
        <v>32</v>
      </c>
      <c r="J1281" s="54">
        <v>49</v>
      </c>
      <c r="K1281" s="54">
        <v>146</v>
      </c>
      <c r="L1281" s="54" t="s">
        <v>173</v>
      </c>
      <c r="M1281" s="54">
        <v>0</v>
      </c>
      <c r="N1281" s="54" t="s">
        <v>89</v>
      </c>
      <c r="O1281" s="54" t="s">
        <v>27</v>
      </c>
      <c r="P1281" s="54">
        <v>0</v>
      </c>
      <c r="Q1281" s="54" t="s">
        <v>130</v>
      </c>
      <c r="R1281" s="61"/>
      <c r="S1281" s="61"/>
      <c r="T1281" s="61"/>
      <c r="U1281" s="79"/>
      <c r="V1281" s="79"/>
      <c r="W1281" s="79"/>
      <c r="X1281" s="79"/>
      <c r="Y1281" s="79"/>
      <c r="Z1281" s="79"/>
      <c r="AA1281" s="79"/>
      <c r="AB1281" s="79"/>
      <c r="AC1281" s="79"/>
      <c r="AD1281" s="79"/>
      <c r="AE1281" s="79"/>
      <c r="AF1281" s="79"/>
      <c r="AG1281" s="79"/>
      <c r="AH1281" s="79"/>
      <c r="AI1281" s="79"/>
      <c r="AJ1281" s="79"/>
      <c r="AK1281" s="79"/>
      <c r="AL1281" s="79"/>
      <c r="AM1281" s="79"/>
      <c r="AN1281" s="79"/>
      <c r="AO1281" s="79"/>
      <c r="AP1281" s="79"/>
      <c r="AQ1281" s="79"/>
      <c r="AR1281" s="79"/>
      <c r="AS1281" s="79"/>
      <c r="AT1281" s="79"/>
      <c r="AU1281" s="79"/>
      <c r="AV1281" s="79"/>
      <c r="AW1281" s="79"/>
      <c r="AX1281" s="79"/>
      <c r="AY1281" s="79"/>
      <c r="AZ1281" s="79"/>
      <c r="BA1281" s="79"/>
      <c r="BB1281" s="79"/>
      <c r="BC1281" s="79"/>
      <c r="BD1281" s="79"/>
      <c r="BE1281" s="79"/>
      <c r="BF1281" s="79"/>
      <c r="BG1281" s="79"/>
      <c r="BH1281" s="79"/>
      <c r="BI1281" s="79"/>
      <c r="BJ1281" s="79"/>
      <c r="BK1281" s="79"/>
      <c r="BL1281" s="79"/>
      <c r="BM1281" s="79"/>
      <c r="BN1281" s="79"/>
      <c r="BO1281" s="79"/>
      <c r="BP1281" s="79"/>
      <c r="BQ1281" s="79"/>
      <c r="BR1281" s="79"/>
      <c r="BS1281" s="79"/>
      <c r="BT1281" s="79"/>
      <c r="BU1281" s="79"/>
      <c r="BV1281" s="79"/>
      <c r="BW1281" s="79"/>
      <c r="BX1281" s="79"/>
      <c r="BY1281" s="79"/>
      <c r="BZ1281" s="79"/>
      <c r="CA1281" s="79"/>
      <c r="CB1281" s="79"/>
      <c r="CC1281" s="79"/>
      <c r="CD1281" s="79"/>
      <c r="CE1281" s="79"/>
      <c r="CF1281" s="79"/>
      <c r="CG1281" s="79"/>
      <c r="CH1281" s="79"/>
      <c r="CI1281" s="79"/>
      <c r="CJ1281" s="79"/>
      <c r="CK1281" s="79"/>
      <c r="CL1281" s="79"/>
      <c r="CM1281" s="79"/>
      <c r="CN1281" s="79"/>
      <c r="CO1281" s="79"/>
      <c r="CP1281" s="79"/>
      <c r="CQ1281" s="79"/>
      <c r="CR1281" s="79"/>
      <c r="CS1281" s="79"/>
      <c r="CT1281" s="79"/>
      <c r="CU1281" s="79"/>
      <c r="CV1281" s="79"/>
      <c r="CW1281" s="79"/>
      <c r="CX1281" s="79"/>
      <c r="CY1281" s="79"/>
      <c r="CZ1281" s="79"/>
      <c r="DA1281" s="79"/>
      <c r="DB1281" s="79"/>
      <c r="DC1281" s="79"/>
      <c r="DD1281" s="79"/>
      <c r="DE1281" s="79"/>
      <c r="DF1281" s="79"/>
      <c r="DG1281" s="79"/>
      <c r="DH1281" s="79"/>
      <c r="DI1281" s="79"/>
      <c r="DJ1281" s="79"/>
      <c r="DK1281" s="79"/>
      <c r="DL1281" s="79"/>
      <c r="DM1281" s="79"/>
      <c r="DN1281" s="79"/>
      <c r="DO1281" s="79"/>
      <c r="DP1281" s="79"/>
      <c r="DQ1281" s="79"/>
      <c r="DR1281" s="79"/>
      <c r="DS1281" s="79"/>
      <c r="DT1281" s="79"/>
      <c r="DU1281" s="79"/>
      <c r="DV1281" s="79"/>
      <c r="DW1281" s="79"/>
      <c r="DX1281" s="79"/>
      <c r="DY1281" s="79"/>
      <c r="DZ1281" s="79"/>
      <c r="EA1281" s="79"/>
      <c r="EB1281" s="79"/>
      <c r="EC1281" s="79"/>
      <c r="ED1281" s="79"/>
      <c r="EE1281" s="79"/>
      <c r="EF1281" s="79"/>
      <c r="EG1281" s="79"/>
      <c r="EH1281" s="79"/>
      <c r="EI1281" s="79"/>
      <c r="EJ1281" s="79"/>
      <c r="EK1281" s="79"/>
      <c r="EL1281" s="79"/>
      <c r="EM1281" s="79"/>
      <c r="EN1281" s="79"/>
      <c r="EO1281" s="79"/>
      <c r="EP1281" s="79"/>
      <c r="EQ1281" s="79"/>
      <c r="ER1281" s="79"/>
      <c r="ES1281" s="79"/>
      <c r="ET1281" s="79"/>
      <c r="EU1281" s="79"/>
      <c r="EV1281" s="79"/>
      <c r="EW1281" s="79"/>
      <c r="EX1281" s="79"/>
      <c r="EY1281" s="79"/>
      <c r="EZ1281" s="79"/>
      <c r="FA1281" s="79"/>
      <c r="FB1281" s="79"/>
      <c r="FC1281" s="79"/>
      <c r="FD1281" s="79"/>
      <c r="FE1281" s="79"/>
      <c r="FF1281" s="79"/>
      <c r="FG1281" s="79"/>
      <c r="FH1281" s="79"/>
      <c r="FI1281" s="79"/>
      <c r="FJ1281" s="79"/>
      <c r="FK1281" s="79"/>
      <c r="FL1281" s="79"/>
      <c r="FM1281" s="79"/>
      <c r="FN1281" s="79"/>
      <c r="FO1281" s="79"/>
      <c r="FP1281" s="79"/>
      <c r="FQ1281" s="79"/>
      <c r="FR1281" s="79"/>
      <c r="FS1281" s="79"/>
      <c r="FT1281" s="79"/>
      <c r="FU1281" s="79"/>
      <c r="FV1281" s="79"/>
      <c r="FW1281" s="79"/>
      <c r="FX1281" s="79"/>
      <c r="FY1281" s="79"/>
      <c r="FZ1281" s="79"/>
      <c r="GA1281" s="79"/>
      <c r="GB1281" s="79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79"/>
      <c r="HP1281" s="79"/>
      <c r="HQ1281" s="79"/>
      <c r="HR1281" s="79"/>
      <c r="HS1281" s="79"/>
      <c r="HT1281" s="79"/>
      <c r="HU1281" s="79"/>
      <c r="HV1281" s="79"/>
      <c r="HW1281" s="79"/>
      <c r="HX1281" s="79"/>
      <c r="HY1281" s="79"/>
      <c r="HZ1281" s="79"/>
      <c r="IA1281" s="79"/>
      <c r="IB1281" s="79"/>
      <c r="IC1281" s="79"/>
      <c r="ID1281" s="79"/>
      <c r="IE1281" s="79"/>
      <c r="IF1281" s="79"/>
      <c r="IG1281" s="79"/>
      <c r="IH1281" s="79"/>
      <c r="II1281" s="79"/>
      <c r="IJ1281" s="79"/>
      <c r="IK1281" s="79"/>
      <c r="IL1281" s="79"/>
      <c r="IM1281" s="79"/>
      <c r="IN1281" s="79"/>
      <c r="IO1281" s="79"/>
      <c r="IP1281" s="79"/>
      <c r="IQ1281" s="79"/>
      <c r="IR1281" s="79"/>
      <c r="IS1281" s="79"/>
      <c r="IT1281" s="79"/>
      <c r="IU1281" s="79"/>
      <c r="IV1281" s="79"/>
      <c r="IW1281" s="79"/>
      <c r="IX1281" s="79"/>
      <c r="IY1281" s="79"/>
      <c r="IZ1281" s="79"/>
      <c r="JA1281" s="79"/>
      <c r="JB1281" s="79"/>
      <c r="JC1281" s="79"/>
      <c r="JD1281" s="79"/>
      <c r="JE1281" s="79"/>
      <c r="JF1281" s="79"/>
      <c r="JG1281" s="79"/>
      <c r="JH1281" s="79"/>
      <c r="JI1281" s="79"/>
      <c r="JJ1281" s="79"/>
      <c r="JK1281" s="79"/>
      <c r="JL1281" s="79"/>
      <c r="JM1281" s="79"/>
      <c r="JN1281" s="79"/>
      <c r="JO1281" s="79"/>
      <c r="JP1281" s="79"/>
      <c r="JQ1281" s="79"/>
      <c r="JR1281" s="79"/>
      <c r="JS1281" s="79"/>
      <c r="JT1281" s="79"/>
      <c r="JU1281" s="79"/>
      <c r="JV1281" s="79"/>
      <c r="JW1281" s="79"/>
      <c r="JX1281" s="79"/>
      <c r="JY1281" s="79"/>
      <c r="JZ1281" s="79"/>
      <c r="KA1281" s="79"/>
      <c r="KB1281" s="79"/>
      <c r="KC1281" s="79"/>
      <c r="KD1281" s="79"/>
      <c r="KE1281" s="79"/>
      <c r="KF1281" s="79"/>
      <c r="KG1281" s="79"/>
      <c r="KH1281" s="79"/>
      <c r="KI1281" s="79"/>
      <c r="KJ1281" s="79"/>
      <c r="KK1281" s="79"/>
      <c r="KL1281" s="79"/>
      <c r="KM1281" s="79"/>
      <c r="KN1281" s="79"/>
      <c r="KO1281" s="79"/>
      <c r="KP1281" s="79"/>
      <c r="KQ1281" s="79"/>
      <c r="KR1281" s="79"/>
      <c r="KS1281" s="79"/>
      <c r="KT1281" s="79"/>
      <c r="KU1281" s="79"/>
      <c r="KV1281" s="79"/>
      <c r="KW1281" s="79"/>
      <c r="KX1281" s="79"/>
      <c r="KY1281" s="79"/>
      <c r="KZ1281" s="79"/>
      <c r="LA1281" s="79"/>
      <c r="LB1281" s="79"/>
      <c r="LC1281" s="79"/>
      <c r="LD1281" s="79"/>
      <c r="LE1281" s="79"/>
      <c r="LF1281" s="79"/>
      <c r="LG1281" s="79"/>
      <c r="LH1281" s="79"/>
      <c r="LI1281" s="79"/>
      <c r="LJ1281" s="79"/>
      <c r="LK1281" s="79"/>
      <c r="LL1281" s="79"/>
      <c r="LM1281" s="79"/>
      <c r="LN1281" s="79"/>
      <c r="LO1281" s="79"/>
      <c r="LP1281" s="79"/>
      <c r="LQ1281" s="79"/>
      <c r="LR1281" s="79"/>
      <c r="LS1281" s="79"/>
      <c r="LT1281" s="79"/>
      <c r="LU1281" s="79"/>
      <c r="LV1281" s="79"/>
      <c r="LW1281" s="79"/>
      <c r="LX1281" s="79"/>
      <c r="LY1281" s="79"/>
      <c r="LZ1281" s="79"/>
      <c r="MA1281" s="79"/>
      <c r="MB1281" s="79"/>
      <c r="MC1281" s="79"/>
      <c r="MD1281" s="79"/>
      <c r="ME1281" s="79"/>
      <c r="MF1281" s="79"/>
      <c r="MG1281" s="79"/>
      <c r="MH1281" s="79"/>
      <c r="MI1281" s="79"/>
      <c r="MJ1281" s="79"/>
      <c r="MK1281" s="79"/>
      <c r="ML1281" s="79"/>
      <c r="MM1281" s="79"/>
      <c r="MN1281" s="79"/>
      <c r="MO1281" s="79"/>
      <c r="MP1281" s="79"/>
      <c r="MQ1281" s="79"/>
      <c r="MR1281" s="79"/>
      <c r="MS1281" s="79"/>
      <c r="MT1281" s="79"/>
      <c r="MU1281" s="79"/>
      <c r="MV1281" s="79"/>
      <c r="MW1281" s="79"/>
      <c r="MX1281" s="79"/>
      <c r="MY1281" s="79"/>
      <c r="MZ1281" s="79"/>
      <c r="NA1281" s="79"/>
      <c r="NB1281" s="79"/>
      <c r="NC1281" s="79"/>
      <c r="ND1281" s="79"/>
      <c r="NE1281" s="79"/>
      <c r="NF1281" s="79"/>
      <c r="NG1281" s="79"/>
      <c r="NH1281" s="79"/>
      <c r="NI1281" s="79"/>
      <c r="NJ1281" s="79"/>
      <c r="NK1281" s="79"/>
      <c r="NL1281" s="79"/>
      <c r="NM1281" s="79"/>
      <c r="NN1281" s="79"/>
      <c r="NO1281" s="79"/>
      <c r="NP1281" s="79"/>
      <c r="NQ1281" s="79"/>
      <c r="NR1281" s="79"/>
      <c r="NS1281" s="79"/>
      <c r="NT1281" s="79"/>
      <c r="NU1281" s="79"/>
      <c r="NV1281" s="79"/>
      <c r="NW1281" s="79"/>
      <c r="NX1281" s="79"/>
      <c r="NY1281" s="79"/>
      <c r="NZ1281" s="79"/>
      <c r="OA1281" s="79"/>
      <c r="OB1281" s="79"/>
      <c r="OC1281" s="79"/>
      <c r="OD1281" s="79"/>
      <c r="OE1281" s="79"/>
      <c r="OF1281" s="79"/>
      <c r="OG1281" s="79"/>
      <c r="OH1281" s="79"/>
      <c r="OI1281" s="79"/>
      <c r="OJ1281" s="79"/>
      <c r="OK1281" s="79"/>
      <c r="OL1281" s="79"/>
      <c r="OM1281" s="79"/>
      <c r="ON1281" s="79"/>
      <c r="OO1281" s="79"/>
      <c r="OP1281" s="79"/>
      <c r="OQ1281" s="79"/>
      <c r="OR1281" s="79"/>
      <c r="OS1281" s="79"/>
      <c r="OT1281" s="79"/>
      <c r="OU1281" s="79"/>
      <c r="OV1281" s="79"/>
      <c r="OW1281" s="79"/>
      <c r="OX1281" s="79"/>
      <c r="OY1281" s="79"/>
      <c r="OZ1281" s="79"/>
      <c r="PA1281" s="79"/>
      <c r="PB1281" s="79"/>
      <c r="PC1281" s="79"/>
      <c r="PD1281" s="79"/>
      <c r="PE1281" s="79"/>
      <c r="PF1281" s="79"/>
      <c r="PG1281" s="79"/>
      <c r="PH1281" s="79"/>
      <c r="PI1281" s="79"/>
      <c r="PJ1281" s="79"/>
      <c r="PK1281" s="79"/>
      <c r="PL1281" s="79"/>
      <c r="PM1281" s="79"/>
      <c r="PN1281" s="79"/>
      <c r="PO1281" s="79"/>
      <c r="PP1281" s="79"/>
      <c r="PQ1281" s="79"/>
      <c r="PR1281" s="79"/>
      <c r="PS1281" s="79"/>
      <c r="PT1281" s="79"/>
      <c r="PU1281" s="79"/>
      <c r="PV1281" s="79"/>
      <c r="PW1281" s="79"/>
      <c r="PX1281" s="79"/>
      <c r="PY1281" s="79"/>
      <c r="PZ1281" s="79"/>
      <c r="QA1281" s="79"/>
      <c r="QB1281" s="79"/>
      <c r="QC1281" s="79"/>
      <c r="QD1281" s="79"/>
      <c r="QE1281" s="79"/>
      <c r="QF1281" s="79"/>
      <c r="QG1281" s="79"/>
      <c r="QH1281" s="79"/>
      <c r="QI1281" s="79"/>
      <c r="QJ1281" s="79"/>
      <c r="QK1281" s="79"/>
      <c r="QL1281" s="79"/>
      <c r="QM1281" s="79"/>
      <c r="QN1281" s="79"/>
      <c r="QO1281" s="79"/>
      <c r="QP1281" s="79"/>
      <c r="QQ1281" s="79"/>
      <c r="QR1281" s="79"/>
      <c r="QS1281" s="79"/>
      <c r="QT1281" s="79"/>
      <c r="QU1281" s="79"/>
      <c r="QV1281" s="79"/>
      <c r="QW1281" s="79"/>
      <c r="QX1281" s="79"/>
      <c r="QY1281" s="79"/>
      <c r="QZ1281" s="79"/>
      <c r="RA1281" s="79"/>
      <c r="RB1281" s="79"/>
      <c r="RC1281" s="79"/>
      <c r="RD1281" s="79"/>
      <c r="RE1281" s="79"/>
      <c r="RF1281" s="79"/>
      <c r="RG1281" s="79"/>
      <c r="RH1281" s="79"/>
      <c r="RI1281" s="79"/>
      <c r="RJ1281" s="79"/>
      <c r="RK1281" s="79"/>
      <c r="RL1281" s="79"/>
      <c r="RM1281" s="79"/>
      <c r="RN1281" s="79"/>
      <c r="RO1281" s="79"/>
      <c r="RP1281" s="79"/>
      <c r="RQ1281" s="79"/>
      <c r="RR1281" s="79"/>
      <c r="RS1281" s="79"/>
      <c r="RT1281" s="79"/>
      <c r="RU1281" s="79"/>
      <c r="RV1281" s="79"/>
      <c r="RW1281" s="79"/>
      <c r="RX1281" s="79"/>
      <c r="RY1281" s="79"/>
      <c r="RZ1281" s="79"/>
      <c r="SA1281" s="79"/>
      <c r="SB1281" s="79"/>
      <c r="SC1281" s="79"/>
      <c r="SD1281" s="79"/>
      <c r="SE1281" s="79"/>
      <c r="SF1281" s="79"/>
      <c r="SG1281" s="79"/>
      <c r="SH1281" s="79"/>
      <c r="SI1281" s="79"/>
      <c r="SJ1281" s="79"/>
      <c r="SK1281" s="79"/>
      <c r="SL1281" s="79"/>
      <c r="SM1281" s="79"/>
      <c r="SN1281" s="79"/>
      <c r="SO1281" s="79"/>
      <c r="SP1281" s="79"/>
      <c r="SQ1281" s="79"/>
      <c r="SR1281" s="79"/>
      <c r="SS1281" s="79"/>
      <c r="ST1281" s="79"/>
      <c r="SU1281" s="79"/>
      <c r="SV1281" s="79"/>
      <c r="SW1281" s="79"/>
      <c r="SX1281" s="79"/>
      <c r="SY1281" s="79"/>
      <c r="SZ1281" s="79"/>
      <c r="TA1281" s="79"/>
      <c r="TB1281" s="79"/>
      <c r="TC1281" s="79"/>
      <c r="TD1281" s="79"/>
      <c r="TE1281" s="79"/>
      <c r="TF1281" s="79"/>
      <c r="TG1281" s="79"/>
      <c r="TH1281" s="79"/>
      <c r="TI1281" s="79"/>
      <c r="TJ1281" s="79"/>
      <c r="TK1281" s="79"/>
      <c r="TL1281" s="79"/>
      <c r="TM1281" s="79"/>
      <c r="TN1281" s="79"/>
      <c r="TO1281" s="79"/>
      <c r="TP1281" s="79"/>
      <c r="TQ1281" s="79"/>
      <c r="TR1281" s="79"/>
      <c r="TS1281" s="79"/>
      <c r="TT1281" s="79"/>
      <c r="TU1281" s="79"/>
      <c r="TV1281" s="79"/>
      <c r="TW1281" s="79"/>
      <c r="TX1281" s="79"/>
      <c r="TY1281" s="79"/>
      <c r="TZ1281" s="79"/>
      <c r="UA1281" s="79"/>
      <c r="UB1281" s="79"/>
      <c r="UC1281" s="79"/>
      <c r="UD1281" s="79"/>
      <c r="UE1281" s="79"/>
      <c r="UF1281" s="79"/>
      <c r="UG1281" s="79"/>
      <c r="UH1281" s="79"/>
      <c r="UI1281" s="79"/>
      <c r="UJ1281" s="79"/>
      <c r="UK1281" s="79"/>
      <c r="UL1281" s="79"/>
      <c r="UM1281" s="79"/>
      <c r="UN1281" s="79"/>
      <c r="UO1281" s="79"/>
      <c r="UP1281" s="79"/>
      <c r="UQ1281" s="79"/>
      <c r="UR1281" s="79"/>
      <c r="US1281" s="79"/>
      <c r="UT1281" s="79"/>
      <c r="UU1281" s="79"/>
      <c r="UV1281" s="79"/>
      <c r="UW1281" s="79"/>
      <c r="UX1281" s="79"/>
      <c r="UY1281" s="79"/>
      <c r="UZ1281" s="79"/>
      <c r="VA1281" s="79"/>
      <c r="VB1281" s="79"/>
      <c r="VC1281" s="79"/>
      <c r="VD1281" s="79"/>
      <c r="VE1281" s="79"/>
      <c r="VF1281" s="79"/>
      <c r="VG1281" s="79"/>
      <c r="VH1281" s="79"/>
      <c r="VI1281" s="79"/>
      <c r="VJ1281" s="79"/>
      <c r="VK1281" s="79"/>
      <c r="VL1281" s="79"/>
      <c r="VM1281" s="79"/>
      <c r="VN1281" s="79"/>
      <c r="VO1281" s="79"/>
      <c r="VP1281" s="79"/>
      <c r="VQ1281" s="79"/>
      <c r="VR1281" s="79"/>
      <c r="VS1281" s="79"/>
      <c r="VT1281" s="79"/>
      <c r="VU1281" s="79"/>
      <c r="VV1281" s="79"/>
      <c r="VW1281" s="79"/>
      <c r="VX1281" s="79"/>
      <c r="VY1281" s="79"/>
      <c r="VZ1281" s="79"/>
      <c r="WA1281" s="79"/>
      <c r="WB1281" s="79"/>
      <c r="WC1281" s="79"/>
    </row>
    <row r="1282" spans="1:601" s="102" customFormat="1">
      <c r="A1282" s="54">
        <f>IF(C1282=C1281,A1281,IF(C1282=(C1281+1),A1281,(A1281+1)))</f>
        <v>184</v>
      </c>
      <c r="B1282" s="50" t="str">
        <f>IF(L1282="Stroke",IF(M1282=M1281,IF(A1282&lt;&gt;A1281,1,IF(L1281="Stroke",B1281+1,IF(L1280="Stroke",B1280+1,IF(L1279="Stroke",B1279+1,IF(L1278="Stroke",B1278+1,IF(L1277="Stroke",B1277+1,IF(L1276="Stroke",B1276+1,IF(L1275="Stroke",B1275+1,"")))))))),IF(A1282&lt;&gt;A1280,1,IF(M1282=M1280,IF(L1280="Stroke",B1280+1,IF(M1282=M1279,IF(L1279="Stroke",B1279+1,""))),1))),"")</f>
        <v/>
      </c>
      <c r="C1282" s="54">
        <f t="shared" ref="C1282:C1345" si="40">J1282+(I1282*60)+(H1282*3600)</f>
        <v>66769</v>
      </c>
      <c r="D1282" s="54" t="str">
        <f t="shared" ref="D1282:D1345" si="41">CONCATENATE(E1282,F1282,G1282)</f>
        <v>2018124</v>
      </c>
      <c r="E1282" s="54">
        <v>2018</v>
      </c>
      <c r="F1282" s="54">
        <v>1</v>
      </c>
      <c r="G1282" s="54">
        <v>24</v>
      </c>
      <c r="H1282" s="54">
        <v>18</v>
      </c>
      <c r="I1282" s="54">
        <v>32</v>
      </c>
      <c r="J1282" s="54">
        <v>49</v>
      </c>
      <c r="K1282" s="54">
        <v>193</v>
      </c>
      <c r="L1282" s="54" t="s">
        <v>173</v>
      </c>
      <c r="M1282" s="54">
        <v>0</v>
      </c>
      <c r="N1282" s="54" t="s">
        <v>89</v>
      </c>
      <c r="O1282" s="54" t="s">
        <v>27</v>
      </c>
      <c r="P1282" s="54">
        <v>0</v>
      </c>
      <c r="Q1282" s="54" t="s">
        <v>131</v>
      </c>
      <c r="R1282" s="61"/>
      <c r="S1282" s="61"/>
      <c r="T1282" s="61"/>
      <c r="U1282" s="79"/>
      <c r="V1282" s="79"/>
      <c r="W1282" s="79"/>
      <c r="X1282" s="79"/>
      <c r="Y1282" s="79"/>
      <c r="Z1282" s="79"/>
      <c r="AA1282" s="79"/>
      <c r="AB1282" s="79"/>
      <c r="AC1282" s="79"/>
      <c r="AD1282" s="79"/>
      <c r="AE1282" s="79"/>
      <c r="AF1282" s="79"/>
      <c r="AG1282" s="79"/>
      <c r="AH1282" s="79"/>
      <c r="AI1282" s="79"/>
      <c r="AJ1282" s="79"/>
      <c r="AK1282" s="79"/>
      <c r="AL1282" s="79"/>
      <c r="AM1282" s="79"/>
      <c r="AN1282" s="79"/>
      <c r="AO1282" s="79"/>
      <c r="AP1282" s="79"/>
      <c r="AQ1282" s="79"/>
      <c r="AR1282" s="79"/>
      <c r="AS1282" s="79"/>
      <c r="AT1282" s="79"/>
      <c r="AU1282" s="79"/>
      <c r="AV1282" s="79"/>
      <c r="AW1282" s="79"/>
      <c r="AX1282" s="79"/>
      <c r="AY1282" s="79"/>
      <c r="AZ1282" s="79"/>
      <c r="BA1282" s="79"/>
      <c r="BB1282" s="79"/>
      <c r="BC1282" s="79"/>
      <c r="BD1282" s="79"/>
      <c r="BE1282" s="79"/>
      <c r="BF1282" s="79"/>
      <c r="BG1282" s="79"/>
      <c r="BH1282" s="79"/>
      <c r="BI1282" s="79"/>
      <c r="BJ1282" s="79"/>
      <c r="BK1282" s="79"/>
      <c r="BL1282" s="79"/>
      <c r="BM1282" s="79"/>
      <c r="BN1282" s="79"/>
      <c r="BO1282" s="79"/>
      <c r="BP1282" s="79"/>
      <c r="BQ1282" s="79"/>
      <c r="BR1282" s="79"/>
      <c r="BS1282" s="79"/>
      <c r="BT1282" s="79"/>
      <c r="BU1282" s="79"/>
      <c r="BV1282" s="79"/>
      <c r="BW1282" s="79"/>
      <c r="BX1282" s="79"/>
      <c r="BY1282" s="79"/>
      <c r="BZ1282" s="79"/>
      <c r="CA1282" s="79"/>
      <c r="CB1282" s="79"/>
      <c r="CC1282" s="79"/>
      <c r="CD1282" s="79"/>
      <c r="CE1282" s="79"/>
      <c r="CF1282" s="79"/>
      <c r="CG1282" s="79"/>
      <c r="CH1282" s="79"/>
      <c r="CI1282" s="79"/>
      <c r="CJ1282" s="79"/>
      <c r="CK1282" s="79"/>
      <c r="CL1282" s="79"/>
      <c r="CM1282" s="79"/>
      <c r="CN1282" s="79"/>
      <c r="CO1282" s="79"/>
      <c r="CP1282" s="79"/>
      <c r="CQ1282" s="79"/>
      <c r="CR1282" s="79"/>
      <c r="CS1282" s="79"/>
      <c r="CT1282" s="79"/>
      <c r="CU1282" s="79"/>
      <c r="CV1282" s="79"/>
      <c r="CW1282" s="79"/>
      <c r="CX1282" s="79"/>
      <c r="CY1282" s="79"/>
      <c r="CZ1282" s="79"/>
      <c r="DA1282" s="79"/>
      <c r="DB1282" s="79"/>
      <c r="DC1282" s="79"/>
      <c r="DD1282" s="79"/>
      <c r="DE1282" s="79"/>
      <c r="DF1282" s="79"/>
      <c r="DG1282" s="79"/>
      <c r="DH1282" s="79"/>
      <c r="DI1282" s="79"/>
      <c r="DJ1282" s="79"/>
      <c r="DK1282" s="79"/>
      <c r="DL1282" s="79"/>
      <c r="DM1282" s="79"/>
      <c r="DN1282" s="79"/>
      <c r="DO1282" s="79"/>
      <c r="DP1282" s="79"/>
      <c r="DQ1282" s="79"/>
      <c r="DR1282" s="79"/>
      <c r="DS1282" s="79"/>
      <c r="DT1282" s="79"/>
      <c r="DU1282" s="79"/>
      <c r="DV1282" s="79"/>
      <c r="DW1282" s="79"/>
      <c r="DX1282" s="79"/>
      <c r="DY1282" s="79"/>
      <c r="DZ1282" s="79"/>
      <c r="EA1282" s="79"/>
      <c r="EB1282" s="79"/>
      <c r="EC1282" s="79"/>
      <c r="ED1282" s="79"/>
      <c r="EE1282" s="79"/>
      <c r="EF1282" s="79"/>
      <c r="EG1282" s="79"/>
      <c r="EH1282" s="79"/>
      <c r="EI1282" s="79"/>
      <c r="EJ1282" s="79"/>
      <c r="EK1282" s="79"/>
      <c r="EL1282" s="79"/>
      <c r="EM1282" s="79"/>
      <c r="EN1282" s="79"/>
      <c r="EO1282" s="79"/>
      <c r="EP1282" s="79"/>
      <c r="EQ1282" s="79"/>
      <c r="ER1282" s="79"/>
      <c r="ES1282" s="79"/>
      <c r="ET1282" s="79"/>
      <c r="EU1282" s="79"/>
      <c r="EV1282" s="79"/>
      <c r="EW1282" s="79"/>
      <c r="EX1282" s="79"/>
      <c r="EY1282" s="79"/>
      <c r="EZ1282" s="79"/>
      <c r="FA1282" s="79"/>
      <c r="FB1282" s="79"/>
      <c r="FC1282" s="79"/>
      <c r="FD1282" s="79"/>
      <c r="FE1282" s="79"/>
      <c r="FF1282" s="79"/>
      <c r="FG1282" s="79"/>
      <c r="FH1282" s="79"/>
      <c r="FI1282" s="79"/>
      <c r="FJ1282" s="79"/>
      <c r="FK1282" s="79"/>
      <c r="FL1282" s="79"/>
      <c r="FM1282" s="79"/>
      <c r="FN1282" s="79"/>
      <c r="FO1282" s="79"/>
      <c r="FP1282" s="79"/>
      <c r="FQ1282" s="79"/>
      <c r="FR1282" s="79"/>
      <c r="FS1282" s="79"/>
      <c r="FT1282" s="79"/>
      <c r="FU1282" s="79"/>
      <c r="FV1282" s="79"/>
      <c r="FW1282" s="79"/>
      <c r="FX1282" s="79"/>
      <c r="FY1282" s="79"/>
      <c r="FZ1282" s="79"/>
      <c r="GA1282" s="79"/>
      <c r="GB1282" s="79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79"/>
      <c r="HP1282" s="79"/>
      <c r="HQ1282" s="79"/>
      <c r="HR1282" s="79"/>
      <c r="HS1282" s="79"/>
      <c r="HT1282" s="79"/>
      <c r="HU1282" s="79"/>
      <c r="HV1282" s="79"/>
      <c r="HW1282" s="79"/>
      <c r="HX1282" s="79"/>
      <c r="HY1282" s="79"/>
      <c r="HZ1282" s="79"/>
      <c r="IA1282" s="79"/>
      <c r="IB1282" s="79"/>
      <c r="IC1282" s="79"/>
      <c r="ID1282" s="79"/>
      <c r="IE1282" s="79"/>
      <c r="IF1282" s="79"/>
      <c r="IG1282" s="79"/>
      <c r="IH1282" s="79"/>
      <c r="II1282" s="79"/>
      <c r="IJ1282" s="79"/>
      <c r="IK1282" s="79"/>
      <c r="IL1282" s="79"/>
      <c r="IM1282" s="79"/>
      <c r="IN1282" s="79"/>
      <c r="IO1282" s="79"/>
      <c r="IP1282" s="79"/>
      <c r="IQ1282" s="79"/>
      <c r="IR1282" s="79"/>
      <c r="IS1282" s="79"/>
      <c r="IT1282" s="79"/>
      <c r="IU1282" s="79"/>
      <c r="IV1282" s="79"/>
      <c r="IW1282" s="79"/>
      <c r="IX1282" s="79"/>
      <c r="IY1282" s="79"/>
      <c r="IZ1282" s="79"/>
      <c r="JA1282" s="79"/>
      <c r="JB1282" s="79"/>
      <c r="JC1282" s="79"/>
      <c r="JD1282" s="79"/>
      <c r="JE1282" s="79"/>
      <c r="JF1282" s="79"/>
      <c r="JG1282" s="79"/>
      <c r="JH1282" s="79"/>
      <c r="JI1282" s="79"/>
      <c r="JJ1282" s="79"/>
      <c r="JK1282" s="79"/>
      <c r="JL1282" s="79"/>
      <c r="JM1282" s="79"/>
      <c r="JN1282" s="79"/>
      <c r="JO1282" s="79"/>
      <c r="JP1282" s="79"/>
      <c r="JQ1282" s="79"/>
      <c r="JR1282" s="79"/>
      <c r="JS1282" s="79"/>
      <c r="JT1282" s="79"/>
      <c r="JU1282" s="79"/>
      <c r="JV1282" s="79"/>
      <c r="JW1282" s="79"/>
      <c r="JX1282" s="79"/>
      <c r="JY1282" s="79"/>
      <c r="JZ1282" s="79"/>
      <c r="KA1282" s="79"/>
      <c r="KB1282" s="79"/>
      <c r="KC1282" s="79"/>
      <c r="KD1282" s="79"/>
      <c r="KE1282" s="79"/>
      <c r="KF1282" s="79"/>
      <c r="KG1282" s="79"/>
      <c r="KH1282" s="79"/>
      <c r="KI1282" s="79"/>
      <c r="KJ1282" s="79"/>
      <c r="KK1282" s="79"/>
      <c r="KL1282" s="79"/>
      <c r="KM1282" s="79"/>
      <c r="KN1282" s="79"/>
      <c r="KO1282" s="79"/>
      <c r="KP1282" s="79"/>
      <c r="KQ1282" s="79"/>
      <c r="KR1282" s="79"/>
      <c r="KS1282" s="79"/>
      <c r="KT1282" s="79"/>
      <c r="KU1282" s="79"/>
      <c r="KV1282" s="79"/>
      <c r="KW1282" s="79"/>
      <c r="KX1282" s="79"/>
      <c r="KY1282" s="79"/>
      <c r="KZ1282" s="79"/>
      <c r="LA1282" s="79"/>
      <c r="LB1282" s="79"/>
      <c r="LC1282" s="79"/>
      <c r="LD1282" s="79"/>
      <c r="LE1282" s="79"/>
      <c r="LF1282" s="79"/>
      <c r="LG1282" s="79"/>
      <c r="LH1282" s="79"/>
      <c r="LI1282" s="79"/>
      <c r="LJ1282" s="79"/>
      <c r="LK1282" s="79"/>
      <c r="LL1282" s="79"/>
      <c r="LM1282" s="79"/>
      <c r="LN1282" s="79"/>
      <c r="LO1282" s="79"/>
      <c r="LP1282" s="79"/>
      <c r="LQ1282" s="79"/>
      <c r="LR1282" s="79"/>
      <c r="LS1282" s="79"/>
      <c r="LT1282" s="79"/>
      <c r="LU1282" s="79"/>
      <c r="LV1282" s="79"/>
      <c r="LW1282" s="79"/>
      <c r="LX1282" s="79"/>
      <c r="LY1282" s="79"/>
      <c r="LZ1282" s="79"/>
      <c r="MA1282" s="79"/>
      <c r="MB1282" s="79"/>
      <c r="MC1282" s="79"/>
      <c r="MD1282" s="79"/>
      <c r="ME1282" s="79"/>
      <c r="MF1282" s="79"/>
      <c r="MG1282" s="79"/>
      <c r="MH1282" s="79"/>
      <c r="MI1282" s="79"/>
      <c r="MJ1282" s="79"/>
      <c r="MK1282" s="79"/>
      <c r="ML1282" s="79"/>
      <c r="MM1282" s="79"/>
      <c r="MN1282" s="79"/>
      <c r="MO1282" s="79"/>
      <c r="MP1282" s="79"/>
      <c r="MQ1282" s="79"/>
      <c r="MR1282" s="79"/>
      <c r="MS1282" s="79"/>
      <c r="MT1282" s="79"/>
      <c r="MU1282" s="79"/>
      <c r="MV1282" s="79"/>
      <c r="MW1282" s="79"/>
      <c r="MX1282" s="79"/>
      <c r="MY1282" s="79"/>
      <c r="MZ1282" s="79"/>
      <c r="NA1282" s="79"/>
      <c r="NB1282" s="79"/>
      <c r="NC1282" s="79"/>
      <c r="ND1282" s="79"/>
      <c r="NE1282" s="79"/>
      <c r="NF1282" s="79"/>
      <c r="NG1282" s="79"/>
      <c r="NH1282" s="79"/>
      <c r="NI1282" s="79"/>
      <c r="NJ1282" s="79"/>
      <c r="NK1282" s="79"/>
      <c r="NL1282" s="79"/>
      <c r="NM1282" s="79"/>
      <c r="NN1282" s="79"/>
      <c r="NO1282" s="79"/>
      <c r="NP1282" s="79"/>
      <c r="NQ1282" s="79"/>
      <c r="NR1282" s="79"/>
      <c r="NS1282" s="79"/>
      <c r="NT1282" s="79"/>
      <c r="NU1282" s="79"/>
      <c r="NV1282" s="79"/>
      <c r="NW1282" s="79"/>
      <c r="NX1282" s="79"/>
      <c r="NY1282" s="79"/>
      <c r="NZ1282" s="79"/>
      <c r="OA1282" s="79"/>
      <c r="OB1282" s="79"/>
      <c r="OC1282" s="79"/>
      <c r="OD1282" s="79"/>
      <c r="OE1282" s="79"/>
      <c r="OF1282" s="79"/>
      <c r="OG1282" s="79"/>
      <c r="OH1282" s="79"/>
      <c r="OI1282" s="79"/>
      <c r="OJ1282" s="79"/>
      <c r="OK1282" s="79"/>
      <c r="OL1282" s="79"/>
      <c r="OM1282" s="79"/>
      <c r="ON1282" s="79"/>
      <c r="OO1282" s="79"/>
      <c r="OP1282" s="79"/>
      <c r="OQ1282" s="79"/>
      <c r="OR1282" s="79"/>
      <c r="OS1282" s="79"/>
      <c r="OT1282" s="79"/>
      <c r="OU1282" s="79"/>
      <c r="OV1282" s="79"/>
      <c r="OW1282" s="79"/>
      <c r="OX1282" s="79"/>
      <c r="OY1282" s="79"/>
      <c r="OZ1282" s="79"/>
      <c r="PA1282" s="79"/>
      <c r="PB1282" s="79"/>
      <c r="PC1282" s="79"/>
      <c r="PD1282" s="79"/>
      <c r="PE1282" s="79"/>
      <c r="PF1282" s="79"/>
      <c r="PG1282" s="79"/>
      <c r="PH1282" s="79"/>
      <c r="PI1282" s="79"/>
      <c r="PJ1282" s="79"/>
      <c r="PK1282" s="79"/>
      <c r="PL1282" s="79"/>
      <c r="PM1282" s="79"/>
      <c r="PN1282" s="79"/>
      <c r="PO1282" s="79"/>
      <c r="PP1282" s="79"/>
      <c r="PQ1282" s="79"/>
      <c r="PR1282" s="79"/>
      <c r="PS1282" s="79"/>
      <c r="PT1282" s="79"/>
      <c r="PU1282" s="79"/>
      <c r="PV1282" s="79"/>
      <c r="PW1282" s="79"/>
      <c r="PX1282" s="79"/>
      <c r="PY1282" s="79"/>
      <c r="PZ1282" s="79"/>
      <c r="QA1282" s="79"/>
      <c r="QB1282" s="79"/>
      <c r="QC1282" s="79"/>
      <c r="QD1282" s="79"/>
      <c r="QE1282" s="79"/>
      <c r="QF1282" s="79"/>
      <c r="QG1282" s="79"/>
      <c r="QH1282" s="79"/>
      <c r="QI1282" s="79"/>
      <c r="QJ1282" s="79"/>
      <c r="QK1282" s="79"/>
      <c r="QL1282" s="79"/>
      <c r="QM1282" s="79"/>
      <c r="QN1282" s="79"/>
      <c r="QO1282" s="79"/>
      <c r="QP1282" s="79"/>
      <c r="QQ1282" s="79"/>
      <c r="QR1282" s="79"/>
      <c r="QS1282" s="79"/>
      <c r="QT1282" s="79"/>
      <c r="QU1282" s="79"/>
      <c r="QV1282" s="79"/>
      <c r="QW1282" s="79"/>
      <c r="QX1282" s="79"/>
      <c r="QY1282" s="79"/>
      <c r="QZ1282" s="79"/>
      <c r="RA1282" s="79"/>
      <c r="RB1282" s="79"/>
      <c r="RC1282" s="79"/>
      <c r="RD1282" s="79"/>
      <c r="RE1282" s="79"/>
      <c r="RF1282" s="79"/>
      <c r="RG1282" s="79"/>
      <c r="RH1282" s="79"/>
      <c r="RI1282" s="79"/>
      <c r="RJ1282" s="79"/>
      <c r="RK1282" s="79"/>
      <c r="RL1282" s="79"/>
      <c r="RM1282" s="79"/>
      <c r="RN1282" s="79"/>
      <c r="RO1282" s="79"/>
      <c r="RP1282" s="79"/>
      <c r="RQ1282" s="79"/>
      <c r="RR1282" s="79"/>
      <c r="RS1282" s="79"/>
      <c r="RT1282" s="79"/>
      <c r="RU1282" s="79"/>
      <c r="RV1282" s="79"/>
      <c r="RW1282" s="79"/>
      <c r="RX1282" s="79"/>
      <c r="RY1282" s="79"/>
      <c r="RZ1282" s="79"/>
      <c r="SA1282" s="79"/>
      <c r="SB1282" s="79"/>
      <c r="SC1282" s="79"/>
      <c r="SD1282" s="79"/>
      <c r="SE1282" s="79"/>
      <c r="SF1282" s="79"/>
      <c r="SG1282" s="79"/>
      <c r="SH1282" s="79"/>
      <c r="SI1282" s="79"/>
      <c r="SJ1282" s="79"/>
      <c r="SK1282" s="79"/>
      <c r="SL1282" s="79"/>
      <c r="SM1282" s="79"/>
      <c r="SN1282" s="79"/>
      <c r="SO1282" s="79"/>
      <c r="SP1282" s="79"/>
      <c r="SQ1282" s="79"/>
      <c r="SR1282" s="79"/>
      <c r="SS1282" s="79"/>
      <c r="ST1282" s="79"/>
      <c r="SU1282" s="79"/>
      <c r="SV1282" s="79"/>
      <c r="SW1282" s="79"/>
      <c r="SX1282" s="79"/>
      <c r="SY1282" s="79"/>
      <c r="SZ1282" s="79"/>
      <c r="TA1282" s="79"/>
      <c r="TB1282" s="79"/>
      <c r="TC1282" s="79"/>
      <c r="TD1282" s="79"/>
      <c r="TE1282" s="79"/>
      <c r="TF1282" s="79"/>
      <c r="TG1282" s="79"/>
      <c r="TH1282" s="79"/>
      <c r="TI1282" s="79"/>
      <c r="TJ1282" s="79"/>
      <c r="TK1282" s="79"/>
      <c r="TL1282" s="79"/>
      <c r="TM1282" s="79"/>
      <c r="TN1282" s="79"/>
      <c r="TO1282" s="79"/>
      <c r="TP1282" s="79"/>
      <c r="TQ1282" s="79"/>
      <c r="TR1282" s="79"/>
      <c r="TS1282" s="79"/>
      <c r="TT1282" s="79"/>
      <c r="TU1282" s="79"/>
      <c r="TV1282" s="79"/>
      <c r="TW1282" s="79"/>
      <c r="TX1282" s="79"/>
      <c r="TY1282" s="79"/>
      <c r="TZ1282" s="79"/>
      <c r="UA1282" s="79"/>
      <c r="UB1282" s="79"/>
      <c r="UC1282" s="79"/>
      <c r="UD1282" s="79"/>
      <c r="UE1282" s="79"/>
      <c r="UF1282" s="79"/>
      <c r="UG1282" s="79"/>
      <c r="UH1282" s="79"/>
      <c r="UI1282" s="79"/>
      <c r="UJ1282" s="79"/>
      <c r="UK1282" s="79"/>
      <c r="UL1282" s="79"/>
      <c r="UM1282" s="79"/>
      <c r="UN1282" s="79"/>
      <c r="UO1282" s="79"/>
      <c r="UP1282" s="79"/>
      <c r="UQ1282" s="79"/>
      <c r="UR1282" s="79"/>
      <c r="US1282" s="79"/>
      <c r="UT1282" s="79"/>
      <c r="UU1282" s="79"/>
      <c r="UV1282" s="79"/>
      <c r="UW1282" s="79"/>
      <c r="UX1282" s="79"/>
      <c r="UY1282" s="79"/>
      <c r="UZ1282" s="79"/>
      <c r="VA1282" s="79"/>
      <c r="VB1282" s="79"/>
      <c r="VC1282" s="79"/>
      <c r="VD1282" s="79"/>
      <c r="VE1282" s="79"/>
      <c r="VF1282" s="79"/>
      <c r="VG1282" s="79"/>
      <c r="VH1282" s="79"/>
      <c r="VI1282" s="79"/>
      <c r="VJ1282" s="79"/>
      <c r="VK1282" s="79"/>
      <c r="VL1282" s="79"/>
      <c r="VM1282" s="79"/>
      <c r="VN1282" s="79"/>
      <c r="VO1282" s="79"/>
      <c r="VP1282" s="79"/>
      <c r="VQ1282" s="79"/>
      <c r="VR1282" s="79"/>
      <c r="VS1282" s="79"/>
      <c r="VT1282" s="79"/>
      <c r="VU1282" s="79"/>
      <c r="VV1282" s="79"/>
      <c r="VW1282" s="79"/>
      <c r="VX1282" s="79"/>
      <c r="VY1282" s="79"/>
      <c r="VZ1282" s="79"/>
      <c r="WA1282" s="79"/>
      <c r="WB1282" s="79"/>
      <c r="WC1282" s="79"/>
    </row>
    <row r="1283" spans="1:601" s="102" customFormat="1">
      <c r="A1283" s="54">
        <f>IF(C1283=C1282,A1282,IF(C1283=(C1282+1),A1282,(A1282+1)))</f>
        <v>184</v>
      </c>
      <c r="B1283" s="50" t="str">
        <f>IF(L1283="Stroke",IF(M1283=M1282,IF(A1283&lt;&gt;A1282,1,IF(L1282="Stroke",B1282+1,IF(L1281="Stroke",B1281+1,IF(L1280="Stroke",B1280+1,IF(L1279="Stroke",B1279+1,IF(L1278="Stroke",B1278+1,IF(L1277="Stroke",B1277+1,IF(L1276="Stroke",B1276+1,"")))))))),IF(A1283&lt;&gt;A1281,1,IF(M1283=M1281,IF(L1281="Stroke",B1281+1,IF(M1283=M1280,IF(L1280="Stroke",B1280+1,""))),1))),"")</f>
        <v/>
      </c>
      <c r="C1283" s="54">
        <f t="shared" si="40"/>
        <v>66769</v>
      </c>
      <c r="D1283" s="54" t="str">
        <f t="shared" si="41"/>
        <v>2018124</v>
      </c>
      <c r="E1283" s="54">
        <v>2018</v>
      </c>
      <c r="F1283" s="54">
        <v>1</v>
      </c>
      <c r="G1283" s="54">
        <v>24</v>
      </c>
      <c r="H1283" s="54">
        <v>18</v>
      </c>
      <c r="I1283" s="54">
        <v>32</v>
      </c>
      <c r="J1283" s="54">
        <v>49</v>
      </c>
      <c r="K1283" s="54">
        <v>216</v>
      </c>
      <c r="L1283" s="54" t="s">
        <v>173</v>
      </c>
      <c r="M1283" s="54">
        <v>0</v>
      </c>
      <c r="N1283" s="54" t="s">
        <v>89</v>
      </c>
      <c r="O1283" s="54" t="s">
        <v>27</v>
      </c>
      <c r="P1283" s="54">
        <v>0</v>
      </c>
      <c r="Q1283" s="54" t="s">
        <v>131</v>
      </c>
      <c r="R1283" s="61"/>
      <c r="S1283" s="61"/>
      <c r="T1283" s="61"/>
      <c r="U1283" s="79"/>
      <c r="V1283" s="79"/>
      <c r="W1283" s="79"/>
      <c r="X1283" s="79"/>
      <c r="Y1283" s="79"/>
      <c r="Z1283" s="79"/>
      <c r="AA1283" s="79"/>
      <c r="AB1283" s="79"/>
      <c r="AC1283" s="79"/>
      <c r="AD1283" s="79"/>
      <c r="AE1283" s="79"/>
      <c r="AF1283" s="79"/>
      <c r="AG1283" s="79"/>
      <c r="AH1283" s="79"/>
      <c r="AI1283" s="79"/>
      <c r="AJ1283" s="79"/>
      <c r="AK1283" s="79"/>
      <c r="AL1283" s="79"/>
      <c r="AM1283" s="79"/>
      <c r="AN1283" s="79"/>
      <c r="AO1283" s="79"/>
      <c r="AP1283" s="79"/>
      <c r="AQ1283" s="79"/>
      <c r="AR1283" s="79"/>
      <c r="AS1283" s="79"/>
      <c r="AT1283" s="79"/>
      <c r="AU1283" s="79"/>
      <c r="AV1283" s="79"/>
      <c r="AW1283" s="79"/>
      <c r="AX1283" s="79"/>
      <c r="AY1283" s="79"/>
      <c r="AZ1283" s="79"/>
      <c r="BA1283" s="79"/>
      <c r="BB1283" s="79"/>
      <c r="BC1283" s="79"/>
      <c r="BD1283" s="79"/>
      <c r="BE1283" s="79"/>
      <c r="BF1283" s="79"/>
      <c r="BG1283" s="79"/>
      <c r="BH1283" s="79"/>
      <c r="BI1283" s="79"/>
      <c r="BJ1283" s="79"/>
      <c r="BK1283" s="79"/>
      <c r="BL1283" s="79"/>
      <c r="BM1283" s="79"/>
      <c r="BN1283" s="79"/>
      <c r="BO1283" s="79"/>
      <c r="BP1283" s="79"/>
      <c r="BQ1283" s="79"/>
      <c r="BR1283" s="79"/>
      <c r="BS1283" s="79"/>
      <c r="BT1283" s="79"/>
      <c r="BU1283" s="79"/>
      <c r="BV1283" s="79"/>
      <c r="BW1283" s="79"/>
      <c r="BX1283" s="79"/>
      <c r="BY1283" s="79"/>
      <c r="BZ1283" s="79"/>
      <c r="CA1283" s="79"/>
      <c r="CB1283" s="79"/>
      <c r="CC1283" s="79"/>
      <c r="CD1283" s="79"/>
      <c r="CE1283" s="79"/>
      <c r="CF1283" s="79"/>
      <c r="CG1283" s="79"/>
      <c r="CH1283" s="79"/>
      <c r="CI1283" s="79"/>
      <c r="CJ1283" s="79"/>
      <c r="CK1283" s="79"/>
      <c r="CL1283" s="79"/>
      <c r="CM1283" s="79"/>
      <c r="CN1283" s="79"/>
      <c r="CO1283" s="79"/>
      <c r="CP1283" s="79"/>
      <c r="CQ1283" s="79"/>
      <c r="CR1283" s="79"/>
      <c r="CS1283" s="79"/>
      <c r="CT1283" s="79"/>
      <c r="CU1283" s="79"/>
      <c r="CV1283" s="79"/>
      <c r="CW1283" s="79"/>
      <c r="CX1283" s="79"/>
      <c r="CY1283" s="79"/>
      <c r="CZ1283" s="79"/>
      <c r="DA1283" s="79"/>
      <c r="DB1283" s="79"/>
      <c r="DC1283" s="79"/>
      <c r="DD1283" s="79"/>
      <c r="DE1283" s="79"/>
      <c r="DF1283" s="79"/>
      <c r="DG1283" s="79"/>
      <c r="DH1283" s="79"/>
      <c r="DI1283" s="79"/>
      <c r="DJ1283" s="79"/>
      <c r="DK1283" s="79"/>
      <c r="DL1283" s="79"/>
      <c r="DM1283" s="79"/>
      <c r="DN1283" s="79"/>
      <c r="DO1283" s="79"/>
      <c r="DP1283" s="79"/>
      <c r="DQ1283" s="79"/>
      <c r="DR1283" s="79"/>
      <c r="DS1283" s="79"/>
      <c r="DT1283" s="79"/>
      <c r="DU1283" s="79"/>
      <c r="DV1283" s="79"/>
      <c r="DW1283" s="79"/>
      <c r="DX1283" s="79"/>
      <c r="DY1283" s="79"/>
      <c r="DZ1283" s="79"/>
      <c r="EA1283" s="79"/>
      <c r="EB1283" s="79"/>
      <c r="EC1283" s="79"/>
      <c r="ED1283" s="79"/>
      <c r="EE1283" s="79"/>
      <c r="EF1283" s="79"/>
      <c r="EG1283" s="79"/>
      <c r="EH1283" s="79"/>
      <c r="EI1283" s="79"/>
      <c r="EJ1283" s="79"/>
      <c r="EK1283" s="79"/>
      <c r="EL1283" s="79"/>
      <c r="EM1283" s="79"/>
      <c r="EN1283" s="79"/>
      <c r="EO1283" s="79"/>
      <c r="EP1283" s="79"/>
      <c r="EQ1283" s="79"/>
      <c r="ER1283" s="79"/>
      <c r="ES1283" s="79"/>
      <c r="ET1283" s="79"/>
      <c r="EU1283" s="79"/>
      <c r="EV1283" s="79"/>
      <c r="EW1283" s="79"/>
      <c r="EX1283" s="79"/>
      <c r="EY1283" s="79"/>
      <c r="EZ1283" s="79"/>
      <c r="FA1283" s="79"/>
      <c r="FB1283" s="79"/>
      <c r="FC1283" s="79"/>
      <c r="FD1283" s="79"/>
      <c r="FE1283" s="79"/>
      <c r="FF1283" s="79"/>
      <c r="FG1283" s="79"/>
      <c r="FH1283" s="79"/>
      <c r="FI1283" s="79"/>
      <c r="FJ1283" s="79"/>
      <c r="FK1283" s="79"/>
      <c r="FL1283" s="79"/>
      <c r="FM1283" s="79"/>
      <c r="FN1283" s="79"/>
      <c r="FO1283" s="79"/>
      <c r="FP1283" s="79"/>
      <c r="FQ1283" s="79"/>
      <c r="FR1283" s="79"/>
      <c r="FS1283" s="79"/>
      <c r="FT1283" s="79"/>
      <c r="FU1283" s="79"/>
      <c r="FV1283" s="79"/>
      <c r="FW1283" s="79"/>
      <c r="FX1283" s="79"/>
      <c r="FY1283" s="79"/>
      <c r="FZ1283" s="79"/>
      <c r="GA1283" s="79"/>
      <c r="GB1283" s="79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79"/>
      <c r="HP1283" s="79"/>
      <c r="HQ1283" s="79"/>
      <c r="HR1283" s="79"/>
      <c r="HS1283" s="79"/>
      <c r="HT1283" s="79"/>
      <c r="HU1283" s="79"/>
      <c r="HV1283" s="79"/>
      <c r="HW1283" s="79"/>
      <c r="HX1283" s="79"/>
      <c r="HY1283" s="79"/>
      <c r="HZ1283" s="79"/>
      <c r="IA1283" s="79"/>
      <c r="IB1283" s="79"/>
      <c r="IC1283" s="79"/>
      <c r="ID1283" s="79"/>
      <c r="IE1283" s="79"/>
      <c r="IF1283" s="79"/>
      <c r="IG1283" s="79"/>
      <c r="IH1283" s="79"/>
      <c r="II1283" s="79"/>
      <c r="IJ1283" s="79"/>
      <c r="IK1283" s="79"/>
      <c r="IL1283" s="79"/>
      <c r="IM1283" s="79"/>
      <c r="IN1283" s="79"/>
      <c r="IO1283" s="79"/>
      <c r="IP1283" s="79"/>
      <c r="IQ1283" s="79"/>
      <c r="IR1283" s="79"/>
      <c r="IS1283" s="79"/>
      <c r="IT1283" s="79"/>
      <c r="IU1283" s="79"/>
      <c r="IV1283" s="79"/>
      <c r="IW1283" s="79"/>
      <c r="IX1283" s="79"/>
      <c r="IY1283" s="79"/>
      <c r="IZ1283" s="79"/>
      <c r="JA1283" s="79"/>
      <c r="JB1283" s="79"/>
      <c r="JC1283" s="79"/>
      <c r="JD1283" s="79"/>
      <c r="JE1283" s="79"/>
      <c r="JF1283" s="79"/>
      <c r="JG1283" s="79"/>
      <c r="JH1283" s="79"/>
      <c r="JI1283" s="79"/>
      <c r="JJ1283" s="79"/>
      <c r="JK1283" s="79"/>
      <c r="JL1283" s="79"/>
      <c r="JM1283" s="79"/>
      <c r="JN1283" s="79"/>
      <c r="JO1283" s="79"/>
      <c r="JP1283" s="79"/>
      <c r="JQ1283" s="79"/>
      <c r="JR1283" s="79"/>
      <c r="JS1283" s="79"/>
      <c r="JT1283" s="79"/>
      <c r="JU1283" s="79"/>
      <c r="JV1283" s="79"/>
      <c r="JW1283" s="79"/>
      <c r="JX1283" s="79"/>
      <c r="JY1283" s="79"/>
      <c r="JZ1283" s="79"/>
      <c r="KA1283" s="79"/>
      <c r="KB1283" s="79"/>
      <c r="KC1283" s="79"/>
      <c r="KD1283" s="79"/>
      <c r="KE1283" s="79"/>
      <c r="KF1283" s="79"/>
      <c r="KG1283" s="79"/>
      <c r="KH1283" s="79"/>
      <c r="KI1283" s="79"/>
      <c r="KJ1283" s="79"/>
      <c r="KK1283" s="79"/>
      <c r="KL1283" s="79"/>
      <c r="KM1283" s="79"/>
      <c r="KN1283" s="79"/>
      <c r="KO1283" s="79"/>
      <c r="KP1283" s="79"/>
      <c r="KQ1283" s="79"/>
      <c r="KR1283" s="79"/>
      <c r="KS1283" s="79"/>
      <c r="KT1283" s="79"/>
      <c r="KU1283" s="79"/>
      <c r="KV1283" s="79"/>
      <c r="KW1283" s="79"/>
      <c r="KX1283" s="79"/>
      <c r="KY1283" s="79"/>
      <c r="KZ1283" s="79"/>
      <c r="LA1283" s="79"/>
      <c r="LB1283" s="79"/>
      <c r="LC1283" s="79"/>
      <c r="LD1283" s="79"/>
      <c r="LE1283" s="79"/>
      <c r="LF1283" s="79"/>
      <c r="LG1283" s="79"/>
      <c r="LH1283" s="79"/>
      <c r="LI1283" s="79"/>
      <c r="LJ1283" s="79"/>
      <c r="LK1283" s="79"/>
      <c r="LL1283" s="79"/>
      <c r="LM1283" s="79"/>
      <c r="LN1283" s="79"/>
      <c r="LO1283" s="79"/>
      <c r="LP1283" s="79"/>
      <c r="LQ1283" s="79"/>
      <c r="LR1283" s="79"/>
      <c r="LS1283" s="79"/>
      <c r="LT1283" s="79"/>
      <c r="LU1283" s="79"/>
      <c r="LV1283" s="79"/>
      <c r="LW1283" s="79"/>
      <c r="LX1283" s="79"/>
      <c r="LY1283" s="79"/>
      <c r="LZ1283" s="79"/>
      <c r="MA1283" s="79"/>
      <c r="MB1283" s="79"/>
      <c r="MC1283" s="79"/>
      <c r="MD1283" s="79"/>
      <c r="ME1283" s="79"/>
      <c r="MF1283" s="79"/>
      <c r="MG1283" s="79"/>
      <c r="MH1283" s="79"/>
      <c r="MI1283" s="79"/>
      <c r="MJ1283" s="79"/>
      <c r="MK1283" s="79"/>
      <c r="ML1283" s="79"/>
      <c r="MM1283" s="79"/>
      <c r="MN1283" s="79"/>
      <c r="MO1283" s="79"/>
      <c r="MP1283" s="79"/>
      <c r="MQ1283" s="79"/>
      <c r="MR1283" s="79"/>
      <c r="MS1283" s="79"/>
      <c r="MT1283" s="79"/>
      <c r="MU1283" s="79"/>
      <c r="MV1283" s="79"/>
      <c r="MW1283" s="79"/>
      <c r="MX1283" s="79"/>
      <c r="MY1283" s="79"/>
      <c r="MZ1283" s="79"/>
      <c r="NA1283" s="79"/>
      <c r="NB1283" s="79"/>
      <c r="NC1283" s="79"/>
      <c r="ND1283" s="79"/>
      <c r="NE1283" s="79"/>
      <c r="NF1283" s="79"/>
      <c r="NG1283" s="79"/>
      <c r="NH1283" s="79"/>
      <c r="NI1283" s="79"/>
      <c r="NJ1283" s="79"/>
      <c r="NK1283" s="79"/>
      <c r="NL1283" s="79"/>
      <c r="NM1283" s="79"/>
      <c r="NN1283" s="79"/>
      <c r="NO1283" s="79"/>
      <c r="NP1283" s="79"/>
      <c r="NQ1283" s="79"/>
      <c r="NR1283" s="79"/>
      <c r="NS1283" s="79"/>
      <c r="NT1283" s="79"/>
      <c r="NU1283" s="79"/>
      <c r="NV1283" s="79"/>
      <c r="NW1283" s="79"/>
      <c r="NX1283" s="79"/>
      <c r="NY1283" s="79"/>
      <c r="NZ1283" s="79"/>
      <c r="OA1283" s="79"/>
      <c r="OB1283" s="79"/>
      <c r="OC1283" s="79"/>
      <c r="OD1283" s="79"/>
      <c r="OE1283" s="79"/>
      <c r="OF1283" s="79"/>
      <c r="OG1283" s="79"/>
      <c r="OH1283" s="79"/>
      <c r="OI1283" s="79"/>
      <c r="OJ1283" s="79"/>
      <c r="OK1283" s="79"/>
      <c r="OL1283" s="79"/>
      <c r="OM1283" s="79"/>
      <c r="ON1283" s="79"/>
      <c r="OO1283" s="79"/>
      <c r="OP1283" s="79"/>
      <c r="OQ1283" s="79"/>
      <c r="OR1283" s="79"/>
      <c r="OS1283" s="79"/>
      <c r="OT1283" s="79"/>
      <c r="OU1283" s="79"/>
      <c r="OV1283" s="79"/>
      <c r="OW1283" s="79"/>
      <c r="OX1283" s="79"/>
      <c r="OY1283" s="79"/>
      <c r="OZ1283" s="79"/>
      <c r="PA1283" s="79"/>
      <c r="PB1283" s="79"/>
      <c r="PC1283" s="79"/>
      <c r="PD1283" s="79"/>
      <c r="PE1283" s="79"/>
      <c r="PF1283" s="79"/>
      <c r="PG1283" s="79"/>
      <c r="PH1283" s="79"/>
      <c r="PI1283" s="79"/>
      <c r="PJ1283" s="79"/>
      <c r="PK1283" s="79"/>
      <c r="PL1283" s="79"/>
      <c r="PM1283" s="79"/>
      <c r="PN1283" s="79"/>
      <c r="PO1283" s="79"/>
      <c r="PP1283" s="79"/>
      <c r="PQ1283" s="79"/>
      <c r="PR1283" s="79"/>
      <c r="PS1283" s="79"/>
      <c r="PT1283" s="79"/>
      <c r="PU1283" s="79"/>
      <c r="PV1283" s="79"/>
      <c r="PW1283" s="79"/>
      <c r="PX1283" s="79"/>
      <c r="PY1283" s="79"/>
      <c r="PZ1283" s="79"/>
      <c r="QA1283" s="79"/>
      <c r="QB1283" s="79"/>
      <c r="QC1283" s="79"/>
      <c r="QD1283" s="79"/>
      <c r="QE1283" s="79"/>
      <c r="QF1283" s="79"/>
      <c r="QG1283" s="79"/>
      <c r="QH1283" s="79"/>
      <c r="QI1283" s="79"/>
      <c r="QJ1283" s="79"/>
      <c r="QK1283" s="79"/>
      <c r="QL1283" s="79"/>
      <c r="QM1283" s="79"/>
      <c r="QN1283" s="79"/>
      <c r="QO1283" s="79"/>
      <c r="QP1283" s="79"/>
      <c r="QQ1283" s="79"/>
      <c r="QR1283" s="79"/>
      <c r="QS1283" s="79"/>
      <c r="QT1283" s="79"/>
      <c r="QU1283" s="79"/>
      <c r="QV1283" s="79"/>
      <c r="QW1283" s="79"/>
      <c r="QX1283" s="79"/>
      <c r="QY1283" s="79"/>
      <c r="QZ1283" s="79"/>
      <c r="RA1283" s="79"/>
      <c r="RB1283" s="79"/>
      <c r="RC1283" s="79"/>
      <c r="RD1283" s="79"/>
      <c r="RE1283" s="79"/>
      <c r="RF1283" s="79"/>
      <c r="RG1283" s="79"/>
      <c r="RH1283" s="79"/>
      <c r="RI1283" s="79"/>
      <c r="RJ1283" s="79"/>
      <c r="RK1283" s="79"/>
      <c r="RL1283" s="79"/>
      <c r="RM1283" s="79"/>
      <c r="RN1283" s="79"/>
      <c r="RO1283" s="79"/>
      <c r="RP1283" s="79"/>
      <c r="RQ1283" s="79"/>
      <c r="RR1283" s="79"/>
      <c r="RS1283" s="79"/>
      <c r="RT1283" s="79"/>
      <c r="RU1283" s="79"/>
      <c r="RV1283" s="79"/>
      <c r="RW1283" s="79"/>
      <c r="RX1283" s="79"/>
      <c r="RY1283" s="79"/>
      <c r="RZ1283" s="79"/>
      <c r="SA1283" s="79"/>
      <c r="SB1283" s="79"/>
      <c r="SC1283" s="79"/>
      <c r="SD1283" s="79"/>
      <c r="SE1283" s="79"/>
      <c r="SF1283" s="79"/>
      <c r="SG1283" s="79"/>
      <c r="SH1283" s="79"/>
      <c r="SI1283" s="79"/>
      <c r="SJ1283" s="79"/>
      <c r="SK1283" s="79"/>
      <c r="SL1283" s="79"/>
      <c r="SM1283" s="79"/>
      <c r="SN1283" s="79"/>
      <c r="SO1283" s="79"/>
      <c r="SP1283" s="79"/>
      <c r="SQ1283" s="79"/>
      <c r="SR1283" s="79"/>
      <c r="SS1283" s="79"/>
      <c r="ST1283" s="79"/>
      <c r="SU1283" s="79"/>
      <c r="SV1283" s="79"/>
      <c r="SW1283" s="79"/>
      <c r="SX1283" s="79"/>
      <c r="SY1283" s="79"/>
      <c r="SZ1283" s="79"/>
      <c r="TA1283" s="79"/>
      <c r="TB1283" s="79"/>
      <c r="TC1283" s="79"/>
      <c r="TD1283" s="79"/>
      <c r="TE1283" s="79"/>
      <c r="TF1283" s="79"/>
      <c r="TG1283" s="79"/>
      <c r="TH1283" s="79"/>
      <c r="TI1283" s="79"/>
      <c r="TJ1283" s="79"/>
      <c r="TK1283" s="79"/>
      <c r="TL1283" s="79"/>
      <c r="TM1283" s="79"/>
      <c r="TN1283" s="79"/>
      <c r="TO1283" s="79"/>
      <c r="TP1283" s="79"/>
      <c r="TQ1283" s="79"/>
      <c r="TR1283" s="79"/>
      <c r="TS1283" s="79"/>
      <c r="TT1283" s="79"/>
      <c r="TU1283" s="79"/>
      <c r="TV1283" s="79"/>
      <c r="TW1283" s="79"/>
      <c r="TX1283" s="79"/>
      <c r="TY1283" s="79"/>
      <c r="TZ1283" s="79"/>
      <c r="UA1283" s="79"/>
      <c r="UB1283" s="79"/>
      <c r="UC1283" s="79"/>
      <c r="UD1283" s="79"/>
      <c r="UE1283" s="79"/>
      <c r="UF1283" s="79"/>
      <c r="UG1283" s="79"/>
      <c r="UH1283" s="79"/>
      <c r="UI1283" s="79"/>
      <c r="UJ1283" s="79"/>
      <c r="UK1283" s="79"/>
      <c r="UL1283" s="79"/>
      <c r="UM1283" s="79"/>
      <c r="UN1283" s="79"/>
      <c r="UO1283" s="79"/>
      <c r="UP1283" s="79"/>
      <c r="UQ1283" s="79"/>
      <c r="UR1283" s="79"/>
      <c r="US1283" s="79"/>
      <c r="UT1283" s="79"/>
      <c r="UU1283" s="79"/>
      <c r="UV1283" s="79"/>
      <c r="UW1283" s="79"/>
      <c r="UX1283" s="79"/>
      <c r="UY1283" s="79"/>
      <c r="UZ1283" s="79"/>
      <c r="VA1283" s="79"/>
      <c r="VB1283" s="79"/>
      <c r="VC1283" s="79"/>
      <c r="VD1283" s="79"/>
      <c r="VE1283" s="79"/>
      <c r="VF1283" s="79"/>
      <c r="VG1283" s="79"/>
      <c r="VH1283" s="79"/>
      <c r="VI1283" s="79"/>
      <c r="VJ1283" s="79"/>
      <c r="VK1283" s="79"/>
      <c r="VL1283" s="79"/>
      <c r="VM1283" s="79"/>
      <c r="VN1283" s="79"/>
      <c r="VO1283" s="79"/>
      <c r="VP1283" s="79"/>
      <c r="VQ1283" s="79"/>
      <c r="VR1283" s="79"/>
      <c r="VS1283" s="79"/>
      <c r="VT1283" s="79"/>
      <c r="VU1283" s="79"/>
      <c r="VV1283" s="79"/>
      <c r="VW1283" s="79"/>
      <c r="VX1283" s="79"/>
      <c r="VY1283" s="79"/>
      <c r="VZ1283" s="79"/>
      <c r="WA1283" s="79"/>
      <c r="WB1283" s="79"/>
      <c r="WC1283" s="79"/>
    </row>
    <row r="1284" spans="1:601" s="102" customFormat="1">
      <c r="A1284" s="54">
        <f>IF(C1284=C1283,A1283,IF(C1284=(C1283+1),A1283,(A1283+1)))</f>
        <v>184</v>
      </c>
      <c r="B1284" s="50" t="str">
        <f>IF(L1284="Stroke",IF(M1284=M1283,IF(A1284&lt;&gt;A1283,1,IF(L1283="Stroke",B1283+1,IF(L1282="Stroke",B1282+1,IF(L1281="Stroke",B1281+1,IF(L1280="Stroke",B1280+1,IF(L1279="Stroke",B1279+1,IF(L1278="Stroke",B1278+1,IF(L1277="Stroke",B1277+1,"")))))))),IF(A1284&lt;&gt;A1282,1,IF(M1284=M1282,IF(L1282="Stroke",B1282+1,IF(M1284=M1281,IF(L1281="Stroke",B1281+1,""))),1))),"")</f>
        <v/>
      </c>
      <c r="C1284" s="54">
        <f t="shared" si="40"/>
        <v>66769</v>
      </c>
      <c r="D1284" s="54" t="str">
        <f t="shared" si="41"/>
        <v>2018124</v>
      </c>
      <c r="E1284" s="54">
        <v>2018</v>
      </c>
      <c r="F1284" s="54">
        <v>1</v>
      </c>
      <c r="G1284" s="54">
        <v>24</v>
      </c>
      <c r="H1284" s="54">
        <v>18</v>
      </c>
      <c r="I1284" s="54">
        <v>32</v>
      </c>
      <c r="J1284" s="54">
        <v>49</v>
      </c>
      <c r="K1284" s="54">
        <v>270</v>
      </c>
      <c r="L1284" s="54" t="s">
        <v>173</v>
      </c>
      <c r="M1284" s="54">
        <v>0</v>
      </c>
      <c r="N1284" s="54" t="s">
        <v>89</v>
      </c>
      <c r="O1284" s="54" t="s">
        <v>27</v>
      </c>
      <c r="P1284" s="54">
        <v>0</v>
      </c>
      <c r="Q1284" s="54" t="s">
        <v>132</v>
      </c>
      <c r="R1284" s="61"/>
      <c r="S1284" s="61"/>
      <c r="T1284" s="61"/>
      <c r="U1284" s="79"/>
      <c r="V1284" s="79"/>
      <c r="W1284" s="79"/>
      <c r="X1284" s="79"/>
      <c r="Y1284" s="79"/>
      <c r="Z1284" s="79"/>
      <c r="AA1284" s="79"/>
      <c r="AB1284" s="79"/>
      <c r="AC1284" s="79"/>
      <c r="AD1284" s="79"/>
      <c r="AE1284" s="79"/>
      <c r="AF1284" s="79"/>
      <c r="AG1284" s="79"/>
      <c r="AH1284" s="79"/>
      <c r="AI1284" s="79"/>
      <c r="AJ1284" s="79"/>
      <c r="AK1284" s="79"/>
      <c r="AL1284" s="79"/>
      <c r="AM1284" s="79"/>
      <c r="AN1284" s="79"/>
      <c r="AO1284" s="79"/>
      <c r="AP1284" s="79"/>
      <c r="AQ1284" s="79"/>
      <c r="AR1284" s="79"/>
      <c r="AS1284" s="79"/>
      <c r="AT1284" s="79"/>
      <c r="AU1284" s="79"/>
      <c r="AV1284" s="79"/>
      <c r="AW1284" s="79"/>
      <c r="AX1284" s="79"/>
      <c r="AY1284" s="79"/>
      <c r="AZ1284" s="79"/>
      <c r="BA1284" s="79"/>
      <c r="BB1284" s="79"/>
      <c r="BC1284" s="79"/>
      <c r="BD1284" s="79"/>
      <c r="BE1284" s="79"/>
      <c r="BF1284" s="79"/>
      <c r="BG1284" s="79"/>
      <c r="BH1284" s="79"/>
      <c r="BI1284" s="79"/>
      <c r="BJ1284" s="79"/>
      <c r="BK1284" s="79"/>
      <c r="BL1284" s="79"/>
      <c r="BM1284" s="79"/>
      <c r="BN1284" s="79"/>
      <c r="BO1284" s="79"/>
      <c r="BP1284" s="79"/>
      <c r="BQ1284" s="79"/>
      <c r="BR1284" s="79"/>
      <c r="BS1284" s="79"/>
      <c r="BT1284" s="79"/>
      <c r="BU1284" s="79"/>
      <c r="BV1284" s="79"/>
      <c r="BW1284" s="79"/>
      <c r="BX1284" s="79"/>
      <c r="BY1284" s="79"/>
      <c r="BZ1284" s="79"/>
      <c r="CA1284" s="79"/>
      <c r="CB1284" s="79"/>
      <c r="CC1284" s="79"/>
      <c r="CD1284" s="79"/>
      <c r="CE1284" s="79"/>
      <c r="CF1284" s="79"/>
      <c r="CG1284" s="79"/>
      <c r="CH1284" s="79"/>
      <c r="CI1284" s="79"/>
      <c r="CJ1284" s="79"/>
      <c r="CK1284" s="79"/>
      <c r="CL1284" s="79"/>
      <c r="CM1284" s="79"/>
      <c r="CN1284" s="79"/>
      <c r="CO1284" s="79"/>
      <c r="CP1284" s="79"/>
      <c r="CQ1284" s="79"/>
      <c r="CR1284" s="79"/>
      <c r="CS1284" s="79"/>
      <c r="CT1284" s="79"/>
      <c r="CU1284" s="79"/>
      <c r="CV1284" s="79"/>
      <c r="CW1284" s="79"/>
      <c r="CX1284" s="79"/>
      <c r="CY1284" s="79"/>
      <c r="CZ1284" s="79"/>
      <c r="DA1284" s="79"/>
      <c r="DB1284" s="79"/>
      <c r="DC1284" s="79"/>
      <c r="DD1284" s="79"/>
      <c r="DE1284" s="79"/>
      <c r="DF1284" s="79"/>
      <c r="DG1284" s="79"/>
      <c r="DH1284" s="79"/>
      <c r="DI1284" s="79"/>
      <c r="DJ1284" s="79"/>
      <c r="DK1284" s="79"/>
      <c r="DL1284" s="79"/>
      <c r="DM1284" s="79"/>
      <c r="DN1284" s="79"/>
      <c r="DO1284" s="79"/>
      <c r="DP1284" s="79"/>
      <c r="DQ1284" s="79"/>
      <c r="DR1284" s="79"/>
      <c r="DS1284" s="79"/>
      <c r="DT1284" s="79"/>
      <c r="DU1284" s="79"/>
      <c r="DV1284" s="79"/>
      <c r="DW1284" s="79"/>
      <c r="DX1284" s="79"/>
      <c r="DY1284" s="79"/>
      <c r="DZ1284" s="79"/>
      <c r="EA1284" s="79"/>
      <c r="EB1284" s="79"/>
      <c r="EC1284" s="79"/>
      <c r="ED1284" s="79"/>
      <c r="EE1284" s="79"/>
      <c r="EF1284" s="79"/>
      <c r="EG1284" s="79"/>
      <c r="EH1284" s="79"/>
      <c r="EI1284" s="79"/>
      <c r="EJ1284" s="79"/>
      <c r="EK1284" s="79"/>
      <c r="EL1284" s="79"/>
      <c r="EM1284" s="79"/>
      <c r="EN1284" s="79"/>
      <c r="EO1284" s="79"/>
      <c r="EP1284" s="79"/>
      <c r="EQ1284" s="79"/>
      <c r="ER1284" s="79"/>
      <c r="ES1284" s="79"/>
      <c r="ET1284" s="79"/>
      <c r="EU1284" s="79"/>
      <c r="EV1284" s="79"/>
      <c r="EW1284" s="79"/>
      <c r="EX1284" s="79"/>
      <c r="EY1284" s="79"/>
      <c r="EZ1284" s="79"/>
      <c r="FA1284" s="79"/>
      <c r="FB1284" s="79"/>
      <c r="FC1284" s="79"/>
      <c r="FD1284" s="79"/>
      <c r="FE1284" s="79"/>
      <c r="FF1284" s="79"/>
      <c r="FG1284" s="79"/>
      <c r="FH1284" s="79"/>
      <c r="FI1284" s="79"/>
      <c r="FJ1284" s="79"/>
      <c r="FK1284" s="79"/>
      <c r="FL1284" s="79"/>
      <c r="FM1284" s="79"/>
      <c r="FN1284" s="79"/>
      <c r="FO1284" s="79"/>
      <c r="FP1284" s="79"/>
      <c r="FQ1284" s="79"/>
      <c r="FR1284" s="79"/>
      <c r="FS1284" s="79"/>
      <c r="FT1284" s="79"/>
      <c r="FU1284" s="79"/>
      <c r="FV1284" s="79"/>
      <c r="FW1284" s="79"/>
      <c r="FX1284" s="79"/>
      <c r="FY1284" s="79"/>
      <c r="FZ1284" s="79"/>
      <c r="GA1284" s="79"/>
      <c r="GB1284" s="79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79"/>
      <c r="HP1284" s="79"/>
      <c r="HQ1284" s="79"/>
      <c r="HR1284" s="79"/>
      <c r="HS1284" s="79"/>
      <c r="HT1284" s="79"/>
      <c r="HU1284" s="79"/>
      <c r="HV1284" s="79"/>
      <c r="HW1284" s="79"/>
      <c r="HX1284" s="79"/>
      <c r="HY1284" s="79"/>
      <c r="HZ1284" s="79"/>
      <c r="IA1284" s="79"/>
      <c r="IB1284" s="79"/>
      <c r="IC1284" s="79"/>
      <c r="ID1284" s="79"/>
      <c r="IE1284" s="79"/>
      <c r="IF1284" s="79"/>
      <c r="IG1284" s="79"/>
      <c r="IH1284" s="79"/>
      <c r="II1284" s="79"/>
      <c r="IJ1284" s="79"/>
      <c r="IK1284" s="79"/>
      <c r="IL1284" s="79"/>
      <c r="IM1284" s="79"/>
      <c r="IN1284" s="79"/>
      <c r="IO1284" s="79"/>
      <c r="IP1284" s="79"/>
      <c r="IQ1284" s="79"/>
      <c r="IR1284" s="79"/>
      <c r="IS1284" s="79"/>
      <c r="IT1284" s="79"/>
      <c r="IU1284" s="79"/>
      <c r="IV1284" s="79"/>
      <c r="IW1284" s="79"/>
      <c r="IX1284" s="79"/>
      <c r="IY1284" s="79"/>
      <c r="IZ1284" s="79"/>
      <c r="JA1284" s="79"/>
      <c r="JB1284" s="79"/>
      <c r="JC1284" s="79"/>
      <c r="JD1284" s="79"/>
      <c r="JE1284" s="79"/>
      <c r="JF1284" s="79"/>
      <c r="JG1284" s="79"/>
      <c r="JH1284" s="79"/>
      <c r="JI1284" s="79"/>
      <c r="JJ1284" s="79"/>
      <c r="JK1284" s="79"/>
      <c r="JL1284" s="79"/>
      <c r="JM1284" s="79"/>
      <c r="JN1284" s="79"/>
      <c r="JO1284" s="79"/>
      <c r="JP1284" s="79"/>
      <c r="JQ1284" s="79"/>
      <c r="JR1284" s="79"/>
      <c r="JS1284" s="79"/>
      <c r="JT1284" s="79"/>
      <c r="JU1284" s="79"/>
      <c r="JV1284" s="79"/>
      <c r="JW1284" s="79"/>
      <c r="JX1284" s="79"/>
      <c r="JY1284" s="79"/>
      <c r="JZ1284" s="79"/>
      <c r="KA1284" s="79"/>
      <c r="KB1284" s="79"/>
      <c r="KC1284" s="79"/>
      <c r="KD1284" s="79"/>
      <c r="KE1284" s="79"/>
      <c r="KF1284" s="79"/>
      <c r="KG1284" s="79"/>
      <c r="KH1284" s="79"/>
      <c r="KI1284" s="79"/>
      <c r="KJ1284" s="79"/>
      <c r="KK1284" s="79"/>
      <c r="KL1284" s="79"/>
      <c r="KM1284" s="79"/>
      <c r="KN1284" s="79"/>
      <c r="KO1284" s="79"/>
      <c r="KP1284" s="79"/>
      <c r="KQ1284" s="79"/>
      <c r="KR1284" s="79"/>
      <c r="KS1284" s="79"/>
      <c r="KT1284" s="79"/>
      <c r="KU1284" s="79"/>
      <c r="KV1284" s="79"/>
      <c r="KW1284" s="79"/>
      <c r="KX1284" s="79"/>
      <c r="KY1284" s="79"/>
      <c r="KZ1284" s="79"/>
      <c r="LA1284" s="79"/>
      <c r="LB1284" s="79"/>
      <c r="LC1284" s="79"/>
      <c r="LD1284" s="79"/>
      <c r="LE1284" s="79"/>
      <c r="LF1284" s="79"/>
      <c r="LG1284" s="79"/>
      <c r="LH1284" s="79"/>
      <c r="LI1284" s="79"/>
      <c r="LJ1284" s="79"/>
      <c r="LK1284" s="79"/>
      <c r="LL1284" s="79"/>
      <c r="LM1284" s="79"/>
      <c r="LN1284" s="79"/>
      <c r="LO1284" s="79"/>
      <c r="LP1284" s="79"/>
      <c r="LQ1284" s="79"/>
      <c r="LR1284" s="79"/>
      <c r="LS1284" s="79"/>
      <c r="LT1284" s="79"/>
      <c r="LU1284" s="79"/>
      <c r="LV1284" s="79"/>
      <c r="LW1284" s="79"/>
      <c r="LX1284" s="79"/>
      <c r="LY1284" s="79"/>
      <c r="LZ1284" s="79"/>
      <c r="MA1284" s="79"/>
      <c r="MB1284" s="79"/>
      <c r="MC1284" s="79"/>
      <c r="MD1284" s="79"/>
      <c r="ME1284" s="79"/>
      <c r="MF1284" s="79"/>
      <c r="MG1284" s="79"/>
      <c r="MH1284" s="79"/>
      <c r="MI1284" s="79"/>
      <c r="MJ1284" s="79"/>
      <c r="MK1284" s="79"/>
      <c r="ML1284" s="79"/>
      <c r="MM1284" s="79"/>
      <c r="MN1284" s="79"/>
      <c r="MO1284" s="79"/>
      <c r="MP1284" s="79"/>
      <c r="MQ1284" s="79"/>
      <c r="MR1284" s="79"/>
      <c r="MS1284" s="79"/>
      <c r="MT1284" s="79"/>
      <c r="MU1284" s="79"/>
      <c r="MV1284" s="79"/>
      <c r="MW1284" s="79"/>
      <c r="MX1284" s="79"/>
      <c r="MY1284" s="79"/>
      <c r="MZ1284" s="79"/>
      <c r="NA1284" s="79"/>
      <c r="NB1284" s="79"/>
      <c r="NC1284" s="79"/>
      <c r="ND1284" s="79"/>
      <c r="NE1284" s="79"/>
      <c r="NF1284" s="79"/>
      <c r="NG1284" s="79"/>
      <c r="NH1284" s="79"/>
      <c r="NI1284" s="79"/>
      <c r="NJ1284" s="79"/>
      <c r="NK1284" s="79"/>
      <c r="NL1284" s="79"/>
      <c r="NM1284" s="79"/>
      <c r="NN1284" s="79"/>
      <c r="NO1284" s="79"/>
      <c r="NP1284" s="79"/>
      <c r="NQ1284" s="79"/>
      <c r="NR1284" s="79"/>
      <c r="NS1284" s="79"/>
      <c r="NT1284" s="79"/>
      <c r="NU1284" s="79"/>
      <c r="NV1284" s="79"/>
      <c r="NW1284" s="79"/>
      <c r="NX1284" s="79"/>
      <c r="NY1284" s="79"/>
      <c r="NZ1284" s="79"/>
      <c r="OA1284" s="79"/>
      <c r="OB1284" s="79"/>
      <c r="OC1284" s="79"/>
      <c r="OD1284" s="79"/>
      <c r="OE1284" s="79"/>
      <c r="OF1284" s="79"/>
      <c r="OG1284" s="79"/>
      <c r="OH1284" s="79"/>
      <c r="OI1284" s="79"/>
      <c r="OJ1284" s="79"/>
      <c r="OK1284" s="79"/>
      <c r="OL1284" s="79"/>
      <c r="OM1284" s="79"/>
      <c r="ON1284" s="79"/>
      <c r="OO1284" s="79"/>
      <c r="OP1284" s="79"/>
      <c r="OQ1284" s="79"/>
      <c r="OR1284" s="79"/>
      <c r="OS1284" s="79"/>
      <c r="OT1284" s="79"/>
      <c r="OU1284" s="79"/>
      <c r="OV1284" s="79"/>
      <c r="OW1284" s="79"/>
      <c r="OX1284" s="79"/>
      <c r="OY1284" s="79"/>
      <c r="OZ1284" s="79"/>
      <c r="PA1284" s="79"/>
      <c r="PB1284" s="79"/>
      <c r="PC1284" s="79"/>
      <c r="PD1284" s="79"/>
      <c r="PE1284" s="79"/>
      <c r="PF1284" s="79"/>
      <c r="PG1284" s="79"/>
      <c r="PH1284" s="79"/>
      <c r="PI1284" s="79"/>
      <c r="PJ1284" s="79"/>
      <c r="PK1284" s="79"/>
      <c r="PL1284" s="79"/>
      <c r="PM1284" s="79"/>
      <c r="PN1284" s="79"/>
      <c r="PO1284" s="79"/>
      <c r="PP1284" s="79"/>
      <c r="PQ1284" s="79"/>
      <c r="PR1284" s="79"/>
      <c r="PS1284" s="79"/>
      <c r="PT1284" s="79"/>
      <c r="PU1284" s="79"/>
      <c r="PV1284" s="79"/>
      <c r="PW1284" s="79"/>
      <c r="PX1284" s="79"/>
      <c r="PY1284" s="79"/>
      <c r="PZ1284" s="79"/>
      <c r="QA1284" s="79"/>
      <c r="QB1284" s="79"/>
      <c r="QC1284" s="79"/>
      <c r="QD1284" s="79"/>
      <c r="QE1284" s="79"/>
      <c r="QF1284" s="79"/>
      <c r="QG1284" s="79"/>
      <c r="QH1284" s="79"/>
      <c r="QI1284" s="79"/>
      <c r="QJ1284" s="79"/>
      <c r="QK1284" s="79"/>
      <c r="QL1284" s="79"/>
      <c r="QM1284" s="79"/>
      <c r="QN1284" s="79"/>
      <c r="QO1284" s="79"/>
      <c r="QP1284" s="79"/>
      <c r="QQ1284" s="79"/>
      <c r="QR1284" s="79"/>
      <c r="QS1284" s="79"/>
      <c r="QT1284" s="79"/>
      <c r="QU1284" s="79"/>
      <c r="QV1284" s="79"/>
      <c r="QW1284" s="79"/>
      <c r="QX1284" s="79"/>
      <c r="QY1284" s="79"/>
      <c r="QZ1284" s="79"/>
      <c r="RA1284" s="79"/>
      <c r="RB1284" s="79"/>
      <c r="RC1284" s="79"/>
      <c r="RD1284" s="79"/>
      <c r="RE1284" s="79"/>
      <c r="RF1284" s="79"/>
      <c r="RG1284" s="79"/>
      <c r="RH1284" s="79"/>
      <c r="RI1284" s="79"/>
      <c r="RJ1284" s="79"/>
      <c r="RK1284" s="79"/>
      <c r="RL1284" s="79"/>
      <c r="RM1284" s="79"/>
      <c r="RN1284" s="79"/>
      <c r="RO1284" s="79"/>
      <c r="RP1284" s="79"/>
      <c r="RQ1284" s="79"/>
      <c r="RR1284" s="79"/>
      <c r="RS1284" s="79"/>
      <c r="RT1284" s="79"/>
      <c r="RU1284" s="79"/>
      <c r="RV1284" s="79"/>
      <c r="RW1284" s="79"/>
      <c r="RX1284" s="79"/>
      <c r="RY1284" s="79"/>
      <c r="RZ1284" s="79"/>
      <c r="SA1284" s="79"/>
      <c r="SB1284" s="79"/>
      <c r="SC1284" s="79"/>
      <c r="SD1284" s="79"/>
      <c r="SE1284" s="79"/>
      <c r="SF1284" s="79"/>
      <c r="SG1284" s="79"/>
      <c r="SH1284" s="79"/>
      <c r="SI1284" s="79"/>
      <c r="SJ1284" s="79"/>
      <c r="SK1284" s="79"/>
      <c r="SL1284" s="79"/>
      <c r="SM1284" s="79"/>
      <c r="SN1284" s="79"/>
      <c r="SO1284" s="79"/>
      <c r="SP1284" s="79"/>
      <c r="SQ1284" s="79"/>
      <c r="SR1284" s="79"/>
      <c r="SS1284" s="79"/>
      <c r="ST1284" s="79"/>
      <c r="SU1284" s="79"/>
      <c r="SV1284" s="79"/>
      <c r="SW1284" s="79"/>
      <c r="SX1284" s="79"/>
      <c r="SY1284" s="79"/>
      <c r="SZ1284" s="79"/>
      <c r="TA1284" s="79"/>
      <c r="TB1284" s="79"/>
      <c r="TC1284" s="79"/>
      <c r="TD1284" s="79"/>
      <c r="TE1284" s="79"/>
      <c r="TF1284" s="79"/>
      <c r="TG1284" s="79"/>
      <c r="TH1284" s="79"/>
      <c r="TI1284" s="79"/>
      <c r="TJ1284" s="79"/>
      <c r="TK1284" s="79"/>
      <c r="TL1284" s="79"/>
      <c r="TM1284" s="79"/>
      <c r="TN1284" s="79"/>
      <c r="TO1284" s="79"/>
      <c r="TP1284" s="79"/>
      <c r="TQ1284" s="79"/>
      <c r="TR1284" s="79"/>
      <c r="TS1284" s="79"/>
      <c r="TT1284" s="79"/>
      <c r="TU1284" s="79"/>
      <c r="TV1284" s="79"/>
      <c r="TW1284" s="79"/>
      <c r="TX1284" s="79"/>
      <c r="TY1284" s="79"/>
      <c r="TZ1284" s="79"/>
      <c r="UA1284" s="79"/>
      <c r="UB1284" s="79"/>
      <c r="UC1284" s="79"/>
      <c r="UD1284" s="79"/>
      <c r="UE1284" s="79"/>
      <c r="UF1284" s="79"/>
      <c r="UG1284" s="79"/>
      <c r="UH1284" s="79"/>
      <c r="UI1284" s="79"/>
      <c r="UJ1284" s="79"/>
      <c r="UK1284" s="79"/>
      <c r="UL1284" s="79"/>
      <c r="UM1284" s="79"/>
      <c r="UN1284" s="79"/>
      <c r="UO1284" s="79"/>
      <c r="UP1284" s="79"/>
      <c r="UQ1284" s="79"/>
      <c r="UR1284" s="79"/>
      <c r="US1284" s="79"/>
      <c r="UT1284" s="79"/>
      <c r="UU1284" s="79"/>
      <c r="UV1284" s="79"/>
      <c r="UW1284" s="79"/>
      <c r="UX1284" s="79"/>
      <c r="UY1284" s="79"/>
      <c r="UZ1284" s="79"/>
      <c r="VA1284" s="79"/>
      <c r="VB1284" s="79"/>
      <c r="VC1284" s="79"/>
      <c r="VD1284" s="79"/>
      <c r="VE1284" s="79"/>
      <c r="VF1284" s="79"/>
      <c r="VG1284" s="79"/>
      <c r="VH1284" s="79"/>
      <c r="VI1284" s="79"/>
      <c r="VJ1284" s="79"/>
      <c r="VK1284" s="79"/>
      <c r="VL1284" s="79"/>
      <c r="VM1284" s="79"/>
      <c r="VN1284" s="79"/>
      <c r="VO1284" s="79"/>
      <c r="VP1284" s="79"/>
      <c r="VQ1284" s="79"/>
      <c r="VR1284" s="79"/>
      <c r="VS1284" s="79"/>
      <c r="VT1284" s="79"/>
      <c r="VU1284" s="79"/>
      <c r="VV1284" s="79"/>
      <c r="VW1284" s="79"/>
      <c r="VX1284" s="79"/>
      <c r="VY1284" s="79"/>
      <c r="VZ1284" s="79"/>
      <c r="WA1284" s="79"/>
      <c r="WB1284" s="79"/>
      <c r="WC1284" s="79"/>
    </row>
    <row r="1285" spans="1:601" s="102" customFormat="1">
      <c r="A1285" s="98">
        <f>IF(C1285=C1284,A1284,IF(C1285=(C1284+1),A1284,(A1284+1)))</f>
        <v>185</v>
      </c>
      <c r="B1285" s="50">
        <f>IF(L1285="Stroke",IF(M1285=M1284,IF(A1285&lt;&gt;A1284,1,IF(L1284="Stroke",B1284+1,IF(L1283="Stroke",B1283+1,IF(L1282="Stroke",B1282+1,IF(L1281="Stroke",B1281+1,IF(L1280="Stroke",B1280+1,IF(L1279="Stroke",B1279+1,IF(L1278="Stroke",B1278+1,"")))))))),IF(A1285&lt;&gt;A1283,1,IF(M1285=M1283,IF(L1283="Stroke",B1283+1,IF(M1285=M1282,IF(L1282="Stroke",B1282+1,""))),1))),"")</f>
        <v>1</v>
      </c>
      <c r="C1285" s="53">
        <f t="shared" si="40"/>
        <v>65663</v>
      </c>
      <c r="D1285" s="53" t="str">
        <f t="shared" si="41"/>
        <v>201823</v>
      </c>
      <c r="E1285" s="53">
        <v>2018</v>
      </c>
      <c r="F1285" s="53">
        <v>2</v>
      </c>
      <c r="G1285" s="53">
        <v>3</v>
      </c>
      <c r="H1285" s="53">
        <v>18</v>
      </c>
      <c r="I1285" s="53">
        <v>14</v>
      </c>
      <c r="J1285" s="53">
        <v>23</v>
      </c>
      <c r="K1285" s="53">
        <v>286</v>
      </c>
      <c r="L1285" s="53" t="s">
        <v>26</v>
      </c>
      <c r="M1285" s="53">
        <v>1</v>
      </c>
      <c r="N1285" s="53" t="s">
        <v>21</v>
      </c>
      <c r="O1285" s="53" t="s">
        <v>27</v>
      </c>
      <c r="P1285" s="53">
        <v>7</v>
      </c>
      <c r="Q1285" s="53"/>
      <c r="R1285" s="61"/>
      <c r="S1285" s="61"/>
      <c r="T1285" s="61"/>
      <c r="U1285" s="79"/>
      <c r="V1285" s="79"/>
      <c r="W1285" s="79"/>
      <c r="X1285" s="79"/>
      <c r="Y1285" s="79"/>
      <c r="Z1285" s="79"/>
      <c r="AA1285" s="79"/>
      <c r="AB1285" s="79"/>
      <c r="AC1285" s="79"/>
      <c r="AD1285" s="79"/>
      <c r="AE1285" s="79"/>
      <c r="AF1285" s="79"/>
      <c r="AG1285" s="79"/>
      <c r="AH1285" s="79"/>
      <c r="AI1285" s="79"/>
      <c r="AJ1285" s="79"/>
      <c r="AK1285" s="79"/>
      <c r="AL1285" s="79"/>
      <c r="AM1285" s="79"/>
      <c r="AN1285" s="79"/>
      <c r="AO1285" s="79"/>
      <c r="AP1285" s="79"/>
      <c r="AQ1285" s="79"/>
      <c r="AR1285" s="79"/>
      <c r="AS1285" s="79"/>
      <c r="AT1285" s="79"/>
      <c r="AU1285" s="79"/>
      <c r="AV1285" s="79"/>
      <c r="AW1285" s="79"/>
      <c r="AX1285" s="79"/>
      <c r="AY1285" s="79"/>
      <c r="AZ1285" s="79"/>
      <c r="BA1285" s="79"/>
      <c r="BB1285" s="79"/>
      <c r="BC1285" s="79"/>
      <c r="BD1285" s="79"/>
      <c r="BE1285" s="79"/>
      <c r="BF1285" s="79"/>
      <c r="BG1285" s="79"/>
      <c r="BH1285" s="79"/>
      <c r="BI1285" s="79"/>
      <c r="BJ1285" s="79"/>
      <c r="BK1285" s="79"/>
      <c r="BL1285" s="79"/>
      <c r="BM1285" s="79"/>
      <c r="BN1285" s="79"/>
      <c r="BO1285" s="79"/>
      <c r="BP1285" s="79"/>
      <c r="BQ1285" s="79"/>
      <c r="BR1285" s="79"/>
      <c r="BS1285" s="79"/>
      <c r="BT1285" s="79"/>
      <c r="BU1285" s="79"/>
      <c r="BV1285" s="79"/>
      <c r="BW1285" s="79"/>
      <c r="BX1285" s="79"/>
      <c r="BY1285" s="79"/>
      <c r="BZ1285" s="79"/>
      <c r="CA1285" s="79"/>
      <c r="CB1285" s="79"/>
      <c r="CC1285" s="79"/>
      <c r="CD1285" s="79"/>
      <c r="CE1285" s="79"/>
      <c r="CF1285" s="79"/>
      <c r="CG1285" s="79"/>
      <c r="CH1285" s="79"/>
      <c r="CI1285" s="79"/>
      <c r="CJ1285" s="79"/>
      <c r="CK1285" s="79"/>
      <c r="CL1285" s="79"/>
      <c r="CM1285" s="79"/>
      <c r="CN1285" s="79"/>
      <c r="CO1285" s="79"/>
      <c r="CP1285" s="79"/>
      <c r="CQ1285" s="79"/>
      <c r="CR1285" s="79"/>
      <c r="CS1285" s="79"/>
      <c r="CT1285" s="79"/>
      <c r="CU1285" s="79"/>
      <c r="CV1285" s="79"/>
      <c r="CW1285" s="79"/>
      <c r="CX1285" s="79"/>
      <c r="CY1285" s="79"/>
      <c r="CZ1285" s="79"/>
      <c r="DA1285" s="79"/>
      <c r="DB1285" s="79"/>
      <c r="DC1285" s="79"/>
      <c r="DD1285" s="79"/>
      <c r="DE1285" s="79"/>
      <c r="DF1285" s="79"/>
      <c r="DG1285" s="79"/>
      <c r="DH1285" s="79"/>
      <c r="DI1285" s="79"/>
      <c r="DJ1285" s="79"/>
      <c r="DK1285" s="79"/>
      <c r="DL1285" s="79"/>
      <c r="DM1285" s="79"/>
      <c r="DN1285" s="79"/>
      <c r="DO1285" s="79"/>
      <c r="DP1285" s="79"/>
      <c r="DQ1285" s="79"/>
      <c r="DR1285" s="79"/>
      <c r="DS1285" s="79"/>
      <c r="DT1285" s="79"/>
      <c r="DU1285" s="79"/>
      <c r="DV1285" s="79"/>
      <c r="DW1285" s="79"/>
      <c r="DX1285" s="79"/>
      <c r="DY1285" s="79"/>
      <c r="DZ1285" s="79"/>
      <c r="EA1285" s="79"/>
      <c r="EB1285" s="79"/>
      <c r="EC1285" s="79"/>
      <c r="ED1285" s="79"/>
      <c r="EE1285" s="79"/>
      <c r="EF1285" s="79"/>
      <c r="EG1285" s="79"/>
      <c r="EH1285" s="79"/>
      <c r="EI1285" s="79"/>
      <c r="EJ1285" s="79"/>
      <c r="EK1285" s="79"/>
      <c r="EL1285" s="79"/>
      <c r="EM1285" s="79"/>
      <c r="EN1285" s="79"/>
      <c r="EO1285" s="79"/>
      <c r="EP1285" s="79"/>
      <c r="EQ1285" s="79"/>
      <c r="ER1285" s="79"/>
      <c r="ES1285" s="79"/>
      <c r="ET1285" s="79"/>
      <c r="EU1285" s="79"/>
      <c r="EV1285" s="79"/>
      <c r="EW1285" s="79"/>
      <c r="EX1285" s="79"/>
      <c r="EY1285" s="79"/>
      <c r="EZ1285" s="79"/>
      <c r="FA1285" s="79"/>
      <c r="FB1285" s="79"/>
      <c r="FC1285" s="79"/>
      <c r="FD1285" s="79"/>
      <c r="FE1285" s="79"/>
      <c r="FF1285" s="79"/>
      <c r="FG1285" s="79"/>
      <c r="FH1285" s="79"/>
      <c r="FI1285" s="79"/>
      <c r="FJ1285" s="79"/>
      <c r="FK1285" s="79"/>
      <c r="FL1285" s="79"/>
      <c r="FM1285" s="79"/>
      <c r="FN1285" s="79"/>
      <c r="FO1285" s="79"/>
      <c r="FP1285" s="79"/>
      <c r="FQ1285" s="79"/>
      <c r="FR1285" s="79"/>
      <c r="FS1285" s="79"/>
      <c r="FT1285" s="79"/>
      <c r="FU1285" s="79"/>
      <c r="FV1285" s="79"/>
      <c r="FW1285" s="79"/>
      <c r="FX1285" s="79"/>
      <c r="FY1285" s="79"/>
      <c r="FZ1285" s="79"/>
      <c r="GA1285" s="79"/>
      <c r="GB1285" s="79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79"/>
      <c r="HP1285" s="79"/>
      <c r="HQ1285" s="79"/>
      <c r="HR1285" s="79"/>
      <c r="HS1285" s="79"/>
      <c r="HT1285" s="79"/>
      <c r="HU1285" s="79"/>
      <c r="HV1285" s="79"/>
      <c r="HW1285" s="79"/>
      <c r="HX1285" s="79"/>
      <c r="HY1285" s="79"/>
      <c r="HZ1285" s="79"/>
      <c r="IA1285" s="79"/>
      <c r="IB1285" s="79"/>
      <c r="IC1285" s="79"/>
      <c r="ID1285" s="79"/>
      <c r="IE1285" s="79"/>
      <c r="IF1285" s="79"/>
      <c r="IG1285" s="79"/>
      <c r="IH1285" s="79"/>
      <c r="II1285" s="79"/>
      <c r="IJ1285" s="79"/>
      <c r="IK1285" s="79"/>
      <c r="IL1285" s="79"/>
      <c r="IM1285" s="79"/>
      <c r="IN1285" s="79"/>
      <c r="IO1285" s="79"/>
      <c r="IP1285" s="79"/>
      <c r="IQ1285" s="79"/>
      <c r="IR1285" s="79"/>
      <c r="IS1285" s="79"/>
      <c r="IT1285" s="79"/>
      <c r="IU1285" s="79"/>
      <c r="IV1285" s="79"/>
      <c r="IW1285" s="79"/>
      <c r="IX1285" s="79"/>
      <c r="IY1285" s="79"/>
      <c r="IZ1285" s="79"/>
      <c r="JA1285" s="79"/>
      <c r="JB1285" s="79"/>
      <c r="JC1285" s="79"/>
      <c r="JD1285" s="79"/>
      <c r="JE1285" s="79"/>
      <c r="JF1285" s="79"/>
      <c r="JG1285" s="79"/>
      <c r="JH1285" s="79"/>
      <c r="JI1285" s="79"/>
      <c r="JJ1285" s="79"/>
      <c r="JK1285" s="79"/>
      <c r="JL1285" s="79"/>
      <c r="JM1285" s="79"/>
      <c r="JN1285" s="79"/>
      <c r="JO1285" s="79"/>
      <c r="JP1285" s="79"/>
      <c r="JQ1285" s="79"/>
      <c r="JR1285" s="79"/>
      <c r="JS1285" s="79"/>
      <c r="JT1285" s="79"/>
      <c r="JU1285" s="79"/>
      <c r="JV1285" s="79"/>
      <c r="JW1285" s="79"/>
      <c r="JX1285" s="79"/>
      <c r="JY1285" s="79"/>
      <c r="JZ1285" s="79"/>
      <c r="KA1285" s="79"/>
      <c r="KB1285" s="79"/>
      <c r="KC1285" s="79"/>
      <c r="KD1285" s="79"/>
      <c r="KE1285" s="79"/>
      <c r="KF1285" s="79"/>
      <c r="KG1285" s="79"/>
      <c r="KH1285" s="79"/>
      <c r="KI1285" s="79"/>
      <c r="KJ1285" s="79"/>
      <c r="KK1285" s="79"/>
      <c r="KL1285" s="79"/>
      <c r="KM1285" s="79"/>
      <c r="KN1285" s="79"/>
      <c r="KO1285" s="79"/>
      <c r="KP1285" s="79"/>
      <c r="KQ1285" s="79"/>
      <c r="KR1285" s="79"/>
      <c r="KS1285" s="79"/>
      <c r="KT1285" s="79"/>
      <c r="KU1285" s="79"/>
      <c r="KV1285" s="79"/>
      <c r="KW1285" s="79"/>
      <c r="KX1285" s="79"/>
      <c r="KY1285" s="79"/>
      <c r="KZ1285" s="79"/>
      <c r="LA1285" s="79"/>
      <c r="LB1285" s="79"/>
      <c r="LC1285" s="79"/>
      <c r="LD1285" s="79"/>
      <c r="LE1285" s="79"/>
      <c r="LF1285" s="79"/>
      <c r="LG1285" s="79"/>
      <c r="LH1285" s="79"/>
      <c r="LI1285" s="79"/>
      <c r="LJ1285" s="79"/>
      <c r="LK1285" s="79"/>
      <c r="LL1285" s="79"/>
      <c r="LM1285" s="79"/>
      <c r="LN1285" s="79"/>
      <c r="LO1285" s="79"/>
      <c r="LP1285" s="79"/>
      <c r="LQ1285" s="79"/>
      <c r="LR1285" s="79"/>
      <c r="LS1285" s="79"/>
      <c r="LT1285" s="79"/>
      <c r="LU1285" s="79"/>
      <c r="LV1285" s="79"/>
      <c r="LW1285" s="79"/>
      <c r="LX1285" s="79"/>
      <c r="LY1285" s="79"/>
      <c r="LZ1285" s="79"/>
      <c r="MA1285" s="79"/>
      <c r="MB1285" s="79"/>
      <c r="MC1285" s="79"/>
      <c r="MD1285" s="79"/>
      <c r="ME1285" s="79"/>
      <c r="MF1285" s="79"/>
      <c r="MG1285" s="79"/>
      <c r="MH1285" s="79"/>
      <c r="MI1285" s="79"/>
      <c r="MJ1285" s="79"/>
      <c r="MK1285" s="79"/>
      <c r="ML1285" s="79"/>
      <c r="MM1285" s="79"/>
      <c r="MN1285" s="79"/>
      <c r="MO1285" s="79"/>
      <c r="MP1285" s="79"/>
      <c r="MQ1285" s="79"/>
      <c r="MR1285" s="79"/>
      <c r="MS1285" s="79"/>
      <c r="MT1285" s="79"/>
      <c r="MU1285" s="79"/>
      <c r="MV1285" s="79"/>
      <c r="MW1285" s="79"/>
      <c r="MX1285" s="79"/>
      <c r="MY1285" s="79"/>
      <c r="MZ1285" s="79"/>
      <c r="NA1285" s="79"/>
      <c r="NB1285" s="79"/>
      <c r="NC1285" s="79"/>
      <c r="ND1285" s="79"/>
      <c r="NE1285" s="79"/>
      <c r="NF1285" s="79"/>
      <c r="NG1285" s="79"/>
      <c r="NH1285" s="79"/>
      <c r="NI1285" s="79"/>
      <c r="NJ1285" s="79"/>
      <c r="NK1285" s="79"/>
      <c r="NL1285" s="79"/>
      <c r="NM1285" s="79"/>
      <c r="NN1285" s="79"/>
      <c r="NO1285" s="79"/>
      <c r="NP1285" s="79"/>
      <c r="NQ1285" s="79"/>
      <c r="NR1285" s="79"/>
      <c r="NS1285" s="79"/>
      <c r="NT1285" s="79"/>
      <c r="NU1285" s="79"/>
      <c r="NV1285" s="79"/>
      <c r="NW1285" s="79"/>
      <c r="NX1285" s="79"/>
      <c r="NY1285" s="79"/>
      <c r="NZ1285" s="79"/>
      <c r="OA1285" s="79"/>
      <c r="OB1285" s="79"/>
      <c r="OC1285" s="79"/>
      <c r="OD1285" s="79"/>
      <c r="OE1285" s="79"/>
      <c r="OF1285" s="79"/>
      <c r="OG1285" s="79"/>
      <c r="OH1285" s="79"/>
      <c r="OI1285" s="79"/>
      <c r="OJ1285" s="79"/>
      <c r="OK1285" s="79"/>
      <c r="OL1285" s="79"/>
      <c r="OM1285" s="79"/>
      <c r="ON1285" s="79"/>
      <c r="OO1285" s="79"/>
      <c r="OP1285" s="79"/>
      <c r="OQ1285" s="79"/>
      <c r="OR1285" s="79"/>
      <c r="OS1285" s="79"/>
      <c r="OT1285" s="79"/>
      <c r="OU1285" s="79"/>
      <c r="OV1285" s="79"/>
      <c r="OW1285" s="79"/>
      <c r="OX1285" s="79"/>
      <c r="OY1285" s="79"/>
      <c r="OZ1285" s="79"/>
      <c r="PA1285" s="79"/>
      <c r="PB1285" s="79"/>
      <c r="PC1285" s="79"/>
      <c r="PD1285" s="79"/>
      <c r="PE1285" s="79"/>
      <c r="PF1285" s="79"/>
      <c r="PG1285" s="79"/>
      <c r="PH1285" s="79"/>
      <c r="PI1285" s="79"/>
      <c r="PJ1285" s="79"/>
      <c r="PK1285" s="79"/>
      <c r="PL1285" s="79"/>
      <c r="PM1285" s="79"/>
      <c r="PN1285" s="79"/>
      <c r="PO1285" s="79"/>
      <c r="PP1285" s="79"/>
      <c r="PQ1285" s="79"/>
      <c r="PR1285" s="79"/>
      <c r="PS1285" s="79"/>
      <c r="PT1285" s="79"/>
      <c r="PU1285" s="79"/>
      <c r="PV1285" s="79"/>
      <c r="PW1285" s="79"/>
      <c r="PX1285" s="79"/>
      <c r="PY1285" s="79"/>
      <c r="PZ1285" s="79"/>
      <c r="QA1285" s="79"/>
      <c r="QB1285" s="79"/>
      <c r="QC1285" s="79"/>
      <c r="QD1285" s="79"/>
      <c r="QE1285" s="79"/>
      <c r="QF1285" s="79"/>
      <c r="QG1285" s="79"/>
      <c r="QH1285" s="79"/>
      <c r="QI1285" s="79"/>
      <c r="QJ1285" s="79"/>
      <c r="QK1285" s="79"/>
      <c r="QL1285" s="79"/>
      <c r="QM1285" s="79"/>
      <c r="QN1285" s="79"/>
      <c r="QO1285" s="79"/>
      <c r="QP1285" s="79"/>
      <c r="QQ1285" s="79"/>
      <c r="QR1285" s="79"/>
      <c r="QS1285" s="79"/>
      <c r="QT1285" s="79"/>
      <c r="QU1285" s="79"/>
      <c r="QV1285" s="79"/>
      <c r="QW1285" s="79"/>
      <c r="QX1285" s="79"/>
      <c r="QY1285" s="79"/>
      <c r="QZ1285" s="79"/>
      <c r="RA1285" s="79"/>
      <c r="RB1285" s="79"/>
      <c r="RC1285" s="79"/>
      <c r="RD1285" s="79"/>
      <c r="RE1285" s="79"/>
      <c r="RF1285" s="79"/>
      <c r="RG1285" s="79"/>
      <c r="RH1285" s="79"/>
      <c r="RI1285" s="79"/>
      <c r="RJ1285" s="79"/>
      <c r="RK1285" s="79"/>
      <c r="RL1285" s="79"/>
      <c r="RM1285" s="79"/>
      <c r="RN1285" s="79"/>
      <c r="RO1285" s="79"/>
      <c r="RP1285" s="79"/>
      <c r="RQ1285" s="79"/>
      <c r="RR1285" s="79"/>
      <c r="RS1285" s="79"/>
      <c r="RT1285" s="79"/>
      <c r="RU1285" s="79"/>
      <c r="RV1285" s="79"/>
      <c r="RW1285" s="79"/>
      <c r="RX1285" s="79"/>
      <c r="RY1285" s="79"/>
      <c r="RZ1285" s="79"/>
      <c r="SA1285" s="79"/>
      <c r="SB1285" s="79"/>
      <c r="SC1285" s="79"/>
      <c r="SD1285" s="79"/>
      <c r="SE1285" s="79"/>
      <c r="SF1285" s="79"/>
      <c r="SG1285" s="79"/>
      <c r="SH1285" s="79"/>
      <c r="SI1285" s="79"/>
      <c r="SJ1285" s="79"/>
      <c r="SK1285" s="79"/>
      <c r="SL1285" s="79"/>
      <c r="SM1285" s="79"/>
      <c r="SN1285" s="79"/>
      <c r="SO1285" s="79"/>
      <c r="SP1285" s="79"/>
      <c r="SQ1285" s="79"/>
      <c r="SR1285" s="79"/>
      <c r="SS1285" s="79"/>
      <c r="ST1285" s="79"/>
      <c r="SU1285" s="79"/>
      <c r="SV1285" s="79"/>
      <c r="SW1285" s="79"/>
      <c r="SX1285" s="79"/>
      <c r="SY1285" s="79"/>
      <c r="SZ1285" s="79"/>
      <c r="TA1285" s="79"/>
      <c r="TB1285" s="79"/>
      <c r="TC1285" s="79"/>
      <c r="TD1285" s="79"/>
      <c r="TE1285" s="79"/>
      <c r="TF1285" s="79"/>
      <c r="TG1285" s="79"/>
      <c r="TH1285" s="79"/>
      <c r="TI1285" s="79"/>
      <c r="TJ1285" s="79"/>
      <c r="TK1285" s="79"/>
      <c r="TL1285" s="79"/>
      <c r="TM1285" s="79"/>
      <c r="TN1285" s="79"/>
      <c r="TO1285" s="79"/>
      <c r="TP1285" s="79"/>
      <c r="TQ1285" s="79"/>
      <c r="TR1285" s="79"/>
      <c r="TS1285" s="79"/>
      <c r="TT1285" s="79"/>
      <c r="TU1285" s="79"/>
      <c r="TV1285" s="79"/>
      <c r="TW1285" s="79"/>
      <c r="TX1285" s="79"/>
      <c r="TY1285" s="79"/>
      <c r="TZ1285" s="79"/>
      <c r="UA1285" s="79"/>
      <c r="UB1285" s="79"/>
      <c r="UC1285" s="79"/>
      <c r="UD1285" s="79"/>
      <c r="UE1285" s="79"/>
      <c r="UF1285" s="79"/>
      <c r="UG1285" s="79"/>
      <c r="UH1285" s="79"/>
      <c r="UI1285" s="79"/>
      <c r="UJ1285" s="79"/>
      <c r="UK1285" s="79"/>
      <c r="UL1285" s="79"/>
      <c r="UM1285" s="79"/>
      <c r="UN1285" s="79"/>
      <c r="UO1285" s="79"/>
      <c r="UP1285" s="79"/>
      <c r="UQ1285" s="79"/>
      <c r="UR1285" s="79"/>
      <c r="US1285" s="79"/>
      <c r="UT1285" s="79"/>
      <c r="UU1285" s="79"/>
      <c r="UV1285" s="79"/>
      <c r="UW1285" s="79"/>
      <c r="UX1285" s="79"/>
      <c r="UY1285" s="79"/>
      <c r="UZ1285" s="79"/>
      <c r="VA1285" s="79"/>
      <c r="VB1285" s="79"/>
      <c r="VC1285" s="79"/>
      <c r="VD1285" s="79"/>
      <c r="VE1285" s="79"/>
      <c r="VF1285" s="79"/>
      <c r="VG1285" s="79"/>
      <c r="VH1285" s="79"/>
      <c r="VI1285" s="79"/>
      <c r="VJ1285" s="79"/>
      <c r="VK1285" s="79"/>
      <c r="VL1285" s="79"/>
      <c r="VM1285" s="79"/>
      <c r="VN1285" s="79"/>
      <c r="VO1285" s="79"/>
      <c r="VP1285" s="79"/>
      <c r="VQ1285" s="79"/>
      <c r="VR1285" s="79"/>
      <c r="VS1285" s="79"/>
      <c r="VT1285" s="79"/>
      <c r="VU1285" s="79"/>
      <c r="VV1285" s="79"/>
      <c r="VW1285" s="79"/>
      <c r="VX1285" s="79"/>
      <c r="VY1285" s="79"/>
      <c r="VZ1285" s="79"/>
      <c r="WA1285" s="79"/>
      <c r="WB1285" s="79"/>
      <c r="WC1285" s="79"/>
    </row>
    <row r="1286" spans="1:601" s="79" customFormat="1">
      <c r="A1286" s="60">
        <f>IF(C1286=C1285,A1285,IF(C1286=(C1285+1),A1285,(A1285+1)))</f>
        <v>185</v>
      </c>
      <c r="B1286" s="50" t="str">
        <f>IF(L1286="Stroke",IF(M1286=M1285,IF(A1286&lt;&gt;A1285,1,IF(L1285="Stroke",B1285+1,IF(L1284="Stroke",B1284+1,IF(L1283="Stroke",B1283+1,IF(L1282="Stroke",B1282+1,IF(L1281="Stroke",B1281+1,IF(L1280="Stroke",B1280+1,IF(L1279="Stroke",B1279+1,"")))))))),IF(A1286&lt;&gt;A1284,1,IF(M1286=M1284,IF(L1284="Stroke",B1284+1,IF(M1286=M1283,IF(L1283="Stroke",B1283+1,""))),1))),"")</f>
        <v/>
      </c>
      <c r="C1286" s="60">
        <f t="shared" si="40"/>
        <v>65663</v>
      </c>
      <c r="D1286" s="60" t="str">
        <f t="shared" si="41"/>
        <v>201823</v>
      </c>
      <c r="E1286" s="60">
        <v>2018</v>
      </c>
      <c r="F1286" s="60">
        <v>2</v>
      </c>
      <c r="G1286" s="60">
        <v>3</v>
      </c>
      <c r="H1286" s="60">
        <v>18</v>
      </c>
      <c r="I1286" s="60">
        <v>14</v>
      </c>
      <c r="J1286" s="60">
        <v>23</v>
      </c>
      <c r="K1286" s="60">
        <v>305</v>
      </c>
      <c r="L1286" s="60" t="s">
        <v>182</v>
      </c>
      <c r="M1286" s="60">
        <v>1</v>
      </c>
      <c r="N1286" s="60" t="s">
        <v>21</v>
      </c>
      <c r="O1286" s="60" t="s">
        <v>27</v>
      </c>
      <c r="P1286" s="60">
        <f>305-305</f>
        <v>0</v>
      </c>
      <c r="Q1286" s="60"/>
      <c r="R1286" s="60"/>
      <c r="S1286" s="60"/>
      <c r="T1286" s="60"/>
    </row>
    <row r="1287" spans="1:601" s="102" customFormat="1">
      <c r="A1287" s="54">
        <f>IF(C1287=C1286,A1286,IF(C1287=(C1286+1),A1286,(A1286+1)))</f>
        <v>185</v>
      </c>
      <c r="B1287" s="50" t="str">
        <f>IF(L1287="Stroke",IF(M1287=M1286,IF(A1287&lt;&gt;A1286,1,IF(L1286="Stroke",B1286+1,IF(L1285="Stroke",B1285+1,IF(L1284="Stroke",B1284+1,IF(L1283="Stroke",B1283+1,IF(L1282="Stroke",B1282+1,IF(L1281="Stroke",B1281+1,IF(L1280="Stroke",B1280+1,"")))))))),IF(A1287&lt;&gt;A1285,1,IF(M1287=M1285,IF(L1285="Stroke",B1285+1,IF(M1287=M1284,IF(L1284="Stroke",B1284+1,""))),1))),"")</f>
        <v/>
      </c>
      <c r="C1287" s="54">
        <f t="shared" si="40"/>
        <v>65663</v>
      </c>
      <c r="D1287" s="54" t="str">
        <f t="shared" si="41"/>
        <v>201823</v>
      </c>
      <c r="E1287" s="54">
        <v>2018</v>
      </c>
      <c r="F1287" s="54">
        <v>2</v>
      </c>
      <c r="G1287" s="54">
        <v>3</v>
      </c>
      <c r="H1287" s="54">
        <v>18</v>
      </c>
      <c r="I1287" s="54">
        <v>14</v>
      </c>
      <c r="J1287" s="54">
        <v>23</v>
      </c>
      <c r="K1287" s="54">
        <v>308</v>
      </c>
      <c r="L1287" s="54" t="s">
        <v>182</v>
      </c>
      <c r="M1287" s="54">
        <v>0</v>
      </c>
      <c r="N1287" s="54" t="s">
        <v>89</v>
      </c>
      <c r="O1287" s="54" t="s">
        <v>27</v>
      </c>
      <c r="P1287" s="54">
        <v>0</v>
      </c>
      <c r="Q1287" s="54" t="s">
        <v>134</v>
      </c>
      <c r="R1287" s="61"/>
      <c r="S1287" s="61"/>
      <c r="T1287" s="61"/>
      <c r="U1287" s="79"/>
      <c r="V1287" s="79"/>
      <c r="W1287" s="79"/>
      <c r="X1287" s="79"/>
      <c r="Y1287" s="79"/>
      <c r="Z1287" s="79"/>
      <c r="AA1287" s="79"/>
      <c r="AB1287" s="79"/>
      <c r="AC1287" s="79"/>
      <c r="AD1287" s="79"/>
      <c r="AE1287" s="79"/>
      <c r="AF1287" s="79"/>
      <c r="AG1287" s="79"/>
      <c r="AH1287" s="79"/>
      <c r="AI1287" s="79"/>
      <c r="AJ1287" s="79"/>
      <c r="AK1287" s="79"/>
      <c r="AL1287" s="79"/>
      <c r="AM1287" s="79"/>
      <c r="AN1287" s="79"/>
      <c r="AO1287" s="79"/>
      <c r="AP1287" s="79"/>
      <c r="AQ1287" s="79"/>
      <c r="AR1287" s="79"/>
      <c r="AS1287" s="79"/>
      <c r="AT1287" s="79"/>
      <c r="AU1287" s="79"/>
      <c r="AV1287" s="79"/>
      <c r="AW1287" s="79"/>
      <c r="AX1287" s="79"/>
      <c r="AY1287" s="79"/>
      <c r="AZ1287" s="79"/>
      <c r="BA1287" s="79"/>
      <c r="BB1287" s="79"/>
      <c r="BC1287" s="79"/>
      <c r="BD1287" s="79"/>
      <c r="BE1287" s="79"/>
      <c r="BF1287" s="79"/>
      <c r="BG1287" s="79"/>
      <c r="BH1287" s="79"/>
      <c r="BI1287" s="79"/>
      <c r="BJ1287" s="79"/>
      <c r="BK1287" s="79"/>
      <c r="BL1287" s="79"/>
      <c r="BM1287" s="79"/>
      <c r="BN1287" s="79"/>
      <c r="BO1287" s="79"/>
      <c r="BP1287" s="79"/>
      <c r="BQ1287" s="79"/>
      <c r="BR1287" s="79"/>
      <c r="BS1287" s="79"/>
      <c r="BT1287" s="79"/>
      <c r="BU1287" s="79"/>
      <c r="BV1287" s="79"/>
      <c r="BW1287" s="79"/>
      <c r="BX1287" s="79"/>
      <c r="BY1287" s="79"/>
      <c r="BZ1287" s="79"/>
      <c r="CA1287" s="79"/>
      <c r="CB1287" s="79"/>
      <c r="CC1287" s="79"/>
      <c r="CD1287" s="79"/>
      <c r="CE1287" s="79"/>
      <c r="CF1287" s="79"/>
      <c r="CG1287" s="79"/>
      <c r="CH1287" s="79"/>
      <c r="CI1287" s="79"/>
      <c r="CJ1287" s="79"/>
      <c r="CK1287" s="79"/>
      <c r="CL1287" s="79"/>
      <c r="CM1287" s="79"/>
      <c r="CN1287" s="79"/>
      <c r="CO1287" s="79"/>
      <c r="CP1287" s="79"/>
      <c r="CQ1287" s="79"/>
      <c r="CR1287" s="79"/>
      <c r="CS1287" s="79"/>
      <c r="CT1287" s="79"/>
      <c r="CU1287" s="79"/>
      <c r="CV1287" s="79"/>
      <c r="CW1287" s="79"/>
      <c r="CX1287" s="79"/>
      <c r="CY1287" s="79"/>
      <c r="CZ1287" s="79"/>
      <c r="DA1287" s="79"/>
      <c r="DB1287" s="79"/>
      <c r="DC1287" s="79"/>
      <c r="DD1287" s="79"/>
      <c r="DE1287" s="79"/>
      <c r="DF1287" s="79"/>
      <c r="DG1287" s="79"/>
      <c r="DH1287" s="79"/>
      <c r="DI1287" s="79"/>
      <c r="DJ1287" s="79"/>
      <c r="DK1287" s="79"/>
      <c r="DL1287" s="79"/>
      <c r="DM1287" s="79"/>
      <c r="DN1287" s="79"/>
      <c r="DO1287" s="79"/>
      <c r="DP1287" s="79"/>
      <c r="DQ1287" s="79"/>
      <c r="DR1287" s="79"/>
      <c r="DS1287" s="79"/>
      <c r="DT1287" s="79"/>
      <c r="DU1287" s="79"/>
      <c r="DV1287" s="79"/>
      <c r="DW1287" s="79"/>
      <c r="DX1287" s="79"/>
      <c r="DY1287" s="79"/>
      <c r="DZ1287" s="79"/>
      <c r="EA1287" s="79"/>
      <c r="EB1287" s="79"/>
      <c r="EC1287" s="79"/>
      <c r="ED1287" s="79"/>
      <c r="EE1287" s="79"/>
      <c r="EF1287" s="79"/>
      <c r="EG1287" s="79"/>
      <c r="EH1287" s="79"/>
      <c r="EI1287" s="79"/>
      <c r="EJ1287" s="79"/>
      <c r="EK1287" s="79"/>
      <c r="EL1287" s="79"/>
      <c r="EM1287" s="79"/>
      <c r="EN1287" s="79"/>
      <c r="EO1287" s="79"/>
      <c r="EP1287" s="79"/>
      <c r="EQ1287" s="79"/>
      <c r="ER1287" s="79"/>
      <c r="ES1287" s="79"/>
      <c r="ET1287" s="79"/>
      <c r="EU1287" s="79"/>
      <c r="EV1287" s="79"/>
      <c r="EW1287" s="79"/>
      <c r="EX1287" s="79"/>
      <c r="EY1287" s="79"/>
      <c r="EZ1287" s="79"/>
      <c r="FA1287" s="79"/>
      <c r="FB1287" s="79"/>
      <c r="FC1287" s="79"/>
      <c r="FD1287" s="79"/>
      <c r="FE1287" s="79"/>
      <c r="FF1287" s="79"/>
      <c r="FG1287" s="79"/>
      <c r="FH1287" s="79"/>
      <c r="FI1287" s="79"/>
      <c r="FJ1287" s="79"/>
      <c r="FK1287" s="79"/>
      <c r="FL1287" s="79"/>
      <c r="FM1287" s="79"/>
      <c r="FN1287" s="79"/>
      <c r="FO1287" s="79"/>
      <c r="FP1287" s="79"/>
      <c r="FQ1287" s="79"/>
      <c r="FR1287" s="79"/>
      <c r="FS1287" s="79"/>
      <c r="FT1287" s="79"/>
      <c r="FU1287" s="79"/>
      <c r="FV1287" s="79"/>
      <c r="FW1287" s="79"/>
      <c r="FX1287" s="79"/>
      <c r="FY1287" s="79"/>
      <c r="FZ1287" s="79"/>
      <c r="GA1287" s="79"/>
      <c r="GB1287" s="79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79"/>
      <c r="HP1287" s="79"/>
      <c r="HQ1287" s="79"/>
      <c r="HR1287" s="79"/>
      <c r="HS1287" s="79"/>
      <c r="HT1287" s="79"/>
      <c r="HU1287" s="79"/>
      <c r="HV1287" s="79"/>
      <c r="HW1287" s="79"/>
      <c r="HX1287" s="79"/>
      <c r="HY1287" s="79"/>
      <c r="HZ1287" s="79"/>
      <c r="IA1287" s="79"/>
      <c r="IB1287" s="79"/>
      <c r="IC1287" s="79"/>
      <c r="ID1287" s="79"/>
      <c r="IE1287" s="79"/>
      <c r="IF1287" s="79"/>
      <c r="IG1287" s="79"/>
      <c r="IH1287" s="79"/>
      <c r="II1287" s="79"/>
      <c r="IJ1287" s="79"/>
      <c r="IK1287" s="79"/>
      <c r="IL1287" s="79"/>
      <c r="IM1287" s="79"/>
      <c r="IN1287" s="79"/>
      <c r="IO1287" s="79"/>
      <c r="IP1287" s="79"/>
      <c r="IQ1287" s="79"/>
      <c r="IR1287" s="79"/>
      <c r="IS1287" s="79"/>
      <c r="IT1287" s="79"/>
      <c r="IU1287" s="79"/>
      <c r="IV1287" s="79"/>
      <c r="IW1287" s="79"/>
      <c r="IX1287" s="79"/>
      <c r="IY1287" s="79"/>
      <c r="IZ1287" s="79"/>
      <c r="JA1287" s="79"/>
      <c r="JB1287" s="79"/>
      <c r="JC1287" s="79"/>
      <c r="JD1287" s="79"/>
      <c r="JE1287" s="79"/>
      <c r="JF1287" s="79"/>
      <c r="JG1287" s="79"/>
      <c r="JH1287" s="79"/>
      <c r="JI1287" s="79"/>
      <c r="JJ1287" s="79"/>
      <c r="JK1287" s="79"/>
      <c r="JL1287" s="79"/>
      <c r="JM1287" s="79"/>
      <c r="JN1287" s="79"/>
      <c r="JO1287" s="79"/>
      <c r="JP1287" s="79"/>
      <c r="JQ1287" s="79"/>
      <c r="JR1287" s="79"/>
      <c r="JS1287" s="79"/>
      <c r="JT1287" s="79"/>
      <c r="JU1287" s="79"/>
      <c r="JV1287" s="79"/>
      <c r="JW1287" s="79"/>
      <c r="JX1287" s="79"/>
      <c r="JY1287" s="79"/>
      <c r="JZ1287" s="79"/>
      <c r="KA1287" s="79"/>
      <c r="KB1287" s="79"/>
      <c r="KC1287" s="79"/>
      <c r="KD1287" s="79"/>
      <c r="KE1287" s="79"/>
      <c r="KF1287" s="79"/>
      <c r="KG1287" s="79"/>
      <c r="KH1287" s="79"/>
      <c r="KI1287" s="79"/>
      <c r="KJ1287" s="79"/>
      <c r="KK1287" s="79"/>
      <c r="KL1287" s="79"/>
      <c r="KM1287" s="79"/>
      <c r="KN1287" s="79"/>
      <c r="KO1287" s="79"/>
      <c r="KP1287" s="79"/>
      <c r="KQ1287" s="79"/>
      <c r="KR1287" s="79"/>
      <c r="KS1287" s="79"/>
      <c r="KT1287" s="79"/>
      <c r="KU1287" s="79"/>
      <c r="KV1287" s="79"/>
      <c r="KW1287" s="79"/>
      <c r="KX1287" s="79"/>
      <c r="KY1287" s="79"/>
      <c r="KZ1287" s="79"/>
      <c r="LA1287" s="79"/>
      <c r="LB1287" s="79"/>
      <c r="LC1287" s="79"/>
      <c r="LD1287" s="79"/>
      <c r="LE1287" s="79"/>
      <c r="LF1287" s="79"/>
      <c r="LG1287" s="79"/>
      <c r="LH1287" s="79"/>
      <c r="LI1287" s="79"/>
      <c r="LJ1287" s="79"/>
      <c r="LK1287" s="79"/>
      <c r="LL1287" s="79"/>
      <c r="LM1287" s="79"/>
      <c r="LN1287" s="79"/>
      <c r="LO1287" s="79"/>
      <c r="LP1287" s="79"/>
      <c r="LQ1287" s="79"/>
      <c r="LR1287" s="79"/>
      <c r="LS1287" s="79"/>
      <c r="LT1287" s="79"/>
      <c r="LU1287" s="79"/>
      <c r="LV1287" s="79"/>
      <c r="LW1287" s="79"/>
      <c r="LX1287" s="79"/>
      <c r="LY1287" s="79"/>
      <c r="LZ1287" s="79"/>
      <c r="MA1287" s="79"/>
      <c r="MB1287" s="79"/>
      <c r="MC1287" s="79"/>
      <c r="MD1287" s="79"/>
      <c r="ME1287" s="79"/>
      <c r="MF1287" s="79"/>
      <c r="MG1287" s="79"/>
      <c r="MH1287" s="79"/>
      <c r="MI1287" s="79"/>
      <c r="MJ1287" s="79"/>
      <c r="MK1287" s="79"/>
      <c r="ML1287" s="79"/>
      <c r="MM1287" s="79"/>
      <c r="MN1287" s="79"/>
      <c r="MO1287" s="79"/>
      <c r="MP1287" s="79"/>
      <c r="MQ1287" s="79"/>
      <c r="MR1287" s="79"/>
      <c r="MS1287" s="79"/>
      <c r="MT1287" s="79"/>
      <c r="MU1287" s="79"/>
      <c r="MV1287" s="79"/>
      <c r="MW1287" s="79"/>
      <c r="MX1287" s="79"/>
      <c r="MY1287" s="79"/>
      <c r="MZ1287" s="79"/>
      <c r="NA1287" s="79"/>
      <c r="NB1287" s="79"/>
      <c r="NC1287" s="79"/>
      <c r="ND1287" s="79"/>
      <c r="NE1287" s="79"/>
      <c r="NF1287" s="79"/>
      <c r="NG1287" s="79"/>
      <c r="NH1287" s="79"/>
      <c r="NI1287" s="79"/>
      <c r="NJ1287" s="79"/>
      <c r="NK1287" s="79"/>
      <c r="NL1287" s="79"/>
      <c r="NM1287" s="79"/>
      <c r="NN1287" s="79"/>
      <c r="NO1287" s="79"/>
      <c r="NP1287" s="79"/>
      <c r="NQ1287" s="79"/>
      <c r="NR1287" s="79"/>
      <c r="NS1287" s="79"/>
      <c r="NT1287" s="79"/>
      <c r="NU1287" s="79"/>
      <c r="NV1287" s="79"/>
      <c r="NW1287" s="79"/>
      <c r="NX1287" s="79"/>
      <c r="NY1287" s="79"/>
      <c r="NZ1287" s="79"/>
      <c r="OA1287" s="79"/>
      <c r="OB1287" s="79"/>
      <c r="OC1287" s="79"/>
      <c r="OD1287" s="79"/>
      <c r="OE1287" s="79"/>
      <c r="OF1287" s="79"/>
      <c r="OG1287" s="79"/>
      <c r="OH1287" s="79"/>
      <c r="OI1287" s="79"/>
      <c r="OJ1287" s="79"/>
      <c r="OK1287" s="79"/>
      <c r="OL1287" s="79"/>
      <c r="OM1287" s="79"/>
      <c r="ON1287" s="79"/>
      <c r="OO1287" s="79"/>
      <c r="OP1287" s="79"/>
      <c r="OQ1287" s="79"/>
      <c r="OR1287" s="79"/>
      <c r="OS1287" s="79"/>
      <c r="OT1287" s="79"/>
      <c r="OU1287" s="79"/>
      <c r="OV1287" s="79"/>
      <c r="OW1287" s="79"/>
      <c r="OX1287" s="79"/>
      <c r="OY1287" s="79"/>
      <c r="OZ1287" s="79"/>
      <c r="PA1287" s="79"/>
      <c r="PB1287" s="79"/>
      <c r="PC1287" s="79"/>
      <c r="PD1287" s="79"/>
      <c r="PE1287" s="79"/>
      <c r="PF1287" s="79"/>
      <c r="PG1287" s="79"/>
      <c r="PH1287" s="79"/>
      <c r="PI1287" s="79"/>
      <c r="PJ1287" s="79"/>
      <c r="PK1287" s="79"/>
      <c r="PL1287" s="79"/>
      <c r="PM1287" s="79"/>
      <c r="PN1287" s="79"/>
      <c r="PO1287" s="79"/>
      <c r="PP1287" s="79"/>
      <c r="PQ1287" s="79"/>
      <c r="PR1287" s="79"/>
      <c r="PS1287" s="79"/>
      <c r="PT1287" s="79"/>
      <c r="PU1287" s="79"/>
      <c r="PV1287" s="79"/>
      <c r="PW1287" s="79"/>
      <c r="PX1287" s="79"/>
      <c r="PY1287" s="79"/>
      <c r="PZ1287" s="79"/>
      <c r="QA1287" s="79"/>
      <c r="QB1287" s="79"/>
      <c r="QC1287" s="79"/>
      <c r="QD1287" s="79"/>
      <c r="QE1287" s="79"/>
      <c r="QF1287" s="79"/>
      <c r="QG1287" s="79"/>
      <c r="QH1287" s="79"/>
      <c r="QI1287" s="79"/>
      <c r="QJ1287" s="79"/>
      <c r="QK1287" s="79"/>
      <c r="QL1287" s="79"/>
      <c r="QM1287" s="79"/>
      <c r="QN1287" s="79"/>
      <c r="QO1287" s="79"/>
      <c r="QP1287" s="79"/>
      <c r="QQ1287" s="79"/>
      <c r="QR1287" s="79"/>
      <c r="QS1287" s="79"/>
      <c r="QT1287" s="79"/>
      <c r="QU1287" s="79"/>
      <c r="QV1287" s="79"/>
      <c r="QW1287" s="79"/>
      <c r="QX1287" s="79"/>
      <c r="QY1287" s="79"/>
      <c r="QZ1287" s="79"/>
      <c r="RA1287" s="79"/>
      <c r="RB1287" s="79"/>
      <c r="RC1287" s="79"/>
      <c r="RD1287" s="79"/>
      <c r="RE1287" s="79"/>
      <c r="RF1287" s="79"/>
      <c r="RG1287" s="79"/>
      <c r="RH1287" s="79"/>
      <c r="RI1287" s="79"/>
      <c r="RJ1287" s="79"/>
      <c r="RK1287" s="79"/>
      <c r="RL1287" s="79"/>
      <c r="RM1287" s="79"/>
      <c r="RN1287" s="79"/>
      <c r="RO1287" s="79"/>
      <c r="RP1287" s="79"/>
      <c r="RQ1287" s="79"/>
      <c r="RR1287" s="79"/>
      <c r="RS1287" s="79"/>
      <c r="RT1287" s="79"/>
      <c r="RU1287" s="79"/>
      <c r="RV1287" s="79"/>
      <c r="RW1287" s="79"/>
      <c r="RX1287" s="79"/>
      <c r="RY1287" s="79"/>
      <c r="RZ1287" s="79"/>
      <c r="SA1287" s="79"/>
      <c r="SB1287" s="79"/>
      <c r="SC1287" s="79"/>
      <c r="SD1287" s="79"/>
      <c r="SE1287" s="79"/>
      <c r="SF1287" s="79"/>
      <c r="SG1287" s="79"/>
      <c r="SH1287" s="79"/>
      <c r="SI1287" s="79"/>
      <c r="SJ1287" s="79"/>
      <c r="SK1287" s="79"/>
      <c r="SL1287" s="79"/>
      <c r="SM1287" s="79"/>
      <c r="SN1287" s="79"/>
      <c r="SO1287" s="79"/>
      <c r="SP1287" s="79"/>
      <c r="SQ1287" s="79"/>
      <c r="SR1287" s="79"/>
      <c r="SS1287" s="79"/>
      <c r="ST1287" s="79"/>
      <c r="SU1287" s="79"/>
      <c r="SV1287" s="79"/>
      <c r="SW1287" s="79"/>
      <c r="SX1287" s="79"/>
      <c r="SY1287" s="79"/>
      <c r="SZ1287" s="79"/>
      <c r="TA1287" s="79"/>
      <c r="TB1287" s="79"/>
      <c r="TC1287" s="79"/>
      <c r="TD1287" s="79"/>
      <c r="TE1287" s="79"/>
      <c r="TF1287" s="79"/>
      <c r="TG1287" s="79"/>
      <c r="TH1287" s="79"/>
      <c r="TI1287" s="79"/>
      <c r="TJ1287" s="79"/>
      <c r="TK1287" s="79"/>
      <c r="TL1287" s="79"/>
      <c r="TM1287" s="79"/>
      <c r="TN1287" s="79"/>
      <c r="TO1287" s="79"/>
      <c r="TP1287" s="79"/>
      <c r="TQ1287" s="79"/>
      <c r="TR1287" s="79"/>
      <c r="TS1287" s="79"/>
      <c r="TT1287" s="79"/>
      <c r="TU1287" s="79"/>
      <c r="TV1287" s="79"/>
      <c r="TW1287" s="79"/>
      <c r="TX1287" s="79"/>
      <c r="TY1287" s="79"/>
      <c r="TZ1287" s="79"/>
      <c r="UA1287" s="79"/>
      <c r="UB1287" s="79"/>
      <c r="UC1287" s="79"/>
      <c r="UD1287" s="79"/>
      <c r="UE1287" s="79"/>
      <c r="UF1287" s="79"/>
      <c r="UG1287" s="79"/>
      <c r="UH1287" s="79"/>
      <c r="UI1287" s="79"/>
      <c r="UJ1287" s="79"/>
      <c r="UK1287" s="79"/>
      <c r="UL1287" s="79"/>
      <c r="UM1287" s="79"/>
      <c r="UN1287" s="79"/>
      <c r="UO1287" s="79"/>
      <c r="UP1287" s="79"/>
      <c r="UQ1287" s="79"/>
      <c r="UR1287" s="79"/>
      <c r="US1287" s="79"/>
      <c r="UT1287" s="79"/>
      <c r="UU1287" s="79"/>
      <c r="UV1287" s="79"/>
      <c r="UW1287" s="79"/>
      <c r="UX1287" s="79"/>
      <c r="UY1287" s="79"/>
      <c r="UZ1287" s="79"/>
      <c r="VA1287" s="79"/>
      <c r="VB1287" s="79"/>
      <c r="VC1287" s="79"/>
      <c r="VD1287" s="79"/>
      <c r="VE1287" s="79"/>
      <c r="VF1287" s="79"/>
      <c r="VG1287" s="79"/>
      <c r="VH1287" s="79"/>
      <c r="VI1287" s="79"/>
      <c r="VJ1287" s="79"/>
      <c r="VK1287" s="79"/>
      <c r="VL1287" s="79"/>
      <c r="VM1287" s="79"/>
      <c r="VN1287" s="79"/>
      <c r="VO1287" s="79"/>
      <c r="VP1287" s="79"/>
      <c r="VQ1287" s="79"/>
      <c r="VR1287" s="79"/>
      <c r="VS1287" s="79"/>
      <c r="VT1287" s="79"/>
      <c r="VU1287" s="79"/>
      <c r="VV1287" s="79"/>
      <c r="VW1287" s="79"/>
      <c r="VX1287" s="79"/>
      <c r="VY1287" s="79"/>
      <c r="VZ1287" s="79"/>
      <c r="WA1287" s="79"/>
      <c r="WB1287" s="79"/>
      <c r="WC1287" s="79"/>
    </row>
    <row r="1288" spans="1:601" s="102" customFormat="1">
      <c r="A1288" s="54">
        <f>IF(C1288=C1287,A1287,IF(C1288=(C1287+1),A1287,(A1287+1)))</f>
        <v>185</v>
      </c>
      <c r="B1288" s="50" t="str">
        <f>IF(L1288="Stroke",IF(M1288=M1287,IF(A1288&lt;&gt;A1287,1,IF(L1287="Stroke",B1287+1,IF(L1286="Stroke",B1286+1,IF(L1285="Stroke",B1285+1,IF(L1284="Stroke",B1284+1,IF(L1283="Stroke",B1283+1,IF(L1282="Stroke",B1282+1,IF(L1281="Stroke",B1281+1,"")))))))),IF(A1288&lt;&gt;A1286,1,IF(M1288=M1286,IF(L1286="Stroke",B1286+1,IF(M1288=M1285,IF(L1285="Stroke",B1285+1,""))),1))),"")</f>
        <v/>
      </c>
      <c r="C1288" s="54">
        <f t="shared" si="40"/>
        <v>65663</v>
      </c>
      <c r="D1288" s="54" t="str">
        <f t="shared" si="41"/>
        <v>201823</v>
      </c>
      <c r="E1288" s="54">
        <v>2018</v>
      </c>
      <c r="F1288" s="54">
        <v>2</v>
      </c>
      <c r="G1288" s="54">
        <v>3</v>
      </c>
      <c r="H1288" s="54">
        <v>18</v>
      </c>
      <c r="I1288" s="54">
        <v>14</v>
      </c>
      <c r="J1288" s="54">
        <v>23</v>
      </c>
      <c r="K1288" s="54">
        <v>324</v>
      </c>
      <c r="L1288" s="54" t="s">
        <v>173</v>
      </c>
      <c r="M1288" s="54">
        <v>0</v>
      </c>
      <c r="N1288" s="54" t="s">
        <v>89</v>
      </c>
      <c r="O1288" s="54" t="s">
        <v>28</v>
      </c>
      <c r="P1288" s="54">
        <v>0</v>
      </c>
      <c r="Q1288" s="54" t="s">
        <v>135</v>
      </c>
      <c r="R1288" s="61"/>
      <c r="S1288" s="61"/>
      <c r="T1288" s="61"/>
      <c r="U1288" s="79"/>
      <c r="V1288" s="79"/>
      <c r="W1288" s="79"/>
      <c r="X1288" s="79"/>
      <c r="Y1288" s="79"/>
      <c r="Z1288" s="79"/>
      <c r="AA1288" s="79"/>
      <c r="AB1288" s="79"/>
      <c r="AC1288" s="79"/>
      <c r="AD1288" s="79"/>
      <c r="AE1288" s="79"/>
      <c r="AF1288" s="79"/>
      <c r="AG1288" s="79"/>
      <c r="AH1288" s="79"/>
      <c r="AI1288" s="79"/>
      <c r="AJ1288" s="79"/>
      <c r="AK1288" s="79"/>
      <c r="AL1288" s="79"/>
      <c r="AM1288" s="79"/>
      <c r="AN1288" s="79"/>
      <c r="AO1288" s="79"/>
      <c r="AP1288" s="79"/>
      <c r="AQ1288" s="79"/>
      <c r="AR1288" s="79"/>
      <c r="AS1288" s="79"/>
      <c r="AT1288" s="79"/>
      <c r="AU1288" s="79"/>
      <c r="AV1288" s="79"/>
      <c r="AW1288" s="79"/>
      <c r="AX1288" s="79"/>
      <c r="AY1288" s="79"/>
      <c r="AZ1288" s="79"/>
      <c r="BA1288" s="79"/>
      <c r="BB1288" s="79"/>
      <c r="BC1288" s="79"/>
      <c r="BD1288" s="79"/>
      <c r="BE1288" s="79"/>
      <c r="BF1288" s="79"/>
      <c r="BG1288" s="79"/>
      <c r="BH1288" s="79"/>
      <c r="BI1288" s="79"/>
      <c r="BJ1288" s="79"/>
      <c r="BK1288" s="79"/>
      <c r="BL1288" s="79"/>
      <c r="BM1288" s="79"/>
      <c r="BN1288" s="79"/>
      <c r="BO1288" s="79"/>
      <c r="BP1288" s="79"/>
      <c r="BQ1288" s="79"/>
      <c r="BR1288" s="79"/>
      <c r="BS1288" s="79"/>
      <c r="BT1288" s="79"/>
      <c r="BU1288" s="79"/>
      <c r="BV1288" s="79"/>
      <c r="BW1288" s="79"/>
      <c r="BX1288" s="79"/>
      <c r="BY1288" s="79"/>
      <c r="BZ1288" s="79"/>
      <c r="CA1288" s="79"/>
      <c r="CB1288" s="79"/>
      <c r="CC1288" s="79"/>
      <c r="CD1288" s="79"/>
      <c r="CE1288" s="79"/>
      <c r="CF1288" s="79"/>
      <c r="CG1288" s="79"/>
      <c r="CH1288" s="79"/>
      <c r="CI1288" s="79"/>
      <c r="CJ1288" s="79"/>
      <c r="CK1288" s="79"/>
      <c r="CL1288" s="79"/>
      <c r="CM1288" s="79"/>
      <c r="CN1288" s="79"/>
      <c r="CO1288" s="79"/>
      <c r="CP1288" s="79"/>
      <c r="CQ1288" s="79"/>
      <c r="CR1288" s="79"/>
      <c r="CS1288" s="79"/>
      <c r="CT1288" s="79"/>
      <c r="CU1288" s="79"/>
      <c r="CV1288" s="79"/>
      <c r="CW1288" s="79"/>
      <c r="CX1288" s="79"/>
      <c r="CY1288" s="79"/>
      <c r="CZ1288" s="79"/>
      <c r="DA1288" s="79"/>
      <c r="DB1288" s="79"/>
      <c r="DC1288" s="79"/>
      <c r="DD1288" s="79"/>
      <c r="DE1288" s="79"/>
      <c r="DF1288" s="79"/>
      <c r="DG1288" s="79"/>
      <c r="DH1288" s="79"/>
      <c r="DI1288" s="79"/>
      <c r="DJ1288" s="79"/>
      <c r="DK1288" s="79"/>
      <c r="DL1288" s="79"/>
      <c r="DM1288" s="79"/>
      <c r="DN1288" s="79"/>
      <c r="DO1288" s="79"/>
      <c r="DP1288" s="79"/>
      <c r="DQ1288" s="79"/>
      <c r="DR1288" s="79"/>
      <c r="DS1288" s="79"/>
      <c r="DT1288" s="79"/>
      <c r="DU1288" s="79"/>
      <c r="DV1288" s="79"/>
      <c r="DW1288" s="79"/>
      <c r="DX1288" s="79"/>
      <c r="DY1288" s="79"/>
      <c r="DZ1288" s="79"/>
      <c r="EA1288" s="79"/>
      <c r="EB1288" s="79"/>
      <c r="EC1288" s="79"/>
      <c r="ED1288" s="79"/>
      <c r="EE1288" s="79"/>
      <c r="EF1288" s="79"/>
      <c r="EG1288" s="79"/>
      <c r="EH1288" s="79"/>
      <c r="EI1288" s="79"/>
      <c r="EJ1288" s="79"/>
      <c r="EK1288" s="79"/>
      <c r="EL1288" s="79"/>
      <c r="EM1288" s="79"/>
      <c r="EN1288" s="79"/>
      <c r="EO1288" s="79"/>
      <c r="EP1288" s="79"/>
      <c r="EQ1288" s="79"/>
      <c r="ER1288" s="79"/>
      <c r="ES1288" s="79"/>
      <c r="ET1288" s="79"/>
      <c r="EU1288" s="79"/>
      <c r="EV1288" s="79"/>
      <c r="EW1288" s="79"/>
      <c r="EX1288" s="79"/>
      <c r="EY1288" s="79"/>
      <c r="EZ1288" s="79"/>
      <c r="FA1288" s="79"/>
      <c r="FB1288" s="79"/>
      <c r="FC1288" s="79"/>
      <c r="FD1288" s="79"/>
      <c r="FE1288" s="79"/>
      <c r="FF1288" s="79"/>
      <c r="FG1288" s="79"/>
      <c r="FH1288" s="79"/>
      <c r="FI1288" s="79"/>
      <c r="FJ1288" s="79"/>
      <c r="FK1288" s="79"/>
      <c r="FL1288" s="79"/>
      <c r="FM1288" s="79"/>
      <c r="FN1288" s="79"/>
      <c r="FO1288" s="79"/>
      <c r="FP1288" s="79"/>
      <c r="FQ1288" s="79"/>
      <c r="FR1288" s="79"/>
      <c r="FS1288" s="79"/>
      <c r="FT1288" s="79"/>
      <c r="FU1288" s="79"/>
      <c r="FV1288" s="79"/>
      <c r="FW1288" s="79"/>
      <c r="FX1288" s="79"/>
      <c r="FY1288" s="79"/>
      <c r="FZ1288" s="79"/>
      <c r="GA1288" s="79"/>
      <c r="GB1288" s="79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79"/>
      <c r="HP1288" s="79"/>
      <c r="HQ1288" s="79"/>
      <c r="HR1288" s="79"/>
      <c r="HS1288" s="79"/>
      <c r="HT1288" s="79"/>
      <c r="HU1288" s="79"/>
      <c r="HV1288" s="79"/>
      <c r="HW1288" s="79"/>
      <c r="HX1288" s="79"/>
      <c r="HY1288" s="79"/>
      <c r="HZ1288" s="79"/>
      <c r="IA1288" s="79"/>
      <c r="IB1288" s="79"/>
      <c r="IC1288" s="79"/>
      <c r="ID1288" s="79"/>
      <c r="IE1288" s="79"/>
      <c r="IF1288" s="79"/>
      <c r="IG1288" s="79"/>
      <c r="IH1288" s="79"/>
      <c r="II1288" s="79"/>
      <c r="IJ1288" s="79"/>
      <c r="IK1288" s="79"/>
      <c r="IL1288" s="79"/>
      <c r="IM1288" s="79"/>
      <c r="IN1288" s="79"/>
      <c r="IO1288" s="79"/>
      <c r="IP1288" s="79"/>
      <c r="IQ1288" s="79"/>
      <c r="IR1288" s="79"/>
      <c r="IS1288" s="79"/>
      <c r="IT1288" s="79"/>
      <c r="IU1288" s="79"/>
      <c r="IV1288" s="79"/>
      <c r="IW1288" s="79"/>
      <c r="IX1288" s="79"/>
      <c r="IY1288" s="79"/>
      <c r="IZ1288" s="79"/>
      <c r="JA1288" s="79"/>
      <c r="JB1288" s="79"/>
      <c r="JC1288" s="79"/>
      <c r="JD1288" s="79"/>
      <c r="JE1288" s="79"/>
      <c r="JF1288" s="79"/>
      <c r="JG1288" s="79"/>
      <c r="JH1288" s="79"/>
      <c r="JI1288" s="79"/>
      <c r="JJ1288" s="79"/>
      <c r="JK1288" s="79"/>
      <c r="JL1288" s="79"/>
      <c r="JM1288" s="79"/>
      <c r="JN1288" s="79"/>
      <c r="JO1288" s="79"/>
      <c r="JP1288" s="79"/>
      <c r="JQ1288" s="79"/>
      <c r="JR1288" s="79"/>
      <c r="JS1288" s="79"/>
      <c r="JT1288" s="79"/>
      <c r="JU1288" s="79"/>
      <c r="JV1288" s="79"/>
      <c r="JW1288" s="79"/>
      <c r="JX1288" s="79"/>
      <c r="JY1288" s="79"/>
      <c r="JZ1288" s="79"/>
      <c r="KA1288" s="79"/>
      <c r="KB1288" s="79"/>
      <c r="KC1288" s="79"/>
      <c r="KD1288" s="79"/>
      <c r="KE1288" s="79"/>
      <c r="KF1288" s="79"/>
      <c r="KG1288" s="79"/>
      <c r="KH1288" s="79"/>
      <c r="KI1288" s="79"/>
      <c r="KJ1288" s="79"/>
      <c r="KK1288" s="79"/>
      <c r="KL1288" s="79"/>
      <c r="KM1288" s="79"/>
      <c r="KN1288" s="79"/>
      <c r="KO1288" s="79"/>
      <c r="KP1288" s="79"/>
      <c r="KQ1288" s="79"/>
      <c r="KR1288" s="79"/>
      <c r="KS1288" s="79"/>
      <c r="KT1288" s="79"/>
      <c r="KU1288" s="79"/>
      <c r="KV1288" s="79"/>
      <c r="KW1288" s="79"/>
      <c r="KX1288" s="79"/>
      <c r="KY1288" s="79"/>
      <c r="KZ1288" s="79"/>
      <c r="LA1288" s="79"/>
      <c r="LB1288" s="79"/>
      <c r="LC1288" s="79"/>
      <c r="LD1288" s="79"/>
      <c r="LE1288" s="79"/>
      <c r="LF1288" s="79"/>
      <c r="LG1288" s="79"/>
      <c r="LH1288" s="79"/>
      <c r="LI1288" s="79"/>
      <c r="LJ1288" s="79"/>
      <c r="LK1288" s="79"/>
      <c r="LL1288" s="79"/>
      <c r="LM1288" s="79"/>
      <c r="LN1288" s="79"/>
      <c r="LO1288" s="79"/>
      <c r="LP1288" s="79"/>
      <c r="LQ1288" s="79"/>
      <c r="LR1288" s="79"/>
      <c r="LS1288" s="79"/>
      <c r="LT1288" s="79"/>
      <c r="LU1288" s="79"/>
      <c r="LV1288" s="79"/>
      <c r="LW1288" s="79"/>
      <c r="LX1288" s="79"/>
      <c r="LY1288" s="79"/>
      <c r="LZ1288" s="79"/>
      <c r="MA1288" s="79"/>
      <c r="MB1288" s="79"/>
      <c r="MC1288" s="79"/>
      <c r="MD1288" s="79"/>
      <c r="ME1288" s="79"/>
      <c r="MF1288" s="79"/>
      <c r="MG1288" s="79"/>
      <c r="MH1288" s="79"/>
      <c r="MI1288" s="79"/>
      <c r="MJ1288" s="79"/>
      <c r="MK1288" s="79"/>
      <c r="ML1288" s="79"/>
      <c r="MM1288" s="79"/>
      <c r="MN1288" s="79"/>
      <c r="MO1288" s="79"/>
      <c r="MP1288" s="79"/>
      <c r="MQ1288" s="79"/>
      <c r="MR1288" s="79"/>
      <c r="MS1288" s="79"/>
      <c r="MT1288" s="79"/>
      <c r="MU1288" s="79"/>
      <c r="MV1288" s="79"/>
      <c r="MW1288" s="79"/>
      <c r="MX1288" s="79"/>
      <c r="MY1288" s="79"/>
      <c r="MZ1288" s="79"/>
      <c r="NA1288" s="79"/>
      <c r="NB1288" s="79"/>
      <c r="NC1288" s="79"/>
      <c r="ND1288" s="79"/>
      <c r="NE1288" s="79"/>
      <c r="NF1288" s="79"/>
      <c r="NG1288" s="79"/>
      <c r="NH1288" s="79"/>
      <c r="NI1288" s="79"/>
      <c r="NJ1288" s="79"/>
      <c r="NK1288" s="79"/>
      <c r="NL1288" s="79"/>
      <c r="NM1288" s="79"/>
      <c r="NN1288" s="79"/>
      <c r="NO1288" s="79"/>
      <c r="NP1288" s="79"/>
      <c r="NQ1288" s="79"/>
      <c r="NR1288" s="79"/>
      <c r="NS1288" s="79"/>
      <c r="NT1288" s="79"/>
      <c r="NU1288" s="79"/>
      <c r="NV1288" s="79"/>
      <c r="NW1288" s="79"/>
      <c r="NX1288" s="79"/>
      <c r="NY1288" s="79"/>
      <c r="NZ1288" s="79"/>
      <c r="OA1288" s="79"/>
      <c r="OB1288" s="79"/>
      <c r="OC1288" s="79"/>
      <c r="OD1288" s="79"/>
      <c r="OE1288" s="79"/>
      <c r="OF1288" s="79"/>
      <c r="OG1288" s="79"/>
      <c r="OH1288" s="79"/>
      <c r="OI1288" s="79"/>
      <c r="OJ1288" s="79"/>
      <c r="OK1288" s="79"/>
      <c r="OL1288" s="79"/>
      <c r="OM1288" s="79"/>
      <c r="ON1288" s="79"/>
      <c r="OO1288" s="79"/>
      <c r="OP1288" s="79"/>
      <c r="OQ1288" s="79"/>
      <c r="OR1288" s="79"/>
      <c r="OS1288" s="79"/>
      <c r="OT1288" s="79"/>
      <c r="OU1288" s="79"/>
      <c r="OV1288" s="79"/>
      <c r="OW1288" s="79"/>
      <c r="OX1288" s="79"/>
      <c r="OY1288" s="79"/>
      <c r="OZ1288" s="79"/>
      <c r="PA1288" s="79"/>
      <c r="PB1288" s="79"/>
      <c r="PC1288" s="79"/>
      <c r="PD1288" s="79"/>
      <c r="PE1288" s="79"/>
      <c r="PF1288" s="79"/>
      <c r="PG1288" s="79"/>
      <c r="PH1288" s="79"/>
      <c r="PI1288" s="79"/>
      <c r="PJ1288" s="79"/>
      <c r="PK1288" s="79"/>
      <c r="PL1288" s="79"/>
      <c r="PM1288" s="79"/>
      <c r="PN1288" s="79"/>
      <c r="PO1288" s="79"/>
      <c r="PP1288" s="79"/>
      <c r="PQ1288" s="79"/>
      <c r="PR1288" s="79"/>
      <c r="PS1288" s="79"/>
      <c r="PT1288" s="79"/>
      <c r="PU1288" s="79"/>
      <c r="PV1288" s="79"/>
      <c r="PW1288" s="79"/>
      <c r="PX1288" s="79"/>
      <c r="PY1288" s="79"/>
      <c r="PZ1288" s="79"/>
      <c r="QA1288" s="79"/>
      <c r="QB1288" s="79"/>
      <c r="QC1288" s="79"/>
      <c r="QD1288" s="79"/>
      <c r="QE1288" s="79"/>
      <c r="QF1288" s="79"/>
      <c r="QG1288" s="79"/>
      <c r="QH1288" s="79"/>
      <c r="QI1288" s="79"/>
      <c r="QJ1288" s="79"/>
      <c r="QK1288" s="79"/>
      <c r="QL1288" s="79"/>
      <c r="QM1288" s="79"/>
      <c r="QN1288" s="79"/>
      <c r="QO1288" s="79"/>
      <c r="QP1288" s="79"/>
      <c r="QQ1288" s="79"/>
      <c r="QR1288" s="79"/>
      <c r="QS1288" s="79"/>
      <c r="QT1288" s="79"/>
      <c r="QU1288" s="79"/>
      <c r="QV1288" s="79"/>
      <c r="QW1288" s="79"/>
      <c r="QX1288" s="79"/>
      <c r="QY1288" s="79"/>
      <c r="QZ1288" s="79"/>
      <c r="RA1288" s="79"/>
      <c r="RB1288" s="79"/>
      <c r="RC1288" s="79"/>
      <c r="RD1288" s="79"/>
      <c r="RE1288" s="79"/>
      <c r="RF1288" s="79"/>
      <c r="RG1288" s="79"/>
      <c r="RH1288" s="79"/>
      <c r="RI1288" s="79"/>
      <c r="RJ1288" s="79"/>
      <c r="RK1288" s="79"/>
      <c r="RL1288" s="79"/>
      <c r="RM1288" s="79"/>
      <c r="RN1288" s="79"/>
      <c r="RO1288" s="79"/>
      <c r="RP1288" s="79"/>
      <c r="RQ1288" s="79"/>
      <c r="RR1288" s="79"/>
      <c r="RS1288" s="79"/>
      <c r="RT1288" s="79"/>
      <c r="RU1288" s="79"/>
      <c r="RV1288" s="79"/>
      <c r="RW1288" s="79"/>
      <c r="RX1288" s="79"/>
      <c r="RY1288" s="79"/>
      <c r="RZ1288" s="79"/>
      <c r="SA1288" s="79"/>
      <c r="SB1288" s="79"/>
      <c r="SC1288" s="79"/>
      <c r="SD1288" s="79"/>
      <c r="SE1288" s="79"/>
      <c r="SF1288" s="79"/>
      <c r="SG1288" s="79"/>
      <c r="SH1288" s="79"/>
      <c r="SI1288" s="79"/>
      <c r="SJ1288" s="79"/>
      <c r="SK1288" s="79"/>
      <c r="SL1288" s="79"/>
      <c r="SM1288" s="79"/>
      <c r="SN1288" s="79"/>
      <c r="SO1288" s="79"/>
      <c r="SP1288" s="79"/>
      <c r="SQ1288" s="79"/>
      <c r="SR1288" s="79"/>
      <c r="SS1288" s="79"/>
      <c r="ST1288" s="79"/>
      <c r="SU1288" s="79"/>
      <c r="SV1288" s="79"/>
      <c r="SW1288" s="79"/>
      <c r="SX1288" s="79"/>
      <c r="SY1288" s="79"/>
      <c r="SZ1288" s="79"/>
      <c r="TA1288" s="79"/>
      <c r="TB1288" s="79"/>
      <c r="TC1288" s="79"/>
      <c r="TD1288" s="79"/>
      <c r="TE1288" s="79"/>
      <c r="TF1288" s="79"/>
      <c r="TG1288" s="79"/>
      <c r="TH1288" s="79"/>
      <c r="TI1288" s="79"/>
      <c r="TJ1288" s="79"/>
      <c r="TK1288" s="79"/>
      <c r="TL1288" s="79"/>
      <c r="TM1288" s="79"/>
      <c r="TN1288" s="79"/>
      <c r="TO1288" s="79"/>
      <c r="TP1288" s="79"/>
      <c r="TQ1288" s="79"/>
      <c r="TR1288" s="79"/>
      <c r="TS1288" s="79"/>
      <c r="TT1288" s="79"/>
      <c r="TU1288" s="79"/>
      <c r="TV1288" s="79"/>
      <c r="TW1288" s="79"/>
      <c r="TX1288" s="79"/>
      <c r="TY1288" s="79"/>
      <c r="TZ1288" s="79"/>
      <c r="UA1288" s="79"/>
      <c r="UB1288" s="79"/>
      <c r="UC1288" s="79"/>
      <c r="UD1288" s="79"/>
      <c r="UE1288" s="79"/>
      <c r="UF1288" s="79"/>
      <c r="UG1288" s="79"/>
      <c r="UH1288" s="79"/>
      <c r="UI1288" s="79"/>
      <c r="UJ1288" s="79"/>
      <c r="UK1288" s="79"/>
      <c r="UL1288" s="79"/>
      <c r="UM1288" s="79"/>
      <c r="UN1288" s="79"/>
      <c r="UO1288" s="79"/>
      <c r="UP1288" s="79"/>
      <c r="UQ1288" s="79"/>
      <c r="UR1288" s="79"/>
      <c r="US1288" s="79"/>
      <c r="UT1288" s="79"/>
      <c r="UU1288" s="79"/>
      <c r="UV1288" s="79"/>
      <c r="UW1288" s="79"/>
      <c r="UX1288" s="79"/>
      <c r="UY1288" s="79"/>
      <c r="UZ1288" s="79"/>
      <c r="VA1288" s="79"/>
      <c r="VB1288" s="79"/>
      <c r="VC1288" s="79"/>
      <c r="VD1288" s="79"/>
      <c r="VE1288" s="79"/>
      <c r="VF1288" s="79"/>
      <c r="VG1288" s="79"/>
      <c r="VH1288" s="79"/>
      <c r="VI1288" s="79"/>
      <c r="VJ1288" s="79"/>
      <c r="VK1288" s="79"/>
      <c r="VL1288" s="79"/>
      <c r="VM1288" s="79"/>
      <c r="VN1288" s="79"/>
      <c r="VO1288" s="79"/>
      <c r="VP1288" s="79"/>
      <c r="VQ1288" s="79"/>
      <c r="VR1288" s="79"/>
      <c r="VS1288" s="79"/>
      <c r="VT1288" s="79"/>
      <c r="VU1288" s="79"/>
      <c r="VV1288" s="79"/>
      <c r="VW1288" s="79"/>
      <c r="VX1288" s="79"/>
      <c r="VY1288" s="79"/>
      <c r="VZ1288" s="79"/>
      <c r="WA1288" s="79"/>
      <c r="WB1288" s="79"/>
      <c r="WC1288" s="79"/>
    </row>
    <row r="1289" spans="1:601" s="102" customFormat="1">
      <c r="A1289" s="53">
        <f>IF(C1289=C1288,A1288,IF(C1289=(C1288+1),A1288,(A1288+1)))</f>
        <v>186</v>
      </c>
      <c r="B1289" s="50">
        <f>IF(L1289="Stroke",IF(M1289=M1288,IF(A1289&lt;&gt;A1288,1,IF(L1288="Stroke",B1288+1,IF(L1287="Stroke",B1287+1,IF(L1286="Stroke",B1286+1,IF(L1285="Stroke",B1285+1,IF(L1284="Stroke",B1284+1,IF(L1283="Stroke",B1283+1,IF(L1282="Stroke",B1282+1,"")))))))),IF(A1289&lt;&gt;A1287,1,IF(M1289=M1287,IF(L1287="Stroke",B1287+1,IF(M1289=M1286,IF(L1286="Stroke",B1286+1,""))),1))),"")</f>
        <v>1</v>
      </c>
      <c r="C1289" s="53">
        <f t="shared" si="40"/>
        <v>65743</v>
      </c>
      <c r="D1289" s="53" t="str">
        <f t="shared" si="41"/>
        <v>201823</v>
      </c>
      <c r="E1289" s="53">
        <v>2018</v>
      </c>
      <c r="F1289" s="53">
        <v>2</v>
      </c>
      <c r="G1289" s="53">
        <v>3</v>
      </c>
      <c r="H1289" s="53">
        <v>18</v>
      </c>
      <c r="I1289" s="53">
        <v>15</v>
      </c>
      <c r="J1289" s="53">
        <v>43</v>
      </c>
      <c r="K1289" s="53">
        <v>788</v>
      </c>
      <c r="L1289" s="53" t="s">
        <v>26</v>
      </c>
      <c r="M1289" s="53">
        <v>1</v>
      </c>
      <c r="N1289" s="53" t="s">
        <v>21</v>
      </c>
      <c r="O1289" s="53" t="s">
        <v>27</v>
      </c>
      <c r="P1289" s="53">
        <v>6</v>
      </c>
      <c r="Q1289" s="53" t="s">
        <v>136</v>
      </c>
      <c r="R1289" s="61"/>
      <c r="S1289" s="61"/>
      <c r="T1289" s="61"/>
      <c r="U1289" s="79"/>
      <c r="V1289" s="79"/>
      <c r="W1289" s="79"/>
      <c r="X1289" s="79"/>
      <c r="Y1289" s="79"/>
      <c r="Z1289" s="79"/>
      <c r="AA1289" s="79"/>
      <c r="AB1289" s="79"/>
      <c r="AC1289" s="79"/>
      <c r="AD1289" s="79"/>
      <c r="AE1289" s="79"/>
      <c r="AF1289" s="79"/>
      <c r="AG1289" s="79"/>
      <c r="AH1289" s="79"/>
      <c r="AI1289" s="79"/>
      <c r="AJ1289" s="79"/>
      <c r="AK1289" s="79"/>
      <c r="AL1289" s="79"/>
      <c r="AM1289" s="79"/>
      <c r="AN1289" s="79"/>
      <c r="AO1289" s="79"/>
      <c r="AP1289" s="79"/>
      <c r="AQ1289" s="79"/>
      <c r="AR1289" s="79"/>
      <c r="AS1289" s="79"/>
      <c r="AT1289" s="79"/>
      <c r="AU1289" s="79"/>
      <c r="AV1289" s="79"/>
      <c r="AW1289" s="79"/>
      <c r="AX1289" s="79"/>
      <c r="AY1289" s="79"/>
      <c r="AZ1289" s="79"/>
      <c r="BA1289" s="79"/>
      <c r="BB1289" s="79"/>
      <c r="BC1289" s="79"/>
      <c r="BD1289" s="79"/>
      <c r="BE1289" s="79"/>
      <c r="BF1289" s="79"/>
      <c r="BG1289" s="79"/>
      <c r="BH1289" s="79"/>
      <c r="BI1289" s="79"/>
      <c r="BJ1289" s="79"/>
      <c r="BK1289" s="79"/>
      <c r="BL1289" s="79"/>
      <c r="BM1289" s="79"/>
      <c r="BN1289" s="79"/>
      <c r="BO1289" s="79"/>
      <c r="BP1289" s="79"/>
      <c r="BQ1289" s="79"/>
      <c r="BR1289" s="79"/>
      <c r="BS1289" s="79"/>
      <c r="BT1289" s="79"/>
      <c r="BU1289" s="79"/>
      <c r="BV1289" s="79"/>
      <c r="BW1289" s="79"/>
      <c r="BX1289" s="79"/>
      <c r="BY1289" s="79"/>
      <c r="BZ1289" s="79"/>
      <c r="CA1289" s="79"/>
      <c r="CB1289" s="79"/>
      <c r="CC1289" s="79"/>
      <c r="CD1289" s="79"/>
      <c r="CE1289" s="79"/>
      <c r="CF1289" s="79"/>
      <c r="CG1289" s="79"/>
      <c r="CH1289" s="79"/>
      <c r="CI1289" s="79"/>
      <c r="CJ1289" s="79"/>
      <c r="CK1289" s="79"/>
      <c r="CL1289" s="79"/>
      <c r="CM1289" s="79"/>
      <c r="CN1289" s="79"/>
      <c r="CO1289" s="79"/>
      <c r="CP1289" s="79"/>
      <c r="CQ1289" s="79"/>
      <c r="CR1289" s="79"/>
      <c r="CS1289" s="79"/>
      <c r="CT1289" s="79"/>
      <c r="CU1289" s="79"/>
      <c r="CV1289" s="79"/>
      <c r="CW1289" s="79"/>
      <c r="CX1289" s="79"/>
      <c r="CY1289" s="79"/>
      <c r="CZ1289" s="79"/>
      <c r="DA1289" s="79"/>
      <c r="DB1289" s="79"/>
      <c r="DC1289" s="79"/>
      <c r="DD1289" s="79"/>
      <c r="DE1289" s="79"/>
      <c r="DF1289" s="79"/>
      <c r="DG1289" s="79"/>
      <c r="DH1289" s="79"/>
      <c r="DI1289" s="79"/>
      <c r="DJ1289" s="79"/>
      <c r="DK1289" s="79"/>
      <c r="DL1289" s="79"/>
      <c r="DM1289" s="79"/>
      <c r="DN1289" s="79"/>
      <c r="DO1289" s="79"/>
      <c r="DP1289" s="79"/>
      <c r="DQ1289" s="79"/>
      <c r="DR1289" s="79"/>
      <c r="DS1289" s="79"/>
      <c r="DT1289" s="79"/>
      <c r="DU1289" s="79"/>
      <c r="DV1289" s="79"/>
      <c r="DW1289" s="79"/>
      <c r="DX1289" s="79"/>
      <c r="DY1289" s="79"/>
      <c r="DZ1289" s="79"/>
      <c r="EA1289" s="79"/>
      <c r="EB1289" s="79"/>
      <c r="EC1289" s="79"/>
      <c r="ED1289" s="79"/>
      <c r="EE1289" s="79"/>
      <c r="EF1289" s="79"/>
      <c r="EG1289" s="79"/>
      <c r="EH1289" s="79"/>
      <c r="EI1289" s="79"/>
      <c r="EJ1289" s="79"/>
      <c r="EK1289" s="79"/>
      <c r="EL1289" s="79"/>
      <c r="EM1289" s="79"/>
      <c r="EN1289" s="79"/>
      <c r="EO1289" s="79"/>
      <c r="EP1289" s="79"/>
      <c r="EQ1289" s="79"/>
      <c r="ER1289" s="79"/>
      <c r="ES1289" s="79"/>
      <c r="ET1289" s="79"/>
      <c r="EU1289" s="79"/>
      <c r="EV1289" s="79"/>
      <c r="EW1289" s="79"/>
      <c r="EX1289" s="79"/>
      <c r="EY1289" s="79"/>
      <c r="EZ1289" s="79"/>
      <c r="FA1289" s="79"/>
      <c r="FB1289" s="79"/>
      <c r="FC1289" s="79"/>
      <c r="FD1289" s="79"/>
      <c r="FE1289" s="79"/>
      <c r="FF1289" s="79"/>
      <c r="FG1289" s="79"/>
      <c r="FH1289" s="79"/>
      <c r="FI1289" s="79"/>
      <c r="FJ1289" s="79"/>
      <c r="FK1289" s="79"/>
      <c r="FL1289" s="79"/>
      <c r="FM1289" s="79"/>
      <c r="FN1289" s="79"/>
      <c r="FO1289" s="79"/>
      <c r="FP1289" s="79"/>
      <c r="FQ1289" s="79"/>
      <c r="FR1289" s="79"/>
      <c r="FS1289" s="79"/>
      <c r="FT1289" s="79"/>
      <c r="FU1289" s="79"/>
      <c r="FV1289" s="79"/>
      <c r="FW1289" s="79"/>
      <c r="FX1289" s="79"/>
      <c r="FY1289" s="79"/>
      <c r="FZ1289" s="79"/>
      <c r="GA1289" s="79"/>
      <c r="GB1289" s="79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79"/>
      <c r="HP1289" s="79"/>
      <c r="HQ1289" s="79"/>
      <c r="HR1289" s="79"/>
      <c r="HS1289" s="79"/>
      <c r="HT1289" s="79"/>
      <c r="HU1289" s="79"/>
      <c r="HV1289" s="79"/>
      <c r="HW1289" s="79"/>
      <c r="HX1289" s="79"/>
      <c r="HY1289" s="79"/>
      <c r="HZ1289" s="79"/>
      <c r="IA1289" s="79"/>
      <c r="IB1289" s="79"/>
      <c r="IC1289" s="79"/>
      <c r="ID1289" s="79"/>
      <c r="IE1289" s="79"/>
      <c r="IF1289" s="79"/>
      <c r="IG1289" s="79"/>
      <c r="IH1289" s="79"/>
      <c r="II1289" s="79"/>
      <c r="IJ1289" s="79"/>
      <c r="IK1289" s="79"/>
      <c r="IL1289" s="79"/>
      <c r="IM1289" s="79"/>
      <c r="IN1289" s="79"/>
      <c r="IO1289" s="79"/>
      <c r="IP1289" s="79"/>
      <c r="IQ1289" s="79"/>
      <c r="IR1289" s="79"/>
      <c r="IS1289" s="79"/>
      <c r="IT1289" s="79"/>
      <c r="IU1289" s="79"/>
      <c r="IV1289" s="79"/>
      <c r="IW1289" s="79"/>
      <c r="IX1289" s="79"/>
      <c r="IY1289" s="79"/>
      <c r="IZ1289" s="79"/>
      <c r="JA1289" s="79"/>
      <c r="JB1289" s="79"/>
      <c r="JC1289" s="79"/>
      <c r="JD1289" s="79"/>
      <c r="JE1289" s="79"/>
      <c r="JF1289" s="79"/>
      <c r="JG1289" s="79"/>
      <c r="JH1289" s="79"/>
      <c r="JI1289" s="79"/>
      <c r="JJ1289" s="79"/>
      <c r="JK1289" s="79"/>
      <c r="JL1289" s="79"/>
      <c r="JM1289" s="79"/>
      <c r="JN1289" s="79"/>
      <c r="JO1289" s="79"/>
      <c r="JP1289" s="79"/>
      <c r="JQ1289" s="79"/>
      <c r="JR1289" s="79"/>
      <c r="JS1289" s="79"/>
      <c r="JT1289" s="79"/>
      <c r="JU1289" s="79"/>
      <c r="JV1289" s="79"/>
      <c r="JW1289" s="79"/>
      <c r="JX1289" s="79"/>
      <c r="JY1289" s="79"/>
      <c r="JZ1289" s="79"/>
      <c r="KA1289" s="79"/>
      <c r="KB1289" s="79"/>
      <c r="KC1289" s="79"/>
      <c r="KD1289" s="79"/>
      <c r="KE1289" s="79"/>
      <c r="KF1289" s="79"/>
      <c r="KG1289" s="79"/>
      <c r="KH1289" s="79"/>
      <c r="KI1289" s="79"/>
      <c r="KJ1289" s="79"/>
      <c r="KK1289" s="79"/>
      <c r="KL1289" s="79"/>
      <c r="KM1289" s="79"/>
      <c r="KN1289" s="79"/>
      <c r="KO1289" s="79"/>
      <c r="KP1289" s="79"/>
      <c r="KQ1289" s="79"/>
      <c r="KR1289" s="79"/>
      <c r="KS1289" s="79"/>
      <c r="KT1289" s="79"/>
      <c r="KU1289" s="79"/>
      <c r="KV1289" s="79"/>
      <c r="KW1289" s="79"/>
      <c r="KX1289" s="79"/>
      <c r="KY1289" s="79"/>
      <c r="KZ1289" s="79"/>
      <c r="LA1289" s="79"/>
      <c r="LB1289" s="79"/>
      <c r="LC1289" s="79"/>
      <c r="LD1289" s="79"/>
      <c r="LE1289" s="79"/>
      <c r="LF1289" s="79"/>
      <c r="LG1289" s="79"/>
      <c r="LH1289" s="79"/>
      <c r="LI1289" s="79"/>
      <c r="LJ1289" s="79"/>
      <c r="LK1289" s="79"/>
      <c r="LL1289" s="79"/>
      <c r="LM1289" s="79"/>
      <c r="LN1289" s="79"/>
      <c r="LO1289" s="79"/>
      <c r="LP1289" s="79"/>
      <c r="LQ1289" s="79"/>
      <c r="LR1289" s="79"/>
      <c r="LS1289" s="79"/>
      <c r="LT1289" s="79"/>
      <c r="LU1289" s="79"/>
      <c r="LV1289" s="79"/>
      <c r="LW1289" s="79"/>
      <c r="LX1289" s="79"/>
      <c r="LY1289" s="79"/>
      <c r="LZ1289" s="79"/>
      <c r="MA1289" s="79"/>
      <c r="MB1289" s="79"/>
      <c r="MC1289" s="79"/>
      <c r="MD1289" s="79"/>
      <c r="ME1289" s="79"/>
      <c r="MF1289" s="79"/>
      <c r="MG1289" s="79"/>
      <c r="MH1289" s="79"/>
      <c r="MI1289" s="79"/>
      <c r="MJ1289" s="79"/>
      <c r="MK1289" s="79"/>
      <c r="ML1289" s="79"/>
      <c r="MM1289" s="79"/>
      <c r="MN1289" s="79"/>
      <c r="MO1289" s="79"/>
      <c r="MP1289" s="79"/>
      <c r="MQ1289" s="79"/>
      <c r="MR1289" s="79"/>
      <c r="MS1289" s="79"/>
      <c r="MT1289" s="79"/>
      <c r="MU1289" s="79"/>
      <c r="MV1289" s="79"/>
      <c r="MW1289" s="79"/>
      <c r="MX1289" s="79"/>
      <c r="MY1289" s="79"/>
      <c r="MZ1289" s="79"/>
      <c r="NA1289" s="79"/>
      <c r="NB1289" s="79"/>
      <c r="NC1289" s="79"/>
      <c r="ND1289" s="79"/>
      <c r="NE1289" s="79"/>
      <c r="NF1289" s="79"/>
      <c r="NG1289" s="79"/>
      <c r="NH1289" s="79"/>
      <c r="NI1289" s="79"/>
      <c r="NJ1289" s="79"/>
      <c r="NK1289" s="79"/>
      <c r="NL1289" s="79"/>
      <c r="NM1289" s="79"/>
      <c r="NN1289" s="79"/>
      <c r="NO1289" s="79"/>
      <c r="NP1289" s="79"/>
      <c r="NQ1289" s="79"/>
      <c r="NR1289" s="79"/>
      <c r="NS1289" s="79"/>
      <c r="NT1289" s="79"/>
      <c r="NU1289" s="79"/>
      <c r="NV1289" s="79"/>
      <c r="NW1289" s="79"/>
      <c r="NX1289" s="79"/>
      <c r="NY1289" s="79"/>
      <c r="NZ1289" s="79"/>
      <c r="OA1289" s="79"/>
      <c r="OB1289" s="79"/>
      <c r="OC1289" s="79"/>
      <c r="OD1289" s="79"/>
      <c r="OE1289" s="79"/>
      <c r="OF1289" s="79"/>
      <c r="OG1289" s="79"/>
      <c r="OH1289" s="79"/>
      <c r="OI1289" s="79"/>
      <c r="OJ1289" s="79"/>
      <c r="OK1289" s="79"/>
      <c r="OL1289" s="79"/>
      <c r="OM1289" s="79"/>
      <c r="ON1289" s="79"/>
      <c r="OO1289" s="79"/>
      <c r="OP1289" s="79"/>
      <c r="OQ1289" s="79"/>
      <c r="OR1289" s="79"/>
      <c r="OS1289" s="79"/>
      <c r="OT1289" s="79"/>
      <c r="OU1289" s="79"/>
      <c r="OV1289" s="79"/>
      <c r="OW1289" s="79"/>
      <c r="OX1289" s="79"/>
      <c r="OY1289" s="79"/>
      <c r="OZ1289" s="79"/>
      <c r="PA1289" s="79"/>
      <c r="PB1289" s="79"/>
      <c r="PC1289" s="79"/>
      <c r="PD1289" s="79"/>
      <c r="PE1289" s="79"/>
      <c r="PF1289" s="79"/>
      <c r="PG1289" s="79"/>
      <c r="PH1289" s="79"/>
      <c r="PI1289" s="79"/>
      <c r="PJ1289" s="79"/>
      <c r="PK1289" s="79"/>
      <c r="PL1289" s="79"/>
      <c r="PM1289" s="79"/>
      <c r="PN1289" s="79"/>
      <c r="PO1289" s="79"/>
      <c r="PP1289" s="79"/>
      <c r="PQ1289" s="79"/>
      <c r="PR1289" s="79"/>
      <c r="PS1289" s="79"/>
      <c r="PT1289" s="79"/>
      <c r="PU1289" s="79"/>
      <c r="PV1289" s="79"/>
      <c r="PW1289" s="79"/>
      <c r="PX1289" s="79"/>
      <c r="PY1289" s="79"/>
      <c r="PZ1289" s="79"/>
      <c r="QA1289" s="79"/>
      <c r="QB1289" s="79"/>
      <c r="QC1289" s="79"/>
      <c r="QD1289" s="79"/>
      <c r="QE1289" s="79"/>
      <c r="QF1289" s="79"/>
      <c r="QG1289" s="79"/>
      <c r="QH1289" s="79"/>
      <c r="QI1289" s="79"/>
      <c r="QJ1289" s="79"/>
      <c r="QK1289" s="79"/>
      <c r="QL1289" s="79"/>
      <c r="QM1289" s="79"/>
      <c r="QN1289" s="79"/>
      <c r="QO1289" s="79"/>
      <c r="QP1289" s="79"/>
      <c r="QQ1289" s="79"/>
      <c r="QR1289" s="79"/>
      <c r="QS1289" s="79"/>
      <c r="QT1289" s="79"/>
      <c r="QU1289" s="79"/>
      <c r="QV1289" s="79"/>
      <c r="QW1289" s="79"/>
      <c r="QX1289" s="79"/>
      <c r="QY1289" s="79"/>
      <c r="QZ1289" s="79"/>
      <c r="RA1289" s="79"/>
      <c r="RB1289" s="79"/>
      <c r="RC1289" s="79"/>
      <c r="RD1289" s="79"/>
      <c r="RE1289" s="79"/>
      <c r="RF1289" s="79"/>
      <c r="RG1289" s="79"/>
      <c r="RH1289" s="79"/>
      <c r="RI1289" s="79"/>
      <c r="RJ1289" s="79"/>
      <c r="RK1289" s="79"/>
      <c r="RL1289" s="79"/>
      <c r="RM1289" s="79"/>
      <c r="RN1289" s="79"/>
      <c r="RO1289" s="79"/>
      <c r="RP1289" s="79"/>
      <c r="RQ1289" s="79"/>
      <c r="RR1289" s="79"/>
      <c r="RS1289" s="79"/>
      <c r="RT1289" s="79"/>
      <c r="RU1289" s="79"/>
      <c r="RV1289" s="79"/>
      <c r="RW1289" s="79"/>
      <c r="RX1289" s="79"/>
      <c r="RY1289" s="79"/>
      <c r="RZ1289" s="79"/>
      <c r="SA1289" s="79"/>
      <c r="SB1289" s="79"/>
      <c r="SC1289" s="79"/>
      <c r="SD1289" s="79"/>
      <c r="SE1289" s="79"/>
      <c r="SF1289" s="79"/>
      <c r="SG1289" s="79"/>
      <c r="SH1289" s="79"/>
      <c r="SI1289" s="79"/>
      <c r="SJ1289" s="79"/>
      <c r="SK1289" s="79"/>
      <c r="SL1289" s="79"/>
      <c r="SM1289" s="79"/>
      <c r="SN1289" s="79"/>
      <c r="SO1289" s="79"/>
      <c r="SP1289" s="79"/>
      <c r="SQ1289" s="79"/>
      <c r="SR1289" s="79"/>
      <c r="SS1289" s="79"/>
      <c r="ST1289" s="79"/>
      <c r="SU1289" s="79"/>
      <c r="SV1289" s="79"/>
      <c r="SW1289" s="79"/>
      <c r="SX1289" s="79"/>
      <c r="SY1289" s="79"/>
      <c r="SZ1289" s="79"/>
      <c r="TA1289" s="79"/>
      <c r="TB1289" s="79"/>
      <c r="TC1289" s="79"/>
      <c r="TD1289" s="79"/>
      <c r="TE1289" s="79"/>
      <c r="TF1289" s="79"/>
      <c r="TG1289" s="79"/>
      <c r="TH1289" s="79"/>
      <c r="TI1289" s="79"/>
      <c r="TJ1289" s="79"/>
      <c r="TK1289" s="79"/>
      <c r="TL1289" s="79"/>
      <c r="TM1289" s="79"/>
      <c r="TN1289" s="79"/>
      <c r="TO1289" s="79"/>
      <c r="TP1289" s="79"/>
      <c r="TQ1289" s="79"/>
      <c r="TR1289" s="79"/>
      <c r="TS1289" s="79"/>
      <c r="TT1289" s="79"/>
      <c r="TU1289" s="79"/>
      <c r="TV1289" s="79"/>
      <c r="TW1289" s="79"/>
      <c r="TX1289" s="79"/>
      <c r="TY1289" s="79"/>
      <c r="TZ1289" s="79"/>
      <c r="UA1289" s="79"/>
      <c r="UB1289" s="79"/>
      <c r="UC1289" s="79"/>
      <c r="UD1289" s="79"/>
      <c r="UE1289" s="79"/>
      <c r="UF1289" s="79"/>
      <c r="UG1289" s="79"/>
      <c r="UH1289" s="79"/>
      <c r="UI1289" s="79"/>
      <c r="UJ1289" s="79"/>
      <c r="UK1289" s="79"/>
      <c r="UL1289" s="79"/>
      <c r="UM1289" s="79"/>
      <c r="UN1289" s="79"/>
      <c r="UO1289" s="79"/>
      <c r="UP1289" s="79"/>
      <c r="UQ1289" s="79"/>
      <c r="UR1289" s="79"/>
      <c r="US1289" s="79"/>
      <c r="UT1289" s="79"/>
      <c r="UU1289" s="79"/>
      <c r="UV1289" s="79"/>
      <c r="UW1289" s="79"/>
      <c r="UX1289" s="79"/>
      <c r="UY1289" s="79"/>
      <c r="UZ1289" s="79"/>
      <c r="VA1289" s="79"/>
      <c r="VB1289" s="79"/>
      <c r="VC1289" s="79"/>
      <c r="VD1289" s="79"/>
      <c r="VE1289" s="79"/>
      <c r="VF1289" s="79"/>
      <c r="VG1289" s="79"/>
      <c r="VH1289" s="79"/>
      <c r="VI1289" s="79"/>
      <c r="VJ1289" s="79"/>
      <c r="VK1289" s="79"/>
      <c r="VL1289" s="79"/>
      <c r="VM1289" s="79"/>
      <c r="VN1289" s="79"/>
      <c r="VO1289" s="79"/>
      <c r="VP1289" s="79"/>
      <c r="VQ1289" s="79"/>
      <c r="VR1289" s="79"/>
      <c r="VS1289" s="79"/>
      <c r="VT1289" s="79"/>
      <c r="VU1289" s="79"/>
      <c r="VV1289" s="79"/>
      <c r="VW1289" s="79"/>
      <c r="VX1289" s="79"/>
      <c r="VY1289" s="79"/>
      <c r="VZ1289" s="79"/>
      <c r="WA1289" s="79"/>
      <c r="WB1289" s="79"/>
      <c r="WC1289" s="79"/>
    </row>
    <row r="1290" spans="1:601" s="102" customFormat="1">
      <c r="A1290" s="54">
        <f>IF(C1290=C1289,A1289,IF(C1290=(C1289+1),A1289,(A1289+1)))</f>
        <v>186</v>
      </c>
      <c r="B1290" s="50">
        <f>IF(L1290="Stroke",IF(M1290=M1289,IF(A1290&lt;&gt;A1289,1,IF(L1289="Stroke",B1289+1,IF(L1288="Stroke",B1288+1,IF(L1287="Stroke",B1287+1,IF(L1286="Stroke",B1286+1,IF(L1285="Stroke",B1285+1,IF(L1284="Stroke",B1284+1,IF(L1283="Stroke",B1283+1,"")))))))),IF(A1290&lt;&gt;A1288,1,IF(M1290=M1288,IF(L1288="Stroke",B1288+1,IF(M1290=M1287,IF(L1287="Stroke",B1287+1,""))),1))),"")</f>
        <v>2</v>
      </c>
      <c r="C1290" s="54">
        <f t="shared" si="40"/>
        <v>65743</v>
      </c>
      <c r="D1290" s="54" t="str">
        <f t="shared" si="41"/>
        <v>201823</v>
      </c>
      <c r="E1290" s="54">
        <v>2018</v>
      </c>
      <c r="F1290" s="54">
        <v>2</v>
      </c>
      <c r="G1290" s="54">
        <v>3</v>
      </c>
      <c r="H1290" s="54">
        <v>18</v>
      </c>
      <c r="I1290" s="54">
        <v>15</v>
      </c>
      <c r="J1290" s="54">
        <v>43</v>
      </c>
      <c r="K1290" s="54">
        <v>864</v>
      </c>
      <c r="L1290" s="54" t="s">
        <v>26</v>
      </c>
      <c r="M1290" s="54">
        <v>1</v>
      </c>
      <c r="N1290" s="54" t="s">
        <v>21</v>
      </c>
      <c r="O1290" s="54" t="s">
        <v>27</v>
      </c>
      <c r="P1290" s="54">
        <v>4</v>
      </c>
      <c r="Q1290" s="54" t="s">
        <v>136</v>
      </c>
      <c r="R1290" s="61"/>
      <c r="S1290" s="61"/>
      <c r="T1290" s="61"/>
      <c r="U1290" s="79"/>
      <c r="V1290" s="79"/>
      <c r="W1290" s="79"/>
      <c r="X1290" s="79"/>
      <c r="Y1290" s="79"/>
      <c r="Z1290" s="79"/>
      <c r="AA1290" s="79"/>
      <c r="AB1290" s="79"/>
      <c r="AC1290" s="79"/>
      <c r="AD1290" s="79"/>
      <c r="AE1290" s="79"/>
      <c r="AF1290" s="79"/>
      <c r="AG1290" s="79"/>
      <c r="AH1290" s="79"/>
      <c r="AI1290" s="79"/>
      <c r="AJ1290" s="79"/>
      <c r="AK1290" s="79"/>
      <c r="AL1290" s="79"/>
      <c r="AM1290" s="79"/>
      <c r="AN1290" s="79"/>
      <c r="AO1290" s="79"/>
      <c r="AP1290" s="79"/>
      <c r="AQ1290" s="79"/>
      <c r="AR1290" s="79"/>
      <c r="AS1290" s="79"/>
      <c r="AT1290" s="79"/>
      <c r="AU1290" s="79"/>
      <c r="AV1290" s="79"/>
      <c r="AW1290" s="79"/>
      <c r="AX1290" s="79"/>
      <c r="AY1290" s="79"/>
      <c r="AZ1290" s="79"/>
      <c r="BA1290" s="79"/>
      <c r="BB1290" s="79"/>
      <c r="BC1290" s="79"/>
      <c r="BD1290" s="79"/>
      <c r="BE1290" s="79"/>
      <c r="BF1290" s="79"/>
      <c r="BG1290" s="79"/>
      <c r="BH1290" s="79"/>
      <c r="BI1290" s="79"/>
      <c r="BJ1290" s="79"/>
      <c r="BK1290" s="79"/>
      <c r="BL1290" s="79"/>
      <c r="BM1290" s="79"/>
      <c r="BN1290" s="79"/>
      <c r="BO1290" s="79"/>
      <c r="BP1290" s="79"/>
      <c r="BQ1290" s="79"/>
      <c r="BR1290" s="79"/>
      <c r="BS1290" s="79"/>
      <c r="BT1290" s="79"/>
      <c r="BU1290" s="79"/>
      <c r="BV1290" s="79"/>
      <c r="BW1290" s="79"/>
      <c r="BX1290" s="79"/>
      <c r="BY1290" s="79"/>
      <c r="BZ1290" s="79"/>
      <c r="CA1290" s="79"/>
      <c r="CB1290" s="79"/>
      <c r="CC1290" s="79"/>
      <c r="CD1290" s="79"/>
      <c r="CE1290" s="79"/>
      <c r="CF1290" s="79"/>
      <c r="CG1290" s="79"/>
      <c r="CH1290" s="79"/>
      <c r="CI1290" s="79"/>
      <c r="CJ1290" s="79"/>
      <c r="CK1290" s="79"/>
      <c r="CL1290" s="79"/>
      <c r="CM1290" s="79"/>
      <c r="CN1290" s="79"/>
      <c r="CO1290" s="79"/>
      <c r="CP1290" s="79"/>
      <c r="CQ1290" s="79"/>
      <c r="CR1290" s="79"/>
      <c r="CS1290" s="79"/>
      <c r="CT1290" s="79"/>
      <c r="CU1290" s="79"/>
      <c r="CV1290" s="79"/>
      <c r="CW1290" s="79"/>
      <c r="CX1290" s="79"/>
      <c r="CY1290" s="79"/>
      <c r="CZ1290" s="79"/>
      <c r="DA1290" s="79"/>
      <c r="DB1290" s="79"/>
      <c r="DC1290" s="79"/>
      <c r="DD1290" s="79"/>
      <c r="DE1290" s="79"/>
      <c r="DF1290" s="79"/>
      <c r="DG1290" s="79"/>
      <c r="DH1290" s="79"/>
      <c r="DI1290" s="79"/>
      <c r="DJ1290" s="79"/>
      <c r="DK1290" s="79"/>
      <c r="DL1290" s="79"/>
      <c r="DM1290" s="79"/>
      <c r="DN1290" s="79"/>
      <c r="DO1290" s="79"/>
      <c r="DP1290" s="79"/>
      <c r="DQ1290" s="79"/>
      <c r="DR1290" s="79"/>
      <c r="DS1290" s="79"/>
      <c r="DT1290" s="79"/>
      <c r="DU1290" s="79"/>
      <c r="DV1290" s="79"/>
      <c r="DW1290" s="79"/>
      <c r="DX1290" s="79"/>
      <c r="DY1290" s="79"/>
      <c r="DZ1290" s="79"/>
      <c r="EA1290" s="79"/>
      <c r="EB1290" s="79"/>
      <c r="EC1290" s="79"/>
      <c r="ED1290" s="79"/>
      <c r="EE1290" s="79"/>
      <c r="EF1290" s="79"/>
      <c r="EG1290" s="79"/>
      <c r="EH1290" s="79"/>
      <c r="EI1290" s="79"/>
      <c r="EJ1290" s="79"/>
      <c r="EK1290" s="79"/>
      <c r="EL1290" s="79"/>
      <c r="EM1290" s="79"/>
      <c r="EN1290" s="79"/>
      <c r="EO1290" s="79"/>
      <c r="EP1290" s="79"/>
      <c r="EQ1290" s="79"/>
      <c r="ER1290" s="79"/>
      <c r="ES1290" s="79"/>
      <c r="ET1290" s="79"/>
      <c r="EU1290" s="79"/>
      <c r="EV1290" s="79"/>
      <c r="EW1290" s="79"/>
      <c r="EX1290" s="79"/>
      <c r="EY1290" s="79"/>
      <c r="EZ1290" s="79"/>
      <c r="FA1290" s="79"/>
      <c r="FB1290" s="79"/>
      <c r="FC1290" s="79"/>
      <c r="FD1290" s="79"/>
      <c r="FE1290" s="79"/>
      <c r="FF1290" s="79"/>
      <c r="FG1290" s="79"/>
      <c r="FH1290" s="79"/>
      <c r="FI1290" s="79"/>
      <c r="FJ1290" s="79"/>
      <c r="FK1290" s="79"/>
      <c r="FL1290" s="79"/>
      <c r="FM1290" s="79"/>
      <c r="FN1290" s="79"/>
      <c r="FO1290" s="79"/>
      <c r="FP1290" s="79"/>
      <c r="FQ1290" s="79"/>
      <c r="FR1290" s="79"/>
      <c r="FS1290" s="79"/>
      <c r="FT1290" s="79"/>
      <c r="FU1290" s="79"/>
      <c r="FV1290" s="79"/>
      <c r="FW1290" s="79"/>
      <c r="FX1290" s="79"/>
      <c r="FY1290" s="79"/>
      <c r="FZ1290" s="79"/>
      <c r="GA1290" s="79"/>
      <c r="GB1290" s="79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79"/>
      <c r="HP1290" s="79"/>
      <c r="HQ1290" s="79"/>
      <c r="HR1290" s="79"/>
      <c r="HS1290" s="79"/>
      <c r="HT1290" s="79"/>
      <c r="HU1290" s="79"/>
      <c r="HV1290" s="79"/>
      <c r="HW1290" s="79"/>
      <c r="HX1290" s="79"/>
      <c r="HY1290" s="79"/>
      <c r="HZ1290" s="79"/>
      <c r="IA1290" s="79"/>
      <c r="IB1290" s="79"/>
      <c r="IC1290" s="79"/>
      <c r="ID1290" s="79"/>
      <c r="IE1290" s="79"/>
      <c r="IF1290" s="79"/>
      <c r="IG1290" s="79"/>
      <c r="IH1290" s="79"/>
      <c r="II1290" s="79"/>
      <c r="IJ1290" s="79"/>
      <c r="IK1290" s="79"/>
      <c r="IL1290" s="79"/>
      <c r="IM1290" s="79"/>
      <c r="IN1290" s="79"/>
      <c r="IO1290" s="79"/>
      <c r="IP1290" s="79"/>
      <c r="IQ1290" s="79"/>
      <c r="IR1290" s="79"/>
      <c r="IS1290" s="79"/>
      <c r="IT1290" s="79"/>
      <c r="IU1290" s="79"/>
      <c r="IV1290" s="79"/>
      <c r="IW1290" s="79"/>
      <c r="IX1290" s="79"/>
      <c r="IY1290" s="79"/>
      <c r="IZ1290" s="79"/>
      <c r="JA1290" s="79"/>
      <c r="JB1290" s="79"/>
      <c r="JC1290" s="79"/>
      <c r="JD1290" s="79"/>
      <c r="JE1290" s="79"/>
      <c r="JF1290" s="79"/>
      <c r="JG1290" s="79"/>
      <c r="JH1290" s="79"/>
      <c r="JI1290" s="79"/>
      <c r="JJ1290" s="79"/>
      <c r="JK1290" s="79"/>
      <c r="JL1290" s="79"/>
      <c r="JM1290" s="79"/>
      <c r="JN1290" s="79"/>
      <c r="JO1290" s="79"/>
      <c r="JP1290" s="79"/>
      <c r="JQ1290" s="79"/>
      <c r="JR1290" s="79"/>
      <c r="JS1290" s="79"/>
      <c r="JT1290" s="79"/>
      <c r="JU1290" s="79"/>
      <c r="JV1290" s="79"/>
      <c r="JW1290" s="79"/>
      <c r="JX1290" s="79"/>
      <c r="JY1290" s="79"/>
      <c r="JZ1290" s="79"/>
      <c r="KA1290" s="79"/>
      <c r="KB1290" s="79"/>
      <c r="KC1290" s="79"/>
      <c r="KD1290" s="79"/>
      <c r="KE1290" s="79"/>
      <c r="KF1290" s="79"/>
      <c r="KG1290" s="79"/>
      <c r="KH1290" s="79"/>
      <c r="KI1290" s="79"/>
      <c r="KJ1290" s="79"/>
      <c r="KK1290" s="79"/>
      <c r="KL1290" s="79"/>
      <c r="KM1290" s="79"/>
      <c r="KN1290" s="79"/>
      <c r="KO1290" s="79"/>
      <c r="KP1290" s="79"/>
      <c r="KQ1290" s="79"/>
      <c r="KR1290" s="79"/>
      <c r="KS1290" s="79"/>
      <c r="KT1290" s="79"/>
      <c r="KU1290" s="79"/>
      <c r="KV1290" s="79"/>
      <c r="KW1290" s="79"/>
      <c r="KX1290" s="79"/>
      <c r="KY1290" s="79"/>
      <c r="KZ1290" s="79"/>
      <c r="LA1290" s="79"/>
      <c r="LB1290" s="79"/>
      <c r="LC1290" s="79"/>
      <c r="LD1290" s="79"/>
      <c r="LE1290" s="79"/>
      <c r="LF1290" s="79"/>
      <c r="LG1290" s="79"/>
      <c r="LH1290" s="79"/>
      <c r="LI1290" s="79"/>
      <c r="LJ1290" s="79"/>
      <c r="LK1290" s="79"/>
      <c r="LL1290" s="79"/>
      <c r="LM1290" s="79"/>
      <c r="LN1290" s="79"/>
      <c r="LO1290" s="79"/>
      <c r="LP1290" s="79"/>
      <c r="LQ1290" s="79"/>
      <c r="LR1290" s="79"/>
      <c r="LS1290" s="79"/>
      <c r="LT1290" s="79"/>
      <c r="LU1290" s="79"/>
      <c r="LV1290" s="79"/>
      <c r="LW1290" s="79"/>
      <c r="LX1290" s="79"/>
      <c r="LY1290" s="79"/>
      <c r="LZ1290" s="79"/>
      <c r="MA1290" s="79"/>
      <c r="MB1290" s="79"/>
      <c r="MC1290" s="79"/>
      <c r="MD1290" s="79"/>
      <c r="ME1290" s="79"/>
      <c r="MF1290" s="79"/>
      <c r="MG1290" s="79"/>
      <c r="MH1290" s="79"/>
      <c r="MI1290" s="79"/>
      <c r="MJ1290" s="79"/>
      <c r="MK1290" s="79"/>
      <c r="ML1290" s="79"/>
      <c r="MM1290" s="79"/>
      <c r="MN1290" s="79"/>
      <c r="MO1290" s="79"/>
      <c r="MP1290" s="79"/>
      <c r="MQ1290" s="79"/>
      <c r="MR1290" s="79"/>
      <c r="MS1290" s="79"/>
      <c r="MT1290" s="79"/>
      <c r="MU1290" s="79"/>
      <c r="MV1290" s="79"/>
      <c r="MW1290" s="79"/>
      <c r="MX1290" s="79"/>
      <c r="MY1290" s="79"/>
      <c r="MZ1290" s="79"/>
      <c r="NA1290" s="79"/>
      <c r="NB1290" s="79"/>
      <c r="NC1290" s="79"/>
      <c r="ND1290" s="79"/>
      <c r="NE1290" s="79"/>
      <c r="NF1290" s="79"/>
      <c r="NG1290" s="79"/>
      <c r="NH1290" s="79"/>
      <c r="NI1290" s="79"/>
      <c r="NJ1290" s="79"/>
      <c r="NK1290" s="79"/>
      <c r="NL1290" s="79"/>
      <c r="NM1290" s="79"/>
      <c r="NN1290" s="79"/>
      <c r="NO1290" s="79"/>
      <c r="NP1290" s="79"/>
      <c r="NQ1290" s="79"/>
      <c r="NR1290" s="79"/>
      <c r="NS1290" s="79"/>
      <c r="NT1290" s="79"/>
      <c r="NU1290" s="79"/>
      <c r="NV1290" s="79"/>
      <c r="NW1290" s="79"/>
      <c r="NX1290" s="79"/>
      <c r="NY1290" s="79"/>
      <c r="NZ1290" s="79"/>
      <c r="OA1290" s="79"/>
      <c r="OB1290" s="79"/>
      <c r="OC1290" s="79"/>
      <c r="OD1290" s="79"/>
      <c r="OE1290" s="79"/>
      <c r="OF1290" s="79"/>
      <c r="OG1290" s="79"/>
      <c r="OH1290" s="79"/>
      <c r="OI1290" s="79"/>
      <c r="OJ1290" s="79"/>
      <c r="OK1290" s="79"/>
      <c r="OL1290" s="79"/>
      <c r="OM1290" s="79"/>
      <c r="ON1290" s="79"/>
      <c r="OO1290" s="79"/>
      <c r="OP1290" s="79"/>
      <c r="OQ1290" s="79"/>
      <c r="OR1290" s="79"/>
      <c r="OS1290" s="79"/>
      <c r="OT1290" s="79"/>
      <c r="OU1290" s="79"/>
      <c r="OV1290" s="79"/>
      <c r="OW1290" s="79"/>
      <c r="OX1290" s="79"/>
      <c r="OY1290" s="79"/>
      <c r="OZ1290" s="79"/>
      <c r="PA1290" s="79"/>
      <c r="PB1290" s="79"/>
      <c r="PC1290" s="79"/>
      <c r="PD1290" s="79"/>
      <c r="PE1290" s="79"/>
      <c r="PF1290" s="79"/>
      <c r="PG1290" s="79"/>
      <c r="PH1290" s="79"/>
      <c r="PI1290" s="79"/>
      <c r="PJ1290" s="79"/>
      <c r="PK1290" s="79"/>
      <c r="PL1290" s="79"/>
      <c r="PM1290" s="79"/>
      <c r="PN1290" s="79"/>
      <c r="PO1290" s="79"/>
      <c r="PP1290" s="79"/>
      <c r="PQ1290" s="79"/>
      <c r="PR1290" s="79"/>
      <c r="PS1290" s="79"/>
      <c r="PT1290" s="79"/>
      <c r="PU1290" s="79"/>
      <c r="PV1290" s="79"/>
      <c r="PW1290" s="79"/>
      <c r="PX1290" s="79"/>
      <c r="PY1290" s="79"/>
      <c r="PZ1290" s="79"/>
      <c r="QA1290" s="79"/>
      <c r="QB1290" s="79"/>
      <c r="QC1290" s="79"/>
      <c r="QD1290" s="79"/>
      <c r="QE1290" s="79"/>
      <c r="QF1290" s="79"/>
      <c r="QG1290" s="79"/>
      <c r="QH1290" s="79"/>
      <c r="QI1290" s="79"/>
      <c r="QJ1290" s="79"/>
      <c r="QK1290" s="79"/>
      <c r="QL1290" s="79"/>
      <c r="QM1290" s="79"/>
      <c r="QN1290" s="79"/>
      <c r="QO1290" s="79"/>
      <c r="QP1290" s="79"/>
      <c r="QQ1290" s="79"/>
      <c r="QR1290" s="79"/>
      <c r="QS1290" s="79"/>
      <c r="QT1290" s="79"/>
      <c r="QU1290" s="79"/>
      <c r="QV1290" s="79"/>
      <c r="QW1290" s="79"/>
      <c r="QX1290" s="79"/>
      <c r="QY1290" s="79"/>
      <c r="QZ1290" s="79"/>
      <c r="RA1290" s="79"/>
      <c r="RB1290" s="79"/>
      <c r="RC1290" s="79"/>
      <c r="RD1290" s="79"/>
      <c r="RE1290" s="79"/>
      <c r="RF1290" s="79"/>
      <c r="RG1290" s="79"/>
      <c r="RH1290" s="79"/>
      <c r="RI1290" s="79"/>
      <c r="RJ1290" s="79"/>
      <c r="RK1290" s="79"/>
      <c r="RL1290" s="79"/>
      <c r="RM1290" s="79"/>
      <c r="RN1290" s="79"/>
      <c r="RO1290" s="79"/>
      <c r="RP1290" s="79"/>
      <c r="RQ1290" s="79"/>
      <c r="RR1290" s="79"/>
      <c r="RS1290" s="79"/>
      <c r="RT1290" s="79"/>
      <c r="RU1290" s="79"/>
      <c r="RV1290" s="79"/>
      <c r="RW1290" s="79"/>
      <c r="RX1290" s="79"/>
      <c r="RY1290" s="79"/>
      <c r="RZ1290" s="79"/>
      <c r="SA1290" s="79"/>
      <c r="SB1290" s="79"/>
      <c r="SC1290" s="79"/>
      <c r="SD1290" s="79"/>
      <c r="SE1290" s="79"/>
      <c r="SF1290" s="79"/>
      <c r="SG1290" s="79"/>
      <c r="SH1290" s="79"/>
      <c r="SI1290" s="79"/>
      <c r="SJ1290" s="79"/>
      <c r="SK1290" s="79"/>
      <c r="SL1290" s="79"/>
      <c r="SM1290" s="79"/>
      <c r="SN1290" s="79"/>
      <c r="SO1290" s="79"/>
      <c r="SP1290" s="79"/>
      <c r="SQ1290" s="79"/>
      <c r="SR1290" s="79"/>
      <c r="SS1290" s="79"/>
      <c r="ST1290" s="79"/>
      <c r="SU1290" s="79"/>
      <c r="SV1290" s="79"/>
      <c r="SW1290" s="79"/>
      <c r="SX1290" s="79"/>
      <c r="SY1290" s="79"/>
      <c r="SZ1290" s="79"/>
      <c r="TA1290" s="79"/>
      <c r="TB1290" s="79"/>
      <c r="TC1290" s="79"/>
      <c r="TD1290" s="79"/>
      <c r="TE1290" s="79"/>
      <c r="TF1290" s="79"/>
      <c r="TG1290" s="79"/>
      <c r="TH1290" s="79"/>
      <c r="TI1290" s="79"/>
      <c r="TJ1290" s="79"/>
      <c r="TK1290" s="79"/>
      <c r="TL1290" s="79"/>
      <c r="TM1290" s="79"/>
      <c r="TN1290" s="79"/>
      <c r="TO1290" s="79"/>
      <c r="TP1290" s="79"/>
      <c r="TQ1290" s="79"/>
      <c r="TR1290" s="79"/>
      <c r="TS1290" s="79"/>
      <c r="TT1290" s="79"/>
      <c r="TU1290" s="79"/>
      <c r="TV1290" s="79"/>
      <c r="TW1290" s="79"/>
      <c r="TX1290" s="79"/>
      <c r="TY1290" s="79"/>
      <c r="TZ1290" s="79"/>
      <c r="UA1290" s="79"/>
      <c r="UB1290" s="79"/>
      <c r="UC1290" s="79"/>
      <c r="UD1290" s="79"/>
      <c r="UE1290" s="79"/>
      <c r="UF1290" s="79"/>
      <c r="UG1290" s="79"/>
      <c r="UH1290" s="79"/>
      <c r="UI1290" s="79"/>
      <c r="UJ1290" s="79"/>
      <c r="UK1290" s="79"/>
      <c r="UL1290" s="79"/>
      <c r="UM1290" s="79"/>
      <c r="UN1290" s="79"/>
      <c r="UO1290" s="79"/>
      <c r="UP1290" s="79"/>
      <c r="UQ1290" s="79"/>
      <c r="UR1290" s="79"/>
      <c r="US1290" s="79"/>
      <c r="UT1290" s="79"/>
      <c r="UU1290" s="79"/>
      <c r="UV1290" s="79"/>
      <c r="UW1290" s="79"/>
      <c r="UX1290" s="79"/>
      <c r="UY1290" s="79"/>
      <c r="UZ1290" s="79"/>
      <c r="VA1290" s="79"/>
      <c r="VB1290" s="79"/>
      <c r="VC1290" s="79"/>
      <c r="VD1290" s="79"/>
      <c r="VE1290" s="79"/>
      <c r="VF1290" s="79"/>
      <c r="VG1290" s="79"/>
      <c r="VH1290" s="79"/>
      <c r="VI1290" s="79"/>
      <c r="VJ1290" s="79"/>
      <c r="VK1290" s="79"/>
      <c r="VL1290" s="79"/>
      <c r="VM1290" s="79"/>
      <c r="VN1290" s="79"/>
      <c r="VO1290" s="79"/>
      <c r="VP1290" s="79"/>
      <c r="VQ1290" s="79"/>
      <c r="VR1290" s="79"/>
      <c r="VS1290" s="79"/>
      <c r="VT1290" s="79"/>
      <c r="VU1290" s="79"/>
      <c r="VV1290" s="79"/>
      <c r="VW1290" s="79"/>
      <c r="VX1290" s="79"/>
      <c r="VY1290" s="79"/>
      <c r="VZ1290" s="79"/>
      <c r="WA1290" s="79"/>
      <c r="WB1290" s="79"/>
      <c r="WC1290" s="79"/>
    </row>
    <row r="1291" spans="1:601" s="102" customFormat="1">
      <c r="A1291" s="54">
        <f>IF(C1291=C1290,A1290,IF(C1291=(C1290+1),A1290,(A1290+1)))</f>
        <v>186</v>
      </c>
      <c r="B1291" s="50">
        <f>IF(L1291="Stroke",IF(M1291=M1290,IF(A1291&lt;&gt;A1290,1,IF(L1290="Stroke",B1290+1,IF(L1289="Stroke",B1289+1,IF(L1288="Stroke",B1288+1,IF(L1287="Stroke",B1287+1,IF(L1286="Stroke",B1286+1,IF(L1285="Stroke",B1285+1,IF(L1284="Stroke",B1284+1,"")))))))),IF(A1291&lt;&gt;A1289,1,IF(M1291=M1289,IF(L1289="Stroke",B1289+1,IF(M1291=M1288,IF(L1288="Stroke",B1288+1,""))),1))),"")</f>
        <v>3</v>
      </c>
      <c r="C1291" s="54">
        <f t="shared" si="40"/>
        <v>65743</v>
      </c>
      <c r="D1291" s="54" t="str">
        <f t="shared" si="41"/>
        <v>201823</v>
      </c>
      <c r="E1291" s="54">
        <v>2018</v>
      </c>
      <c r="F1291" s="54">
        <v>2</v>
      </c>
      <c r="G1291" s="54">
        <v>3</v>
      </c>
      <c r="H1291" s="54">
        <v>18</v>
      </c>
      <c r="I1291" s="54">
        <v>15</v>
      </c>
      <c r="J1291" s="54">
        <v>43</v>
      </c>
      <c r="K1291" s="54">
        <v>941</v>
      </c>
      <c r="L1291" s="54" t="s">
        <v>26</v>
      </c>
      <c r="M1291" s="54">
        <v>1</v>
      </c>
      <c r="N1291" s="54" t="s">
        <v>21</v>
      </c>
      <c r="O1291" s="54" t="s">
        <v>27</v>
      </c>
      <c r="P1291" s="54">
        <v>2</v>
      </c>
      <c r="Q1291" s="54" t="s">
        <v>136</v>
      </c>
      <c r="R1291" s="61"/>
      <c r="S1291" s="61"/>
      <c r="T1291" s="61"/>
      <c r="U1291" s="79"/>
      <c r="V1291" s="79"/>
      <c r="W1291" s="79"/>
      <c r="X1291" s="79"/>
      <c r="Y1291" s="79"/>
      <c r="Z1291" s="79"/>
      <c r="AA1291" s="79"/>
      <c r="AB1291" s="79"/>
      <c r="AC1291" s="79"/>
      <c r="AD1291" s="79"/>
      <c r="AE1291" s="79"/>
      <c r="AF1291" s="79"/>
      <c r="AG1291" s="79"/>
      <c r="AH1291" s="79"/>
      <c r="AI1291" s="79"/>
      <c r="AJ1291" s="79"/>
      <c r="AK1291" s="79"/>
      <c r="AL1291" s="79"/>
      <c r="AM1291" s="79"/>
      <c r="AN1291" s="79"/>
      <c r="AO1291" s="79"/>
      <c r="AP1291" s="79"/>
      <c r="AQ1291" s="79"/>
      <c r="AR1291" s="79"/>
      <c r="AS1291" s="79"/>
      <c r="AT1291" s="79"/>
      <c r="AU1291" s="79"/>
      <c r="AV1291" s="79"/>
      <c r="AW1291" s="79"/>
      <c r="AX1291" s="79"/>
      <c r="AY1291" s="79"/>
      <c r="AZ1291" s="79"/>
      <c r="BA1291" s="79"/>
      <c r="BB1291" s="79"/>
      <c r="BC1291" s="79"/>
      <c r="BD1291" s="79"/>
      <c r="BE1291" s="79"/>
      <c r="BF1291" s="79"/>
      <c r="BG1291" s="79"/>
      <c r="BH1291" s="79"/>
      <c r="BI1291" s="79"/>
      <c r="BJ1291" s="79"/>
      <c r="BK1291" s="79"/>
      <c r="BL1291" s="79"/>
      <c r="BM1291" s="79"/>
      <c r="BN1291" s="79"/>
      <c r="BO1291" s="79"/>
      <c r="BP1291" s="79"/>
      <c r="BQ1291" s="79"/>
      <c r="BR1291" s="79"/>
      <c r="BS1291" s="79"/>
      <c r="BT1291" s="79"/>
      <c r="BU1291" s="79"/>
      <c r="BV1291" s="79"/>
      <c r="BW1291" s="79"/>
      <c r="BX1291" s="79"/>
      <c r="BY1291" s="79"/>
      <c r="BZ1291" s="79"/>
      <c r="CA1291" s="79"/>
      <c r="CB1291" s="79"/>
      <c r="CC1291" s="79"/>
      <c r="CD1291" s="79"/>
      <c r="CE1291" s="79"/>
      <c r="CF1291" s="79"/>
      <c r="CG1291" s="79"/>
      <c r="CH1291" s="79"/>
      <c r="CI1291" s="79"/>
      <c r="CJ1291" s="79"/>
      <c r="CK1291" s="79"/>
      <c r="CL1291" s="79"/>
      <c r="CM1291" s="79"/>
      <c r="CN1291" s="79"/>
      <c r="CO1291" s="79"/>
      <c r="CP1291" s="79"/>
      <c r="CQ1291" s="79"/>
      <c r="CR1291" s="79"/>
      <c r="CS1291" s="79"/>
      <c r="CT1291" s="79"/>
      <c r="CU1291" s="79"/>
      <c r="CV1291" s="79"/>
      <c r="CW1291" s="79"/>
      <c r="CX1291" s="79"/>
      <c r="CY1291" s="79"/>
      <c r="CZ1291" s="79"/>
      <c r="DA1291" s="79"/>
      <c r="DB1291" s="79"/>
      <c r="DC1291" s="79"/>
      <c r="DD1291" s="79"/>
      <c r="DE1291" s="79"/>
      <c r="DF1291" s="79"/>
      <c r="DG1291" s="79"/>
      <c r="DH1291" s="79"/>
      <c r="DI1291" s="79"/>
      <c r="DJ1291" s="79"/>
      <c r="DK1291" s="79"/>
      <c r="DL1291" s="79"/>
      <c r="DM1291" s="79"/>
      <c r="DN1291" s="79"/>
      <c r="DO1291" s="79"/>
      <c r="DP1291" s="79"/>
      <c r="DQ1291" s="79"/>
      <c r="DR1291" s="79"/>
      <c r="DS1291" s="79"/>
      <c r="DT1291" s="79"/>
      <c r="DU1291" s="79"/>
      <c r="DV1291" s="79"/>
      <c r="DW1291" s="79"/>
      <c r="DX1291" s="79"/>
      <c r="DY1291" s="79"/>
      <c r="DZ1291" s="79"/>
      <c r="EA1291" s="79"/>
      <c r="EB1291" s="79"/>
      <c r="EC1291" s="79"/>
      <c r="ED1291" s="79"/>
      <c r="EE1291" s="79"/>
      <c r="EF1291" s="79"/>
      <c r="EG1291" s="79"/>
      <c r="EH1291" s="79"/>
      <c r="EI1291" s="79"/>
      <c r="EJ1291" s="79"/>
      <c r="EK1291" s="79"/>
      <c r="EL1291" s="79"/>
      <c r="EM1291" s="79"/>
      <c r="EN1291" s="79"/>
      <c r="EO1291" s="79"/>
      <c r="EP1291" s="79"/>
      <c r="EQ1291" s="79"/>
      <c r="ER1291" s="79"/>
      <c r="ES1291" s="79"/>
      <c r="ET1291" s="79"/>
      <c r="EU1291" s="79"/>
      <c r="EV1291" s="79"/>
      <c r="EW1291" s="79"/>
      <c r="EX1291" s="79"/>
      <c r="EY1291" s="79"/>
      <c r="EZ1291" s="79"/>
      <c r="FA1291" s="79"/>
      <c r="FB1291" s="79"/>
      <c r="FC1291" s="79"/>
      <c r="FD1291" s="79"/>
      <c r="FE1291" s="79"/>
      <c r="FF1291" s="79"/>
      <c r="FG1291" s="79"/>
      <c r="FH1291" s="79"/>
      <c r="FI1291" s="79"/>
      <c r="FJ1291" s="79"/>
      <c r="FK1291" s="79"/>
      <c r="FL1291" s="79"/>
      <c r="FM1291" s="79"/>
      <c r="FN1291" s="79"/>
      <c r="FO1291" s="79"/>
      <c r="FP1291" s="79"/>
      <c r="FQ1291" s="79"/>
      <c r="FR1291" s="79"/>
      <c r="FS1291" s="79"/>
      <c r="FT1291" s="79"/>
      <c r="FU1291" s="79"/>
      <c r="FV1291" s="79"/>
      <c r="FW1291" s="79"/>
      <c r="FX1291" s="79"/>
      <c r="FY1291" s="79"/>
      <c r="FZ1291" s="79"/>
      <c r="GA1291" s="79"/>
      <c r="GB1291" s="79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79"/>
      <c r="HP1291" s="79"/>
      <c r="HQ1291" s="79"/>
      <c r="HR1291" s="79"/>
      <c r="HS1291" s="79"/>
      <c r="HT1291" s="79"/>
      <c r="HU1291" s="79"/>
      <c r="HV1291" s="79"/>
      <c r="HW1291" s="79"/>
      <c r="HX1291" s="79"/>
      <c r="HY1291" s="79"/>
      <c r="HZ1291" s="79"/>
      <c r="IA1291" s="79"/>
      <c r="IB1291" s="79"/>
      <c r="IC1291" s="79"/>
      <c r="ID1291" s="79"/>
      <c r="IE1291" s="79"/>
      <c r="IF1291" s="79"/>
      <c r="IG1291" s="79"/>
      <c r="IH1291" s="79"/>
      <c r="II1291" s="79"/>
      <c r="IJ1291" s="79"/>
      <c r="IK1291" s="79"/>
      <c r="IL1291" s="79"/>
      <c r="IM1291" s="79"/>
      <c r="IN1291" s="79"/>
      <c r="IO1291" s="79"/>
      <c r="IP1291" s="79"/>
      <c r="IQ1291" s="79"/>
      <c r="IR1291" s="79"/>
      <c r="IS1291" s="79"/>
      <c r="IT1291" s="79"/>
      <c r="IU1291" s="79"/>
      <c r="IV1291" s="79"/>
      <c r="IW1291" s="79"/>
      <c r="IX1291" s="79"/>
      <c r="IY1291" s="79"/>
      <c r="IZ1291" s="79"/>
      <c r="JA1291" s="79"/>
      <c r="JB1291" s="79"/>
      <c r="JC1291" s="79"/>
      <c r="JD1291" s="79"/>
      <c r="JE1291" s="79"/>
      <c r="JF1291" s="79"/>
      <c r="JG1291" s="79"/>
      <c r="JH1291" s="79"/>
      <c r="JI1291" s="79"/>
      <c r="JJ1291" s="79"/>
      <c r="JK1291" s="79"/>
      <c r="JL1291" s="79"/>
      <c r="JM1291" s="79"/>
      <c r="JN1291" s="79"/>
      <c r="JO1291" s="79"/>
      <c r="JP1291" s="79"/>
      <c r="JQ1291" s="79"/>
      <c r="JR1291" s="79"/>
      <c r="JS1291" s="79"/>
      <c r="JT1291" s="79"/>
      <c r="JU1291" s="79"/>
      <c r="JV1291" s="79"/>
      <c r="JW1291" s="79"/>
      <c r="JX1291" s="79"/>
      <c r="JY1291" s="79"/>
      <c r="JZ1291" s="79"/>
      <c r="KA1291" s="79"/>
      <c r="KB1291" s="79"/>
      <c r="KC1291" s="79"/>
      <c r="KD1291" s="79"/>
      <c r="KE1291" s="79"/>
      <c r="KF1291" s="79"/>
      <c r="KG1291" s="79"/>
      <c r="KH1291" s="79"/>
      <c r="KI1291" s="79"/>
      <c r="KJ1291" s="79"/>
      <c r="KK1291" s="79"/>
      <c r="KL1291" s="79"/>
      <c r="KM1291" s="79"/>
      <c r="KN1291" s="79"/>
      <c r="KO1291" s="79"/>
      <c r="KP1291" s="79"/>
      <c r="KQ1291" s="79"/>
      <c r="KR1291" s="79"/>
      <c r="KS1291" s="79"/>
      <c r="KT1291" s="79"/>
      <c r="KU1291" s="79"/>
      <c r="KV1291" s="79"/>
      <c r="KW1291" s="79"/>
      <c r="KX1291" s="79"/>
      <c r="KY1291" s="79"/>
      <c r="KZ1291" s="79"/>
      <c r="LA1291" s="79"/>
      <c r="LB1291" s="79"/>
      <c r="LC1291" s="79"/>
      <c r="LD1291" s="79"/>
      <c r="LE1291" s="79"/>
      <c r="LF1291" s="79"/>
      <c r="LG1291" s="79"/>
      <c r="LH1291" s="79"/>
      <c r="LI1291" s="79"/>
      <c r="LJ1291" s="79"/>
      <c r="LK1291" s="79"/>
      <c r="LL1291" s="79"/>
      <c r="LM1291" s="79"/>
      <c r="LN1291" s="79"/>
      <c r="LO1291" s="79"/>
      <c r="LP1291" s="79"/>
      <c r="LQ1291" s="79"/>
      <c r="LR1291" s="79"/>
      <c r="LS1291" s="79"/>
      <c r="LT1291" s="79"/>
      <c r="LU1291" s="79"/>
      <c r="LV1291" s="79"/>
      <c r="LW1291" s="79"/>
      <c r="LX1291" s="79"/>
      <c r="LY1291" s="79"/>
      <c r="LZ1291" s="79"/>
      <c r="MA1291" s="79"/>
      <c r="MB1291" s="79"/>
      <c r="MC1291" s="79"/>
      <c r="MD1291" s="79"/>
      <c r="ME1291" s="79"/>
      <c r="MF1291" s="79"/>
      <c r="MG1291" s="79"/>
      <c r="MH1291" s="79"/>
      <c r="MI1291" s="79"/>
      <c r="MJ1291" s="79"/>
      <c r="MK1291" s="79"/>
      <c r="ML1291" s="79"/>
      <c r="MM1291" s="79"/>
      <c r="MN1291" s="79"/>
      <c r="MO1291" s="79"/>
      <c r="MP1291" s="79"/>
      <c r="MQ1291" s="79"/>
      <c r="MR1291" s="79"/>
      <c r="MS1291" s="79"/>
      <c r="MT1291" s="79"/>
      <c r="MU1291" s="79"/>
      <c r="MV1291" s="79"/>
      <c r="MW1291" s="79"/>
      <c r="MX1291" s="79"/>
      <c r="MY1291" s="79"/>
      <c r="MZ1291" s="79"/>
      <c r="NA1291" s="79"/>
      <c r="NB1291" s="79"/>
      <c r="NC1291" s="79"/>
      <c r="ND1291" s="79"/>
      <c r="NE1291" s="79"/>
      <c r="NF1291" s="79"/>
      <c r="NG1291" s="79"/>
      <c r="NH1291" s="79"/>
      <c r="NI1291" s="79"/>
      <c r="NJ1291" s="79"/>
      <c r="NK1291" s="79"/>
      <c r="NL1291" s="79"/>
      <c r="NM1291" s="79"/>
      <c r="NN1291" s="79"/>
      <c r="NO1291" s="79"/>
      <c r="NP1291" s="79"/>
      <c r="NQ1291" s="79"/>
      <c r="NR1291" s="79"/>
      <c r="NS1291" s="79"/>
      <c r="NT1291" s="79"/>
      <c r="NU1291" s="79"/>
      <c r="NV1291" s="79"/>
      <c r="NW1291" s="79"/>
      <c r="NX1291" s="79"/>
      <c r="NY1291" s="79"/>
      <c r="NZ1291" s="79"/>
      <c r="OA1291" s="79"/>
      <c r="OB1291" s="79"/>
      <c r="OC1291" s="79"/>
      <c r="OD1291" s="79"/>
      <c r="OE1291" s="79"/>
      <c r="OF1291" s="79"/>
      <c r="OG1291" s="79"/>
      <c r="OH1291" s="79"/>
      <c r="OI1291" s="79"/>
      <c r="OJ1291" s="79"/>
      <c r="OK1291" s="79"/>
      <c r="OL1291" s="79"/>
      <c r="OM1291" s="79"/>
      <c r="ON1291" s="79"/>
      <c r="OO1291" s="79"/>
      <c r="OP1291" s="79"/>
      <c r="OQ1291" s="79"/>
      <c r="OR1291" s="79"/>
      <c r="OS1291" s="79"/>
      <c r="OT1291" s="79"/>
      <c r="OU1291" s="79"/>
      <c r="OV1291" s="79"/>
      <c r="OW1291" s="79"/>
      <c r="OX1291" s="79"/>
      <c r="OY1291" s="79"/>
      <c r="OZ1291" s="79"/>
      <c r="PA1291" s="79"/>
      <c r="PB1291" s="79"/>
      <c r="PC1291" s="79"/>
      <c r="PD1291" s="79"/>
      <c r="PE1291" s="79"/>
      <c r="PF1291" s="79"/>
      <c r="PG1291" s="79"/>
      <c r="PH1291" s="79"/>
      <c r="PI1291" s="79"/>
      <c r="PJ1291" s="79"/>
      <c r="PK1291" s="79"/>
      <c r="PL1291" s="79"/>
      <c r="PM1291" s="79"/>
      <c r="PN1291" s="79"/>
      <c r="PO1291" s="79"/>
      <c r="PP1291" s="79"/>
      <c r="PQ1291" s="79"/>
      <c r="PR1291" s="79"/>
      <c r="PS1291" s="79"/>
      <c r="PT1291" s="79"/>
      <c r="PU1291" s="79"/>
      <c r="PV1291" s="79"/>
      <c r="PW1291" s="79"/>
      <c r="PX1291" s="79"/>
      <c r="PY1291" s="79"/>
      <c r="PZ1291" s="79"/>
      <c r="QA1291" s="79"/>
      <c r="QB1291" s="79"/>
      <c r="QC1291" s="79"/>
      <c r="QD1291" s="79"/>
      <c r="QE1291" s="79"/>
      <c r="QF1291" s="79"/>
      <c r="QG1291" s="79"/>
      <c r="QH1291" s="79"/>
      <c r="QI1291" s="79"/>
      <c r="QJ1291" s="79"/>
      <c r="QK1291" s="79"/>
      <c r="QL1291" s="79"/>
      <c r="QM1291" s="79"/>
      <c r="QN1291" s="79"/>
      <c r="QO1291" s="79"/>
      <c r="QP1291" s="79"/>
      <c r="QQ1291" s="79"/>
      <c r="QR1291" s="79"/>
      <c r="QS1291" s="79"/>
      <c r="QT1291" s="79"/>
      <c r="QU1291" s="79"/>
      <c r="QV1291" s="79"/>
      <c r="QW1291" s="79"/>
      <c r="QX1291" s="79"/>
      <c r="QY1291" s="79"/>
      <c r="QZ1291" s="79"/>
      <c r="RA1291" s="79"/>
      <c r="RB1291" s="79"/>
      <c r="RC1291" s="79"/>
      <c r="RD1291" s="79"/>
      <c r="RE1291" s="79"/>
      <c r="RF1291" s="79"/>
      <c r="RG1291" s="79"/>
      <c r="RH1291" s="79"/>
      <c r="RI1291" s="79"/>
      <c r="RJ1291" s="79"/>
      <c r="RK1291" s="79"/>
      <c r="RL1291" s="79"/>
      <c r="RM1291" s="79"/>
      <c r="RN1291" s="79"/>
      <c r="RO1291" s="79"/>
      <c r="RP1291" s="79"/>
      <c r="RQ1291" s="79"/>
      <c r="RR1291" s="79"/>
      <c r="RS1291" s="79"/>
      <c r="RT1291" s="79"/>
      <c r="RU1291" s="79"/>
      <c r="RV1291" s="79"/>
      <c r="RW1291" s="79"/>
      <c r="RX1291" s="79"/>
      <c r="RY1291" s="79"/>
      <c r="RZ1291" s="79"/>
      <c r="SA1291" s="79"/>
      <c r="SB1291" s="79"/>
      <c r="SC1291" s="79"/>
      <c r="SD1291" s="79"/>
      <c r="SE1291" s="79"/>
      <c r="SF1291" s="79"/>
      <c r="SG1291" s="79"/>
      <c r="SH1291" s="79"/>
      <c r="SI1291" s="79"/>
      <c r="SJ1291" s="79"/>
      <c r="SK1291" s="79"/>
      <c r="SL1291" s="79"/>
      <c r="SM1291" s="79"/>
      <c r="SN1291" s="79"/>
      <c r="SO1291" s="79"/>
      <c r="SP1291" s="79"/>
      <c r="SQ1291" s="79"/>
      <c r="SR1291" s="79"/>
      <c r="SS1291" s="79"/>
      <c r="ST1291" s="79"/>
      <c r="SU1291" s="79"/>
      <c r="SV1291" s="79"/>
      <c r="SW1291" s="79"/>
      <c r="SX1291" s="79"/>
      <c r="SY1291" s="79"/>
      <c r="SZ1291" s="79"/>
      <c r="TA1291" s="79"/>
      <c r="TB1291" s="79"/>
      <c r="TC1291" s="79"/>
      <c r="TD1291" s="79"/>
      <c r="TE1291" s="79"/>
      <c r="TF1291" s="79"/>
      <c r="TG1291" s="79"/>
      <c r="TH1291" s="79"/>
      <c r="TI1291" s="79"/>
      <c r="TJ1291" s="79"/>
      <c r="TK1291" s="79"/>
      <c r="TL1291" s="79"/>
      <c r="TM1291" s="79"/>
      <c r="TN1291" s="79"/>
      <c r="TO1291" s="79"/>
      <c r="TP1291" s="79"/>
      <c r="TQ1291" s="79"/>
      <c r="TR1291" s="79"/>
      <c r="TS1291" s="79"/>
      <c r="TT1291" s="79"/>
      <c r="TU1291" s="79"/>
      <c r="TV1291" s="79"/>
      <c r="TW1291" s="79"/>
      <c r="TX1291" s="79"/>
      <c r="TY1291" s="79"/>
      <c r="TZ1291" s="79"/>
      <c r="UA1291" s="79"/>
      <c r="UB1291" s="79"/>
      <c r="UC1291" s="79"/>
      <c r="UD1291" s="79"/>
      <c r="UE1291" s="79"/>
      <c r="UF1291" s="79"/>
      <c r="UG1291" s="79"/>
      <c r="UH1291" s="79"/>
      <c r="UI1291" s="79"/>
      <c r="UJ1291" s="79"/>
      <c r="UK1291" s="79"/>
      <c r="UL1291" s="79"/>
      <c r="UM1291" s="79"/>
      <c r="UN1291" s="79"/>
      <c r="UO1291" s="79"/>
      <c r="UP1291" s="79"/>
      <c r="UQ1291" s="79"/>
      <c r="UR1291" s="79"/>
      <c r="US1291" s="79"/>
      <c r="UT1291" s="79"/>
      <c r="UU1291" s="79"/>
      <c r="UV1291" s="79"/>
      <c r="UW1291" s="79"/>
      <c r="UX1291" s="79"/>
      <c r="UY1291" s="79"/>
      <c r="UZ1291" s="79"/>
      <c r="VA1291" s="79"/>
      <c r="VB1291" s="79"/>
      <c r="VC1291" s="79"/>
      <c r="VD1291" s="79"/>
      <c r="VE1291" s="79"/>
      <c r="VF1291" s="79"/>
      <c r="VG1291" s="79"/>
      <c r="VH1291" s="79"/>
      <c r="VI1291" s="79"/>
      <c r="VJ1291" s="79"/>
      <c r="VK1291" s="79"/>
      <c r="VL1291" s="79"/>
      <c r="VM1291" s="79"/>
      <c r="VN1291" s="79"/>
      <c r="VO1291" s="79"/>
      <c r="VP1291" s="79"/>
      <c r="VQ1291" s="79"/>
      <c r="VR1291" s="79"/>
      <c r="VS1291" s="79"/>
      <c r="VT1291" s="79"/>
      <c r="VU1291" s="79"/>
      <c r="VV1291" s="79"/>
      <c r="VW1291" s="79"/>
      <c r="VX1291" s="79"/>
      <c r="VY1291" s="79"/>
      <c r="VZ1291" s="79"/>
      <c r="WA1291" s="79"/>
      <c r="WB1291" s="79"/>
      <c r="WC1291" s="79"/>
    </row>
    <row r="1292" spans="1:601" s="102" customFormat="1">
      <c r="A1292" s="54">
        <f>IF(C1292=C1291,A1291,IF(C1292=(C1291+1),A1291,(A1291+1)))</f>
        <v>186</v>
      </c>
      <c r="B1292" s="50">
        <f>IF(L1292="Stroke",IF(M1292=M1291,IF(A1292&lt;&gt;A1291,1,IF(L1291="Stroke",B1291+1,IF(L1290="Stroke",B1290+1,IF(L1289="Stroke",B1289+1,IF(L1288="Stroke",B1288+1,IF(L1287="Stroke",B1287+1,IF(L1286="Stroke",B1286+1,IF(L1285="Stroke",B1285+1,"")))))))),IF(A1292&lt;&gt;A1290,1,IF(M1292=M1290,IF(L1290="Stroke",B1290+1,IF(M1292=M1289,IF(L1289="Stroke",B1289+1,""))),1))),"")</f>
        <v>4</v>
      </c>
      <c r="C1292" s="54">
        <f t="shared" si="40"/>
        <v>65743</v>
      </c>
      <c r="D1292" s="54" t="str">
        <f t="shared" si="41"/>
        <v>201823</v>
      </c>
      <c r="E1292" s="54">
        <v>2018</v>
      </c>
      <c r="F1292" s="54">
        <v>2</v>
      </c>
      <c r="G1292" s="54">
        <v>3</v>
      </c>
      <c r="H1292" s="54">
        <v>18</v>
      </c>
      <c r="I1292" s="54">
        <v>15</v>
      </c>
      <c r="J1292" s="54">
        <v>43</v>
      </c>
      <c r="K1292" s="54">
        <v>982</v>
      </c>
      <c r="L1292" s="54" t="s">
        <v>26</v>
      </c>
      <c r="M1292" s="54">
        <v>1</v>
      </c>
      <c r="N1292" s="54" t="s">
        <v>21</v>
      </c>
      <c r="O1292" s="54" t="s">
        <v>27</v>
      </c>
      <c r="P1292" s="54">
        <v>2</v>
      </c>
      <c r="Q1292" s="54" t="s">
        <v>136</v>
      </c>
      <c r="R1292" s="61"/>
      <c r="S1292" s="61"/>
      <c r="T1292" s="61"/>
      <c r="U1292" s="79"/>
      <c r="V1292" s="79"/>
      <c r="W1292" s="79"/>
      <c r="X1292" s="79"/>
      <c r="Y1292" s="79"/>
      <c r="Z1292" s="79"/>
      <c r="AA1292" s="79"/>
      <c r="AB1292" s="79"/>
      <c r="AC1292" s="79"/>
      <c r="AD1292" s="79"/>
      <c r="AE1292" s="79"/>
      <c r="AF1292" s="79"/>
      <c r="AG1292" s="79"/>
      <c r="AH1292" s="79"/>
      <c r="AI1292" s="79"/>
      <c r="AJ1292" s="79"/>
      <c r="AK1292" s="79"/>
      <c r="AL1292" s="79"/>
      <c r="AM1292" s="79"/>
      <c r="AN1292" s="79"/>
      <c r="AO1292" s="79"/>
      <c r="AP1292" s="79"/>
      <c r="AQ1292" s="79"/>
      <c r="AR1292" s="79"/>
      <c r="AS1292" s="79"/>
      <c r="AT1292" s="79"/>
      <c r="AU1292" s="79"/>
      <c r="AV1292" s="79"/>
      <c r="AW1292" s="79"/>
      <c r="AX1292" s="79"/>
      <c r="AY1292" s="79"/>
      <c r="AZ1292" s="79"/>
      <c r="BA1292" s="79"/>
      <c r="BB1292" s="79"/>
      <c r="BC1292" s="79"/>
      <c r="BD1292" s="79"/>
      <c r="BE1292" s="79"/>
      <c r="BF1292" s="79"/>
      <c r="BG1292" s="79"/>
      <c r="BH1292" s="79"/>
      <c r="BI1292" s="79"/>
      <c r="BJ1292" s="79"/>
      <c r="BK1292" s="79"/>
      <c r="BL1292" s="79"/>
      <c r="BM1292" s="79"/>
      <c r="BN1292" s="79"/>
      <c r="BO1292" s="79"/>
      <c r="BP1292" s="79"/>
      <c r="BQ1292" s="79"/>
      <c r="BR1292" s="79"/>
      <c r="BS1292" s="79"/>
      <c r="BT1292" s="79"/>
      <c r="BU1292" s="79"/>
      <c r="BV1292" s="79"/>
      <c r="BW1292" s="79"/>
      <c r="BX1292" s="79"/>
      <c r="BY1292" s="79"/>
      <c r="BZ1292" s="79"/>
      <c r="CA1292" s="79"/>
      <c r="CB1292" s="79"/>
      <c r="CC1292" s="79"/>
      <c r="CD1292" s="79"/>
      <c r="CE1292" s="79"/>
      <c r="CF1292" s="79"/>
      <c r="CG1292" s="79"/>
      <c r="CH1292" s="79"/>
      <c r="CI1292" s="79"/>
      <c r="CJ1292" s="79"/>
      <c r="CK1292" s="79"/>
      <c r="CL1292" s="79"/>
      <c r="CM1292" s="79"/>
      <c r="CN1292" s="79"/>
      <c r="CO1292" s="79"/>
      <c r="CP1292" s="79"/>
      <c r="CQ1292" s="79"/>
      <c r="CR1292" s="79"/>
      <c r="CS1292" s="79"/>
      <c r="CT1292" s="79"/>
      <c r="CU1292" s="79"/>
      <c r="CV1292" s="79"/>
      <c r="CW1292" s="79"/>
      <c r="CX1292" s="79"/>
      <c r="CY1292" s="79"/>
      <c r="CZ1292" s="79"/>
      <c r="DA1292" s="79"/>
      <c r="DB1292" s="79"/>
      <c r="DC1292" s="79"/>
      <c r="DD1292" s="79"/>
      <c r="DE1292" s="79"/>
      <c r="DF1292" s="79"/>
      <c r="DG1292" s="79"/>
      <c r="DH1292" s="79"/>
      <c r="DI1292" s="79"/>
      <c r="DJ1292" s="79"/>
      <c r="DK1292" s="79"/>
      <c r="DL1292" s="79"/>
      <c r="DM1292" s="79"/>
      <c r="DN1292" s="79"/>
      <c r="DO1292" s="79"/>
      <c r="DP1292" s="79"/>
      <c r="DQ1292" s="79"/>
      <c r="DR1292" s="79"/>
      <c r="DS1292" s="79"/>
      <c r="DT1292" s="79"/>
      <c r="DU1292" s="79"/>
      <c r="DV1292" s="79"/>
      <c r="DW1292" s="79"/>
      <c r="DX1292" s="79"/>
      <c r="DY1292" s="79"/>
      <c r="DZ1292" s="79"/>
      <c r="EA1292" s="79"/>
      <c r="EB1292" s="79"/>
      <c r="EC1292" s="79"/>
      <c r="ED1292" s="79"/>
      <c r="EE1292" s="79"/>
      <c r="EF1292" s="79"/>
      <c r="EG1292" s="79"/>
      <c r="EH1292" s="79"/>
      <c r="EI1292" s="79"/>
      <c r="EJ1292" s="79"/>
      <c r="EK1292" s="79"/>
      <c r="EL1292" s="79"/>
      <c r="EM1292" s="79"/>
      <c r="EN1292" s="79"/>
      <c r="EO1292" s="79"/>
      <c r="EP1292" s="79"/>
      <c r="EQ1292" s="79"/>
      <c r="ER1292" s="79"/>
      <c r="ES1292" s="79"/>
      <c r="ET1292" s="79"/>
      <c r="EU1292" s="79"/>
      <c r="EV1292" s="79"/>
      <c r="EW1292" s="79"/>
      <c r="EX1292" s="79"/>
      <c r="EY1292" s="79"/>
      <c r="EZ1292" s="79"/>
      <c r="FA1292" s="79"/>
      <c r="FB1292" s="79"/>
      <c r="FC1292" s="79"/>
      <c r="FD1292" s="79"/>
      <c r="FE1292" s="79"/>
      <c r="FF1292" s="79"/>
      <c r="FG1292" s="79"/>
      <c r="FH1292" s="79"/>
      <c r="FI1292" s="79"/>
      <c r="FJ1292" s="79"/>
      <c r="FK1292" s="79"/>
      <c r="FL1292" s="79"/>
      <c r="FM1292" s="79"/>
      <c r="FN1292" s="79"/>
      <c r="FO1292" s="79"/>
      <c r="FP1292" s="79"/>
      <c r="FQ1292" s="79"/>
      <c r="FR1292" s="79"/>
      <c r="FS1292" s="79"/>
      <c r="FT1292" s="79"/>
      <c r="FU1292" s="79"/>
      <c r="FV1292" s="79"/>
      <c r="FW1292" s="79"/>
      <c r="FX1292" s="79"/>
      <c r="FY1292" s="79"/>
      <c r="FZ1292" s="79"/>
      <c r="GA1292" s="79"/>
      <c r="GB1292" s="79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79"/>
      <c r="HP1292" s="79"/>
      <c r="HQ1292" s="79"/>
      <c r="HR1292" s="79"/>
      <c r="HS1292" s="79"/>
      <c r="HT1292" s="79"/>
      <c r="HU1292" s="79"/>
      <c r="HV1292" s="79"/>
      <c r="HW1292" s="79"/>
      <c r="HX1292" s="79"/>
      <c r="HY1292" s="79"/>
      <c r="HZ1292" s="79"/>
      <c r="IA1292" s="79"/>
      <c r="IB1292" s="79"/>
      <c r="IC1292" s="79"/>
      <c r="ID1292" s="79"/>
      <c r="IE1292" s="79"/>
      <c r="IF1292" s="79"/>
      <c r="IG1292" s="79"/>
      <c r="IH1292" s="79"/>
      <c r="II1292" s="79"/>
      <c r="IJ1292" s="79"/>
      <c r="IK1292" s="79"/>
      <c r="IL1292" s="79"/>
      <c r="IM1292" s="79"/>
      <c r="IN1292" s="79"/>
      <c r="IO1292" s="79"/>
      <c r="IP1292" s="79"/>
      <c r="IQ1292" s="79"/>
      <c r="IR1292" s="79"/>
      <c r="IS1292" s="79"/>
      <c r="IT1292" s="79"/>
      <c r="IU1292" s="79"/>
      <c r="IV1292" s="79"/>
      <c r="IW1292" s="79"/>
      <c r="IX1292" s="79"/>
      <c r="IY1292" s="79"/>
      <c r="IZ1292" s="79"/>
      <c r="JA1292" s="79"/>
      <c r="JB1292" s="79"/>
      <c r="JC1292" s="79"/>
      <c r="JD1292" s="79"/>
      <c r="JE1292" s="79"/>
      <c r="JF1292" s="79"/>
      <c r="JG1292" s="79"/>
      <c r="JH1292" s="79"/>
      <c r="JI1292" s="79"/>
      <c r="JJ1292" s="79"/>
      <c r="JK1292" s="79"/>
      <c r="JL1292" s="79"/>
      <c r="JM1292" s="79"/>
      <c r="JN1292" s="79"/>
      <c r="JO1292" s="79"/>
      <c r="JP1292" s="79"/>
      <c r="JQ1292" s="79"/>
      <c r="JR1292" s="79"/>
      <c r="JS1292" s="79"/>
      <c r="JT1292" s="79"/>
      <c r="JU1292" s="79"/>
      <c r="JV1292" s="79"/>
      <c r="JW1292" s="79"/>
      <c r="JX1292" s="79"/>
      <c r="JY1292" s="79"/>
      <c r="JZ1292" s="79"/>
      <c r="KA1292" s="79"/>
      <c r="KB1292" s="79"/>
      <c r="KC1292" s="79"/>
      <c r="KD1292" s="79"/>
      <c r="KE1292" s="79"/>
      <c r="KF1292" s="79"/>
      <c r="KG1292" s="79"/>
      <c r="KH1292" s="79"/>
      <c r="KI1292" s="79"/>
      <c r="KJ1292" s="79"/>
      <c r="KK1292" s="79"/>
      <c r="KL1292" s="79"/>
      <c r="KM1292" s="79"/>
      <c r="KN1292" s="79"/>
      <c r="KO1292" s="79"/>
      <c r="KP1292" s="79"/>
      <c r="KQ1292" s="79"/>
      <c r="KR1292" s="79"/>
      <c r="KS1292" s="79"/>
      <c r="KT1292" s="79"/>
      <c r="KU1292" s="79"/>
      <c r="KV1292" s="79"/>
      <c r="KW1292" s="79"/>
      <c r="KX1292" s="79"/>
      <c r="KY1292" s="79"/>
      <c r="KZ1292" s="79"/>
      <c r="LA1292" s="79"/>
      <c r="LB1292" s="79"/>
      <c r="LC1292" s="79"/>
      <c r="LD1292" s="79"/>
      <c r="LE1292" s="79"/>
      <c r="LF1292" s="79"/>
      <c r="LG1292" s="79"/>
      <c r="LH1292" s="79"/>
      <c r="LI1292" s="79"/>
      <c r="LJ1292" s="79"/>
      <c r="LK1292" s="79"/>
      <c r="LL1292" s="79"/>
      <c r="LM1292" s="79"/>
      <c r="LN1292" s="79"/>
      <c r="LO1292" s="79"/>
      <c r="LP1292" s="79"/>
      <c r="LQ1292" s="79"/>
      <c r="LR1292" s="79"/>
      <c r="LS1292" s="79"/>
      <c r="LT1292" s="79"/>
      <c r="LU1292" s="79"/>
      <c r="LV1292" s="79"/>
      <c r="LW1292" s="79"/>
      <c r="LX1292" s="79"/>
      <c r="LY1292" s="79"/>
      <c r="LZ1292" s="79"/>
      <c r="MA1292" s="79"/>
      <c r="MB1292" s="79"/>
      <c r="MC1292" s="79"/>
      <c r="MD1292" s="79"/>
      <c r="ME1292" s="79"/>
      <c r="MF1292" s="79"/>
      <c r="MG1292" s="79"/>
      <c r="MH1292" s="79"/>
      <c r="MI1292" s="79"/>
      <c r="MJ1292" s="79"/>
      <c r="MK1292" s="79"/>
      <c r="ML1292" s="79"/>
      <c r="MM1292" s="79"/>
      <c r="MN1292" s="79"/>
      <c r="MO1292" s="79"/>
      <c r="MP1292" s="79"/>
      <c r="MQ1292" s="79"/>
      <c r="MR1292" s="79"/>
      <c r="MS1292" s="79"/>
      <c r="MT1292" s="79"/>
      <c r="MU1292" s="79"/>
      <c r="MV1292" s="79"/>
      <c r="MW1292" s="79"/>
      <c r="MX1292" s="79"/>
      <c r="MY1292" s="79"/>
      <c r="MZ1292" s="79"/>
      <c r="NA1292" s="79"/>
      <c r="NB1292" s="79"/>
      <c r="NC1292" s="79"/>
      <c r="ND1292" s="79"/>
      <c r="NE1292" s="79"/>
      <c r="NF1292" s="79"/>
      <c r="NG1292" s="79"/>
      <c r="NH1292" s="79"/>
      <c r="NI1292" s="79"/>
      <c r="NJ1292" s="79"/>
      <c r="NK1292" s="79"/>
      <c r="NL1292" s="79"/>
      <c r="NM1292" s="79"/>
      <c r="NN1292" s="79"/>
      <c r="NO1292" s="79"/>
      <c r="NP1292" s="79"/>
      <c r="NQ1292" s="79"/>
      <c r="NR1292" s="79"/>
      <c r="NS1292" s="79"/>
      <c r="NT1292" s="79"/>
      <c r="NU1292" s="79"/>
      <c r="NV1292" s="79"/>
      <c r="NW1292" s="79"/>
      <c r="NX1292" s="79"/>
      <c r="NY1292" s="79"/>
      <c r="NZ1292" s="79"/>
      <c r="OA1292" s="79"/>
      <c r="OB1292" s="79"/>
      <c r="OC1292" s="79"/>
      <c r="OD1292" s="79"/>
      <c r="OE1292" s="79"/>
      <c r="OF1292" s="79"/>
      <c r="OG1292" s="79"/>
      <c r="OH1292" s="79"/>
      <c r="OI1292" s="79"/>
      <c r="OJ1292" s="79"/>
      <c r="OK1292" s="79"/>
      <c r="OL1292" s="79"/>
      <c r="OM1292" s="79"/>
      <c r="ON1292" s="79"/>
      <c r="OO1292" s="79"/>
      <c r="OP1292" s="79"/>
      <c r="OQ1292" s="79"/>
      <c r="OR1292" s="79"/>
      <c r="OS1292" s="79"/>
      <c r="OT1292" s="79"/>
      <c r="OU1292" s="79"/>
      <c r="OV1292" s="79"/>
      <c r="OW1292" s="79"/>
      <c r="OX1292" s="79"/>
      <c r="OY1292" s="79"/>
      <c r="OZ1292" s="79"/>
      <c r="PA1292" s="79"/>
      <c r="PB1292" s="79"/>
      <c r="PC1292" s="79"/>
      <c r="PD1292" s="79"/>
      <c r="PE1292" s="79"/>
      <c r="PF1292" s="79"/>
      <c r="PG1292" s="79"/>
      <c r="PH1292" s="79"/>
      <c r="PI1292" s="79"/>
      <c r="PJ1292" s="79"/>
      <c r="PK1292" s="79"/>
      <c r="PL1292" s="79"/>
      <c r="PM1292" s="79"/>
      <c r="PN1292" s="79"/>
      <c r="PO1292" s="79"/>
      <c r="PP1292" s="79"/>
      <c r="PQ1292" s="79"/>
      <c r="PR1292" s="79"/>
      <c r="PS1292" s="79"/>
      <c r="PT1292" s="79"/>
      <c r="PU1292" s="79"/>
      <c r="PV1292" s="79"/>
      <c r="PW1292" s="79"/>
      <c r="PX1292" s="79"/>
      <c r="PY1292" s="79"/>
      <c r="PZ1292" s="79"/>
      <c r="QA1292" s="79"/>
      <c r="QB1292" s="79"/>
      <c r="QC1292" s="79"/>
      <c r="QD1292" s="79"/>
      <c r="QE1292" s="79"/>
      <c r="QF1292" s="79"/>
      <c r="QG1292" s="79"/>
      <c r="QH1292" s="79"/>
      <c r="QI1292" s="79"/>
      <c r="QJ1292" s="79"/>
      <c r="QK1292" s="79"/>
      <c r="QL1292" s="79"/>
      <c r="QM1292" s="79"/>
      <c r="QN1292" s="79"/>
      <c r="QO1292" s="79"/>
      <c r="QP1292" s="79"/>
      <c r="QQ1292" s="79"/>
      <c r="QR1292" s="79"/>
      <c r="QS1292" s="79"/>
      <c r="QT1292" s="79"/>
      <c r="QU1292" s="79"/>
      <c r="QV1292" s="79"/>
      <c r="QW1292" s="79"/>
      <c r="QX1292" s="79"/>
      <c r="QY1292" s="79"/>
      <c r="QZ1292" s="79"/>
      <c r="RA1292" s="79"/>
      <c r="RB1292" s="79"/>
      <c r="RC1292" s="79"/>
      <c r="RD1292" s="79"/>
      <c r="RE1292" s="79"/>
      <c r="RF1292" s="79"/>
      <c r="RG1292" s="79"/>
      <c r="RH1292" s="79"/>
      <c r="RI1292" s="79"/>
      <c r="RJ1292" s="79"/>
      <c r="RK1292" s="79"/>
      <c r="RL1292" s="79"/>
      <c r="RM1292" s="79"/>
      <c r="RN1292" s="79"/>
      <c r="RO1292" s="79"/>
      <c r="RP1292" s="79"/>
      <c r="RQ1292" s="79"/>
      <c r="RR1292" s="79"/>
      <c r="RS1292" s="79"/>
      <c r="RT1292" s="79"/>
      <c r="RU1292" s="79"/>
      <c r="RV1292" s="79"/>
      <c r="RW1292" s="79"/>
      <c r="RX1292" s="79"/>
      <c r="RY1292" s="79"/>
      <c r="RZ1292" s="79"/>
      <c r="SA1292" s="79"/>
      <c r="SB1292" s="79"/>
      <c r="SC1292" s="79"/>
      <c r="SD1292" s="79"/>
      <c r="SE1292" s="79"/>
      <c r="SF1292" s="79"/>
      <c r="SG1292" s="79"/>
      <c r="SH1292" s="79"/>
      <c r="SI1292" s="79"/>
      <c r="SJ1292" s="79"/>
      <c r="SK1292" s="79"/>
      <c r="SL1292" s="79"/>
      <c r="SM1292" s="79"/>
      <c r="SN1292" s="79"/>
      <c r="SO1292" s="79"/>
      <c r="SP1292" s="79"/>
      <c r="SQ1292" s="79"/>
      <c r="SR1292" s="79"/>
      <c r="SS1292" s="79"/>
      <c r="ST1292" s="79"/>
      <c r="SU1292" s="79"/>
      <c r="SV1292" s="79"/>
      <c r="SW1292" s="79"/>
      <c r="SX1292" s="79"/>
      <c r="SY1292" s="79"/>
      <c r="SZ1292" s="79"/>
      <c r="TA1292" s="79"/>
      <c r="TB1292" s="79"/>
      <c r="TC1292" s="79"/>
      <c r="TD1292" s="79"/>
      <c r="TE1292" s="79"/>
      <c r="TF1292" s="79"/>
      <c r="TG1292" s="79"/>
      <c r="TH1292" s="79"/>
      <c r="TI1292" s="79"/>
      <c r="TJ1292" s="79"/>
      <c r="TK1292" s="79"/>
      <c r="TL1292" s="79"/>
      <c r="TM1292" s="79"/>
      <c r="TN1292" s="79"/>
      <c r="TO1292" s="79"/>
      <c r="TP1292" s="79"/>
      <c r="TQ1292" s="79"/>
      <c r="TR1292" s="79"/>
      <c r="TS1292" s="79"/>
      <c r="TT1292" s="79"/>
      <c r="TU1292" s="79"/>
      <c r="TV1292" s="79"/>
      <c r="TW1292" s="79"/>
      <c r="TX1292" s="79"/>
      <c r="TY1292" s="79"/>
      <c r="TZ1292" s="79"/>
      <c r="UA1292" s="79"/>
      <c r="UB1292" s="79"/>
      <c r="UC1292" s="79"/>
      <c r="UD1292" s="79"/>
      <c r="UE1292" s="79"/>
      <c r="UF1292" s="79"/>
      <c r="UG1292" s="79"/>
      <c r="UH1292" s="79"/>
      <c r="UI1292" s="79"/>
      <c r="UJ1292" s="79"/>
      <c r="UK1292" s="79"/>
      <c r="UL1292" s="79"/>
      <c r="UM1292" s="79"/>
      <c r="UN1292" s="79"/>
      <c r="UO1292" s="79"/>
      <c r="UP1292" s="79"/>
      <c r="UQ1292" s="79"/>
      <c r="UR1292" s="79"/>
      <c r="US1292" s="79"/>
      <c r="UT1292" s="79"/>
      <c r="UU1292" s="79"/>
      <c r="UV1292" s="79"/>
      <c r="UW1292" s="79"/>
      <c r="UX1292" s="79"/>
      <c r="UY1292" s="79"/>
      <c r="UZ1292" s="79"/>
      <c r="VA1292" s="79"/>
      <c r="VB1292" s="79"/>
      <c r="VC1292" s="79"/>
      <c r="VD1292" s="79"/>
      <c r="VE1292" s="79"/>
      <c r="VF1292" s="79"/>
      <c r="VG1292" s="79"/>
      <c r="VH1292" s="79"/>
      <c r="VI1292" s="79"/>
      <c r="VJ1292" s="79"/>
      <c r="VK1292" s="79"/>
      <c r="VL1292" s="79"/>
      <c r="VM1292" s="79"/>
      <c r="VN1292" s="79"/>
      <c r="VO1292" s="79"/>
      <c r="VP1292" s="79"/>
      <c r="VQ1292" s="79"/>
      <c r="VR1292" s="79"/>
      <c r="VS1292" s="79"/>
      <c r="VT1292" s="79"/>
      <c r="VU1292" s="79"/>
      <c r="VV1292" s="79"/>
      <c r="VW1292" s="79"/>
      <c r="VX1292" s="79"/>
      <c r="VY1292" s="79"/>
      <c r="VZ1292" s="79"/>
      <c r="WA1292" s="79"/>
      <c r="WB1292" s="79"/>
      <c r="WC1292" s="79"/>
    </row>
    <row r="1293" spans="1:601" s="102" customFormat="1">
      <c r="A1293" s="54">
        <f>IF(C1293=C1292,A1292,IF(C1293=(C1292+1),A1292,(A1292+1)))</f>
        <v>186</v>
      </c>
      <c r="B1293" s="50">
        <f>IF(L1293="Stroke",IF(M1293=M1292,IF(A1293&lt;&gt;A1292,1,IF(L1292="Stroke",B1292+1,IF(L1291="Stroke",B1291+1,IF(L1290="Stroke",B1290+1,IF(L1289="Stroke",B1289+1,IF(L1288="Stroke",B1288+1,IF(L1287="Stroke",B1287+1,IF(L1286="Stroke",B1286+1,"")))))))),IF(A1293&lt;&gt;A1291,1,IF(M1293=M1291,IF(L1291="Stroke",B1291+1,IF(M1293=M1290,IF(L1290="Stroke",B1290+1,""))),1))),"")</f>
        <v>5</v>
      </c>
      <c r="C1293" s="54">
        <f t="shared" si="40"/>
        <v>65744</v>
      </c>
      <c r="D1293" s="54" t="str">
        <f t="shared" si="41"/>
        <v>201823</v>
      </c>
      <c r="E1293" s="54">
        <v>2018</v>
      </c>
      <c r="F1293" s="54">
        <v>2</v>
      </c>
      <c r="G1293" s="54">
        <v>3</v>
      </c>
      <c r="H1293" s="54">
        <v>18</v>
      </c>
      <c r="I1293" s="54">
        <v>15</v>
      </c>
      <c r="J1293" s="54">
        <v>44</v>
      </c>
      <c r="K1293" s="54">
        <v>45</v>
      </c>
      <c r="L1293" s="54" t="s">
        <v>26</v>
      </c>
      <c r="M1293" s="54">
        <v>1</v>
      </c>
      <c r="N1293" s="54" t="s">
        <v>21</v>
      </c>
      <c r="O1293" s="54" t="s">
        <v>27</v>
      </c>
      <c r="P1293" s="54">
        <v>3</v>
      </c>
      <c r="Q1293" s="54" t="s">
        <v>136</v>
      </c>
      <c r="R1293" s="61"/>
      <c r="S1293" s="61"/>
      <c r="T1293" s="61"/>
      <c r="U1293" s="79"/>
      <c r="V1293" s="79"/>
      <c r="W1293" s="79"/>
      <c r="X1293" s="79"/>
      <c r="Y1293" s="79"/>
      <c r="Z1293" s="79"/>
      <c r="AA1293" s="79"/>
      <c r="AB1293" s="79"/>
      <c r="AC1293" s="79"/>
      <c r="AD1293" s="79"/>
      <c r="AE1293" s="79"/>
      <c r="AF1293" s="79"/>
      <c r="AG1293" s="79"/>
      <c r="AH1293" s="79"/>
      <c r="AI1293" s="79"/>
      <c r="AJ1293" s="79"/>
      <c r="AK1293" s="79"/>
      <c r="AL1293" s="79"/>
      <c r="AM1293" s="79"/>
      <c r="AN1293" s="79"/>
      <c r="AO1293" s="79"/>
      <c r="AP1293" s="79"/>
      <c r="AQ1293" s="79"/>
      <c r="AR1293" s="79"/>
      <c r="AS1293" s="79"/>
      <c r="AT1293" s="79"/>
      <c r="AU1293" s="79"/>
      <c r="AV1293" s="79"/>
      <c r="AW1293" s="79"/>
      <c r="AX1293" s="79"/>
      <c r="AY1293" s="79"/>
      <c r="AZ1293" s="79"/>
      <c r="BA1293" s="79"/>
      <c r="BB1293" s="79"/>
      <c r="BC1293" s="79"/>
      <c r="BD1293" s="79"/>
      <c r="BE1293" s="79"/>
      <c r="BF1293" s="79"/>
      <c r="BG1293" s="79"/>
      <c r="BH1293" s="79"/>
      <c r="BI1293" s="79"/>
      <c r="BJ1293" s="79"/>
      <c r="BK1293" s="79"/>
      <c r="BL1293" s="79"/>
      <c r="BM1293" s="79"/>
      <c r="BN1293" s="79"/>
      <c r="BO1293" s="79"/>
      <c r="BP1293" s="79"/>
      <c r="BQ1293" s="79"/>
      <c r="BR1293" s="79"/>
      <c r="BS1293" s="79"/>
      <c r="BT1293" s="79"/>
      <c r="BU1293" s="79"/>
      <c r="BV1293" s="79"/>
      <c r="BW1293" s="79"/>
      <c r="BX1293" s="79"/>
      <c r="BY1293" s="79"/>
      <c r="BZ1293" s="79"/>
      <c r="CA1293" s="79"/>
      <c r="CB1293" s="79"/>
      <c r="CC1293" s="79"/>
      <c r="CD1293" s="79"/>
      <c r="CE1293" s="79"/>
      <c r="CF1293" s="79"/>
      <c r="CG1293" s="79"/>
      <c r="CH1293" s="79"/>
      <c r="CI1293" s="79"/>
      <c r="CJ1293" s="79"/>
      <c r="CK1293" s="79"/>
      <c r="CL1293" s="79"/>
      <c r="CM1293" s="79"/>
      <c r="CN1293" s="79"/>
      <c r="CO1293" s="79"/>
      <c r="CP1293" s="79"/>
      <c r="CQ1293" s="79"/>
      <c r="CR1293" s="79"/>
      <c r="CS1293" s="79"/>
      <c r="CT1293" s="79"/>
      <c r="CU1293" s="79"/>
      <c r="CV1293" s="79"/>
      <c r="CW1293" s="79"/>
      <c r="CX1293" s="79"/>
      <c r="CY1293" s="79"/>
      <c r="CZ1293" s="79"/>
      <c r="DA1293" s="79"/>
      <c r="DB1293" s="79"/>
      <c r="DC1293" s="79"/>
      <c r="DD1293" s="79"/>
      <c r="DE1293" s="79"/>
      <c r="DF1293" s="79"/>
      <c r="DG1293" s="79"/>
      <c r="DH1293" s="79"/>
      <c r="DI1293" s="79"/>
      <c r="DJ1293" s="79"/>
      <c r="DK1293" s="79"/>
      <c r="DL1293" s="79"/>
      <c r="DM1293" s="79"/>
      <c r="DN1293" s="79"/>
      <c r="DO1293" s="79"/>
      <c r="DP1293" s="79"/>
      <c r="DQ1293" s="79"/>
      <c r="DR1293" s="79"/>
      <c r="DS1293" s="79"/>
      <c r="DT1293" s="79"/>
      <c r="DU1293" s="79"/>
      <c r="DV1293" s="79"/>
      <c r="DW1293" s="79"/>
      <c r="DX1293" s="79"/>
      <c r="DY1293" s="79"/>
      <c r="DZ1293" s="79"/>
      <c r="EA1293" s="79"/>
      <c r="EB1293" s="79"/>
      <c r="EC1293" s="79"/>
      <c r="ED1293" s="79"/>
      <c r="EE1293" s="79"/>
      <c r="EF1293" s="79"/>
      <c r="EG1293" s="79"/>
      <c r="EH1293" s="79"/>
      <c r="EI1293" s="79"/>
      <c r="EJ1293" s="79"/>
      <c r="EK1293" s="79"/>
      <c r="EL1293" s="79"/>
      <c r="EM1293" s="79"/>
      <c r="EN1293" s="79"/>
      <c r="EO1293" s="79"/>
      <c r="EP1293" s="79"/>
      <c r="EQ1293" s="79"/>
      <c r="ER1293" s="79"/>
      <c r="ES1293" s="79"/>
      <c r="ET1293" s="79"/>
      <c r="EU1293" s="79"/>
      <c r="EV1293" s="79"/>
      <c r="EW1293" s="79"/>
      <c r="EX1293" s="79"/>
      <c r="EY1293" s="79"/>
      <c r="EZ1293" s="79"/>
      <c r="FA1293" s="79"/>
      <c r="FB1293" s="79"/>
      <c r="FC1293" s="79"/>
      <c r="FD1293" s="79"/>
      <c r="FE1293" s="79"/>
      <c r="FF1293" s="79"/>
      <c r="FG1293" s="79"/>
      <c r="FH1293" s="79"/>
      <c r="FI1293" s="79"/>
      <c r="FJ1293" s="79"/>
      <c r="FK1293" s="79"/>
      <c r="FL1293" s="79"/>
      <c r="FM1293" s="79"/>
      <c r="FN1293" s="79"/>
      <c r="FO1293" s="79"/>
      <c r="FP1293" s="79"/>
      <c r="FQ1293" s="79"/>
      <c r="FR1293" s="79"/>
      <c r="FS1293" s="79"/>
      <c r="FT1293" s="79"/>
      <c r="FU1293" s="79"/>
      <c r="FV1293" s="79"/>
      <c r="FW1293" s="79"/>
      <c r="FX1293" s="79"/>
      <c r="FY1293" s="79"/>
      <c r="FZ1293" s="79"/>
      <c r="GA1293" s="79"/>
      <c r="GB1293" s="79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79"/>
      <c r="HP1293" s="79"/>
      <c r="HQ1293" s="79"/>
      <c r="HR1293" s="79"/>
      <c r="HS1293" s="79"/>
      <c r="HT1293" s="79"/>
      <c r="HU1293" s="79"/>
      <c r="HV1293" s="79"/>
      <c r="HW1293" s="79"/>
      <c r="HX1293" s="79"/>
      <c r="HY1293" s="79"/>
      <c r="HZ1293" s="79"/>
      <c r="IA1293" s="79"/>
      <c r="IB1293" s="79"/>
      <c r="IC1293" s="79"/>
      <c r="ID1293" s="79"/>
      <c r="IE1293" s="79"/>
      <c r="IF1293" s="79"/>
      <c r="IG1293" s="79"/>
      <c r="IH1293" s="79"/>
      <c r="II1293" s="79"/>
      <c r="IJ1293" s="79"/>
      <c r="IK1293" s="79"/>
      <c r="IL1293" s="79"/>
      <c r="IM1293" s="79"/>
      <c r="IN1293" s="79"/>
      <c r="IO1293" s="79"/>
      <c r="IP1293" s="79"/>
      <c r="IQ1293" s="79"/>
      <c r="IR1293" s="79"/>
      <c r="IS1293" s="79"/>
      <c r="IT1293" s="79"/>
      <c r="IU1293" s="79"/>
      <c r="IV1293" s="79"/>
      <c r="IW1293" s="79"/>
      <c r="IX1293" s="79"/>
      <c r="IY1293" s="79"/>
      <c r="IZ1293" s="79"/>
      <c r="JA1293" s="79"/>
      <c r="JB1293" s="79"/>
      <c r="JC1293" s="79"/>
      <c r="JD1293" s="79"/>
      <c r="JE1293" s="79"/>
      <c r="JF1293" s="79"/>
      <c r="JG1293" s="79"/>
      <c r="JH1293" s="79"/>
      <c r="JI1293" s="79"/>
      <c r="JJ1293" s="79"/>
      <c r="JK1293" s="79"/>
      <c r="JL1293" s="79"/>
      <c r="JM1293" s="79"/>
      <c r="JN1293" s="79"/>
      <c r="JO1293" s="79"/>
      <c r="JP1293" s="79"/>
      <c r="JQ1293" s="79"/>
      <c r="JR1293" s="79"/>
      <c r="JS1293" s="79"/>
      <c r="JT1293" s="79"/>
      <c r="JU1293" s="79"/>
      <c r="JV1293" s="79"/>
      <c r="JW1293" s="79"/>
      <c r="JX1293" s="79"/>
      <c r="JY1293" s="79"/>
      <c r="JZ1293" s="79"/>
      <c r="KA1293" s="79"/>
      <c r="KB1293" s="79"/>
      <c r="KC1293" s="79"/>
      <c r="KD1293" s="79"/>
      <c r="KE1293" s="79"/>
      <c r="KF1293" s="79"/>
      <c r="KG1293" s="79"/>
      <c r="KH1293" s="79"/>
      <c r="KI1293" s="79"/>
      <c r="KJ1293" s="79"/>
      <c r="KK1293" s="79"/>
      <c r="KL1293" s="79"/>
      <c r="KM1293" s="79"/>
      <c r="KN1293" s="79"/>
      <c r="KO1293" s="79"/>
      <c r="KP1293" s="79"/>
      <c r="KQ1293" s="79"/>
      <c r="KR1293" s="79"/>
      <c r="KS1293" s="79"/>
      <c r="KT1293" s="79"/>
      <c r="KU1293" s="79"/>
      <c r="KV1293" s="79"/>
      <c r="KW1293" s="79"/>
      <c r="KX1293" s="79"/>
      <c r="KY1293" s="79"/>
      <c r="KZ1293" s="79"/>
      <c r="LA1293" s="79"/>
      <c r="LB1293" s="79"/>
      <c r="LC1293" s="79"/>
      <c r="LD1293" s="79"/>
      <c r="LE1293" s="79"/>
      <c r="LF1293" s="79"/>
      <c r="LG1293" s="79"/>
      <c r="LH1293" s="79"/>
      <c r="LI1293" s="79"/>
      <c r="LJ1293" s="79"/>
      <c r="LK1293" s="79"/>
      <c r="LL1293" s="79"/>
      <c r="LM1293" s="79"/>
      <c r="LN1293" s="79"/>
      <c r="LO1293" s="79"/>
      <c r="LP1293" s="79"/>
      <c r="LQ1293" s="79"/>
      <c r="LR1293" s="79"/>
      <c r="LS1293" s="79"/>
      <c r="LT1293" s="79"/>
      <c r="LU1293" s="79"/>
      <c r="LV1293" s="79"/>
      <c r="LW1293" s="79"/>
      <c r="LX1293" s="79"/>
      <c r="LY1293" s="79"/>
      <c r="LZ1293" s="79"/>
      <c r="MA1293" s="79"/>
      <c r="MB1293" s="79"/>
      <c r="MC1293" s="79"/>
      <c r="MD1293" s="79"/>
      <c r="ME1293" s="79"/>
      <c r="MF1293" s="79"/>
      <c r="MG1293" s="79"/>
      <c r="MH1293" s="79"/>
      <c r="MI1293" s="79"/>
      <c r="MJ1293" s="79"/>
      <c r="MK1293" s="79"/>
      <c r="ML1293" s="79"/>
      <c r="MM1293" s="79"/>
      <c r="MN1293" s="79"/>
      <c r="MO1293" s="79"/>
      <c r="MP1293" s="79"/>
      <c r="MQ1293" s="79"/>
      <c r="MR1293" s="79"/>
      <c r="MS1293" s="79"/>
      <c r="MT1293" s="79"/>
      <c r="MU1293" s="79"/>
      <c r="MV1293" s="79"/>
      <c r="MW1293" s="79"/>
      <c r="MX1293" s="79"/>
      <c r="MY1293" s="79"/>
      <c r="MZ1293" s="79"/>
      <c r="NA1293" s="79"/>
      <c r="NB1293" s="79"/>
      <c r="NC1293" s="79"/>
      <c r="ND1293" s="79"/>
      <c r="NE1293" s="79"/>
      <c r="NF1293" s="79"/>
      <c r="NG1293" s="79"/>
      <c r="NH1293" s="79"/>
      <c r="NI1293" s="79"/>
      <c r="NJ1293" s="79"/>
      <c r="NK1293" s="79"/>
      <c r="NL1293" s="79"/>
      <c r="NM1293" s="79"/>
      <c r="NN1293" s="79"/>
      <c r="NO1293" s="79"/>
      <c r="NP1293" s="79"/>
      <c r="NQ1293" s="79"/>
      <c r="NR1293" s="79"/>
      <c r="NS1293" s="79"/>
      <c r="NT1293" s="79"/>
      <c r="NU1293" s="79"/>
      <c r="NV1293" s="79"/>
      <c r="NW1293" s="79"/>
      <c r="NX1293" s="79"/>
      <c r="NY1293" s="79"/>
      <c r="NZ1293" s="79"/>
      <c r="OA1293" s="79"/>
      <c r="OB1293" s="79"/>
      <c r="OC1293" s="79"/>
      <c r="OD1293" s="79"/>
      <c r="OE1293" s="79"/>
      <c r="OF1293" s="79"/>
      <c r="OG1293" s="79"/>
      <c r="OH1293" s="79"/>
      <c r="OI1293" s="79"/>
      <c r="OJ1293" s="79"/>
      <c r="OK1293" s="79"/>
      <c r="OL1293" s="79"/>
      <c r="OM1293" s="79"/>
      <c r="ON1293" s="79"/>
      <c r="OO1293" s="79"/>
      <c r="OP1293" s="79"/>
      <c r="OQ1293" s="79"/>
      <c r="OR1293" s="79"/>
      <c r="OS1293" s="79"/>
      <c r="OT1293" s="79"/>
      <c r="OU1293" s="79"/>
      <c r="OV1293" s="79"/>
      <c r="OW1293" s="79"/>
      <c r="OX1293" s="79"/>
      <c r="OY1293" s="79"/>
      <c r="OZ1293" s="79"/>
      <c r="PA1293" s="79"/>
      <c r="PB1293" s="79"/>
      <c r="PC1293" s="79"/>
      <c r="PD1293" s="79"/>
      <c r="PE1293" s="79"/>
      <c r="PF1293" s="79"/>
      <c r="PG1293" s="79"/>
      <c r="PH1293" s="79"/>
      <c r="PI1293" s="79"/>
      <c r="PJ1293" s="79"/>
      <c r="PK1293" s="79"/>
      <c r="PL1293" s="79"/>
      <c r="PM1293" s="79"/>
      <c r="PN1293" s="79"/>
      <c r="PO1293" s="79"/>
      <c r="PP1293" s="79"/>
      <c r="PQ1293" s="79"/>
      <c r="PR1293" s="79"/>
      <c r="PS1293" s="79"/>
      <c r="PT1293" s="79"/>
      <c r="PU1293" s="79"/>
      <c r="PV1293" s="79"/>
      <c r="PW1293" s="79"/>
      <c r="PX1293" s="79"/>
      <c r="PY1293" s="79"/>
      <c r="PZ1293" s="79"/>
      <c r="QA1293" s="79"/>
      <c r="QB1293" s="79"/>
      <c r="QC1293" s="79"/>
      <c r="QD1293" s="79"/>
      <c r="QE1293" s="79"/>
      <c r="QF1293" s="79"/>
      <c r="QG1293" s="79"/>
      <c r="QH1293" s="79"/>
      <c r="QI1293" s="79"/>
      <c r="QJ1293" s="79"/>
      <c r="QK1293" s="79"/>
      <c r="QL1293" s="79"/>
      <c r="QM1293" s="79"/>
      <c r="QN1293" s="79"/>
      <c r="QO1293" s="79"/>
      <c r="QP1293" s="79"/>
      <c r="QQ1293" s="79"/>
      <c r="QR1293" s="79"/>
      <c r="QS1293" s="79"/>
      <c r="QT1293" s="79"/>
      <c r="QU1293" s="79"/>
      <c r="QV1293" s="79"/>
      <c r="QW1293" s="79"/>
      <c r="QX1293" s="79"/>
      <c r="QY1293" s="79"/>
      <c r="QZ1293" s="79"/>
      <c r="RA1293" s="79"/>
      <c r="RB1293" s="79"/>
      <c r="RC1293" s="79"/>
      <c r="RD1293" s="79"/>
      <c r="RE1293" s="79"/>
      <c r="RF1293" s="79"/>
      <c r="RG1293" s="79"/>
      <c r="RH1293" s="79"/>
      <c r="RI1293" s="79"/>
      <c r="RJ1293" s="79"/>
      <c r="RK1293" s="79"/>
      <c r="RL1293" s="79"/>
      <c r="RM1293" s="79"/>
      <c r="RN1293" s="79"/>
      <c r="RO1293" s="79"/>
      <c r="RP1293" s="79"/>
      <c r="RQ1293" s="79"/>
      <c r="RR1293" s="79"/>
      <c r="RS1293" s="79"/>
      <c r="RT1293" s="79"/>
      <c r="RU1293" s="79"/>
      <c r="RV1293" s="79"/>
      <c r="RW1293" s="79"/>
      <c r="RX1293" s="79"/>
      <c r="RY1293" s="79"/>
      <c r="RZ1293" s="79"/>
      <c r="SA1293" s="79"/>
      <c r="SB1293" s="79"/>
      <c r="SC1293" s="79"/>
      <c r="SD1293" s="79"/>
      <c r="SE1293" s="79"/>
      <c r="SF1293" s="79"/>
      <c r="SG1293" s="79"/>
      <c r="SH1293" s="79"/>
      <c r="SI1293" s="79"/>
      <c r="SJ1293" s="79"/>
      <c r="SK1293" s="79"/>
      <c r="SL1293" s="79"/>
      <c r="SM1293" s="79"/>
      <c r="SN1293" s="79"/>
      <c r="SO1293" s="79"/>
      <c r="SP1293" s="79"/>
      <c r="SQ1293" s="79"/>
      <c r="SR1293" s="79"/>
      <c r="SS1293" s="79"/>
      <c r="ST1293" s="79"/>
      <c r="SU1293" s="79"/>
      <c r="SV1293" s="79"/>
      <c r="SW1293" s="79"/>
      <c r="SX1293" s="79"/>
      <c r="SY1293" s="79"/>
      <c r="SZ1293" s="79"/>
      <c r="TA1293" s="79"/>
      <c r="TB1293" s="79"/>
      <c r="TC1293" s="79"/>
      <c r="TD1293" s="79"/>
      <c r="TE1293" s="79"/>
      <c r="TF1293" s="79"/>
      <c r="TG1293" s="79"/>
      <c r="TH1293" s="79"/>
      <c r="TI1293" s="79"/>
      <c r="TJ1293" s="79"/>
      <c r="TK1293" s="79"/>
      <c r="TL1293" s="79"/>
      <c r="TM1293" s="79"/>
      <c r="TN1293" s="79"/>
      <c r="TO1293" s="79"/>
      <c r="TP1293" s="79"/>
      <c r="TQ1293" s="79"/>
      <c r="TR1293" s="79"/>
      <c r="TS1293" s="79"/>
      <c r="TT1293" s="79"/>
      <c r="TU1293" s="79"/>
      <c r="TV1293" s="79"/>
      <c r="TW1293" s="79"/>
      <c r="TX1293" s="79"/>
      <c r="TY1293" s="79"/>
      <c r="TZ1293" s="79"/>
      <c r="UA1293" s="79"/>
      <c r="UB1293" s="79"/>
      <c r="UC1293" s="79"/>
      <c r="UD1293" s="79"/>
      <c r="UE1293" s="79"/>
      <c r="UF1293" s="79"/>
      <c r="UG1293" s="79"/>
      <c r="UH1293" s="79"/>
      <c r="UI1293" s="79"/>
      <c r="UJ1293" s="79"/>
      <c r="UK1293" s="79"/>
      <c r="UL1293" s="79"/>
      <c r="UM1293" s="79"/>
      <c r="UN1293" s="79"/>
      <c r="UO1293" s="79"/>
      <c r="UP1293" s="79"/>
      <c r="UQ1293" s="79"/>
      <c r="UR1293" s="79"/>
      <c r="US1293" s="79"/>
      <c r="UT1293" s="79"/>
      <c r="UU1293" s="79"/>
      <c r="UV1293" s="79"/>
      <c r="UW1293" s="79"/>
      <c r="UX1293" s="79"/>
      <c r="UY1293" s="79"/>
      <c r="UZ1293" s="79"/>
      <c r="VA1293" s="79"/>
      <c r="VB1293" s="79"/>
      <c r="VC1293" s="79"/>
      <c r="VD1293" s="79"/>
      <c r="VE1293" s="79"/>
      <c r="VF1293" s="79"/>
      <c r="VG1293" s="79"/>
      <c r="VH1293" s="79"/>
      <c r="VI1293" s="79"/>
      <c r="VJ1293" s="79"/>
      <c r="VK1293" s="79"/>
      <c r="VL1293" s="79"/>
      <c r="VM1293" s="79"/>
      <c r="VN1293" s="79"/>
      <c r="VO1293" s="79"/>
      <c r="VP1293" s="79"/>
      <c r="VQ1293" s="79"/>
      <c r="VR1293" s="79"/>
      <c r="VS1293" s="79"/>
      <c r="VT1293" s="79"/>
      <c r="VU1293" s="79"/>
      <c r="VV1293" s="79"/>
      <c r="VW1293" s="79"/>
      <c r="VX1293" s="79"/>
      <c r="VY1293" s="79"/>
      <c r="VZ1293" s="79"/>
      <c r="WA1293" s="79"/>
      <c r="WB1293" s="79"/>
      <c r="WC1293" s="79"/>
    </row>
    <row r="1294" spans="1:601" s="102" customFormat="1">
      <c r="A1294" s="54">
        <f>IF(C1294=C1293,A1293,IF(C1294=(C1293+1),A1293,(A1293+1)))</f>
        <v>186</v>
      </c>
      <c r="B1294" s="50">
        <f>IF(L1294="Stroke",IF(M1294=M1293,IF(A1294&lt;&gt;A1293,1,IF(L1293="Stroke",B1293+1,IF(L1292="Stroke",B1292+1,IF(L1291="Stroke",B1291+1,IF(L1290="Stroke",B1290+1,IF(L1289="Stroke",B1289+1,IF(L1288="Stroke",B1288+1,IF(L1287="Stroke",B1287+1,"")))))))),IF(A1294&lt;&gt;A1292,1,IF(M1294=M1292,IF(L1292="Stroke",B1292+1,IF(M1294=M1291,IF(L1291="Stroke",B1291+1,""))),1))),"")</f>
        <v>6</v>
      </c>
      <c r="C1294" s="54">
        <f t="shared" si="40"/>
        <v>65744</v>
      </c>
      <c r="D1294" s="54" t="str">
        <f t="shared" si="41"/>
        <v>201823</v>
      </c>
      <c r="E1294" s="54">
        <v>2018</v>
      </c>
      <c r="F1294" s="54">
        <v>2</v>
      </c>
      <c r="G1294" s="54">
        <v>3</v>
      </c>
      <c r="H1294" s="54">
        <v>18</v>
      </c>
      <c r="I1294" s="54">
        <v>15</v>
      </c>
      <c r="J1294" s="54">
        <v>44</v>
      </c>
      <c r="K1294" s="54">
        <v>72</v>
      </c>
      <c r="L1294" s="54" t="s">
        <v>26</v>
      </c>
      <c r="M1294" s="54">
        <v>1</v>
      </c>
      <c r="N1294" s="54" t="s">
        <v>21</v>
      </c>
      <c r="O1294" s="54" t="s">
        <v>27</v>
      </c>
      <c r="P1294" s="54">
        <v>2</v>
      </c>
      <c r="Q1294" s="54" t="s">
        <v>136</v>
      </c>
      <c r="R1294" s="61"/>
      <c r="S1294" s="61"/>
      <c r="T1294" s="61"/>
      <c r="U1294" s="79"/>
      <c r="V1294" s="79"/>
      <c r="W1294" s="79"/>
      <c r="X1294" s="79"/>
      <c r="Y1294" s="79"/>
      <c r="Z1294" s="79"/>
      <c r="AA1294" s="79"/>
      <c r="AB1294" s="79"/>
      <c r="AC1294" s="79"/>
      <c r="AD1294" s="79"/>
      <c r="AE1294" s="79"/>
      <c r="AF1294" s="79"/>
      <c r="AG1294" s="79"/>
      <c r="AH1294" s="79"/>
      <c r="AI1294" s="79"/>
      <c r="AJ1294" s="79"/>
      <c r="AK1294" s="79"/>
      <c r="AL1294" s="79"/>
      <c r="AM1294" s="79"/>
      <c r="AN1294" s="79"/>
      <c r="AO1294" s="79"/>
      <c r="AP1294" s="79"/>
      <c r="AQ1294" s="79"/>
      <c r="AR1294" s="79"/>
      <c r="AS1294" s="79"/>
      <c r="AT1294" s="79"/>
      <c r="AU1294" s="79"/>
      <c r="AV1294" s="79"/>
      <c r="AW1294" s="79"/>
      <c r="AX1294" s="79"/>
      <c r="AY1294" s="79"/>
      <c r="AZ1294" s="79"/>
      <c r="BA1294" s="79"/>
      <c r="BB1294" s="79"/>
      <c r="BC1294" s="79"/>
      <c r="BD1294" s="79"/>
      <c r="BE1294" s="79"/>
      <c r="BF1294" s="79"/>
      <c r="BG1294" s="79"/>
      <c r="BH1294" s="79"/>
      <c r="BI1294" s="79"/>
      <c r="BJ1294" s="79"/>
      <c r="BK1294" s="79"/>
      <c r="BL1294" s="79"/>
      <c r="BM1294" s="79"/>
      <c r="BN1294" s="79"/>
      <c r="BO1294" s="79"/>
      <c r="BP1294" s="79"/>
      <c r="BQ1294" s="79"/>
      <c r="BR1294" s="79"/>
      <c r="BS1294" s="79"/>
      <c r="BT1294" s="79"/>
      <c r="BU1294" s="79"/>
      <c r="BV1294" s="79"/>
      <c r="BW1294" s="79"/>
      <c r="BX1294" s="79"/>
      <c r="BY1294" s="79"/>
      <c r="BZ1294" s="79"/>
      <c r="CA1294" s="79"/>
      <c r="CB1294" s="79"/>
      <c r="CC1294" s="79"/>
      <c r="CD1294" s="79"/>
      <c r="CE1294" s="79"/>
      <c r="CF1294" s="79"/>
      <c r="CG1294" s="79"/>
      <c r="CH1294" s="79"/>
      <c r="CI1294" s="79"/>
      <c r="CJ1294" s="79"/>
      <c r="CK1294" s="79"/>
      <c r="CL1294" s="79"/>
      <c r="CM1294" s="79"/>
      <c r="CN1294" s="79"/>
      <c r="CO1294" s="79"/>
      <c r="CP1294" s="79"/>
      <c r="CQ1294" s="79"/>
      <c r="CR1294" s="79"/>
      <c r="CS1294" s="79"/>
      <c r="CT1294" s="79"/>
      <c r="CU1294" s="79"/>
      <c r="CV1294" s="79"/>
      <c r="CW1294" s="79"/>
      <c r="CX1294" s="79"/>
      <c r="CY1294" s="79"/>
      <c r="CZ1294" s="79"/>
      <c r="DA1294" s="79"/>
      <c r="DB1294" s="79"/>
      <c r="DC1294" s="79"/>
      <c r="DD1294" s="79"/>
      <c r="DE1294" s="79"/>
      <c r="DF1294" s="79"/>
      <c r="DG1294" s="79"/>
      <c r="DH1294" s="79"/>
      <c r="DI1294" s="79"/>
      <c r="DJ1294" s="79"/>
      <c r="DK1294" s="79"/>
      <c r="DL1294" s="79"/>
      <c r="DM1294" s="79"/>
      <c r="DN1294" s="79"/>
      <c r="DO1294" s="79"/>
      <c r="DP1294" s="79"/>
      <c r="DQ1294" s="79"/>
      <c r="DR1294" s="79"/>
      <c r="DS1294" s="79"/>
      <c r="DT1294" s="79"/>
      <c r="DU1294" s="79"/>
      <c r="DV1294" s="79"/>
      <c r="DW1294" s="79"/>
      <c r="DX1294" s="79"/>
      <c r="DY1294" s="79"/>
      <c r="DZ1294" s="79"/>
      <c r="EA1294" s="79"/>
      <c r="EB1294" s="79"/>
      <c r="EC1294" s="79"/>
      <c r="ED1294" s="79"/>
      <c r="EE1294" s="79"/>
      <c r="EF1294" s="79"/>
      <c r="EG1294" s="79"/>
      <c r="EH1294" s="79"/>
      <c r="EI1294" s="79"/>
      <c r="EJ1294" s="79"/>
      <c r="EK1294" s="79"/>
      <c r="EL1294" s="79"/>
      <c r="EM1294" s="79"/>
      <c r="EN1294" s="79"/>
      <c r="EO1294" s="79"/>
      <c r="EP1294" s="79"/>
      <c r="EQ1294" s="79"/>
      <c r="ER1294" s="79"/>
      <c r="ES1294" s="79"/>
      <c r="ET1294" s="79"/>
      <c r="EU1294" s="79"/>
      <c r="EV1294" s="79"/>
      <c r="EW1294" s="79"/>
      <c r="EX1294" s="79"/>
      <c r="EY1294" s="79"/>
      <c r="EZ1294" s="79"/>
      <c r="FA1294" s="79"/>
      <c r="FB1294" s="79"/>
      <c r="FC1294" s="79"/>
      <c r="FD1294" s="79"/>
      <c r="FE1294" s="79"/>
      <c r="FF1294" s="79"/>
      <c r="FG1294" s="79"/>
      <c r="FH1294" s="79"/>
      <c r="FI1294" s="79"/>
      <c r="FJ1294" s="79"/>
      <c r="FK1294" s="79"/>
      <c r="FL1294" s="79"/>
      <c r="FM1294" s="79"/>
      <c r="FN1294" s="79"/>
      <c r="FO1294" s="79"/>
      <c r="FP1294" s="79"/>
      <c r="FQ1294" s="79"/>
      <c r="FR1294" s="79"/>
      <c r="FS1294" s="79"/>
      <c r="FT1294" s="79"/>
      <c r="FU1294" s="79"/>
      <c r="FV1294" s="79"/>
      <c r="FW1294" s="79"/>
      <c r="FX1294" s="79"/>
      <c r="FY1294" s="79"/>
      <c r="FZ1294" s="79"/>
      <c r="GA1294" s="79"/>
      <c r="GB1294" s="79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79"/>
      <c r="HP1294" s="79"/>
      <c r="HQ1294" s="79"/>
      <c r="HR1294" s="79"/>
      <c r="HS1294" s="79"/>
      <c r="HT1294" s="79"/>
      <c r="HU1294" s="79"/>
      <c r="HV1294" s="79"/>
      <c r="HW1294" s="79"/>
      <c r="HX1294" s="79"/>
      <c r="HY1294" s="79"/>
      <c r="HZ1294" s="79"/>
      <c r="IA1294" s="79"/>
      <c r="IB1294" s="79"/>
      <c r="IC1294" s="79"/>
      <c r="ID1294" s="79"/>
      <c r="IE1294" s="79"/>
      <c r="IF1294" s="79"/>
      <c r="IG1294" s="79"/>
      <c r="IH1294" s="79"/>
      <c r="II1294" s="79"/>
      <c r="IJ1294" s="79"/>
      <c r="IK1294" s="79"/>
      <c r="IL1294" s="79"/>
      <c r="IM1294" s="79"/>
      <c r="IN1294" s="79"/>
      <c r="IO1294" s="79"/>
      <c r="IP1294" s="79"/>
      <c r="IQ1294" s="79"/>
      <c r="IR1294" s="79"/>
      <c r="IS1294" s="79"/>
      <c r="IT1294" s="79"/>
      <c r="IU1294" s="79"/>
      <c r="IV1294" s="79"/>
      <c r="IW1294" s="79"/>
      <c r="IX1294" s="79"/>
      <c r="IY1294" s="79"/>
      <c r="IZ1294" s="79"/>
      <c r="JA1294" s="79"/>
      <c r="JB1294" s="79"/>
      <c r="JC1294" s="79"/>
      <c r="JD1294" s="79"/>
      <c r="JE1294" s="79"/>
      <c r="JF1294" s="79"/>
      <c r="JG1294" s="79"/>
      <c r="JH1294" s="79"/>
      <c r="JI1294" s="79"/>
      <c r="JJ1294" s="79"/>
      <c r="JK1294" s="79"/>
      <c r="JL1294" s="79"/>
      <c r="JM1294" s="79"/>
      <c r="JN1294" s="79"/>
      <c r="JO1294" s="79"/>
      <c r="JP1294" s="79"/>
      <c r="JQ1294" s="79"/>
      <c r="JR1294" s="79"/>
      <c r="JS1294" s="79"/>
      <c r="JT1294" s="79"/>
      <c r="JU1294" s="79"/>
      <c r="JV1294" s="79"/>
      <c r="JW1294" s="79"/>
      <c r="JX1294" s="79"/>
      <c r="JY1294" s="79"/>
      <c r="JZ1294" s="79"/>
      <c r="KA1294" s="79"/>
      <c r="KB1294" s="79"/>
      <c r="KC1294" s="79"/>
      <c r="KD1294" s="79"/>
      <c r="KE1294" s="79"/>
      <c r="KF1294" s="79"/>
      <c r="KG1294" s="79"/>
      <c r="KH1294" s="79"/>
      <c r="KI1294" s="79"/>
      <c r="KJ1294" s="79"/>
      <c r="KK1294" s="79"/>
      <c r="KL1294" s="79"/>
      <c r="KM1294" s="79"/>
      <c r="KN1294" s="79"/>
      <c r="KO1294" s="79"/>
      <c r="KP1294" s="79"/>
      <c r="KQ1294" s="79"/>
      <c r="KR1294" s="79"/>
      <c r="KS1294" s="79"/>
      <c r="KT1294" s="79"/>
      <c r="KU1294" s="79"/>
      <c r="KV1294" s="79"/>
      <c r="KW1294" s="79"/>
      <c r="KX1294" s="79"/>
      <c r="KY1294" s="79"/>
      <c r="KZ1294" s="79"/>
      <c r="LA1294" s="79"/>
      <c r="LB1294" s="79"/>
      <c r="LC1294" s="79"/>
      <c r="LD1294" s="79"/>
      <c r="LE1294" s="79"/>
      <c r="LF1294" s="79"/>
      <c r="LG1294" s="79"/>
      <c r="LH1294" s="79"/>
      <c r="LI1294" s="79"/>
      <c r="LJ1294" s="79"/>
      <c r="LK1294" s="79"/>
      <c r="LL1294" s="79"/>
      <c r="LM1294" s="79"/>
      <c r="LN1294" s="79"/>
      <c r="LO1294" s="79"/>
      <c r="LP1294" s="79"/>
      <c r="LQ1294" s="79"/>
      <c r="LR1294" s="79"/>
      <c r="LS1294" s="79"/>
      <c r="LT1294" s="79"/>
      <c r="LU1294" s="79"/>
      <c r="LV1294" s="79"/>
      <c r="LW1294" s="79"/>
      <c r="LX1294" s="79"/>
      <c r="LY1294" s="79"/>
      <c r="LZ1294" s="79"/>
      <c r="MA1294" s="79"/>
      <c r="MB1294" s="79"/>
      <c r="MC1294" s="79"/>
      <c r="MD1294" s="79"/>
      <c r="ME1294" s="79"/>
      <c r="MF1294" s="79"/>
      <c r="MG1294" s="79"/>
      <c r="MH1294" s="79"/>
      <c r="MI1294" s="79"/>
      <c r="MJ1294" s="79"/>
      <c r="MK1294" s="79"/>
      <c r="ML1294" s="79"/>
      <c r="MM1294" s="79"/>
      <c r="MN1294" s="79"/>
      <c r="MO1294" s="79"/>
      <c r="MP1294" s="79"/>
      <c r="MQ1294" s="79"/>
      <c r="MR1294" s="79"/>
      <c r="MS1294" s="79"/>
      <c r="MT1294" s="79"/>
      <c r="MU1294" s="79"/>
      <c r="MV1294" s="79"/>
      <c r="MW1294" s="79"/>
      <c r="MX1294" s="79"/>
      <c r="MY1294" s="79"/>
      <c r="MZ1294" s="79"/>
      <c r="NA1294" s="79"/>
      <c r="NB1294" s="79"/>
      <c r="NC1294" s="79"/>
      <c r="ND1294" s="79"/>
      <c r="NE1294" s="79"/>
      <c r="NF1294" s="79"/>
      <c r="NG1294" s="79"/>
      <c r="NH1294" s="79"/>
      <c r="NI1294" s="79"/>
      <c r="NJ1294" s="79"/>
      <c r="NK1294" s="79"/>
      <c r="NL1294" s="79"/>
      <c r="NM1294" s="79"/>
      <c r="NN1294" s="79"/>
      <c r="NO1294" s="79"/>
      <c r="NP1294" s="79"/>
      <c r="NQ1294" s="79"/>
      <c r="NR1294" s="79"/>
      <c r="NS1294" s="79"/>
      <c r="NT1294" s="79"/>
      <c r="NU1294" s="79"/>
      <c r="NV1294" s="79"/>
      <c r="NW1294" s="79"/>
      <c r="NX1294" s="79"/>
      <c r="NY1294" s="79"/>
      <c r="NZ1294" s="79"/>
      <c r="OA1294" s="79"/>
      <c r="OB1294" s="79"/>
      <c r="OC1294" s="79"/>
      <c r="OD1294" s="79"/>
      <c r="OE1294" s="79"/>
      <c r="OF1294" s="79"/>
      <c r="OG1294" s="79"/>
      <c r="OH1294" s="79"/>
      <c r="OI1294" s="79"/>
      <c r="OJ1294" s="79"/>
      <c r="OK1294" s="79"/>
      <c r="OL1294" s="79"/>
      <c r="OM1294" s="79"/>
      <c r="ON1294" s="79"/>
      <c r="OO1294" s="79"/>
      <c r="OP1294" s="79"/>
      <c r="OQ1294" s="79"/>
      <c r="OR1294" s="79"/>
      <c r="OS1294" s="79"/>
      <c r="OT1294" s="79"/>
      <c r="OU1294" s="79"/>
      <c r="OV1294" s="79"/>
      <c r="OW1294" s="79"/>
      <c r="OX1294" s="79"/>
      <c r="OY1294" s="79"/>
      <c r="OZ1294" s="79"/>
      <c r="PA1294" s="79"/>
      <c r="PB1294" s="79"/>
      <c r="PC1294" s="79"/>
      <c r="PD1294" s="79"/>
      <c r="PE1294" s="79"/>
      <c r="PF1294" s="79"/>
      <c r="PG1294" s="79"/>
      <c r="PH1294" s="79"/>
      <c r="PI1294" s="79"/>
      <c r="PJ1294" s="79"/>
      <c r="PK1294" s="79"/>
      <c r="PL1294" s="79"/>
      <c r="PM1294" s="79"/>
      <c r="PN1294" s="79"/>
      <c r="PO1294" s="79"/>
      <c r="PP1294" s="79"/>
      <c r="PQ1294" s="79"/>
      <c r="PR1294" s="79"/>
      <c r="PS1294" s="79"/>
      <c r="PT1294" s="79"/>
      <c r="PU1294" s="79"/>
      <c r="PV1294" s="79"/>
      <c r="PW1294" s="79"/>
      <c r="PX1294" s="79"/>
      <c r="PY1294" s="79"/>
      <c r="PZ1294" s="79"/>
      <c r="QA1294" s="79"/>
      <c r="QB1294" s="79"/>
      <c r="QC1294" s="79"/>
      <c r="QD1294" s="79"/>
      <c r="QE1294" s="79"/>
      <c r="QF1294" s="79"/>
      <c r="QG1294" s="79"/>
      <c r="QH1294" s="79"/>
      <c r="QI1294" s="79"/>
      <c r="QJ1294" s="79"/>
      <c r="QK1294" s="79"/>
      <c r="QL1294" s="79"/>
      <c r="QM1294" s="79"/>
      <c r="QN1294" s="79"/>
      <c r="QO1294" s="79"/>
      <c r="QP1294" s="79"/>
      <c r="QQ1294" s="79"/>
      <c r="QR1294" s="79"/>
      <c r="QS1294" s="79"/>
      <c r="QT1294" s="79"/>
      <c r="QU1294" s="79"/>
      <c r="QV1294" s="79"/>
      <c r="QW1294" s="79"/>
      <c r="QX1294" s="79"/>
      <c r="QY1294" s="79"/>
      <c r="QZ1294" s="79"/>
      <c r="RA1294" s="79"/>
      <c r="RB1294" s="79"/>
      <c r="RC1294" s="79"/>
      <c r="RD1294" s="79"/>
      <c r="RE1294" s="79"/>
      <c r="RF1294" s="79"/>
      <c r="RG1294" s="79"/>
      <c r="RH1294" s="79"/>
      <c r="RI1294" s="79"/>
      <c r="RJ1294" s="79"/>
      <c r="RK1294" s="79"/>
      <c r="RL1294" s="79"/>
      <c r="RM1294" s="79"/>
      <c r="RN1294" s="79"/>
      <c r="RO1294" s="79"/>
      <c r="RP1294" s="79"/>
      <c r="RQ1294" s="79"/>
      <c r="RR1294" s="79"/>
      <c r="RS1294" s="79"/>
      <c r="RT1294" s="79"/>
      <c r="RU1294" s="79"/>
      <c r="RV1294" s="79"/>
      <c r="RW1294" s="79"/>
      <c r="RX1294" s="79"/>
      <c r="RY1294" s="79"/>
      <c r="RZ1294" s="79"/>
      <c r="SA1294" s="79"/>
      <c r="SB1294" s="79"/>
      <c r="SC1294" s="79"/>
      <c r="SD1294" s="79"/>
      <c r="SE1294" s="79"/>
      <c r="SF1294" s="79"/>
      <c r="SG1294" s="79"/>
      <c r="SH1294" s="79"/>
      <c r="SI1294" s="79"/>
      <c r="SJ1294" s="79"/>
      <c r="SK1294" s="79"/>
      <c r="SL1294" s="79"/>
      <c r="SM1294" s="79"/>
      <c r="SN1294" s="79"/>
      <c r="SO1294" s="79"/>
      <c r="SP1294" s="79"/>
      <c r="SQ1294" s="79"/>
      <c r="SR1294" s="79"/>
      <c r="SS1294" s="79"/>
      <c r="ST1294" s="79"/>
      <c r="SU1294" s="79"/>
      <c r="SV1294" s="79"/>
      <c r="SW1294" s="79"/>
      <c r="SX1294" s="79"/>
      <c r="SY1294" s="79"/>
      <c r="SZ1294" s="79"/>
      <c r="TA1294" s="79"/>
      <c r="TB1294" s="79"/>
      <c r="TC1294" s="79"/>
      <c r="TD1294" s="79"/>
      <c r="TE1294" s="79"/>
      <c r="TF1294" s="79"/>
      <c r="TG1294" s="79"/>
      <c r="TH1294" s="79"/>
      <c r="TI1294" s="79"/>
      <c r="TJ1294" s="79"/>
      <c r="TK1294" s="79"/>
      <c r="TL1294" s="79"/>
      <c r="TM1294" s="79"/>
      <c r="TN1294" s="79"/>
      <c r="TO1294" s="79"/>
      <c r="TP1294" s="79"/>
      <c r="TQ1294" s="79"/>
      <c r="TR1294" s="79"/>
      <c r="TS1294" s="79"/>
      <c r="TT1294" s="79"/>
      <c r="TU1294" s="79"/>
      <c r="TV1294" s="79"/>
      <c r="TW1294" s="79"/>
      <c r="TX1294" s="79"/>
      <c r="TY1294" s="79"/>
      <c r="TZ1294" s="79"/>
      <c r="UA1294" s="79"/>
      <c r="UB1294" s="79"/>
      <c r="UC1294" s="79"/>
      <c r="UD1294" s="79"/>
      <c r="UE1294" s="79"/>
      <c r="UF1294" s="79"/>
      <c r="UG1294" s="79"/>
      <c r="UH1294" s="79"/>
      <c r="UI1294" s="79"/>
      <c r="UJ1294" s="79"/>
      <c r="UK1294" s="79"/>
      <c r="UL1294" s="79"/>
      <c r="UM1294" s="79"/>
      <c r="UN1294" s="79"/>
      <c r="UO1294" s="79"/>
      <c r="UP1294" s="79"/>
      <c r="UQ1294" s="79"/>
      <c r="UR1294" s="79"/>
      <c r="US1294" s="79"/>
      <c r="UT1294" s="79"/>
      <c r="UU1294" s="79"/>
      <c r="UV1294" s="79"/>
      <c r="UW1294" s="79"/>
      <c r="UX1294" s="79"/>
      <c r="UY1294" s="79"/>
      <c r="UZ1294" s="79"/>
      <c r="VA1294" s="79"/>
      <c r="VB1294" s="79"/>
      <c r="VC1294" s="79"/>
      <c r="VD1294" s="79"/>
      <c r="VE1294" s="79"/>
      <c r="VF1294" s="79"/>
      <c r="VG1294" s="79"/>
      <c r="VH1294" s="79"/>
      <c r="VI1294" s="79"/>
      <c r="VJ1294" s="79"/>
      <c r="VK1294" s="79"/>
      <c r="VL1294" s="79"/>
      <c r="VM1294" s="79"/>
      <c r="VN1294" s="79"/>
      <c r="VO1294" s="79"/>
      <c r="VP1294" s="79"/>
      <c r="VQ1294" s="79"/>
      <c r="VR1294" s="79"/>
      <c r="VS1294" s="79"/>
      <c r="VT1294" s="79"/>
      <c r="VU1294" s="79"/>
      <c r="VV1294" s="79"/>
      <c r="VW1294" s="79"/>
      <c r="VX1294" s="79"/>
      <c r="VY1294" s="79"/>
      <c r="VZ1294" s="79"/>
      <c r="WA1294" s="79"/>
      <c r="WB1294" s="79"/>
      <c r="WC1294" s="79"/>
    </row>
    <row r="1295" spans="1:601" s="102" customFormat="1">
      <c r="A1295" s="53">
        <f>IF(C1295=C1294,A1294,IF(C1295=(C1294+1),A1294,(A1294+1)))</f>
        <v>187</v>
      </c>
      <c r="B1295" s="50" t="str">
        <f>IF(L1295="Stroke",IF(M1295=M1294,IF(A1295&lt;&gt;A1294,1,IF(L1294="Stroke",B1294+1,IF(L1293="Stroke",B1293+1,IF(L1292="Stroke",B1292+1,IF(L1291="Stroke",B1291+1,IF(L1290="Stroke",B1290+1,IF(L1289="Stroke",B1289+1,IF(L1288="Stroke",B1288+1,"")))))))),IF(A1295&lt;&gt;A1293,1,IF(M1295=M1293,IF(L1293="Stroke",B1293+1,IF(M1295=M1292,IF(L1292="Stroke",B1292+1,""))),1))),"")</f>
        <v/>
      </c>
      <c r="C1295" s="53">
        <f t="shared" si="40"/>
        <v>66062</v>
      </c>
      <c r="D1295" s="53" t="str">
        <f t="shared" si="41"/>
        <v>201823</v>
      </c>
      <c r="E1295" s="53">
        <v>2018</v>
      </c>
      <c r="F1295" s="53">
        <v>2</v>
      </c>
      <c r="G1295" s="53">
        <v>3</v>
      </c>
      <c r="H1295" s="53">
        <v>18</v>
      </c>
      <c r="I1295" s="53">
        <v>21</v>
      </c>
      <c r="J1295" s="53">
        <v>2</v>
      </c>
      <c r="K1295" s="53">
        <v>868</v>
      </c>
      <c r="L1295" s="53" t="s">
        <v>106</v>
      </c>
      <c r="M1295" s="53">
        <v>0</v>
      </c>
      <c r="N1295" s="53" t="s">
        <v>89</v>
      </c>
      <c r="O1295" s="53" t="s">
        <v>28</v>
      </c>
      <c r="P1295" s="53">
        <v>0</v>
      </c>
      <c r="Q1295" s="53" t="s">
        <v>121</v>
      </c>
      <c r="R1295" s="61"/>
      <c r="S1295" s="61"/>
      <c r="T1295" s="61"/>
      <c r="U1295" s="79"/>
      <c r="V1295" s="79"/>
      <c r="W1295" s="79"/>
      <c r="X1295" s="79"/>
      <c r="Y1295" s="79"/>
      <c r="Z1295" s="79"/>
      <c r="AA1295" s="79"/>
      <c r="AB1295" s="79"/>
      <c r="AC1295" s="79"/>
      <c r="AD1295" s="79"/>
      <c r="AE1295" s="79"/>
      <c r="AF1295" s="79"/>
      <c r="AG1295" s="79"/>
      <c r="AH1295" s="79"/>
      <c r="AI1295" s="79"/>
      <c r="AJ1295" s="79"/>
      <c r="AK1295" s="79"/>
      <c r="AL1295" s="79"/>
      <c r="AM1295" s="79"/>
      <c r="AN1295" s="79"/>
      <c r="AO1295" s="79"/>
      <c r="AP1295" s="79"/>
      <c r="AQ1295" s="79"/>
      <c r="AR1295" s="79"/>
      <c r="AS1295" s="79"/>
      <c r="AT1295" s="79"/>
      <c r="AU1295" s="79"/>
      <c r="AV1295" s="79"/>
      <c r="AW1295" s="79"/>
      <c r="AX1295" s="79"/>
      <c r="AY1295" s="79"/>
      <c r="AZ1295" s="79"/>
      <c r="BA1295" s="79"/>
      <c r="BB1295" s="79"/>
      <c r="BC1295" s="79"/>
      <c r="BD1295" s="79"/>
      <c r="BE1295" s="79"/>
      <c r="BF1295" s="79"/>
      <c r="BG1295" s="79"/>
      <c r="BH1295" s="79"/>
      <c r="BI1295" s="79"/>
      <c r="BJ1295" s="79"/>
      <c r="BK1295" s="79"/>
      <c r="BL1295" s="79"/>
      <c r="BM1295" s="79"/>
      <c r="BN1295" s="79"/>
      <c r="BO1295" s="79"/>
      <c r="BP1295" s="79"/>
      <c r="BQ1295" s="79"/>
      <c r="BR1295" s="79"/>
      <c r="BS1295" s="79"/>
      <c r="BT1295" s="79"/>
      <c r="BU1295" s="79"/>
      <c r="BV1295" s="79"/>
      <c r="BW1295" s="79"/>
      <c r="BX1295" s="79"/>
      <c r="BY1295" s="79"/>
      <c r="BZ1295" s="79"/>
      <c r="CA1295" s="79"/>
      <c r="CB1295" s="79"/>
      <c r="CC1295" s="79"/>
      <c r="CD1295" s="79"/>
      <c r="CE1295" s="79"/>
      <c r="CF1295" s="79"/>
      <c r="CG1295" s="79"/>
      <c r="CH1295" s="79"/>
      <c r="CI1295" s="79"/>
      <c r="CJ1295" s="79"/>
      <c r="CK1295" s="79"/>
      <c r="CL1295" s="79"/>
      <c r="CM1295" s="79"/>
      <c r="CN1295" s="79"/>
      <c r="CO1295" s="79"/>
      <c r="CP1295" s="79"/>
      <c r="CQ1295" s="79"/>
      <c r="CR1295" s="79"/>
      <c r="CS1295" s="79"/>
      <c r="CT1295" s="79"/>
      <c r="CU1295" s="79"/>
      <c r="CV1295" s="79"/>
      <c r="CW1295" s="79"/>
      <c r="CX1295" s="79"/>
      <c r="CY1295" s="79"/>
      <c r="CZ1295" s="79"/>
      <c r="DA1295" s="79"/>
      <c r="DB1295" s="79"/>
      <c r="DC1295" s="79"/>
      <c r="DD1295" s="79"/>
      <c r="DE1295" s="79"/>
      <c r="DF1295" s="79"/>
      <c r="DG1295" s="79"/>
      <c r="DH1295" s="79"/>
      <c r="DI1295" s="79"/>
      <c r="DJ1295" s="79"/>
      <c r="DK1295" s="79"/>
      <c r="DL1295" s="79"/>
      <c r="DM1295" s="79"/>
      <c r="DN1295" s="79"/>
      <c r="DO1295" s="79"/>
      <c r="DP1295" s="79"/>
      <c r="DQ1295" s="79"/>
      <c r="DR1295" s="79"/>
      <c r="DS1295" s="79"/>
      <c r="DT1295" s="79"/>
      <c r="DU1295" s="79"/>
      <c r="DV1295" s="79"/>
      <c r="DW1295" s="79"/>
      <c r="DX1295" s="79"/>
      <c r="DY1295" s="79"/>
      <c r="DZ1295" s="79"/>
      <c r="EA1295" s="79"/>
      <c r="EB1295" s="79"/>
      <c r="EC1295" s="79"/>
      <c r="ED1295" s="79"/>
      <c r="EE1295" s="79"/>
      <c r="EF1295" s="79"/>
      <c r="EG1295" s="79"/>
      <c r="EH1295" s="79"/>
      <c r="EI1295" s="79"/>
      <c r="EJ1295" s="79"/>
      <c r="EK1295" s="79"/>
      <c r="EL1295" s="79"/>
      <c r="EM1295" s="79"/>
      <c r="EN1295" s="79"/>
      <c r="EO1295" s="79"/>
      <c r="EP1295" s="79"/>
      <c r="EQ1295" s="79"/>
      <c r="ER1295" s="79"/>
      <c r="ES1295" s="79"/>
      <c r="ET1295" s="79"/>
      <c r="EU1295" s="79"/>
      <c r="EV1295" s="79"/>
      <c r="EW1295" s="79"/>
      <c r="EX1295" s="79"/>
      <c r="EY1295" s="79"/>
      <c r="EZ1295" s="79"/>
      <c r="FA1295" s="79"/>
      <c r="FB1295" s="79"/>
      <c r="FC1295" s="79"/>
      <c r="FD1295" s="79"/>
      <c r="FE1295" s="79"/>
      <c r="FF1295" s="79"/>
      <c r="FG1295" s="79"/>
      <c r="FH1295" s="79"/>
      <c r="FI1295" s="79"/>
      <c r="FJ1295" s="79"/>
      <c r="FK1295" s="79"/>
      <c r="FL1295" s="79"/>
      <c r="FM1295" s="79"/>
      <c r="FN1295" s="79"/>
      <c r="FO1295" s="79"/>
      <c r="FP1295" s="79"/>
      <c r="FQ1295" s="79"/>
      <c r="FR1295" s="79"/>
      <c r="FS1295" s="79"/>
      <c r="FT1295" s="79"/>
      <c r="FU1295" s="79"/>
      <c r="FV1295" s="79"/>
      <c r="FW1295" s="79"/>
      <c r="FX1295" s="79"/>
      <c r="FY1295" s="79"/>
      <c r="FZ1295" s="79"/>
      <c r="GA1295" s="79"/>
      <c r="GB1295" s="79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79"/>
      <c r="HP1295" s="79"/>
      <c r="HQ1295" s="79"/>
      <c r="HR1295" s="79"/>
      <c r="HS1295" s="79"/>
      <c r="HT1295" s="79"/>
      <c r="HU1295" s="79"/>
      <c r="HV1295" s="79"/>
      <c r="HW1295" s="79"/>
      <c r="HX1295" s="79"/>
      <c r="HY1295" s="79"/>
      <c r="HZ1295" s="79"/>
      <c r="IA1295" s="79"/>
      <c r="IB1295" s="79"/>
      <c r="IC1295" s="79"/>
      <c r="ID1295" s="79"/>
      <c r="IE1295" s="79"/>
      <c r="IF1295" s="79"/>
      <c r="IG1295" s="79"/>
      <c r="IH1295" s="79"/>
      <c r="II1295" s="79"/>
      <c r="IJ1295" s="79"/>
      <c r="IK1295" s="79"/>
      <c r="IL1295" s="79"/>
      <c r="IM1295" s="79"/>
      <c r="IN1295" s="79"/>
      <c r="IO1295" s="79"/>
      <c r="IP1295" s="79"/>
      <c r="IQ1295" s="79"/>
      <c r="IR1295" s="79"/>
      <c r="IS1295" s="79"/>
      <c r="IT1295" s="79"/>
      <c r="IU1295" s="79"/>
      <c r="IV1295" s="79"/>
      <c r="IW1295" s="79"/>
      <c r="IX1295" s="79"/>
      <c r="IY1295" s="79"/>
      <c r="IZ1295" s="79"/>
      <c r="JA1295" s="79"/>
      <c r="JB1295" s="79"/>
      <c r="JC1295" s="79"/>
      <c r="JD1295" s="79"/>
      <c r="JE1295" s="79"/>
      <c r="JF1295" s="79"/>
      <c r="JG1295" s="79"/>
      <c r="JH1295" s="79"/>
      <c r="JI1295" s="79"/>
      <c r="JJ1295" s="79"/>
      <c r="JK1295" s="79"/>
      <c r="JL1295" s="79"/>
      <c r="JM1295" s="79"/>
      <c r="JN1295" s="79"/>
      <c r="JO1295" s="79"/>
      <c r="JP1295" s="79"/>
      <c r="JQ1295" s="79"/>
      <c r="JR1295" s="79"/>
      <c r="JS1295" s="79"/>
      <c r="JT1295" s="79"/>
      <c r="JU1295" s="79"/>
      <c r="JV1295" s="79"/>
      <c r="JW1295" s="79"/>
      <c r="JX1295" s="79"/>
      <c r="JY1295" s="79"/>
      <c r="JZ1295" s="79"/>
      <c r="KA1295" s="79"/>
      <c r="KB1295" s="79"/>
      <c r="KC1295" s="79"/>
      <c r="KD1295" s="79"/>
      <c r="KE1295" s="79"/>
      <c r="KF1295" s="79"/>
      <c r="KG1295" s="79"/>
      <c r="KH1295" s="79"/>
      <c r="KI1295" s="79"/>
      <c r="KJ1295" s="79"/>
      <c r="KK1295" s="79"/>
      <c r="KL1295" s="79"/>
      <c r="KM1295" s="79"/>
      <c r="KN1295" s="79"/>
      <c r="KO1295" s="79"/>
      <c r="KP1295" s="79"/>
      <c r="KQ1295" s="79"/>
      <c r="KR1295" s="79"/>
      <c r="KS1295" s="79"/>
      <c r="KT1295" s="79"/>
      <c r="KU1295" s="79"/>
      <c r="KV1295" s="79"/>
      <c r="KW1295" s="79"/>
      <c r="KX1295" s="79"/>
      <c r="KY1295" s="79"/>
      <c r="KZ1295" s="79"/>
      <c r="LA1295" s="79"/>
      <c r="LB1295" s="79"/>
      <c r="LC1295" s="79"/>
      <c r="LD1295" s="79"/>
      <c r="LE1295" s="79"/>
      <c r="LF1295" s="79"/>
      <c r="LG1295" s="79"/>
      <c r="LH1295" s="79"/>
      <c r="LI1295" s="79"/>
      <c r="LJ1295" s="79"/>
      <c r="LK1295" s="79"/>
      <c r="LL1295" s="79"/>
      <c r="LM1295" s="79"/>
      <c r="LN1295" s="79"/>
      <c r="LO1295" s="79"/>
      <c r="LP1295" s="79"/>
      <c r="LQ1295" s="79"/>
      <c r="LR1295" s="79"/>
      <c r="LS1295" s="79"/>
      <c r="LT1295" s="79"/>
      <c r="LU1295" s="79"/>
      <c r="LV1295" s="79"/>
      <c r="LW1295" s="79"/>
      <c r="LX1295" s="79"/>
      <c r="LY1295" s="79"/>
      <c r="LZ1295" s="79"/>
      <c r="MA1295" s="79"/>
      <c r="MB1295" s="79"/>
      <c r="MC1295" s="79"/>
      <c r="MD1295" s="79"/>
      <c r="ME1295" s="79"/>
      <c r="MF1295" s="79"/>
      <c r="MG1295" s="79"/>
      <c r="MH1295" s="79"/>
      <c r="MI1295" s="79"/>
      <c r="MJ1295" s="79"/>
      <c r="MK1295" s="79"/>
      <c r="ML1295" s="79"/>
      <c r="MM1295" s="79"/>
      <c r="MN1295" s="79"/>
      <c r="MO1295" s="79"/>
      <c r="MP1295" s="79"/>
      <c r="MQ1295" s="79"/>
      <c r="MR1295" s="79"/>
      <c r="MS1295" s="79"/>
      <c r="MT1295" s="79"/>
      <c r="MU1295" s="79"/>
      <c r="MV1295" s="79"/>
      <c r="MW1295" s="79"/>
      <c r="MX1295" s="79"/>
      <c r="MY1295" s="79"/>
      <c r="MZ1295" s="79"/>
      <c r="NA1295" s="79"/>
      <c r="NB1295" s="79"/>
      <c r="NC1295" s="79"/>
      <c r="ND1295" s="79"/>
      <c r="NE1295" s="79"/>
      <c r="NF1295" s="79"/>
      <c r="NG1295" s="79"/>
      <c r="NH1295" s="79"/>
      <c r="NI1295" s="79"/>
      <c r="NJ1295" s="79"/>
      <c r="NK1295" s="79"/>
      <c r="NL1295" s="79"/>
      <c r="NM1295" s="79"/>
      <c r="NN1295" s="79"/>
      <c r="NO1295" s="79"/>
      <c r="NP1295" s="79"/>
      <c r="NQ1295" s="79"/>
      <c r="NR1295" s="79"/>
      <c r="NS1295" s="79"/>
      <c r="NT1295" s="79"/>
      <c r="NU1295" s="79"/>
      <c r="NV1295" s="79"/>
      <c r="NW1295" s="79"/>
      <c r="NX1295" s="79"/>
      <c r="NY1295" s="79"/>
      <c r="NZ1295" s="79"/>
      <c r="OA1295" s="79"/>
      <c r="OB1295" s="79"/>
      <c r="OC1295" s="79"/>
      <c r="OD1295" s="79"/>
      <c r="OE1295" s="79"/>
      <c r="OF1295" s="79"/>
      <c r="OG1295" s="79"/>
      <c r="OH1295" s="79"/>
      <c r="OI1295" s="79"/>
      <c r="OJ1295" s="79"/>
      <c r="OK1295" s="79"/>
      <c r="OL1295" s="79"/>
      <c r="OM1295" s="79"/>
      <c r="ON1295" s="79"/>
      <c r="OO1295" s="79"/>
      <c r="OP1295" s="79"/>
      <c r="OQ1295" s="79"/>
      <c r="OR1295" s="79"/>
      <c r="OS1295" s="79"/>
      <c r="OT1295" s="79"/>
      <c r="OU1295" s="79"/>
      <c r="OV1295" s="79"/>
      <c r="OW1295" s="79"/>
      <c r="OX1295" s="79"/>
      <c r="OY1295" s="79"/>
      <c r="OZ1295" s="79"/>
      <c r="PA1295" s="79"/>
      <c r="PB1295" s="79"/>
      <c r="PC1295" s="79"/>
      <c r="PD1295" s="79"/>
      <c r="PE1295" s="79"/>
      <c r="PF1295" s="79"/>
      <c r="PG1295" s="79"/>
      <c r="PH1295" s="79"/>
      <c r="PI1295" s="79"/>
      <c r="PJ1295" s="79"/>
      <c r="PK1295" s="79"/>
      <c r="PL1295" s="79"/>
      <c r="PM1295" s="79"/>
      <c r="PN1295" s="79"/>
      <c r="PO1295" s="79"/>
      <c r="PP1295" s="79"/>
      <c r="PQ1295" s="79"/>
      <c r="PR1295" s="79"/>
      <c r="PS1295" s="79"/>
      <c r="PT1295" s="79"/>
      <c r="PU1295" s="79"/>
      <c r="PV1295" s="79"/>
      <c r="PW1295" s="79"/>
      <c r="PX1295" s="79"/>
      <c r="PY1295" s="79"/>
      <c r="PZ1295" s="79"/>
      <c r="QA1295" s="79"/>
      <c r="QB1295" s="79"/>
      <c r="QC1295" s="79"/>
      <c r="QD1295" s="79"/>
      <c r="QE1295" s="79"/>
      <c r="QF1295" s="79"/>
      <c r="QG1295" s="79"/>
      <c r="QH1295" s="79"/>
      <c r="QI1295" s="79"/>
      <c r="QJ1295" s="79"/>
      <c r="QK1295" s="79"/>
      <c r="QL1295" s="79"/>
      <c r="QM1295" s="79"/>
      <c r="QN1295" s="79"/>
      <c r="QO1295" s="79"/>
      <c r="QP1295" s="79"/>
      <c r="QQ1295" s="79"/>
      <c r="QR1295" s="79"/>
      <c r="QS1295" s="79"/>
      <c r="QT1295" s="79"/>
      <c r="QU1295" s="79"/>
      <c r="QV1295" s="79"/>
      <c r="QW1295" s="79"/>
      <c r="QX1295" s="79"/>
      <c r="QY1295" s="79"/>
      <c r="QZ1295" s="79"/>
      <c r="RA1295" s="79"/>
      <c r="RB1295" s="79"/>
      <c r="RC1295" s="79"/>
      <c r="RD1295" s="79"/>
      <c r="RE1295" s="79"/>
      <c r="RF1295" s="79"/>
      <c r="RG1295" s="79"/>
      <c r="RH1295" s="79"/>
      <c r="RI1295" s="79"/>
      <c r="RJ1295" s="79"/>
      <c r="RK1295" s="79"/>
      <c r="RL1295" s="79"/>
      <c r="RM1295" s="79"/>
      <c r="RN1295" s="79"/>
      <c r="RO1295" s="79"/>
      <c r="RP1295" s="79"/>
      <c r="RQ1295" s="79"/>
      <c r="RR1295" s="79"/>
      <c r="RS1295" s="79"/>
      <c r="RT1295" s="79"/>
      <c r="RU1295" s="79"/>
      <c r="RV1295" s="79"/>
      <c r="RW1295" s="79"/>
      <c r="RX1295" s="79"/>
      <c r="RY1295" s="79"/>
      <c r="RZ1295" s="79"/>
      <c r="SA1295" s="79"/>
      <c r="SB1295" s="79"/>
      <c r="SC1295" s="79"/>
      <c r="SD1295" s="79"/>
      <c r="SE1295" s="79"/>
      <c r="SF1295" s="79"/>
      <c r="SG1295" s="79"/>
      <c r="SH1295" s="79"/>
      <c r="SI1295" s="79"/>
      <c r="SJ1295" s="79"/>
      <c r="SK1295" s="79"/>
      <c r="SL1295" s="79"/>
      <c r="SM1295" s="79"/>
      <c r="SN1295" s="79"/>
      <c r="SO1295" s="79"/>
      <c r="SP1295" s="79"/>
      <c r="SQ1295" s="79"/>
      <c r="SR1295" s="79"/>
      <c r="SS1295" s="79"/>
      <c r="ST1295" s="79"/>
      <c r="SU1295" s="79"/>
      <c r="SV1295" s="79"/>
      <c r="SW1295" s="79"/>
      <c r="SX1295" s="79"/>
      <c r="SY1295" s="79"/>
      <c r="SZ1295" s="79"/>
      <c r="TA1295" s="79"/>
      <c r="TB1295" s="79"/>
      <c r="TC1295" s="79"/>
      <c r="TD1295" s="79"/>
      <c r="TE1295" s="79"/>
      <c r="TF1295" s="79"/>
      <c r="TG1295" s="79"/>
      <c r="TH1295" s="79"/>
      <c r="TI1295" s="79"/>
      <c r="TJ1295" s="79"/>
      <c r="TK1295" s="79"/>
      <c r="TL1295" s="79"/>
      <c r="TM1295" s="79"/>
      <c r="TN1295" s="79"/>
      <c r="TO1295" s="79"/>
      <c r="TP1295" s="79"/>
      <c r="TQ1295" s="79"/>
      <c r="TR1295" s="79"/>
      <c r="TS1295" s="79"/>
      <c r="TT1295" s="79"/>
      <c r="TU1295" s="79"/>
      <c r="TV1295" s="79"/>
      <c r="TW1295" s="79"/>
      <c r="TX1295" s="79"/>
      <c r="TY1295" s="79"/>
      <c r="TZ1295" s="79"/>
      <c r="UA1295" s="79"/>
      <c r="UB1295" s="79"/>
      <c r="UC1295" s="79"/>
      <c r="UD1295" s="79"/>
      <c r="UE1295" s="79"/>
      <c r="UF1295" s="79"/>
      <c r="UG1295" s="79"/>
      <c r="UH1295" s="79"/>
      <c r="UI1295" s="79"/>
      <c r="UJ1295" s="79"/>
      <c r="UK1295" s="79"/>
      <c r="UL1295" s="79"/>
      <c r="UM1295" s="79"/>
      <c r="UN1295" s="79"/>
      <c r="UO1295" s="79"/>
      <c r="UP1295" s="79"/>
      <c r="UQ1295" s="79"/>
      <c r="UR1295" s="79"/>
      <c r="US1295" s="79"/>
      <c r="UT1295" s="79"/>
      <c r="UU1295" s="79"/>
      <c r="UV1295" s="79"/>
      <c r="UW1295" s="79"/>
      <c r="UX1295" s="79"/>
      <c r="UY1295" s="79"/>
      <c r="UZ1295" s="79"/>
      <c r="VA1295" s="79"/>
      <c r="VB1295" s="79"/>
      <c r="VC1295" s="79"/>
      <c r="VD1295" s="79"/>
      <c r="VE1295" s="79"/>
      <c r="VF1295" s="79"/>
      <c r="VG1295" s="79"/>
      <c r="VH1295" s="79"/>
      <c r="VI1295" s="79"/>
      <c r="VJ1295" s="79"/>
      <c r="VK1295" s="79"/>
      <c r="VL1295" s="79"/>
      <c r="VM1295" s="79"/>
      <c r="VN1295" s="79"/>
      <c r="VO1295" s="79"/>
      <c r="VP1295" s="79"/>
      <c r="VQ1295" s="79"/>
      <c r="VR1295" s="79"/>
      <c r="VS1295" s="79"/>
      <c r="VT1295" s="79"/>
      <c r="VU1295" s="79"/>
      <c r="VV1295" s="79"/>
      <c r="VW1295" s="79"/>
      <c r="VX1295" s="79"/>
      <c r="VY1295" s="79"/>
      <c r="VZ1295" s="79"/>
      <c r="WA1295" s="79"/>
      <c r="WB1295" s="79"/>
      <c r="WC1295" s="79"/>
    </row>
    <row r="1296" spans="1:601" s="79" customFormat="1">
      <c r="A1296" s="61">
        <f>IF(C1296=C1295,A1295,IF(C1296=(C1295+1),A1295,(A1295+1)))</f>
        <v>187</v>
      </c>
      <c r="B1296" s="50" t="str">
        <f>IF(L1296="Stroke",IF(M1296=M1295,IF(A1296&lt;&gt;A1295,1,IF(L1295="Stroke",B1295+1,IF(L1294="Stroke",B1294+1,IF(L1293="Stroke",B1293+1,IF(L1292="Stroke",B1292+1,IF(L1291="Stroke",B1291+1,IF(L1290="Stroke",B1290+1,IF(L1289="Stroke",B1289+1,"")))))))),IF(A1296&lt;&gt;A1294,1,IF(M1296=M1294,IF(L1294="Stroke",B1294+1,IF(M1296=M1293,IF(L1293="Stroke",B1293+1,""))),1))),"")</f>
        <v/>
      </c>
      <c r="C1296" s="61">
        <f t="shared" si="40"/>
        <v>66062</v>
      </c>
      <c r="D1296" s="61" t="str">
        <f t="shared" si="41"/>
        <v>201823</v>
      </c>
      <c r="E1296" s="61">
        <v>2018</v>
      </c>
      <c r="F1296" s="61">
        <v>2</v>
      </c>
      <c r="G1296" s="61">
        <v>3</v>
      </c>
      <c r="H1296" s="61">
        <v>18</v>
      </c>
      <c r="I1296" s="61">
        <v>21</v>
      </c>
      <c r="J1296" s="61">
        <v>2</v>
      </c>
      <c r="K1296" s="61">
        <v>980</v>
      </c>
      <c r="L1296" s="61" t="s">
        <v>106</v>
      </c>
      <c r="M1296" s="61"/>
      <c r="N1296" s="61" t="s">
        <v>21</v>
      </c>
      <c r="O1296" s="61" t="s">
        <v>27</v>
      </c>
      <c r="P1296" s="61"/>
      <c r="Q1296" s="61" t="s">
        <v>137</v>
      </c>
      <c r="R1296" s="61"/>
      <c r="S1296" s="61"/>
      <c r="T1296" s="61"/>
    </row>
    <row r="1297" spans="1:601" s="102" customFormat="1">
      <c r="A1297" s="54">
        <f>IF(C1297=C1296,A1296,IF(C1297=(C1296+1),A1296,(A1296+1)))</f>
        <v>187</v>
      </c>
      <c r="B1297" s="50" t="str">
        <f>IF(L1297="Stroke",IF(M1297=M1296,IF(A1297&lt;&gt;A1296,1,IF(L1296="Stroke",B1296+1,IF(L1295="Stroke",B1295+1,IF(L1294="Stroke",B1294+1,IF(L1293="Stroke",B1293+1,IF(L1292="Stroke",B1292+1,IF(L1291="Stroke",B1291+1,IF(L1290="Stroke",B1290+1,"")))))))),IF(A1297&lt;&gt;A1295,1,IF(M1297=M1295,IF(L1295="Stroke",B1295+1,IF(M1297=M1294,IF(L1294="Stroke",B1294+1,""))),1))),"")</f>
        <v/>
      </c>
      <c r="C1297" s="54">
        <f t="shared" si="40"/>
        <v>66063</v>
      </c>
      <c r="D1297" s="54" t="str">
        <f t="shared" si="41"/>
        <v>201823</v>
      </c>
      <c r="E1297" s="54">
        <v>2018</v>
      </c>
      <c r="F1297" s="54">
        <v>2</v>
      </c>
      <c r="G1297" s="54">
        <v>3</v>
      </c>
      <c r="H1297" s="54">
        <v>18</v>
      </c>
      <c r="I1297" s="54">
        <v>21</v>
      </c>
      <c r="J1297" s="54">
        <v>3</v>
      </c>
      <c r="K1297" s="54">
        <v>4</v>
      </c>
      <c r="L1297" s="54" t="s">
        <v>106</v>
      </c>
      <c r="M1297" s="54">
        <v>0</v>
      </c>
      <c r="N1297" s="54" t="s">
        <v>89</v>
      </c>
      <c r="O1297" s="54" t="s">
        <v>28</v>
      </c>
      <c r="P1297" s="54">
        <v>0</v>
      </c>
      <c r="Q1297" s="54" t="s">
        <v>115</v>
      </c>
      <c r="R1297" s="61"/>
      <c r="S1297" s="61"/>
      <c r="T1297" s="61"/>
      <c r="U1297" s="79"/>
      <c r="V1297" s="79"/>
      <c r="W1297" s="79"/>
      <c r="X1297" s="79"/>
      <c r="Y1297" s="79"/>
      <c r="Z1297" s="79"/>
      <c r="AA1297" s="79"/>
      <c r="AB1297" s="79"/>
      <c r="AC1297" s="79"/>
      <c r="AD1297" s="79"/>
      <c r="AE1297" s="79"/>
      <c r="AF1297" s="79"/>
      <c r="AG1297" s="79"/>
      <c r="AH1297" s="79"/>
      <c r="AI1297" s="79"/>
      <c r="AJ1297" s="79"/>
      <c r="AK1297" s="79"/>
      <c r="AL1297" s="79"/>
      <c r="AM1297" s="79"/>
      <c r="AN1297" s="79"/>
      <c r="AO1297" s="79"/>
      <c r="AP1297" s="79"/>
      <c r="AQ1297" s="79"/>
      <c r="AR1297" s="79"/>
      <c r="AS1297" s="79"/>
      <c r="AT1297" s="79"/>
      <c r="AU1297" s="79"/>
      <c r="AV1297" s="79"/>
      <c r="AW1297" s="79"/>
      <c r="AX1297" s="79"/>
      <c r="AY1297" s="79"/>
      <c r="AZ1297" s="79"/>
      <c r="BA1297" s="79"/>
      <c r="BB1297" s="79"/>
      <c r="BC1297" s="79"/>
      <c r="BD1297" s="79"/>
      <c r="BE1297" s="79"/>
      <c r="BF1297" s="79"/>
      <c r="BG1297" s="79"/>
      <c r="BH1297" s="79"/>
      <c r="BI1297" s="79"/>
      <c r="BJ1297" s="79"/>
      <c r="BK1297" s="79"/>
      <c r="BL1297" s="79"/>
      <c r="BM1297" s="79"/>
      <c r="BN1297" s="79"/>
      <c r="BO1297" s="79"/>
      <c r="BP1297" s="79"/>
      <c r="BQ1297" s="79"/>
      <c r="BR1297" s="79"/>
      <c r="BS1297" s="79"/>
      <c r="BT1297" s="79"/>
      <c r="BU1297" s="79"/>
      <c r="BV1297" s="79"/>
      <c r="BW1297" s="79"/>
      <c r="BX1297" s="79"/>
      <c r="BY1297" s="79"/>
      <c r="BZ1297" s="79"/>
      <c r="CA1297" s="79"/>
      <c r="CB1297" s="79"/>
      <c r="CC1297" s="79"/>
      <c r="CD1297" s="79"/>
      <c r="CE1297" s="79"/>
      <c r="CF1297" s="79"/>
      <c r="CG1297" s="79"/>
      <c r="CH1297" s="79"/>
      <c r="CI1297" s="79"/>
      <c r="CJ1297" s="79"/>
      <c r="CK1297" s="79"/>
      <c r="CL1297" s="79"/>
      <c r="CM1297" s="79"/>
      <c r="CN1297" s="79"/>
      <c r="CO1297" s="79"/>
      <c r="CP1297" s="79"/>
      <c r="CQ1297" s="79"/>
      <c r="CR1297" s="79"/>
      <c r="CS1297" s="79"/>
      <c r="CT1297" s="79"/>
      <c r="CU1297" s="79"/>
      <c r="CV1297" s="79"/>
      <c r="CW1297" s="79"/>
      <c r="CX1297" s="79"/>
      <c r="CY1297" s="79"/>
      <c r="CZ1297" s="79"/>
      <c r="DA1297" s="79"/>
      <c r="DB1297" s="79"/>
      <c r="DC1297" s="79"/>
      <c r="DD1297" s="79"/>
      <c r="DE1297" s="79"/>
      <c r="DF1297" s="79"/>
      <c r="DG1297" s="79"/>
      <c r="DH1297" s="79"/>
      <c r="DI1297" s="79"/>
      <c r="DJ1297" s="79"/>
      <c r="DK1297" s="79"/>
      <c r="DL1297" s="79"/>
      <c r="DM1297" s="79"/>
      <c r="DN1297" s="79"/>
      <c r="DO1297" s="79"/>
      <c r="DP1297" s="79"/>
      <c r="DQ1297" s="79"/>
      <c r="DR1297" s="79"/>
      <c r="DS1297" s="79"/>
      <c r="DT1297" s="79"/>
      <c r="DU1297" s="79"/>
      <c r="DV1297" s="79"/>
      <c r="DW1297" s="79"/>
      <c r="DX1297" s="79"/>
      <c r="DY1297" s="79"/>
      <c r="DZ1297" s="79"/>
      <c r="EA1297" s="79"/>
      <c r="EB1297" s="79"/>
      <c r="EC1297" s="79"/>
      <c r="ED1297" s="79"/>
      <c r="EE1297" s="79"/>
      <c r="EF1297" s="79"/>
      <c r="EG1297" s="79"/>
      <c r="EH1297" s="79"/>
      <c r="EI1297" s="79"/>
      <c r="EJ1297" s="79"/>
      <c r="EK1297" s="79"/>
      <c r="EL1297" s="79"/>
      <c r="EM1297" s="79"/>
      <c r="EN1297" s="79"/>
      <c r="EO1297" s="79"/>
      <c r="EP1297" s="79"/>
      <c r="EQ1297" s="79"/>
      <c r="ER1297" s="79"/>
      <c r="ES1297" s="79"/>
      <c r="ET1297" s="79"/>
      <c r="EU1297" s="79"/>
      <c r="EV1297" s="79"/>
      <c r="EW1297" s="79"/>
      <c r="EX1297" s="79"/>
      <c r="EY1297" s="79"/>
      <c r="EZ1297" s="79"/>
      <c r="FA1297" s="79"/>
      <c r="FB1297" s="79"/>
      <c r="FC1297" s="79"/>
      <c r="FD1297" s="79"/>
      <c r="FE1297" s="79"/>
      <c r="FF1297" s="79"/>
      <c r="FG1297" s="79"/>
      <c r="FH1297" s="79"/>
      <c r="FI1297" s="79"/>
      <c r="FJ1297" s="79"/>
      <c r="FK1297" s="79"/>
      <c r="FL1297" s="79"/>
      <c r="FM1297" s="79"/>
      <c r="FN1297" s="79"/>
      <c r="FO1297" s="79"/>
      <c r="FP1297" s="79"/>
      <c r="FQ1297" s="79"/>
      <c r="FR1297" s="79"/>
      <c r="FS1297" s="79"/>
      <c r="FT1297" s="79"/>
      <c r="FU1297" s="79"/>
      <c r="FV1297" s="79"/>
      <c r="FW1297" s="79"/>
      <c r="FX1297" s="79"/>
      <c r="FY1297" s="79"/>
      <c r="FZ1297" s="79"/>
      <c r="GA1297" s="79"/>
      <c r="GB1297" s="79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79"/>
      <c r="HP1297" s="79"/>
      <c r="HQ1297" s="79"/>
      <c r="HR1297" s="79"/>
      <c r="HS1297" s="79"/>
      <c r="HT1297" s="79"/>
      <c r="HU1297" s="79"/>
      <c r="HV1297" s="79"/>
      <c r="HW1297" s="79"/>
      <c r="HX1297" s="79"/>
      <c r="HY1297" s="79"/>
      <c r="HZ1297" s="79"/>
      <c r="IA1297" s="79"/>
      <c r="IB1297" s="79"/>
      <c r="IC1297" s="79"/>
      <c r="ID1297" s="79"/>
      <c r="IE1297" s="79"/>
      <c r="IF1297" s="79"/>
      <c r="IG1297" s="79"/>
      <c r="IH1297" s="79"/>
      <c r="II1297" s="79"/>
      <c r="IJ1297" s="79"/>
      <c r="IK1297" s="79"/>
      <c r="IL1297" s="79"/>
      <c r="IM1297" s="79"/>
      <c r="IN1297" s="79"/>
      <c r="IO1297" s="79"/>
      <c r="IP1297" s="79"/>
      <c r="IQ1297" s="79"/>
      <c r="IR1297" s="79"/>
      <c r="IS1297" s="79"/>
      <c r="IT1297" s="79"/>
      <c r="IU1297" s="79"/>
      <c r="IV1297" s="79"/>
      <c r="IW1297" s="79"/>
      <c r="IX1297" s="79"/>
      <c r="IY1297" s="79"/>
      <c r="IZ1297" s="79"/>
      <c r="JA1297" s="79"/>
      <c r="JB1297" s="79"/>
      <c r="JC1297" s="79"/>
      <c r="JD1297" s="79"/>
      <c r="JE1297" s="79"/>
      <c r="JF1297" s="79"/>
      <c r="JG1297" s="79"/>
      <c r="JH1297" s="79"/>
      <c r="JI1297" s="79"/>
      <c r="JJ1297" s="79"/>
      <c r="JK1297" s="79"/>
      <c r="JL1297" s="79"/>
      <c r="JM1297" s="79"/>
      <c r="JN1297" s="79"/>
      <c r="JO1297" s="79"/>
      <c r="JP1297" s="79"/>
      <c r="JQ1297" s="79"/>
      <c r="JR1297" s="79"/>
      <c r="JS1297" s="79"/>
      <c r="JT1297" s="79"/>
      <c r="JU1297" s="79"/>
      <c r="JV1297" s="79"/>
      <c r="JW1297" s="79"/>
      <c r="JX1297" s="79"/>
      <c r="JY1297" s="79"/>
      <c r="JZ1297" s="79"/>
      <c r="KA1297" s="79"/>
      <c r="KB1297" s="79"/>
      <c r="KC1297" s="79"/>
      <c r="KD1297" s="79"/>
      <c r="KE1297" s="79"/>
      <c r="KF1297" s="79"/>
      <c r="KG1297" s="79"/>
      <c r="KH1297" s="79"/>
      <c r="KI1297" s="79"/>
      <c r="KJ1297" s="79"/>
      <c r="KK1297" s="79"/>
      <c r="KL1297" s="79"/>
      <c r="KM1297" s="79"/>
      <c r="KN1297" s="79"/>
      <c r="KO1297" s="79"/>
      <c r="KP1297" s="79"/>
      <c r="KQ1297" s="79"/>
      <c r="KR1297" s="79"/>
      <c r="KS1297" s="79"/>
      <c r="KT1297" s="79"/>
      <c r="KU1297" s="79"/>
      <c r="KV1297" s="79"/>
      <c r="KW1297" s="79"/>
      <c r="KX1297" s="79"/>
      <c r="KY1297" s="79"/>
      <c r="KZ1297" s="79"/>
      <c r="LA1297" s="79"/>
      <c r="LB1297" s="79"/>
      <c r="LC1297" s="79"/>
      <c r="LD1297" s="79"/>
      <c r="LE1297" s="79"/>
      <c r="LF1297" s="79"/>
      <c r="LG1297" s="79"/>
      <c r="LH1297" s="79"/>
      <c r="LI1297" s="79"/>
      <c r="LJ1297" s="79"/>
      <c r="LK1297" s="79"/>
      <c r="LL1297" s="79"/>
      <c r="LM1297" s="79"/>
      <c r="LN1297" s="79"/>
      <c r="LO1297" s="79"/>
      <c r="LP1297" s="79"/>
      <c r="LQ1297" s="79"/>
      <c r="LR1297" s="79"/>
      <c r="LS1297" s="79"/>
      <c r="LT1297" s="79"/>
      <c r="LU1297" s="79"/>
      <c r="LV1297" s="79"/>
      <c r="LW1297" s="79"/>
      <c r="LX1297" s="79"/>
      <c r="LY1297" s="79"/>
      <c r="LZ1297" s="79"/>
      <c r="MA1297" s="79"/>
      <c r="MB1297" s="79"/>
      <c r="MC1297" s="79"/>
      <c r="MD1297" s="79"/>
      <c r="ME1297" s="79"/>
      <c r="MF1297" s="79"/>
      <c r="MG1297" s="79"/>
      <c r="MH1297" s="79"/>
      <c r="MI1297" s="79"/>
      <c r="MJ1297" s="79"/>
      <c r="MK1297" s="79"/>
      <c r="ML1297" s="79"/>
      <c r="MM1297" s="79"/>
      <c r="MN1297" s="79"/>
      <c r="MO1297" s="79"/>
      <c r="MP1297" s="79"/>
      <c r="MQ1297" s="79"/>
      <c r="MR1297" s="79"/>
      <c r="MS1297" s="79"/>
      <c r="MT1297" s="79"/>
      <c r="MU1297" s="79"/>
      <c r="MV1297" s="79"/>
      <c r="MW1297" s="79"/>
      <c r="MX1297" s="79"/>
      <c r="MY1297" s="79"/>
      <c r="MZ1297" s="79"/>
      <c r="NA1297" s="79"/>
      <c r="NB1297" s="79"/>
      <c r="NC1297" s="79"/>
      <c r="ND1297" s="79"/>
      <c r="NE1297" s="79"/>
      <c r="NF1297" s="79"/>
      <c r="NG1297" s="79"/>
      <c r="NH1297" s="79"/>
      <c r="NI1297" s="79"/>
      <c r="NJ1297" s="79"/>
      <c r="NK1297" s="79"/>
      <c r="NL1297" s="79"/>
      <c r="NM1297" s="79"/>
      <c r="NN1297" s="79"/>
      <c r="NO1297" s="79"/>
      <c r="NP1297" s="79"/>
      <c r="NQ1297" s="79"/>
      <c r="NR1297" s="79"/>
      <c r="NS1297" s="79"/>
      <c r="NT1297" s="79"/>
      <c r="NU1297" s="79"/>
      <c r="NV1297" s="79"/>
      <c r="NW1297" s="79"/>
      <c r="NX1297" s="79"/>
      <c r="NY1297" s="79"/>
      <c r="NZ1297" s="79"/>
      <c r="OA1297" s="79"/>
      <c r="OB1297" s="79"/>
      <c r="OC1297" s="79"/>
      <c r="OD1297" s="79"/>
      <c r="OE1297" s="79"/>
      <c r="OF1297" s="79"/>
      <c r="OG1297" s="79"/>
      <c r="OH1297" s="79"/>
      <c r="OI1297" s="79"/>
      <c r="OJ1297" s="79"/>
      <c r="OK1297" s="79"/>
      <c r="OL1297" s="79"/>
      <c r="OM1297" s="79"/>
      <c r="ON1297" s="79"/>
      <c r="OO1297" s="79"/>
      <c r="OP1297" s="79"/>
      <c r="OQ1297" s="79"/>
      <c r="OR1297" s="79"/>
      <c r="OS1297" s="79"/>
      <c r="OT1297" s="79"/>
      <c r="OU1297" s="79"/>
      <c r="OV1297" s="79"/>
      <c r="OW1297" s="79"/>
      <c r="OX1297" s="79"/>
      <c r="OY1297" s="79"/>
      <c r="OZ1297" s="79"/>
      <c r="PA1297" s="79"/>
      <c r="PB1297" s="79"/>
      <c r="PC1297" s="79"/>
      <c r="PD1297" s="79"/>
      <c r="PE1297" s="79"/>
      <c r="PF1297" s="79"/>
      <c r="PG1297" s="79"/>
      <c r="PH1297" s="79"/>
      <c r="PI1297" s="79"/>
      <c r="PJ1297" s="79"/>
      <c r="PK1297" s="79"/>
      <c r="PL1297" s="79"/>
      <c r="PM1297" s="79"/>
      <c r="PN1297" s="79"/>
      <c r="PO1297" s="79"/>
      <c r="PP1297" s="79"/>
      <c r="PQ1297" s="79"/>
      <c r="PR1297" s="79"/>
      <c r="PS1297" s="79"/>
      <c r="PT1297" s="79"/>
      <c r="PU1297" s="79"/>
      <c r="PV1297" s="79"/>
      <c r="PW1297" s="79"/>
      <c r="PX1297" s="79"/>
      <c r="PY1297" s="79"/>
      <c r="PZ1297" s="79"/>
      <c r="QA1297" s="79"/>
      <c r="QB1297" s="79"/>
      <c r="QC1297" s="79"/>
      <c r="QD1297" s="79"/>
      <c r="QE1297" s="79"/>
      <c r="QF1297" s="79"/>
      <c r="QG1297" s="79"/>
      <c r="QH1297" s="79"/>
      <c r="QI1297" s="79"/>
      <c r="QJ1297" s="79"/>
      <c r="QK1297" s="79"/>
      <c r="QL1297" s="79"/>
      <c r="QM1297" s="79"/>
      <c r="QN1297" s="79"/>
      <c r="QO1297" s="79"/>
      <c r="QP1297" s="79"/>
      <c r="QQ1297" s="79"/>
      <c r="QR1297" s="79"/>
      <c r="QS1297" s="79"/>
      <c r="QT1297" s="79"/>
      <c r="QU1297" s="79"/>
      <c r="QV1297" s="79"/>
      <c r="QW1297" s="79"/>
      <c r="QX1297" s="79"/>
      <c r="QY1297" s="79"/>
      <c r="QZ1297" s="79"/>
      <c r="RA1297" s="79"/>
      <c r="RB1297" s="79"/>
      <c r="RC1297" s="79"/>
      <c r="RD1297" s="79"/>
      <c r="RE1297" s="79"/>
      <c r="RF1297" s="79"/>
      <c r="RG1297" s="79"/>
      <c r="RH1297" s="79"/>
      <c r="RI1297" s="79"/>
      <c r="RJ1297" s="79"/>
      <c r="RK1297" s="79"/>
      <c r="RL1297" s="79"/>
      <c r="RM1297" s="79"/>
      <c r="RN1297" s="79"/>
      <c r="RO1297" s="79"/>
      <c r="RP1297" s="79"/>
      <c r="RQ1297" s="79"/>
      <c r="RR1297" s="79"/>
      <c r="RS1297" s="79"/>
      <c r="RT1297" s="79"/>
      <c r="RU1297" s="79"/>
      <c r="RV1297" s="79"/>
      <c r="RW1297" s="79"/>
      <c r="RX1297" s="79"/>
      <c r="RY1297" s="79"/>
      <c r="RZ1297" s="79"/>
      <c r="SA1297" s="79"/>
      <c r="SB1297" s="79"/>
      <c r="SC1297" s="79"/>
      <c r="SD1297" s="79"/>
      <c r="SE1297" s="79"/>
      <c r="SF1297" s="79"/>
      <c r="SG1297" s="79"/>
      <c r="SH1297" s="79"/>
      <c r="SI1297" s="79"/>
      <c r="SJ1297" s="79"/>
      <c r="SK1297" s="79"/>
      <c r="SL1297" s="79"/>
      <c r="SM1297" s="79"/>
      <c r="SN1297" s="79"/>
      <c r="SO1297" s="79"/>
      <c r="SP1297" s="79"/>
      <c r="SQ1297" s="79"/>
      <c r="SR1297" s="79"/>
      <c r="SS1297" s="79"/>
      <c r="ST1297" s="79"/>
      <c r="SU1297" s="79"/>
      <c r="SV1297" s="79"/>
      <c r="SW1297" s="79"/>
      <c r="SX1297" s="79"/>
      <c r="SY1297" s="79"/>
      <c r="SZ1297" s="79"/>
      <c r="TA1297" s="79"/>
      <c r="TB1297" s="79"/>
      <c r="TC1297" s="79"/>
      <c r="TD1297" s="79"/>
      <c r="TE1297" s="79"/>
      <c r="TF1297" s="79"/>
      <c r="TG1297" s="79"/>
      <c r="TH1297" s="79"/>
      <c r="TI1297" s="79"/>
      <c r="TJ1297" s="79"/>
      <c r="TK1297" s="79"/>
      <c r="TL1297" s="79"/>
      <c r="TM1297" s="79"/>
      <c r="TN1297" s="79"/>
      <c r="TO1297" s="79"/>
      <c r="TP1297" s="79"/>
      <c r="TQ1297" s="79"/>
      <c r="TR1297" s="79"/>
      <c r="TS1297" s="79"/>
      <c r="TT1297" s="79"/>
      <c r="TU1297" s="79"/>
      <c r="TV1297" s="79"/>
      <c r="TW1297" s="79"/>
      <c r="TX1297" s="79"/>
      <c r="TY1297" s="79"/>
      <c r="TZ1297" s="79"/>
      <c r="UA1297" s="79"/>
      <c r="UB1297" s="79"/>
      <c r="UC1297" s="79"/>
      <c r="UD1297" s="79"/>
      <c r="UE1297" s="79"/>
      <c r="UF1297" s="79"/>
      <c r="UG1297" s="79"/>
      <c r="UH1297" s="79"/>
      <c r="UI1297" s="79"/>
      <c r="UJ1297" s="79"/>
      <c r="UK1297" s="79"/>
      <c r="UL1297" s="79"/>
      <c r="UM1297" s="79"/>
      <c r="UN1297" s="79"/>
      <c r="UO1297" s="79"/>
      <c r="UP1297" s="79"/>
      <c r="UQ1297" s="79"/>
      <c r="UR1297" s="79"/>
      <c r="US1297" s="79"/>
      <c r="UT1297" s="79"/>
      <c r="UU1297" s="79"/>
      <c r="UV1297" s="79"/>
      <c r="UW1297" s="79"/>
      <c r="UX1297" s="79"/>
      <c r="UY1297" s="79"/>
      <c r="UZ1297" s="79"/>
      <c r="VA1297" s="79"/>
      <c r="VB1297" s="79"/>
      <c r="VC1297" s="79"/>
      <c r="VD1297" s="79"/>
      <c r="VE1297" s="79"/>
      <c r="VF1297" s="79"/>
      <c r="VG1297" s="79"/>
      <c r="VH1297" s="79"/>
      <c r="VI1297" s="79"/>
      <c r="VJ1297" s="79"/>
      <c r="VK1297" s="79"/>
      <c r="VL1297" s="79"/>
      <c r="VM1297" s="79"/>
      <c r="VN1297" s="79"/>
      <c r="VO1297" s="79"/>
      <c r="VP1297" s="79"/>
      <c r="VQ1297" s="79"/>
      <c r="VR1297" s="79"/>
      <c r="VS1297" s="79"/>
      <c r="VT1297" s="79"/>
      <c r="VU1297" s="79"/>
      <c r="VV1297" s="79"/>
      <c r="VW1297" s="79"/>
      <c r="VX1297" s="79"/>
      <c r="VY1297" s="79"/>
      <c r="VZ1297" s="79"/>
      <c r="WA1297" s="79"/>
      <c r="WB1297" s="79"/>
      <c r="WC1297" s="79"/>
    </row>
    <row r="1298" spans="1:601" s="102" customFormat="1">
      <c r="A1298" s="53">
        <f>IF(C1298=C1297,A1297,IF(C1298=(C1297+1),A1297,(A1297+1)))</f>
        <v>188</v>
      </c>
      <c r="B1298" s="50">
        <f>IF(L1298="Stroke",IF(M1298=M1297,IF(A1298&lt;&gt;A1297,1,IF(L1297="Stroke",B1297+1,IF(L1296="Stroke",B1296+1,IF(L1295="Stroke",B1295+1,IF(L1294="Stroke",B1294+1,IF(L1293="Stroke",B1293+1,IF(L1292="Stroke",B1292+1,IF(L1291="Stroke",B1291+1,"")))))))),IF(A1298&lt;&gt;A1296,1,IF(M1298=M1296,IF(L1296="Stroke",B1296+1,IF(M1298=M1295,IF(L1295="Stroke",B1295+1,""))),1))),"")</f>
        <v>1</v>
      </c>
      <c r="C1298" s="53">
        <f t="shared" si="40"/>
        <v>66153</v>
      </c>
      <c r="D1298" s="53" t="str">
        <f t="shared" si="41"/>
        <v>201823</v>
      </c>
      <c r="E1298" s="53">
        <v>2018</v>
      </c>
      <c r="F1298" s="53">
        <v>2</v>
      </c>
      <c r="G1298" s="53">
        <v>3</v>
      </c>
      <c r="H1298" s="53">
        <v>18</v>
      </c>
      <c r="I1298" s="53">
        <v>22</v>
      </c>
      <c r="J1298" s="53">
        <v>33</v>
      </c>
      <c r="K1298" s="53">
        <v>33</v>
      </c>
      <c r="L1298" s="53" t="s">
        <v>26</v>
      </c>
      <c r="M1298" s="53">
        <v>1</v>
      </c>
      <c r="N1298" s="53" t="s">
        <v>21</v>
      </c>
      <c r="O1298" s="53" t="s">
        <v>27</v>
      </c>
      <c r="P1298" s="53">
        <v>29</v>
      </c>
      <c r="Q1298" s="53" t="s">
        <v>138</v>
      </c>
      <c r="R1298" s="61"/>
      <c r="S1298" s="61"/>
      <c r="T1298" s="61"/>
      <c r="U1298" s="79"/>
      <c r="V1298" s="79"/>
      <c r="W1298" s="79"/>
      <c r="X1298" s="79"/>
      <c r="Y1298" s="79"/>
      <c r="Z1298" s="79"/>
      <c r="AA1298" s="79"/>
      <c r="AB1298" s="79"/>
      <c r="AC1298" s="79"/>
      <c r="AD1298" s="79"/>
      <c r="AE1298" s="79"/>
      <c r="AF1298" s="79"/>
      <c r="AG1298" s="79"/>
      <c r="AH1298" s="79"/>
      <c r="AI1298" s="79"/>
      <c r="AJ1298" s="79"/>
      <c r="AK1298" s="79"/>
      <c r="AL1298" s="79"/>
      <c r="AM1298" s="79"/>
      <c r="AN1298" s="79"/>
      <c r="AO1298" s="79"/>
      <c r="AP1298" s="79"/>
      <c r="AQ1298" s="79"/>
      <c r="AR1298" s="79"/>
      <c r="AS1298" s="79"/>
      <c r="AT1298" s="79"/>
      <c r="AU1298" s="79"/>
      <c r="AV1298" s="79"/>
      <c r="AW1298" s="79"/>
      <c r="AX1298" s="79"/>
      <c r="AY1298" s="79"/>
      <c r="AZ1298" s="79"/>
      <c r="BA1298" s="79"/>
      <c r="BB1298" s="79"/>
      <c r="BC1298" s="79"/>
      <c r="BD1298" s="79"/>
      <c r="BE1298" s="79"/>
      <c r="BF1298" s="79"/>
      <c r="BG1298" s="79"/>
      <c r="BH1298" s="79"/>
      <c r="BI1298" s="79"/>
      <c r="BJ1298" s="79"/>
      <c r="BK1298" s="79"/>
      <c r="BL1298" s="79"/>
      <c r="BM1298" s="79"/>
      <c r="BN1298" s="79"/>
      <c r="BO1298" s="79"/>
      <c r="BP1298" s="79"/>
      <c r="BQ1298" s="79"/>
      <c r="BR1298" s="79"/>
      <c r="BS1298" s="79"/>
      <c r="BT1298" s="79"/>
      <c r="BU1298" s="79"/>
      <c r="BV1298" s="79"/>
      <c r="BW1298" s="79"/>
      <c r="BX1298" s="79"/>
      <c r="BY1298" s="79"/>
      <c r="BZ1298" s="79"/>
      <c r="CA1298" s="79"/>
      <c r="CB1298" s="79"/>
      <c r="CC1298" s="79"/>
      <c r="CD1298" s="79"/>
      <c r="CE1298" s="79"/>
      <c r="CF1298" s="79"/>
      <c r="CG1298" s="79"/>
      <c r="CH1298" s="79"/>
      <c r="CI1298" s="79"/>
      <c r="CJ1298" s="79"/>
      <c r="CK1298" s="79"/>
      <c r="CL1298" s="79"/>
      <c r="CM1298" s="79"/>
      <c r="CN1298" s="79"/>
      <c r="CO1298" s="79"/>
      <c r="CP1298" s="79"/>
      <c r="CQ1298" s="79"/>
      <c r="CR1298" s="79"/>
      <c r="CS1298" s="79"/>
      <c r="CT1298" s="79"/>
      <c r="CU1298" s="79"/>
      <c r="CV1298" s="79"/>
      <c r="CW1298" s="79"/>
      <c r="CX1298" s="79"/>
      <c r="CY1298" s="79"/>
      <c r="CZ1298" s="79"/>
      <c r="DA1298" s="79"/>
      <c r="DB1298" s="79"/>
      <c r="DC1298" s="79"/>
      <c r="DD1298" s="79"/>
      <c r="DE1298" s="79"/>
      <c r="DF1298" s="79"/>
      <c r="DG1298" s="79"/>
      <c r="DH1298" s="79"/>
      <c r="DI1298" s="79"/>
      <c r="DJ1298" s="79"/>
      <c r="DK1298" s="79"/>
      <c r="DL1298" s="79"/>
      <c r="DM1298" s="79"/>
      <c r="DN1298" s="79"/>
      <c r="DO1298" s="79"/>
      <c r="DP1298" s="79"/>
      <c r="DQ1298" s="79"/>
      <c r="DR1298" s="79"/>
      <c r="DS1298" s="79"/>
      <c r="DT1298" s="79"/>
      <c r="DU1298" s="79"/>
      <c r="DV1298" s="79"/>
      <c r="DW1298" s="79"/>
      <c r="DX1298" s="79"/>
      <c r="DY1298" s="79"/>
      <c r="DZ1298" s="79"/>
      <c r="EA1298" s="79"/>
      <c r="EB1298" s="79"/>
      <c r="EC1298" s="79"/>
      <c r="ED1298" s="79"/>
      <c r="EE1298" s="79"/>
      <c r="EF1298" s="79"/>
      <c r="EG1298" s="79"/>
      <c r="EH1298" s="79"/>
      <c r="EI1298" s="79"/>
      <c r="EJ1298" s="79"/>
      <c r="EK1298" s="79"/>
      <c r="EL1298" s="79"/>
      <c r="EM1298" s="79"/>
      <c r="EN1298" s="79"/>
      <c r="EO1298" s="79"/>
      <c r="EP1298" s="79"/>
      <c r="EQ1298" s="79"/>
      <c r="ER1298" s="79"/>
      <c r="ES1298" s="79"/>
      <c r="ET1298" s="79"/>
      <c r="EU1298" s="79"/>
      <c r="EV1298" s="79"/>
      <c r="EW1298" s="79"/>
      <c r="EX1298" s="79"/>
      <c r="EY1298" s="79"/>
      <c r="EZ1298" s="79"/>
      <c r="FA1298" s="79"/>
      <c r="FB1298" s="79"/>
      <c r="FC1298" s="79"/>
      <c r="FD1298" s="79"/>
      <c r="FE1298" s="79"/>
      <c r="FF1298" s="79"/>
      <c r="FG1298" s="79"/>
      <c r="FH1298" s="79"/>
      <c r="FI1298" s="79"/>
      <c r="FJ1298" s="79"/>
      <c r="FK1298" s="79"/>
      <c r="FL1298" s="79"/>
      <c r="FM1298" s="79"/>
      <c r="FN1298" s="79"/>
      <c r="FO1298" s="79"/>
      <c r="FP1298" s="79"/>
      <c r="FQ1298" s="79"/>
      <c r="FR1298" s="79"/>
      <c r="FS1298" s="79"/>
      <c r="FT1298" s="79"/>
      <c r="FU1298" s="79"/>
      <c r="FV1298" s="79"/>
      <c r="FW1298" s="79"/>
      <c r="FX1298" s="79"/>
      <c r="FY1298" s="79"/>
      <c r="FZ1298" s="79"/>
      <c r="GA1298" s="79"/>
      <c r="GB1298" s="79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79"/>
      <c r="HP1298" s="79"/>
      <c r="HQ1298" s="79"/>
      <c r="HR1298" s="79"/>
      <c r="HS1298" s="79"/>
      <c r="HT1298" s="79"/>
      <c r="HU1298" s="79"/>
      <c r="HV1298" s="79"/>
      <c r="HW1298" s="79"/>
      <c r="HX1298" s="79"/>
      <c r="HY1298" s="79"/>
      <c r="HZ1298" s="79"/>
      <c r="IA1298" s="79"/>
      <c r="IB1298" s="79"/>
      <c r="IC1298" s="79"/>
      <c r="ID1298" s="79"/>
      <c r="IE1298" s="79"/>
      <c r="IF1298" s="79"/>
      <c r="IG1298" s="79"/>
      <c r="IH1298" s="79"/>
      <c r="II1298" s="79"/>
      <c r="IJ1298" s="79"/>
      <c r="IK1298" s="79"/>
      <c r="IL1298" s="79"/>
      <c r="IM1298" s="79"/>
      <c r="IN1298" s="79"/>
      <c r="IO1298" s="79"/>
      <c r="IP1298" s="79"/>
      <c r="IQ1298" s="79"/>
      <c r="IR1298" s="79"/>
      <c r="IS1298" s="79"/>
      <c r="IT1298" s="79"/>
      <c r="IU1298" s="79"/>
      <c r="IV1298" s="79"/>
      <c r="IW1298" s="79"/>
      <c r="IX1298" s="79"/>
      <c r="IY1298" s="79"/>
      <c r="IZ1298" s="79"/>
      <c r="JA1298" s="79"/>
      <c r="JB1298" s="79"/>
      <c r="JC1298" s="79"/>
      <c r="JD1298" s="79"/>
      <c r="JE1298" s="79"/>
      <c r="JF1298" s="79"/>
      <c r="JG1298" s="79"/>
      <c r="JH1298" s="79"/>
      <c r="JI1298" s="79"/>
      <c r="JJ1298" s="79"/>
      <c r="JK1298" s="79"/>
      <c r="JL1298" s="79"/>
      <c r="JM1298" s="79"/>
      <c r="JN1298" s="79"/>
      <c r="JO1298" s="79"/>
      <c r="JP1298" s="79"/>
      <c r="JQ1298" s="79"/>
      <c r="JR1298" s="79"/>
      <c r="JS1298" s="79"/>
      <c r="JT1298" s="79"/>
      <c r="JU1298" s="79"/>
      <c r="JV1298" s="79"/>
      <c r="JW1298" s="79"/>
      <c r="JX1298" s="79"/>
      <c r="JY1298" s="79"/>
      <c r="JZ1298" s="79"/>
      <c r="KA1298" s="79"/>
      <c r="KB1298" s="79"/>
      <c r="KC1298" s="79"/>
      <c r="KD1298" s="79"/>
      <c r="KE1298" s="79"/>
      <c r="KF1298" s="79"/>
      <c r="KG1298" s="79"/>
      <c r="KH1298" s="79"/>
      <c r="KI1298" s="79"/>
      <c r="KJ1298" s="79"/>
      <c r="KK1298" s="79"/>
      <c r="KL1298" s="79"/>
      <c r="KM1298" s="79"/>
      <c r="KN1298" s="79"/>
      <c r="KO1298" s="79"/>
      <c r="KP1298" s="79"/>
      <c r="KQ1298" s="79"/>
      <c r="KR1298" s="79"/>
      <c r="KS1298" s="79"/>
      <c r="KT1298" s="79"/>
      <c r="KU1298" s="79"/>
      <c r="KV1298" s="79"/>
      <c r="KW1298" s="79"/>
      <c r="KX1298" s="79"/>
      <c r="KY1298" s="79"/>
      <c r="KZ1298" s="79"/>
      <c r="LA1298" s="79"/>
      <c r="LB1298" s="79"/>
      <c r="LC1298" s="79"/>
      <c r="LD1298" s="79"/>
      <c r="LE1298" s="79"/>
      <c r="LF1298" s="79"/>
      <c r="LG1298" s="79"/>
      <c r="LH1298" s="79"/>
      <c r="LI1298" s="79"/>
      <c r="LJ1298" s="79"/>
      <c r="LK1298" s="79"/>
      <c r="LL1298" s="79"/>
      <c r="LM1298" s="79"/>
      <c r="LN1298" s="79"/>
      <c r="LO1298" s="79"/>
      <c r="LP1298" s="79"/>
      <c r="LQ1298" s="79"/>
      <c r="LR1298" s="79"/>
      <c r="LS1298" s="79"/>
      <c r="LT1298" s="79"/>
      <c r="LU1298" s="79"/>
      <c r="LV1298" s="79"/>
      <c r="LW1298" s="79"/>
      <c r="LX1298" s="79"/>
      <c r="LY1298" s="79"/>
      <c r="LZ1298" s="79"/>
      <c r="MA1298" s="79"/>
      <c r="MB1298" s="79"/>
      <c r="MC1298" s="79"/>
      <c r="MD1298" s="79"/>
      <c r="ME1298" s="79"/>
      <c r="MF1298" s="79"/>
      <c r="MG1298" s="79"/>
      <c r="MH1298" s="79"/>
      <c r="MI1298" s="79"/>
      <c r="MJ1298" s="79"/>
      <c r="MK1298" s="79"/>
      <c r="ML1298" s="79"/>
      <c r="MM1298" s="79"/>
      <c r="MN1298" s="79"/>
      <c r="MO1298" s="79"/>
      <c r="MP1298" s="79"/>
      <c r="MQ1298" s="79"/>
      <c r="MR1298" s="79"/>
      <c r="MS1298" s="79"/>
      <c r="MT1298" s="79"/>
      <c r="MU1298" s="79"/>
      <c r="MV1298" s="79"/>
      <c r="MW1298" s="79"/>
      <c r="MX1298" s="79"/>
      <c r="MY1298" s="79"/>
      <c r="MZ1298" s="79"/>
      <c r="NA1298" s="79"/>
      <c r="NB1298" s="79"/>
      <c r="NC1298" s="79"/>
      <c r="ND1298" s="79"/>
      <c r="NE1298" s="79"/>
      <c r="NF1298" s="79"/>
      <c r="NG1298" s="79"/>
      <c r="NH1298" s="79"/>
      <c r="NI1298" s="79"/>
      <c r="NJ1298" s="79"/>
      <c r="NK1298" s="79"/>
      <c r="NL1298" s="79"/>
      <c r="NM1298" s="79"/>
      <c r="NN1298" s="79"/>
      <c r="NO1298" s="79"/>
      <c r="NP1298" s="79"/>
      <c r="NQ1298" s="79"/>
      <c r="NR1298" s="79"/>
      <c r="NS1298" s="79"/>
      <c r="NT1298" s="79"/>
      <c r="NU1298" s="79"/>
      <c r="NV1298" s="79"/>
      <c r="NW1298" s="79"/>
      <c r="NX1298" s="79"/>
      <c r="NY1298" s="79"/>
      <c r="NZ1298" s="79"/>
      <c r="OA1298" s="79"/>
      <c r="OB1298" s="79"/>
      <c r="OC1298" s="79"/>
      <c r="OD1298" s="79"/>
      <c r="OE1298" s="79"/>
      <c r="OF1298" s="79"/>
      <c r="OG1298" s="79"/>
      <c r="OH1298" s="79"/>
      <c r="OI1298" s="79"/>
      <c r="OJ1298" s="79"/>
      <c r="OK1298" s="79"/>
      <c r="OL1298" s="79"/>
      <c r="OM1298" s="79"/>
      <c r="ON1298" s="79"/>
      <c r="OO1298" s="79"/>
      <c r="OP1298" s="79"/>
      <c r="OQ1298" s="79"/>
      <c r="OR1298" s="79"/>
      <c r="OS1298" s="79"/>
      <c r="OT1298" s="79"/>
      <c r="OU1298" s="79"/>
      <c r="OV1298" s="79"/>
      <c r="OW1298" s="79"/>
      <c r="OX1298" s="79"/>
      <c r="OY1298" s="79"/>
      <c r="OZ1298" s="79"/>
      <c r="PA1298" s="79"/>
      <c r="PB1298" s="79"/>
      <c r="PC1298" s="79"/>
      <c r="PD1298" s="79"/>
      <c r="PE1298" s="79"/>
      <c r="PF1298" s="79"/>
      <c r="PG1298" s="79"/>
      <c r="PH1298" s="79"/>
      <c r="PI1298" s="79"/>
      <c r="PJ1298" s="79"/>
      <c r="PK1298" s="79"/>
      <c r="PL1298" s="79"/>
      <c r="PM1298" s="79"/>
      <c r="PN1298" s="79"/>
      <c r="PO1298" s="79"/>
      <c r="PP1298" s="79"/>
      <c r="PQ1298" s="79"/>
      <c r="PR1298" s="79"/>
      <c r="PS1298" s="79"/>
      <c r="PT1298" s="79"/>
      <c r="PU1298" s="79"/>
      <c r="PV1298" s="79"/>
      <c r="PW1298" s="79"/>
      <c r="PX1298" s="79"/>
      <c r="PY1298" s="79"/>
      <c r="PZ1298" s="79"/>
      <c r="QA1298" s="79"/>
      <c r="QB1298" s="79"/>
      <c r="QC1298" s="79"/>
      <c r="QD1298" s="79"/>
      <c r="QE1298" s="79"/>
      <c r="QF1298" s="79"/>
      <c r="QG1298" s="79"/>
      <c r="QH1298" s="79"/>
      <c r="QI1298" s="79"/>
      <c r="QJ1298" s="79"/>
      <c r="QK1298" s="79"/>
      <c r="QL1298" s="79"/>
      <c r="QM1298" s="79"/>
      <c r="QN1298" s="79"/>
      <c r="QO1298" s="79"/>
      <c r="QP1298" s="79"/>
      <c r="QQ1298" s="79"/>
      <c r="QR1298" s="79"/>
      <c r="QS1298" s="79"/>
      <c r="QT1298" s="79"/>
      <c r="QU1298" s="79"/>
      <c r="QV1298" s="79"/>
      <c r="QW1298" s="79"/>
      <c r="QX1298" s="79"/>
      <c r="QY1298" s="79"/>
      <c r="QZ1298" s="79"/>
      <c r="RA1298" s="79"/>
      <c r="RB1298" s="79"/>
      <c r="RC1298" s="79"/>
      <c r="RD1298" s="79"/>
      <c r="RE1298" s="79"/>
      <c r="RF1298" s="79"/>
      <c r="RG1298" s="79"/>
      <c r="RH1298" s="79"/>
      <c r="RI1298" s="79"/>
      <c r="RJ1298" s="79"/>
      <c r="RK1298" s="79"/>
      <c r="RL1298" s="79"/>
      <c r="RM1298" s="79"/>
      <c r="RN1298" s="79"/>
      <c r="RO1298" s="79"/>
      <c r="RP1298" s="79"/>
      <c r="RQ1298" s="79"/>
      <c r="RR1298" s="79"/>
      <c r="RS1298" s="79"/>
      <c r="RT1298" s="79"/>
      <c r="RU1298" s="79"/>
      <c r="RV1298" s="79"/>
      <c r="RW1298" s="79"/>
      <c r="RX1298" s="79"/>
      <c r="RY1298" s="79"/>
      <c r="RZ1298" s="79"/>
      <c r="SA1298" s="79"/>
      <c r="SB1298" s="79"/>
      <c r="SC1298" s="79"/>
      <c r="SD1298" s="79"/>
      <c r="SE1298" s="79"/>
      <c r="SF1298" s="79"/>
      <c r="SG1298" s="79"/>
      <c r="SH1298" s="79"/>
      <c r="SI1298" s="79"/>
      <c r="SJ1298" s="79"/>
      <c r="SK1298" s="79"/>
      <c r="SL1298" s="79"/>
      <c r="SM1298" s="79"/>
      <c r="SN1298" s="79"/>
      <c r="SO1298" s="79"/>
      <c r="SP1298" s="79"/>
      <c r="SQ1298" s="79"/>
      <c r="SR1298" s="79"/>
      <c r="SS1298" s="79"/>
      <c r="ST1298" s="79"/>
      <c r="SU1298" s="79"/>
      <c r="SV1298" s="79"/>
      <c r="SW1298" s="79"/>
      <c r="SX1298" s="79"/>
      <c r="SY1298" s="79"/>
      <c r="SZ1298" s="79"/>
      <c r="TA1298" s="79"/>
      <c r="TB1298" s="79"/>
      <c r="TC1298" s="79"/>
      <c r="TD1298" s="79"/>
      <c r="TE1298" s="79"/>
      <c r="TF1298" s="79"/>
      <c r="TG1298" s="79"/>
      <c r="TH1298" s="79"/>
      <c r="TI1298" s="79"/>
      <c r="TJ1298" s="79"/>
      <c r="TK1298" s="79"/>
      <c r="TL1298" s="79"/>
      <c r="TM1298" s="79"/>
      <c r="TN1298" s="79"/>
      <c r="TO1298" s="79"/>
      <c r="TP1298" s="79"/>
      <c r="TQ1298" s="79"/>
      <c r="TR1298" s="79"/>
      <c r="TS1298" s="79"/>
      <c r="TT1298" s="79"/>
      <c r="TU1298" s="79"/>
      <c r="TV1298" s="79"/>
      <c r="TW1298" s="79"/>
      <c r="TX1298" s="79"/>
      <c r="TY1298" s="79"/>
      <c r="TZ1298" s="79"/>
      <c r="UA1298" s="79"/>
      <c r="UB1298" s="79"/>
      <c r="UC1298" s="79"/>
      <c r="UD1298" s="79"/>
      <c r="UE1298" s="79"/>
      <c r="UF1298" s="79"/>
      <c r="UG1298" s="79"/>
      <c r="UH1298" s="79"/>
      <c r="UI1298" s="79"/>
      <c r="UJ1298" s="79"/>
      <c r="UK1298" s="79"/>
      <c r="UL1298" s="79"/>
      <c r="UM1298" s="79"/>
      <c r="UN1298" s="79"/>
      <c r="UO1298" s="79"/>
      <c r="UP1298" s="79"/>
      <c r="UQ1298" s="79"/>
      <c r="UR1298" s="79"/>
      <c r="US1298" s="79"/>
      <c r="UT1298" s="79"/>
      <c r="UU1298" s="79"/>
      <c r="UV1298" s="79"/>
      <c r="UW1298" s="79"/>
      <c r="UX1298" s="79"/>
      <c r="UY1298" s="79"/>
      <c r="UZ1298" s="79"/>
      <c r="VA1298" s="79"/>
      <c r="VB1298" s="79"/>
      <c r="VC1298" s="79"/>
      <c r="VD1298" s="79"/>
      <c r="VE1298" s="79"/>
      <c r="VF1298" s="79"/>
      <c r="VG1298" s="79"/>
      <c r="VH1298" s="79"/>
      <c r="VI1298" s="79"/>
      <c r="VJ1298" s="79"/>
      <c r="VK1298" s="79"/>
      <c r="VL1298" s="79"/>
      <c r="VM1298" s="79"/>
      <c r="VN1298" s="79"/>
      <c r="VO1298" s="79"/>
      <c r="VP1298" s="79"/>
      <c r="VQ1298" s="79"/>
      <c r="VR1298" s="79"/>
      <c r="VS1298" s="79"/>
      <c r="VT1298" s="79"/>
      <c r="VU1298" s="79"/>
      <c r="VV1298" s="79"/>
      <c r="VW1298" s="79"/>
      <c r="VX1298" s="79"/>
      <c r="VY1298" s="79"/>
      <c r="VZ1298" s="79"/>
      <c r="WA1298" s="79"/>
      <c r="WB1298" s="79"/>
      <c r="WC1298" s="79"/>
    </row>
    <row r="1299" spans="1:601" s="102" customFormat="1">
      <c r="A1299" s="54">
        <f>IF(C1299=C1298,A1298,IF(C1299=(C1298+1),A1298,(A1298+1)))</f>
        <v>188</v>
      </c>
      <c r="B1299" s="50">
        <f>IF(L1299="Stroke",IF(M1299=M1298,IF(A1299&lt;&gt;A1298,1,IF(L1298="Stroke",B1298+1,IF(L1297="Stroke",B1297+1,IF(L1296="Stroke",B1296+1,IF(L1295="Stroke",B1295+1,IF(L1294="Stroke",B1294+1,IF(L1293="Stroke",B1293+1,IF(L1292="Stroke",B1292+1,"")))))))),IF(A1299&lt;&gt;A1297,1,IF(M1299=M1297,IF(L1297="Stroke",B1297+1,IF(M1299=M1296,IF(L1296="Stroke",B1296+1,""))),1))),"")</f>
        <v>2</v>
      </c>
      <c r="C1299" s="54">
        <f t="shared" si="40"/>
        <v>66153</v>
      </c>
      <c r="D1299" s="54" t="str">
        <f t="shared" si="41"/>
        <v>201823</v>
      </c>
      <c r="E1299" s="54">
        <v>2018</v>
      </c>
      <c r="F1299" s="54">
        <v>2</v>
      </c>
      <c r="G1299" s="54">
        <v>3</v>
      </c>
      <c r="H1299" s="54">
        <v>18</v>
      </c>
      <c r="I1299" s="54">
        <v>22</v>
      </c>
      <c r="J1299" s="54">
        <v>33</v>
      </c>
      <c r="K1299" s="54">
        <v>82</v>
      </c>
      <c r="L1299" s="54" t="s">
        <v>26</v>
      </c>
      <c r="M1299" s="54">
        <v>1</v>
      </c>
      <c r="N1299" s="54" t="s">
        <v>21</v>
      </c>
      <c r="O1299" s="54" t="s">
        <v>27</v>
      </c>
      <c r="P1299" s="54">
        <v>29</v>
      </c>
      <c r="Q1299" s="54" t="s">
        <v>139</v>
      </c>
      <c r="R1299" s="61"/>
      <c r="S1299" s="61"/>
      <c r="T1299" s="61"/>
      <c r="U1299" s="79"/>
      <c r="V1299" s="79"/>
      <c r="W1299" s="79"/>
      <c r="X1299" s="79"/>
      <c r="Y1299" s="79"/>
      <c r="Z1299" s="79"/>
      <c r="AA1299" s="79"/>
      <c r="AB1299" s="79"/>
      <c r="AC1299" s="79"/>
      <c r="AD1299" s="79"/>
      <c r="AE1299" s="79"/>
      <c r="AF1299" s="79"/>
      <c r="AG1299" s="79"/>
      <c r="AH1299" s="79"/>
      <c r="AI1299" s="79"/>
      <c r="AJ1299" s="79"/>
      <c r="AK1299" s="79"/>
      <c r="AL1299" s="79"/>
      <c r="AM1299" s="79"/>
      <c r="AN1299" s="79"/>
      <c r="AO1299" s="79"/>
      <c r="AP1299" s="79"/>
      <c r="AQ1299" s="79"/>
      <c r="AR1299" s="79"/>
      <c r="AS1299" s="79"/>
      <c r="AT1299" s="79"/>
      <c r="AU1299" s="79"/>
      <c r="AV1299" s="79"/>
      <c r="AW1299" s="79"/>
      <c r="AX1299" s="79"/>
      <c r="AY1299" s="79"/>
      <c r="AZ1299" s="79"/>
      <c r="BA1299" s="79"/>
      <c r="BB1299" s="79"/>
      <c r="BC1299" s="79"/>
      <c r="BD1299" s="79"/>
      <c r="BE1299" s="79"/>
      <c r="BF1299" s="79"/>
      <c r="BG1299" s="79"/>
      <c r="BH1299" s="79"/>
      <c r="BI1299" s="79"/>
      <c r="BJ1299" s="79"/>
      <c r="BK1299" s="79"/>
      <c r="BL1299" s="79"/>
      <c r="BM1299" s="79"/>
      <c r="BN1299" s="79"/>
      <c r="BO1299" s="79"/>
      <c r="BP1299" s="79"/>
      <c r="BQ1299" s="79"/>
      <c r="BR1299" s="79"/>
      <c r="BS1299" s="79"/>
      <c r="BT1299" s="79"/>
      <c r="BU1299" s="79"/>
      <c r="BV1299" s="79"/>
      <c r="BW1299" s="79"/>
      <c r="BX1299" s="79"/>
      <c r="BY1299" s="79"/>
      <c r="BZ1299" s="79"/>
      <c r="CA1299" s="79"/>
      <c r="CB1299" s="79"/>
      <c r="CC1299" s="79"/>
      <c r="CD1299" s="79"/>
      <c r="CE1299" s="79"/>
      <c r="CF1299" s="79"/>
      <c r="CG1299" s="79"/>
      <c r="CH1299" s="79"/>
      <c r="CI1299" s="79"/>
      <c r="CJ1299" s="79"/>
      <c r="CK1299" s="79"/>
      <c r="CL1299" s="79"/>
      <c r="CM1299" s="79"/>
      <c r="CN1299" s="79"/>
      <c r="CO1299" s="79"/>
      <c r="CP1299" s="79"/>
      <c r="CQ1299" s="79"/>
      <c r="CR1299" s="79"/>
      <c r="CS1299" s="79"/>
      <c r="CT1299" s="79"/>
      <c r="CU1299" s="79"/>
      <c r="CV1299" s="79"/>
      <c r="CW1299" s="79"/>
      <c r="CX1299" s="79"/>
      <c r="CY1299" s="79"/>
      <c r="CZ1299" s="79"/>
      <c r="DA1299" s="79"/>
      <c r="DB1299" s="79"/>
      <c r="DC1299" s="79"/>
      <c r="DD1299" s="79"/>
      <c r="DE1299" s="79"/>
      <c r="DF1299" s="79"/>
      <c r="DG1299" s="79"/>
      <c r="DH1299" s="79"/>
      <c r="DI1299" s="79"/>
      <c r="DJ1299" s="79"/>
      <c r="DK1299" s="79"/>
      <c r="DL1299" s="79"/>
      <c r="DM1299" s="79"/>
      <c r="DN1299" s="79"/>
      <c r="DO1299" s="79"/>
      <c r="DP1299" s="79"/>
      <c r="DQ1299" s="79"/>
      <c r="DR1299" s="79"/>
      <c r="DS1299" s="79"/>
      <c r="DT1299" s="79"/>
      <c r="DU1299" s="79"/>
      <c r="DV1299" s="79"/>
      <c r="DW1299" s="79"/>
      <c r="DX1299" s="79"/>
      <c r="DY1299" s="79"/>
      <c r="DZ1299" s="79"/>
      <c r="EA1299" s="79"/>
      <c r="EB1299" s="79"/>
      <c r="EC1299" s="79"/>
      <c r="ED1299" s="79"/>
      <c r="EE1299" s="79"/>
      <c r="EF1299" s="79"/>
      <c r="EG1299" s="79"/>
      <c r="EH1299" s="79"/>
      <c r="EI1299" s="79"/>
      <c r="EJ1299" s="79"/>
      <c r="EK1299" s="79"/>
      <c r="EL1299" s="79"/>
      <c r="EM1299" s="79"/>
      <c r="EN1299" s="79"/>
      <c r="EO1299" s="79"/>
      <c r="EP1299" s="79"/>
      <c r="EQ1299" s="79"/>
      <c r="ER1299" s="79"/>
      <c r="ES1299" s="79"/>
      <c r="ET1299" s="79"/>
      <c r="EU1299" s="79"/>
      <c r="EV1299" s="79"/>
      <c r="EW1299" s="79"/>
      <c r="EX1299" s="79"/>
      <c r="EY1299" s="79"/>
      <c r="EZ1299" s="79"/>
      <c r="FA1299" s="79"/>
      <c r="FB1299" s="79"/>
      <c r="FC1299" s="79"/>
      <c r="FD1299" s="79"/>
      <c r="FE1299" s="79"/>
      <c r="FF1299" s="79"/>
      <c r="FG1299" s="79"/>
      <c r="FH1299" s="79"/>
      <c r="FI1299" s="79"/>
      <c r="FJ1299" s="79"/>
      <c r="FK1299" s="79"/>
      <c r="FL1299" s="79"/>
      <c r="FM1299" s="79"/>
      <c r="FN1299" s="79"/>
      <c r="FO1299" s="79"/>
      <c r="FP1299" s="79"/>
      <c r="FQ1299" s="79"/>
      <c r="FR1299" s="79"/>
      <c r="FS1299" s="79"/>
      <c r="FT1299" s="79"/>
      <c r="FU1299" s="79"/>
      <c r="FV1299" s="79"/>
      <c r="FW1299" s="79"/>
      <c r="FX1299" s="79"/>
      <c r="FY1299" s="79"/>
      <c r="FZ1299" s="79"/>
      <c r="GA1299" s="79"/>
      <c r="GB1299" s="79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79"/>
      <c r="HP1299" s="79"/>
      <c r="HQ1299" s="79"/>
      <c r="HR1299" s="79"/>
      <c r="HS1299" s="79"/>
      <c r="HT1299" s="79"/>
      <c r="HU1299" s="79"/>
      <c r="HV1299" s="79"/>
      <c r="HW1299" s="79"/>
      <c r="HX1299" s="79"/>
      <c r="HY1299" s="79"/>
      <c r="HZ1299" s="79"/>
      <c r="IA1299" s="79"/>
      <c r="IB1299" s="79"/>
      <c r="IC1299" s="79"/>
      <c r="ID1299" s="79"/>
      <c r="IE1299" s="79"/>
      <c r="IF1299" s="79"/>
      <c r="IG1299" s="79"/>
      <c r="IH1299" s="79"/>
      <c r="II1299" s="79"/>
      <c r="IJ1299" s="79"/>
      <c r="IK1299" s="79"/>
      <c r="IL1299" s="79"/>
      <c r="IM1299" s="79"/>
      <c r="IN1299" s="79"/>
      <c r="IO1299" s="79"/>
      <c r="IP1299" s="79"/>
      <c r="IQ1299" s="79"/>
      <c r="IR1299" s="79"/>
      <c r="IS1299" s="79"/>
      <c r="IT1299" s="79"/>
      <c r="IU1299" s="79"/>
      <c r="IV1299" s="79"/>
      <c r="IW1299" s="79"/>
      <c r="IX1299" s="79"/>
      <c r="IY1299" s="79"/>
      <c r="IZ1299" s="79"/>
      <c r="JA1299" s="79"/>
      <c r="JB1299" s="79"/>
      <c r="JC1299" s="79"/>
      <c r="JD1299" s="79"/>
      <c r="JE1299" s="79"/>
      <c r="JF1299" s="79"/>
      <c r="JG1299" s="79"/>
      <c r="JH1299" s="79"/>
      <c r="JI1299" s="79"/>
      <c r="JJ1299" s="79"/>
      <c r="JK1299" s="79"/>
      <c r="JL1299" s="79"/>
      <c r="JM1299" s="79"/>
      <c r="JN1299" s="79"/>
      <c r="JO1299" s="79"/>
      <c r="JP1299" s="79"/>
      <c r="JQ1299" s="79"/>
      <c r="JR1299" s="79"/>
      <c r="JS1299" s="79"/>
      <c r="JT1299" s="79"/>
      <c r="JU1299" s="79"/>
      <c r="JV1299" s="79"/>
      <c r="JW1299" s="79"/>
      <c r="JX1299" s="79"/>
      <c r="JY1299" s="79"/>
      <c r="JZ1299" s="79"/>
      <c r="KA1299" s="79"/>
      <c r="KB1299" s="79"/>
      <c r="KC1299" s="79"/>
      <c r="KD1299" s="79"/>
      <c r="KE1299" s="79"/>
      <c r="KF1299" s="79"/>
      <c r="KG1299" s="79"/>
      <c r="KH1299" s="79"/>
      <c r="KI1299" s="79"/>
      <c r="KJ1299" s="79"/>
      <c r="KK1299" s="79"/>
      <c r="KL1299" s="79"/>
      <c r="KM1299" s="79"/>
      <c r="KN1299" s="79"/>
      <c r="KO1299" s="79"/>
      <c r="KP1299" s="79"/>
      <c r="KQ1299" s="79"/>
      <c r="KR1299" s="79"/>
      <c r="KS1299" s="79"/>
      <c r="KT1299" s="79"/>
      <c r="KU1299" s="79"/>
      <c r="KV1299" s="79"/>
      <c r="KW1299" s="79"/>
      <c r="KX1299" s="79"/>
      <c r="KY1299" s="79"/>
      <c r="KZ1299" s="79"/>
      <c r="LA1299" s="79"/>
      <c r="LB1299" s="79"/>
      <c r="LC1299" s="79"/>
      <c r="LD1299" s="79"/>
      <c r="LE1299" s="79"/>
      <c r="LF1299" s="79"/>
      <c r="LG1299" s="79"/>
      <c r="LH1299" s="79"/>
      <c r="LI1299" s="79"/>
      <c r="LJ1299" s="79"/>
      <c r="LK1299" s="79"/>
      <c r="LL1299" s="79"/>
      <c r="LM1299" s="79"/>
      <c r="LN1299" s="79"/>
      <c r="LO1299" s="79"/>
      <c r="LP1299" s="79"/>
      <c r="LQ1299" s="79"/>
      <c r="LR1299" s="79"/>
      <c r="LS1299" s="79"/>
      <c r="LT1299" s="79"/>
      <c r="LU1299" s="79"/>
      <c r="LV1299" s="79"/>
      <c r="LW1299" s="79"/>
      <c r="LX1299" s="79"/>
      <c r="LY1299" s="79"/>
      <c r="LZ1299" s="79"/>
      <c r="MA1299" s="79"/>
      <c r="MB1299" s="79"/>
      <c r="MC1299" s="79"/>
      <c r="MD1299" s="79"/>
      <c r="ME1299" s="79"/>
      <c r="MF1299" s="79"/>
      <c r="MG1299" s="79"/>
      <c r="MH1299" s="79"/>
      <c r="MI1299" s="79"/>
      <c r="MJ1299" s="79"/>
      <c r="MK1299" s="79"/>
      <c r="ML1299" s="79"/>
      <c r="MM1299" s="79"/>
      <c r="MN1299" s="79"/>
      <c r="MO1299" s="79"/>
      <c r="MP1299" s="79"/>
      <c r="MQ1299" s="79"/>
      <c r="MR1299" s="79"/>
      <c r="MS1299" s="79"/>
      <c r="MT1299" s="79"/>
      <c r="MU1299" s="79"/>
      <c r="MV1299" s="79"/>
      <c r="MW1299" s="79"/>
      <c r="MX1299" s="79"/>
      <c r="MY1299" s="79"/>
      <c r="MZ1299" s="79"/>
      <c r="NA1299" s="79"/>
      <c r="NB1299" s="79"/>
      <c r="NC1299" s="79"/>
      <c r="ND1299" s="79"/>
      <c r="NE1299" s="79"/>
      <c r="NF1299" s="79"/>
      <c r="NG1299" s="79"/>
      <c r="NH1299" s="79"/>
      <c r="NI1299" s="79"/>
      <c r="NJ1299" s="79"/>
      <c r="NK1299" s="79"/>
      <c r="NL1299" s="79"/>
      <c r="NM1299" s="79"/>
      <c r="NN1299" s="79"/>
      <c r="NO1299" s="79"/>
      <c r="NP1299" s="79"/>
      <c r="NQ1299" s="79"/>
      <c r="NR1299" s="79"/>
      <c r="NS1299" s="79"/>
      <c r="NT1299" s="79"/>
      <c r="NU1299" s="79"/>
      <c r="NV1299" s="79"/>
      <c r="NW1299" s="79"/>
      <c r="NX1299" s="79"/>
      <c r="NY1299" s="79"/>
      <c r="NZ1299" s="79"/>
      <c r="OA1299" s="79"/>
      <c r="OB1299" s="79"/>
      <c r="OC1299" s="79"/>
      <c r="OD1299" s="79"/>
      <c r="OE1299" s="79"/>
      <c r="OF1299" s="79"/>
      <c r="OG1299" s="79"/>
      <c r="OH1299" s="79"/>
      <c r="OI1299" s="79"/>
      <c r="OJ1299" s="79"/>
      <c r="OK1299" s="79"/>
      <c r="OL1299" s="79"/>
      <c r="OM1299" s="79"/>
      <c r="ON1299" s="79"/>
      <c r="OO1299" s="79"/>
      <c r="OP1299" s="79"/>
      <c r="OQ1299" s="79"/>
      <c r="OR1299" s="79"/>
      <c r="OS1299" s="79"/>
      <c r="OT1299" s="79"/>
      <c r="OU1299" s="79"/>
      <c r="OV1299" s="79"/>
      <c r="OW1299" s="79"/>
      <c r="OX1299" s="79"/>
      <c r="OY1299" s="79"/>
      <c r="OZ1299" s="79"/>
      <c r="PA1299" s="79"/>
      <c r="PB1299" s="79"/>
      <c r="PC1299" s="79"/>
      <c r="PD1299" s="79"/>
      <c r="PE1299" s="79"/>
      <c r="PF1299" s="79"/>
      <c r="PG1299" s="79"/>
      <c r="PH1299" s="79"/>
      <c r="PI1299" s="79"/>
      <c r="PJ1299" s="79"/>
      <c r="PK1299" s="79"/>
      <c r="PL1299" s="79"/>
      <c r="PM1299" s="79"/>
      <c r="PN1299" s="79"/>
      <c r="PO1299" s="79"/>
      <c r="PP1299" s="79"/>
      <c r="PQ1299" s="79"/>
      <c r="PR1299" s="79"/>
      <c r="PS1299" s="79"/>
      <c r="PT1299" s="79"/>
      <c r="PU1299" s="79"/>
      <c r="PV1299" s="79"/>
      <c r="PW1299" s="79"/>
      <c r="PX1299" s="79"/>
      <c r="PY1299" s="79"/>
      <c r="PZ1299" s="79"/>
      <c r="QA1299" s="79"/>
      <c r="QB1299" s="79"/>
      <c r="QC1299" s="79"/>
      <c r="QD1299" s="79"/>
      <c r="QE1299" s="79"/>
      <c r="QF1299" s="79"/>
      <c r="QG1299" s="79"/>
      <c r="QH1299" s="79"/>
      <c r="QI1299" s="79"/>
      <c r="QJ1299" s="79"/>
      <c r="QK1299" s="79"/>
      <c r="QL1299" s="79"/>
      <c r="QM1299" s="79"/>
      <c r="QN1299" s="79"/>
      <c r="QO1299" s="79"/>
      <c r="QP1299" s="79"/>
      <c r="QQ1299" s="79"/>
      <c r="QR1299" s="79"/>
      <c r="QS1299" s="79"/>
      <c r="QT1299" s="79"/>
      <c r="QU1299" s="79"/>
      <c r="QV1299" s="79"/>
      <c r="QW1299" s="79"/>
      <c r="QX1299" s="79"/>
      <c r="QY1299" s="79"/>
      <c r="QZ1299" s="79"/>
      <c r="RA1299" s="79"/>
      <c r="RB1299" s="79"/>
      <c r="RC1299" s="79"/>
      <c r="RD1299" s="79"/>
      <c r="RE1299" s="79"/>
      <c r="RF1299" s="79"/>
      <c r="RG1299" s="79"/>
      <c r="RH1299" s="79"/>
      <c r="RI1299" s="79"/>
      <c r="RJ1299" s="79"/>
      <c r="RK1299" s="79"/>
      <c r="RL1299" s="79"/>
      <c r="RM1299" s="79"/>
      <c r="RN1299" s="79"/>
      <c r="RO1299" s="79"/>
      <c r="RP1299" s="79"/>
      <c r="RQ1299" s="79"/>
      <c r="RR1299" s="79"/>
      <c r="RS1299" s="79"/>
      <c r="RT1299" s="79"/>
      <c r="RU1299" s="79"/>
      <c r="RV1299" s="79"/>
      <c r="RW1299" s="79"/>
      <c r="RX1299" s="79"/>
      <c r="RY1299" s="79"/>
      <c r="RZ1299" s="79"/>
      <c r="SA1299" s="79"/>
      <c r="SB1299" s="79"/>
      <c r="SC1299" s="79"/>
      <c r="SD1299" s="79"/>
      <c r="SE1299" s="79"/>
      <c r="SF1299" s="79"/>
      <c r="SG1299" s="79"/>
      <c r="SH1299" s="79"/>
      <c r="SI1299" s="79"/>
      <c r="SJ1299" s="79"/>
      <c r="SK1299" s="79"/>
      <c r="SL1299" s="79"/>
      <c r="SM1299" s="79"/>
      <c r="SN1299" s="79"/>
      <c r="SO1299" s="79"/>
      <c r="SP1299" s="79"/>
      <c r="SQ1299" s="79"/>
      <c r="SR1299" s="79"/>
      <c r="SS1299" s="79"/>
      <c r="ST1299" s="79"/>
      <c r="SU1299" s="79"/>
      <c r="SV1299" s="79"/>
      <c r="SW1299" s="79"/>
      <c r="SX1299" s="79"/>
      <c r="SY1299" s="79"/>
      <c r="SZ1299" s="79"/>
      <c r="TA1299" s="79"/>
      <c r="TB1299" s="79"/>
      <c r="TC1299" s="79"/>
      <c r="TD1299" s="79"/>
      <c r="TE1299" s="79"/>
      <c r="TF1299" s="79"/>
      <c r="TG1299" s="79"/>
      <c r="TH1299" s="79"/>
      <c r="TI1299" s="79"/>
      <c r="TJ1299" s="79"/>
      <c r="TK1299" s="79"/>
      <c r="TL1299" s="79"/>
      <c r="TM1299" s="79"/>
      <c r="TN1299" s="79"/>
      <c r="TO1299" s="79"/>
      <c r="TP1299" s="79"/>
      <c r="TQ1299" s="79"/>
      <c r="TR1299" s="79"/>
      <c r="TS1299" s="79"/>
      <c r="TT1299" s="79"/>
      <c r="TU1299" s="79"/>
      <c r="TV1299" s="79"/>
      <c r="TW1299" s="79"/>
      <c r="TX1299" s="79"/>
      <c r="TY1299" s="79"/>
      <c r="TZ1299" s="79"/>
      <c r="UA1299" s="79"/>
      <c r="UB1299" s="79"/>
      <c r="UC1299" s="79"/>
      <c r="UD1299" s="79"/>
      <c r="UE1299" s="79"/>
      <c r="UF1299" s="79"/>
      <c r="UG1299" s="79"/>
      <c r="UH1299" s="79"/>
      <c r="UI1299" s="79"/>
      <c r="UJ1299" s="79"/>
      <c r="UK1299" s="79"/>
      <c r="UL1299" s="79"/>
      <c r="UM1299" s="79"/>
      <c r="UN1299" s="79"/>
      <c r="UO1299" s="79"/>
      <c r="UP1299" s="79"/>
      <c r="UQ1299" s="79"/>
      <c r="UR1299" s="79"/>
      <c r="US1299" s="79"/>
      <c r="UT1299" s="79"/>
      <c r="UU1299" s="79"/>
      <c r="UV1299" s="79"/>
      <c r="UW1299" s="79"/>
      <c r="UX1299" s="79"/>
      <c r="UY1299" s="79"/>
      <c r="UZ1299" s="79"/>
      <c r="VA1299" s="79"/>
      <c r="VB1299" s="79"/>
      <c r="VC1299" s="79"/>
      <c r="VD1299" s="79"/>
      <c r="VE1299" s="79"/>
      <c r="VF1299" s="79"/>
      <c r="VG1299" s="79"/>
      <c r="VH1299" s="79"/>
      <c r="VI1299" s="79"/>
      <c r="VJ1299" s="79"/>
      <c r="VK1299" s="79"/>
      <c r="VL1299" s="79"/>
      <c r="VM1299" s="79"/>
      <c r="VN1299" s="79"/>
      <c r="VO1299" s="79"/>
      <c r="VP1299" s="79"/>
      <c r="VQ1299" s="79"/>
      <c r="VR1299" s="79"/>
      <c r="VS1299" s="79"/>
      <c r="VT1299" s="79"/>
      <c r="VU1299" s="79"/>
      <c r="VV1299" s="79"/>
      <c r="VW1299" s="79"/>
      <c r="VX1299" s="79"/>
      <c r="VY1299" s="79"/>
      <c r="VZ1299" s="79"/>
      <c r="WA1299" s="79"/>
      <c r="WB1299" s="79"/>
      <c r="WC1299" s="79"/>
    </row>
    <row r="1300" spans="1:601" s="103" customFormat="1">
      <c r="A1300" s="54">
        <f>IF(C1300=C1299,A1299,IF(C1300=(C1299+1),A1299,(A1299+1)))</f>
        <v>188</v>
      </c>
      <c r="B1300" s="50" t="str">
        <f>IF(L1300="Stroke",IF(M1300=M1299,IF(A1300&lt;&gt;A1299,1,IF(L1299="Stroke",B1299+1,IF(L1298="Stroke",B1298+1,IF(L1297="Stroke",B1297+1,IF(L1296="Stroke",B1296+1,IF(L1295="Stroke",B1295+1,IF(L1294="Stroke",B1294+1,IF(L1293="Stroke",B1293+1,"")))))))),IF(A1300&lt;&gt;A1298,1,IF(M1300=M1298,IF(L1298="Stroke",B1298+1,IF(M1300=M1297,IF(L1297="Stroke",B1297+1,""))),1))),"")</f>
        <v/>
      </c>
      <c r="C1300" s="54">
        <f t="shared" si="40"/>
        <v>66153</v>
      </c>
      <c r="D1300" s="54" t="str">
        <f t="shared" si="41"/>
        <v>201823</v>
      </c>
      <c r="E1300" s="54">
        <v>2018</v>
      </c>
      <c r="F1300" s="54">
        <v>2</v>
      </c>
      <c r="G1300" s="54">
        <v>3</v>
      </c>
      <c r="H1300" s="54">
        <v>18</v>
      </c>
      <c r="I1300" s="54">
        <v>22</v>
      </c>
      <c r="J1300" s="54">
        <v>33</v>
      </c>
      <c r="K1300" s="54">
        <v>84</v>
      </c>
      <c r="L1300" s="54" t="s">
        <v>29</v>
      </c>
      <c r="M1300" s="54">
        <v>1</v>
      </c>
      <c r="N1300" s="54" t="s">
        <v>21</v>
      </c>
      <c r="O1300" s="54" t="s">
        <v>27</v>
      </c>
      <c r="P1300" s="54">
        <v>0</v>
      </c>
      <c r="Q1300" s="54" t="s">
        <v>140</v>
      </c>
      <c r="R1300" s="61"/>
      <c r="S1300" s="61"/>
      <c r="T1300" s="61"/>
      <c r="U1300" s="79"/>
      <c r="V1300" s="79"/>
      <c r="W1300" s="79"/>
      <c r="X1300" s="79"/>
      <c r="Y1300" s="79"/>
      <c r="Z1300" s="79"/>
      <c r="AA1300" s="79"/>
      <c r="AB1300" s="79"/>
      <c r="AC1300" s="79"/>
      <c r="AD1300" s="79"/>
      <c r="AE1300" s="79"/>
      <c r="AF1300" s="79"/>
      <c r="AG1300" s="79"/>
      <c r="AH1300" s="79"/>
      <c r="AI1300" s="79"/>
      <c r="AJ1300" s="79"/>
      <c r="AK1300" s="79"/>
      <c r="AL1300" s="79"/>
      <c r="AM1300" s="79"/>
      <c r="AN1300" s="79"/>
      <c r="AO1300" s="79"/>
      <c r="AP1300" s="79"/>
      <c r="AQ1300" s="79"/>
      <c r="AR1300" s="79"/>
      <c r="AS1300" s="79"/>
      <c r="AT1300" s="79"/>
      <c r="AU1300" s="79"/>
      <c r="AV1300" s="79"/>
      <c r="AW1300" s="79"/>
      <c r="AX1300" s="79"/>
      <c r="AY1300" s="79"/>
      <c r="AZ1300" s="79"/>
      <c r="BA1300" s="79"/>
      <c r="BB1300" s="79"/>
      <c r="BC1300" s="79"/>
      <c r="BD1300" s="79"/>
      <c r="BE1300" s="79"/>
      <c r="BF1300" s="79"/>
      <c r="BG1300" s="79"/>
      <c r="BH1300" s="79"/>
      <c r="BI1300" s="79"/>
      <c r="BJ1300" s="79"/>
      <c r="BK1300" s="79"/>
      <c r="BL1300" s="79"/>
      <c r="BM1300" s="79"/>
      <c r="BN1300" s="79"/>
      <c r="BO1300" s="79"/>
      <c r="BP1300" s="79"/>
      <c r="BQ1300" s="79"/>
      <c r="BR1300" s="79"/>
      <c r="BS1300" s="79"/>
      <c r="BT1300" s="79"/>
      <c r="BU1300" s="79"/>
      <c r="BV1300" s="79"/>
      <c r="BW1300" s="79"/>
      <c r="BX1300" s="79"/>
      <c r="BY1300" s="79"/>
      <c r="BZ1300" s="79"/>
      <c r="CA1300" s="79"/>
      <c r="CB1300" s="79"/>
      <c r="CC1300" s="79"/>
      <c r="CD1300" s="79"/>
      <c r="CE1300" s="79"/>
      <c r="CF1300" s="79"/>
      <c r="CG1300" s="79"/>
      <c r="CH1300" s="79"/>
      <c r="CI1300" s="79"/>
      <c r="CJ1300" s="79"/>
      <c r="CK1300" s="79"/>
      <c r="CL1300" s="79"/>
      <c r="CM1300" s="79"/>
      <c r="CN1300" s="79"/>
      <c r="CO1300" s="79"/>
      <c r="CP1300" s="79"/>
      <c r="CQ1300" s="79"/>
      <c r="CR1300" s="79"/>
      <c r="CS1300" s="79"/>
      <c r="CT1300" s="79"/>
      <c r="CU1300" s="79"/>
      <c r="CV1300" s="79"/>
      <c r="CW1300" s="79"/>
      <c r="CX1300" s="79"/>
      <c r="CY1300" s="79"/>
      <c r="CZ1300" s="79"/>
      <c r="DA1300" s="79"/>
      <c r="DB1300" s="79"/>
      <c r="DC1300" s="79"/>
      <c r="DD1300" s="79"/>
      <c r="DE1300" s="79"/>
      <c r="DF1300" s="79"/>
      <c r="DG1300" s="79"/>
      <c r="DH1300" s="79"/>
      <c r="DI1300" s="79"/>
      <c r="DJ1300" s="79"/>
      <c r="DK1300" s="79"/>
      <c r="DL1300" s="79"/>
      <c r="DM1300" s="79"/>
      <c r="DN1300" s="79"/>
      <c r="DO1300" s="79"/>
      <c r="DP1300" s="79"/>
      <c r="DQ1300" s="79"/>
      <c r="DR1300" s="79"/>
      <c r="DS1300" s="79"/>
      <c r="DT1300" s="79"/>
      <c r="DU1300" s="79"/>
      <c r="DV1300" s="79"/>
      <c r="DW1300" s="79"/>
      <c r="DX1300" s="79"/>
      <c r="DY1300" s="79"/>
      <c r="DZ1300" s="79"/>
      <c r="EA1300" s="79"/>
      <c r="EB1300" s="79"/>
      <c r="EC1300" s="79"/>
      <c r="ED1300" s="79"/>
      <c r="EE1300" s="79"/>
      <c r="EF1300" s="79"/>
      <c r="EG1300" s="79"/>
      <c r="EH1300" s="79"/>
      <c r="EI1300" s="79"/>
      <c r="EJ1300" s="79"/>
      <c r="EK1300" s="79"/>
      <c r="EL1300" s="79"/>
      <c r="EM1300" s="79"/>
      <c r="EN1300" s="79"/>
      <c r="EO1300" s="79"/>
      <c r="EP1300" s="79"/>
      <c r="EQ1300" s="79"/>
      <c r="ER1300" s="79"/>
      <c r="ES1300" s="79"/>
      <c r="ET1300" s="79"/>
      <c r="EU1300" s="79"/>
      <c r="EV1300" s="79"/>
      <c r="EW1300" s="79"/>
      <c r="EX1300" s="79"/>
      <c r="EY1300" s="79"/>
      <c r="EZ1300" s="79"/>
      <c r="FA1300" s="79"/>
      <c r="FB1300" s="79"/>
      <c r="FC1300" s="79"/>
      <c r="FD1300" s="79"/>
      <c r="FE1300" s="79"/>
      <c r="FF1300" s="79"/>
      <c r="FG1300" s="79"/>
      <c r="FH1300" s="79"/>
      <c r="FI1300" s="79"/>
      <c r="FJ1300" s="79"/>
      <c r="FK1300" s="79"/>
      <c r="FL1300" s="79"/>
      <c r="FM1300" s="79"/>
      <c r="FN1300" s="79"/>
      <c r="FO1300" s="79"/>
      <c r="FP1300" s="79"/>
      <c r="FQ1300" s="79"/>
      <c r="FR1300" s="79"/>
      <c r="FS1300" s="79"/>
      <c r="FT1300" s="79"/>
      <c r="FU1300" s="79"/>
      <c r="FV1300" s="79"/>
      <c r="FW1300" s="79"/>
      <c r="FX1300" s="79"/>
      <c r="FY1300" s="79"/>
      <c r="FZ1300" s="79"/>
      <c r="GA1300" s="79"/>
      <c r="GB1300" s="79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79"/>
      <c r="HP1300" s="79"/>
      <c r="HQ1300" s="79"/>
      <c r="HR1300" s="79"/>
      <c r="HS1300" s="79"/>
      <c r="HT1300" s="79"/>
      <c r="HU1300" s="79"/>
      <c r="HV1300" s="79"/>
      <c r="HW1300" s="79"/>
      <c r="HX1300" s="79"/>
      <c r="HY1300" s="79"/>
      <c r="HZ1300" s="79"/>
      <c r="IA1300" s="79"/>
      <c r="IB1300" s="79"/>
      <c r="IC1300" s="79"/>
      <c r="ID1300" s="79"/>
      <c r="IE1300" s="79"/>
      <c r="IF1300" s="79"/>
      <c r="IG1300" s="79"/>
      <c r="IH1300" s="79"/>
      <c r="II1300" s="79"/>
      <c r="IJ1300" s="79"/>
      <c r="IK1300" s="79"/>
      <c r="IL1300" s="79"/>
      <c r="IM1300" s="79"/>
      <c r="IN1300" s="79"/>
      <c r="IO1300" s="79"/>
      <c r="IP1300" s="79"/>
      <c r="IQ1300" s="79"/>
      <c r="IR1300" s="79"/>
      <c r="IS1300" s="79"/>
      <c r="IT1300" s="79"/>
      <c r="IU1300" s="79"/>
      <c r="IV1300" s="79"/>
      <c r="IW1300" s="79"/>
      <c r="IX1300" s="79"/>
      <c r="IY1300" s="79"/>
      <c r="IZ1300" s="79"/>
      <c r="JA1300" s="79"/>
      <c r="JB1300" s="79"/>
      <c r="JC1300" s="79"/>
      <c r="JD1300" s="79"/>
      <c r="JE1300" s="79"/>
      <c r="JF1300" s="79"/>
      <c r="JG1300" s="79"/>
      <c r="JH1300" s="79"/>
      <c r="JI1300" s="79"/>
      <c r="JJ1300" s="79"/>
      <c r="JK1300" s="79"/>
      <c r="JL1300" s="79"/>
      <c r="JM1300" s="79"/>
      <c r="JN1300" s="79"/>
      <c r="JO1300" s="79"/>
      <c r="JP1300" s="79"/>
      <c r="JQ1300" s="79"/>
      <c r="JR1300" s="79"/>
      <c r="JS1300" s="79"/>
      <c r="JT1300" s="79"/>
      <c r="JU1300" s="79"/>
      <c r="JV1300" s="79"/>
      <c r="JW1300" s="79"/>
      <c r="JX1300" s="79"/>
      <c r="JY1300" s="79"/>
      <c r="JZ1300" s="79"/>
      <c r="KA1300" s="79"/>
      <c r="KB1300" s="79"/>
      <c r="KC1300" s="79"/>
      <c r="KD1300" s="79"/>
      <c r="KE1300" s="79"/>
      <c r="KF1300" s="79"/>
      <c r="KG1300" s="79"/>
      <c r="KH1300" s="79"/>
      <c r="KI1300" s="79"/>
      <c r="KJ1300" s="79"/>
      <c r="KK1300" s="79"/>
      <c r="KL1300" s="79"/>
      <c r="KM1300" s="79"/>
      <c r="KN1300" s="79"/>
      <c r="KO1300" s="79"/>
      <c r="KP1300" s="79"/>
      <c r="KQ1300" s="79"/>
      <c r="KR1300" s="79"/>
      <c r="KS1300" s="79"/>
      <c r="KT1300" s="79"/>
      <c r="KU1300" s="79"/>
      <c r="KV1300" s="79"/>
      <c r="KW1300" s="79"/>
      <c r="KX1300" s="79"/>
      <c r="KY1300" s="79"/>
      <c r="KZ1300" s="79"/>
      <c r="LA1300" s="79"/>
      <c r="LB1300" s="79"/>
      <c r="LC1300" s="79"/>
      <c r="LD1300" s="79"/>
      <c r="LE1300" s="79"/>
      <c r="LF1300" s="79"/>
      <c r="LG1300" s="79"/>
      <c r="LH1300" s="79"/>
      <c r="LI1300" s="79"/>
      <c r="LJ1300" s="79"/>
      <c r="LK1300" s="79"/>
      <c r="LL1300" s="79"/>
      <c r="LM1300" s="79"/>
      <c r="LN1300" s="79"/>
      <c r="LO1300" s="79"/>
      <c r="LP1300" s="79"/>
      <c r="LQ1300" s="79"/>
      <c r="LR1300" s="79"/>
      <c r="LS1300" s="79"/>
      <c r="LT1300" s="79"/>
      <c r="LU1300" s="79"/>
      <c r="LV1300" s="79"/>
      <c r="LW1300" s="79"/>
      <c r="LX1300" s="79"/>
      <c r="LY1300" s="79"/>
      <c r="LZ1300" s="79"/>
      <c r="MA1300" s="79"/>
      <c r="MB1300" s="79"/>
      <c r="MC1300" s="79"/>
      <c r="MD1300" s="79"/>
      <c r="ME1300" s="79"/>
      <c r="MF1300" s="79"/>
      <c r="MG1300" s="79"/>
      <c r="MH1300" s="79"/>
      <c r="MI1300" s="79"/>
      <c r="MJ1300" s="79"/>
      <c r="MK1300" s="79"/>
      <c r="ML1300" s="79"/>
      <c r="MM1300" s="79"/>
      <c r="MN1300" s="79"/>
      <c r="MO1300" s="79"/>
      <c r="MP1300" s="79"/>
      <c r="MQ1300" s="79"/>
      <c r="MR1300" s="79"/>
      <c r="MS1300" s="79"/>
      <c r="MT1300" s="79"/>
      <c r="MU1300" s="79"/>
      <c r="MV1300" s="79"/>
      <c r="MW1300" s="79"/>
      <c r="MX1300" s="79"/>
      <c r="MY1300" s="79"/>
      <c r="MZ1300" s="79"/>
      <c r="NA1300" s="79"/>
      <c r="NB1300" s="79"/>
      <c r="NC1300" s="79"/>
      <c r="ND1300" s="79"/>
      <c r="NE1300" s="79"/>
      <c r="NF1300" s="79"/>
      <c r="NG1300" s="79"/>
      <c r="NH1300" s="79"/>
      <c r="NI1300" s="79"/>
      <c r="NJ1300" s="79"/>
      <c r="NK1300" s="79"/>
      <c r="NL1300" s="79"/>
      <c r="NM1300" s="79"/>
      <c r="NN1300" s="79"/>
      <c r="NO1300" s="79"/>
      <c r="NP1300" s="79"/>
      <c r="NQ1300" s="79"/>
      <c r="NR1300" s="79"/>
      <c r="NS1300" s="79"/>
      <c r="NT1300" s="79"/>
      <c r="NU1300" s="79"/>
      <c r="NV1300" s="79"/>
      <c r="NW1300" s="79"/>
      <c r="NX1300" s="79"/>
      <c r="NY1300" s="79"/>
      <c r="NZ1300" s="79"/>
      <c r="OA1300" s="79"/>
      <c r="OB1300" s="79"/>
      <c r="OC1300" s="79"/>
      <c r="OD1300" s="79"/>
      <c r="OE1300" s="79"/>
      <c r="OF1300" s="79"/>
      <c r="OG1300" s="79"/>
      <c r="OH1300" s="79"/>
      <c r="OI1300" s="79"/>
      <c r="OJ1300" s="79"/>
      <c r="OK1300" s="79"/>
      <c r="OL1300" s="79"/>
      <c r="OM1300" s="79"/>
      <c r="ON1300" s="79"/>
      <c r="OO1300" s="79"/>
      <c r="OP1300" s="79"/>
      <c r="OQ1300" s="79"/>
      <c r="OR1300" s="79"/>
      <c r="OS1300" s="79"/>
      <c r="OT1300" s="79"/>
      <c r="OU1300" s="79"/>
      <c r="OV1300" s="79"/>
      <c r="OW1300" s="79"/>
      <c r="OX1300" s="79"/>
      <c r="OY1300" s="79"/>
      <c r="OZ1300" s="79"/>
      <c r="PA1300" s="79"/>
      <c r="PB1300" s="79"/>
      <c r="PC1300" s="79"/>
      <c r="PD1300" s="79"/>
      <c r="PE1300" s="79"/>
      <c r="PF1300" s="79"/>
      <c r="PG1300" s="79"/>
      <c r="PH1300" s="79"/>
      <c r="PI1300" s="79"/>
      <c r="PJ1300" s="79"/>
      <c r="PK1300" s="79"/>
      <c r="PL1300" s="79"/>
      <c r="PM1300" s="79"/>
      <c r="PN1300" s="79"/>
      <c r="PO1300" s="79"/>
      <c r="PP1300" s="79"/>
      <c r="PQ1300" s="79"/>
      <c r="PR1300" s="79"/>
      <c r="PS1300" s="79"/>
      <c r="PT1300" s="79"/>
      <c r="PU1300" s="79"/>
      <c r="PV1300" s="79"/>
      <c r="PW1300" s="79"/>
      <c r="PX1300" s="79"/>
      <c r="PY1300" s="79"/>
      <c r="PZ1300" s="79"/>
      <c r="QA1300" s="79"/>
      <c r="QB1300" s="79"/>
      <c r="QC1300" s="79"/>
      <c r="QD1300" s="79"/>
      <c r="QE1300" s="79"/>
      <c r="QF1300" s="79"/>
      <c r="QG1300" s="79"/>
      <c r="QH1300" s="79"/>
      <c r="QI1300" s="79"/>
      <c r="QJ1300" s="79"/>
      <c r="QK1300" s="79"/>
      <c r="QL1300" s="79"/>
      <c r="QM1300" s="79"/>
      <c r="QN1300" s="79"/>
      <c r="QO1300" s="79"/>
      <c r="QP1300" s="79"/>
      <c r="QQ1300" s="79"/>
      <c r="QR1300" s="79"/>
      <c r="QS1300" s="79"/>
      <c r="QT1300" s="79"/>
      <c r="QU1300" s="79"/>
      <c r="QV1300" s="79"/>
      <c r="QW1300" s="79"/>
      <c r="QX1300" s="79"/>
      <c r="QY1300" s="79"/>
      <c r="QZ1300" s="79"/>
      <c r="RA1300" s="79"/>
      <c r="RB1300" s="79"/>
      <c r="RC1300" s="79"/>
      <c r="RD1300" s="79"/>
      <c r="RE1300" s="79"/>
      <c r="RF1300" s="79"/>
      <c r="RG1300" s="79"/>
      <c r="RH1300" s="79"/>
      <c r="RI1300" s="79"/>
      <c r="RJ1300" s="79"/>
      <c r="RK1300" s="79"/>
      <c r="RL1300" s="79"/>
      <c r="RM1300" s="79"/>
      <c r="RN1300" s="79"/>
      <c r="RO1300" s="79"/>
      <c r="RP1300" s="79"/>
      <c r="RQ1300" s="79"/>
      <c r="RR1300" s="79"/>
      <c r="RS1300" s="79"/>
      <c r="RT1300" s="79"/>
      <c r="RU1300" s="79"/>
      <c r="RV1300" s="79"/>
      <c r="RW1300" s="79"/>
      <c r="RX1300" s="79"/>
      <c r="RY1300" s="79"/>
      <c r="RZ1300" s="79"/>
      <c r="SA1300" s="79"/>
      <c r="SB1300" s="79"/>
      <c r="SC1300" s="79"/>
      <c r="SD1300" s="79"/>
      <c r="SE1300" s="79"/>
      <c r="SF1300" s="79"/>
      <c r="SG1300" s="79"/>
      <c r="SH1300" s="79"/>
      <c r="SI1300" s="79"/>
      <c r="SJ1300" s="79"/>
      <c r="SK1300" s="79"/>
      <c r="SL1300" s="79"/>
      <c r="SM1300" s="79"/>
      <c r="SN1300" s="79"/>
      <c r="SO1300" s="79"/>
      <c r="SP1300" s="79"/>
      <c r="SQ1300" s="79"/>
      <c r="SR1300" s="79"/>
      <c r="SS1300" s="79"/>
      <c r="ST1300" s="79"/>
      <c r="SU1300" s="79"/>
      <c r="SV1300" s="79"/>
      <c r="SW1300" s="79"/>
      <c r="SX1300" s="79"/>
      <c r="SY1300" s="79"/>
      <c r="SZ1300" s="79"/>
      <c r="TA1300" s="79"/>
      <c r="TB1300" s="79"/>
      <c r="TC1300" s="79"/>
      <c r="TD1300" s="79"/>
      <c r="TE1300" s="79"/>
      <c r="TF1300" s="79"/>
      <c r="TG1300" s="79"/>
      <c r="TH1300" s="79"/>
      <c r="TI1300" s="79"/>
      <c r="TJ1300" s="79"/>
      <c r="TK1300" s="79"/>
      <c r="TL1300" s="79"/>
      <c r="TM1300" s="79"/>
      <c r="TN1300" s="79"/>
      <c r="TO1300" s="79"/>
      <c r="TP1300" s="79"/>
      <c r="TQ1300" s="79"/>
      <c r="TR1300" s="79"/>
      <c r="TS1300" s="79"/>
      <c r="TT1300" s="79"/>
      <c r="TU1300" s="79"/>
      <c r="TV1300" s="79"/>
      <c r="TW1300" s="79"/>
      <c r="TX1300" s="79"/>
      <c r="TY1300" s="79"/>
      <c r="TZ1300" s="79"/>
      <c r="UA1300" s="79"/>
      <c r="UB1300" s="79"/>
      <c r="UC1300" s="79"/>
      <c r="UD1300" s="79"/>
      <c r="UE1300" s="79"/>
      <c r="UF1300" s="79"/>
      <c r="UG1300" s="79"/>
      <c r="UH1300" s="79"/>
      <c r="UI1300" s="79"/>
      <c r="UJ1300" s="79"/>
      <c r="UK1300" s="79"/>
      <c r="UL1300" s="79"/>
      <c r="UM1300" s="79"/>
      <c r="UN1300" s="79"/>
      <c r="UO1300" s="79"/>
      <c r="UP1300" s="79"/>
      <c r="UQ1300" s="79"/>
      <c r="UR1300" s="79"/>
      <c r="US1300" s="79"/>
      <c r="UT1300" s="79"/>
      <c r="UU1300" s="79"/>
      <c r="UV1300" s="79"/>
      <c r="UW1300" s="79"/>
      <c r="UX1300" s="79"/>
      <c r="UY1300" s="79"/>
      <c r="UZ1300" s="79"/>
      <c r="VA1300" s="79"/>
      <c r="VB1300" s="79"/>
      <c r="VC1300" s="79"/>
      <c r="VD1300" s="79"/>
      <c r="VE1300" s="79"/>
      <c r="VF1300" s="79"/>
      <c r="VG1300" s="79"/>
      <c r="VH1300" s="79"/>
      <c r="VI1300" s="79"/>
      <c r="VJ1300" s="79"/>
      <c r="VK1300" s="79"/>
      <c r="VL1300" s="79"/>
      <c r="VM1300" s="79"/>
      <c r="VN1300" s="79"/>
      <c r="VO1300" s="79"/>
      <c r="VP1300" s="79"/>
      <c r="VQ1300" s="79"/>
      <c r="VR1300" s="79"/>
      <c r="VS1300" s="79"/>
      <c r="VT1300" s="79"/>
      <c r="VU1300" s="79"/>
      <c r="VV1300" s="79"/>
      <c r="VW1300" s="79"/>
      <c r="VX1300" s="79"/>
      <c r="VY1300" s="79"/>
      <c r="VZ1300" s="79"/>
      <c r="WA1300" s="79"/>
      <c r="WB1300" s="79"/>
      <c r="WC1300" s="79"/>
    </row>
    <row r="1301" spans="1:601" s="103" customFormat="1">
      <c r="A1301" s="54">
        <f>IF(C1301=C1300,A1300,IF(C1301=(C1300+1),A1300,(A1300+1)))</f>
        <v>188</v>
      </c>
      <c r="B1301" s="50">
        <f>IF(L1301="Stroke",IF(M1301=M1300,IF(A1301&lt;&gt;A1300,1,IF(L1300="Stroke",B1300+1,IF(L1299="Stroke",B1299+1,IF(L1298="Stroke",B1298+1,IF(L1297="Stroke",B1297+1,IF(L1296="Stroke",B1296+1,IF(L1295="Stroke",B1295+1,IF(L1294="Stroke",B1294+1,"")))))))),IF(A1301&lt;&gt;A1299,1,IF(M1301=M1299,IF(L1299="Stroke",B1299+1,IF(M1301=M1298,IF(L1298="Stroke",B1298+1,""))),1))),"")</f>
        <v>3</v>
      </c>
      <c r="C1301" s="54">
        <f t="shared" si="40"/>
        <v>66153</v>
      </c>
      <c r="D1301" s="54" t="str">
        <f t="shared" si="41"/>
        <v>201823</v>
      </c>
      <c r="E1301" s="54">
        <v>2018</v>
      </c>
      <c r="F1301" s="54">
        <v>2</v>
      </c>
      <c r="G1301" s="54">
        <v>3</v>
      </c>
      <c r="H1301" s="54">
        <v>18</v>
      </c>
      <c r="I1301" s="54">
        <v>22</v>
      </c>
      <c r="J1301" s="54">
        <v>33</v>
      </c>
      <c r="K1301" s="54">
        <v>162</v>
      </c>
      <c r="L1301" s="54" t="s">
        <v>26</v>
      </c>
      <c r="M1301" s="54">
        <v>1</v>
      </c>
      <c r="N1301" s="54" t="s">
        <v>21</v>
      </c>
      <c r="O1301" s="54" t="s">
        <v>27</v>
      </c>
      <c r="P1301" s="54">
        <v>24</v>
      </c>
      <c r="Q1301" s="54" t="s">
        <v>139</v>
      </c>
      <c r="R1301" s="61"/>
      <c r="S1301" s="61"/>
      <c r="T1301" s="61"/>
      <c r="U1301" s="79"/>
      <c r="V1301" s="79"/>
      <c r="W1301" s="79"/>
      <c r="X1301" s="79"/>
      <c r="Y1301" s="79"/>
      <c r="Z1301" s="79"/>
      <c r="AA1301" s="79"/>
      <c r="AB1301" s="79"/>
      <c r="AC1301" s="79"/>
      <c r="AD1301" s="79"/>
      <c r="AE1301" s="79"/>
      <c r="AF1301" s="79"/>
      <c r="AG1301" s="79"/>
      <c r="AH1301" s="79"/>
      <c r="AI1301" s="79"/>
      <c r="AJ1301" s="79"/>
      <c r="AK1301" s="79"/>
      <c r="AL1301" s="79"/>
      <c r="AM1301" s="79"/>
      <c r="AN1301" s="79"/>
      <c r="AO1301" s="79"/>
      <c r="AP1301" s="79"/>
      <c r="AQ1301" s="79"/>
      <c r="AR1301" s="79"/>
      <c r="AS1301" s="79"/>
      <c r="AT1301" s="79"/>
      <c r="AU1301" s="79"/>
      <c r="AV1301" s="79"/>
      <c r="AW1301" s="79"/>
      <c r="AX1301" s="79"/>
      <c r="AY1301" s="79"/>
      <c r="AZ1301" s="79"/>
      <c r="BA1301" s="79"/>
      <c r="BB1301" s="79"/>
      <c r="BC1301" s="79"/>
      <c r="BD1301" s="79"/>
      <c r="BE1301" s="79"/>
      <c r="BF1301" s="79"/>
      <c r="BG1301" s="79"/>
      <c r="BH1301" s="79"/>
      <c r="BI1301" s="79"/>
      <c r="BJ1301" s="79"/>
      <c r="BK1301" s="79"/>
      <c r="BL1301" s="79"/>
      <c r="BM1301" s="79"/>
      <c r="BN1301" s="79"/>
      <c r="BO1301" s="79"/>
      <c r="BP1301" s="79"/>
      <c r="BQ1301" s="79"/>
      <c r="BR1301" s="79"/>
      <c r="BS1301" s="79"/>
      <c r="BT1301" s="79"/>
      <c r="BU1301" s="79"/>
      <c r="BV1301" s="79"/>
      <c r="BW1301" s="79"/>
      <c r="BX1301" s="79"/>
      <c r="BY1301" s="79"/>
      <c r="BZ1301" s="79"/>
      <c r="CA1301" s="79"/>
      <c r="CB1301" s="79"/>
      <c r="CC1301" s="79"/>
      <c r="CD1301" s="79"/>
      <c r="CE1301" s="79"/>
      <c r="CF1301" s="79"/>
      <c r="CG1301" s="79"/>
      <c r="CH1301" s="79"/>
      <c r="CI1301" s="79"/>
      <c r="CJ1301" s="79"/>
      <c r="CK1301" s="79"/>
      <c r="CL1301" s="79"/>
      <c r="CM1301" s="79"/>
      <c r="CN1301" s="79"/>
      <c r="CO1301" s="79"/>
      <c r="CP1301" s="79"/>
      <c r="CQ1301" s="79"/>
      <c r="CR1301" s="79"/>
      <c r="CS1301" s="79"/>
      <c r="CT1301" s="79"/>
      <c r="CU1301" s="79"/>
      <c r="CV1301" s="79"/>
      <c r="CW1301" s="79"/>
      <c r="CX1301" s="79"/>
      <c r="CY1301" s="79"/>
      <c r="CZ1301" s="79"/>
      <c r="DA1301" s="79"/>
      <c r="DB1301" s="79"/>
      <c r="DC1301" s="79"/>
      <c r="DD1301" s="79"/>
      <c r="DE1301" s="79"/>
      <c r="DF1301" s="79"/>
      <c r="DG1301" s="79"/>
      <c r="DH1301" s="79"/>
      <c r="DI1301" s="79"/>
      <c r="DJ1301" s="79"/>
      <c r="DK1301" s="79"/>
      <c r="DL1301" s="79"/>
      <c r="DM1301" s="79"/>
      <c r="DN1301" s="79"/>
      <c r="DO1301" s="79"/>
      <c r="DP1301" s="79"/>
      <c r="DQ1301" s="79"/>
      <c r="DR1301" s="79"/>
      <c r="DS1301" s="79"/>
      <c r="DT1301" s="79"/>
      <c r="DU1301" s="79"/>
      <c r="DV1301" s="79"/>
      <c r="DW1301" s="79"/>
      <c r="DX1301" s="79"/>
      <c r="DY1301" s="79"/>
      <c r="DZ1301" s="79"/>
      <c r="EA1301" s="79"/>
      <c r="EB1301" s="79"/>
      <c r="EC1301" s="79"/>
      <c r="ED1301" s="79"/>
      <c r="EE1301" s="79"/>
      <c r="EF1301" s="79"/>
      <c r="EG1301" s="79"/>
      <c r="EH1301" s="79"/>
      <c r="EI1301" s="79"/>
      <c r="EJ1301" s="79"/>
      <c r="EK1301" s="79"/>
      <c r="EL1301" s="79"/>
      <c r="EM1301" s="79"/>
      <c r="EN1301" s="79"/>
      <c r="EO1301" s="79"/>
      <c r="EP1301" s="79"/>
      <c r="EQ1301" s="79"/>
      <c r="ER1301" s="79"/>
      <c r="ES1301" s="79"/>
      <c r="ET1301" s="79"/>
      <c r="EU1301" s="79"/>
      <c r="EV1301" s="79"/>
      <c r="EW1301" s="79"/>
      <c r="EX1301" s="79"/>
      <c r="EY1301" s="79"/>
      <c r="EZ1301" s="79"/>
      <c r="FA1301" s="79"/>
      <c r="FB1301" s="79"/>
      <c r="FC1301" s="79"/>
      <c r="FD1301" s="79"/>
      <c r="FE1301" s="79"/>
      <c r="FF1301" s="79"/>
      <c r="FG1301" s="79"/>
      <c r="FH1301" s="79"/>
      <c r="FI1301" s="79"/>
      <c r="FJ1301" s="79"/>
      <c r="FK1301" s="79"/>
      <c r="FL1301" s="79"/>
      <c r="FM1301" s="79"/>
      <c r="FN1301" s="79"/>
      <c r="FO1301" s="79"/>
      <c r="FP1301" s="79"/>
      <c r="FQ1301" s="79"/>
      <c r="FR1301" s="79"/>
      <c r="FS1301" s="79"/>
      <c r="FT1301" s="79"/>
      <c r="FU1301" s="79"/>
      <c r="FV1301" s="79"/>
      <c r="FW1301" s="79"/>
      <c r="FX1301" s="79"/>
      <c r="FY1301" s="79"/>
      <c r="FZ1301" s="79"/>
      <c r="GA1301" s="79"/>
      <c r="GB1301" s="79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79"/>
      <c r="HP1301" s="79"/>
      <c r="HQ1301" s="79"/>
      <c r="HR1301" s="79"/>
      <c r="HS1301" s="79"/>
      <c r="HT1301" s="79"/>
      <c r="HU1301" s="79"/>
      <c r="HV1301" s="79"/>
      <c r="HW1301" s="79"/>
      <c r="HX1301" s="79"/>
      <c r="HY1301" s="79"/>
      <c r="HZ1301" s="79"/>
      <c r="IA1301" s="79"/>
      <c r="IB1301" s="79"/>
      <c r="IC1301" s="79"/>
      <c r="ID1301" s="79"/>
      <c r="IE1301" s="79"/>
      <c r="IF1301" s="79"/>
      <c r="IG1301" s="79"/>
      <c r="IH1301" s="79"/>
      <c r="II1301" s="79"/>
      <c r="IJ1301" s="79"/>
      <c r="IK1301" s="79"/>
      <c r="IL1301" s="79"/>
      <c r="IM1301" s="79"/>
      <c r="IN1301" s="79"/>
      <c r="IO1301" s="79"/>
      <c r="IP1301" s="79"/>
      <c r="IQ1301" s="79"/>
      <c r="IR1301" s="79"/>
      <c r="IS1301" s="79"/>
      <c r="IT1301" s="79"/>
      <c r="IU1301" s="79"/>
      <c r="IV1301" s="79"/>
      <c r="IW1301" s="79"/>
      <c r="IX1301" s="79"/>
      <c r="IY1301" s="79"/>
      <c r="IZ1301" s="79"/>
      <c r="JA1301" s="79"/>
      <c r="JB1301" s="79"/>
      <c r="JC1301" s="79"/>
      <c r="JD1301" s="79"/>
      <c r="JE1301" s="79"/>
      <c r="JF1301" s="79"/>
      <c r="JG1301" s="79"/>
      <c r="JH1301" s="79"/>
      <c r="JI1301" s="79"/>
      <c r="JJ1301" s="79"/>
      <c r="JK1301" s="79"/>
      <c r="JL1301" s="79"/>
      <c r="JM1301" s="79"/>
      <c r="JN1301" s="79"/>
      <c r="JO1301" s="79"/>
      <c r="JP1301" s="79"/>
      <c r="JQ1301" s="79"/>
      <c r="JR1301" s="79"/>
      <c r="JS1301" s="79"/>
      <c r="JT1301" s="79"/>
      <c r="JU1301" s="79"/>
      <c r="JV1301" s="79"/>
      <c r="JW1301" s="79"/>
      <c r="JX1301" s="79"/>
      <c r="JY1301" s="79"/>
      <c r="JZ1301" s="79"/>
      <c r="KA1301" s="79"/>
      <c r="KB1301" s="79"/>
      <c r="KC1301" s="79"/>
      <c r="KD1301" s="79"/>
      <c r="KE1301" s="79"/>
      <c r="KF1301" s="79"/>
      <c r="KG1301" s="79"/>
      <c r="KH1301" s="79"/>
      <c r="KI1301" s="79"/>
      <c r="KJ1301" s="79"/>
      <c r="KK1301" s="79"/>
      <c r="KL1301" s="79"/>
      <c r="KM1301" s="79"/>
      <c r="KN1301" s="79"/>
      <c r="KO1301" s="79"/>
      <c r="KP1301" s="79"/>
      <c r="KQ1301" s="79"/>
      <c r="KR1301" s="79"/>
      <c r="KS1301" s="79"/>
      <c r="KT1301" s="79"/>
      <c r="KU1301" s="79"/>
      <c r="KV1301" s="79"/>
      <c r="KW1301" s="79"/>
      <c r="KX1301" s="79"/>
      <c r="KY1301" s="79"/>
      <c r="KZ1301" s="79"/>
      <c r="LA1301" s="79"/>
      <c r="LB1301" s="79"/>
      <c r="LC1301" s="79"/>
      <c r="LD1301" s="79"/>
      <c r="LE1301" s="79"/>
      <c r="LF1301" s="79"/>
      <c r="LG1301" s="79"/>
      <c r="LH1301" s="79"/>
      <c r="LI1301" s="79"/>
      <c r="LJ1301" s="79"/>
      <c r="LK1301" s="79"/>
      <c r="LL1301" s="79"/>
      <c r="LM1301" s="79"/>
      <c r="LN1301" s="79"/>
      <c r="LO1301" s="79"/>
      <c r="LP1301" s="79"/>
      <c r="LQ1301" s="79"/>
      <c r="LR1301" s="79"/>
      <c r="LS1301" s="79"/>
      <c r="LT1301" s="79"/>
      <c r="LU1301" s="79"/>
      <c r="LV1301" s="79"/>
      <c r="LW1301" s="79"/>
      <c r="LX1301" s="79"/>
      <c r="LY1301" s="79"/>
      <c r="LZ1301" s="79"/>
      <c r="MA1301" s="79"/>
      <c r="MB1301" s="79"/>
      <c r="MC1301" s="79"/>
      <c r="MD1301" s="79"/>
      <c r="ME1301" s="79"/>
      <c r="MF1301" s="79"/>
      <c r="MG1301" s="79"/>
      <c r="MH1301" s="79"/>
      <c r="MI1301" s="79"/>
      <c r="MJ1301" s="79"/>
      <c r="MK1301" s="79"/>
      <c r="ML1301" s="79"/>
      <c r="MM1301" s="79"/>
      <c r="MN1301" s="79"/>
      <c r="MO1301" s="79"/>
      <c r="MP1301" s="79"/>
      <c r="MQ1301" s="79"/>
      <c r="MR1301" s="79"/>
      <c r="MS1301" s="79"/>
      <c r="MT1301" s="79"/>
      <c r="MU1301" s="79"/>
      <c r="MV1301" s="79"/>
      <c r="MW1301" s="79"/>
      <c r="MX1301" s="79"/>
      <c r="MY1301" s="79"/>
      <c r="MZ1301" s="79"/>
      <c r="NA1301" s="79"/>
      <c r="NB1301" s="79"/>
      <c r="NC1301" s="79"/>
      <c r="ND1301" s="79"/>
      <c r="NE1301" s="79"/>
      <c r="NF1301" s="79"/>
      <c r="NG1301" s="79"/>
      <c r="NH1301" s="79"/>
      <c r="NI1301" s="79"/>
      <c r="NJ1301" s="79"/>
      <c r="NK1301" s="79"/>
      <c r="NL1301" s="79"/>
      <c r="NM1301" s="79"/>
      <c r="NN1301" s="79"/>
      <c r="NO1301" s="79"/>
      <c r="NP1301" s="79"/>
      <c r="NQ1301" s="79"/>
      <c r="NR1301" s="79"/>
      <c r="NS1301" s="79"/>
      <c r="NT1301" s="79"/>
      <c r="NU1301" s="79"/>
      <c r="NV1301" s="79"/>
      <c r="NW1301" s="79"/>
      <c r="NX1301" s="79"/>
      <c r="NY1301" s="79"/>
      <c r="NZ1301" s="79"/>
      <c r="OA1301" s="79"/>
      <c r="OB1301" s="79"/>
      <c r="OC1301" s="79"/>
      <c r="OD1301" s="79"/>
      <c r="OE1301" s="79"/>
      <c r="OF1301" s="79"/>
      <c r="OG1301" s="79"/>
      <c r="OH1301" s="79"/>
      <c r="OI1301" s="79"/>
      <c r="OJ1301" s="79"/>
      <c r="OK1301" s="79"/>
      <c r="OL1301" s="79"/>
      <c r="OM1301" s="79"/>
      <c r="ON1301" s="79"/>
      <c r="OO1301" s="79"/>
      <c r="OP1301" s="79"/>
      <c r="OQ1301" s="79"/>
      <c r="OR1301" s="79"/>
      <c r="OS1301" s="79"/>
      <c r="OT1301" s="79"/>
      <c r="OU1301" s="79"/>
      <c r="OV1301" s="79"/>
      <c r="OW1301" s="79"/>
      <c r="OX1301" s="79"/>
      <c r="OY1301" s="79"/>
      <c r="OZ1301" s="79"/>
      <c r="PA1301" s="79"/>
      <c r="PB1301" s="79"/>
      <c r="PC1301" s="79"/>
      <c r="PD1301" s="79"/>
      <c r="PE1301" s="79"/>
      <c r="PF1301" s="79"/>
      <c r="PG1301" s="79"/>
      <c r="PH1301" s="79"/>
      <c r="PI1301" s="79"/>
      <c r="PJ1301" s="79"/>
      <c r="PK1301" s="79"/>
      <c r="PL1301" s="79"/>
      <c r="PM1301" s="79"/>
      <c r="PN1301" s="79"/>
      <c r="PO1301" s="79"/>
      <c r="PP1301" s="79"/>
      <c r="PQ1301" s="79"/>
      <c r="PR1301" s="79"/>
      <c r="PS1301" s="79"/>
      <c r="PT1301" s="79"/>
      <c r="PU1301" s="79"/>
      <c r="PV1301" s="79"/>
      <c r="PW1301" s="79"/>
      <c r="PX1301" s="79"/>
      <c r="PY1301" s="79"/>
      <c r="PZ1301" s="79"/>
      <c r="QA1301" s="79"/>
      <c r="QB1301" s="79"/>
      <c r="QC1301" s="79"/>
      <c r="QD1301" s="79"/>
      <c r="QE1301" s="79"/>
      <c r="QF1301" s="79"/>
      <c r="QG1301" s="79"/>
      <c r="QH1301" s="79"/>
      <c r="QI1301" s="79"/>
      <c r="QJ1301" s="79"/>
      <c r="QK1301" s="79"/>
      <c r="QL1301" s="79"/>
      <c r="QM1301" s="79"/>
      <c r="QN1301" s="79"/>
      <c r="QO1301" s="79"/>
      <c r="QP1301" s="79"/>
      <c r="QQ1301" s="79"/>
      <c r="QR1301" s="79"/>
      <c r="QS1301" s="79"/>
      <c r="QT1301" s="79"/>
      <c r="QU1301" s="79"/>
      <c r="QV1301" s="79"/>
      <c r="QW1301" s="79"/>
      <c r="QX1301" s="79"/>
      <c r="QY1301" s="79"/>
      <c r="QZ1301" s="79"/>
      <c r="RA1301" s="79"/>
      <c r="RB1301" s="79"/>
      <c r="RC1301" s="79"/>
      <c r="RD1301" s="79"/>
      <c r="RE1301" s="79"/>
      <c r="RF1301" s="79"/>
      <c r="RG1301" s="79"/>
      <c r="RH1301" s="79"/>
      <c r="RI1301" s="79"/>
      <c r="RJ1301" s="79"/>
      <c r="RK1301" s="79"/>
      <c r="RL1301" s="79"/>
      <c r="RM1301" s="79"/>
      <c r="RN1301" s="79"/>
      <c r="RO1301" s="79"/>
      <c r="RP1301" s="79"/>
      <c r="RQ1301" s="79"/>
      <c r="RR1301" s="79"/>
      <c r="RS1301" s="79"/>
      <c r="RT1301" s="79"/>
      <c r="RU1301" s="79"/>
      <c r="RV1301" s="79"/>
      <c r="RW1301" s="79"/>
      <c r="RX1301" s="79"/>
      <c r="RY1301" s="79"/>
      <c r="RZ1301" s="79"/>
      <c r="SA1301" s="79"/>
      <c r="SB1301" s="79"/>
      <c r="SC1301" s="79"/>
      <c r="SD1301" s="79"/>
      <c r="SE1301" s="79"/>
      <c r="SF1301" s="79"/>
      <c r="SG1301" s="79"/>
      <c r="SH1301" s="79"/>
      <c r="SI1301" s="79"/>
      <c r="SJ1301" s="79"/>
      <c r="SK1301" s="79"/>
      <c r="SL1301" s="79"/>
      <c r="SM1301" s="79"/>
      <c r="SN1301" s="79"/>
      <c r="SO1301" s="79"/>
      <c r="SP1301" s="79"/>
      <c r="SQ1301" s="79"/>
      <c r="SR1301" s="79"/>
      <c r="SS1301" s="79"/>
      <c r="ST1301" s="79"/>
      <c r="SU1301" s="79"/>
      <c r="SV1301" s="79"/>
      <c r="SW1301" s="79"/>
      <c r="SX1301" s="79"/>
      <c r="SY1301" s="79"/>
      <c r="SZ1301" s="79"/>
      <c r="TA1301" s="79"/>
      <c r="TB1301" s="79"/>
      <c r="TC1301" s="79"/>
      <c r="TD1301" s="79"/>
      <c r="TE1301" s="79"/>
      <c r="TF1301" s="79"/>
      <c r="TG1301" s="79"/>
      <c r="TH1301" s="79"/>
      <c r="TI1301" s="79"/>
      <c r="TJ1301" s="79"/>
      <c r="TK1301" s="79"/>
      <c r="TL1301" s="79"/>
      <c r="TM1301" s="79"/>
      <c r="TN1301" s="79"/>
      <c r="TO1301" s="79"/>
      <c r="TP1301" s="79"/>
      <c r="TQ1301" s="79"/>
      <c r="TR1301" s="79"/>
      <c r="TS1301" s="79"/>
      <c r="TT1301" s="79"/>
      <c r="TU1301" s="79"/>
      <c r="TV1301" s="79"/>
      <c r="TW1301" s="79"/>
      <c r="TX1301" s="79"/>
      <c r="TY1301" s="79"/>
      <c r="TZ1301" s="79"/>
      <c r="UA1301" s="79"/>
      <c r="UB1301" s="79"/>
      <c r="UC1301" s="79"/>
      <c r="UD1301" s="79"/>
      <c r="UE1301" s="79"/>
      <c r="UF1301" s="79"/>
      <c r="UG1301" s="79"/>
      <c r="UH1301" s="79"/>
      <c r="UI1301" s="79"/>
      <c r="UJ1301" s="79"/>
      <c r="UK1301" s="79"/>
      <c r="UL1301" s="79"/>
      <c r="UM1301" s="79"/>
      <c r="UN1301" s="79"/>
      <c r="UO1301" s="79"/>
      <c r="UP1301" s="79"/>
      <c r="UQ1301" s="79"/>
      <c r="UR1301" s="79"/>
      <c r="US1301" s="79"/>
      <c r="UT1301" s="79"/>
      <c r="UU1301" s="79"/>
      <c r="UV1301" s="79"/>
      <c r="UW1301" s="79"/>
      <c r="UX1301" s="79"/>
      <c r="UY1301" s="79"/>
      <c r="UZ1301" s="79"/>
      <c r="VA1301" s="79"/>
      <c r="VB1301" s="79"/>
      <c r="VC1301" s="79"/>
      <c r="VD1301" s="79"/>
      <c r="VE1301" s="79"/>
      <c r="VF1301" s="79"/>
      <c r="VG1301" s="79"/>
      <c r="VH1301" s="79"/>
      <c r="VI1301" s="79"/>
      <c r="VJ1301" s="79"/>
      <c r="VK1301" s="79"/>
      <c r="VL1301" s="79"/>
      <c r="VM1301" s="79"/>
      <c r="VN1301" s="79"/>
      <c r="VO1301" s="79"/>
      <c r="VP1301" s="79"/>
      <c r="VQ1301" s="79"/>
      <c r="VR1301" s="79"/>
      <c r="VS1301" s="79"/>
      <c r="VT1301" s="79"/>
      <c r="VU1301" s="79"/>
      <c r="VV1301" s="79"/>
      <c r="VW1301" s="79"/>
      <c r="VX1301" s="79"/>
      <c r="VY1301" s="79"/>
      <c r="VZ1301" s="79"/>
      <c r="WA1301" s="79"/>
      <c r="WB1301" s="79"/>
      <c r="WC1301" s="79"/>
    </row>
    <row r="1302" spans="1:601" s="102" customFormat="1">
      <c r="A1302" s="54">
        <f>IF(C1302=C1301,A1301,IF(C1302=(C1301+1),A1301,(A1301+1)))</f>
        <v>188</v>
      </c>
      <c r="B1302" s="50">
        <f>IF(L1302="Stroke",IF(M1302=M1301,IF(A1302&lt;&gt;A1301,1,IF(L1301="Stroke",B1301+1,IF(L1300="Stroke",B1300+1,IF(L1299="Stroke",B1299+1,IF(L1298="Stroke",B1298+1,IF(L1297="Stroke",B1297+1,IF(L1296="Stroke",B1296+1,IF(L1295="Stroke",B1295+1,"")))))))),IF(A1302&lt;&gt;A1300,1,IF(M1302=M1300,IF(L1300="Stroke",B1300+1,IF(M1302=M1299,IF(L1299="Stroke",B1299+1,""))),1))),"")</f>
        <v>4</v>
      </c>
      <c r="C1302" s="54">
        <f t="shared" si="40"/>
        <v>66153</v>
      </c>
      <c r="D1302" s="54" t="str">
        <f t="shared" si="41"/>
        <v>201823</v>
      </c>
      <c r="E1302" s="54">
        <v>2018</v>
      </c>
      <c r="F1302" s="54">
        <v>2</v>
      </c>
      <c r="G1302" s="54">
        <v>3</v>
      </c>
      <c r="H1302" s="54">
        <v>18</v>
      </c>
      <c r="I1302" s="54">
        <v>22</v>
      </c>
      <c r="J1302" s="54">
        <v>33</v>
      </c>
      <c r="K1302" s="54">
        <v>193</v>
      </c>
      <c r="L1302" s="54" t="s">
        <v>26</v>
      </c>
      <c r="M1302" s="54">
        <v>1</v>
      </c>
      <c r="N1302" s="54" t="s">
        <v>21</v>
      </c>
      <c r="O1302" s="54" t="s">
        <v>27</v>
      </c>
      <c r="P1302" s="54">
        <v>132</v>
      </c>
      <c r="Q1302" s="54" t="s">
        <v>139</v>
      </c>
      <c r="R1302" s="61"/>
      <c r="S1302" s="61"/>
      <c r="T1302" s="61"/>
      <c r="U1302" s="79"/>
      <c r="V1302" s="79"/>
      <c r="W1302" s="79"/>
      <c r="X1302" s="79"/>
      <c r="Y1302" s="79"/>
      <c r="Z1302" s="79"/>
      <c r="AA1302" s="79"/>
      <c r="AB1302" s="79"/>
      <c r="AC1302" s="79"/>
      <c r="AD1302" s="79"/>
      <c r="AE1302" s="79"/>
      <c r="AF1302" s="79"/>
      <c r="AG1302" s="79"/>
      <c r="AH1302" s="79"/>
      <c r="AI1302" s="79"/>
      <c r="AJ1302" s="79"/>
      <c r="AK1302" s="79"/>
      <c r="AL1302" s="79"/>
      <c r="AM1302" s="79"/>
      <c r="AN1302" s="79"/>
      <c r="AO1302" s="79"/>
      <c r="AP1302" s="79"/>
      <c r="AQ1302" s="79"/>
      <c r="AR1302" s="79"/>
      <c r="AS1302" s="79"/>
      <c r="AT1302" s="79"/>
      <c r="AU1302" s="79"/>
      <c r="AV1302" s="79"/>
      <c r="AW1302" s="79"/>
      <c r="AX1302" s="79"/>
      <c r="AY1302" s="79"/>
      <c r="AZ1302" s="79"/>
      <c r="BA1302" s="79"/>
      <c r="BB1302" s="79"/>
      <c r="BC1302" s="79"/>
      <c r="BD1302" s="79"/>
      <c r="BE1302" s="79"/>
      <c r="BF1302" s="79"/>
      <c r="BG1302" s="79"/>
      <c r="BH1302" s="79"/>
      <c r="BI1302" s="79"/>
      <c r="BJ1302" s="79"/>
      <c r="BK1302" s="79"/>
      <c r="BL1302" s="79"/>
      <c r="BM1302" s="79"/>
      <c r="BN1302" s="79"/>
      <c r="BO1302" s="79"/>
      <c r="BP1302" s="79"/>
      <c r="BQ1302" s="79"/>
      <c r="BR1302" s="79"/>
      <c r="BS1302" s="79"/>
      <c r="BT1302" s="79"/>
      <c r="BU1302" s="79"/>
      <c r="BV1302" s="79"/>
      <c r="BW1302" s="79"/>
      <c r="BX1302" s="79"/>
      <c r="BY1302" s="79"/>
      <c r="BZ1302" s="79"/>
      <c r="CA1302" s="79"/>
      <c r="CB1302" s="79"/>
      <c r="CC1302" s="79"/>
      <c r="CD1302" s="79"/>
      <c r="CE1302" s="79"/>
      <c r="CF1302" s="79"/>
      <c r="CG1302" s="79"/>
      <c r="CH1302" s="79"/>
      <c r="CI1302" s="79"/>
      <c r="CJ1302" s="79"/>
      <c r="CK1302" s="79"/>
      <c r="CL1302" s="79"/>
      <c r="CM1302" s="79"/>
      <c r="CN1302" s="79"/>
      <c r="CO1302" s="79"/>
      <c r="CP1302" s="79"/>
      <c r="CQ1302" s="79"/>
      <c r="CR1302" s="79"/>
      <c r="CS1302" s="79"/>
      <c r="CT1302" s="79"/>
      <c r="CU1302" s="79"/>
      <c r="CV1302" s="79"/>
      <c r="CW1302" s="79"/>
      <c r="CX1302" s="79"/>
      <c r="CY1302" s="79"/>
      <c r="CZ1302" s="79"/>
      <c r="DA1302" s="79"/>
      <c r="DB1302" s="79"/>
      <c r="DC1302" s="79"/>
      <c r="DD1302" s="79"/>
      <c r="DE1302" s="79"/>
      <c r="DF1302" s="79"/>
      <c r="DG1302" s="79"/>
      <c r="DH1302" s="79"/>
      <c r="DI1302" s="79"/>
      <c r="DJ1302" s="79"/>
      <c r="DK1302" s="79"/>
      <c r="DL1302" s="79"/>
      <c r="DM1302" s="79"/>
      <c r="DN1302" s="79"/>
      <c r="DO1302" s="79"/>
      <c r="DP1302" s="79"/>
      <c r="DQ1302" s="79"/>
      <c r="DR1302" s="79"/>
      <c r="DS1302" s="79"/>
      <c r="DT1302" s="79"/>
      <c r="DU1302" s="79"/>
      <c r="DV1302" s="79"/>
      <c r="DW1302" s="79"/>
      <c r="DX1302" s="79"/>
      <c r="DY1302" s="79"/>
      <c r="DZ1302" s="79"/>
      <c r="EA1302" s="79"/>
      <c r="EB1302" s="79"/>
      <c r="EC1302" s="79"/>
      <c r="ED1302" s="79"/>
      <c r="EE1302" s="79"/>
      <c r="EF1302" s="79"/>
      <c r="EG1302" s="79"/>
      <c r="EH1302" s="79"/>
      <c r="EI1302" s="79"/>
      <c r="EJ1302" s="79"/>
      <c r="EK1302" s="79"/>
      <c r="EL1302" s="79"/>
      <c r="EM1302" s="79"/>
      <c r="EN1302" s="79"/>
      <c r="EO1302" s="79"/>
      <c r="EP1302" s="79"/>
      <c r="EQ1302" s="79"/>
      <c r="ER1302" s="79"/>
      <c r="ES1302" s="79"/>
      <c r="ET1302" s="79"/>
      <c r="EU1302" s="79"/>
      <c r="EV1302" s="79"/>
      <c r="EW1302" s="79"/>
      <c r="EX1302" s="79"/>
      <c r="EY1302" s="79"/>
      <c r="EZ1302" s="79"/>
      <c r="FA1302" s="79"/>
      <c r="FB1302" s="79"/>
      <c r="FC1302" s="79"/>
      <c r="FD1302" s="79"/>
      <c r="FE1302" s="79"/>
      <c r="FF1302" s="79"/>
      <c r="FG1302" s="79"/>
      <c r="FH1302" s="79"/>
      <c r="FI1302" s="79"/>
      <c r="FJ1302" s="79"/>
      <c r="FK1302" s="79"/>
      <c r="FL1302" s="79"/>
      <c r="FM1302" s="79"/>
      <c r="FN1302" s="79"/>
      <c r="FO1302" s="79"/>
      <c r="FP1302" s="79"/>
      <c r="FQ1302" s="79"/>
      <c r="FR1302" s="79"/>
      <c r="FS1302" s="79"/>
      <c r="FT1302" s="79"/>
      <c r="FU1302" s="79"/>
      <c r="FV1302" s="79"/>
      <c r="FW1302" s="79"/>
      <c r="FX1302" s="79"/>
      <c r="FY1302" s="79"/>
      <c r="FZ1302" s="79"/>
      <c r="GA1302" s="79"/>
      <c r="GB1302" s="79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79"/>
      <c r="HP1302" s="79"/>
      <c r="HQ1302" s="79"/>
      <c r="HR1302" s="79"/>
      <c r="HS1302" s="79"/>
      <c r="HT1302" s="79"/>
      <c r="HU1302" s="79"/>
      <c r="HV1302" s="79"/>
      <c r="HW1302" s="79"/>
      <c r="HX1302" s="79"/>
      <c r="HY1302" s="79"/>
      <c r="HZ1302" s="79"/>
      <c r="IA1302" s="79"/>
      <c r="IB1302" s="79"/>
      <c r="IC1302" s="79"/>
      <c r="ID1302" s="79"/>
      <c r="IE1302" s="79"/>
      <c r="IF1302" s="79"/>
      <c r="IG1302" s="79"/>
      <c r="IH1302" s="79"/>
      <c r="II1302" s="79"/>
      <c r="IJ1302" s="79"/>
      <c r="IK1302" s="79"/>
      <c r="IL1302" s="79"/>
      <c r="IM1302" s="79"/>
      <c r="IN1302" s="79"/>
      <c r="IO1302" s="79"/>
      <c r="IP1302" s="79"/>
      <c r="IQ1302" s="79"/>
      <c r="IR1302" s="79"/>
      <c r="IS1302" s="79"/>
      <c r="IT1302" s="79"/>
      <c r="IU1302" s="79"/>
      <c r="IV1302" s="79"/>
      <c r="IW1302" s="79"/>
      <c r="IX1302" s="79"/>
      <c r="IY1302" s="79"/>
      <c r="IZ1302" s="79"/>
      <c r="JA1302" s="79"/>
      <c r="JB1302" s="79"/>
      <c r="JC1302" s="79"/>
      <c r="JD1302" s="79"/>
      <c r="JE1302" s="79"/>
      <c r="JF1302" s="79"/>
      <c r="JG1302" s="79"/>
      <c r="JH1302" s="79"/>
      <c r="JI1302" s="79"/>
      <c r="JJ1302" s="79"/>
      <c r="JK1302" s="79"/>
      <c r="JL1302" s="79"/>
      <c r="JM1302" s="79"/>
      <c r="JN1302" s="79"/>
      <c r="JO1302" s="79"/>
      <c r="JP1302" s="79"/>
      <c r="JQ1302" s="79"/>
      <c r="JR1302" s="79"/>
      <c r="JS1302" s="79"/>
      <c r="JT1302" s="79"/>
      <c r="JU1302" s="79"/>
      <c r="JV1302" s="79"/>
      <c r="JW1302" s="79"/>
      <c r="JX1302" s="79"/>
      <c r="JY1302" s="79"/>
      <c r="JZ1302" s="79"/>
      <c r="KA1302" s="79"/>
      <c r="KB1302" s="79"/>
      <c r="KC1302" s="79"/>
      <c r="KD1302" s="79"/>
      <c r="KE1302" s="79"/>
      <c r="KF1302" s="79"/>
      <c r="KG1302" s="79"/>
      <c r="KH1302" s="79"/>
      <c r="KI1302" s="79"/>
      <c r="KJ1302" s="79"/>
      <c r="KK1302" s="79"/>
      <c r="KL1302" s="79"/>
      <c r="KM1302" s="79"/>
      <c r="KN1302" s="79"/>
      <c r="KO1302" s="79"/>
      <c r="KP1302" s="79"/>
      <c r="KQ1302" s="79"/>
      <c r="KR1302" s="79"/>
      <c r="KS1302" s="79"/>
      <c r="KT1302" s="79"/>
      <c r="KU1302" s="79"/>
      <c r="KV1302" s="79"/>
      <c r="KW1302" s="79"/>
      <c r="KX1302" s="79"/>
      <c r="KY1302" s="79"/>
      <c r="KZ1302" s="79"/>
      <c r="LA1302" s="79"/>
      <c r="LB1302" s="79"/>
      <c r="LC1302" s="79"/>
      <c r="LD1302" s="79"/>
      <c r="LE1302" s="79"/>
      <c r="LF1302" s="79"/>
      <c r="LG1302" s="79"/>
      <c r="LH1302" s="79"/>
      <c r="LI1302" s="79"/>
      <c r="LJ1302" s="79"/>
      <c r="LK1302" s="79"/>
      <c r="LL1302" s="79"/>
      <c r="LM1302" s="79"/>
      <c r="LN1302" s="79"/>
      <c r="LO1302" s="79"/>
      <c r="LP1302" s="79"/>
      <c r="LQ1302" s="79"/>
      <c r="LR1302" s="79"/>
      <c r="LS1302" s="79"/>
      <c r="LT1302" s="79"/>
      <c r="LU1302" s="79"/>
      <c r="LV1302" s="79"/>
      <c r="LW1302" s="79"/>
      <c r="LX1302" s="79"/>
      <c r="LY1302" s="79"/>
      <c r="LZ1302" s="79"/>
      <c r="MA1302" s="79"/>
      <c r="MB1302" s="79"/>
      <c r="MC1302" s="79"/>
      <c r="MD1302" s="79"/>
      <c r="ME1302" s="79"/>
      <c r="MF1302" s="79"/>
      <c r="MG1302" s="79"/>
      <c r="MH1302" s="79"/>
      <c r="MI1302" s="79"/>
      <c r="MJ1302" s="79"/>
      <c r="MK1302" s="79"/>
      <c r="ML1302" s="79"/>
      <c r="MM1302" s="79"/>
      <c r="MN1302" s="79"/>
      <c r="MO1302" s="79"/>
      <c r="MP1302" s="79"/>
      <c r="MQ1302" s="79"/>
      <c r="MR1302" s="79"/>
      <c r="MS1302" s="79"/>
      <c r="MT1302" s="79"/>
      <c r="MU1302" s="79"/>
      <c r="MV1302" s="79"/>
      <c r="MW1302" s="79"/>
      <c r="MX1302" s="79"/>
      <c r="MY1302" s="79"/>
      <c r="MZ1302" s="79"/>
      <c r="NA1302" s="79"/>
      <c r="NB1302" s="79"/>
      <c r="NC1302" s="79"/>
      <c r="ND1302" s="79"/>
      <c r="NE1302" s="79"/>
      <c r="NF1302" s="79"/>
      <c r="NG1302" s="79"/>
      <c r="NH1302" s="79"/>
      <c r="NI1302" s="79"/>
      <c r="NJ1302" s="79"/>
      <c r="NK1302" s="79"/>
      <c r="NL1302" s="79"/>
      <c r="NM1302" s="79"/>
      <c r="NN1302" s="79"/>
      <c r="NO1302" s="79"/>
      <c r="NP1302" s="79"/>
      <c r="NQ1302" s="79"/>
      <c r="NR1302" s="79"/>
      <c r="NS1302" s="79"/>
      <c r="NT1302" s="79"/>
      <c r="NU1302" s="79"/>
      <c r="NV1302" s="79"/>
      <c r="NW1302" s="79"/>
      <c r="NX1302" s="79"/>
      <c r="NY1302" s="79"/>
      <c r="NZ1302" s="79"/>
      <c r="OA1302" s="79"/>
      <c r="OB1302" s="79"/>
      <c r="OC1302" s="79"/>
      <c r="OD1302" s="79"/>
      <c r="OE1302" s="79"/>
      <c r="OF1302" s="79"/>
      <c r="OG1302" s="79"/>
      <c r="OH1302" s="79"/>
      <c r="OI1302" s="79"/>
      <c r="OJ1302" s="79"/>
      <c r="OK1302" s="79"/>
      <c r="OL1302" s="79"/>
      <c r="OM1302" s="79"/>
      <c r="ON1302" s="79"/>
      <c r="OO1302" s="79"/>
      <c r="OP1302" s="79"/>
      <c r="OQ1302" s="79"/>
      <c r="OR1302" s="79"/>
      <c r="OS1302" s="79"/>
      <c r="OT1302" s="79"/>
      <c r="OU1302" s="79"/>
      <c r="OV1302" s="79"/>
      <c r="OW1302" s="79"/>
      <c r="OX1302" s="79"/>
      <c r="OY1302" s="79"/>
      <c r="OZ1302" s="79"/>
      <c r="PA1302" s="79"/>
      <c r="PB1302" s="79"/>
      <c r="PC1302" s="79"/>
      <c r="PD1302" s="79"/>
      <c r="PE1302" s="79"/>
      <c r="PF1302" s="79"/>
      <c r="PG1302" s="79"/>
      <c r="PH1302" s="79"/>
      <c r="PI1302" s="79"/>
      <c r="PJ1302" s="79"/>
      <c r="PK1302" s="79"/>
      <c r="PL1302" s="79"/>
      <c r="PM1302" s="79"/>
      <c r="PN1302" s="79"/>
      <c r="PO1302" s="79"/>
      <c r="PP1302" s="79"/>
      <c r="PQ1302" s="79"/>
      <c r="PR1302" s="79"/>
      <c r="PS1302" s="79"/>
      <c r="PT1302" s="79"/>
      <c r="PU1302" s="79"/>
      <c r="PV1302" s="79"/>
      <c r="PW1302" s="79"/>
      <c r="PX1302" s="79"/>
      <c r="PY1302" s="79"/>
      <c r="PZ1302" s="79"/>
      <c r="QA1302" s="79"/>
      <c r="QB1302" s="79"/>
      <c r="QC1302" s="79"/>
      <c r="QD1302" s="79"/>
      <c r="QE1302" s="79"/>
      <c r="QF1302" s="79"/>
      <c r="QG1302" s="79"/>
      <c r="QH1302" s="79"/>
      <c r="QI1302" s="79"/>
      <c r="QJ1302" s="79"/>
      <c r="QK1302" s="79"/>
      <c r="QL1302" s="79"/>
      <c r="QM1302" s="79"/>
      <c r="QN1302" s="79"/>
      <c r="QO1302" s="79"/>
      <c r="QP1302" s="79"/>
      <c r="QQ1302" s="79"/>
      <c r="QR1302" s="79"/>
      <c r="QS1302" s="79"/>
      <c r="QT1302" s="79"/>
      <c r="QU1302" s="79"/>
      <c r="QV1302" s="79"/>
      <c r="QW1302" s="79"/>
      <c r="QX1302" s="79"/>
      <c r="QY1302" s="79"/>
      <c r="QZ1302" s="79"/>
      <c r="RA1302" s="79"/>
      <c r="RB1302" s="79"/>
      <c r="RC1302" s="79"/>
      <c r="RD1302" s="79"/>
      <c r="RE1302" s="79"/>
      <c r="RF1302" s="79"/>
      <c r="RG1302" s="79"/>
      <c r="RH1302" s="79"/>
      <c r="RI1302" s="79"/>
      <c r="RJ1302" s="79"/>
      <c r="RK1302" s="79"/>
      <c r="RL1302" s="79"/>
      <c r="RM1302" s="79"/>
      <c r="RN1302" s="79"/>
      <c r="RO1302" s="79"/>
      <c r="RP1302" s="79"/>
      <c r="RQ1302" s="79"/>
      <c r="RR1302" s="79"/>
      <c r="RS1302" s="79"/>
      <c r="RT1302" s="79"/>
      <c r="RU1302" s="79"/>
      <c r="RV1302" s="79"/>
      <c r="RW1302" s="79"/>
      <c r="RX1302" s="79"/>
      <c r="RY1302" s="79"/>
      <c r="RZ1302" s="79"/>
      <c r="SA1302" s="79"/>
      <c r="SB1302" s="79"/>
      <c r="SC1302" s="79"/>
      <c r="SD1302" s="79"/>
      <c r="SE1302" s="79"/>
      <c r="SF1302" s="79"/>
      <c r="SG1302" s="79"/>
      <c r="SH1302" s="79"/>
      <c r="SI1302" s="79"/>
      <c r="SJ1302" s="79"/>
      <c r="SK1302" s="79"/>
      <c r="SL1302" s="79"/>
      <c r="SM1302" s="79"/>
      <c r="SN1302" s="79"/>
      <c r="SO1302" s="79"/>
      <c r="SP1302" s="79"/>
      <c r="SQ1302" s="79"/>
      <c r="SR1302" s="79"/>
      <c r="SS1302" s="79"/>
      <c r="ST1302" s="79"/>
      <c r="SU1302" s="79"/>
      <c r="SV1302" s="79"/>
      <c r="SW1302" s="79"/>
      <c r="SX1302" s="79"/>
      <c r="SY1302" s="79"/>
      <c r="SZ1302" s="79"/>
      <c r="TA1302" s="79"/>
      <c r="TB1302" s="79"/>
      <c r="TC1302" s="79"/>
      <c r="TD1302" s="79"/>
      <c r="TE1302" s="79"/>
      <c r="TF1302" s="79"/>
      <c r="TG1302" s="79"/>
      <c r="TH1302" s="79"/>
      <c r="TI1302" s="79"/>
      <c r="TJ1302" s="79"/>
      <c r="TK1302" s="79"/>
      <c r="TL1302" s="79"/>
      <c r="TM1302" s="79"/>
      <c r="TN1302" s="79"/>
      <c r="TO1302" s="79"/>
      <c r="TP1302" s="79"/>
      <c r="TQ1302" s="79"/>
      <c r="TR1302" s="79"/>
      <c r="TS1302" s="79"/>
      <c r="TT1302" s="79"/>
      <c r="TU1302" s="79"/>
      <c r="TV1302" s="79"/>
      <c r="TW1302" s="79"/>
      <c r="TX1302" s="79"/>
      <c r="TY1302" s="79"/>
      <c r="TZ1302" s="79"/>
      <c r="UA1302" s="79"/>
      <c r="UB1302" s="79"/>
      <c r="UC1302" s="79"/>
      <c r="UD1302" s="79"/>
      <c r="UE1302" s="79"/>
      <c r="UF1302" s="79"/>
      <c r="UG1302" s="79"/>
      <c r="UH1302" s="79"/>
      <c r="UI1302" s="79"/>
      <c r="UJ1302" s="79"/>
      <c r="UK1302" s="79"/>
      <c r="UL1302" s="79"/>
      <c r="UM1302" s="79"/>
      <c r="UN1302" s="79"/>
      <c r="UO1302" s="79"/>
      <c r="UP1302" s="79"/>
      <c r="UQ1302" s="79"/>
      <c r="UR1302" s="79"/>
      <c r="US1302" s="79"/>
      <c r="UT1302" s="79"/>
      <c r="UU1302" s="79"/>
      <c r="UV1302" s="79"/>
      <c r="UW1302" s="79"/>
      <c r="UX1302" s="79"/>
      <c r="UY1302" s="79"/>
      <c r="UZ1302" s="79"/>
      <c r="VA1302" s="79"/>
      <c r="VB1302" s="79"/>
      <c r="VC1302" s="79"/>
      <c r="VD1302" s="79"/>
      <c r="VE1302" s="79"/>
      <c r="VF1302" s="79"/>
      <c r="VG1302" s="79"/>
      <c r="VH1302" s="79"/>
      <c r="VI1302" s="79"/>
      <c r="VJ1302" s="79"/>
      <c r="VK1302" s="79"/>
      <c r="VL1302" s="79"/>
      <c r="VM1302" s="79"/>
      <c r="VN1302" s="79"/>
      <c r="VO1302" s="79"/>
      <c r="VP1302" s="79"/>
      <c r="VQ1302" s="79"/>
      <c r="VR1302" s="79"/>
      <c r="VS1302" s="79"/>
      <c r="VT1302" s="79"/>
      <c r="VU1302" s="79"/>
      <c r="VV1302" s="79"/>
      <c r="VW1302" s="79"/>
      <c r="VX1302" s="79"/>
      <c r="VY1302" s="79"/>
      <c r="VZ1302" s="79"/>
      <c r="WA1302" s="79"/>
      <c r="WB1302" s="79"/>
      <c r="WC1302" s="79"/>
    </row>
    <row r="1303" spans="1:601" s="102" customFormat="1">
      <c r="A1303" s="54">
        <f>IF(C1303=C1302,A1302,IF(C1303=(C1302+1),A1302,(A1302+1)))</f>
        <v>188</v>
      </c>
      <c r="B1303" s="50" t="str">
        <f>IF(L1303="Stroke",IF(M1303=M1302,IF(A1303&lt;&gt;A1302,1,IF(L1302="Stroke",B1302+1,IF(L1301="Stroke",B1301+1,IF(L1300="Stroke",B1300+1,IF(L1299="Stroke",B1299+1,IF(L1298="Stroke",B1298+1,IF(L1297="Stroke",B1297+1,IF(L1296="Stroke",B1296+1,"")))))))),IF(A1303&lt;&gt;A1301,1,IF(M1303=M1301,IF(L1301="Stroke",B1301+1,IF(M1303=M1300,IF(L1300="Stroke",B1300+1,""))),1))),"")</f>
        <v/>
      </c>
      <c r="C1303" s="54">
        <f t="shared" si="40"/>
        <v>66153</v>
      </c>
      <c r="D1303" s="54" t="str">
        <f t="shared" si="41"/>
        <v>201823</v>
      </c>
      <c r="E1303" s="54">
        <v>2018</v>
      </c>
      <c r="F1303" s="54">
        <v>2</v>
      </c>
      <c r="G1303" s="54">
        <v>3</v>
      </c>
      <c r="H1303" s="54">
        <v>18</v>
      </c>
      <c r="I1303" s="54">
        <v>22</v>
      </c>
      <c r="J1303" s="54">
        <v>33</v>
      </c>
      <c r="K1303" s="54">
        <v>197</v>
      </c>
      <c r="L1303" s="54" t="s">
        <v>29</v>
      </c>
      <c r="M1303" s="54">
        <v>1</v>
      </c>
      <c r="N1303" s="54" t="s">
        <v>21</v>
      </c>
      <c r="O1303" s="54" t="s">
        <v>27</v>
      </c>
      <c r="P1303" s="54">
        <v>0</v>
      </c>
      <c r="Q1303" s="54" t="s">
        <v>141</v>
      </c>
      <c r="R1303" s="61"/>
      <c r="S1303" s="61"/>
      <c r="T1303" s="61"/>
      <c r="U1303" s="79"/>
      <c r="V1303" s="79"/>
      <c r="W1303" s="79"/>
      <c r="X1303" s="79"/>
      <c r="Y1303" s="79"/>
      <c r="Z1303" s="79"/>
      <c r="AA1303" s="79"/>
      <c r="AB1303" s="79"/>
      <c r="AC1303" s="79"/>
      <c r="AD1303" s="79"/>
      <c r="AE1303" s="79"/>
      <c r="AF1303" s="79"/>
      <c r="AG1303" s="79"/>
      <c r="AH1303" s="79"/>
      <c r="AI1303" s="79"/>
      <c r="AJ1303" s="79"/>
      <c r="AK1303" s="79"/>
      <c r="AL1303" s="79"/>
      <c r="AM1303" s="79"/>
      <c r="AN1303" s="79"/>
      <c r="AO1303" s="79"/>
      <c r="AP1303" s="79"/>
      <c r="AQ1303" s="79"/>
      <c r="AR1303" s="79"/>
      <c r="AS1303" s="79"/>
      <c r="AT1303" s="79"/>
      <c r="AU1303" s="79"/>
      <c r="AV1303" s="79"/>
      <c r="AW1303" s="79"/>
      <c r="AX1303" s="79"/>
      <c r="AY1303" s="79"/>
      <c r="AZ1303" s="79"/>
      <c r="BA1303" s="79"/>
      <c r="BB1303" s="79"/>
      <c r="BC1303" s="79"/>
      <c r="BD1303" s="79"/>
      <c r="BE1303" s="79"/>
      <c r="BF1303" s="79"/>
      <c r="BG1303" s="79"/>
      <c r="BH1303" s="79"/>
      <c r="BI1303" s="79"/>
      <c r="BJ1303" s="79"/>
      <c r="BK1303" s="79"/>
      <c r="BL1303" s="79"/>
      <c r="BM1303" s="79"/>
      <c r="BN1303" s="79"/>
      <c r="BO1303" s="79"/>
      <c r="BP1303" s="79"/>
      <c r="BQ1303" s="79"/>
      <c r="BR1303" s="79"/>
      <c r="BS1303" s="79"/>
      <c r="BT1303" s="79"/>
      <c r="BU1303" s="79"/>
      <c r="BV1303" s="79"/>
      <c r="BW1303" s="79"/>
      <c r="BX1303" s="79"/>
      <c r="BY1303" s="79"/>
      <c r="BZ1303" s="79"/>
      <c r="CA1303" s="79"/>
      <c r="CB1303" s="79"/>
      <c r="CC1303" s="79"/>
      <c r="CD1303" s="79"/>
      <c r="CE1303" s="79"/>
      <c r="CF1303" s="79"/>
      <c r="CG1303" s="79"/>
      <c r="CH1303" s="79"/>
      <c r="CI1303" s="79"/>
      <c r="CJ1303" s="79"/>
      <c r="CK1303" s="79"/>
      <c r="CL1303" s="79"/>
      <c r="CM1303" s="79"/>
      <c r="CN1303" s="79"/>
      <c r="CO1303" s="79"/>
      <c r="CP1303" s="79"/>
      <c r="CQ1303" s="79"/>
      <c r="CR1303" s="79"/>
      <c r="CS1303" s="79"/>
      <c r="CT1303" s="79"/>
      <c r="CU1303" s="79"/>
      <c r="CV1303" s="79"/>
      <c r="CW1303" s="79"/>
      <c r="CX1303" s="79"/>
      <c r="CY1303" s="79"/>
      <c r="CZ1303" s="79"/>
      <c r="DA1303" s="79"/>
      <c r="DB1303" s="79"/>
      <c r="DC1303" s="79"/>
      <c r="DD1303" s="79"/>
      <c r="DE1303" s="79"/>
      <c r="DF1303" s="79"/>
      <c r="DG1303" s="79"/>
      <c r="DH1303" s="79"/>
      <c r="DI1303" s="79"/>
      <c r="DJ1303" s="79"/>
      <c r="DK1303" s="79"/>
      <c r="DL1303" s="79"/>
      <c r="DM1303" s="79"/>
      <c r="DN1303" s="79"/>
      <c r="DO1303" s="79"/>
      <c r="DP1303" s="79"/>
      <c r="DQ1303" s="79"/>
      <c r="DR1303" s="79"/>
      <c r="DS1303" s="79"/>
      <c r="DT1303" s="79"/>
      <c r="DU1303" s="79"/>
      <c r="DV1303" s="79"/>
      <c r="DW1303" s="79"/>
      <c r="DX1303" s="79"/>
      <c r="DY1303" s="79"/>
      <c r="DZ1303" s="79"/>
      <c r="EA1303" s="79"/>
      <c r="EB1303" s="79"/>
      <c r="EC1303" s="79"/>
      <c r="ED1303" s="79"/>
      <c r="EE1303" s="79"/>
      <c r="EF1303" s="79"/>
      <c r="EG1303" s="79"/>
      <c r="EH1303" s="79"/>
      <c r="EI1303" s="79"/>
      <c r="EJ1303" s="79"/>
      <c r="EK1303" s="79"/>
      <c r="EL1303" s="79"/>
      <c r="EM1303" s="79"/>
      <c r="EN1303" s="79"/>
      <c r="EO1303" s="79"/>
      <c r="EP1303" s="79"/>
      <c r="EQ1303" s="79"/>
      <c r="ER1303" s="79"/>
      <c r="ES1303" s="79"/>
      <c r="ET1303" s="79"/>
      <c r="EU1303" s="79"/>
      <c r="EV1303" s="79"/>
      <c r="EW1303" s="79"/>
      <c r="EX1303" s="79"/>
      <c r="EY1303" s="79"/>
      <c r="EZ1303" s="79"/>
      <c r="FA1303" s="79"/>
      <c r="FB1303" s="79"/>
      <c r="FC1303" s="79"/>
      <c r="FD1303" s="79"/>
      <c r="FE1303" s="79"/>
      <c r="FF1303" s="79"/>
      <c r="FG1303" s="79"/>
      <c r="FH1303" s="79"/>
      <c r="FI1303" s="79"/>
      <c r="FJ1303" s="79"/>
      <c r="FK1303" s="79"/>
      <c r="FL1303" s="79"/>
      <c r="FM1303" s="79"/>
      <c r="FN1303" s="79"/>
      <c r="FO1303" s="79"/>
      <c r="FP1303" s="79"/>
      <c r="FQ1303" s="79"/>
      <c r="FR1303" s="79"/>
      <c r="FS1303" s="79"/>
      <c r="FT1303" s="79"/>
      <c r="FU1303" s="79"/>
      <c r="FV1303" s="79"/>
      <c r="FW1303" s="79"/>
      <c r="FX1303" s="79"/>
      <c r="FY1303" s="79"/>
      <c r="FZ1303" s="79"/>
      <c r="GA1303" s="79"/>
      <c r="GB1303" s="79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79"/>
      <c r="HP1303" s="79"/>
      <c r="HQ1303" s="79"/>
      <c r="HR1303" s="79"/>
      <c r="HS1303" s="79"/>
      <c r="HT1303" s="79"/>
      <c r="HU1303" s="79"/>
      <c r="HV1303" s="79"/>
      <c r="HW1303" s="79"/>
      <c r="HX1303" s="79"/>
      <c r="HY1303" s="79"/>
      <c r="HZ1303" s="79"/>
      <c r="IA1303" s="79"/>
      <c r="IB1303" s="79"/>
      <c r="IC1303" s="79"/>
      <c r="ID1303" s="79"/>
      <c r="IE1303" s="79"/>
      <c r="IF1303" s="79"/>
      <c r="IG1303" s="79"/>
      <c r="IH1303" s="79"/>
      <c r="II1303" s="79"/>
      <c r="IJ1303" s="79"/>
      <c r="IK1303" s="79"/>
      <c r="IL1303" s="79"/>
      <c r="IM1303" s="79"/>
      <c r="IN1303" s="79"/>
      <c r="IO1303" s="79"/>
      <c r="IP1303" s="79"/>
      <c r="IQ1303" s="79"/>
      <c r="IR1303" s="79"/>
      <c r="IS1303" s="79"/>
      <c r="IT1303" s="79"/>
      <c r="IU1303" s="79"/>
      <c r="IV1303" s="79"/>
      <c r="IW1303" s="79"/>
      <c r="IX1303" s="79"/>
      <c r="IY1303" s="79"/>
      <c r="IZ1303" s="79"/>
      <c r="JA1303" s="79"/>
      <c r="JB1303" s="79"/>
      <c r="JC1303" s="79"/>
      <c r="JD1303" s="79"/>
      <c r="JE1303" s="79"/>
      <c r="JF1303" s="79"/>
      <c r="JG1303" s="79"/>
      <c r="JH1303" s="79"/>
      <c r="JI1303" s="79"/>
      <c r="JJ1303" s="79"/>
      <c r="JK1303" s="79"/>
      <c r="JL1303" s="79"/>
      <c r="JM1303" s="79"/>
      <c r="JN1303" s="79"/>
      <c r="JO1303" s="79"/>
      <c r="JP1303" s="79"/>
      <c r="JQ1303" s="79"/>
      <c r="JR1303" s="79"/>
      <c r="JS1303" s="79"/>
      <c r="JT1303" s="79"/>
      <c r="JU1303" s="79"/>
      <c r="JV1303" s="79"/>
      <c r="JW1303" s="79"/>
      <c r="JX1303" s="79"/>
      <c r="JY1303" s="79"/>
      <c r="JZ1303" s="79"/>
      <c r="KA1303" s="79"/>
      <c r="KB1303" s="79"/>
      <c r="KC1303" s="79"/>
      <c r="KD1303" s="79"/>
      <c r="KE1303" s="79"/>
      <c r="KF1303" s="79"/>
      <c r="KG1303" s="79"/>
      <c r="KH1303" s="79"/>
      <c r="KI1303" s="79"/>
      <c r="KJ1303" s="79"/>
      <c r="KK1303" s="79"/>
      <c r="KL1303" s="79"/>
      <c r="KM1303" s="79"/>
      <c r="KN1303" s="79"/>
      <c r="KO1303" s="79"/>
      <c r="KP1303" s="79"/>
      <c r="KQ1303" s="79"/>
      <c r="KR1303" s="79"/>
      <c r="KS1303" s="79"/>
      <c r="KT1303" s="79"/>
      <c r="KU1303" s="79"/>
      <c r="KV1303" s="79"/>
      <c r="KW1303" s="79"/>
      <c r="KX1303" s="79"/>
      <c r="KY1303" s="79"/>
      <c r="KZ1303" s="79"/>
      <c r="LA1303" s="79"/>
      <c r="LB1303" s="79"/>
      <c r="LC1303" s="79"/>
      <c r="LD1303" s="79"/>
      <c r="LE1303" s="79"/>
      <c r="LF1303" s="79"/>
      <c r="LG1303" s="79"/>
      <c r="LH1303" s="79"/>
      <c r="LI1303" s="79"/>
      <c r="LJ1303" s="79"/>
      <c r="LK1303" s="79"/>
      <c r="LL1303" s="79"/>
      <c r="LM1303" s="79"/>
      <c r="LN1303" s="79"/>
      <c r="LO1303" s="79"/>
      <c r="LP1303" s="79"/>
      <c r="LQ1303" s="79"/>
      <c r="LR1303" s="79"/>
      <c r="LS1303" s="79"/>
      <c r="LT1303" s="79"/>
      <c r="LU1303" s="79"/>
      <c r="LV1303" s="79"/>
      <c r="LW1303" s="79"/>
      <c r="LX1303" s="79"/>
      <c r="LY1303" s="79"/>
      <c r="LZ1303" s="79"/>
      <c r="MA1303" s="79"/>
      <c r="MB1303" s="79"/>
      <c r="MC1303" s="79"/>
      <c r="MD1303" s="79"/>
      <c r="ME1303" s="79"/>
      <c r="MF1303" s="79"/>
      <c r="MG1303" s="79"/>
      <c r="MH1303" s="79"/>
      <c r="MI1303" s="79"/>
      <c r="MJ1303" s="79"/>
      <c r="MK1303" s="79"/>
      <c r="ML1303" s="79"/>
      <c r="MM1303" s="79"/>
      <c r="MN1303" s="79"/>
      <c r="MO1303" s="79"/>
      <c r="MP1303" s="79"/>
      <c r="MQ1303" s="79"/>
      <c r="MR1303" s="79"/>
      <c r="MS1303" s="79"/>
      <c r="MT1303" s="79"/>
      <c r="MU1303" s="79"/>
      <c r="MV1303" s="79"/>
      <c r="MW1303" s="79"/>
      <c r="MX1303" s="79"/>
      <c r="MY1303" s="79"/>
      <c r="MZ1303" s="79"/>
      <c r="NA1303" s="79"/>
      <c r="NB1303" s="79"/>
      <c r="NC1303" s="79"/>
      <c r="ND1303" s="79"/>
      <c r="NE1303" s="79"/>
      <c r="NF1303" s="79"/>
      <c r="NG1303" s="79"/>
      <c r="NH1303" s="79"/>
      <c r="NI1303" s="79"/>
      <c r="NJ1303" s="79"/>
      <c r="NK1303" s="79"/>
      <c r="NL1303" s="79"/>
      <c r="NM1303" s="79"/>
      <c r="NN1303" s="79"/>
      <c r="NO1303" s="79"/>
      <c r="NP1303" s="79"/>
      <c r="NQ1303" s="79"/>
      <c r="NR1303" s="79"/>
      <c r="NS1303" s="79"/>
      <c r="NT1303" s="79"/>
      <c r="NU1303" s="79"/>
      <c r="NV1303" s="79"/>
      <c r="NW1303" s="79"/>
      <c r="NX1303" s="79"/>
      <c r="NY1303" s="79"/>
      <c r="NZ1303" s="79"/>
      <c r="OA1303" s="79"/>
      <c r="OB1303" s="79"/>
      <c r="OC1303" s="79"/>
      <c r="OD1303" s="79"/>
      <c r="OE1303" s="79"/>
      <c r="OF1303" s="79"/>
      <c r="OG1303" s="79"/>
      <c r="OH1303" s="79"/>
      <c r="OI1303" s="79"/>
      <c r="OJ1303" s="79"/>
      <c r="OK1303" s="79"/>
      <c r="OL1303" s="79"/>
      <c r="OM1303" s="79"/>
      <c r="ON1303" s="79"/>
      <c r="OO1303" s="79"/>
      <c r="OP1303" s="79"/>
      <c r="OQ1303" s="79"/>
      <c r="OR1303" s="79"/>
      <c r="OS1303" s="79"/>
      <c r="OT1303" s="79"/>
      <c r="OU1303" s="79"/>
      <c r="OV1303" s="79"/>
      <c r="OW1303" s="79"/>
      <c r="OX1303" s="79"/>
      <c r="OY1303" s="79"/>
      <c r="OZ1303" s="79"/>
      <c r="PA1303" s="79"/>
      <c r="PB1303" s="79"/>
      <c r="PC1303" s="79"/>
      <c r="PD1303" s="79"/>
      <c r="PE1303" s="79"/>
      <c r="PF1303" s="79"/>
      <c r="PG1303" s="79"/>
      <c r="PH1303" s="79"/>
      <c r="PI1303" s="79"/>
      <c r="PJ1303" s="79"/>
      <c r="PK1303" s="79"/>
      <c r="PL1303" s="79"/>
      <c r="PM1303" s="79"/>
      <c r="PN1303" s="79"/>
      <c r="PO1303" s="79"/>
      <c r="PP1303" s="79"/>
      <c r="PQ1303" s="79"/>
      <c r="PR1303" s="79"/>
      <c r="PS1303" s="79"/>
      <c r="PT1303" s="79"/>
      <c r="PU1303" s="79"/>
      <c r="PV1303" s="79"/>
      <c r="PW1303" s="79"/>
      <c r="PX1303" s="79"/>
      <c r="PY1303" s="79"/>
      <c r="PZ1303" s="79"/>
      <c r="QA1303" s="79"/>
      <c r="QB1303" s="79"/>
      <c r="QC1303" s="79"/>
      <c r="QD1303" s="79"/>
      <c r="QE1303" s="79"/>
      <c r="QF1303" s="79"/>
      <c r="QG1303" s="79"/>
      <c r="QH1303" s="79"/>
      <c r="QI1303" s="79"/>
      <c r="QJ1303" s="79"/>
      <c r="QK1303" s="79"/>
      <c r="QL1303" s="79"/>
      <c r="QM1303" s="79"/>
      <c r="QN1303" s="79"/>
      <c r="QO1303" s="79"/>
      <c r="QP1303" s="79"/>
      <c r="QQ1303" s="79"/>
      <c r="QR1303" s="79"/>
      <c r="QS1303" s="79"/>
      <c r="QT1303" s="79"/>
      <c r="QU1303" s="79"/>
      <c r="QV1303" s="79"/>
      <c r="QW1303" s="79"/>
      <c r="QX1303" s="79"/>
      <c r="QY1303" s="79"/>
      <c r="QZ1303" s="79"/>
      <c r="RA1303" s="79"/>
      <c r="RB1303" s="79"/>
      <c r="RC1303" s="79"/>
      <c r="RD1303" s="79"/>
      <c r="RE1303" s="79"/>
      <c r="RF1303" s="79"/>
      <c r="RG1303" s="79"/>
      <c r="RH1303" s="79"/>
      <c r="RI1303" s="79"/>
      <c r="RJ1303" s="79"/>
      <c r="RK1303" s="79"/>
      <c r="RL1303" s="79"/>
      <c r="RM1303" s="79"/>
      <c r="RN1303" s="79"/>
      <c r="RO1303" s="79"/>
      <c r="RP1303" s="79"/>
      <c r="RQ1303" s="79"/>
      <c r="RR1303" s="79"/>
      <c r="RS1303" s="79"/>
      <c r="RT1303" s="79"/>
      <c r="RU1303" s="79"/>
      <c r="RV1303" s="79"/>
      <c r="RW1303" s="79"/>
      <c r="RX1303" s="79"/>
      <c r="RY1303" s="79"/>
      <c r="RZ1303" s="79"/>
      <c r="SA1303" s="79"/>
      <c r="SB1303" s="79"/>
      <c r="SC1303" s="79"/>
      <c r="SD1303" s="79"/>
      <c r="SE1303" s="79"/>
      <c r="SF1303" s="79"/>
      <c r="SG1303" s="79"/>
      <c r="SH1303" s="79"/>
      <c r="SI1303" s="79"/>
      <c r="SJ1303" s="79"/>
      <c r="SK1303" s="79"/>
      <c r="SL1303" s="79"/>
      <c r="SM1303" s="79"/>
      <c r="SN1303" s="79"/>
      <c r="SO1303" s="79"/>
      <c r="SP1303" s="79"/>
      <c r="SQ1303" s="79"/>
      <c r="SR1303" s="79"/>
      <c r="SS1303" s="79"/>
      <c r="ST1303" s="79"/>
      <c r="SU1303" s="79"/>
      <c r="SV1303" s="79"/>
      <c r="SW1303" s="79"/>
      <c r="SX1303" s="79"/>
      <c r="SY1303" s="79"/>
      <c r="SZ1303" s="79"/>
      <c r="TA1303" s="79"/>
      <c r="TB1303" s="79"/>
      <c r="TC1303" s="79"/>
      <c r="TD1303" s="79"/>
      <c r="TE1303" s="79"/>
      <c r="TF1303" s="79"/>
      <c r="TG1303" s="79"/>
      <c r="TH1303" s="79"/>
      <c r="TI1303" s="79"/>
      <c r="TJ1303" s="79"/>
      <c r="TK1303" s="79"/>
      <c r="TL1303" s="79"/>
      <c r="TM1303" s="79"/>
      <c r="TN1303" s="79"/>
      <c r="TO1303" s="79"/>
      <c r="TP1303" s="79"/>
      <c r="TQ1303" s="79"/>
      <c r="TR1303" s="79"/>
      <c r="TS1303" s="79"/>
      <c r="TT1303" s="79"/>
      <c r="TU1303" s="79"/>
      <c r="TV1303" s="79"/>
      <c r="TW1303" s="79"/>
      <c r="TX1303" s="79"/>
      <c r="TY1303" s="79"/>
      <c r="TZ1303" s="79"/>
      <c r="UA1303" s="79"/>
      <c r="UB1303" s="79"/>
      <c r="UC1303" s="79"/>
      <c r="UD1303" s="79"/>
      <c r="UE1303" s="79"/>
      <c r="UF1303" s="79"/>
      <c r="UG1303" s="79"/>
      <c r="UH1303" s="79"/>
      <c r="UI1303" s="79"/>
      <c r="UJ1303" s="79"/>
      <c r="UK1303" s="79"/>
      <c r="UL1303" s="79"/>
      <c r="UM1303" s="79"/>
      <c r="UN1303" s="79"/>
      <c r="UO1303" s="79"/>
      <c r="UP1303" s="79"/>
      <c r="UQ1303" s="79"/>
      <c r="UR1303" s="79"/>
      <c r="US1303" s="79"/>
      <c r="UT1303" s="79"/>
      <c r="UU1303" s="79"/>
      <c r="UV1303" s="79"/>
      <c r="UW1303" s="79"/>
      <c r="UX1303" s="79"/>
      <c r="UY1303" s="79"/>
      <c r="UZ1303" s="79"/>
      <c r="VA1303" s="79"/>
      <c r="VB1303" s="79"/>
      <c r="VC1303" s="79"/>
      <c r="VD1303" s="79"/>
      <c r="VE1303" s="79"/>
      <c r="VF1303" s="79"/>
      <c r="VG1303" s="79"/>
      <c r="VH1303" s="79"/>
      <c r="VI1303" s="79"/>
      <c r="VJ1303" s="79"/>
      <c r="VK1303" s="79"/>
      <c r="VL1303" s="79"/>
      <c r="VM1303" s="79"/>
      <c r="VN1303" s="79"/>
      <c r="VO1303" s="79"/>
      <c r="VP1303" s="79"/>
      <c r="VQ1303" s="79"/>
      <c r="VR1303" s="79"/>
      <c r="VS1303" s="79"/>
      <c r="VT1303" s="79"/>
      <c r="VU1303" s="79"/>
      <c r="VV1303" s="79"/>
      <c r="VW1303" s="79"/>
      <c r="VX1303" s="79"/>
      <c r="VY1303" s="79"/>
      <c r="VZ1303" s="79"/>
      <c r="WA1303" s="79"/>
      <c r="WB1303" s="79"/>
      <c r="WC1303" s="79"/>
    </row>
    <row r="1304" spans="1:601" s="103" customFormat="1">
      <c r="A1304" s="54">
        <f>IF(C1304=C1303,A1303,IF(C1304=(C1303+1),A1303,(A1303+1)))</f>
        <v>188</v>
      </c>
      <c r="B1304" s="50" t="str">
        <f>IF(L1304="Stroke",IF(M1304=M1303,IF(A1304&lt;&gt;A1303,1,IF(L1303="Stroke",B1303+1,IF(L1302="Stroke",B1302+1,IF(L1301="Stroke",B1301+1,IF(L1300="Stroke",B1300+1,IF(L1299="Stroke",B1299+1,IF(L1298="Stroke",B1298+1,IF(L1297="Stroke",B1297+1,"")))))))),IF(A1304&lt;&gt;A1302,1,IF(M1304=M1302,IF(L1302="Stroke",B1302+1,IF(M1304=M1301,IF(L1301="Stroke",B1301+1,""))),1))),"")</f>
        <v/>
      </c>
      <c r="C1304" s="54">
        <f t="shared" si="40"/>
        <v>66153</v>
      </c>
      <c r="D1304" s="54" t="str">
        <f t="shared" si="41"/>
        <v>201823</v>
      </c>
      <c r="E1304" s="54">
        <v>2018</v>
      </c>
      <c r="F1304" s="54">
        <v>2</v>
      </c>
      <c r="G1304" s="54">
        <v>3</v>
      </c>
      <c r="H1304" s="54">
        <v>18</v>
      </c>
      <c r="I1304" s="54">
        <v>22</v>
      </c>
      <c r="J1304" s="54">
        <v>33</v>
      </c>
      <c r="K1304" s="54">
        <v>209</v>
      </c>
      <c r="L1304" s="54" t="s">
        <v>29</v>
      </c>
      <c r="M1304" s="54">
        <v>1</v>
      </c>
      <c r="N1304" s="54" t="s">
        <v>21</v>
      </c>
      <c r="O1304" s="54" t="s">
        <v>27</v>
      </c>
      <c r="P1304" s="54">
        <v>0</v>
      </c>
      <c r="Q1304" s="54" t="s">
        <v>141</v>
      </c>
      <c r="R1304" s="61"/>
      <c r="S1304" s="61"/>
      <c r="T1304" s="61"/>
      <c r="U1304" s="79"/>
      <c r="V1304" s="79"/>
      <c r="W1304" s="79"/>
      <c r="X1304" s="79"/>
      <c r="Y1304" s="79"/>
      <c r="Z1304" s="79"/>
      <c r="AA1304" s="79"/>
      <c r="AB1304" s="79"/>
      <c r="AC1304" s="79"/>
      <c r="AD1304" s="79"/>
      <c r="AE1304" s="79"/>
      <c r="AF1304" s="79"/>
      <c r="AG1304" s="79"/>
      <c r="AH1304" s="79"/>
      <c r="AI1304" s="79"/>
      <c r="AJ1304" s="79"/>
      <c r="AK1304" s="79"/>
      <c r="AL1304" s="79"/>
      <c r="AM1304" s="79"/>
      <c r="AN1304" s="79"/>
      <c r="AO1304" s="79"/>
      <c r="AP1304" s="79"/>
      <c r="AQ1304" s="79"/>
      <c r="AR1304" s="79"/>
      <c r="AS1304" s="79"/>
      <c r="AT1304" s="79"/>
      <c r="AU1304" s="79"/>
      <c r="AV1304" s="79"/>
      <c r="AW1304" s="79"/>
      <c r="AX1304" s="79"/>
      <c r="AY1304" s="79"/>
      <c r="AZ1304" s="79"/>
      <c r="BA1304" s="79"/>
      <c r="BB1304" s="79"/>
      <c r="BC1304" s="79"/>
      <c r="BD1304" s="79"/>
      <c r="BE1304" s="79"/>
      <c r="BF1304" s="79"/>
      <c r="BG1304" s="79"/>
      <c r="BH1304" s="79"/>
      <c r="BI1304" s="79"/>
      <c r="BJ1304" s="79"/>
      <c r="BK1304" s="79"/>
      <c r="BL1304" s="79"/>
      <c r="BM1304" s="79"/>
      <c r="BN1304" s="79"/>
      <c r="BO1304" s="79"/>
      <c r="BP1304" s="79"/>
      <c r="BQ1304" s="79"/>
      <c r="BR1304" s="79"/>
      <c r="BS1304" s="79"/>
      <c r="BT1304" s="79"/>
      <c r="BU1304" s="79"/>
      <c r="BV1304" s="79"/>
      <c r="BW1304" s="79"/>
      <c r="BX1304" s="79"/>
      <c r="BY1304" s="79"/>
      <c r="BZ1304" s="79"/>
      <c r="CA1304" s="79"/>
      <c r="CB1304" s="79"/>
      <c r="CC1304" s="79"/>
      <c r="CD1304" s="79"/>
      <c r="CE1304" s="79"/>
      <c r="CF1304" s="79"/>
      <c r="CG1304" s="79"/>
      <c r="CH1304" s="79"/>
      <c r="CI1304" s="79"/>
      <c r="CJ1304" s="79"/>
      <c r="CK1304" s="79"/>
      <c r="CL1304" s="79"/>
      <c r="CM1304" s="79"/>
      <c r="CN1304" s="79"/>
      <c r="CO1304" s="79"/>
      <c r="CP1304" s="79"/>
      <c r="CQ1304" s="79"/>
      <c r="CR1304" s="79"/>
      <c r="CS1304" s="79"/>
      <c r="CT1304" s="79"/>
      <c r="CU1304" s="79"/>
      <c r="CV1304" s="79"/>
      <c r="CW1304" s="79"/>
      <c r="CX1304" s="79"/>
      <c r="CY1304" s="79"/>
      <c r="CZ1304" s="79"/>
      <c r="DA1304" s="79"/>
      <c r="DB1304" s="79"/>
      <c r="DC1304" s="79"/>
      <c r="DD1304" s="79"/>
      <c r="DE1304" s="79"/>
      <c r="DF1304" s="79"/>
      <c r="DG1304" s="79"/>
      <c r="DH1304" s="79"/>
      <c r="DI1304" s="79"/>
      <c r="DJ1304" s="79"/>
      <c r="DK1304" s="79"/>
      <c r="DL1304" s="79"/>
      <c r="DM1304" s="79"/>
      <c r="DN1304" s="79"/>
      <c r="DO1304" s="79"/>
      <c r="DP1304" s="79"/>
      <c r="DQ1304" s="79"/>
      <c r="DR1304" s="79"/>
      <c r="DS1304" s="79"/>
      <c r="DT1304" s="79"/>
      <c r="DU1304" s="79"/>
      <c r="DV1304" s="79"/>
      <c r="DW1304" s="79"/>
      <c r="DX1304" s="79"/>
      <c r="DY1304" s="79"/>
      <c r="DZ1304" s="79"/>
      <c r="EA1304" s="79"/>
      <c r="EB1304" s="79"/>
      <c r="EC1304" s="79"/>
      <c r="ED1304" s="79"/>
      <c r="EE1304" s="79"/>
      <c r="EF1304" s="79"/>
      <c r="EG1304" s="79"/>
      <c r="EH1304" s="79"/>
      <c r="EI1304" s="79"/>
      <c r="EJ1304" s="79"/>
      <c r="EK1304" s="79"/>
      <c r="EL1304" s="79"/>
      <c r="EM1304" s="79"/>
      <c r="EN1304" s="79"/>
      <c r="EO1304" s="79"/>
      <c r="EP1304" s="79"/>
      <c r="EQ1304" s="79"/>
      <c r="ER1304" s="79"/>
      <c r="ES1304" s="79"/>
      <c r="ET1304" s="79"/>
      <c r="EU1304" s="79"/>
      <c r="EV1304" s="79"/>
      <c r="EW1304" s="79"/>
      <c r="EX1304" s="79"/>
      <c r="EY1304" s="79"/>
      <c r="EZ1304" s="79"/>
      <c r="FA1304" s="79"/>
      <c r="FB1304" s="79"/>
      <c r="FC1304" s="79"/>
      <c r="FD1304" s="79"/>
      <c r="FE1304" s="79"/>
      <c r="FF1304" s="79"/>
      <c r="FG1304" s="79"/>
      <c r="FH1304" s="79"/>
      <c r="FI1304" s="79"/>
      <c r="FJ1304" s="79"/>
      <c r="FK1304" s="79"/>
      <c r="FL1304" s="79"/>
      <c r="FM1304" s="79"/>
      <c r="FN1304" s="79"/>
      <c r="FO1304" s="79"/>
      <c r="FP1304" s="79"/>
      <c r="FQ1304" s="79"/>
      <c r="FR1304" s="79"/>
      <c r="FS1304" s="79"/>
      <c r="FT1304" s="79"/>
      <c r="FU1304" s="79"/>
      <c r="FV1304" s="79"/>
      <c r="FW1304" s="79"/>
      <c r="FX1304" s="79"/>
      <c r="FY1304" s="79"/>
      <c r="FZ1304" s="79"/>
      <c r="GA1304" s="79"/>
      <c r="GB1304" s="79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79"/>
      <c r="HP1304" s="79"/>
      <c r="HQ1304" s="79"/>
      <c r="HR1304" s="79"/>
      <c r="HS1304" s="79"/>
      <c r="HT1304" s="79"/>
      <c r="HU1304" s="79"/>
      <c r="HV1304" s="79"/>
      <c r="HW1304" s="79"/>
      <c r="HX1304" s="79"/>
      <c r="HY1304" s="79"/>
      <c r="HZ1304" s="79"/>
      <c r="IA1304" s="79"/>
      <c r="IB1304" s="79"/>
      <c r="IC1304" s="79"/>
      <c r="ID1304" s="79"/>
      <c r="IE1304" s="79"/>
      <c r="IF1304" s="79"/>
      <c r="IG1304" s="79"/>
      <c r="IH1304" s="79"/>
      <c r="II1304" s="79"/>
      <c r="IJ1304" s="79"/>
      <c r="IK1304" s="79"/>
      <c r="IL1304" s="79"/>
      <c r="IM1304" s="79"/>
      <c r="IN1304" s="79"/>
      <c r="IO1304" s="79"/>
      <c r="IP1304" s="79"/>
      <c r="IQ1304" s="79"/>
      <c r="IR1304" s="79"/>
      <c r="IS1304" s="79"/>
      <c r="IT1304" s="79"/>
      <c r="IU1304" s="79"/>
      <c r="IV1304" s="79"/>
      <c r="IW1304" s="79"/>
      <c r="IX1304" s="79"/>
      <c r="IY1304" s="79"/>
      <c r="IZ1304" s="79"/>
      <c r="JA1304" s="79"/>
      <c r="JB1304" s="79"/>
      <c r="JC1304" s="79"/>
      <c r="JD1304" s="79"/>
      <c r="JE1304" s="79"/>
      <c r="JF1304" s="79"/>
      <c r="JG1304" s="79"/>
      <c r="JH1304" s="79"/>
      <c r="JI1304" s="79"/>
      <c r="JJ1304" s="79"/>
      <c r="JK1304" s="79"/>
      <c r="JL1304" s="79"/>
      <c r="JM1304" s="79"/>
      <c r="JN1304" s="79"/>
      <c r="JO1304" s="79"/>
      <c r="JP1304" s="79"/>
      <c r="JQ1304" s="79"/>
      <c r="JR1304" s="79"/>
      <c r="JS1304" s="79"/>
      <c r="JT1304" s="79"/>
      <c r="JU1304" s="79"/>
      <c r="JV1304" s="79"/>
      <c r="JW1304" s="79"/>
      <c r="JX1304" s="79"/>
      <c r="JY1304" s="79"/>
      <c r="JZ1304" s="79"/>
      <c r="KA1304" s="79"/>
      <c r="KB1304" s="79"/>
      <c r="KC1304" s="79"/>
      <c r="KD1304" s="79"/>
      <c r="KE1304" s="79"/>
      <c r="KF1304" s="79"/>
      <c r="KG1304" s="79"/>
      <c r="KH1304" s="79"/>
      <c r="KI1304" s="79"/>
      <c r="KJ1304" s="79"/>
      <c r="KK1304" s="79"/>
      <c r="KL1304" s="79"/>
      <c r="KM1304" s="79"/>
      <c r="KN1304" s="79"/>
      <c r="KO1304" s="79"/>
      <c r="KP1304" s="79"/>
      <c r="KQ1304" s="79"/>
      <c r="KR1304" s="79"/>
      <c r="KS1304" s="79"/>
      <c r="KT1304" s="79"/>
      <c r="KU1304" s="79"/>
      <c r="KV1304" s="79"/>
      <c r="KW1304" s="79"/>
      <c r="KX1304" s="79"/>
      <c r="KY1304" s="79"/>
      <c r="KZ1304" s="79"/>
      <c r="LA1304" s="79"/>
      <c r="LB1304" s="79"/>
      <c r="LC1304" s="79"/>
      <c r="LD1304" s="79"/>
      <c r="LE1304" s="79"/>
      <c r="LF1304" s="79"/>
      <c r="LG1304" s="79"/>
      <c r="LH1304" s="79"/>
      <c r="LI1304" s="79"/>
      <c r="LJ1304" s="79"/>
      <c r="LK1304" s="79"/>
      <c r="LL1304" s="79"/>
      <c r="LM1304" s="79"/>
      <c r="LN1304" s="79"/>
      <c r="LO1304" s="79"/>
      <c r="LP1304" s="79"/>
      <c r="LQ1304" s="79"/>
      <c r="LR1304" s="79"/>
      <c r="LS1304" s="79"/>
      <c r="LT1304" s="79"/>
      <c r="LU1304" s="79"/>
      <c r="LV1304" s="79"/>
      <c r="LW1304" s="79"/>
      <c r="LX1304" s="79"/>
      <c r="LY1304" s="79"/>
      <c r="LZ1304" s="79"/>
      <c r="MA1304" s="79"/>
      <c r="MB1304" s="79"/>
      <c r="MC1304" s="79"/>
      <c r="MD1304" s="79"/>
      <c r="ME1304" s="79"/>
      <c r="MF1304" s="79"/>
      <c r="MG1304" s="79"/>
      <c r="MH1304" s="79"/>
      <c r="MI1304" s="79"/>
      <c r="MJ1304" s="79"/>
      <c r="MK1304" s="79"/>
      <c r="ML1304" s="79"/>
      <c r="MM1304" s="79"/>
      <c r="MN1304" s="79"/>
      <c r="MO1304" s="79"/>
      <c r="MP1304" s="79"/>
      <c r="MQ1304" s="79"/>
      <c r="MR1304" s="79"/>
      <c r="MS1304" s="79"/>
      <c r="MT1304" s="79"/>
      <c r="MU1304" s="79"/>
      <c r="MV1304" s="79"/>
      <c r="MW1304" s="79"/>
      <c r="MX1304" s="79"/>
      <c r="MY1304" s="79"/>
      <c r="MZ1304" s="79"/>
      <c r="NA1304" s="79"/>
      <c r="NB1304" s="79"/>
      <c r="NC1304" s="79"/>
      <c r="ND1304" s="79"/>
      <c r="NE1304" s="79"/>
      <c r="NF1304" s="79"/>
      <c r="NG1304" s="79"/>
      <c r="NH1304" s="79"/>
      <c r="NI1304" s="79"/>
      <c r="NJ1304" s="79"/>
      <c r="NK1304" s="79"/>
      <c r="NL1304" s="79"/>
      <c r="NM1304" s="79"/>
      <c r="NN1304" s="79"/>
      <c r="NO1304" s="79"/>
      <c r="NP1304" s="79"/>
      <c r="NQ1304" s="79"/>
      <c r="NR1304" s="79"/>
      <c r="NS1304" s="79"/>
      <c r="NT1304" s="79"/>
      <c r="NU1304" s="79"/>
      <c r="NV1304" s="79"/>
      <c r="NW1304" s="79"/>
      <c r="NX1304" s="79"/>
      <c r="NY1304" s="79"/>
      <c r="NZ1304" s="79"/>
      <c r="OA1304" s="79"/>
      <c r="OB1304" s="79"/>
      <c r="OC1304" s="79"/>
      <c r="OD1304" s="79"/>
      <c r="OE1304" s="79"/>
      <c r="OF1304" s="79"/>
      <c r="OG1304" s="79"/>
      <c r="OH1304" s="79"/>
      <c r="OI1304" s="79"/>
      <c r="OJ1304" s="79"/>
      <c r="OK1304" s="79"/>
      <c r="OL1304" s="79"/>
      <c r="OM1304" s="79"/>
      <c r="ON1304" s="79"/>
      <c r="OO1304" s="79"/>
      <c r="OP1304" s="79"/>
      <c r="OQ1304" s="79"/>
      <c r="OR1304" s="79"/>
      <c r="OS1304" s="79"/>
      <c r="OT1304" s="79"/>
      <c r="OU1304" s="79"/>
      <c r="OV1304" s="79"/>
      <c r="OW1304" s="79"/>
      <c r="OX1304" s="79"/>
      <c r="OY1304" s="79"/>
      <c r="OZ1304" s="79"/>
      <c r="PA1304" s="79"/>
      <c r="PB1304" s="79"/>
      <c r="PC1304" s="79"/>
      <c r="PD1304" s="79"/>
      <c r="PE1304" s="79"/>
      <c r="PF1304" s="79"/>
      <c r="PG1304" s="79"/>
      <c r="PH1304" s="79"/>
      <c r="PI1304" s="79"/>
      <c r="PJ1304" s="79"/>
      <c r="PK1304" s="79"/>
      <c r="PL1304" s="79"/>
      <c r="PM1304" s="79"/>
      <c r="PN1304" s="79"/>
      <c r="PO1304" s="79"/>
      <c r="PP1304" s="79"/>
      <c r="PQ1304" s="79"/>
      <c r="PR1304" s="79"/>
      <c r="PS1304" s="79"/>
      <c r="PT1304" s="79"/>
      <c r="PU1304" s="79"/>
      <c r="PV1304" s="79"/>
      <c r="PW1304" s="79"/>
      <c r="PX1304" s="79"/>
      <c r="PY1304" s="79"/>
      <c r="PZ1304" s="79"/>
      <c r="QA1304" s="79"/>
      <c r="QB1304" s="79"/>
      <c r="QC1304" s="79"/>
      <c r="QD1304" s="79"/>
      <c r="QE1304" s="79"/>
      <c r="QF1304" s="79"/>
      <c r="QG1304" s="79"/>
      <c r="QH1304" s="79"/>
      <c r="QI1304" s="79"/>
      <c r="QJ1304" s="79"/>
      <c r="QK1304" s="79"/>
      <c r="QL1304" s="79"/>
      <c r="QM1304" s="79"/>
      <c r="QN1304" s="79"/>
      <c r="QO1304" s="79"/>
      <c r="QP1304" s="79"/>
      <c r="QQ1304" s="79"/>
      <c r="QR1304" s="79"/>
      <c r="QS1304" s="79"/>
      <c r="QT1304" s="79"/>
      <c r="QU1304" s="79"/>
      <c r="QV1304" s="79"/>
      <c r="QW1304" s="79"/>
      <c r="QX1304" s="79"/>
      <c r="QY1304" s="79"/>
      <c r="QZ1304" s="79"/>
      <c r="RA1304" s="79"/>
      <c r="RB1304" s="79"/>
      <c r="RC1304" s="79"/>
      <c r="RD1304" s="79"/>
      <c r="RE1304" s="79"/>
      <c r="RF1304" s="79"/>
      <c r="RG1304" s="79"/>
      <c r="RH1304" s="79"/>
      <c r="RI1304" s="79"/>
      <c r="RJ1304" s="79"/>
      <c r="RK1304" s="79"/>
      <c r="RL1304" s="79"/>
      <c r="RM1304" s="79"/>
      <c r="RN1304" s="79"/>
      <c r="RO1304" s="79"/>
      <c r="RP1304" s="79"/>
      <c r="RQ1304" s="79"/>
      <c r="RR1304" s="79"/>
      <c r="RS1304" s="79"/>
      <c r="RT1304" s="79"/>
      <c r="RU1304" s="79"/>
      <c r="RV1304" s="79"/>
      <c r="RW1304" s="79"/>
      <c r="RX1304" s="79"/>
      <c r="RY1304" s="79"/>
      <c r="RZ1304" s="79"/>
      <c r="SA1304" s="79"/>
      <c r="SB1304" s="79"/>
      <c r="SC1304" s="79"/>
      <c r="SD1304" s="79"/>
      <c r="SE1304" s="79"/>
      <c r="SF1304" s="79"/>
      <c r="SG1304" s="79"/>
      <c r="SH1304" s="79"/>
      <c r="SI1304" s="79"/>
      <c r="SJ1304" s="79"/>
      <c r="SK1304" s="79"/>
      <c r="SL1304" s="79"/>
      <c r="SM1304" s="79"/>
      <c r="SN1304" s="79"/>
      <c r="SO1304" s="79"/>
      <c r="SP1304" s="79"/>
      <c r="SQ1304" s="79"/>
      <c r="SR1304" s="79"/>
      <c r="SS1304" s="79"/>
      <c r="ST1304" s="79"/>
      <c r="SU1304" s="79"/>
      <c r="SV1304" s="79"/>
      <c r="SW1304" s="79"/>
      <c r="SX1304" s="79"/>
      <c r="SY1304" s="79"/>
      <c r="SZ1304" s="79"/>
      <c r="TA1304" s="79"/>
      <c r="TB1304" s="79"/>
      <c r="TC1304" s="79"/>
      <c r="TD1304" s="79"/>
      <c r="TE1304" s="79"/>
      <c r="TF1304" s="79"/>
      <c r="TG1304" s="79"/>
      <c r="TH1304" s="79"/>
      <c r="TI1304" s="79"/>
      <c r="TJ1304" s="79"/>
      <c r="TK1304" s="79"/>
      <c r="TL1304" s="79"/>
      <c r="TM1304" s="79"/>
      <c r="TN1304" s="79"/>
      <c r="TO1304" s="79"/>
      <c r="TP1304" s="79"/>
      <c r="TQ1304" s="79"/>
      <c r="TR1304" s="79"/>
      <c r="TS1304" s="79"/>
      <c r="TT1304" s="79"/>
      <c r="TU1304" s="79"/>
      <c r="TV1304" s="79"/>
      <c r="TW1304" s="79"/>
      <c r="TX1304" s="79"/>
      <c r="TY1304" s="79"/>
      <c r="TZ1304" s="79"/>
      <c r="UA1304" s="79"/>
      <c r="UB1304" s="79"/>
      <c r="UC1304" s="79"/>
      <c r="UD1304" s="79"/>
      <c r="UE1304" s="79"/>
      <c r="UF1304" s="79"/>
      <c r="UG1304" s="79"/>
      <c r="UH1304" s="79"/>
      <c r="UI1304" s="79"/>
      <c r="UJ1304" s="79"/>
      <c r="UK1304" s="79"/>
      <c r="UL1304" s="79"/>
      <c r="UM1304" s="79"/>
      <c r="UN1304" s="79"/>
      <c r="UO1304" s="79"/>
      <c r="UP1304" s="79"/>
      <c r="UQ1304" s="79"/>
      <c r="UR1304" s="79"/>
      <c r="US1304" s="79"/>
      <c r="UT1304" s="79"/>
      <c r="UU1304" s="79"/>
      <c r="UV1304" s="79"/>
      <c r="UW1304" s="79"/>
      <c r="UX1304" s="79"/>
      <c r="UY1304" s="79"/>
      <c r="UZ1304" s="79"/>
      <c r="VA1304" s="79"/>
      <c r="VB1304" s="79"/>
      <c r="VC1304" s="79"/>
      <c r="VD1304" s="79"/>
      <c r="VE1304" s="79"/>
      <c r="VF1304" s="79"/>
      <c r="VG1304" s="79"/>
      <c r="VH1304" s="79"/>
      <c r="VI1304" s="79"/>
      <c r="VJ1304" s="79"/>
      <c r="VK1304" s="79"/>
      <c r="VL1304" s="79"/>
      <c r="VM1304" s="79"/>
      <c r="VN1304" s="79"/>
      <c r="VO1304" s="79"/>
      <c r="VP1304" s="79"/>
      <c r="VQ1304" s="79"/>
      <c r="VR1304" s="79"/>
      <c r="VS1304" s="79"/>
      <c r="VT1304" s="79"/>
      <c r="VU1304" s="79"/>
      <c r="VV1304" s="79"/>
      <c r="VW1304" s="79"/>
      <c r="VX1304" s="79"/>
      <c r="VY1304" s="79"/>
      <c r="VZ1304" s="79"/>
      <c r="WA1304" s="79"/>
      <c r="WB1304" s="79"/>
      <c r="WC1304" s="79"/>
    </row>
    <row r="1305" spans="1:601" s="102" customFormat="1">
      <c r="A1305" s="54">
        <f>IF(C1305=C1304,A1304,IF(C1305=(C1304+1),A1304,(A1304+1)))</f>
        <v>188</v>
      </c>
      <c r="B1305" s="50" t="str">
        <f>IF(L1305="Stroke",IF(M1305=M1304,IF(A1305&lt;&gt;A1304,1,IF(L1304="Stroke",B1304+1,IF(L1303="Stroke",B1303+1,IF(L1302="Stroke",B1302+1,IF(L1301="Stroke",B1301+1,IF(L1300="Stroke",B1300+1,IF(L1299="Stroke",B1299+1,IF(L1298="Stroke",B1298+1,"")))))))),IF(A1305&lt;&gt;A1303,1,IF(M1305=M1303,IF(L1303="Stroke",B1303+1,IF(M1305=M1302,IF(L1302="Stroke",B1302+1,""))),1))),"")</f>
        <v/>
      </c>
      <c r="C1305" s="54">
        <f t="shared" si="40"/>
        <v>66153</v>
      </c>
      <c r="D1305" s="54" t="str">
        <f t="shared" si="41"/>
        <v>201823</v>
      </c>
      <c r="E1305" s="54">
        <v>2018</v>
      </c>
      <c r="F1305" s="54">
        <v>2</v>
      </c>
      <c r="G1305" s="54">
        <v>3</v>
      </c>
      <c r="H1305" s="54">
        <v>18</v>
      </c>
      <c r="I1305" s="54">
        <v>22</v>
      </c>
      <c r="J1305" s="54">
        <v>33</v>
      </c>
      <c r="K1305" s="54">
        <v>235</v>
      </c>
      <c r="L1305" s="54" t="s">
        <v>29</v>
      </c>
      <c r="M1305" s="54">
        <v>1</v>
      </c>
      <c r="N1305" s="54" t="s">
        <v>21</v>
      </c>
      <c r="O1305" s="54" t="s">
        <v>27</v>
      </c>
      <c r="P1305" s="54">
        <v>0</v>
      </c>
      <c r="Q1305" s="54" t="s">
        <v>141</v>
      </c>
      <c r="R1305" s="61"/>
      <c r="S1305" s="61"/>
      <c r="T1305" s="61"/>
      <c r="U1305" s="79"/>
      <c r="V1305" s="79"/>
      <c r="W1305" s="79"/>
      <c r="X1305" s="79"/>
      <c r="Y1305" s="79"/>
      <c r="Z1305" s="79"/>
      <c r="AA1305" s="79"/>
      <c r="AB1305" s="79"/>
      <c r="AC1305" s="79"/>
      <c r="AD1305" s="79"/>
      <c r="AE1305" s="79"/>
      <c r="AF1305" s="79"/>
      <c r="AG1305" s="79"/>
      <c r="AH1305" s="79"/>
      <c r="AI1305" s="79"/>
      <c r="AJ1305" s="79"/>
      <c r="AK1305" s="79"/>
      <c r="AL1305" s="79"/>
      <c r="AM1305" s="79"/>
      <c r="AN1305" s="79"/>
      <c r="AO1305" s="79"/>
      <c r="AP1305" s="79"/>
      <c r="AQ1305" s="79"/>
      <c r="AR1305" s="79"/>
      <c r="AS1305" s="79"/>
      <c r="AT1305" s="79"/>
      <c r="AU1305" s="79"/>
      <c r="AV1305" s="79"/>
      <c r="AW1305" s="79"/>
      <c r="AX1305" s="79"/>
      <c r="AY1305" s="79"/>
      <c r="AZ1305" s="79"/>
      <c r="BA1305" s="79"/>
      <c r="BB1305" s="79"/>
      <c r="BC1305" s="79"/>
      <c r="BD1305" s="79"/>
      <c r="BE1305" s="79"/>
      <c r="BF1305" s="79"/>
      <c r="BG1305" s="79"/>
      <c r="BH1305" s="79"/>
      <c r="BI1305" s="79"/>
      <c r="BJ1305" s="79"/>
      <c r="BK1305" s="79"/>
      <c r="BL1305" s="79"/>
      <c r="BM1305" s="79"/>
      <c r="BN1305" s="79"/>
      <c r="BO1305" s="79"/>
      <c r="BP1305" s="79"/>
      <c r="BQ1305" s="79"/>
      <c r="BR1305" s="79"/>
      <c r="BS1305" s="79"/>
      <c r="BT1305" s="79"/>
      <c r="BU1305" s="79"/>
      <c r="BV1305" s="79"/>
      <c r="BW1305" s="79"/>
      <c r="BX1305" s="79"/>
      <c r="BY1305" s="79"/>
      <c r="BZ1305" s="79"/>
      <c r="CA1305" s="79"/>
      <c r="CB1305" s="79"/>
      <c r="CC1305" s="79"/>
      <c r="CD1305" s="79"/>
      <c r="CE1305" s="79"/>
      <c r="CF1305" s="79"/>
      <c r="CG1305" s="79"/>
      <c r="CH1305" s="79"/>
      <c r="CI1305" s="79"/>
      <c r="CJ1305" s="79"/>
      <c r="CK1305" s="79"/>
      <c r="CL1305" s="79"/>
      <c r="CM1305" s="79"/>
      <c r="CN1305" s="79"/>
      <c r="CO1305" s="79"/>
      <c r="CP1305" s="79"/>
      <c r="CQ1305" s="79"/>
      <c r="CR1305" s="79"/>
      <c r="CS1305" s="79"/>
      <c r="CT1305" s="79"/>
      <c r="CU1305" s="79"/>
      <c r="CV1305" s="79"/>
      <c r="CW1305" s="79"/>
      <c r="CX1305" s="79"/>
      <c r="CY1305" s="79"/>
      <c r="CZ1305" s="79"/>
      <c r="DA1305" s="79"/>
      <c r="DB1305" s="79"/>
      <c r="DC1305" s="79"/>
      <c r="DD1305" s="79"/>
      <c r="DE1305" s="79"/>
      <c r="DF1305" s="79"/>
      <c r="DG1305" s="79"/>
      <c r="DH1305" s="79"/>
      <c r="DI1305" s="79"/>
      <c r="DJ1305" s="79"/>
      <c r="DK1305" s="79"/>
      <c r="DL1305" s="79"/>
      <c r="DM1305" s="79"/>
      <c r="DN1305" s="79"/>
      <c r="DO1305" s="79"/>
      <c r="DP1305" s="79"/>
      <c r="DQ1305" s="79"/>
      <c r="DR1305" s="79"/>
      <c r="DS1305" s="79"/>
      <c r="DT1305" s="79"/>
      <c r="DU1305" s="79"/>
      <c r="DV1305" s="79"/>
      <c r="DW1305" s="79"/>
      <c r="DX1305" s="79"/>
      <c r="DY1305" s="79"/>
      <c r="DZ1305" s="79"/>
      <c r="EA1305" s="79"/>
      <c r="EB1305" s="79"/>
      <c r="EC1305" s="79"/>
      <c r="ED1305" s="79"/>
      <c r="EE1305" s="79"/>
      <c r="EF1305" s="79"/>
      <c r="EG1305" s="79"/>
      <c r="EH1305" s="79"/>
      <c r="EI1305" s="79"/>
      <c r="EJ1305" s="79"/>
      <c r="EK1305" s="79"/>
      <c r="EL1305" s="79"/>
      <c r="EM1305" s="79"/>
      <c r="EN1305" s="79"/>
      <c r="EO1305" s="79"/>
      <c r="EP1305" s="79"/>
      <c r="EQ1305" s="79"/>
      <c r="ER1305" s="79"/>
      <c r="ES1305" s="79"/>
      <c r="ET1305" s="79"/>
      <c r="EU1305" s="79"/>
      <c r="EV1305" s="79"/>
      <c r="EW1305" s="79"/>
      <c r="EX1305" s="79"/>
      <c r="EY1305" s="79"/>
      <c r="EZ1305" s="79"/>
      <c r="FA1305" s="79"/>
      <c r="FB1305" s="79"/>
      <c r="FC1305" s="79"/>
      <c r="FD1305" s="79"/>
      <c r="FE1305" s="79"/>
      <c r="FF1305" s="79"/>
      <c r="FG1305" s="79"/>
      <c r="FH1305" s="79"/>
      <c r="FI1305" s="79"/>
      <c r="FJ1305" s="79"/>
      <c r="FK1305" s="79"/>
      <c r="FL1305" s="79"/>
      <c r="FM1305" s="79"/>
      <c r="FN1305" s="79"/>
      <c r="FO1305" s="79"/>
      <c r="FP1305" s="79"/>
      <c r="FQ1305" s="79"/>
      <c r="FR1305" s="79"/>
      <c r="FS1305" s="79"/>
      <c r="FT1305" s="79"/>
      <c r="FU1305" s="79"/>
      <c r="FV1305" s="79"/>
      <c r="FW1305" s="79"/>
      <c r="FX1305" s="79"/>
      <c r="FY1305" s="79"/>
      <c r="FZ1305" s="79"/>
      <c r="GA1305" s="79"/>
      <c r="GB1305" s="79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79"/>
      <c r="HP1305" s="79"/>
      <c r="HQ1305" s="79"/>
      <c r="HR1305" s="79"/>
      <c r="HS1305" s="79"/>
      <c r="HT1305" s="79"/>
      <c r="HU1305" s="79"/>
      <c r="HV1305" s="79"/>
      <c r="HW1305" s="79"/>
      <c r="HX1305" s="79"/>
      <c r="HY1305" s="79"/>
      <c r="HZ1305" s="79"/>
      <c r="IA1305" s="79"/>
      <c r="IB1305" s="79"/>
      <c r="IC1305" s="79"/>
      <c r="ID1305" s="79"/>
      <c r="IE1305" s="79"/>
      <c r="IF1305" s="79"/>
      <c r="IG1305" s="79"/>
      <c r="IH1305" s="79"/>
      <c r="II1305" s="79"/>
      <c r="IJ1305" s="79"/>
      <c r="IK1305" s="79"/>
      <c r="IL1305" s="79"/>
      <c r="IM1305" s="79"/>
      <c r="IN1305" s="79"/>
      <c r="IO1305" s="79"/>
      <c r="IP1305" s="79"/>
      <c r="IQ1305" s="79"/>
      <c r="IR1305" s="79"/>
      <c r="IS1305" s="79"/>
      <c r="IT1305" s="79"/>
      <c r="IU1305" s="79"/>
      <c r="IV1305" s="79"/>
      <c r="IW1305" s="79"/>
      <c r="IX1305" s="79"/>
      <c r="IY1305" s="79"/>
      <c r="IZ1305" s="79"/>
      <c r="JA1305" s="79"/>
      <c r="JB1305" s="79"/>
      <c r="JC1305" s="79"/>
      <c r="JD1305" s="79"/>
      <c r="JE1305" s="79"/>
      <c r="JF1305" s="79"/>
      <c r="JG1305" s="79"/>
      <c r="JH1305" s="79"/>
      <c r="JI1305" s="79"/>
      <c r="JJ1305" s="79"/>
      <c r="JK1305" s="79"/>
      <c r="JL1305" s="79"/>
      <c r="JM1305" s="79"/>
      <c r="JN1305" s="79"/>
      <c r="JO1305" s="79"/>
      <c r="JP1305" s="79"/>
      <c r="JQ1305" s="79"/>
      <c r="JR1305" s="79"/>
      <c r="JS1305" s="79"/>
      <c r="JT1305" s="79"/>
      <c r="JU1305" s="79"/>
      <c r="JV1305" s="79"/>
      <c r="JW1305" s="79"/>
      <c r="JX1305" s="79"/>
      <c r="JY1305" s="79"/>
      <c r="JZ1305" s="79"/>
      <c r="KA1305" s="79"/>
      <c r="KB1305" s="79"/>
      <c r="KC1305" s="79"/>
      <c r="KD1305" s="79"/>
      <c r="KE1305" s="79"/>
      <c r="KF1305" s="79"/>
      <c r="KG1305" s="79"/>
      <c r="KH1305" s="79"/>
      <c r="KI1305" s="79"/>
      <c r="KJ1305" s="79"/>
      <c r="KK1305" s="79"/>
      <c r="KL1305" s="79"/>
      <c r="KM1305" s="79"/>
      <c r="KN1305" s="79"/>
      <c r="KO1305" s="79"/>
      <c r="KP1305" s="79"/>
      <c r="KQ1305" s="79"/>
      <c r="KR1305" s="79"/>
      <c r="KS1305" s="79"/>
      <c r="KT1305" s="79"/>
      <c r="KU1305" s="79"/>
      <c r="KV1305" s="79"/>
      <c r="KW1305" s="79"/>
      <c r="KX1305" s="79"/>
      <c r="KY1305" s="79"/>
      <c r="KZ1305" s="79"/>
      <c r="LA1305" s="79"/>
      <c r="LB1305" s="79"/>
      <c r="LC1305" s="79"/>
      <c r="LD1305" s="79"/>
      <c r="LE1305" s="79"/>
      <c r="LF1305" s="79"/>
      <c r="LG1305" s="79"/>
      <c r="LH1305" s="79"/>
      <c r="LI1305" s="79"/>
      <c r="LJ1305" s="79"/>
      <c r="LK1305" s="79"/>
      <c r="LL1305" s="79"/>
      <c r="LM1305" s="79"/>
      <c r="LN1305" s="79"/>
      <c r="LO1305" s="79"/>
      <c r="LP1305" s="79"/>
      <c r="LQ1305" s="79"/>
      <c r="LR1305" s="79"/>
      <c r="LS1305" s="79"/>
      <c r="LT1305" s="79"/>
      <c r="LU1305" s="79"/>
      <c r="LV1305" s="79"/>
      <c r="LW1305" s="79"/>
      <c r="LX1305" s="79"/>
      <c r="LY1305" s="79"/>
      <c r="LZ1305" s="79"/>
      <c r="MA1305" s="79"/>
      <c r="MB1305" s="79"/>
      <c r="MC1305" s="79"/>
      <c r="MD1305" s="79"/>
      <c r="ME1305" s="79"/>
      <c r="MF1305" s="79"/>
      <c r="MG1305" s="79"/>
      <c r="MH1305" s="79"/>
      <c r="MI1305" s="79"/>
      <c r="MJ1305" s="79"/>
      <c r="MK1305" s="79"/>
      <c r="ML1305" s="79"/>
      <c r="MM1305" s="79"/>
      <c r="MN1305" s="79"/>
      <c r="MO1305" s="79"/>
      <c r="MP1305" s="79"/>
      <c r="MQ1305" s="79"/>
      <c r="MR1305" s="79"/>
      <c r="MS1305" s="79"/>
      <c r="MT1305" s="79"/>
      <c r="MU1305" s="79"/>
      <c r="MV1305" s="79"/>
      <c r="MW1305" s="79"/>
      <c r="MX1305" s="79"/>
      <c r="MY1305" s="79"/>
      <c r="MZ1305" s="79"/>
      <c r="NA1305" s="79"/>
      <c r="NB1305" s="79"/>
      <c r="NC1305" s="79"/>
      <c r="ND1305" s="79"/>
      <c r="NE1305" s="79"/>
      <c r="NF1305" s="79"/>
      <c r="NG1305" s="79"/>
      <c r="NH1305" s="79"/>
      <c r="NI1305" s="79"/>
      <c r="NJ1305" s="79"/>
      <c r="NK1305" s="79"/>
      <c r="NL1305" s="79"/>
      <c r="NM1305" s="79"/>
      <c r="NN1305" s="79"/>
      <c r="NO1305" s="79"/>
      <c r="NP1305" s="79"/>
      <c r="NQ1305" s="79"/>
      <c r="NR1305" s="79"/>
      <c r="NS1305" s="79"/>
      <c r="NT1305" s="79"/>
      <c r="NU1305" s="79"/>
      <c r="NV1305" s="79"/>
      <c r="NW1305" s="79"/>
      <c r="NX1305" s="79"/>
      <c r="NY1305" s="79"/>
      <c r="NZ1305" s="79"/>
      <c r="OA1305" s="79"/>
      <c r="OB1305" s="79"/>
      <c r="OC1305" s="79"/>
      <c r="OD1305" s="79"/>
      <c r="OE1305" s="79"/>
      <c r="OF1305" s="79"/>
      <c r="OG1305" s="79"/>
      <c r="OH1305" s="79"/>
      <c r="OI1305" s="79"/>
      <c r="OJ1305" s="79"/>
      <c r="OK1305" s="79"/>
      <c r="OL1305" s="79"/>
      <c r="OM1305" s="79"/>
      <c r="ON1305" s="79"/>
      <c r="OO1305" s="79"/>
      <c r="OP1305" s="79"/>
      <c r="OQ1305" s="79"/>
      <c r="OR1305" s="79"/>
      <c r="OS1305" s="79"/>
      <c r="OT1305" s="79"/>
      <c r="OU1305" s="79"/>
      <c r="OV1305" s="79"/>
      <c r="OW1305" s="79"/>
      <c r="OX1305" s="79"/>
      <c r="OY1305" s="79"/>
      <c r="OZ1305" s="79"/>
      <c r="PA1305" s="79"/>
      <c r="PB1305" s="79"/>
      <c r="PC1305" s="79"/>
      <c r="PD1305" s="79"/>
      <c r="PE1305" s="79"/>
      <c r="PF1305" s="79"/>
      <c r="PG1305" s="79"/>
      <c r="PH1305" s="79"/>
      <c r="PI1305" s="79"/>
      <c r="PJ1305" s="79"/>
      <c r="PK1305" s="79"/>
      <c r="PL1305" s="79"/>
      <c r="PM1305" s="79"/>
      <c r="PN1305" s="79"/>
      <c r="PO1305" s="79"/>
      <c r="PP1305" s="79"/>
      <c r="PQ1305" s="79"/>
      <c r="PR1305" s="79"/>
      <c r="PS1305" s="79"/>
      <c r="PT1305" s="79"/>
      <c r="PU1305" s="79"/>
      <c r="PV1305" s="79"/>
      <c r="PW1305" s="79"/>
      <c r="PX1305" s="79"/>
      <c r="PY1305" s="79"/>
      <c r="PZ1305" s="79"/>
      <c r="QA1305" s="79"/>
      <c r="QB1305" s="79"/>
      <c r="QC1305" s="79"/>
      <c r="QD1305" s="79"/>
      <c r="QE1305" s="79"/>
      <c r="QF1305" s="79"/>
      <c r="QG1305" s="79"/>
      <c r="QH1305" s="79"/>
      <c r="QI1305" s="79"/>
      <c r="QJ1305" s="79"/>
      <c r="QK1305" s="79"/>
      <c r="QL1305" s="79"/>
      <c r="QM1305" s="79"/>
      <c r="QN1305" s="79"/>
      <c r="QO1305" s="79"/>
      <c r="QP1305" s="79"/>
      <c r="QQ1305" s="79"/>
      <c r="QR1305" s="79"/>
      <c r="QS1305" s="79"/>
      <c r="QT1305" s="79"/>
      <c r="QU1305" s="79"/>
      <c r="QV1305" s="79"/>
      <c r="QW1305" s="79"/>
      <c r="QX1305" s="79"/>
      <c r="QY1305" s="79"/>
      <c r="QZ1305" s="79"/>
      <c r="RA1305" s="79"/>
      <c r="RB1305" s="79"/>
      <c r="RC1305" s="79"/>
      <c r="RD1305" s="79"/>
      <c r="RE1305" s="79"/>
      <c r="RF1305" s="79"/>
      <c r="RG1305" s="79"/>
      <c r="RH1305" s="79"/>
      <c r="RI1305" s="79"/>
      <c r="RJ1305" s="79"/>
      <c r="RK1305" s="79"/>
      <c r="RL1305" s="79"/>
      <c r="RM1305" s="79"/>
      <c r="RN1305" s="79"/>
      <c r="RO1305" s="79"/>
      <c r="RP1305" s="79"/>
      <c r="RQ1305" s="79"/>
      <c r="RR1305" s="79"/>
      <c r="RS1305" s="79"/>
      <c r="RT1305" s="79"/>
      <c r="RU1305" s="79"/>
      <c r="RV1305" s="79"/>
      <c r="RW1305" s="79"/>
      <c r="RX1305" s="79"/>
      <c r="RY1305" s="79"/>
      <c r="RZ1305" s="79"/>
      <c r="SA1305" s="79"/>
      <c r="SB1305" s="79"/>
      <c r="SC1305" s="79"/>
      <c r="SD1305" s="79"/>
      <c r="SE1305" s="79"/>
      <c r="SF1305" s="79"/>
      <c r="SG1305" s="79"/>
      <c r="SH1305" s="79"/>
      <c r="SI1305" s="79"/>
      <c r="SJ1305" s="79"/>
      <c r="SK1305" s="79"/>
      <c r="SL1305" s="79"/>
      <c r="SM1305" s="79"/>
      <c r="SN1305" s="79"/>
      <c r="SO1305" s="79"/>
      <c r="SP1305" s="79"/>
      <c r="SQ1305" s="79"/>
      <c r="SR1305" s="79"/>
      <c r="SS1305" s="79"/>
      <c r="ST1305" s="79"/>
      <c r="SU1305" s="79"/>
      <c r="SV1305" s="79"/>
      <c r="SW1305" s="79"/>
      <c r="SX1305" s="79"/>
      <c r="SY1305" s="79"/>
      <c r="SZ1305" s="79"/>
      <c r="TA1305" s="79"/>
      <c r="TB1305" s="79"/>
      <c r="TC1305" s="79"/>
      <c r="TD1305" s="79"/>
      <c r="TE1305" s="79"/>
      <c r="TF1305" s="79"/>
      <c r="TG1305" s="79"/>
      <c r="TH1305" s="79"/>
      <c r="TI1305" s="79"/>
      <c r="TJ1305" s="79"/>
      <c r="TK1305" s="79"/>
      <c r="TL1305" s="79"/>
      <c r="TM1305" s="79"/>
      <c r="TN1305" s="79"/>
      <c r="TO1305" s="79"/>
      <c r="TP1305" s="79"/>
      <c r="TQ1305" s="79"/>
      <c r="TR1305" s="79"/>
      <c r="TS1305" s="79"/>
      <c r="TT1305" s="79"/>
      <c r="TU1305" s="79"/>
      <c r="TV1305" s="79"/>
      <c r="TW1305" s="79"/>
      <c r="TX1305" s="79"/>
      <c r="TY1305" s="79"/>
      <c r="TZ1305" s="79"/>
      <c r="UA1305" s="79"/>
      <c r="UB1305" s="79"/>
      <c r="UC1305" s="79"/>
      <c r="UD1305" s="79"/>
      <c r="UE1305" s="79"/>
      <c r="UF1305" s="79"/>
      <c r="UG1305" s="79"/>
      <c r="UH1305" s="79"/>
      <c r="UI1305" s="79"/>
      <c r="UJ1305" s="79"/>
      <c r="UK1305" s="79"/>
      <c r="UL1305" s="79"/>
      <c r="UM1305" s="79"/>
      <c r="UN1305" s="79"/>
      <c r="UO1305" s="79"/>
      <c r="UP1305" s="79"/>
      <c r="UQ1305" s="79"/>
      <c r="UR1305" s="79"/>
      <c r="US1305" s="79"/>
      <c r="UT1305" s="79"/>
      <c r="UU1305" s="79"/>
      <c r="UV1305" s="79"/>
      <c r="UW1305" s="79"/>
      <c r="UX1305" s="79"/>
      <c r="UY1305" s="79"/>
      <c r="UZ1305" s="79"/>
      <c r="VA1305" s="79"/>
      <c r="VB1305" s="79"/>
      <c r="VC1305" s="79"/>
      <c r="VD1305" s="79"/>
      <c r="VE1305" s="79"/>
      <c r="VF1305" s="79"/>
      <c r="VG1305" s="79"/>
      <c r="VH1305" s="79"/>
      <c r="VI1305" s="79"/>
      <c r="VJ1305" s="79"/>
      <c r="VK1305" s="79"/>
      <c r="VL1305" s="79"/>
      <c r="VM1305" s="79"/>
      <c r="VN1305" s="79"/>
      <c r="VO1305" s="79"/>
      <c r="VP1305" s="79"/>
      <c r="VQ1305" s="79"/>
      <c r="VR1305" s="79"/>
      <c r="VS1305" s="79"/>
      <c r="VT1305" s="79"/>
      <c r="VU1305" s="79"/>
      <c r="VV1305" s="79"/>
      <c r="VW1305" s="79"/>
      <c r="VX1305" s="79"/>
      <c r="VY1305" s="79"/>
      <c r="VZ1305" s="79"/>
      <c r="WA1305" s="79"/>
      <c r="WB1305" s="79"/>
      <c r="WC1305" s="79"/>
    </row>
    <row r="1306" spans="1:601" s="102" customFormat="1">
      <c r="A1306" s="54">
        <f>IF(C1306=C1305,A1305,IF(C1306=(C1305+1),A1305,(A1305+1)))</f>
        <v>188</v>
      </c>
      <c r="B1306" s="50" t="str">
        <f>IF(L1306="Stroke",IF(M1306=M1305,IF(A1306&lt;&gt;A1305,1,IF(L1305="Stroke",B1305+1,IF(L1304="Stroke",B1304+1,IF(L1303="Stroke",B1303+1,IF(L1302="Stroke",B1302+1,IF(L1301="Stroke",B1301+1,IF(L1300="Stroke",B1300+1,IF(L1299="Stroke",B1299+1,"")))))))),IF(A1306&lt;&gt;A1304,1,IF(M1306=M1304,IF(L1304="Stroke",B1304+1,IF(M1306=M1303,IF(L1303="Stroke",B1303+1,""))),1))),"")</f>
        <v/>
      </c>
      <c r="C1306" s="54">
        <f t="shared" si="40"/>
        <v>66153</v>
      </c>
      <c r="D1306" s="54" t="str">
        <f t="shared" si="41"/>
        <v>201823</v>
      </c>
      <c r="E1306" s="54">
        <v>2018</v>
      </c>
      <c r="F1306" s="54">
        <v>2</v>
      </c>
      <c r="G1306" s="54">
        <v>3</v>
      </c>
      <c r="H1306" s="54">
        <v>18</v>
      </c>
      <c r="I1306" s="54">
        <v>22</v>
      </c>
      <c r="J1306" s="54">
        <v>33</v>
      </c>
      <c r="K1306" s="54">
        <v>290</v>
      </c>
      <c r="L1306" s="54" t="s">
        <v>29</v>
      </c>
      <c r="M1306" s="54">
        <v>1</v>
      </c>
      <c r="N1306" s="54" t="s">
        <v>21</v>
      </c>
      <c r="O1306" s="54" t="s">
        <v>27</v>
      </c>
      <c r="P1306" s="54">
        <v>0</v>
      </c>
      <c r="Q1306" s="54" t="s">
        <v>140</v>
      </c>
      <c r="R1306" s="61"/>
      <c r="S1306" s="61"/>
      <c r="T1306" s="61"/>
      <c r="U1306" s="79"/>
      <c r="V1306" s="79"/>
      <c r="W1306" s="79"/>
      <c r="X1306" s="79"/>
      <c r="Y1306" s="79"/>
      <c r="Z1306" s="79"/>
      <c r="AA1306" s="79"/>
      <c r="AB1306" s="79"/>
      <c r="AC1306" s="79"/>
      <c r="AD1306" s="79"/>
      <c r="AE1306" s="79"/>
      <c r="AF1306" s="79"/>
      <c r="AG1306" s="79"/>
      <c r="AH1306" s="79"/>
      <c r="AI1306" s="79"/>
      <c r="AJ1306" s="79"/>
      <c r="AK1306" s="79"/>
      <c r="AL1306" s="79"/>
      <c r="AM1306" s="79"/>
      <c r="AN1306" s="79"/>
      <c r="AO1306" s="79"/>
      <c r="AP1306" s="79"/>
      <c r="AQ1306" s="79"/>
      <c r="AR1306" s="79"/>
      <c r="AS1306" s="79"/>
      <c r="AT1306" s="79"/>
      <c r="AU1306" s="79"/>
      <c r="AV1306" s="79"/>
      <c r="AW1306" s="79"/>
      <c r="AX1306" s="79"/>
      <c r="AY1306" s="79"/>
      <c r="AZ1306" s="79"/>
      <c r="BA1306" s="79"/>
      <c r="BB1306" s="79"/>
      <c r="BC1306" s="79"/>
      <c r="BD1306" s="79"/>
      <c r="BE1306" s="79"/>
      <c r="BF1306" s="79"/>
      <c r="BG1306" s="79"/>
      <c r="BH1306" s="79"/>
      <c r="BI1306" s="79"/>
      <c r="BJ1306" s="79"/>
      <c r="BK1306" s="79"/>
      <c r="BL1306" s="79"/>
      <c r="BM1306" s="79"/>
      <c r="BN1306" s="79"/>
      <c r="BO1306" s="79"/>
      <c r="BP1306" s="79"/>
      <c r="BQ1306" s="79"/>
      <c r="BR1306" s="79"/>
      <c r="BS1306" s="79"/>
      <c r="BT1306" s="79"/>
      <c r="BU1306" s="79"/>
      <c r="BV1306" s="79"/>
      <c r="BW1306" s="79"/>
      <c r="BX1306" s="79"/>
      <c r="BY1306" s="79"/>
      <c r="BZ1306" s="79"/>
      <c r="CA1306" s="79"/>
      <c r="CB1306" s="79"/>
      <c r="CC1306" s="79"/>
      <c r="CD1306" s="79"/>
      <c r="CE1306" s="79"/>
      <c r="CF1306" s="79"/>
      <c r="CG1306" s="79"/>
      <c r="CH1306" s="79"/>
      <c r="CI1306" s="79"/>
      <c r="CJ1306" s="79"/>
      <c r="CK1306" s="79"/>
      <c r="CL1306" s="79"/>
      <c r="CM1306" s="79"/>
      <c r="CN1306" s="79"/>
      <c r="CO1306" s="79"/>
      <c r="CP1306" s="79"/>
      <c r="CQ1306" s="79"/>
      <c r="CR1306" s="79"/>
      <c r="CS1306" s="79"/>
      <c r="CT1306" s="79"/>
      <c r="CU1306" s="79"/>
      <c r="CV1306" s="79"/>
      <c r="CW1306" s="79"/>
      <c r="CX1306" s="79"/>
      <c r="CY1306" s="79"/>
      <c r="CZ1306" s="79"/>
      <c r="DA1306" s="79"/>
      <c r="DB1306" s="79"/>
      <c r="DC1306" s="79"/>
      <c r="DD1306" s="79"/>
      <c r="DE1306" s="79"/>
      <c r="DF1306" s="79"/>
      <c r="DG1306" s="79"/>
      <c r="DH1306" s="79"/>
      <c r="DI1306" s="79"/>
      <c r="DJ1306" s="79"/>
      <c r="DK1306" s="79"/>
      <c r="DL1306" s="79"/>
      <c r="DM1306" s="79"/>
      <c r="DN1306" s="79"/>
      <c r="DO1306" s="79"/>
      <c r="DP1306" s="79"/>
      <c r="DQ1306" s="79"/>
      <c r="DR1306" s="79"/>
      <c r="DS1306" s="79"/>
      <c r="DT1306" s="79"/>
      <c r="DU1306" s="79"/>
      <c r="DV1306" s="79"/>
      <c r="DW1306" s="79"/>
      <c r="DX1306" s="79"/>
      <c r="DY1306" s="79"/>
      <c r="DZ1306" s="79"/>
      <c r="EA1306" s="79"/>
      <c r="EB1306" s="79"/>
      <c r="EC1306" s="79"/>
      <c r="ED1306" s="79"/>
      <c r="EE1306" s="79"/>
      <c r="EF1306" s="79"/>
      <c r="EG1306" s="79"/>
      <c r="EH1306" s="79"/>
      <c r="EI1306" s="79"/>
      <c r="EJ1306" s="79"/>
      <c r="EK1306" s="79"/>
      <c r="EL1306" s="79"/>
      <c r="EM1306" s="79"/>
      <c r="EN1306" s="79"/>
      <c r="EO1306" s="79"/>
      <c r="EP1306" s="79"/>
      <c r="EQ1306" s="79"/>
      <c r="ER1306" s="79"/>
      <c r="ES1306" s="79"/>
      <c r="ET1306" s="79"/>
      <c r="EU1306" s="79"/>
      <c r="EV1306" s="79"/>
      <c r="EW1306" s="79"/>
      <c r="EX1306" s="79"/>
      <c r="EY1306" s="79"/>
      <c r="EZ1306" s="79"/>
      <c r="FA1306" s="79"/>
      <c r="FB1306" s="79"/>
      <c r="FC1306" s="79"/>
      <c r="FD1306" s="79"/>
      <c r="FE1306" s="79"/>
      <c r="FF1306" s="79"/>
      <c r="FG1306" s="79"/>
      <c r="FH1306" s="79"/>
      <c r="FI1306" s="79"/>
      <c r="FJ1306" s="79"/>
      <c r="FK1306" s="79"/>
      <c r="FL1306" s="79"/>
      <c r="FM1306" s="79"/>
      <c r="FN1306" s="79"/>
      <c r="FO1306" s="79"/>
      <c r="FP1306" s="79"/>
      <c r="FQ1306" s="79"/>
      <c r="FR1306" s="79"/>
      <c r="FS1306" s="79"/>
      <c r="FT1306" s="79"/>
      <c r="FU1306" s="79"/>
      <c r="FV1306" s="79"/>
      <c r="FW1306" s="79"/>
      <c r="FX1306" s="79"/>
      <c r="FY1306" s="79"/>
      <c r="FZ1306" s="79"/>
      <c r="GA1306" s="79"/>
      <c r="GB1306" s="79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79"/>
      <c r="HP1306" s="79"/>
      <c r="HQ1306" s="79"/>
      <c r="HR1306" s="79"/>
      <c r="HS1306" s="79"/>
      <c r="HT1306" s="79"/>
      <c r="HU1306" s="79"/>
      <c r="HV1306" s="79"/>
      <c r="HW1306" s="79"/>
      <c r="HX1306" s="79"/>
      <c r="HY1306" s="79"/>
      <c r="HZ1306" s="79"/>
      <c r="IA1306" s="79"/>
      <c r="IB1306" s="79"/>
      <c r="IC1306" s="79"/>
      <c r="ID1306" s="79"/>
      <c r="IE1306" s="79"/>
      <c r="IF1306" s="79"/>
      <c r="IG1306" s="79"/>
      <c r="IH1306" s="79"/>
      <c r="II1306" s="79"/>
      <c r="IJ1306" s="79"/>
      <c r="IK1306" s="79"/>
      <c r="IL1306" s="79"/>
      <c r="IM1306" s="79"/>
      <c r="IN1306" s="79"/>
      <c r="IO1306" s="79"/>
      <c r="IP1306" s="79"/>
      <c r="IQ1306" s="79"/>
      <c r="IR1306" s="79"/>
      <c r="IS1306" s="79"/>
      <c r="IT1306" s="79"/>
      <c r="IU1306" s="79"/>
      <c r="IV1306" s="79"/>
      <c r="IW1306" s="79"/>
      <c r="IX1306" s="79"/>
      <c r="IY1306" s="79"/>
      <c r="IZ1306" s="79"/>
      <c r="JA1306" s="79"/>
      <c r="JB1306" s="79"/>
      <c r="JC1306" s="79"/>
      <c r="JD1306" s="79"/>
      <c r="JE1306" s="79"/>
      <c r="JF1306" s="79"/>
      <c r="JG1306" s="79"/>
      <c r="JH1306" s="79"/>
      <c r="JI1306" s="79"/>
      <c r="JJ1306" s="79"/>
      <c r="JK1306" s="79"/>
      <c r="JL1306" s="79"/>
      <c r="JM1306" s="79"/>
      <c r="JN1306" s="79"/>
      <c r="JO1306" s="79"/>
      <c r="JP1306" s="79"/>
      <c r="JQ1306" s="79"/>
      <c r="JR1306" s="79"/>
      <c r="JS1306" s="79"/>
      <c r="JT1306" s="79"/>
      <c r="JU1306" s="79"/>
      <c r="JV1306" s="79"/>
      <c r="JW1306" s="79"/>
      <c r="JX1306" s="79"/>
      <c r="JY1306" s="79"/>
      <c r="JZ1306" s="79"/>
      <c r="KA1306" s="79"/>
      <c r="KB1306" s="79"/>
      <c r="KC1306" s="79"/>
      <c r="KD1306" s="79"/>
      <c r="KE1306" s="79"/>
      <c r="KF1306" s="79"/>
      <c r="KG1306" s="79"/>
      <c r="KH1306" s="79"/>
      <c r="KI1306" s="79"/>
      <c r="KJ1306" s="79"/>
      <c r="KK1306" s="79"/>
      <c r="KL1306" s="79"/>
      <c r="KM1306" s="79"/>
      <c r="KN1306" s="79"/>
      <c r="KO1306" s="79"/>
      <c r="KP1306" s="79"/>
      <c r="KQ1306" s="79"/>
      <c r="KR1306" s="79"/>
      <c r="KS1306" s="79"/>
      <c r="KT1306" s="79"/>
      <c r="KU1306" s="79"/>
      <c r="KV1306" s="79"/>
      <c r="KW1306" s="79"/>
      <c r="KX1306" s="79"/>
      <c r="KY1306" s="79"/>
      <c r="KZ1306" s="79"/>
      <c r="LA1306" s="79"/>
      <c r="LB1306" s="79"/>
      <c r="LC1306" s="79"/>
      <c r="LD1306" s="79"/>
      <c r="LE1306" s="79"/>
      <c r="LF1306" s="79"/>
      <c r="LG1306" s="79"/>
      <c r="LH1306" s="79"/>
      <c r="LI1306" s="79"/>
      <c r="LJ1306" s="79"/>
      <c r="LK1306" s="79"/>
      <c r="LL1306" s="79"/>
      <c r="LM1306" s="79"/>
      <c r="LN1306" s="79"/>
      <c r="LO1306" s="79"/>
      <c r="LP1306" s="79"/>
      <c r="LQ1306" s="79"/>
      <c r="LR1306" s="79"/>
      <c r="LS1306" s="79"/>
      <c r="LT1306" s="79"/>
      <c r="LU1306" s="79"/>
      <c r="LV1306" s="79"/>
      <c r="LW1306" s="79"/>
      <c r="LX1306" s="79"/>
      <c r="LY1306" s="79"/>
      <c r="LZ1306" s="79"/>
      <c r="MA1306" s="79"/>
      <c r="MB1306" s="79"/>
      <c r="MC1306" s="79"/>
      <c r="MD1306" s="79"/>
      <c r="ME1306" s="79"/>
      <c r="MF1306" s="79"/>
      <c r="MG1306" s="79"/>
      <c r="MH1306" s="79"/>
      <c r="MI1306" s="79"/>
      <c r="MJ1306" s="79"/>
      <c r="MK1306" s="79"/>
      <c r="ML1306" s="79"/>
      <c r="MM1306" s="79"/>
      <c r="MN1306" s="79"/>
      <c r="MO1306" s="79"/>
      <c r="MP1306" s="79"/>
      <c r="MQ1306" s="79"/>
      <c r="MR1306" s="79"/>
      <c r="MS1306" s="79"/>
      <c r="MT1306" s="79"/>
      <c r="MU1306" s="79"/>
      <c r="MV1306" s="79"/>
      <c r="MW1306" s="79"/>
      <c r="MX1306" s="79"/>
      <c r="MY1306" s="79"/>
      <c r="MZ1306" s="79"/>
      <c r="NA1306" s="79"/>
      <c r="NB1306" s="79"/>
      <c r="NC1306" s="79"/>
      <c r="ND1306" s="79"/>
      <c r="NE1306" s="79"/>
      <c r="NF1306" s="79"/>
      <c r="NG1306" s="79"/>
      <c r="NH1306" s="79"/>
      <c r="NI1306" s="79"/>
      <c r="NJ1306" s="79"/>
      <c r="NK1306" s="79"/>
      <c r="NL1306" s="79"/>
      <c r="NM1306" s="79"/>
      <c r="NN1306" s="79"/>
      <c r="NO1306" s="79"/>
      <c r="NP1306" s="79"/>
      <c r="NQ1306" s="79"/>
      <c r="NR1306" s="79"/>
      <c r="NS1306" s="79"/>
      <c r="NT1306" s="79"/>
      <c r="NU1306" s="79"/>
      <c r="NV1306" s="79"/>
      <c r="NW1306" s="79"/>
      <c r="NX1306" s="79"/>
      <c r="NY1306" s="79"/>
      <c r="NZ1306" s="79"/>
      <c r="OA1306" s="79"/>
      <c r="OB1306" s="79"/>
      <c r="OC1306" s="79"/>
      <c r="OD1306" s="79"/>
      <c r="OE1306" s="79"/>
      <c r="OF1306" s="79"/>
      <c r="OG1306" s="79"/>
      <c r="OH1306" s="79"/>
      <c r="OI1306" s="79"/>
      <c r="OJ1306" s="79"/>
      <c r="OK1306" s="79"/>
      <c r="OL1306" s="79"/>
      <c r="OM1306" s="79"/>
      <c r="ON1306" s="79"/>
      <c r="OO1306" s="79"/>
      <c r="OP1306" s="79"/>
      <c r="OQ1306" s="79"/>
      <c r="OR1306" s="79"/>
      <c r="OS1306" s="79"/>
      <c r="OT1306" s="79"/>
      <c r="OU1306" s="79"/>
      <c r="OV1306" s="79"/>
      <c r="OW1306" s="79"/>
      <c r="OX1306" s="79"/>
      <c r="OY1306" s="79"/>
      <c r="OZ1306" s="79"/>
      <c r="PA1306" s="79"/>
      <c r="PB1306" s="79"/>
      <c r="PC1306" s="79"/>
      <c r="PD1306" s="79"/>
      <c r="PE1306" s="79"/>
      <c r="PF1306" s="79"/>
      <c r="PG1306" s="79"/>
      <c r="PH1306" s="79"/>
      <c r="PI1306" s="79"/>
      <c r="PJ1306" s="79"/>
      <c r="PK1306" s="79"/>
      <c r="PL1306" s="79"/>
      <c r="PM1306" s="79"/>
      <c r="PN1306" s="79"/>
      <c r="PO1306" s="79"/>
      <c r="PP1306" s="79"/>
      <c r="PQ1306" s="79"/>
      <c r="PR1306" s="79"/>
      <c r="PS1306" s="79"/>
      <c r="PT1306" s="79"/>
      <c r="PU1306" s="79"/>
      <c r="PV1306" s="79"/>
      <c r="PW1306" s="79"/>
      <c r="PX1306" s="79"/>
      <c r="PY1306" s="79"/>
      <c r="PZ1306" s="79"/>
      <c r="QA1306" s="79"/>
      <c r="QB1306" s="79"/>
      <c r="QC1306" s="79"/>
      <c r="QD1306" s="79"/>
      <c r="QE1306" s="79"/>
      <c r="QF1306" s="79"/>
      <c r="QG1306" s="79"/>
      <c r="QH1306" s="79"/>
      <c r="QI1306" s="79"/>
      <c r="QJ1306" s="79"/>
      <c r="QK1306" s="79"/>
      <c r="QL1306" s="79"/>
      <c r="QM1306" s="79"/>
      <c r="QN1306" s="79"/>
      <c r="QO1306" s="79"/>
      <c r="QP1306" s="79"/>
      <c r="QQ1306" s="79"/>
      <c r="QR1306" s="79"/>
      <c r="QS1306" s="79"/>
      <c r="QT1306" s="79"/>
      <c r="QU1306" s="79"/>
      <c r="QV1306" s="79"/>
      <c r="QW1306" s="79"/>
      <c r="QX1306" s="79"/>
      <c r="QY1306" s="79"/>
      <c r="QZ1306" s="79"/>
      <c r="RA1306" s="79"/>
      <c r="RB1306" s="79"/>
      <c r="RC1306" s="79"/>
      <c r="RD1306" s="79"/>
      <c r="RE1306" s="79"/>
      <c r="RF1306" s="79"/>
      <c r="RG1306" s="79"/>
      <c r="RH1306" s="79"/>
      <c r="RI1306" s="79"/>
      <c r="RJ1306" s="79"/>
      <c r="RK1306" s="79"/>
      <c r="RL1306" s="79"/>
      <c r="RM1306" s="79"/>
      <c r="RN1306" s="79"/>
      <c r="RO1306" s="79"/>
      <c r="RP1306" s="79"/>
      <c r="RQ1306" s="79"/>
      <c r="RR1306" s="79"/>
      <c r="RS1306" s="79"/>
      <c r="RT1306" s="79"/>
      <c r="RU1306" s="79"/>
      <c r="RV1306" s="79"/>
      <c r="RW1306" s="79"/>
      <c r="RX1306" s="79"/>
      <c r="RY1306" s="79"/>
      <c r="RZ1306" s="79"/>
      <c r="SA1306" s="79"/>
      <c r="SB1306" s="79"/>
      <c r="SC1306" s="79"/>
      <c r="SD1306" s="79"/>
      <c r="SE1306" s="79"/>
      <c r="SF1306" s="79"/>
      <c r="SG1306" s="79"/>
      <c r="SH1306" s="79"/>
      <c r="SI1306" s="79"/>
      <c r="SJ1306" s="79"/>
      <c r="SK1306" s="79"/>
      <c r="SL1306" s="79"/>
      <c r="SM1306" s="79"/>
      <c r="SN1306" s="79"/>
      <c r="SO1306" s="79"/>
      <c r="SP1306" s="79"/>
      <c r="SQ1306" s="79"/>
      <c r="SR1306" s="79"/>
      <c r="SS1306" s="79"/>
      <c r="ST1306" s="79"/>
      <c r="SU1306" s="79"/>
      <c r="SV1306" s="79"/>
      <c r="SW1306" s="79"/>
      <c r="SX1306" s="79"/>
      <c r="SY1306" s="79"/>
      <c r="SZ1306" s="79"/>
      <c r="TA1306" s="79"/>
      <c r="TB1306" s="79"/>
      <c r="TC1306" s="79"/>
      <c r="TD1306" s="79"/>
      <c r="TE1306" s="79"/>
      <c r="TF1306" s="79"/>
      <c r="TG1306" s="79"/>
      <c r="TH1306" s="79"/>
      <c r="TI1306" s="79"/>
      <c r="TJ1306" s="79"/>
      <c r="TK1306" s="79"/>
      <c r="TL1306" s="79"/>
      <c r="TM1306" s="79"/>
      <c r="TN1306" s="79"/>
      <c r="TO1306" s="79"/>
      <c r="TP1306" s="79"/>
      <c r="TQ1306" s="79"/>
      <c r="TR1306" s="79"/>
      <c r="TS1306" s="79"/>
      <c r="TT1306" s="79"/>
      <c r="TU1306" s="79"/>
      <c r="TV1306" s="79"/>
      <c r="TW1306" s="79"/>
      <c r="TX1306" s="79"/>
      <c r="TY1306" s="79"/>
      <c r="TZ1306" s="79"/>
      <c r="UA1306" s="79"/>
      <c r="UB1306" s="79"/>
      <c r="UC1306" s="79"/>
      <c r="UD1306" s="79"/>
      <c r="UE1306" s="79"/>
      <c r="UF1306" s="79"/>
      <c r="UG1306" s="79"/>
      <c r="UH1306" s="79"/>
      <c r="UI1306" s="79"/>
      <c r="UJ1306" s="79"/>
      <c r="UK1306" s="79"/>
      <c r="UL1306" s="79"/>
      <c r="UM1306" s="79"/>
      <c r="UN1306" s="79"/>
      <c r="UO1306" s="79"/>
      <c r="UP1306" s="79"/>
      <c r="UQ1306" s="79"/>
      <c r="UR1306" s="79"/>
      <c r="US1306" s="79"/>
      <c r="UT1306" s="79"/>
      <c r="UU1306" s="79"/>
      <c r="UV1306" s="79"/>
      <c r="UW1306" s="79"/>
      <c r="UX1306" s="79"/>
      <c r="UY1306" s="79"/>
      <c r="UZ1306" s="79"/>
      <c r="VA1306" s="79"/>
      <c r="VB1306" s="79"/>
      <c r="VC1306" s="79"/>
      <c r="VD1306" s="79"/>
      <c r="VE1306" s="79"/>
      <c r="VF1306" s="79"/>
      <c r="VG1306" s="79"/>
      <c r="VH1306" s="79"/>
      <c r="VI1306" s="79"/>
      <c r="VJ1306" s="79"/>
      <c r="VK1306" s="79"/>
      <c r="VL1306" s="79"/>
      <c r="VM1306" s="79"/>
      <c r="VN1306" s="79"/>
      <c r="VO1306" s="79"/>
      <c r="VP1306" s="79"/>
      <c r="VQ1306" s="79"/>
      <c r="VR1306" s="79"/>
      <c r="VS1306" s="79"/>
      <c r="VT1306" s="79"/>
      <c r="VU1306" s="79"/>
      <c r="VV1306" s="79"/>
      <c r="VW1306" s="79"/>
      <c r="VX1306" s="79"/>
      <c r="VY1306" s="79"/>
      <c r="VZ1306" s="79"/>
      <c r="WA1306" s="79"/>
      <c r="WB1306" s="79"/>
      <c r="WC1306" s="79"/>
    </row>
    <row r="1307" spans="1:601" s="102" customFormat="1">
      <c r="A1307" s="53">
        <f>IF(C1307=C1306,A1306,IF(C1307=(C1306+1),A1306,(A1306+1)))</f>
        <v>189</v>
      </c>
      <c r="B1307" s="50">
        <f>IF(L1307="Stroke",IF(M1307=M1306,IF(A1307&lt;&gt;A1306,1,IF(L1306="Stroke",B1306+1,IF(L1305="Stroke",B1305+1,IF(L1304="Stroke",B1304+1,IF(L1303="Stroke",B1303+1,IF(L1302="Stroke",B1302+1,IF(L1301="Stroke",B1301+1,IF(L1300="Stroke",B1300+1,"")))))))),IF(A1307&lt;&gt;A1305,1,IF(M1307=M1305,IF(L1305="Stroke",B1305+1,IF(M1307=M1304,IF(L1304="Stroke",B1304+1,""))),1))),"")</f>
        <v>1</v>
      </c>
      <c r="C1307" s="53">
        <f t="shared" si="40"/>
        <v>66225</v>
      </c>
      <c r="D1307" s="53" t="str">
        <f t="shared" si="41"/>
        <v>201823</v>
      </c>
      <c r="E1307" s="53">
        <v>2018</v>
      </c>
      <c r="F1307" s="53">
        <v>2</v>
      </c>
      <c r="G1307" s="53">
        <v>3</v>
      </c>
      <c r="H1307" s="53">
        <v>18</v>
      </c>
      <c r="I1307" s="53">
        <v>23</v>
      </c>
      <c r="J1307" s="53">
        <v>45</v>
      </c>
      <c r="K1307" s="53">
        <v>687</v>
      </c>
      <c r="L1307" s="53" t="s">
        <v>26</v>
      </c>
      <c r="M1307" s="53">
        <v>1</v>
      </c>
      <c r="N1307" s="53" t="s">
        <v>21</v>
      </c>
      <c r="O1307" s="53" t="s">
        <v>27</v>
      </c>
      <c r="P1307" s="53">
        <v>18</v>
      </c>
      <c r="Q1307" s="53" t="s">
        <v>138</v>
      </c>
      <c r="R1307" s="61"/>
      <c r="S1307" s="61"/>
      <c r="T1307" s="61"/>
      <c r="U1307" s="79"/>
      <c r="V1307" s="79"/>
      <c r="W1307" s="79"/>
      <c r="X1307" s="79"/>
      <c r="Y1307" s="79"/>
      <c r="Z1307" s="79"/>
      <c r="AA1307" s="79"/>
      <c r="AB1307" s="79"/>
      <c r="AC1307" s="79"/>
      <c r="AD1307" s="79"/>
      <c r="AE1307" s="79"/>
      <c r="AF1307" s="79"/>
      <c r="AG1307" s="79"/>
      <c r="AH1307" s="79"/>
      <c r="AI1307" s="79"/>
      <c r="AJ1307" s="79"/>
      <c r="AK1307" s="79"/>
      <c r="AL1307" s="79"/>
      <c r="AM1307" s="79"/>
      <c r="AN1307" s="79"/>
      <c r="AO1307" s="79"/>
      <c r="AP1307" s="79"/>
      <c r="AQ1307" s="79"/>
      <c r="AR1307" s="79"/>
      <c r="AS1307" s="79"/>
      <c r="AT1307" s="79"/>
      <c r="AU1307" s="79"/>
      <c r="AV1307" s="79"/>
      <c r="AW1307" s="79"/>
      <c r="AX1307" s="79"/>
      <c r="AY1307" s="79"/>
      <c r="AZ1307" s="79"/>
      <c r="BA1307" s="79"/>
      <c r="BB1307" s="79"/>
      <c r="BC1307" s="79"/>
      <c r="BD1307" s="79"/>
      <c r="BE1307" s="79"/>
      <c r="BF1307" s="79"/>
      <c r="BG1307" s="79"/>
      <c r="BH1307" s="79"/>
      <c r="BI1307" s="79"/>
      <c r="BJ1307" s="79"/>
      <c r="BK1307" s="79"/>
      <c r="BL1307" s="79"/>
      <c r="BM1307" s="79"/>
      <c r="BN1307" s="79"/>
      <c r="BO1307" s="79"/>
      <c r="BP1307" s="79"/>
      <c r="BQ1307" s="79"/>
      <c r="BR1307" s="79"/>
      <c r="BS1307" s="79"/>
      <c r="BT1307" s="79"/>
      <c r="BU1307" s="79"/>
      <c r="BV1307" s="79"/>
      <c r="BW1307" s="79"/>
      <c r="BX1307" s="79"/>
      <c r="BY1307" s="79"/>
      <c r="BZ1307" s="79"/>
      <c r="CA1307" s="79"/>
      <c r="CB1307" s="79"/>
      <c r="CC1307" s="79"/>
      <c r="CD1307" s="79"/>
      <c r="CE1307" s="79"/>
      <c r="CF1307" s="79"/>
      <c r="CG1307" s="79"/>
      <c r="CH1307" s="79"/>
      <c r="CI1307" s="79"/>
      <c r="CJ1307" s="79"/>
      <c r="CK1307" s="79"/>
      <c r="CL1307" s="79"/>
      <c r="CM1307" s="79"/>
      <c r="CN1307" s="79"/>
      <c r="CO1307" s="79"/>
      <c r="CP1307" s="79"/>
      <c r="CQ1307" s="79"/>
      <c r="CR1307" s="79"/>
      <c r="CS1307" s="79"/>
      <c r="CT1307" s="79"/>
      <c r="CU1307" s="79"/>
      <c r="CV1307" s="79"/>
      <c r="CW1307" s="79"/>
      <c r="CX1307" s="79"/>
      <c r="CY1307" s="79"/>
      <c r="CZ1307" s="79"/>
      <c r="DA1307" s="79"/>
      <c r="DB1307" s="79"/>
      <c r="DC1307" s="79"/>
      <c r="DD1307" s="79"/>
      <c r="DE1307" s="79"/>
      <c r="DF1307" s="79"/>
      <c r="DG1307" s="79"/>
      <c r="DH1307" s="79"/>
      <c r="DI1307" s="79"/>
      <c r="DJ1307" s="79"/>
      <c r="DK1307" s="79"/>
      <c r="DL1307" s="79"/>
      <c r="DM1307" s="79"/>
      <c r="DN1307" s="79"/>
      <c r="DO1307" s="79"/>
      <c r="DP1307" s="79"/>
      <c r="DQ1307" s="79"/>
      <c r="DR1307" s="79"/>
      <c r="DS1307" s="79"/>
      <c r="DT1307" s="79"/>
      <c r="DU1307" s="79"/>
      <c r="DV1307" s="79"/>
      <c r="DW1307" s="79"/>
      <c r="DX1307" s="79"/>
      <c r="DY1307" s="79"/>
      <c r="DZ1307" s="79"/>
      <c r="EA1307" s="79"/>
      <c r="EB1307" s="79"/>
      <c r="EC1307" s="79"/>
      <c r="ED1307" s="79"/>
      <c r="EE1307" s="79"/>
      <c r="EF1307" s="79"/>
      <c r="EG1307" s="79"/>
      <c r="EH1307" s="79"/>
      <c r="EI1307" s="79"/>
      <c r="EJ1307" s="79"/>
      <c r="EK1307" s="79"/>
      <c r="EL1307" s="79"/>
      <c r="EM1307" s="79"/>
      <c r="EN1307" s="79"/>
      <c r="EO1307" s="79"/>
      <c r="EP1307" s="79"/>
      <c r="EQ1307" s="79"/>
      <c r="ER1307" s="79"/>
      <c r="ES1307" s="79"/>
      <c r="ET1307" s="79"/>
      <c r="EU1307" s="79"/>
      <c r="EV1307" s="79"/>
      <c r="EW1307" s="79"/>
      <c r="EX1307" s="79"/>
      <c r="EY1307" s="79"/>
      <c r="EZ1307" s="79"/>
      <c r="FA1307" s="79"/>
      <c r="FB1307" s="79"/>
      <c r="FC1307" s="79"/>
      <c r="FD1307" s="79"/>
      <c r="FE1307" s="79"/>
      <c r="FF1307" s="79"/>
      <c r="FG1307" s="79"/>
      <c r="FH1307" s="79"/>
      <c r="FI1307" s="79"/>
      <c r="FJ1307" s="79"/>
      <c r="FK1307" s="79"/>
      <c r="FL1307" s="79"/>
      <c r="FM1307" s="79"/>
      <c r="FN1307" s="79"/>
      <c r="FO1307" s="79"/>
      <c r="FP1307" s="79"/>
      <c r="FQ1307" s="79"/>
      <c r="FR1307" s="79"/>
      <c r="FS1307" s="79"/>
      <c r="FT1307" s="79"/>
      <c r="FU1307" s="79"/>
      <c r="FV1307" s="79"/>
      <c r="FW1307" s="79"/>
      <c r="FX1307" s="79"/>
      <c r="FY1307" s="79"/>
      <c r="FZ1307" s="79"/>
      <c r="GA1307" s="79"/>
      <c r="GB1307" s="79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79"/>
      <c r="HP1307" s="79"/>
      <c r="HQ1307" s="79"/>
      <c r="HR1307" s="79"/>
      <c r="HS1307" s="79"/>
      <c r="HT1307" s="79"/>
      <c r="HU1307" s="79"/>
      <c r="HV1307" s="79"/>
      <c r="HW1307" s="79"/>
      <c r="HX1307" s="79"/>
      <c r="HY1307" s="79"/>
      <c r="HZ1307" s="79"/>
      <c r="IA1307" s="79"/>
      <c r="IB1307" s="79"/>
      <c r="IC1307" s="79"/>
      <c r="ID1307" s="79"/>
      <c r="IE1307" s="79"/>
      <c r="IF1307" s="79"/>
      <c r="IG1307" s="79"/>
      <c r="IH1307" s="79"/>
      <c r="II1307" s="79"/>
      <c r="IJ1307" s="79"/>
      <c r="IK1307" s="79"/>
      <c r="IL1307" s="79"/>
      <c r="IM1307" s="79"/>
      <c r="IN1307" s="79"/>
      <c r="IO1307" s="79"/>
      <c r="IP1307" s="79"/>
      <c r="IQ1307" s="79"/>
      <c r="IR1307" s="79"/>
      <c r="IS1307" s="79"/>
      <c r="IT1307" s="79"/>
      <c r="IU1307" s="79"/>
      <c r="IV1307" s="79"/>
      <c r="IW1307" s="79"/>
      <c r="IX1307" s="79"/>
      <c r="IY1307" s="79"/>
      <c r="IZ1307" s="79"/>
      <c r="JA1307" s="79"/>
      <c r="JB1307" s="79"/>
      <c r="JC1307" s="79"/>
      <c r="JD1307" s="79"/>
      <c r="JE1307" s="79"/>
      <c r="JF1307" s="79"/>
      <c r="JG1307" s="79"/>
      <c r="JH1307" s="79"/>
      <c r="JI1307" s="79"/>
      <c r="JJ1307" s="79"/>
      <c r="JK1307" s="79"/>
      <c r="JL1307" s="79"/>
      <c r="JM1307" s="79"/>
      <c r="JN1307" s="79"/>
      <c r="JO1307" s="79"/>
      <c r="JP1307" s="79"/>
      <c r="JQ1307" s="79"/>
      <c r="JR1307" s="79"/>
      <c r="JS1307" s="79"/>
      <c r="JT1307" s="79"/>
      <c r="JU1307" s="79"/>
      <c r="JV1307" s="79"/>
      <c r="JW1307" s="79"/>
      <c r="JX1307" s="79"/>
      <c r="JY1307" s="79"/>
      <c r="JZ1307" s="79"/>
      <c r="KA1307" s="79"/>
      <c r="KB1307" s="79"/>
      <c r="KC1307" s="79"/>
      <c r="KD1307" s="79"/>
      <c r="KE1307" s="79"/>
      <c r="KF1307" s="79"/>
      <c r="KG1307" s="79"/>
      <c r="KH1307" s="79"/>
      <c r="KI1307" s="79"/>
      <c r="KJ1307" s="79"/>
      <c r="KK1307" s="79"/>
      <c r="KL1307" s="79"/>
      <c r="KM1307" s="79"/>
      <c r="KN1307" s="79"/>
      <c r="KO1307" s="79"/>
      <c r="KP1307" s="79"/>
      <c r="KQ1307" s="79"/>
      <c r="KR1307" s="79"/>
      <c r="KS1307" s="79"/>
      <c r="KT1307" s="79"/>
      <c r="KU1307" s="79"/>
      <c r="KV1307" s="79"/>
      <c r="KW1307" s="79"/>
      <c r="KX1307" s="79"/>
      <c r="KY1307" s="79"/>
      <c r="KZ1307" s="79"/>
      <c r="LA1307" s="79"/>
      <c r="LB1307" s="79"/>
      <c r="LC1307" s="79"/>
      <c r="LD1307" s="79"/>
      <c r="LE1307" s="79"/>
      <c r="LF1307" s="79"/>
      <c r="LG1307" s="79"/>
      <c r="LH1307" s="79"/>
      <c r="LI1307" s="79"/>
      <c r="LJ1307" s="79"/>
      <c r="LK1307" s="79"/>
      <c r="LL1307" s="79"/>
      <c r="LM1307" s="79"/>
      <c r="LN1307" s="79"/>
      <c r="LO1307" s="79"/>
      <c r="LP1307" s="79"/>
      <c r="LQ1307" s="79"/>
      <c r="LR1307" s="79"/>
      <c r="LS1307" s="79"/>
      <c r="LT1307" s="79"/>
      <c r="LU1307" s="79"/>
      <c r="LV1307" s="79"/>
      <c r="LW1307" s="79"/>
      <c r="LX1307" s="79"/>
      <c r="LY1307" s="79"/>
      <c r="LZ1307" s="79"/>
      <c r="MA1307" s="79"/>
      <c r="MB1307" s="79"/>
      <c r="MC1307" s="79"/>
      <c r="MD1307" s="79"/>
      <c r="ME1307" s="79"/>
      <c r="MF1307" s="79"/>
      <c r="MG1307" s="79"/>
      <c r="MH1307" s="79"/>
      <c r="MI1307" s="79"/>
      <c r="MJ1307" s="79"/>
      <c r="MK1307" s="79"/>
      <c r="ML1307" s="79"/>
      <c r="MM1307" s="79"/>
      <c r="MN1307" s="79"/>
      <c r="MO1307" s="79"/>
      <c r="MP1307" s="79"/>
      <c r="MQ1307" s="79"/>
      <c r="MR1307" s="79"/>
      <c r="MS1307" s="79"/>
      <c r="MT1307" s="79"/>
      <c r="MU1307" s="79"/>
      <c r="MV1307" s="79"/>
      <c r="MW1307" s="79"/>
      <c r="MX1307" s="79"/>
      <c r="MY1307" s="79"/>
      <c r="MZ1307" s="79"/>
      <c r="NA1307" s="79"/>
      <c r="NB1307" s="79"/>
      <c r="NC1307" s="79"/>
      <c r="ND1307" s="79"/>
      <c r="NE1307" s="79"/>
      <c r="NF1307" s="79"/>
      <c r="NG1307" s="79"/>
      <c r="NH1307" s="79"/>
      <c r="NI1307" s="79"/>
      <c r="NJ1307" s="79"/>
      <c r="NK1307" s="79"/>
      <c r="NL1307" s="79"/>
      <c r="NM1307" s="79"/>
      <c r="NN1307" s="79"/>
      <c r="NO1307" s="79"/>
      <c r="NP1307" s="79"/>
      <c r="NQ1307" s="79"/>
      <c r="NR1307" s="79"/>
      <c r="NS1307" s="79"/>
      <c r="NT1307" s="79"/>
      <c r="NU1307" s="79"/>
      <c r="NV1307" s="79"/>
      <c r="NW1307" s="79"/>
      <c r="NX1307" s="79"/>
      <c r="NY1307" s="79"/>
      <c r="NZ1307" s="79"/>
      <c r="OA1307" s="79"/>
      <c r="OB1307" s="79"/>
      <c r="OC1307" s="79"/>
      <c r="OD1307" s="79"/>
      <c r="OE1307" s="79"/>
      <c r="OF1307" s="79"/>
      <c r="OG1307" s="79"/>
      <c r="OH1307" s="79"/>
      <c r="OI1307" s="79"/>
      <c r="OJ1307" s="79"/>
      <c r="OK1307" s="79"/>
      <c r="OL1307" s="79"/>
      <c r="OM1307" s="79"/>
      <c r="ON1307" s="79"/>
      <c r="OO1307" s="79"/>
      <c r="OP1307" s="79"/>
      <c r="OQ1307" s="79"/>
      <c r="OR1307" s="79"/>
      <c r="OS1307" s="79"/>
      <c r="OT1307" s="79"/>
      <c r="OU1307" s="79"/>
      <c r="OV1307" s="79"/>
      <c r="OW1307" s="79"/>
      <c r="OX1307" s="79"/>
      <c r="OY1307" s="79"/>
      <c r="OZ1307" s="79"/>
      <c r="PA1307" s="79"/>
      <c r="PB1307" s="79"/>
      <c r="PC1307" s="79"/>
      <c r="PD1307" s="79"/>
      <c r="PE1307" s="79"/>
      <c r="PF1307" s="79"/>
      <c r="PG1307" s="79"/>
      <c r="PH1307" s="79"/>
      <c r="PI1307" s="79"/>
      <c r="PJ1307" s="79"/>
      <c r="PK1307" s="79"/>
      <c r="PL1307" s="79"/>
      <c r="PM1307" s="79"/>
      <c r="PN1307" s="79"/>
      <c r="PO1307" s="79"/>
      <c r="PP1307" s="79"/>
      <c r="PQ1307" s="79"/>
      <c r="PR1307" s="79"/>
      <c r="PS1307" s="79"/>
      <c r="PT1307" s="79"/>
      <c r="PU1307" s="79"/>
      <c r="PV1307" s="79"/>
      <c r="PW1307" s="79"/>
      <c r="PX1307" s="79"/>
      <c r="PY1307" s="79"/>
      <c r="PZ1307" s="79"/>
      <c r="QA1307" s="79"/>
      <c r="QB1307" s="79"/>
      <c r="QC1307" s="79"/>
      <c r="QD1307" s="79"/>
      <c r="QE1307" s="79"/>
      <c r="QF1307" s="79"/>
      <c r="QG1307" s="79"/>
      <c r="QH1307" s="79"/>
      <c r="QI1307" s="79"/>
      <c r="QJ1307" s="79"/>
      <c r="QK1307" s="79"/>
      <c r="QL1307" s="79"/>
      <c r="QM1307" s="79"/>
      <c r="QN1307" s="79"/>
      <c r="QO1307" s="79"/>
      <c r="QP1307" s="79"/>
      <c r="QQ1307" s="79"/>
      <c r="QR1307" s="79"/>
      <c r="QS1307" s="79"/>
      <c r="QT1307" s="79"/>
      <c r="QU1307" s="79"/>
      <c r="QV1307" s="79"/>
      <c r="QW1307" s="79"/>
      <c r="QX1307" s="79"/>
      <c r="QY1307" s="79"/>
      <c r="QZ1307" s="79"/>
      <c r="RA1307" s="79"/>
      <c r="RB1307" s="79"/>
      <c r="RC1307" s="79"/>
      <c r="RD1307" s="79"/>
      <c r="RE1307" s="79"/>
      <c r="RF1307" s="79"/>
      <c r="RG1307" s="79"/>
      <c r="RH1307" s="79"/>
      <c r="RI1307" s="79"/>
      <c r="RJ1307" s="79"/>
      <c r="RK1307" s="79"/>
      <c r="RL1307" s="79"/>
      <c r="RM1307" s="79"/>
      <c r="RN1307" s="79"/>
      <c r="RO1307" s="79"/>
      <c r="RP1307" s="79"/>
      <c r="RQ1307" s="79"/>
      <c r="RR1307" s="79"/>
      <c r="RS1307" s="79"/>
      <c r="RT1307" s="79"/>
      <c r="RU1307" s="79"/>
      <c r="RV1307" s="79"/>
      <c r="RW1307" s="79"/>
      <c r="RX1307" s="79"/>
      <c r="RY1307" s="79"/>
      <c r="RZ1307" s="79"/>
      <c r="SA1307" s="79"/>
      <c r="SB1307" s="79"/>
      <c r="SC1307" s="79"/>
      <c r="SD1307" s="79"/>
      <c r="SE1307" s="79"/>
      <c r="SF1307" s="79"/>
      <c r="SG1307" s="79"/>
      <c r="SH1307" s="79"/>
      <c r="SI1307" s="79"/>
      <c r="SJ1307" s="79"/>
      <c r="SK1307" s="79"/>
      <c r="SL1307" s="79"/>
      <c r="SM1307" s="79"/>
      <c r="SN1307" s="79"/>
      <c r="SO1307" s="79"/>
      <c r="SP1307" s="79"/>
      <c r="SQ1307" s="79"/>
      <c r="SR1307" s="79"/>
      <c r="SS1307" s="79"/>
      <c r="ST1307" s="79"/>
      <c r="SU1307" s="79"/>
      <c r="SV1307" s="79"/>
      <c r="SW1307" s="79"/>
      <c r="SX1307" s="79"/>
      <c r="SY1307" s="79"/>
      <c r="SZ1307" s="79"/>
      <c r="TA1307" s="79"/>
      <c r="TB1307" s="79"/>
      <c r="TC1307" s="79"/>
      <c r="TD1307" s="79"/>
      <c r="TE1307" s="79"/>
      <c r="TF1307" s="79"/>
      <c r="TG1307" s="79"/>
      <c r="TH1307" s="79"/>
      <c r="TI1307" s="79"/>
      <c r="TJ1307" s="79"/>
      <c r="TK1307" s="79"/>
      <c r="TL1307" s="79"/>
      <c r="TM1307" s="79"/>
      <c r="TN1307" s="79"/>
      <c r="TO1307" s="79"/>
      <c r="TP1307" s="79"/>
      <c r="TQ1307" s="79"/>
      <c r="TR1307" s="79"/>
      <c r="TS1307" s="79"/>
      <c r="TT1307" s="79"/>
      <c r="TU1307" s="79"/>
      <c r="TV1307" s="79"/>
      <c r="TW1307" s="79"/>
      <c r="TX1307" s="79"/>
      <c r="TY1307" s="79"/>
      <c r="TZ1307" s="79"/>
      <c r="UA1307" s="79"/>
      <c r="UB1307" s="79"/>
      <c r="UC1307" s="79"/>
      <c r="UD1307" s="79"/>
      <c r="UE1307" s="79"/>
      <c r="UF1307" s="79"/>
      <c r="UG1307" s="79"/>
      <c r="UH1307" s="79"/>
      <c r="UI1307" s="79"/>
      <c r="UJ1307" s="79"/>
      <c r="UK1307" s="79"/>
      <c r="UL1307" s="79"/>
      <c r="UM1307" s="79"/>
      <c r="UN1307" s="79"/>
      <c r="UO1307" s="79"/>
      <c r="UP1307" s="79"/>
      <c r="UQ1307" s="79"/>
      <c r="UR1307" s="79"/>
      <c r="US1307" s="79"/>
      <c r="UT1307" s="79"/>
      <c r="UU1307" s="79"/>
      <c r="UV1307" s="79"/>
      <c r="UW1307" s="79"/>
      <c r="UX1307" s="79"/>
      <c r="UY1307" s="79"/>
      <c r="UZ1307" s="79"/>
      <c r="VA1307" s="79"/>
      <c r="VB1307" s="79"/>
      <c r="VC1307" s="79"/>
      <c r="VD1307" s="79"/>
      <c r="VE1307" s="79"/>
      <c r="VF1307" s="79"/>
      <c r="VG1307" s="79"/>
      <c r="VH1307" s="79"/>
      <c r="VI1307" s="79"/>
      <c r="VJ1307" s="79"/>
      <c r="VK1307" s="79"/>
      <c r="VL1307" s="79"/>
      <c r="VM1307" s="79"/>
      <c r="VN1307" s="79"/>
      <c r="VO1307" s="79"/>
      <c r="VP1307" s="79"/>
      <c r="VQ1307" s="79"/>
      <c r="VR1307" s="79"/>
      <c r="VS1307" s="79"/>
      <c r="VT1307" s="79"/>
      <c r="VU1307" s="79"/>
      <c r="VV1307" s="79"/>
      <c r="VW1307" s="79"/>
      <c r="VX1307" s="79"/>
      <c r="VY1307" s="79"/>
      <c r="VZ1307" s="79"/>
      <c r="WA1307" s="79"/>
      <c r="WB1307" s="79"/>
      <c r="WC1307" s="79"/>
    </row>
    <row r="1308" spans="1:601" s="102" customFormat="1">
      <c r="A1308" s="54">
        <f>IF(C1308=C1307,A1307,IF(C1308=(C1307+1),A1307,(A1307+1)))</f>
        <v>189</v>
      </c>
      <c r="B1308" s="50">
        <f>IF(L1308="Stroke",IF(M1308=M1307,IF(A1308&lt;&gt;A1307,1,IF(L1307="Stroke",B1307+1,IF(L1306="Stroke",B1306+1,IF(L1305="Stroke",B1305+1,IF(L1304="Stroke",B1304+1,IF(L1303="Stroke",B1303+1,IF(L1302="Stroke",B1302+1,IF(L1301="Stroke",B1301+1,"")))))))),IF(A1308&lt;&gt;A1306,1,IF(M1308=M1306,IF(L1306="Stroke",B1306+1,IF(M1308=M1305,IF(L1305="Stroke",B1305+1,""))),1))),"")</f>
        <v>1</v>
      </c>
      <c r="C1308" s="54">
        <f t="shared" si="40"/>
        <v>66225</v>
      </c>
      <c r="D1308" s="54" t="str">
        <f t="shared" si="41"/>
        <v>201823</v>
      </c>
      <c r="E1308" s="54">
        <v>2018</v>
      </c>
      <c r="F1308" s="54">
        <v>2</v>
      </c>
      <c r="G1308" s="54">
        <v>3</v>
      </c>
      <c r="H1308" s="54">
        <v>18</v>
      </c>
      <c r="I1308" s="54">
        <v>23</v>
      </c>
      <c r="J1308" s="54">
        <v>45</v>
      </c>
      <c r="K1308" s="54">
        <v>725</v>
      </c>
      <c r="L1308" s="54" t="s">
        <v>26</v>
      </c>
      <c r="M1308" s="54">
        <v>2</v>
      </c>
      <c r="N1308" s="54" t="s">
        <v>21</v>
      </c>
      <c r="O1308" s="54" t="s">
        <v>27</v>
      </c>
      <c r="P1308" s="54">
        <v>13</v>
      </c>
      <c r="Q1308" s="54" t="s">
        <v>142</v>
      </c>
      <c r="R1308" s="61"/>
      <c r="S1308" s="61"/>
      <c r="T1308" s="61"/>
      <c r="U1308" s="79"/>
      <c r="V1308" s="79"/>
      <c r="W1308" s="79"/>
      <c r="X1308" s="79"/>
      <c r="Y1308" s="79"/>
      <c r="Z1308" s="79"/>
      <c r="AA1308" s="79"/>
      <c r="AB1308" s="79"/>
      <c r="AC1308" s="79"/>
      <c r="AD1308" s="79"/>
      <c r="AE1308" s="79"/>
      <c r="AF1308" s="79"/>
      <c r="AG1308" s="79"/>
      <c r="AH1308" s="79"/>
      <c r="AI1308" s="79"/>
      <c r="AJ1308" s="79"/>
      <c r="AK1308" s="79"/>
      <c r="AL1308" s="79"/>
      <c r="AM1308" s="79"/>
      <c r="AN1308" s="79"/>
      <c r="AO1308" s="79"/>
      <c r="AP1308" s="79"/>
      <c r="AQ1308" s="79"/>
      <c r="AR1308" s="79"/>
      <c r="AS1308" s="79"/>
      <c r="AT1308" s="79"/>
      <c r="AU1308" s="79"/>
      <c r="AV1308" s="79"/>
      <c r="AW1308" s="79"/>
      <c r="AX1308" s="79"/>
      <c r="AY1308" s="79"/>
      <c r="AZ1308" s="79"/>
      <c r="BA1308" s="79"/>
      <c r="BB1308" s="79"/>
      <c r="BC1308" s="79"/>
      <c r="BD1308" s="79"/>
      <c r="BE1308" s="79"/>
      <c r="BF1308" s="79"/>
      <c r="BG1308" s="79"/>
      <c r="BH1308" s="79"/>
      <c r="BI1308" s="79"/>
      <c r="BJ1308" s="79"/>
      <c r="BK1308" s="79"/>
      <c r="BL1308" s="79"/>
      <c r="BM1308" s="79"/>
      <c r="BN1308" s="79"/>
      <c r="BO1308" s="79"/>
      <c r="BP1308" s="79"/>
      <c r="BQ1308" s="79"/>
      <c r="BR1308" s="79"/>
      <c r="BS1308" s="79"/>
      <c r="BT1308" s="79"/>
      <c r="BU1308" s="79"/>
      <c r="BV1308" s="79"/>
      <c r="BW1308" s="79"/>
      <c r="BX1308" s="79"/>
      <c r="BY1308" s="79"/>
      <c r="BZ1308" s="79"/>
      <c r="CA1308" s="79"/>
      <c r="CB1308" s="79"/>
      <c r="CC1308" s="79"/>
      <c r="CD1308" s="79"/>
      <c r="CE1308" s="79"/>
      <c r="CF1308" s="79"/>
      <c r="CG1308" s="79"/>
      <c r="CH1308" s="79"/>
      <c r="CI1308" s="79"/>
      <c r="CJ1308" s="79"/>
      <c r="CK1308" s="79"/>
      <c r="CL1308" s="79"/>
      <c r="CM1308" s="79"/>
      <c r="CN1308" s="79"/>
      <c r="CO1308" s="79"/>
      <c r="CP1308" s="79"/>
      <c r="CQ1308" s="79"/>
      <c r="CR1308" s="79"/>
      <c r="CS1308" s="79"/>
      <c r="CT1308" s="79"/>
      <c r="CU1308" s="79"/>
      <c r="CV1308" s="79"/>
      <c r="CW1308" s="79"/>
      <c r="CX1308" s="79"/>
      <c r="CY1308" s="79"/>
      <c r="CZ1308" s="79"/>
      <c r="DA1308" s="79"/>
      <c r="DB1308" s="79"/>
      <c r="DC1308" s="79"/>
      <c r="DD1308" s="79"/>
      <c r="DE1308" s="79"/>
      <c r="DF1308" s="79"/>
      <c r="DG1308" s="79"/>
      <c r="DH1308" s="79"/>
      <c r="DI1308" s="79"/>
      <c r="DJ1308" s="79"/>
      <c r="DK1308" s="79"/>
      <c r="DL1308" s="79"/>
      <c r="DM1308" s="79"/>
      <c r="DN1308" s="79"/>
      <c r="DO1308" s="79"/>
      <c r="DP1308" s="79"/>
      <c r="DQ1308" s="79"/>
      <c r="DR1308" s="79"/>
      <c r="DS1308" s="79"/>
      <c r="DT1308" s="79"/>
      <c r="DU1308" s="79"/>
      <c r="DV1308" s="79"/>
      <c r="DW1308" s="79"/>
      <c r="DX1308" s="79"/>
      <c r="DY1308" s="79"/>
      <c r="DZ1308" s="79"/>
      <c r="EA1308" s="79"/>
      <c r="EB1308" s="79"/>
      <c r="EC1308" s="79"/>
      <c r="ED1308" s="79"/>
      <c r="EE1308" s="79"/>
      <c r="EF1308" s="79"/>
      <c r="EG1308" s="79"/>
      <c r="EH1308" s="79"/>
      <c r="EI1308" s="79"/>
      <c r="EJ1308" s="79"/>
      <c r="EK1308" s="79"/>
      <c r="EL1308" s="79"/>
      <c r="EM1308" s="79"/>
      <c r="EN1308" s="79"/>
      <c r="EO1308" s="79"/>
      <c r="EP1308" s="79"/>
      <c r="EQ1308" s="79"/>
      <c r="ER1308" s="79"/>
      <c r="ES1308" s="79"/>
      <c r="ET1308" s="79"/>
      <c r="EU1308" s="79"/>
      <c r="EV1308" s="79"/>
      <c r="EW1308" s="79"/>
      <c r="EX1308" s="79"/>
      <c r="EY1308" s="79"/>
      <c r="EZ1308" s="79"/>
      <c r="FA1308" s="79"/>
      <c r="FB1308" s="79"/>
      <c r="FC1308" s="79"/>
      <c r="FD1308" s="79"/>
      <c r="FE1308" s="79"/>
      <c r="FF1308" s="79"/>
      <c r="FG1308" s="79"/>
      <c r="FH1308" s="79"/>
      <c r="FI1308" s="79"/>
      <c r="FJ1308" s="79"/>
      <c r="FK1308" s="79"/>
      <c r="FL1308" s="79"/>
      <c r="FM1308" s="79"/>
      <c r="FN1308" s="79"/>
      <c r="FO1308" s="79"/>
      <c r="FP1308" s="79"/>
      <c r="FQ1308" s="79"/>
      <c r="FR1308" s="79"/>
      <c r="FS1308" s="79"/>
      <c r="FT1308" s="79"/>
      <c r="FU1308" s="79"/>
      <c r="FV1308" s="79"/>
      <c r="FW1308" s="79"/>
      <c r="FX1308" s="79"/>
      <c r="FY1308" s="79"/>
      <c r="FZ1308" s="79"/>
      <c r="GA1308" s="79"/>
      <c r="GB1308" s="79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79"/>
      <c r="HP1308" s="79"/>
      <c r="HQ1308" s="79"/>
      <c r="HR1308" s="79"/>
      <c r="HS1308" s="79"/>
      <c r="HT1308" s="79"/>
      <c r="HU1308" s="79"/>
      <c r="HV1308" s="79"/>
      <c r="HW1308" s="79"/>
      <c r="HX1308" s="79"/>
      <c r="HY1308" s="79"/>
      <c r="HZ1308" s="79"/>
      <c r="IA1308" s="79"/>
      <c r="IB1308" s="79"/>
      <c r="IC1308" s="79"/>
      <c r="ID1308" s="79"/>
      <c r="IE1308" s="79"/>
      <c r="IF1308" s="79"/>
      <c r="IG1308" s="79"/>
      <c r="IH1308" s="79"/>
      <c r="II1308" s="79"/>
      <c r="IJ1308" s="79"/>
      <c r="IK1308" s="79"/>
      <c r="IL1308" s="79"/>
      <c r="IM1308" s="79"/>
      <c r="IN1308" s="79"/>
      <c r="IO1308" s="79"/>
      <c r="IP1308" s="79"/>
      <c r="IQ1308" s="79"/>
      <c r="IR1308" s="79"/>
      <c r="IS1308" s="79"/>
      <c r="IT1308" s="79"/>
      <c r="IU1308" s="79"/>
      <c r="IV1308" s="79"/>
      <c r="IW1308" s="79"/>
      <c r="IX1308" s="79"/>
      <c r="IY1308" s="79"/>
      <c r="IZ1308" s="79"/>
      <c r="JA1308" s="79"/>
      <c r="JB1308" s="79"/>
      <c r="JC1308" s="79"/>
      <c r="JD1308" s="79"/>
      <c r="JE1308" s="79"/>
      <c r="JF1308" s="79"/>
      <c r="JG1308" s="79"/>
      <c r="JH1308" s="79"/>
      <c r="JI1308" s="79"/>
      <c r="JJ1308" s="79"/>
      <c r="JK1308" s="79"/>
      <c r="JL1308" s="79"/>
      <c r="JM1308" s="79"/>
      <c r="JN1308" s="79"/>
      <c r="JO1308" s="79"/>
      <c r="JP1308" s="79"/>
      <c r="JQ1308" s="79"/>
      <c r="JR1308" s="79"/>
      <c r="JS1308" s="79"/>
      <c r="JT1308" s="79"/>
      <c r="JU1308" s="79"/>
      <c r="JV1308" s="79"/>
      <c r="JW1308" s="79"/>
      <c r="JX1308" s="79"/>
      <c r="JY1308" s="79"/>
      <c r="JZ1308" s="79"/>
      <c r="KA1308" s="79"/>
      <c r="KB1308" s="79"/>
      <c r="KC1308" s="79"/>
      <c r="KD1308" s="79"/>
      <c r="KE1308" s="79"/>
      <c r="KF1308" s="79"/>
      <c r="KG1308" s="79"/>
      <c r="KH1308" s="79"/>
      <c r="KI1308" s="79"/>
      <c r="KJ1308" s="79"/>
      <c r="KK1308" s="79"/>
      <c r="KL1308" s="79"/>
      <c r="KM1308" s="79"/>
      <c r="KN1308" s="79"/>
      <c r="KO1308" s="79"/>
      <c r="KP1308" s="79"/>
      <c r="KQ1308" s="79"/>
      <c r="KR1308" s="79"/>
      <c r="KS1308" s="79"/>
      <c r="KT1308" s="79"/>
      <c r="KU1308" s="79"/>
      <c r="KV1308" s="79"/>
      <c r="KW1308" s="79"/>
      <c r="KX1308" s="79"/>
      <c r="KY1308" s="79"/>
      <c r="KZ1308" s="79"/>
      <c r="LA1308" s="79"/>
      <c r="LB1308" s="79"/>
      <c r="LC1308" s="79"/>
      <c r="LD1308" s="79"/>
      <c r="LE1308" s="79"/>
      <c r="LF1308" s="79"/>
      <c r="LG1308" s="79"/>
      <c r="LH1308" s="79"/>
      <c r="LI1308" s="79"/>
      <c r="LJ1308" s="79"/>
      <c r="LK1308" s="79"/>
      <c r="LL1308" s="79"/>
      <c r="LM1308" s="79"/>
      <c r="LN1308" s="79"/>
      <c r="LO1308" s="79"/>
      <c r="LP1308" s="79"/>
      <c r="LQ1308" s="79"/>
      <c r="LR1308" s="79"/>
      <c r="LS1308" s="79"/>
      <c r="LT1308" s="79"/>
      <c r="LU1308" s="79"/>
      <c r="LV1308" s="79"/>
      <c r="LW1308" s="79"/>
      <c r="LX1308" s="79"/>
      <c r="LY1308" s="79"/>
      <c r="LZ1308" s="79"/>
      <c r="MA1308" s="79"/>
      <c r="MB1308" s="79"/>
      <c r="MC1308" s="79"/>
      <c r="MD1308" s="79"/>
      <c r="ME1308" s="79"/>
      <c r="MF1308" s="79"/>
      <c r="MG1308" s="79"/>
      <c r="MH1308" s="79"/>
      <c r="MI1308" s="79"/>
      <c r="MJ1308" s="79"/>
      <c r="MK1308" s="79"/>
      <c r="ML1308" s="79"/>
      <c r="MM1308" s="79"/>
      <c r="MN1308" s="79"/>
      <c r="MO1308" s="79"/>
      <c r="MP1308" s="79"/>
      <c r="MQ1308" s="79"/>
      <c r="MR1308" s="79"/>
      <c r="MS1308" s="79"/>
      <c r="MT1308" s="79"/>
      <c r="MU1308" s="79"/>
      <c r="MV1308" s="79"/>
      <c r="MW1308" s="79"/>
      <c r="MX1308" s="79"/>
      <c r="MY1308" s="79"/>
      <c r="MZ1308" s="79"/>
      <c r="NA1308" s="79"/>
      <c r="NB1308" s="79"/>
      <c r="NC1308" s="79"/>
      <c r="ND1308" s="79"/>
      <c r="NE1308" s="79"/>
      <c r="NF1308" s="79"/>
      <c r="NG1308" s="79"/>
      <c r="NH1308" s="79"/>
      <c r="NI1308" s="79"/>
      <c r="NJ1308" s="79"/>
      <c r="NK1308" s="79"/>
      <c r="NL1308" s="79"/>
      <c r="NM1308" s="79"/>
      <c r="NN1308" s="79"/>
      <c r="NO1308" s="79"/>
      <c r="NP1308" s="79"/>
      <c r="NQ1308" s="79"/>
      <c r="NR1308" s="79"/>
      <c r="NS1308" s="79"/>
      <c r="NT1308" s="79"/>
      <c r="NU1308" s="79"/>
      <c r="NV1308" s="79"/>
      <c r="NW1308" s="79"/>
      <c r="NX1308" s="79"/>
      <c r="NY1308" s="79"/>
      <c r="NZ1308" s="79"/>
      <c r="OA1308" s="79"/>
      <c r="OB1308" s="79"/>
      <c r="OC1308" s="79"/>
      <c r="OD1308" s="79"/>
      <c r="OE1308" s="79"/>
      <c r="OF1308" s="79"/>
      <c r="OG1308" s="79"/>
      <c r="OH1308" s="79"/>
      <c r="OI1308" s="79"/>
      <c r="OJ1308" s="79"/>
      <c r="OK1308" s="79"/>
      <c r="OL1308" s="79"/>
      <c r="OM1308" s="79"/>
      <c r="ON1308" s="79"/>
      <c r="OO1308" s="79"/>
      <c r="OP1308" s="79"/>
      <c r="OQ1308" s="79"/>
      <c r="OR1308" s="79"/>
      <c r="OS1308" s="79"/>
      <c r="OT1308" s="79"/>
      <c r="OU1308" s="79"/>
      <c r="OV1308" s="79"/>
      <c r="OW1308" s="79"/>
      <c r="OX1308" s="79"/>
      <c r="OY1308" s="79"/>
      <c r="OZ1308" s="79"/>
      <c r="PA1308" s="79"/>
      <c r="PB1308" s="79"/>
      <c r="PC1308" s="79"/>
      <c r="PD1308" s="79"/>
      <c r="PE1308" s="79"/>
      <c r="PF1308" s="79"/>
      <c r="PG1308" s="79"/>
      <c r="PH1308" s="79"/>
      <c r="PI1308" s="79"/>
      <c r="PJ1308" s="79"/>
      <c r="PK1308" s="79"/>
      <c r="PL1308" s="79"/>
      <c r="PM1308" s="79"/>
      <c r="PN1308" s="79"/>
      <c r="PO1308" s="79"/>
      <c r="PP1308" s="79"/>
      <c r="PQ1308" s="79"/>
      <c r="PR1308" s="79"/>
      <c r="PS1308" s="79"/>
      <c r="PT1308" s="79"/>
      <c r="PU1308" s="79"/>
      <c r="PV1308" s="79"/>
      <c r="PW1308" s="79"/>
      <c r="PX1308" s="79"/>
      <c r="PY1308" s="79"/>
      <c r="PZ1308" s="79"/>
      <c r="QA1308" s="79"/>
      <c r="QB1308" s="79"/>
      <c r="QC1308" s="79"/>
      <c r="QD1308" s="79"/>
      <c r="QE1308" s="79"/>
      <c r="QF1308" s="79"/>
      <c r="QG1308" s="79"/>
      <c r="QH1308" s="79"/>
      <c r="QI1308" s="79"/>
      <c r="QJ1308" s="79"/>
      <c r="QK1308" s="79"/>
      <c r="QL1308" s="79"/>
      <c r="QM1308" s="79"/>
      <c r="QN1308" s="79"/>
      <c r="QO1308" s="79"/>
      <c r="QP1308" s="79"/>
      <c r="QQ1308" s="79"/>
      <c r="QR1308" s="79"/>
      <c r="QS1308" s="79"/>
      <c r="QT1308" s="79"/>
      <c r="QU1308" s="79"/>
      <c r="QV1308" s="79"/>
      <c r="QW1308" s="79"/>
      <c r="QX1308" s="79"/>
      <c r="QY1308" s="79"/>
      <c r="QZ1308" s="79"/>
      <c r="RA1308" s="79"/>
      <c r="RB1308" s="79"/>
      <c r="RC1308" s="79"/>
      <c r="RD1308" s="79"/>
      <c r="RE1308" s="79"/>
      <c r="RF1308" s="79"/>
      <c r="RG1308" s="79"/>
      <c r="RH1308" s="79"/>
      <c r="RI1308" s="79"/>
      <c r="RJ1308" s="79"/>
      <c r="RK1308" s="79"/>
      <c r="RL1308" s="79"/>
      <c r="RM1308" s="79"/>
      <c r="RN1308" s="79"/>
      <c r="RO1308" s="79"/>
      <c r="RP1308" s="79"/>
      <c r="RQ1308" s="79"/>
      <c r="RR1308" s="79"/>
      <c r="RS1308" s="79"/>
      <c r="RT1308" s="79"/>
      <c r="RU1308" s="79"/>
      <c r="RV1308" s="79"/>
      <c r="RW1308" s="79"/>
      <c r="RX1308" s="79"/>
      <c r="RY1308" s="79"/>
      <c r="RZ1308" s="79"/>
      <c r="SA1308" s="79"/>
      <c r="SB1308" s="79"/>
      <c r="SC1308" s="79"/>
      <c r="SD1308" s="79"/>
      <c r="SE1308" s="79"/>
      <c r="SF1308" s="79"/>
      <c r="SG1308" s="79"/>
      <c r="SH1308" s="79"/>
      <c r="SI1308" s="79"/>
      <c r="SJ1308" s="79"/>
      <c r="SK1308" s="79"/>
      <c r="SL1308" s="79"/>
      <c r="SM1308" s="79"/>
      <c r="SN1308" s="79"/>
      <c r="SO1308" s="79"/>
      <c r="SP1308" s="79"/>
      <c r="SQ1308" s="79"/>
      <c r="SR1308" s="79"/>
      <c r="SS1308" s="79"/>
      <c r="ST1308" s="79"/>
      <c r="SU1308" s="79"/>
      <c r="SV1308" s="79"/>
      <c r="SW1308" s="79"/>
      <c r="SX1308" s="79"/>
      <c r="SY1308" s="79"/>
      <c r="SZ1308" s="79"/>
      <c r="TA1308" s="79"/>
      <c r="TB1308" s="79"/>
      <c r="TC1308" s="79"/>
      <c r="TD1308" s="79"/>
      <c r="TE1308" s="79"/>
      <c r="TF1308" s="79"/>
      <c r="TG1308" s="79"/>
      <c r="TH1308" s="79"/>
      <c r="TI1308" s="79"/>
      <c r="TJ1308" s="79"/>
      <c r="TK1308" s="79"/>
      <c r="TL1308" s="79"/>
      <c r="TM1308" s="79"/>
      <c r="TN1308" s="79"/>
      <c r="TO1308" s="79"/>
      <c r="TP1308" s="79"/>
      <c r="TQ1308" s="79"/>
      <c r="TR1308" s="79"/>
      <c r="TS1308" s="79"/>
      <c r="TT1308" s="79"/>
      <c r="TU1308" s="79"/>
      <c r="TV1308" s="79"/>
      <c r="TW1308" s="79"/>
      <c r="TX1308" s="79"/>
      <c r="TY1308" s="79"/>
      <c r="TZ1308" s="79"/>
      <c r="UA1308" s="79"/>
      <c r="UB1308" s="79"/>
      <c r="UC1308" s="79"/>
      <c r="UD1308" s="79"/>
      <c r="UE1308" s="79"/>
      <c r="UF1308" s="79"/>
      <c r="UG1308" s="79"/>
      <c r="UH1308" s="79"/>
      <c r="UI1308" s="79"/>
      <c r="UJ1308" s="79"/>
      <c r="UK1308" s="79"/>
      <c r="UL1308" s="79"/>
      <c r="UM1308" s="79"/>
      <c r="UN1308" s="79"/>
      <c r="UO1308" s="79"/>
      <c r="UP1308" s="79"/>
      <c r="UQ1308" s="79"/>
      <c r="UR1308" s="79"/>
      <c r="US1308" s="79"/>
      <c r="UT1308" s="79"/>
      <c r="UU1308" s="79"/>
      <c r="UV1308" s="79"/>
      <c r="UW1308" s="79"/>
      <c r="UX1308" s="79"/>
      <c r="UY1308" s="79"/>
      <c r="UZ1308" s="79"/>
      <c r="VA1308" s="79"/>
      <c r="VB1308" s="79"/>
      <c r="VC1308" s="79"/>
      <c r="VD1308" s="79"/>
      <c r="VE1308" s="79"/>
      <c r="VF1308" s="79"/>
      <c r="VG1308" s="79"/>
      <c r="VH1308" s="79"/>
      <c r="VI1308" s="79"/>
      <c r="VJ1308" s="79"/>
      <c r="VK1308" s="79"/>
      <c r="VL1308" s="79"/>
      <c r="VM1308" s="79"/>
      <c r="VN1308" s="79"/>
      <c r="VO1308" s="79"/>
      <c r="VP1308" s="79"/>
      <c r="VQ1308" s="79"/>
      <c r="VR1308" s="79"/>
      <c r="VS1308" s="79"/>
      <c r="VT1308" s="79"/>
      <c r="VU1308" s="79"/>
      <c r="VV1308" s="79"/>
      <c r="VW1308" s="79"/>
      <c r="VX1308" s="79"/>
      <c r="VY1308" s="79"/>
      <c r="VZ1308" s="79"/>
      <c r="WA1308" s="79"/>
      <c r="WB1308" s="79"/>
      <c r="WC1308" s="79"/>
    </row>
    <row r="1309" spans="1:601" s="102" customFormat="1">
      <c r="A1309" s="53">
        <f>IF(C1309=C1308,A1308,IF(C1309=(C1308+1),A1308,(A1308+1)))</f>
        <v>190</v>
      </c>
      <c r="B1309" s="50">
        <f>IF(L1309="Stroke",IF(M1309=M1308,IF(A1309&lt;&gt;A1308,1,IF(L1308="Stroke",B1308+1,IF(L1307="Stroke",B1307+1,IF(L1306="Stroke",B1306+1,IF(L1305="Stroke",B1305+1,IF(L1304="Stroke",B1304+1,IF(L1303="Stroke",B1303+1,IF(L1302="Stroke",B1302+1,"")))))))),IF(A1309&lt;&gt;A1307,1,IF(M1309=M1307,IF(L1307="Stroke",B1307+1,IF(M1309=M1306,IF(L1306="Stroke",B1306+1,""))),1))),"")</f>
        <v>1</v>
      </c>
      <c r="C1309" s="53">
        <f t="shared" si="40"/>
        <v>66543</v>
      </c>
      <c r="D1309" s="53" t="str">
        <f t="shared" si="41"/>
        <v>201823</v>
      </c>
      <c r="E1309" s="53">
        <v>2018</v>
      </c>
      <c r="F1309" s="53">
        <v>2</v>
      </c>
      <c r="G1309" s="53">
        <v>3</v>
      </c>
      <c r="H1309" s="53">
        <v>18</v>
      </c>
      <c r="I1309" s="53">
        <v>29</v>
      </c>
      <c r="J1309" s="53">
        <v>3</v>
      </c>
      <c r="K1309" s="53">
        <v>117</v>
      </c>
      <c r="L1309" s="53" t="s">
        <v>26</v>
      </c>
      <c r="M1309" s="53">
        <v>1</v>
      </c>
      <c r="N1309" s="53" t="s">
        <v>21</v>
      </c>
      <c r="O1309" s="53" t="s">
        <v>27</v>
      </c>
      <c r="P1309" s="53">
        <v>24</v>
      </c>
      <c r="Q1309" s="53" t="s">
        <v>143</v>
      </c>
      <c r="R1309" s="61"/>
      <c r="S1309" s="61"/>
      <c r="T1309" s="61"/>
      <c r="U1309" s="79"/>
      <c r="V1309" s="79"/>
      <c r="W1309" s="79"/>
      <c r="X1309" s="79"/>
      <c r="Y1309" s="79"/>
      <c r="Z1309" s="79"/>
      <c r="AA1309" s="79"/>
      <c r="AB1309" s="79"/>
      <c r="AC1309" s="79"/>
      <c r="AD1309" s="79"/>
      <c r="AE1309" s="79"/>
      <c r="AF1309" s="79"/>
      <c r="AG1309" s="79"/>
      <c r="AH1309" s="79"/>
      <c r="AI1309" s="79"/>
      <c r="AJ1309" s="79"/>
      <c r="AK1309" s="79"/>
      <c r="AL1309" s="79"/>
      <c r="AM1309" s="79"/>
      <c r="AN1309" s="79"/>
      <c r="AO1309" s="79"/>
      <c r="AP1309" s="79"/>
      <c r="AQ1309" s="79"/>
      <c r="AR1309" s="79"/>
      <c r="AS1309" s="79"/>
      <c r="AT1309" s="79"/>
      <c r="AU1309" s="79"/>
      <c r="AV1309" s="79"/>
      <c r="AW1309" s="79"/>
      <c r="AX1309" s="79"/>
      <c r="AY1309" s="79"/>
      <c r="AZ1309" s="79"/>
      <c r="BA1309" s="79"/>
      <c r="BB1309" s="79"/>
      <c r="BC1309" s="79"/>
      <c r="BD1309" s="79"/>
      <c r="BE1309" s="79"/>
      <c r="BF1309" s="79"/>
      <c r="BG1309" s="79"/>
      <c r="BH1309" s="79"/>
      <c r="BI1309" s="79"/>
      <c r="BJ1309" s="79"/>
      <c r="BK1309" s="79"/>
      <c r="BL1309" s="79"/>
      <c r="BM1309" s="79"/>
      <c r="BN1309" s="79"/>
      <c r="BO1309" s="79"/>
      <c r="BP1309" s="79"/>
      <c r="BQ1309" s="79"/>
      <c r="BR1309" s="79"/>
      <c r="BS1309" s="79"/>
      <c r="BT1309" s="79"/>
      <c r="BU1309" s="79"/>
      <c r="BV1309" s="79"/>
      <c r="BW1309" s="79"/>
      <c r="BX1309" s="79"/>
      <c r="BY1309" s="79"/>
      <c r="BZ1309" s="79"/>
      <c r="CA1309" s="79"/>
      <c r="CB1309" s="79"/>
      <c r="CC1309" s="79"/>
      <c r="CD1309" s="79"/>
      <c r="CE1309" s="79"/>
      <c r="CF1309" s="79"/>
      <c r="CG1309" s="79"/>
      <c r="CH1309" s="79"/>
      <c r="CI1309" s="79"/>
      <c r="CJ1309" s="79"/>
      <c r="CK1309" s="79"/>
      <c r="CL1309" s="79"/>
      <c r="CM1309" s="79"/>
      <c r="CN1309" s="79"/>
      <c r="CO1309" s="79"/>
      <c r="CP1309" s="79"/>
      <c r="CQ1309" s="79"/>
      <c r="CR1309" s="79"/>
      <c r="CS1309" s="79"/>
      <c r="CT1309" s="79"/>
      <c r="CU1309" s="79"/>
      <c r="CV1309" s="79"/>
      <c r="CW1309" s="79"/>
      <c r="CX1309" s="79"/>
      <c r="CY1309" s="79"/>
      <c r="CZ1309" s="79"/>
      <c r="DA1309" s="79"/>
      <c r="DB1309" s="79"/>
      <c r="DC1309" s="79"/>
      <c r="DD1309" s="79"/>
      <c r="DE1309" s="79"/>
      <c r="DF1309" s="79"/>
      <c r="DG1309" s="79"/>
      <c r="DH1309" s="79"/>
      <c r="DI1309" s="79"/>
      <c r="DJ1309" s="79"/>
      <c r="DK1309" s="79"/>
      <c r="DL1309" s="79"/>
      <c r="DM1309" s="79"/>
      <c r="DN1309" s="79"/>
      <c r="DO1309" s="79"/>
      <c r="DP1309" s="79"/>
      <c r="DQ1309" s="79"/>
      <c r="DR1309" s="79"/>
      <c r="DS1309" s="79"/>
      <c r="DT1309" s="79"/>
      <c r="DU1309" s="79"/>
      <c r="DV1309" s="79"/>
      <c r="DW1309" s="79"/>
      <c r="DX1309" s="79"/>
      <c r="DY1309" s="79"/>
      <c r="DZ1309" s="79"/>
      <c r="EA1309" s="79"/>
      <c r="EB1309" s="79"/>
      <c r="EC1309" s="79"/>
      <c r="ED1309" s="79"/>
      <c r="EE1309" s="79"/>
      <c r="EF1309" s="79"/>
      <c r="EG1309" s="79"/>
      <c r="EH1309" s="79"/>
      <c r="EI1309" s="79"/>
      <c r="EJ1309" s="79"/>
      <c r="EK1309" s="79"/>
      <c r="EL1309" s="79"/>
      <c r="EM1309" s="79"/>
      <c r="EN1309" s="79"/>
      <c r="EO1309" s="79"/>
      <c r="EP1309" s="79"/>
      <c r="EQ1309" s="79"/>
      <c r="ER1309" s="79"/>
      <c r="ES1309" s="79"/>
      <c r="ET1309" s="79"/>
      <c r="EU1309" s="79"/>
      <c r="EV1309" s="79"/>
      <c r="EW1309" s="79"/>
      <c r="EX1309" s="79"/>
      <c r="EY1309" s="79"/>
      <c r="EZ1309" s="79"/>
      <c r="FA1309" s="79"/>
      <c r="FB1309" s="79"/>
      <c r="FC1309" s="79"/>
      <c r="FD1309" s="79"/>
      <c r="FE1309" s="79"/>
      <c r="FF1309" s="79"/>
      <c r="FG1309" s="79"/>
      <c r="FH1309" s="79"/>
      <c r="FI1309" s="79"/>
      <c r="FJ1309" s="79"/>
      <c r="FK1309" s="79"/>
      <c r="FL1309" s="79"/>
      <c r="FM1309" s="79"/>
      <c r="FN1309" s="79"/>
      <c r="FO1309" s="79"/>
      <c r="FP1309" s="79"/>
      <c r="FQ1309" s="79"/>
      <c r="FR1309" s="79"/>
      <c r="FS1309" s="79"/>
      <c r="FT1309" s="79"/>
      <c r="FU1309" s="79"/>
      <c r="FV1309" s="79"/>
      <c r="FW1309" s="79"/>
      <c r="FX1309" s="79"/>
      <c r="FY1309" s="79"/>
      <c r="FZ1309" s="79"/>
      <c r="GA1309" s="79"/>
      <c r="GB1309" s="79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79"/>
      <c r="HP1309" s="79"/>
      <c r="HQ1309" s="79"/>
      <c r="HR1309" s="79"/>
      <c r="HS1309" s="79"/>
      <c r="HT1309" s="79"/>
      <c r="HU1309" s="79"/>
      <c r="HV1309" s="79"/>
      <c r="HW1309" s="79"/>
      <c r="HX1309" s="79"/>
      <c r="HY1309" s="79"/>
      <c r="HZ1309" s="79"/>
      <c r="IA1309" s="79"/>
      <c r="IB1309" s="79"/>
      <c r="IC1309" s="79"/>
      <c r="ID1309" s="79"/>
      <c r="IE1309" s="79"/>
      <c r="IF1309" s="79"/>
      <c r="IG1309" s="79"/>
      <c r="IH1309" s="79"/>
      <c r="II1309" s="79"/>
      <c r="IJ1309" s="79"/>
      <c r="IK1309" s="79"/>
      <c r="IL1309" s="79"/>
      <c r="IM1309" s="79"/>
      <c r="IN1309" s="79"/>
      <c r="IO1309" s="79"/>
      <c r="IP1309" s="79"/>
      <c r="IQ1309" s="79"/>
      <c r="IR1309" s="79"/>
      <c r="IS1309" s="79"/>
      <c r="IT1309" s="79"/>
      <c r="IU1309" s="79"/>
      <c r="IV1309" s="79"/>
      <c r="IW1309" s="79"/>
      <c r="IX1309" s="79"/>
      <c r="IY1309" s="79"/>
      <c r="IZ1309" s="79"/>
      <c r="JA1309" s="79"/>
      <c r="JB1309" s="79"/>
      <c r="JC1309" s="79"/>
      <c r="JD1309" s="79"/>
      <c r="JE1309" s="79"/>
      <c r="JF1309" s="79"/>
      <c r="JG1309" s="79"/>
      <c r="JH1309" s="79"/>
      <c r="JI1309" s="79"/>
      <c r="JJ1309" s="79"/>
      <c r="JK1309" s="79"/>
      <c r="JL1309" s="79"/>
      <c r="JM1309" s="79"/>
      <c r="JN1309" s="79"/>
      <c r="JO1309" s="79"/>
      <c r="JP1309" s="79"/>
      <c r="JQ1309" s="79"/>
      <c r="JR1309" s="79"/>
      <c r="JS1309" s="79"/>
      <c r="JT1309" s="79"/>
      <c r="JU1309" s="79"/>
      <c r="JV1309" s="79"/>
      <c r="JW1309" s="79"/>
      <c r="JX1309" s="79"/>
      <c r="JY1309" s="79"/>
      <c r="JZ1309" s="79"/>
      <c r="KA1309" s="79"/>
      <c r="KB1309" s="79"/>
      <c r="KC1309" s="79"/>
      <c r="KD1309" s="79"/>
      <c r="KE1309" s="79"/>
      <c r="KF1309" s="79"/>
      <c r="KG1309" s="79"/>
      <c r="KH1309" s="79"/>
      <c r="KI1309" s="79"/>
      <c r="KJ1309" s="79"/>
      <c r="KK1309" s="79"/>
      <c r="KL1309" s="79"/>
      <c r="KM1309" s="79"/>
      <c r="KN1309" s="79"/>
      <c r="KO1309" s="79"/>
      <c r="KP1309" s="79"/>
      <c r="KQ1309" s="79"/>
      <c r="KR1309" s="79"/>
      <c r="KS1309" s="79"/>
      <c r="KT1309" s="79"/>
      <c r="KU1309" s="79"/>
      <c r="KV1309" s="79"/>
      <c r="KW1309" s="79"/>
      <c r="KX1309" s="79"/>
      <c r="KY1309" s="79"/>
      <c r="KZ1309" s="79"/>
      <c r="LA1309" s="79"/>
      <c r="LB1309" s="79"/>
      <c r="LC1309" s="79"/>
      <c r="LD1309" s="79"/>
      <c r="LE1309" s="79"/>
      <c r="LF1309" s="79"/>
      <c r="LG1309" s="79"/>
      <c r="LH1309" s="79"/>
      <c r="LI1309" s="79"/>
      <c r="LJ1309" s="79"/>
      <c r="LK1309" s="79"/>
      <c r="LL1309" s="79"/>
      <c r="LM1309" s="79"/>
      <c r="LN1309" s="79"/>
      <c r="LO1309" s="79"/>
      <c r="LP1309" s="79"/>
      <c r="LQ1309" s="79"/>
      <c r="LR1309" s="79"/>
      <c r="LS1309" s="79"/>
      <c r="LT1309" s="79"/>
      <c r="LU1309" s="79"/>
      <c r="LV1309" s="79"/>
      <c r="LW1309" s="79"/>
      <c r="LX1309" s="79"/>
      <c r="LY1309" s="79"/>
      <c r="LZ1309" s="79"/>
      <c r="MA1309" s="79"/>
      <c r="MB1309" s="79"/>
      <c r="MC1309" s="79"/>
      <c r="MD1309" s="79"/>
      <c r="ME1309" s="79"/>
      <c r="MF1309" s="79"/>
      <c r="MG1309" s="79"/>
      <c r="MH1309" s="79"/>
      <c r="MI1309" s="79"/>
      <c r="MJ1309" s="79"/>
      <c r="MK1309" s="79"/>
      <c r="ML1309" s="79"/>
      <c r="MM1309" s="79"/>
      <c r="MN1309" s="79"/>
      <c r="MO1309" s="79"/>
      <c r="MP1309" s="79"/>
      <c r="MQ1309" s="79"/>
      <c r="MR1309" s="79"/>
      <c r="MS1309" s="79"/>
      <c r="MT1309" s="79"/>
      <c r="MU1309" s="79"/>
      <c r="MV1309" s="79"/>
      <c r="MW1309" s="79"/>
      <c r="MX1309" s="79"/>
      <c r="MY1309" s="79"/>
      <c r="MZ1309" s="79"/>
      <c r="NA1309" s="79"/>
      <c r="NB1309" s="79"/>
      <c r="NC1309" s="79"/>
      <c r="ND1309" s="79"/>
      <c r="NE1309" s="79"/>
      <c r="NF1309" s="79"/>
      <c r="NG1309" s="79"/>
      <c r="NH1309" s="79"/>
      <c r="NI1309" s="79"/>
      <c r="NJ1309" s="79"/>
      <c r="NK1309" s="79"/>
      <c r="NL1309" s="79"/>
      <c r="NM1309" s="79"/>
      <c r="NN1309" s="79"/>
      <c r="NO1309" s="79"/>
      <c r="NP1309" s="79"/>
      <c r="NQ1309" s="79"/>
      <c r="NR1309" s="79"/>
      <c r="NS1309" s="79"/>
      <c r="NT1309" s="79"/>
      <c r="NU1309" s="79"/>
      <c r="NV1309" s="79"/>
      <c r="NW1309" s="79"/>
      <c r="NX1309" s="79"/>
      <c r="NY1309" s="79"/>
      <c r="NZ1309" s="79"/>
      <c r="OA1309" s="79"/>
      <c r="OB1309" s="79"/>
      <c r="OC1309" s="79"/>
      <c r="OD1309" s="79"/>
      <c r="OE1309" s="79"/>
      <c r="OF1309" s="79"/>
      <c r="OG1309" s="79"/>
      <c r="OH1309" s="79"/>
      <c r="OI1309" s="79"/>
      <c r="OJ1309" s="79"/>
      <c r="OK1309" s="79"/>
      <c r="OL1309" s="79"/>
      <c r="OM1309" s="79"/>
      <c r="ON1309" s="79"/>
      <c r="OO1309" s="79"/>
      <c r="OP1309" s="79"/>
      <c r="OQ1309" s="79"/>
      <c r="OR1309" s="79"/>
      <c r="OS1309" s="79"/>
      <c r="OT1309" s="79"/>
      <c r="OU1309" s="79"/>
      <c r="OV1309" s="79"/>
      <c r="OW1309" s="79"/>
      <c r="OX1309" s="79"/>
      <c r="OY1309" s="79"/>
      <c r="OZ1309" s="79"/>
      <c r="PA1309" s="79"/>
      <c r="PB1309" s="79"/>
      <c r="PC1309" s="79"/>
      <c r="PD1309" s="79"/>
      <c r="PE1309" s="79"/>
      <c r="PF1309" s="79"/>
      <c r="PG1309" s="79"/>
      <c r="PH1309" s="79"/>
      <c r="PI1309" s="79"/>
      <c r="PJ1309" s="79"/>
      <c r="PK1309" s="79"/>
      <c r="PL1309" s="79"/>
      <c r="PM1309" s="79"/>
      <c r="PN1309" s="79"/>
      <c r="PO1309" s="79"/>
      <c r="PP1309" s="79"/>
      <c r="PQ1309" s="79"/>
      <c r="PR1309" s="79"/>
      <c r="PS1309" s="79"/>
      <c r="PT1309" s="79"/>
      <c r="PU1309" s="79"/>
      <c r="PV1309" s="79"/>
      <c r="PW1309" s="79"/>
      <c r="PX1309" s="79"/>
      <c r="PY1309" s="79"/>
      <c r="PZ1309" s="79"/>
      <c r="QA1309" s="79"/>
      <c r="QB1309" s="79"/>
      <c r="QC1309" s="79"/>
      <c r="QD1309" s="79"/>
      <c r="QE1309" s="79"/>
      <c r="QF1309" s="79"/>
      <c r="QG1309" s="79"/>
      <c r="QH1309" s="79"/>
      <c r="QI1309" s="79"/>
      <c r="QJ1309" s="79"/>
      <c r="QK1309" s="79"/>
      <c r="QL1309" s="79"/>
      <c r="QM1309" s="79"/>
      <c r="QN1309" s="79"/>
      <c r="QO1309" s="79"/>
      <c r="QP1309" s="79"/>
      <c r="QQ1309" s="79"/>
      <c r="QR1309" s="79"/>
      <c r="QS1309" s="79"/>
      <c r="QT1309" s="79"/>
      <c r="QU1309" s="79"/>
      <c r="QV1309" s="79"/>
      <c r="QW1309" s="79"/>
      <c r="QX1309" s="79"/>
      <c r="QY1309" s="79"/>
      <c r="QZ1309" s="79"/>
      <c r="RA1309" s="79"/>
      <c r="RB1309" s="79"/>
      <c r="RC1309" s="79"/>
      <c r="RD1309" s="79"/>
      <c r="RE1309" s="79"/>
      <c r="RF1309" s="79"/>
      <c r="RG1309" s="79"/>
      <c r="RH1309" s="79"/>
      <c r="RI1309" s="79"/>
      <c r="RJ1309" s="79"/>
      <c r="RK1309" s="79"/>
      <c r="RL1309" s="79"/>
      <c r="RM1309" s="79"/>
      <c r="RN1309" s="79"/>
      <c r="RO1309" s="79"/>
      <c r="RP1309" s="79"/>
      <c r="RQ1309" s="79"/>
      <c r="RR1309" s="79"/>
      <c r="RS1309" s="79"/>
      <c r="RT1309" s="79"/>
      <c r="RU1309" s="79"/>
      <c r="RV1309" s="79"/>
      <c r="RW1309" s="79"/>
      <c r="RX1309" s="79"/>
      <c r="RY1309" s="79"/>
      <c r="RZ1309" s="79"/>
      <c r="SA1309" s="79"/>
      <c r="SB1309" s="79"/>
      <c r="SC1309" s="79"/>
      <c r="SD1309" s="79"/>
      <c r="SE1309" s="79"/>
      <c r="SF1309" s="79"/>
      <c r="SG1309" s="79"/>
      <c r="SH1309" s="79"/>
      <c r="SI1309" s="79"/>
      <c r="SJ1309" s="79"/>
      <c r="SK1309" s="79"/>
      <c r="SL1309" s="79"/>
      <c r="SM1309" s="79"/>
      <c r="SN1309" s="79"/>
      <c r="SO1309" s="79"/>
      <c r="SP1309" s="79"/>
      <c r="SQ1309" s="79"/>
      <c r="SR1309" s="79"/>
      <c r="SS1309" s="79"/>
      <c r="ST1309" s="79"/>
      <c r="SU1309" s="79"/>
      <c r="SV1309" s="79"/>
      <c r="SW1309" s="79"/>
      <c r="SX1309" s="79"/>
      <c r="SY1309" s="79"/>
      <c r="SZ1309" s="79"/>
      <c r="TA1309" s="79"/>
      <c r="TB1309" s="79"/>
      <c r="TC1309" s="79"/>
      <c r="TD1309" s="79"/>
      <c r="TE1309" s="79"/>
      <c r="TF1309" s="79"/>
      <c r="TG1309" s="79"/>
      <c r="TH1309" s="79"/>
      <c r="TI1309" s="79"/>
      <c r="TJ1309" s="79"/>
      <c r="TK1309" s="79"/>
      <c r="TL1309" s="79"/>
      <c r="TM1309" s="79"/>
      <c r="TN1309" s="79"/>
      <c r="TO1309" s="79"/>
      <c r="TP1309" s="79"/>
      <c r="TQ1309" s="79"/>
      <c r="TR1309" s="79"/>
      <c r="TS1309" s="79"/>
      <c r="TT1309" s="79"/>
      <c r="TU1309" s="79"/>
      <c r="TV1309" s="79"/>
      <c r="TW1309" s="79"/>
      <c r="TX1309" s="79"/>
      <c r="TY1309" s="79"/>
      <c r="TZ1309" s="79"/>
      <c r="UA1309" s="79"/>
      <c r="UB1309" s="79"/>
      <c r="UC1309" s="79"/>
      <c r="UD1309" s="79"/>
      <c r="UE1309" s="79"/>
      <c r="UF1309" s="79"/>
      <c r="UG1309" s="79"/>
      <c r="UH1309" s="79"/>
      <c r="UI1309" s="79"/>
      <c r="UJ1309" s="79"/>
      <c r="UK1309" s="79"/>
      <c r="UL1309" s="79"/>
      <c r="UM1309" s="79"/>
      <c r="UN1309" s="79"/>
      <c r="UO1309" s="79"/>
      <c r="UP1309" s="79"/>
      <c r="UQ1309" s="79"/>
      <c r="UR1309" s="79"/>
      <c r="US1309" s="79"/>
      <c r="UT1309" s="79"/>
      <c r="UU1309" s="79"/>
      <c r="UV1309" s="79"/>
      <c r="UW1309" s="79"/>
      <c r="UX1309" s="79"/>
      <c r="UY1309" s="79"/>
      <c r="UZ1309" s="79"/>
      <c r="VA1309" s="79"/>
      <c r="VB1309" s="79"/>
      <c r="VC1309" s="79"/>
      <c r="VD1309" s="79"/>
      <c r="VE1309" s="79"/>
      <c r="VF1309" s="79"/>
      <c r="VG1309" s="79"/>
      <c r="VH1309" s="79"/>
      <c r="VI1309" s="79"/>
      <c r="VJ1309" s="79"/>
      <c r="VK1309" s="79"/>
      <c r="VL1309" s="79"/>
      <c r="VM1309" s="79"/>
      <c r="VN1309" s="79"/>
      <c r="VO1309" s="79"/>
      <c r="VP1309" s="79"/>
      <c r="VQ1309" s="79"/>
      <c r="VR1309" s="79"/>
      <c r="VS1309" s="79"/>
      <c r="VT1309" s="79"/>
      <c r="VU1309" s="79"/>
      <c r="VV1309" s="79"/>
      <c r="VW1309" s="79"/>
      <c r="VX1309" s="79"/>
      <c r="VY1309" s="79"/>
      <c r="VZ1309" s="79"/>
      <c r="WA1309" s="79"/>
      <c r="WB1309" s="79"/>
      <c r="WC1309" s="79"/>
    </row>
    <row r="1310" spans="1:601" s="102" customFormat="1">
      <c r="A1310" s="54">
        <f>IF(C1310=C1309,A1309,IF(C1310=(C1309+1),A1309,(A1309+1)))</f>
        <v>190</v>
      </c>
      <c r="B1310" s="50">
        <f>IF(L1310="Stroke",IF(M1310=M1309,IF(A1310&lt;&gt;A1309,1,IF(L1309="Stroke",B1309+1,IF(L1308="Stroke",B1308+1,IF(L1307="Stroke",B1307+1,IF(L1306="Stroke",B1306+1,IF(L1305="Stroke",B1305+1,IF(L1304="Stroke",B1304+1,IF(L1303="Stroke",B1303+1,"")))))))),IF(A1310&lt;&gt;A1308,1,IF(M1310=M1308,IF(L1308="Stroke",B1308+1,IF(M1310=M1307,IF(L1307="Stroke",B1307+1,""))),1))),"")</f>
        <v>2</v>
      </c>
      <c r="C1310" s="54">
        <f t="shared" si="40"/>
        <v>66543</v>
      </c>
      <c r="D1310" s="54" t="str">
        <f t="shared" si="41"/>
        <v>201823</v>
      </c>
      <c r="E1310" s="54">
        <v>2018</v>
      </c>
      <c r="F1310" s="54">
        <v>2</v>
      </c>
      <c r="G1310" s="54">
        <v>3</v>
      </c>
      <c r="H1310" s="54">
        <v>18</v>
      </c>
      <c r="I1310" s="54">
        <v>29</v>
      </c>
      <c r="J1310" s="54">
        <v>3</v>
      </c>
      <c r="K1310" s="54">
        <v>173</v>
      </c>
      <c r="L1310" s="54" t="s">
        <v>26</v>
      </c>
      <c r="M1310" s="54">
        <v>1</v>
      </c>
      <c r="N1310" s="54" t="s">
        <v>21</v>
      </c>
      <c r="O1310" s="54" t="s">
        <v>27</v>
      </c>
      <c r="P1310" s="54">
        <v>14</v>
      </c>
      <c r="Q1310" s="54" t="s">
        <v>144</v>
      </c>
      <c r="R1310" s="61"/>
      <c r="S1310" s="61"/>
      <c r="T1310" s="61"/>
      <c r="U1310" s="79"/>
      <c r="V1310" s="79"/>
      <c r="W1310" s="79"/>
      <c r="X1310" s="79"/>
      <c r="Y1310" s="79"/>
      <c r="Z1310" s="79"/>
      <c r="AA1310" s="79"/>
      <c r="AB1310" s="79"/>
      <c r="AC1310" s="79"/>
      <c r="AD1310" s="79"/>
      <c r="AE1310" s="79"/>
      <c r="AF1310" s="79"/>
      <c r="AG1310" s="79"/>
      <c r="AH1310" s="79"/>
      <c r="AI1310" s="79"/>
      <c r="AJ1310" s="79"/>
      <c r="AK1310" s="79"/>
      <c r="AL1310" s="79"/>
      <c r="AM1310" s="79"/>
      <c r="AN1310" s="79"/>
      <c r="AO1310" s="79"/>
      <c r="AP1310" s="79"/>
      <c r="AQ1310" s="79"/>
      <c r="AR1310" s="79"/>
      <c r="AS1310" s="79"/>
      <c r="AT1310" s="79"/>
      <c r="AU1310" s="79"/>
      <c r="AV1310" s="79"/>
      <c r="AW1310" s="79"/>
      <c r="AX1310" s="79"/>
      <c r="AY1310" s="79"/>
      <c r="AZ1310" s="79"/>
      <c r="BA1310" s="79"/>
      <c r="BB1310" s="79"/>
      <c r="BC1310" s="79"/>
      <c r="BD1310" s="79"/>
      <c r="BE1310" s="79"/>
      <c r="BF1310" s="79"/>
      <c r="BG1310" s="79"/>
      <c r="BH1310" s="79"/>
      <c r="BI1310" s="79"/>
      <c r="BJ1310" s="79"/>
      <c r="BK1310" s="79"/>
      <c r="BL1310" s="79"/>
      <c r="BM1310" s="79"/>
      <c r="BN1310" s="79"/>
      <c r="BO1310" s="79"/>
      <c r="BP1310" s="79"/>
      <c r="BQ1310" s="79"/>
      <c r="BR1310" s="79"/>
      <c r="BS1310" s="79"/>
      <c r="BT1310" s="79"/>
      <c r="BU1310" s="79"/>
      <c r="BV1310" s="79"/>
      <c r="BW1310" s="79"/>
      <c r="BX1310" s="79"/>
      <c r="BY1310" s="79"/>
      <c r="BZ1310" s="79"/>
      <c r="CA1310" s="79"/>
      <c r="CB1310" s="79"/>
      <c r="CC1310" s="79"/>
      <c r="CD1310" s="79"/>
      <c r="CE1310" s="79"/>
      <c r="CF1310" s="79"/>
      <c r="CG1310" s="79"/>
      <c r="CH1310" s="79"/>
      <c r="CI1310" s="79"/>
      <c r="CJ1310" s="79"/>
      <c r="CK1310" s="79"/>
      <c r="CL1310" s="79"/>
      <c r="CM1310" s="79"/>
      <c r="CN1310" s="79"/>
      <c r="CO1310" s="79"/>
      <c r="CP1310" s="79"/>
      <c r="CQ1310" s="79"/>
      <c r="CR1310" s="79"/>
      <c r="CS1310" s="79"/>
      <c r="CT1310" s="79"/>
      <c r="CU1310" s="79"/>
      <c r="CV1310" s="79"/>
      <c r="CW1310" s="79"/>
      <c r="CX1310" s="79"/>
      <c r="CY1310" s="79"/>
      <c r="CZ1310" s="79"/>
      <c r="DA1310" s="79"/>
      <c r="DB1310" s="79"/>
      <c r="DC1310" s="79"/>
      <c r="DD1310" s="79"/>
      <c r="DE1310" s="79"/>
      <c r="DF1310" s="79"/>
      <c r="DG1310" s="79"/>
      <c r="DH1310" s="79"/>
      <c r="DI1310" s="79"/>
      <c r="DJ1310" s="79"/>
      <c r="DK1310" s="79"/>
      <c r="DL1310" s="79"/>
      <c r="DM1310" s="79"/>
      <c r="DN1310" s="79"/>
      <c r="DO1310" s="79"/>
      <c r="DP1310" s="79"/>
      <c r="DQ1310" s="79"/>
      <c r="DR1310" s="79"/>
      <c r="DS1310" s="79"/>
      <c r="DT1310" s="79"/>
      <c r="DU1310" s="79"/>
      <c r="DV1310" s="79"/>
      <c r="DW1310" s="79"/>
      <c r="DX1310" s="79"/>
      <c r="DY1310" s="79"/>
      <c r="DZ1310" s="79"/>
      <c r="EA1310" s="79"/>
      <c r="EB1310" s="79"/>
      <c r="EC1310" s="79"/>
      <c r="ED1310" s="79"/>
      <c r="EE1310" s="79"/>
      <c r="EF1310" s="79"/>
      <c r="EG1310" s="79"/>
      <c r="EH1310" s="79"/>
      <c r="EI1310" s="79"/>
      <c r="EJ1310" s="79"/>
      <c r="EK1310" s="79"/>
      <c r="EL1310" s="79"/>
      <c r="EM1310" s="79"/>
      <c r="EN1310" s="79"/>
      <c r="EO1310" s="79"/>
      <c r="EP1310" s="79"/>
      <c r="EQ1310" s="79"/>
      <c r="ER1310" s="79"/>
      <c r="ES1310" s="79"/>
      <c r="ET1310" s="79"/>
      <c r="EU1310" s="79"/>
      <c r="EV1310" s="79"/>
      <c r="EW1310" s="79"/>
      <c r="EX1310" s="79"/>
      <c r="EY1310" s="79"/>
      <c r="EZ1310" s="79"/>
      <c r="FA1310" s="79"/>
      <c r="FB1310" s="79"/>
      <c r="FC1310" s="79"/>
      <c r="FD1310" s="79"/>
      <c r="FE1310" s="79"/>
      <c r="FF1310" s="79"/>
      <c r="FG1310" s="79"/>
      <c r="FH1310" s="79"/>
      <c r="FI1310" s="79"/>
      <c r="FJ1310" s="79"/>
      <c r="FK1310" s="79"/>
      <c r="FL1310" s="79"/>
      <c r="FM1310" s="79"/>
      <c r="FN1310" s="79"/>
      <c r="FO1310" s="79"/>
      <c r="FP1310" s="79"/>
      <c r="FQ1310" s="79"/>
      <c r="FR1310" s="79"/>
      <c r="FS1310" s="79"/>
      <c r="FT1310" s="79"/>
      <c r="FU1310" s="79"/>
      <c r="FV1310" s="79"/>
      <c r="FW1310" s="79"/>
      <c r="FX1310" s="79"/>
      <c r="FY1310" s="79"/>
      <c r="FZ1310" s="79"/>
      <c r="GA1310" s="79"/>
      <c r="GB1310" s="79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79"/>
      <c r="HP1310" s="79"/>
      <c r="HQ1310" s="79"/>
      <c r="HR1310" s="79"/>
      <c r="HS1310" s="79"/>
      <c r="HT1310" s="79"/>
      <c r="HU1310" s="79"/>
      <c r="HV1310" s="79"/>
      <c r="HW1310" s="79"/>
      <c r="HX1310" s="79"/>
      <c r="HY1310" s="79"/>
      <c r="HZ1310" s="79"/>
      <c r="IA1310" s="79"/>
      <c r="IB1310" s="79"/>
      <c r="IC1310" s="79"/>
      <c r="ID1310" s="79"/>
      <c r="IE1310" s="79"/>
      <c r="IF1310" s="79"/>
      <c r="IG1310" s="79"/>
      <c r="IH1310" s="79"/>
      <c r="II1310" s="79"/>
      <c r="IJ1310" s="79"/>
      <c r="IK1310" s="79"/>
      <c r="IL1310" s="79"/>
      <c r="IM1310" s="79"/>
      <c r="IN1310" s="79"/>
      <c r="IO1310" s="79"/>
      <c r="IP1310" s="79"/>
      <c r="IQ1310" s="79"/>
      <c r="IR1310" s="79"/>
      <c r="IS1310" s="79"/>
      <c r="IT1310" s="79"/>
      <c r="IU1310" s="79"/>
      <c r="IV1310" s="79"/>
      <c r="IW1310" s="79"/>
      <c r="IX1310" s="79"/>
      <c r="IY1310" s="79"/>
      <c r="IZ1310" s="79"/>
      <c r="JA1310" s="79"/>
      <c r="JB1310" s="79"/>
      <c r="JC1310" s="79"/>
      <c r="JD1310" s="79"/>
      <c r="JE1310" s="79"/>
      <c r="JF1310" s="79"/>
      <c r="JG1310" s="79"/>
      <c r="JH1310" s="79"/>
      <c r="JI1310" s="79"/>
      <c r="JJ1310" s="79"/>
      <c r="JK1310" s="79"/>
      <c r="JL1310" s="79"/>
      <c r="JM1310" s="79"/>
      <c r="JN1310" s="79"/>
      <c r="JO1310" s="79"/>
      <c r="JP1310" s="79"/>
      <c r="JQ1310" s="79"/>
      <c r="JR1310" s="79"/>
      <c r="JS1310" s="79"/>
      <c r="JT1310" s="79"/>
      <c r="JU1310" s="79"/>
      <c r="JV1310" s="79"/>
      <c r="JW1310" s="79"/>
      <c r="JX1310" s="79"/>
      <c r="JY1310" s="79"/>
      <c r="JZ1310" s="79"/>
      <c r="KA1310" s="79"/>
      <c r="KB1310" s="79"/>
      <c r="KC1310" s="79"/>
      <c r="KD1310" s="79"/>
      <c r="KE1310" s="79"/>
      <c r="KF1310" s="79"/>
      <c r="KG1310" s="79"/>
      <c r="KH1310" s="79"/>
      <c r="KI1310" s="79"/>
      <c r="KJ1310" s="79"/>
      <c r="KK1310" s="79"/>
      <c r="KL1310" s="79"/>
      <c r="KM1310" s="79"/>
      <c r="KN1310" s="79"/>
      <c r="KO1310" s="79"/>
      <c r="KP1310" s="79"/>
      <c r="KQ1310" s="79"/>
      <c r="KR1310" s="79"/>
      <c r="KS1310" s="79"/>
      <c r="KT1310" s="79"/>
      <c r="KU1310" s="79"/>
      <c r="KV1310" s="79"/>
      <c r="KW1310" s="79"/>
      <c r="KX1310" s="79"/>
      <c r="KY1310" s="79"/>
      <c r="KZ1310" s="79"/>
      <c r="LA1310" s="79"/>
      <c r="LB1310" s="79"/>
      <c r="LC1310" s="79"/>
      <c r="LD1310" s="79"/>
      <c r="LE1310" s="79"/>
      <c r="LF1310" s="79"/>
      <c r="LG1310" s="79"/>
      <c r="LH1310" s="79"/>
      <c r="LI1310" s="79"/>
      <c r="LJ1310" s="79"/>
      <c r="LK1310" s="79"/>
      <c r="LL1310" s="79"/>
      <c r="LM1310" s="79"/>
      <c r="LN1310" s="79"/>
      <c r="LO1310" s="79"/>
      <c r="LP1310" s="79"/>
      <c r="LQ1310" s="79"/>
      <c r="LR1310" s="79"/>
      <c r="LS1310" s="79"/>
      <c r="LT1310" s="79"/>
      <c r="LU1310" s="79"/>
      <c r="LV1310" s="79"/>
      <c r="LW1310" s="79"/>
      <c r="LX1310" s="79"/>
      <c r="LY1310" s="79"/>
      <c r="LZ1310" s="79"/>
      <c r="MA1310" s="79"/>
      <c r="MB1310" s="79"/>
      <c r="MC1310" s="79"/>
      <c r="MD1310" s="79"/>
      <c r="ME1310" s="79"/>
      <c r="MF1310" s="79"/>
      <c r="MG1310" s="79"/>
      <c r="MH1310" s="79"/>
      <c r="MI1310" s="79"/>
      <c r="MJ1310" s="79"/>
      <c r="MK1310" s="79"/>
      <c r="ML1310" s="79"/>
      <c r="MM1310" s="79"/>
      <c r="MN1310" s="79"/>
      <c r="MO1310" s="79"/>
      <c r="MP1310" s="79"/>
      <c r="MQ1310" s="79"/>
      <c r="MR1310" s="79"/>
      <c r="MS1310" s="79"/>
      <c r="MT1310" s="79"/>
      <c r="MU1310" s="79"/>
      <c r="MV1310" s="79"/>
      <c r="MW1310" s="79"/>
      <c r="MX1310" s="79"/>
      <c r="MY1310" s="79"/>
      <c r="MZ1310" s="79"/>
      <c r="NA1310" s="79"/>
      <c r="NB1310" s="79"/>
      <c r="NC1310" s="79"/>
      <c r="ND1310" s="79"/>
      <c r="NE1310" s="79"/>
      <c r="NF1310" s="79"/>
      <c r="NG1310" s="79"/>
      <c r="NH1310" s="79"/>
      <c r="NI1310" s="79"/>
      <c r="NJ1310" s="79"/>
      <c r="NK1310" s="79"/>
      <c r="NL1310" s="79"/>
      <c r="NM1310" s="79"/>
      <c r="NN1310" s="79"/>
      <c r="NO1310" s="79"/>
      <c r="NP1310" s="79"/>
      <c r="NQ1310" s="79"/>
      <c r="NR1310" s="79"/>
      <c r="NS1310" s="79"/>
      <c r="NT1310" s="79"/>
      <c r="NU1310" s="79"/>
      <c r="NV1310" s="79"/>
      <c r="NW1310" s="79"/>
      <c r="NX1310" s="79"/>
      <c r="NY1310" s="79"/>
      <c r="NZ1310" s="79"/>
      <c r="OA1310" s="79"/>
      <c r="OB1310" s="79"/>
      <c r="OC1310" s="79"/>
      <c r="OD1310" s="79"/>
      <c r="OE1310" s="79"/>
      <c r="OF1310" s="79"/>
      <c r="OG1310" s="79"/>
      <c r="OH1310" s="79"/>
      <c r="OI1310" s="79"/>
      <c r="OJ1310" s="79"/>
      <c r="OK1310" s="79"/>
      <c r="OL1310" s="79"/>
      <c r="OM1310" s="79"/>
      <c r="ON1310" s="79"/>
      <c r="OO1310" s="79"/>
      <c r="OP1310" s="79"/>
      <c r="OQ1310" s="79"/>
      <c r="OR1310" s="79"/>
      <c r="OS1310" s="79"/>
      <c r="OT1310" s="79"/>
      <c r="OU1310" s="79"/>
      <c r="OV1310" s="79"/>
      <c r="OW1310" s="79"/>
      <c r="OX1310" s="79"/>
      <c r="OY1310" s="79"/>
      <c r="OZ1310" s="79"/>
      <c r="PA1310" s="79"/>
      <c r="PB1310" s="79"/>
      <c r="PC1310" s="79"/>
      <c r="PD1310" s="79"/>
      <c r="PE1310" s="79"/>
      <c r="PF1310" s="79"/>
      <c r="PG1310" s="79"/>
      <c r="PH1310" s="79"/>
      <c r="PI1310" s="79"/>
      <c r="PJ1310" s="79"/>
      <c r="PK1310" s="79"/>
      <c r="PL1310" s="79"/>
      <c r="PM1310" s="79"/>
      <c r="PN1310" s="79"/>
      <c r="PO1310" s="79"/>
      <c r="PP1310" s="79"/>
      <c r="PQ1310" s="79"/>
      <c r="PR1310" s="79"/>
      <c r="PS1310" s="79"/>
      <c r="PT1310" s="79"/>
      <c r="PU1310" s="79"/>
      <c r="PV1310" s="79"/>
      <c r="PW1310" s="79"/>
      <c r="PX1310" s="79"/>
      <c r="PY1310" s="79"/>
      <c r="PZ1310" s="79"/>
      <c r="QA1310" s="79"/>
      <c r="QB1310" s="79"/>
      <c r="QC1310" s="79"/>
      <c r="QD1310" s="79"/>
      <c r="QE1310" s="79"/>
      <c r="QF1310" s="79"/>
      <c r="QG1310" s="79"/>
      <c r="QH1310" s="79"/>
      <c r="QI1310" s="79"/>
      <c r="QJ1310" s="79"/>
      <c r="QK1310" s="79"/>
      <c r="QL1310" s="79"/>
      <c r="QM1310" s="79"/>
      <c r="QN1310" s="79"/>
      <c r="QO1310" s="79"/>
      <c r="QP1310" s="79"/>
      <c r="QQ1310" s="79"/>
      <c r="QR1310" s="79"/>
      <c r="QS1310" s="79"/>
      <c r="QT1310" s="79"/>
      <c r="QU1310" s="79"/>
      <c r="QV1310" s="79"/>
      <c r="QW1310" s="79"/>
      <c r="QX1310" s="79"/>
      <c r="QY1310" s="79"/>
      <c r="QZ1310" s="79"/>
      <c r="RA1310" s="79"/>
      <c r="RB1310" s="79"/>
      <c r="RC1310" s="79"/>
      <c r="RD1310" s="79"/>
      <c r="RE1310" s="79"/>
      <c r="RF1310" s="79"/>
      <c r="RG1310" s="79"/>
      <c r="RH1310" s="79"/>
      <c r="RI1310" s="79"/>
      <c r="RJ1310" s="79"/>
      <c r="RK1310" s="79"/>
      <c r="RL1310" s="79"/>
      <c r="RM1310" s="79"/>
      <c r="RN1310" s="79"/>
      <c r="RO1310" s="79"/>
      <c r="RP1310" s="79"/>
      <c r="RQ1310" s="79"/>
      <c r="RR1310" s="79"/>
      <c r="RS1310" s="79"/>
      <c r="RT1310" s="79"/>
      <c r="RU1310" s="79"/>
      <c r="RV1310" s="79"/>
      <c r="RW1310" s="79"/>
      <c r="RX1310" s="79"/>
      <c r="RY1310" s="79"/>
      <c r="RZ1310" s="79"/>
      <c r="SA1310" s="79"/>
      <c r="SB1310" s="79"/>
      <c r="SC1310" s="79"/>
      <c r="SD1310" s="79"/>
      <c r="SE1310" s="79"/>
      <c r="SF1310" s="79"/>
      <c r="SG1310" s="79"/>
      <c r="SH1310" s="79"/>
      <c r="SI1310" s="79"/>
      <c r="SJ1310" s="79"/>
      <c r="SK1310" s="79"/>
      <c r="SL1310" s="79"/>
      <c r="SM1310" s="79"/>
      <c r="SN1310" s="79"/>
      <c r="SO1310" s="79"/>
      <c r="SP1310" s="79"/>
      <c r="SQ1310" s="79"/>
      <c r="SR1310" s="79"/>
      <c r="SS1310" s="79"/>
      <c r="ST1310" s="79"/>
      <c r="SU1310" s="79"/>
      <c r="SV1310" s="79"/>
      <c r="SW1310" s="79"/>
      <c r="SX1310" s="79"/>
      <c r="SY1310" s="79"/>
      <c r="SZ1310" s="79"/>
      <c r="TA1310" s="79"/>
      <c r="TB1310" s="79"/>
      <c r="TC1310" s="79"/>
      <c r="TD1310" s="79"/>
      <c r="TE1310" s="79"/>
      <c r="TF1310" s="79"/>
      <c r="TG1310" s="79"/>
      <c r="TH1310" s="79"/>
      <c r="TI1310" s="79"/>
      <c r="TJ1310" s="79"/>
      <c r="TK1310" s="79"/>
      <c r="TL1310" s="79"/>
      <c r="TM1310" s="79"/>
      <c r="TN1310" s="79"/>
      <c r="TO1310" s="79"/>
      <c r="TP1310" s="79"/>
      <c r="TQ1310" s="79"/>
      <c r="TR1310" s="79"/>
      <c r="TS1310" s="79"/>
      <c r="TT1310" s="79"/>
      <c r="TU1310" s="79"/>
      <c r="TV1310" s="79"/>
      <c r="TW1310" s="79"/>
      <c r="TX1310" s="79"/>
      <c r="TY1310" s="79"/>
      <c r="TZ1310" s="79"/>
      <c r="UA1310" s="79"/>
      <c r="UB1310" s="79"/>
      <c r="UC1310" s="79"/>
      <c r="UD1310" s="79"/>
      <c r="UE1310" s="79"/>
      <c r="UF1310" s="79"/>
      <c r="UG1310" s="79"/>
      <c r="UH1310" s="79"/>
      <c r="UI1310" s="79"/>
      <c r="UJ1310" s="79"/>
      <c r="UK1310" s="79"/>
      <c r="UL1310" s="79"/>
      <c r="UM1310" s="79"/>
      <c r="UN1310" s="79"/>
      <c r="UO1310" s="79"/>
      <c r="UP1310" s="79"/>
      <c r="UQ1310" s="79"/>
      <c r="UR1310" s="79"/>
      <c r="US1310" s="79"/>
      <c r="UT1310" s="79"/>
      <c r="UU1310" s="79"/>
      <c r="UV1310" s="79"/>
      <c r="UW1310" s="79"/>
      <c r="UX1310" s="79"/>
      <c r="UY1310" s="79"/>
      <c r="UZ1310" s="79"/>
      <c r="VA1310" s="79"/>
      <c r="VB1310" s="79"/>
      <c r="VC1310" s="79"/>
      <c r="VD1310" s="79"/>
      <c r="VE1310" s="79"/>
      <c r="VF1310" s="79"/>
      <c r="VG1310" s="79"/>
      <c r="VH1310" s="79"/>
      <c r="VI1310" s="79"/>
      <c r="VJ1310" s="79"/>
      <c r="VK1310" s="79"/>
      <c r="VL1310" s="79"/>
      <c r="VM1310" s="79"/>
      <c r="VN1310" s="79"/>
      <c r="VO1310" s="79"/>
      <c r="VP1310" s="79"/>
      <c r="VQ1310" s="79"/>
      <c r="VR1310" s="79"/>
      <c r="VS1310" s="79"/>
      <c r="VT1310" s="79"/>
      <c r="VU1310" s="79"/>
      <c r="VV1310" s="79"/>
      <c r="VW1310" s="79"/>
      <c r="VX1310" s="79"/>
      <c r="VY1310" s="79"/>
      <c r="VZ1310" s="79"/>
      <c r="WA1310" s="79"/>
      <c r="WB1310" s="79"/>
      <c r="WC1310" s="79"/>
    </row>
    <row r="1311" spans="1:601" s="102" customFormat="1">
      <c r="A1311" s="54">
        <f>IF(C1311=C1310,A1310,IF(C1311=(C1310+1),A1310,(A1310+1)))</f>
        <v>190</v>
      </c>
      <c r="B1311" s="50">
        <f>IF(L1311="Stroke",IF(M1311=M1310,IF(A1311&lt;&gt;A1310,1,IF(L1310="Stroke",B1310+1,IF(L1309="Stroke",B1309+1,IF(L1308="Stroke",B1308+1,IF(L1307="Stroke",B1307+1,IF(L1306="Stroke",B1306+1,IF(L1305="Stroke",B1305+1,IF(L1304="Stroke",B1304+1,"")))))))),IF(A1311&lt;&gt;A1309,1,IF(M1311=M1309,IF(L1309="Stroke",B1309+1,IF(M1311=M1308,IF(L1308="Stroke",B1308+1,""))),1))),"")</f>
        <v>3</v>
      </c>
      <c r="C1311" s="54">
        <f t="shared" si="40"/>
        <v>66543</v>
      </c>
      <c r="D1311" s="54" t="str">
        <f t="shared" si="41"/>
        <v>201823</v>
      </c>
      <c r="E1311" s="54">
        <v>2018</v>
      </c>
      <c r="F1311" s="54">
        <v>2</v>
      </c>
      <c r="G1311" s="54">
        <v>3</v>
      </c>
      <c r="H1311" s="54">
        <v>18</v>
      </c>
      <c r="I1311" s="54">
        <v>29</v>
      </c>
      <c r="J1311" s="54">
        <v>3</v>
      </c>
      <c r="K1311" s="54">
        <v>240</v>
      </c>
      <c r="L1311" s="54" t="s">
        <v>26</v>
      </c>
      <c r="M1311" s="54">
        <v>1</v>
      </c>
      <c r="N1311" s="54" t="s">
        <v>21</v>
      </c>
      <c r="O1311" s="54" t="s">
        <v>27</v>
      </c>
      <c r="P1311" s="54">
        <v>61</v>
      </c>
      <c r="Q1311" s="54" t="s">
        <v>145</v>
      </c>
      <c r="R1311" s="61"/>
      <c r="S1311" s="61"/>
      <c r="T1311" s="61"/>
      <c r="U1311" s="79"/>
      <c r="V1311" s="79"/>
      <c r="W1311" s="79"/>
      <c r="X1311" s="79"/>
      <c r="Y1311" s="79"/>
      <c r="Z1311" s="79"/>
      <c r="AA1311" s="79"/>
      <c r="AB1311" s="79"/>
      <c r="AC1311" s="79"/>
      <c r="AD1311" s="79"/>
      <c r="AE1311" s="79"/>
      <c r="AF1311" s="79"/>
      <c r="AG1311" s="79"/>
      <c r="AH1311" s="79"/>
      <c r="AI1311" s="79"/>
      <c r="AJ1311" s="79"/>
      <c r="AK1311" s="79"/>
      <c r="AL1311" s="79"/>
      <c r="AM1311" s="79"/>
      <c r="AN1311" s="79"/>
      <c r="AO1311" s="79"/>
      <c r="AP1311" s="79"/>
      <c r="AQ1311" s="79"/>
      <c r="AR1311" s="79"/>
      <c r="AS1311" s="79"/>
      <c r="AT1311" s="79"/>
      <c r="AU1311" s="79"/>
      <c r="AV1311" s="79"/>
      <c r="AW1311" s="79"/>
      <c r="AX1311" s="79"/>
      <c r="AY1311" s="79"/>
      <c r="AZ1311" s="79"/>
      <c r="BA1311" s="79"/>
      <c r="BB1311" s="79"/>
      <c r="BC1311" s="79"/>
      <c r="BD1311" s="79"/>
      <c r="BE1311" s="79"/>
      <c r="BF1311" s="79"/>
      <c r="BG1311" s="79"/>
      <c r="BH1311" s="79"/>
      <c r="BI1311" s="79"/>
      <c r="BJ1311" s="79"/>
      <c r="BK1311" s="79"/>
      <c r="BL1311" s="79"/>
      <c r="BM1311" s="79"/>
      <c r="BN1311" s="79"/>
      <c r="BO1311" s="79"/>
      <c r="BP1311" s="79"/>
      <c r="BQ1311" s="79"/>
      <c r="BR1311" s="79"/>
      <c r="BS1311" s="79"/>
      <c r="BT1311" s="79"/>
      <c r="BU1311" s="79"/>
      <c r="BV1311" s="79"/>
      <c r="BW1311" s="79"/>
      <c r="BX1311" s="79"/>
      <c r="BY1311" s="79"/>
      <c r="BZ1311" s="79"/>
      <c r="CA1311" s="79"/>
      <c r="CB1311" s="79"/>
      <c r="CC1311" s="79"/>
      <c r="CD1311" s="79"/>
      <c r="CE1311" s="79"/>
      <c r="CF1311" s="79"/>
      <c r="CG1311" s="79"/>
      <c r="CH1311" s="79"/>
      <c r="CI1311" s="79"/>
      <c r="CJ1311" s="79"/>
      <c r="CK1311" s="79"/>
      <c r="CL1311" s="79"/>
      <c r="CM1311" s="79"/>
      <c r="CN1311" s="79"/>
      <c r="CO1311" s="79"/>
      <c r="CP1311" s="79"/>
      <c r="CQ1311" s="79"/>
      <c r="CR1311" s="79"/>
      <c r="CS1311" s="79"/>
      <c r="CT1311" s="79"/>
      <c r="CU1311" s="79"/>
      <c r="CV1311" s="79"/>
      <c r="CW1311" s="79"/>
      <c r="CX1311" s="79"/>
      <c r="CY1311" s="79"/>
      <c r="CZ1311" s="79"/>
      <c r="DA1311" s="79"/>
      <c r="DB1311" s="79"/>
      <c r="DC1311" s="79"/>
      <c r="DD1311" s="79"/>
      <c r="DE1311" s="79"/>
      <c r="DF1311" s="79"/>
      <c r="DG1311" s="79"/>
      <c r="DH1311" s="79"/>
      <c r="DI1311" s="79"/>
      <c r="DJ1311" s="79"/>
      <c r="DK1311" s="79"/>
      <c r="DL1311" s="79"/>
      <c r="DM1311" s="79"/>
      <c r="DN1311" s="79"/>
      <c r="DO1311" s="79"/>
      <c r="DP1311" s="79"/>
      <c r="DQ1311" s="79"/>
      <c r="DR1311" s="79"/>
      <c r="DS1311" s="79"/>
      <c r="DT1311" s="79"/>
      <c r="DU1311" s="79"/>
      <c r="DV1311" s="79"/>
      <c r="DW1311" s="79"/>
      <c r="DX1311" s="79"/>
      <c r="DY1311" s="79"/>
      <c r="DZ1311" s="79"/>
      <c r="EA1311" s="79"/>
      <c r="EB1311" s="79"/>
      <c r="EC1311" s="79"/>
      <c r="ED1311" s="79"/>
      <c r="EE1311" s="79"/>
      <c r="EF1311" s="79"/>
      <c r="EG1311" s="79"/>
      <c r="EH1311" s="79"/>
      <c r="EI1311" s="79"/>
      <c r="EJ1311" s="79"/>
      <c r="EK1311" s="79"/>
      <c r="EL1311" s="79"/>
      <c r="EM1311" s="79"/>
      <c r="EN1311" s="79"/>
      <c r="EO1311" s="79"/>
      <c r="EP1311" s="79"/>
      <c r="EQ1311" s="79"/>
      <c r="ER1311" s="79"/>
      <c r="ES1311" s="79"/>
      <c r="ET1311" s="79"/>
      <c r="EU1311" s="79"/>
      <c r="EV1311" s="79"/>
      <c r="EW1311" s="79"/>
      <c r="EX1311" s="79"/>
      <c r="EY1311" s="79"/>
      <c r="EZ1311" s="79"/>
      <c r="FA1311" s="79"/>
      <c r="FB1311" s="79"/>
      <c r="FC1311" s="79"/>
      <c r="FD1311" s="79"/>
      <c r="FE1311" s="79"/>
      <c r="FF1311" s="79"/>
      <c r="FG1311" s="79"/>
      <c r="FH1311" s="79"/>
      <c r="FI1311" s="79"/>
      <c r="FJ1311" s="79"/>
      <c r="FK1311" s="79"/>
      <c r="FL1311" s="79"/>
      <c r="FM1311" s="79"/>
      <c r="FN1311" s="79"/>
      <c r="FO1311" s="79"/>
      <c r="FP1311" s="79"/>
      <c r="FQ1311" s="79"/>
      <c r="FR1311" s="79"/>
      <c r="FS1311" s="79"/>
      <c r="FT1311" s="79"/>
      <c r="FU1311" s="79"/>
      <c r="FV1311" s="79"/>
      <c r="FW1311" s="79"/>
      <c r="FX1311" s="79"/>
      <c r="FY1311" s="79"/>
      <c r="FZ1311" s="79"/>
      <c r="GA1311" s="79"/>
      <c r="GB1311" s="79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79"/>
      <c r="HP1311" s="79"/>
      <c r="HQ1311" s="79"/>
      <c r="HR1311" s="79"/>
      <c r="HS1311" s="79"/>
      <c r="HT1311" s="79"/>
      <c r="HU1311" s="79"/>
      <c r="HV1311" s="79"/>
      <c r="HW1311" s="79"/>
      <c r="HX1311" s="79"/>
      <c r="HY1311" s="79"/>
      <c r="HZ1311" s="79"/>
      <c r="IA1311" s="79"/>
      <c r="IB1311" s="79"/>
      <c r="IC1311" s="79"/>
      <c r="ID1311" s="79"/>
      <c r="IE1311" s="79"/>
      <c r="IF1311" s="79"/>
      <c r="IG1311" s="79"/>
      <c r="IH1311" s="79"/>
      <c r="II1311" s="79"/>
      <c r="IJ1311" s="79"/>
      <c r="IK1311" s="79"/>
      <c r="IL1311" s="79"/>
      <c r="IM1311" s="79"/>
      <c r="IN1311" s="79"/>
      <c r="IO1311" s="79"/>
      <c r="IP1311" s="79"/>
      <c r="IQ1311" s="79"/>
      <c r="IR1311" s="79"/>
      <c r="IS1311" s="79"/>
      <c r="IT1311" s="79"/>
      <c r="IU1311" s="79"/>
      <c r="IV1311" s="79"/>
      <c r="IW1311" s="79"/>
      <c r="IX1311" s="79"/>
      <c r="IY1311" s="79"/>
      <c r="IZ1311" s="79"/>
      <c r="JA1311" s="79"/>
      <c r="JB1311" s="79"/>
      <c r="JC1311" s="79"/>
      <c r="JD1311" s="79"/>
      <c r="JE1311" s="79"/>
      <c r="JF1311" s="79"/>
      <c r="JG1311" s="79"/>
      <c r="JH1311" s="79"/>
      <c r="JI1311" s="79"/>
      <c r="JJ1311" s="79"/>
      <c r="JK1311" s="79"/>
      <c r="JL1311" s="79"/>
      <c r="JM1311" s="79"/>
      <c r="JN1311" s="79"/>
      <c r="JO1311" s="79"/>
      <c r="JP1311" s="79"/>
      <c r="JQ1311" s="79"/>
      <c r="JR1311" s="79"/>
      <c r="JS1311" s="79"/>
      <c r="JT1311" s="79"/>
      <c r="JU1311" s="79"/>
      <c r="JV1311" s="79"/>
      <c r="JW1311" s="79"/>
      <c r="JX1311" s="79"/>
      <c r="JY1311" s="79"/>
      <c r="JZ1311" s="79"/>
      <c r="KA1311" s="79"/>
      <c r="KB1311" s="79"/>
      <c r="KC1311" s="79"/>
      <c r="KD1311" s="79"/>
      <c r="KE1311" s="79"/>
      <c r="KF1311" s="79"/>
      <c r="KG1311" s="79"/>
      <c r="KH1311" s="79"/>
      <c r="KI1311" s="79"/>
      <c r="KJ1311" s="79"/>
      <c r="KK1311" s="79"/>
      <c r="KL1311" s="79"/>
      <c r="KM1311" s="79"/>
      <c r="KN1311" s="79"/>
      <c r="KO1311" s="79"/>
      <c r="KP1311" s="79"/>
      <c r="KQ1311" s="79"/>
      <c r="KR1311" s="79"/>
      <c r="KS1311" s="79"/>
      <c r="KT1311" s="79"/>
      <c r="KU1311" s="79"/>
      <c r="KV1311" s="79"/>
      <c r="KW1311" s="79"/>
      <c r="KX1311" s="79"/>
      <c r="KY1311" s="79"/>
      <c r="KZ1311" s="79"/>
      <c r="LA1311" s="79"/>
      <c r="LB1311" s="79"/>
      <c r="LC1311" s="79"/>
      <c r="LD1311" s="79"/>
      <c r="LE1311" s="79"/>
      <c r="LF1311" s="79"/>
      <c r="LG1311" s="79"/>
      <c r="LH1311" s="79"/>
      <c r="LI1311" s="79"/>
      <c r="LJ1311" s="79"/>
      <c r="LK1311" s="79"/>
      <c r="LL1311" s="79"/>
      <c r="LM1311" s="79"/>
      <c r="LN1311" s="79"/>
      <c r="LO1311" s="79"/>
      <c r="LP1311" s="79"/>
      <c r="LQ1311" s="79"/>
      <c r="LR1311" s="79"/>
      <c r="LS1311" s="79"/>
      <c r="LT1311" s="79"/>
      <c r="LU1311" s="79"/>
      <c r="LV1311" s="79"/>
      <c r="LW1311" s="79"/>
      <c r="LX1311" s="79"/>
      <c r="LY1311" s="79"/>
      <c r="LZ1311" s="79"/>
      <c r="MA1311" s="79"/>
      <c r="MB1311" s="79"/>
      <c r="MC1311" s="79"/>
      <c r="MD1311" s="79"/>
      <c r="ME1311" s="79"/>
      <c r="MF1311" s="79"/>
      <c r="MG1311" s="79"/>
      <c r="MH1311" s="79"/>
      <c r="MI1311" s="79"/>
      <c r="MJ1311" s="79"/>
      <c r="MK1311" s="79"/>
      <c r="ML1311" s="79"/>
      <c r="MM1311" s="79"/>
      <c r="MN1311" s="79"/>
      <c r="MO1311" s="79"/>
      <c r="MP1311" s="79"/>
      <c r="MQ1311" s="79"/>
      <c r="MR1311" s="79"/>
      <c r="MS1311" s="79"/>
      <c r="MT1311" s="79"/>
      <c r="MU1311" s="79"/>
      <c r="MV1311" s="79"/>
      <c r="MW1311" s="79"/>
      <c r="MX1311" s="79"/>
      <c r="MY1311" s="79"/>
      <c r="MZ1311" s="79"/>
      <c r="NA1311" s="79"/>
      <c r="NB1311" s="79"/>
      <c r="NC1311" s="79"/>
      <c r="ND1311" s="79"/>
      <c r="NE1311" s="79"/>
      <c r="NF1311" s="79"/>
      <c r="NG1311" s="79"/>
      <c r="NH1311" s="79"/>
      <c r="NI1311" s="79"/>
      <c r="NJ1311" s="79"/>
      <c r="NK1311" s="79"/>
      <c r="NL1311" s="79"/>
      <c r="NM1311" s="79"/>
      <c r="NN1311" s="79"/>
      <c r="NO1311" s="79"/>
      <c r="NP1311" s="79"/>
      <c r="NQ1311" s="79"/>
      <c r="NR1311" s="79"/>
      <c r="NS1311" s="79"/>
      <c r="NT1311" s="79"/>
      <c r="NU1311" s="79"/>
      <c r="NV1311" s="79"/>
      <c r="NW1311" s="79"/>
      <c r="NX1311" s="79"/>
      <c r="NY1311" s="79"/>
      <c r="NZ1311" s="79"/>
      <c r="OA1311" s="79"/>
      <c r="OB1311" s="79"/>
      <c r="OC1311" s="79"/>
      <c r="OD1311" s="79"/>
      <c r="OE1311" s="79"/>
      <c r="OF1311" s="79"/>
      <c r="OG1311" s="79"/>
      <c r="OH1311" s="79"/>
      <c r="OI1311" s="79"/>
      <c r="OJ1311" s="79"/>
      <c r="OK1311" s="79"/>
      <c r="OL1311" s="79"/>
      <c r="OM1311" s="79"/>
      <c r="ON1311" s="79"/>
      <c r="OO1311" s="79"/>
      <c r="OP1311" s="79"/>
      <c r="OQ1311" s="79"/>
      <c r="OR1311" s="79"/>
      <c r="OS1311" s="79"/>
      <c r="OT1311" s="79"/>
      <c r="OU1311" s="79"/>
      <c r="OV1311" s="79"/>
      <c r="OW1311" s="79"/>
      <c r="OX1311" s="79"/>
      <c r="OY1311" s="79"/>
      <c r="OZ1311" s="79"/>
      <c r="PA1311" s="79"/>
      <c r="PB1311" s="79"/>
      <c r="PC1311" s="79"/>
      <c r="PD1311" s="79"/>
      <c r="PE1311" s="79"/>
      <c r="PF1311" s="79"/>
      <c r="PG1311" s="79"/>
      <c r="PH1311" s="79"/>
      <c r="PI1311" s="79"/>
      <c r="PJ1311" s="79"/>
      <c r="PK1311" s="79"/>
      <c r="PL1311" s="79"/>
      <c r="PM1311" s="79"/>
      <c r="PN1311" s="79"/>
      <c r="PO1311" s="79"/>
      <c r="PP1311" s="79"/>
      <c r="PQ1311" s="79"/>
      <c r="PR1311" s="79"/>
      <c r="PS1311" s="79"/>
      <c r="PT1311" s="79"/>
      <c r="PU1311" s="79"/>
      <c r="PV1311" s="79"/>
      <c r="PW1311" s="79"/>
      <c r="PX1311" s="79"/>
      <c r="PY1311" s="79"/>
      <c r="PZ1311" s="79"/>
      <c r="QA1311" s="79"/>
      <c r="QB1311" s="79"/>
      <c r="QC1311" s="79"/>
      <c r="QD1311" s="79"/>
      <c r="QE1311" s="79"/>
      <c r="QF1311" s="79"/>
      <c r="QG1311" s="79"/>
      <c r="QH1311" s="79"/>
      <c r="QI1311" s="79"/>
      <c r="QJ1311" s="79"/>
      <c r="QK1311" s="79"/>
      <c r="QL1311" s="79"/>
      <c r="QM1311" s="79"/>
      <c r="QN1311" s="79"/>
      <c r="QO1311" s="79"/>
      <c r="QP1311" s="79"/>
      <c r="QQ1311" s="79"/>
      <c r="QR1311" s="79"/>
      <c r="QS1311" s="79"/>
      <c r="QT1311" s="79"/>
      <c r="QU1311" s="79"/>
      <c r="QV1311" s="79"/>
      <c r="QW1311" s="79"/>
      <c r="QX1311" s="79"/>
      <c r="QY1311" s="79"/>
      <c r="QZ1311" s="79"/>
      <c r="RA1311" s="79"/>
      <c r="RB1311" s="79"/>
      <c r="RC1311" s="79"/>
      <c r="RD1311" s="79"/>
      <c r="RE1311" s="79"/>
      <c r="RF1311" s="79"/>
      <c r="RG1311" s="79"/>
      <c r="RH1311" s="79"/>
      <c r="RI1311" s="79"/>
      <c r="RJ1311" s="79"/>
      <c r="RK1311" s="79"/>
      <c r="RL1311" s="79"/>
      <c r="RM1311" s="79"/>
      <c r="RN1311" s="79"/>
      <c r="RO1311" s="79"/>
      <c r="RP1311" s="79"/>
      <c r="RQ1311" s="79"/>
      <c r="RR1311" s="79"/>
      <c r="RS1311" s="79"/>
      <c r="RT1311" s="79"/>
      <c r="RU1311" s="79"/>
      <c r="RV1311" s="79"/>
      <c r="RW1311" s="79"/>
      <c r="RX1311" s="79"/>
      <c r="RY1311" s="79"/>
      <c r="RZ1311" s="79"/>
      <c r="SA1311" s="79"/>
      <c r="SB1311" s="79"/>
      <c r="SC1311" s="79"/>
      <c r="SD1311" s="79"/>
      <c r="SE1311" s="79"/>
      <c r="SF1311" s="79"/>
      <c r="SG1311" s="79"/>
      <c r="SH1311" s="79"/>
      <c r="SI1311" s="79"/>
      <c r="SJ1311" s="79"/>
      <c r="SK1311" s="79"/>
      <c r="SL1311" s="79"/>
      <c r="SM1311" s="79"/>
      <c r="SN1311" s="79"/>
      <c r="SO1311" s="79"/>
      <c r="SP1311" s="79"/>
      <c r="SQ1311" s="79"/>
      <c r="SR1311" s="79"/>
      <c r="SS1311" s="79"/>
      <c r="ST1311" s="79"/>
      <c r="SU1311" s="79"/>
      <c r="SV1311" s="79"/>
      <c r="SW1311" s="79"/>
      <c r="SX1311" s="79"/>
      <c r="SY1311" s="79"/>
      <c r="SZ1311" s="79"/>
      <c r="TA1311" s="79"/>
      <c r="TB1311" s="79"/>
      <c r="TC1311" s="79"/>
      <c r="TD1311" s="79"/>
      <c r="TE1311" s="79"/>
      <c r="TF1311" s="79"/>
      <c r="TG1311" s="79"/>
      <c r="TH1311" s="79"/>
      <c r="TI1311" s="79"/>
      <c r="TJ1311" s="79"/>
      <c r="TK1311" s="79"/>
      <c r="TL1311" s="79"/>
      <c r="TM1311" s="79"/>
      <c r="TN1311" s="79"/>
      <c r="TO1311" s="79"/>
      <c r="TP1311" s="79"/>
      <c r="TQ1311" s="79"/>
      <c r="TR1311" s="79"/>
      <c r="TS1311" s="79"/>
      <c r="TT1311" s="79"/>
      <c r="TU1311" s="79"/>
      <c r="TV1311" s="79"/>
      <c r="TW1311" s="79"/>
      <c r="TX1311" s="79"/>
      <c r="TY1311" s="79"/>
      <c r="TZ1311" s="79"/>
      <c r="UA1311" s="79"/>
      <c r="UB1311" s="79"/>
      <c r="UC1311" s="79"/>
      <c r="UD1311" s="79"/>
      <c r="UE1311" s="79"/>
      <c r="UF1311" s="79"/>
      <c r="UG1311" s="79"/>
      <c r="UH1311" s="79"/>
      <c r="UI1311" s="79"/>
      <c r="UJ1311" s="79"/>
      <c r="UK1311" s="79"/>
      <c r="UL1311" s="79"/>
      <c r="UM1311" s="79"/>
      <c r="UN1311" s="79"/>
      <c r="UO1311" s="79"/>
      <c r="UP1311" s="79"/>
      <c r="UQ1311" s="79"/>
      <c r="UR1311" s="79"/>
      <c r="US1311" s="79"/>
      <c r="UT1311" s="79"/>
      <c r="UU1311" s="79"/>
      <c r="UV1311" s="79"/>
      <c r="UW1311" s="79"/>
      <c r="UX1311" s="79"/>
      <c r="UY1311" s="79"/>
      <c r="UZ1311" s="79"/>
      <c r="VA1311" s="79"/>
      <c r="VB1311" s="79"/>
      <c r="VC1311" s="79"/>
      <c r="VD1311" s="79"/>
      <c r="VE1311" s="79"/>
      <c r="VF1311" s="79"/>
      <c r="VG1311" s="79"/>
      <c r="VH1311" s="79"/>
      <c r="VI1311" s="79"/>
      <c r="VJ1311" s="79"/>
      <c r="VK1311" s="79"/>
      <c r="VL1311" s="79"/>
      <c r="VM1311" s="79"/>
      <c r="VN1311" s="79"/>
      <c r="VO1311" s="79"/>
      <c r="VP1311" s="79"/>
      <c r="VQ1311" s="79"/>
      <c r="VR1311" s="79"/>
      <c r="VS1311" s="79"/>
      <c r="VT1311" s="79"/>
      <c r="VU1311" s="79"/>
      <c r="VV1311" s="79"/>
      <c r="VW1311" s="79"/>
      <c r="VX1311" s="79"/>
      <c r="VY1311" s="79"/>
      <c r="VZ1311" s="79"/>
      <c r="WA1311" s="79"/>
      <c r="WB1311" s="79"/>
      <c r="WC1311" s="79"/>
    </row>
    <row r="1312" spans="1:601" s="102" customFormat="1">
      <c r="A1312" s="54">
        <f>IF(C1312=C1311,A1311,IF(C1312=(C1311+1),A1311,(A1311+1)))</f>
        <v>190</v>
      </c>
      <c r="B1312" s="50" t="str">
        <f>IF(L1312="Stroke",IF(M1312=M1311,IF(A1312&lt;&gt;A1311,1,IF(L1311="Stroke",B1311+1,IF(L1310="Stroke",B1310+1,IF(L1309="Stroke",B1309+1,IF(L1308="Stroke",B1308+1,IF(L1307="Stroke",B1307+1,IF(L1306="Stroke",B1306+1,IF(L1305="Stroke",B1305+1,"")))))))),IF(A1312&lt;&gt;A1310,1,IF(M1312=M1310,IF(L1310="Stroke",B1310+1,IF(M1312=M1309,IF(L1309="Stroke",B1309+1,""))),1))),"")</f>
        <v/>
      </c>
      <c r="C1312" s="54">
        <f t="shared" si="40"/>
        <v>66543</v>
      </c>
      <c r="D1312" s="54" t="str">
        <f t="shared" si="41"/>
        <v>201823</v>
      </c>
      <c r="E1312" s="54">
        <v>2018</v>
      </c>
      <c r="F1312" s="54">
        <v>2</v>
      </c>
      <c r="G1312" s="54">
        <v>3</v>
      </c>
      <c r="H1312" s="54">
        <v>18</v>
      </c>
      <c r="I1312" s="54">
        <v>29</v>
      </c>
      <c r="J1312" s="54">
        <v>3</v>
      </c>
      <c r="K1312" s="54">
        <v>243</v>
      </c>
      <c r="L1312" s="54" t="s">
        <v>29</v>
      </c>
      <c r="M1312" s="54">
        <v>1</v>
      </c>
      <c r="N1312" s="54" t="s">
        <v>21</v>
      </c>
      <c r="O1312" s="54" t="s">
        <v>27</v>
      </c>
      <c r="P1312" s="54">
        <v>0</v>
      </c>
      <c r="Q1312" s="54" t="s">
        <v>141</v>
      </c>
      <c r="R1312" s="61"/>
      <c r="S1312" s="61"/>
      <c r="T1312" s="61"/>
      <c r="U1312" s="79"/>
      <c r="V1312" s="79"/>
      <c r="W1312" s="79"/>
      <c r="X1312" s="79"/>
      <c r="Y1312" s="79"/>
      <c r="Z1312" s="79"/>
      <c r="AA1312" s="79"/>
      <c r="AB1312" s="79"/>
      <c r="AC1312" s="79"/>
      <c r="AD1312" s="79"/>
      <c r="AE1312" s="79"/>
      <c r="AF1312" s="79"/>
      <c r="AG1312" s="79"/>
      <c r="AH1312" s="79"/>
      <c r="AI1312" s="79"/>
      <c r="AJ1312" s="79"/>
      <c r="AK1312" s="79"/>
      <c r="AL1312" s="79"/>
      <c r="AM1312" s="79"/>
      <c r="AN1312" s="79"/>
      <c r="AO1312" s="79"/>
      <c r="AP1312" s="79"/>
      <c r="AQ1312" s="79"/>
      <c r="AR1312" s="79"/>
      <c r="AS1312" s="79"/>
      <c r="AT1312" s="79"/>
      <c r="AU1312" s="79"/>
      <c r="AV1312" s="79"/>
      <c r="AW1312" s="79"/>
      <c r="AX1312" s="79"/>
      <c r="AY1312" s="79"/>
      <c r="AZ1312" s="79"/>
      <c r="BA1312" s="79"/>
      <c r="BB1312" s="79"/>
      <c r="BC1312" s="79"/>
      <c r="BD1312" s="79"/>
      <c r="BE1312" s="79"/>
      <c r="BF1312" s="79"/>
      <c r="BG1312" s="79"/>
      <c r="BH1312" s="79"/>
      <c r="BI1312" s="79"/>
      <c r="BJ1312" s="79"/>
      <c r="BK1312" s="79"/>
      <c r="BL1312" s="79"/>
      <c r="BM1312" s="79"/>
      <c r="BN1312" s="79"/>
      <c r="BO1312" s="79"/>
      <c r="BP1312" s="79"/>
      <c r="BQ1312" s="79"/>
      <c r="BR1312" s="79"/>
      <c r="BS1312" s="79"/>
      <c r="BT1312" s="79"/>
      <c r="BU1312" s="79"/>
      <c r="BV1312" s="79"/>
      <c r="BW1312" s="79"/>
      <c r="BX1312" s="79"/>
      <c r="BY1312" s="79"/>
      <c r="BZ1312" s="79"/>
      <c r="CA1312" s="79"/>
      <c r="CB1312" s="79"/>
      <c r="CC1312" s="79"/>
      <c r="CD1312" s="79"/>
      <c r="CE1312" s="79"/>
      <c r="CF1312" s="79"/>
      <c r="CG1312" s="79"/>
      <c r="CH1312" s="79"/>
      <c r="CI1312" s="79"/>
      <c r="CJ1312" s="79"/>
      <c r="CK1312" s="79"/>
      <c r="CL1312" s="79"/>
      <c r="CM1312" s="79"/>
      <c r="CN1312" s="79"/>
      <c r="CO1312" s="79"/>
      <c r="CP1312" s="79"/>
      <c r="CQ1312" s="79"/>
      <c r="CR1312" s="79"/>
      <c r="CS1312" s="79"/>
      <c r="CT1312" s="79"/>
      <c r="CU1312" s="79"/>
      <c r="CV1312" s="79"/>
      <c r="CW1312" s="79"/>
      <c r="CX1312" s="79"/>
      <c r="CY1312" s="79"/>
      <c r="CZ1312" s="79"/>
      <c r="DA1312" s="79"/>
      <c r="DB1312" s="79"/>
      <c r="DC1312" s="79"/>
      <c r="DD1312" s="79"/>
      <c r="DE1312" s="79"/>
      <c r="DF1312" s="79"/>
      <c r="DG1312" s="79"/>
      <c r="DH1312" s="79"/>
      <c r="DI1312" s="79"/>
      <c r="DJ1312" s="79"/>
      <c r="DK1312" s="79"/>
      <c r="DL1312" s="79"/>
      <c r="DM1312" s="79"/>
      <c r="DN1312" s="79"/>
      <c r="DO1312" s="79"/>
      <c r="DP1312" s="79"/>
      <c r="DQ1312" s="79"/>
      <c r="DR1312" s="79"/>
      <c r="DS1312" s="79"/>
      <c r="DT1312" s="79"/>
      <c r="DU1312" s="79"/>
      <c r="DV1312" s="79"/>
      <c r="DW1312" s="79"/>
      <c r="DX1312" s="79"/>
      <c r="DY1312" s="79"/>
      <c r="DZ1312" s="79"/>
      <c r="EA1312" s="79"/>
      <c r="EB1312" s="79"/>
      <c r="EC1312" s="79"/>
      <c r="ED1312" s="79"/>
      <c r="EE1312" s="79"/>
      <c r="EF1312" s="79"/>
      <c r="EG1312" s="79"/>
      <c r="EH1312" s="79"/>
      <c r="EI1312" s="79"/>
      <c r="EJ1312" s="79"/>
      <c r="EK1312" s="79"/>
      <c r="EL1312" s="79"/>
      <c r="EM1312" s="79"/>
      <c r="EN1312" s="79"/>
      <c r="EO1312" s="79"/>
      <c r="EP1312" s="79"/>
      <c r="EQ1312" s="79"/>
      <c r="ER1312" s="79"/>
      <c r="ES1312" s="79"/>
      <c r="ET1312" s="79"/>
      <c r="EU1312" s="79"/>
      <c r="EV1312" s="79"/>
      <c r="EW1312" s="79"/>
      <c r="EX1312" s="79"/>
      <c r="EY1312" s="79"/>
      <c r="EZ1312" s="79"/>
      <c r="FA1312" s="79"/>
      <c r="FB1312" s="79"/>
      <c r="FC1312" s="79"/>
      <c r="FD1312" s="79"/>
      <c r="FE1312" s="79"/>
      <c r="FF1312" s="79"/>
      <c r="FG1312" s="79"/>
      <c r="FH1312" s="79"/>
      <c r="FI1312" s="79"/>
      <c r="FJ1312" s="79"/>
      <c r="FK1312" s="79"/>
      <c r="FL1312" s="79"/>
      <c r="FM1312" s="79"/>
      <c r="FN1312" s="79"/>
      <c r="FO1312" s="79"/>
      <c r="FP1312" s="79"/>
      <c r="FQ1312" s="79"/>
      <c r="FR1312" s="79"/>
      <c r="FS1312" s="79"/>
      <c r="FT1312" s="79"/>
      <c r="FU1312" s="79"/>
      <c r="FV1312" s="79"/>
      <c r="FW1312" s="79"/>
      <c r="FX1312" s="79"/>
      <c r="FY1312" s="79"/>
      <c r="FZ1312" s="79"/>
      <c r="GA1312" s="79"/>
      <c r="GB1312" s="79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79"/>
      <c r="HP1312" s="79"/>
      <c r="HQ1312" s="79"/>
      <c r="HR1312" s="79"/>
      <c r="HS1312" s="79"/>
      <c r="HT1312" s="79"/>
      <c r="HU1312" s="79"/>
      <c r="HV1312" s="79"/>
      <c r="HW1312" s="79"/>
      <c r="HX1312" s="79"/>
      <c r="HY1312" s="79"/>
      <c r="HZ1312" s="79"/>
      <c r="IA1312" s="79"/>
      <c r="IB1312" s="79"/>
      <c r="IC1312" s="79"/>
      <c r="ID1312" s="79"/>
      <c r="IE1312" s="79"/>
      <c r="IF1312" s="79"/>
      <c r="IG1312" s="79"/>
      <c r="IH1312" s="79"/>
      <c r="II1312" s="79"/>
      <c r="IJ1312" s="79"/>
      <c r="IK1312" s="79"/>
      <c r="IL1312" s="79"/>
      <c r="IM1312" s="79"/>
      <c r="IN1312" s="79"/>
      <c r="IO1312" s="79"/>
      <c r="IP1312" s="79"/>
      <c r="IQ1312" s="79"/>
      <c r="IR1312" s="79"/>
      <c r="IS1312" s="79"/>
      <c r="IT1312" s="79"/>
      <c r="IU1312" s="79"/>
      <c r="IV1312" s="79"/>
      <c r="IW1312" s="79"/>
      <c r="IX1312" s="79"/>
      <c r="IY1312" s="79"/>
      <c r="IZ1312" s="79"/>
      <c r="JA1312" s="79"/>
      <c r="JB1312" s="79"/>
      <c r="JC1312" s="79"/>
      <c r="JD1312" s="79"/>
      <c r="JE1312" s="79"/>
      <c r="JF1312" s="79"/>
      <c r="JG1312" s="79"/>
      <c r="JH1312" s="79"/>
      <c r="JI1312" s="79"/>
      <c r="JJ1312" s="79"/>
      <c r="JK1312" s="79"/>
      <c r="JL1312" s="79"/>
      <c r="JM1312" s="79"/>
      <c r="JN1312" s="79"/>
      <c r="JO1312" s="79"/>
      <c r="JP1312" s="79"/>
      <c r="JQ1312" s="79"/>
      <c r="JR1312" s="79"/>
      <c r="JS1312" s="79"/>
      <c r="JT1312" s="79"/>
      <c r="JU1312" s="79"/>
      <c r="JV1312" s="79"/>
      <c r="JW1312" s="79"/>
      <c r="JX1312" s="79"/>
      <c r="JY1312" s="79"/>
      <c r="JZ1312" s="79"/>
      <c r="KA1312" s="79"/>
      <c r="KB1312" s="79"/>
      <c r="KC1312" s="79"/>
      <c r="KD1312" s="79"/>
      <c r="KE1312" s="79"/>
      <c r="KF1312" s="79"/>
      <c r="KG1312" s="79"/>
      <c r="KH1312" s="79"/>
      <c r="KI1312" s="79"/>
      <c r="KJ1312" s="79"/>
      <c r="KK1312" s="79"/>
      <c r="KL1312" s="79"/>
      <c r="KM1312" s="79"/>
      <c r="KN1312" s="79"/>
      <c r="KO1312" s="79"/>
      <c r="KP1312" s="79"/>
      <c r="KQ1312" s="79"/>
      <c r="KR1312" s="79"/>
      <c r="KS1312" s="79"/>
      <c r="KT1312" s="79"/>
      <c r="KU1312" s="79"/>
      <c r="KV1312" s="79"/>
      <c r="KW1312" s="79"/>
      <c r="KX1312" s="79"/>
      <c r="KY1312" s="79"/>
      <c r="KZ1312" s="79"/>
      <c r="LA1312" s="79"/>
      <c r="LB1312" s="79"/>
      <c r="LC1312" s="79"/>
      <c r="LD1312" s="79"/>
      <c r="LE1312" s="79"/>
      <c r="LF1312" s="79"/>
      <c r="LG1312" s="79"/>
      <c r="LH1312" s="79"/>
      <c r="LI1312" s="79"/>
      <c r="LJ1312" s="79"/>
      <c r="LK1312" s="79"/>
      <c r="LL1312" s="79"/>
      <c r="LM1312" s="79"/>
      <c r="LN1312" s="79"/>
      <c r="LO1312" s="79"/>
      <c r="LP1312" s="79"/>
      <c r="LQ1312" s="79"/>
      <c r="LR1312" s="79"/>
      <c r="LS1312" s="79"/>
      <c r="LT1312" s="79"/>
      <c r="LU1312" s="79"/>
      <c r="LV1312" s="79"/>
      <c r="LW1312" s="79"/>
      <c r="LX1312" s="79"/>
      <c r="LY1312" s="79"/>
      <c r="LZ1312" s="79"/>
      <c r="MA1312" s="79"/>
      <c r="MB1312" s="79"/>
      <c r="MC1312" s="79"/>
      <c r="MD1312" s="79"/>
      <c r="ME1312" s="79"/>
      <c r="MF1312" s="79"/>
      <c r="MG1312" s="79"/>
      <c r="MH1312" s="79"/>
      <c r="MI1312" s="79"/>
      <c r="MJ1312" s="79"/>
      <c r="MK1312" s="79"/>
      <c r="ML1312" s="79"/>
      <c r="MM1312" s="79"/>
      <c r="MN1312" s="79"/>
      <c r="MO1312" s="79"/>
      <c r="MP1312" s="79"/>
      <c r="MQ1312" s="79"/>
      <c r="MR1312" s="79"/>
      <c r="MS1312" s="79"/>
      <c r="MT1312" s="79"/>
      <c r="MU1312" s="79"/>
      <c r="MV1312" s="79"/>
      <c r="MW1312" s="79"/>
      <c r="MX1312" s="79"/>
      <c r="MY1312" s="79"/>
      <c r="MZ1312" s="79"/>
      <c r="NA1312" s="79"/>
      <c r="NB1312" s="79"/>
      <c r="NC1312" s="79"/>
      <c r="ND1312" s="79"/>
      <c r="NE1312" s="79"/>
      <c r="NF1312" s="79"/>
      <c r="NG1312" s="79"/>
      <c r="NH1312" s="79"/>
      <c r="NI1312" s="79"/>
      <c r="NJ1312" s="79"/>
      <c r="NK1312" s="79"/>
      <c r="NL1312" s="79"/>
      <c r="NM1312" s="79"/>
      <c r="NN1312" s="79"/>
      <c r="NO1312" s="79"/>
      <c r="NP1312" s="79"/>
      <c r="NQ1312" s="79"/>
      <c r="NR1312" s="79"/>
      <c r="NS1312" s="79"/>
      <c r="NT1312" s="79"/>
      <c r="NU1312" s="79"/>
      <c r="NV1312" s="79"/>
      <c r="NW1312" s="79"/>
      <c r="NX1312" s="79"/>
      <c r="NY1312" s="79"/>
      <c r="NZ1312" s="79"/>
      <c r="OA1312" s="79"/>
      <c r="OB1312" s="79"/>
      <c r="OC1312" s="79"/>
      <c r="OD1312" s="79"/>
      <c r="OE1312" s="79"/>
      <c r="OF1312" s="79"/>
      <c r="OG1312" s="79"/>
      <c r="OH1312" s="79"/>
      <c r="OI1312" s="79"/>
      <c r="OJ1312" s="79"/>
      <c r="OK1312" s="79"/>
      <c r="OL1312" s="79"/>
      <c r="OM1312" s="79"/>
      <c r="ON1312" s="79"/>
      <c r="OO1312" s="79"/>
      <c r="OP1312" s="79"/>
      <c r="OQ1312" s="79"/>
      <c r="OR1312" s="79"/>
      <c r="OS1312" s="79"/>
      <c r="OT1312" s="79"/>
      <c r="OU1312" s="79"/>
      <c r="OV1312" s="79"/>
      <c r="OW1312" s="79"/>
      <c r="OX1312" s="79"/>
      <c r="OY1312" s="79"/>
      <c r="OZ1312" s="79"/>
      <c r="PA1312" s="79"/>
      <c r="PB1312" s="79"/>
      <c r="PC1312" s="79"/>
      <c r="PD1312" s="79"/>
      <c r="PE1312" s="79"/>
      <c r="PF1312" s="79"/>
      <c r="PG1312" s="79"/>
      <c r="PH1312" s="79"/>
      <c r="PI1312" s="79"/>
      <c r="PJ1312" s="79"/>
      <c r="PK1312" s="79"/>
      <c r="PL1312" s="79"/>
      <c r="PM1312" s="79"/>
      <c r="PN1312" s="79"/>
      <c r="PO1312" s="79"/>
      <c r="PP1312" s="79"/>
      <c r="PQ1312" s="79"/>
      <c r="PR1312" s="79"/>
      <c r="PS1312" s="79"/>
      <c r="PT1312" s="79"/>
      <c r="PU1312" s="79"/>
      <c r="PV1312" s="79"/>
      <c r="PW1312" s="79"/>
      <c r="PX1312" s="79"/>
      <c r="PY1312" s="79"/>
      <c r="PZ1312" s="79"/>
      <c r="QA1312" s="79"/>
      <c r="QB1312" s="79"/>
      <c r="QC1312" s="79"/>
      <c r="QD1312" s="79"/>
      <c r="QE1312" s="79"/>
      <c r="QF1312" s="79"/>
      <c r="QG1312" s="79"/>
      <c r="QH1312" s="79"/>
      <c r="QI1312" s="79"/>
      <c r="QJ1312" s="79"/>
      <c r="QK1312" s="79"/>
      <c r="QL1312" s="79"/>
      <c r="QM1312" s="79"/>
      <c r="QN1312" s="79"/>
      <c r="QO1312" s="79"/>
      <c r="QP1312" s="79"/>
      <c r="QQ1312" s="79"/>
      <c r="QR1312" s="79"/>
      <c r="QS1312" s="79"/>
      <c r="QT1312" s="79"/>
      <c r="QU1312" s="79"/>
      <c r="QV1312" s="79"/>
      <c r="QW1312" s="79"/>
      <c r="QX1312" s="79"/>
      <c r="QY1312" s="79"/>
      <c r="QZ1312" s="79"/>
      <c r="RA1312" s="79"/>
      <c r="RB1312" s="79"/>
      <c r="RC1312" s="79"/>
      <c r="RD1312" s="79"/>
      <c r="RE1312" s="79"/>
      <c r="RF1312" s="79"/>
      <c r="RG1312" s="79"/>
      <c r="RH1312" s="79"/>
      <c r="RI1312" s="79"/>
      <c r="RJ1312" s="79"/>
      <c r="RK1312" s="79"/>
      <c r="RL1312" s="79"/>
      <c r="RM1312" s="79"/>
      <c r="RN1312" s="79"/>
      <c r="RO1312" s="79"/>
      <c r="RP1312" s="79"/>
      <c r="RQ1312" s="79"/>
      <c r="RR1312" s="79"/>
      <c r="RS1312" s="79"/>
      <c r="RT1312" s="79"/>
      <c r="RU1312" s="79"/>
      <c r="RV1312" s="79"/>
      <c r="RW1312" s="79"/>
      <c r="RX1312" s="79"/>
      <c r="RY1312" s="79"/>
      <c r="RZ1312" s="79"/>
      <c r="SA1312" s="79"/>
      <c r="SB1312" s="79"/>
      <c r="SC1312" s="79"/>
      <c r="SD1312" s="79"/>
      <c r="SE1312" s="79"/>
      <c r="SF1312" s="79"/>
      <c r="SG1312" s="79"/>
      <c r="SH1312" s="79"/>
      <c r="SI1312" s="79"/>
      <c r="SJ1312" s="79"/>
      <c r="SK1312" s="79"/>
      <c r="SL1312" s="79"/>
      <c r="SM1312" s="79"/>
      <c r="SN1312" s="79"/>
      <c r="SO1312" s="79"/>
      <c r="SP1312" s="79"/>
      <c r="SQ1312" s="79"/>
      <c r="SR1312" s="79"/>
      <c r="SS1312" s="79"/>
      <c r="ST1312" s="79"/>
      <c r="SU1312" s="79"/>
      <c r="SV1312" s="79"/>
      <c r="SW1312" s="79"/>
      <c r="SX1312" s="79"/>
      <c r="SY1312" s="79"/>
      <c r="SZ1312" s="79"/>
      <c r="TA1312" s="79"/>
      <c r="TB1312" s="79"/>
      <c r="TC1312" s="79"/>
      <c r="TD1312" s="79"/>
      <c r="TE1312" s="79"/>
      <c r="TF1312" s="79"/>
      <c r="TG1312" s="79"/>
      <c r="TH1312" s="79"/>
      <c r="TI1312" s="79"/>
      <c r="TJ1312" s="79"/>
      <c r="TK1312" s="79"/>
      <c r="TL1312" s="79"/>
      <c r="TM1312" s="79"/>
      <c r="TN1312" s="79"/>
      <c r="TO1312" s="79"/>
      <c r="TP1312" s="79"/>
      <c r="TQ1312" s="79"/>
      <c r="TR1312" s="79"/>
      <c r="TS1312" s="79"/>
      <c r="TT1312" s="79"/>
      <c r="TU1312" s="79"/>
      <c r="TV1312" s="79"/>
      <c r="TW1312" s="79"/>
      <c r="TX1312" s="79"/>
      <c r="TY1312" s="79"/>
      <c r="TZ1312" s="79"/>
      <c r="UA1312" s="79"/>
      <c r="UB1312" s="79"/>
      <c r="UC1312" s="79"/>
      <c r="UD1312" s="79"/>
      <c r="UE1312" s="79"/>
      <c r="UF1312" s="79"/>
      <c r="UG1312" s="79"/>
      <c r="UH1312" s="79"/>
      <c r="UI1312" s="79"/>
      <c r="UJ1312" s="79"/>
      <c r="UK1312" s="79"/>
      <c r="UL1312" s="79"/>
      <c r="UM1312" s="79"/>
      <c r="UN1312" s="79"/>
      <c r="UO1312" s="79"/>
      <c r="UP1312" s="79"/>
      <c r="UQ1312" s="79"/>
      <c r="UR1312" s="79"/>
      <c r="US1312" s="79"/>
      <c r="UT1312" s="79"/>
      <c r="UU1312" s="79"/>
      <c r="UV1312" s="79"/>
      <c r="UW1312" s="79"/>
      <c r="UX1312" s="79"/>
      <c r="UY1312" s="79"/>
      <c r="UZ1312" s="79"/>
      <c r="VA1312" s="79"/>
      <c r="VB1312" s="79"/>
      <c r="VC1312" s="79"/>
      <c r="VD1312" s="79"/>
      <c r="VE1312" s="79"/>
      <c r="VF1312" s="79"/>
      <c r="VG1312" s="79"/>
      <c r="VH1312" s="79"/>
      <c r="VI1312" s="79"/>
      <c r="VJ1312" s="79"/>
      <c r="VK1312" s="79"/>
      <c r="VL1312" s="79"/>
      <c r="VM1312" s="79"/>
      <c r="VN1312" s="79"/>
      <c r="VO1312" s="79"/>
      <c r="VP1312" s="79"/>
      <c r="VQ1312" s="79"/>
      <c r="VR1312" s="79"/>
      <c r="VS1312" s="79"/>
      <c r="VT1312" s="79"/>
      <c r="VU1312" s="79"/>
      <c r="VV1312" s="79"/>
      <c r="VW1312" s="79"/>
      <c r="VX1312" s="79"/>
      <c r="VY1312" s="79"/>
      <c r="VZ1312" s="79"/>
      <c r="WA1312" s="79"/>
      <c r="WB1312" s="79"/>
      <c r="WC1312" s="79"/>
    </row>
    <row r="1313" spans="1:601" s="102" customFormat="1">
      <c r="A1313" s="54">
        <f>IF(C1313=C1312,A1312,IF(C1313=(C1312+1),A1312,(A1312+1)))</f>
        <v>190</v>
      </c>
      <c r="B1313" s="50" t="str">
        <f>IF(L1313="Stroke",IF(M1313=M1312,IF(A1313&lt;&gt;A1312,1,IF(L1312="Stroke",B1312+1,IF(L1311="Stroke",B1311+1,IF(L1310="Stroke",B1310+1,IF(L1309="Stroke",B1309+1,IF(L1308="Stroke",B1308+1,IF(L1307="Stroke",B1307+1,IF(L1306="Stroke",B1306+1,"")))))))),IF(A1313&lt;&gt;A1311,1,IF(M1313=M1311,IF(L1311="Stroke",B1311+1,IF(M1313=M1310,IF(L1310="Stroke",B1310+1,""))),1))),"")</f>
        <v/>
      </c>
      <c r="C1313" s="54">
        <f t="shared" si="40"/>
        <v>66543</v>
      </c>
      <c r="D1313" s="54" t="str">
        <f t="shared" si="41"/>
        <v>201823</v>
      </c>
      <c r="E1313" s="54">
        <v>2018</v>
      </c>
      <c r="F1313" s="54">
        <v>2</v>
      </c>
      <c r="G1313" s="54">
        <v>3</v>
      </c>
      <c r="H1313" s="54">
        <v>18</v>
      </c>
      <c r="I1313" s="54">
        <v>29</v>
      </c>
      <c r="J1313" s="54">
        <v>3</v>
      </c>
      <c r="K1313" s="54">
        <v>260</v>
      </c>
      <c r="L1313" s="54" t="s">
        <v>29</v>
      </c>
      <c r="M1313" s="54">
        <v>1</v>
      </c>
      <c r="N1313" s="54" t="s">
        <v>21</v>
      </c>
      <c r="O1313" s="54" t="s">
        <v>27</v>
      </c>
      <c r="P1313" s="54">
        <v>0</v>
      </c>
      <c r="Q1313" s="54" t="s">
        <v>141</v>
      </c>
      <c r="R1313" s="61"/>
      <c r="S1313" s="61"/>
      <c r="T1313" s="61"/>
      <c r="U1313" s="79"/>
      <c r="V1313" s="79"/>
      <c r="W1313" s="79"/>
      <c r="X1313" s="79"/>
      <c r="Y1313" s="79"/>
      <c r="Z1313" s="79"/>
      <c r="AA1313" s="79"/>
      <c r="AB1313" s="79"/>
      <c r="AC1313" s="79"/>
      <c r="AD1313" s="79"/>
      <c r="AE1313" s="79"/>
      <c r="AF1313" s="79"/>
      <c r="AG1313" s="79"/>
      <c r="AH1313" s="79"/>
      <c r="AI1313" s="79"/>
      <c r="AJ1313" s="79"/>
      <c r="AK1313" s="79"/>
      <c r="AL1313" s="79"/>
      <c r="AM1313" s="79"/>
      <c r="AN1313" s="79"/>
      <c r="AO1313" s="79"/>
      <c r="AP1313" s="79"/>
      <c r="AQ1313" s="79"/>
      <c r="AR1313" s="79"/>
      <c r="AS1313" s="79"/>
      <c r="AT1313" s="79"/>
      <c r="AU1313" s="79"/>
      <c r="AV1313" s="79"/>
      <c r="AW1313" s="79"/>
      <c r="AX1313" s="79"/>
      <c r="AY1313" s="79"/>
      <c r="AZ1313" s="79"/>
      <c r="BA1313" s="79"/>
      <c r="BB1313" s="79"/>
      <c r="BC1313" s="79"/>
      <c r="BD1313" s="79"/>
      <c r="BE1313" s="79"/>
      <c r="BF1313" s="79"/>
      <c r="BG1313" s="79"/>
      <c r="BH1313" s="79"/>
      <c r="BI1313" s="79"/>
      <c r="BJ1313" s="79"/>
      <c r="BK1313" s="79"/>
      <c r="BL1313" s="79"/>
      <c r="BM1313" s="79"/>
      <c r="BN1313" s="79"/>
      <c r="BO1313" s="79"/>
      <c r="BP1313" s="79"/>
      <c r="BQ1313" s="79"/>
      <c r="BR1313" s="79"/>
      <c r="BS1313" s="79"/>
      <c r="BT1313" s="79"/>
      <c r="BU1313" s="79"/>
      <c r="BV1313" s="79"/>
      <c r="BW1313" s="79"/>
      <c r="BX1313" s="79"/>
      <c r="BY1313" s="79"/>
      <c r="BZ1313" s="79"/>
      <c r="CA1313" s="79"/>
      <c r="CB1313" s="79"/>
      <c r="CC1313" s="79"/>
      <c r="CD1313" s="79"/>
      <c r="CE1313" s="79"/>
      <c r="CF1313" s="79"/>
      <c r="CG1313" s="79"/>
      <c r="CH1313" s="79"/>
      <c r="CI1313" s="79"/>
      <c r="CJ1313" s="79"/>
      <c r="CK1313" s="79"/>
      <c r="CL1313" s="79"/>
      <c r="CM1313" s="79"/>
      <c r="CN1313" s="79"/>
      <c r="CO1313" s="79"/>
      <c r="CP1313" s="79"/>
      <c r="CQ1313" s="79"/>
      <c r="CR1313" s="79"/>
      <c r="CS1313" s="79"/>
      <c r="CT1313" s="79"/>
      <c r="CU1313" s="79"/>
      <c r="CV1313" s="79"/>
      <c r="CW1313" s="79"/>
      <c r="CX1313" s="79"/>
      <c r="CY1313" s="79"/>
      <c r="CZ1313" s="79"/>
      <c r="DA1313" s="79"/>
      <c r="DB1313" s="79"/>
      <c r="DC1313" s="79"/>
      <c r="DD1313" s="79"/>
      <c r="DE1313" s="79"/>
      <c r="DF1313" s="79"/>
      <c r="DG1313" s="79"/>
      <c r="DH1313" s="79"/>
      <c r="DI1313" s="79"/>
      <c r="DJ1313" s="79"/>
      <c r="DK1313" s="79"/>
      <c r="DL1313" s="79"/>
      <c r="DM1313" s="79"/>
      <c r="DN1313" s="79"/>
      <c r="DO1313" s="79"/>
      <c r="DP1313" s="79"/>
      <c r="DQ1313" s="79"/>
      <c r="DR1313" s="79"/>
      <c r="DS1313" s="79"/>
      <c r="DT1313" s="79"/>
      <c r="DU1313" s="79"/>
      <c r="DV1313" s="79"/>
      <c r="DW1313" s="79"/>
      <c r="DX1313" s="79"/>
      <c r="DY1313" s="79"/>
      <c r="DZ1313" s="79"/>
      <c r="EA1313" s="79"/>
      <c r="EB1313" s="79"/>
      <c r="EC1313" s="79"/>
      <c r="ED1313" s="79"/>
      <c r="EE1313" s="79"/>
      <c r="EF1313" s="79"/>
      <c r="EG1313" s="79"/>
      <c r="EH1313" s="79"/>
      <c r="EI1313" s="79"/>
      <c r="EJ1313" s="79"/>
      <c r="EK1313" s="79"/>
      <c r="EL1313" s="79"/>
      <c r="EM1313" s="79"/>
      <c r="EN1313" s="79"/>
      <c r="EO1313" s="79"/>
      <c r="EP1313" s="79"/>
      <c r="EQ1313" s="79"/>
      <c r="ER1313" s="79"/>
      <c r="ES1313" s="79"/>
      <c r="ET1313" s="79"/>
      <c r="EU1313" s="79"/>
      <c r="EV1313" s="79"/>
      <c r="EW1313" s="79"/>
      <c r="EX1313" s="79"/>
      <c r="EY1313" s="79"/>
      <c r="EZ1313" s="79"/>
      <c r="FA1313" s="79"/>
      <c r="FB1313" s="79"/>
      <c r="FC1313" s="79"/>
      <c r="FD1313" s="79"/>
      <c r="FE1313" s="79"/>
      <c r="FF1313" s="79"/>
      <c r="FG1313" s="79"/>
      <c r="FH1313" s="79"/>
      <c r="FI1313" s="79"/>
      <c r="FJ1313" s="79"/>
      <c r="FK1313" s="79"/>
      <c r="FL1313" s="79"/>
      <c r="FM1313" s="79"/>
      <c r="FN1313" s="79"/>
      <c r="FO1313" s="79"/>
      <c r="FP1313" s="79"/>
      <c r="FQ1313" s="79"/>
      <c r="FR1313" s="79"/>
      <c r="FS1313" s="79"/>
      <c r="FT1313" s="79"/>
      <c r="FU1313" s="79"/>
      <c r="FV1313" s="79"/>
      <c r="FW1313" s="79"/>
      <c r="FX1313" s="79"/>
      <c r="FY1313" s="79"/>
      <c r="FZ1313" s="79"/>
      <c r="GA1313" s="79"/>
      <c r="GB1313" s="79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79"/>
      <c r="HP1313" s="79"/>
      <c r="HQ1313" s="79"/>
      <c r="HR1313" s="79"/>
      <c r="HS1313" s="79"/>
      <c r="HT1313" s="79"/>
      <c r="HU1313" s="79"/>
      <c r="HV1313" s="79"/>
      <c r="HW1313" s="79"/>
      <c r="HX1313" s="79"/>
      <c r="HY1313" s="79"/>
      <c r="HZ1313" s="79"/>
      <c r="IA1313" s="79"/>
      <c r="IB1313" s="79"/>
      <c r="IC1313" s="79"/>
      <c r="ID1313" s="79"/>
      <c r="IE1313" s="79"/>
      <c r="IF1313" s="79"/>
      <c r="IG1313" s="79"/>
      <c r="IH1313" s="79"/>
      <c r="II1313" s="79"/>
      <c r="IJ1313" s="79"/>
      <c r="IK1313" s="79"/>
      <c r="IL1313" s="79"/>
      <c r="IM1313" s="79"/>
      <c r="IN1313" s="79"/>
      <c r="IO1313" s="79"/>
      <c r="IP1313" s="79"/>
      <c r="IQ1313" s="79"/>
      <c r="IR1313" s="79"/>
      <c r="IS1313" s="79"/>
      <c r="IT1313" s="79"/>
      <c r="IU1313" s="79"/>
      <c r="IV1313" s="79"/>
      <c r="IW1313" s="79"/>
      <c r="IX1313" s="79"/>
      <c r="IY1313" s="79"/>
      <c r="IZ1313" s="79"/>
      <c r="JA1313" s="79"/>
      <c r="JB1313" s="79"/>
      <c r="JC1313" s="79"/>
      <c r="JD1313" s="79"/>
      <c r="JE1313" s="79"/>
      <c r="JF1313" s="79"/>
      <c r="JG1313" s="79"/>
      <c r="JH1313" s="79"/>
      <c r="JI1313" s="79"/>
      <c r="JJ1313" s="79"/>
      <c r="JK1313" s="79"/>
      <c r="JL1313" s="79"/>
      <c r="JM1313" s="79"/>
      <c r="JN1313" s="79"/>
      <c r="JO1313" s="79"/>
      <c r="JP1313" s="79"/>
      <c r="JQ1313" s="79"/>
      <c r="JR1313" s="79"/>
      <c r="JS1313" s="79"/>
      <c r="JT1313" s="79"/>
      <c r="JU1313" s="79"/>
      <c r="JV1313" s="79"/>
      <c r="JW1313" s="79"/>
      <c r="JX1313" s="79"/>
      <c r="JY1313" s="79"/>
      <c r="JZ1313" s="79"/>
      <c r="KA1313" s="79"/>
      <c r="KB1313" s="79"/>
      <c r="KC1313" s="79"/>
      <c r="KD1313" s="79"/>
      <c r="KE1313" s="79"/>
      <c r="KF1313" s="79"/>
      <c r="KG1313" s="79"/>
      <c r="KH1313" s="79"/>
      <c r="KI1313" s="79"/>
      <c r="KJ1313" s="79"/>
      <c r="KK1313" s="79"/>
      <c r="KL1313" s="79"/>
      <c r="KM1313" s="79"/>
      <c r="KN1313" s="79"/>
      <c r="KO1313" s="79"/>
      <c r="KP1313" s="79"/>
      <c r="KQ1313" s="79"/>
      <c r="KR1313" s="79"/>
      <c r="KS1313" s="79"/>
      <c r="KT1313" s="79"/>
      <c r="KU1313" s="79"/>
      <c r="KV1313" s="79"/>
      <c r="KW1313" s="79"/>
      <c r="KX1313" s="79"/>
      <c r="KY1313" s="79"/>
      <c r="KZ1313" s="79"/>
      <c r="LA1313" s="79"/>
      <c r="LB1313" s="79"/>
      <c r="LC1313" s="79"/>
      <c r="LD1313" s="79"/>
      <c r="LE1313" s="79"/>
      <c r="LF1313" s="79"/>
      <c r="LG1313" s="79"/>
      <c r="LH1313" s="79"/>
      <c r="LI1313" s="79"/>
      <c r="LJ1313" s="79"/>
      <c r="LK1313" s="79"/>
      <c r="LL1313" s="79"/>
      <c r="LM1313" s="79"/>
      <c r="LN1313" s="79"/>
      <c r="LO1313" s="79"/>
      <c r="LP1313" s="79"/>
      <c r="LQ1313" s="79"/>
      <c r="LR1313" s="79"/>
      <c r="LS1313" s="79"/>
      <c r="LT1313" s="79"/>
      <c r="LU1313" s="79"/>
      <c r="LV1313" s="79"/>
      <c r="LW1313" s="79"/>
      <c r="LX1313" s="79"/>
      <c r="LY1313" s="79"/>
      <c r="LZ1313" s="79"/>
      <c r="MA1313" s="79"/>
      <c r="MB1313" s="79"/>
      <c r="MC1313" s="79"/>
      <c r="MD1313" s="79"/>
      <c r="ME1313" s="79"/>
      <c r="MF1313" s="79"/>
      <c r="MG1313" s="79"/>
      <c r="MH1313" s="79"/>
      <c r="MI1313" s="79"/>
      <c r="MJ1313" s="79"/>
      <c r="MK1313" s="79"/>
      <c r="ML1313" s="79"/>
      <c r="MM1313" s="79"/>
      <c r="MN1313" s="79"/>
      <c r="MO1313" s="79"/>
      <c r="MP1313" s="79"/>
      <c r="MQ1313" s="79"/>
      <c r="MR1313" s="79"/>
      <c r="MS1313" s="79"/>
      <c r="MT1313" s="79"/>
      <c r="MU1313" s="79"/>
      <c r="MV1313" s="79"/>
      <c r="MW1313" s="79"/>
      <c r="MX1313" s="79"/>
      <c r="MY1313" s="79"/>
      <c r="MZ1313" s="79"/>
      <c r="NA1313" s="79"/>
      <c r="NB1313" s="79"/>
      <c r="NC1313" s="79"/>
      <c r="ND1313" s="79"/>
      <c r="NE1313" s="79"/>
      <c r="NF1313" s="79"/>
      <c r="NG1313" s="79"/>
      <c r="NH1313" s="79"/>
      <c r="NI1313" s="79"/>
      <c r="NJ1313" s="79"/>
      <c r="NK1313" s="79"/>
      <c r="NL1313" s="79"/>
      <c r="NM1313" s="79"/>
      <c r="NN1313" s="79"/>
      <c r="NO1313" s="79"/>
      <c r="NP1313" s="79"/>
      <c r="NQ1313" s="79"/>
      <c r="NR1313" s="79"/>
      <c r="NS1313" s="79"/>
      <c r="NT1313" s="79"/>
      <c r="NU1313" s="79"/>
      <c r="NV1313" s="79"/>
      <c r="NW1313" s="79"/>
      <c r="NX1313" s="79"/>
      <c r="NY1313" s="79"/>
      <c r="NZ1313" s="79"/>
      <c r="OA1313" s="79"/>
      <c r="OB1313" s="79"/>
      <c r="OC1313" s="79"/>
      <c r="OD1313" s="79"/>
      <c r="OE1313" s="79"/>
      <c r="OF1313" s="79"/>
      <c r="OG1313" s="79"/>
      <c r="OH1313" s="79"/>
      <c r="OI1313" s="79"/>
      <c r="OJ1313" s="79"/>
      <c r="OK1313" s="79"/>
      <c r="OL1313" s="79"/>
      <c r="OM1313" s="79"/>
      <c r="ON1313" s="79"/>
      <c r="OO1313" s="79"/>
      <c r="OP1313" s="79"/>
      <c r="OQ1313" s="79"/>
      <c r="OR1313" s="79"/>
      <c r="OS1313" s="79"/>
      <c r="OT1313" s="79"/>
      <c r="OU1313" s="79"/>
      <c r="OV1313" s="79"/>
      <c r="OW1313" s="79"/>
      <c r="OX1313" s="79"/>
      <c r="OY1313" s="79"/>
      <c r="OZ1313" s="79"/>
      <c r="PA1313" s="79"/>
      <c r="PB1313" s="79"/>
      <c r="PC1313" s="79"/>
      <c r="PD1313" s="79"/>
      <c r="PE1313" s="79"/>
      <c r="PF1313" s="79"/>
      <c r="PG1313" s="79"/>
      <c r="PH1313" s="79"/>
      <c r="PI1313" s="79"/>
      <c r="PJ1313" s="79"/>
      <c r="PK1313" s="79"/>
      <c r="PL1313" s="79"/>
      <c r="PM1313" s="79"/>
      <c r="PN1313" s="79"/>
      <c r="PO1313" s="79"/>
      <c r="PP1313" s="79"/>
      <c r="PQ1313" s="79"/>
      <c r="PR1313" s="79"/>
      <c r="PS1313" s="79"/>
      <c r="PT1313" s="79"/>
      <c r="PU1313" s="79"/>
      <c r="PV1313" s="79"/>
      <c r="PW1313" s="79"/>
      <c r="PX1313" s="79"/>
      <c r="PY1313" s="79"/>
      <c r="PZ1313" s="79"/>
      <c r="QA1313" s="79"/>
      <c r="QB1313" s="79"/>
      <c r="QC1313" s="79"/>
      <c r="QD1313" s="79"/>
      <c r="QE1313" s="79"/>
      <c r="QF1313" s="79"/>
      <c r="QG1313" s="79"/>
      <c r="QH1313" s="79"/>
      <c r="QI1313" s="79"/>
      <c r="QJ1313" s="79"/>
      <c r="QK1313" s="79"/>
      <c r="QL1313" s="79"/>
      <c r="QM1313" s="79"/>
      <c r="QN1313" s="79"/>
      <c r="QO1313" s="79"/>
      <c r="QP1313" s="79"/>
      <c r="QQ1313" s="79"/>
      <c r="QR1313" s="79"/>
      <c r="QS1313" s="79"/>
      <c r="QT1313" s="79"/>
      <c r="QU1313" s="79"/>
      <c r="QV1313" s="79"/>
      <c r="QW1313" s="79"/>
      <c r="QX1313" s="79"/>
      <c r="QY1313" s="79"/>
      <c r="QZ1313" s="79"/>
      <c r="RA1313" s="79"/>
      <c r="RB1313" s="79"/>
      <c r="RC1313" s="79"/>
      <c r="RD1313" s="79"/>
      <c r="RE1313" s="79"/>
      <c r="RF1313" s="79"/>
      <c r="RG1313" s="79"/>
      <c r="RH1313" s="79"/>
      <c r="RI1313" s="79"/>
      <c r="RJ1313" s="79"/>
      <c r="RK1313" s="79"/>
      <c r="RL1313" s="79"/>
      <c r="RM1313" s="79"/>
      <c r="RN1313" s="79"/>
      <c r="RO1313" s="79"/>
      <c r="RP1313" s="79"/>
      <c r="RQ1313" s="79"/>
      <c r="RR1313" s="79"/>
      <c r="RS1313" s="79"/>
      <c r="RT1313" s="79"/>
      <c r="RU1313" s="79"/>
      <c r="RV1313" s="79"/>
      <c r="RW1313" s="79"/>
      <c r="RX1313" s="79"/>
      <c r="RY1313" s="79"/>
      <c r="RZ1313" s="79"/>
      <c r="SA1313" s="79"/>
      <c r="SB1313" s="79"/>
      <c r="SC1313" s="79"/>
      <c r="SD1313" s="79"/>
      <c r="SE1313" s="79"/>
      <c r="SF1313" s="79"/>
      <c r="SG1313" s="79"/>
      <c r="SH1313" s="79"/>
      <c r="SI1313" s="79"/>
      <c r="SJ1313" s="79"/>
      <c r="SK1313" s="79"/>
      <c r="SL1313" s="79"/>
      <c r="SM1313" s="79"/>
      <c r="SN1313" s="79"/>
      <c r="SO1313" s="79"/>
      <c r="SP1313" s="79"/>
      <c r="SQ1313" s="79"/>
      <c r="SR1313" s="79"/>
      <c r="SS1313" s="79"/>
      <c r="ST1313" s="79"/>
      <c r="SU1313" s="79"/>
      <c r="SV1313" s="79"/>
      <c r="SW1313" s="79"/>
      <c r="SX1313" s="79"/>
      <c r="SY1313" s="79"/>
      <c r="SZ1313" s="79"/>
      <c r="TA1313" s="79"/>
      <c r="TB1313" s="79"/>
      <c r="TC1313" s="79"/>
      <c r="TD1313" s="79"/>
      <c r="TE1313" s="79"/>
      <c r="TF1313" s="79"/>
      <c r="TG1313" s="79"/>
      <c r="TH1313" s="79"/>
      <c r="TI1313" s="79"/>
      <c r="TJ1313" s="79"/>
      <c r="TK1313" s="79"/>
      <c r="TL1313" s="79"/>
      <c r="TM1313" s="79"/>
      <c r="TN1313" s="79"/>
      <c r="TO1313" s="79"/>
      <c r="TP1313" s="79"/>
      <c r="TQ1313" s="79"/>
      <c r="TR1313" s="79"/>
      <c r="TS1313" s="79"/>
      <c r="TT1313" s="79"/>
      <c r="TU1313" s="79"/>
      <c r="TV1313" s="79"/>
      <c r="TW1313" s="79"/>
      <c r="TX1313" s="79"/>
      <c r="TY1313" s="79"/>
      <c r="TZ1313" s="79"/>
      <c r="UA1313" s="79"/>
      <c r="UB1313" s="79"/>
      <c r="UC1313" s="79"/>
      <c r="UD1313" s="79"/>
      <c r="UE1313" s="79"/>
      <c r="UF1313" s="79"/>
      <c r="UG1313" s="79"/>
      <c r="UH1313" s="79"/>
      <c r="UI1313" s="79"/>
      <c r="UJ1313" s="79"/>
      <c r="UK1313" s="79"/>
      <c r="UL1313" s="79"/>
      <c r="UM1313" s="79"/>
      <c r="UN1313" s="79"/>
      <c r="UO1313" s="79"/>
      <c r="UP1313" s="79"/>
      <c r="UQ1313" s="79"/>
      <c r="UR1313" s="79"/>
      <c r="US1313" s="79"/>
      <c r="UT1313" s="79"/>
      <c r="UU1313" s="79"/>
      <c r="UV1313" s="79"/>
      <c r="UW1313" s="79"/>
      <c r="UX1313" s="79"/>
      <c r="UY1313" s="79"/>
      <c r="UZ1313" s="79"/>
      <c r="VA1313" s="79"/>
      <c r="VB1313" s="79"/>
      <c r="VC1313" s="79"/>
      <c r="VD1313" s="79"/>
      <c r="VE1313" s="79"/>
      <c r="VF1313" s="79"/>
      <c r="VG1313" s="79"/>
      <c r="VH1313" s="79"/>
      <c r="VI1313" s="79"/>
      <c r="VJ1313" s="79"/>
      <c r="VK1313" s="79"/>
      <c r="VL1313" s="79"/>
      <c r="VM1313" s="79"/>
      <c r="VN1313" s="79"/>
      <c r="VO1313" s="79"/>
      <c r="VP1313" s="79"/>
      <c r="VQ1313" s="79"/>
      <c r="VR1313" s="79"/>
      <c r="VS1313" s="79"/>
      <c r="VT1313" s="79"/>
      <c r="VU1313" s="79"/>
      <c r="VV1313" s="79"/>
      <c r="VW1313" s="79"/>
      <c r="VX1313" s="79"/>
      <c r="VY1313" s="79"/>
      <c r="VZ1313" s="79"/>
      <c r="WA1313" s="79"/>
      <c r="WB1313" s="79"/>
      <c r="WC1313" s="79"/>
    </row>
    <row r="1314" spans="1:601" s="102" customFormat="1">
      <c r="A1314" s="53">
        <f>IF(C1314=C1313,A1313,IF(C1314=(C1313+1),A1313,(A1313+1)))</f>
        <v>191</v>
      </c>
      <c r="B1314" s="50">
        <f>IF(L1314="Stroke",IF(M1314=M1313,IF(A1314&lt;&gt;A1313,1,IF(L1313="Stroke",B1313+1,IF(L1312="Stroke",B1312+1,IF(L1311="Stroke",B1311+1,IF(L1310="Stroke",B1310+1,IF(L1309="Stroke",B1309+1,IF(L1308="Stroke",B1308+1,IF(L1307="Stroke",B1307+1,"")))))))),IF(A1314&lt;&gt;A1312,1,IF(M1314=M1312,IF(L1312="Stroke",B1312+1,IF(M1314=M1311,IF(L1311="Stroke",B1311+1,""))),1))),"")</f>
        <v>1</v>
      </c>
      <c r="C1314" s="53">
        <f t="shared" si="40"/>
        <v>67491</v>
      </c>
      <c r="D1314" s="53" t="str">
        <f t="shared" si="41"/>
        <v>201823</v>
      </c>
      <c r="E1314" s="53">
        <v>2018</v>
      </c>
      <c r="F1314" s="53">
        <v>2</v>
      </c>
      <c r="G1314" s="53">
        <v>3</v>
      </c>
      <c r="H1314" s="53">
        <v>18</v>
      </c>
      <c r="I1314" s="53">
        <v>44</v>
      </c>
      <c r="J1314" s="53">
        <v>51</v>
      </c>
      <c r="K1314" s="53">
        <v>678</v>
      </c>
      <c r="L1314" s="53" t="s">
        <v>26</v>
      </c>
      <c r="M1314" s="53">
        <v>1</v>
      </c>
      <c r="N1314" s="53" t="s">
        <v>21</v>
      </c>
      <c r="O1314" s="53" t="s">
        <v>27</v>
      </c>
      <c r="P1314" s="53">
        <v>14</v>
      </c>
      <c r="Q1314" s="53" t="s">
        <v>146</v>
      </c>
      <c r="R1314" s="61"/>
      <c r="S1314" s="61"/>
      <c r="T1314" s="61"/>
      <c r="U1314" s="79"/>
      <c r="V1314" s="79"/>
      <c r="W1314" s="79"/>
      <c r="X1314" s="79"/>
      <c r="Y1314" s="79"/>
      <c r="Z1314" s="79"/>
      <c r="AA1314" s="79"/>
      <c r="AB1314" s="79"/>
      <c r="AC1314" s="79"/>
      <c r="AD1314" s="79"/>
      <c r="AE1314" s="79"/>
      <c r="AF1314" s="79"/>
      <c r="AG1314" s="79"/>
      <c r="AH1314" s="79"/>
      <c r="AI1314" s="79"/>
      <c r="AJ1314" s="79"/>
      <c r="AK1314" s="79"/>
      <c r="AL1314" s="79"/>
      <c r="AM1314" s="79"/>
      <c r="AN1314" s="79"/>
      <c r="AO1314" s="79"/>
      <c r="AP1314" s="79"/>
      <c r="AQ1314" s="79"/>
      <c r="AR1314" s="79"/>
      <c r="AS1314" s="79"/>
      <c r="AT1314" s="79"/>
      <c r="AU1314" s="79"/>
      <c r="AV1314" s="79"/>
      <c r="AW1314" s="79"/>
      <c r="AX1314" s="79"/>
      <c r="AY1314" s="79"/>
      <c r="AZ1314" s="79"/>
      <c r="BA1314" s="79"/>
      <c r="BB1314" s="79"/>
      <c r="BC1314" s="79"/>
      <c r="BD1314" s="79"/>
      <c r="BE1314" s="79"/>
      <c r="BF1314" s="79"/>
      <c r="BG1314" s="79"/>
      <c r="BH1314" s="79"/>
      <c r="BI1314" s="79"/>
      <c r="BJ1314" s="79"/>
      <c r="BK1314" s="79"/>
      <c r="BL1314" s="79"/>
      <c r="BM1314" s="79"/>
      <c r="BN1314" s="79"/>
      <c r="BO1314" s="79"/>
      <c r="BP1314" s="79"/>
      <c r="BQ1314" s="79"/>
      <c r="BR1314" s="79"/>
      <c r="BS1314" s="79"/>
      <c r="BT1314" s="79"/>
      <c r="BU1314" s="79"/>
      <c r="BV1314" s="79"/>
      <c r="BW1314" s="79"/>
      <c r="BX1314" s="79"/>
      <c r="BY1314" s="79"/>
      <c r="BZ1314" s="79"/>
      <c r="CA1314" s="79"/>
      <c r="CB1314" s="79"/>
      <c r="CC1314" s="79"/>
      <c r="CD1314" s="79"/>
      <c r="CE1314" s="79"/>
      <c r="CF1314" s="79"/>
      <c r="CG1314" s="79"/>
      <c r="CH1314" s="79"/>
      <c r="CI1314" s="79"/>
      <c r="CJ1314" s="79"/>
      <c r="CK1314" s="79"/>
      <c r="CL1314" s="79"/>
      <c r="CM1314" s="79"/>
      <c r="CN1314" s="79"/>
      <c r="CO1314" s="79"/>
      <c r="CP1314" s="79"/>
      <c r="CQ1314" s="79"/>
      <c r="CR1314" s="79"/>
      <c r="CS1314" s="79"/>
      <c r="CT1314" s="79"/>
      <c r="CU1314" s="79"/>
      <c r="CV1314" s="79"/>
      <c r="CW1314" s="79"/>
      <c r="CX1314" s="79"/>
      <c r="CY1314" s="79"/>
      <c r="CZ1314" s="79"/>
      <c r="DA1314" s="79"/>
      <c r="DB1314" s="79"/>
      <c r="DC1314" s="79"/>
      <c r="DD1314" s="79"/>
      <c r="DE1314" s="79"/>
      <c r="DF1314" s="79"/>
      <c r="DG1314" s="79"/>
      <c r="DH1314" s="79"/>
      <c r="DI1314" s="79"/>
      <c r="DJ1314" s="79"/>
      <c r="DK1314" s="79"/>
      <c r="DL1314" s="79"/>
      <c r="DM1314" s="79"/>
      <c r="DN1314" s="79"/>
      <c r="DO1314" s="79"/>
      <c r="DP1314" s="79"/>
      <c r="DQ1314" s="79"/>
      <c r="DR1314" s="79"/>
      <c r="DS1314" s="79"/>
      <c r="DT1314" s="79"/>
      <c r="DU1314" s="79"/>
      <c r="DV1314" s="79"/>
      <c r="DW1314" s="79"/>
      <c r="DX1314" s="79"/>
      <c r="DY1314" s="79"/>
      <c r="DZ1314" s="79"/>
      <c r="EA1314" s="79"/>
      <c r="EB1314" s="79"/>
      <c r="EC1314" s="79"/>
      <c r="ED1314" s="79"/>
      <c r="EE1314" s="79"/>
      <c r="EF1314" s="79"/>
      <c r="EG1314" s="79"/>
      <c r="EH1314" s="79"/>
      <c r="EI1314" s="79"/>
      <c r="EJ1314" s="79"/>
      <c r="EK1314" s="79"/>
      <c r="EL1314" s="79"/>
      <c r="EM1314" s="79"/>
      <c r="EN1314" s="79"/>
      <c r="EO1314" s="79"/>
      <c r="EP1314" s="79"/>
      <c r="EQ1314" s="79"/>
      <c r="ER1314" s="79"/>
      <c r="ES1314" s="79"/>
      <c r="ET1314" s="79"/>
      <c r="EU1314" s="79"/>
      <c r="EV1314" s="79"/>
      <c r="EW1314" s="79"/>
      <c r="EX1314" s="79"/>
      <c r="EY1314" s="79"/>
      <c r="EZ1314" s="79"/>
      <c r="FA1314" s="79"/>
      <c r="FB1314" s="79"/>
      <c r="FC1314" s="79"/>
      <c r="FD1314" s="79"/>
      <c r="FE1314" s="79"/>
      <c r="FF1314" s="79"/>
      <c r="FG1314" s="79"/>
      <c r="FH1314" s="79"/>
      <c r="FI1314" s="79"/>
      <c r="FJ1314" s="79"/>
      <c r="FK1314" s="79"/>
      <c r="FL1314" s="79"/>
      <c r="FM1314" s="79"/>
      <c r="FN1314" s="79"/>
      <c r="FO1314" s="79"/>
      <c r="FP1314" s="79"/>
      <c r="FQ1314" s="79"/>
      <c r="FR1314" s="79"/>
      <c r="FS1314" s="79"/>
      <c r="FT1314" s="79"/>
      <c r="FU1314" s="79"/>
      <c r="FV1314" s="79"/>
      <c r="FW1314" s="79"/>
      <c r="FX1314" s="79"/>
      <c r="FY1314" s="79"/>
      <c r="FZ1314" s="79"/>
      <c r="GA1314" s="79"/>
      <c r="GB1314" s="79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79"/>
      <c r="HP1314" s="79"/>
      <c r="HQ1314" s="79"/>
      <c r="HR1314" s="79"/>
      <c r="HS1314" s="79"/>
      <c r="HT1314" s="79"/>
      <c r="HU1314" s="79"/>
      <c r="HV1314" s="79"/>
      <c r="HW1314" s="79"/>
      <c r="HX1314" s="79"/>
      <c r="HY1314" s="79"/>
      <c r="HZ1314" s="79"/>
      <c r="IA1314" s="79"/>
      <c r="IB1314" s="79"/>
      <c r="IC1314" s="79"/>
      <c r="ID1314" s="79"/>
      <c r="IE1314" s="79"/>
      <c r="IF1314" s="79"/>
      <c r="IG1314" s="79"/>
      <c r="IH1314" s="79"/>
      <c r="II1314" s="79"/>
      <c r="IJ1314" s="79"/>
      <c r="IK1314" s="79"/>
      <c r="IL1314" s="79"/>
      <c r="IM1314" s="79"/>
      <c r="IN1314" s="79"/>
      <c r="IO1314" s="79"/>
      <c r="IP1314" s="79"/>
      <c r="IQ1314" s="79"/>
      <c r="IR1314" s="79"/>
      <c r="IS1314" s="79"/>
      <c r="IT1314" s="79"/>
      <c r="IU1314" s="79"/>
      <c r="IV1314" s="79"/>
      <c r="IW1314" s="79"/>
      <c r="IX1314" s="79"/>
      <c r="IY1314" s="79"/>
      <c r="IZ1314" s="79"/>
      <c r="JA1314" s="79"/>
      <c r="JB1314" s="79"/>
      <c r="JC1314" s="79"/>
      <c r="JD1314" s="79"/>
      <c r="JE1314" s="79"/>
      <c r="JF1314" s="79"/>
      <c r="JG1314" s="79"/>
      <c r="JH1314" s="79"/>
      <c r="JI1314" s="79"/>
      <c r="JJ1314" s="79"/>
      <c r="JK1314" s="79"/>
      <c r="JL1314" s="79"/>
      <c r="JM1314" s="79"/>
      <c r="JN1314" s="79"/>
      <c r="JO1314" s="79"/>
      <c r="JP1314" s="79"/>
      <c r="JQ1314" s="79"/>
      <c r="JR1314" s="79"/>
      <c r="JS1314" s="79"/>
      <c r="JT1314" s="79"/>
      <c r="JU1314" s="79"/>
      <c r="JV1314" s="79"/>
      <c r="JW1314" s="79"/>
      <c r="JX1314" s="79"/>
      <c r="JY1314" s="79"/>
      <c r="JZ1314" s="79"/>
      <c r="KA1314" s="79"/>
      <c r="KB1314" s="79"/>
      <c r="KC1314" s="79"/>
      <c r="KD1314" s="79"/>
      <c r="KE1314" s="79"/>
      <c r="KF1314" s="79"/>
      <c r="KG1314" s="79"/>
      <c r="KH1314" s="79"/>
      <c r="KI1314" s="79"/>
      <c r="KJ1314" s="79"/>
      <c r="KK1314" s="79"/>
      <c r="KL1314" s="79"/>
      <c r="KM1314" s="79"/>
      <c r="KN1314" s="79"/>
      <c r="KO1314" s="79"/>
      <c r="KP1314" s="79"/>
      <c r="KQ1314" s="79"/>
      <c r="KR1314" s="79"/>
      <c r="KS1314" s="79"/>
      <c r="KT1314" s="79"/>
      <c r="KU1314" s="79"/>
      <c r="KV1314" s="79"/>
      <c r="KW1314" s="79"/>
      <c r="KX1314" s="79"/>
      <c r="KY1314" s="79"/>
      <c r="KZ1314" s="79"/>
      <c r="LA1314" s="79"/>
      <c r="LB1314" s="79"/>
      <c r="LC1314" s="79"/>
      <c r="LD1314" s="79"/>
      <c r="LE1314" s="79"/>
      <c r="LF1314" s="79"/>
      <c r="LG1314" s="79"/>
      <c r="LH1314" s="79"/>
      <c r="LI1314" s="79"/>
      <c r="LJ1314" s="79"/>
      <c r="LK1314" s="79"/>
      <c r="LL1314" s="79"/>
      <c r="LM1314" s="79"/>
      <c r="LN1314" s="79"/>
      <c r="LO1314" s="79"/>
      <c r="LP1314" s="79"/>
      <c r="LQ1314" s="79"/>
      <c r="LR1314" s="79"/>
      <c r="LS1314" s="79"/>
      <c r="LT1314" s="79"/>
      <c r="LU1314" s="79"/>
      <c r="LV1314" s="79"/>
      <c r="LW1314" s="79"/>
      <c r="LX1314" s="79"/>
      <c r="LY1314" s="79"/>
      <c r="LZ1314" s="79"/>
      <c r="MA1314" s="79"/>
      <c r="MB1314" s="79"/>
      <c r="MC1314" s="79"/>
      <c r="MD1314" s="79"/>
      <c r="ME1314" s="79"/>
      <c r="MF1314" s="79"/>
      <c r="MG1314" s="79"/>
      <c r="MH1314" s="79"/>
      <c r="MI1314" s="79"/>
      <c r="MJ1314" s="79"/>
      <c r="MK1314" s="79"/>
      <c r="ML1314" s="79"/>
      <c r="MM1314" s="79"/>
      <c r="MN1314" s="79"/>
      <c r="MO1314" s="79"/>
      <c r="MP1314" s="79"/>
      <c r="MQ1314" s="79"/>
      <c r="MR1314" s="79"/>
      <c r="MS1314" s="79"/>
      <c r="MT1314" s="79"/>
      <c r="MU1314" s="79"/>
      <c r="MV1314" s="79"/>
      <c r="MW1314" s="79"/>
      <c r="MX1314" s="79"/>
      <c r="MY1314" s="79"/>
      <c r="MZ1314" s="79"/>
      <c r="NA1314" s="79"/>
      <c r="NB1314" s="79"/>
      <c r="NC1314" s="79"/>
      <c r="ND1314" s="79"/>
      <c r="NE1314" s="79"/>
      <c r="NF1314" s="79"/>
      <c r="NG1314" s="79"/>
      <c r="NH1314" s="79"/>
      <c r="NI1314" s="79"/>
      <c r="NJ1314" s="79"/>
      <c r="NK1314" s="79"/>
      <c r="NL1314" s="79"/>
      <c r="NM1314" s="79"/>
      <c r="NN1314" s="79"/>
      <c r="NO1314" s="79"/>
      <c r="NP1314" s="79"/>
      <c r="NQ1314" s="79"/>
      <c r="NR1314" s="79"/>
      <c r="NS1314" s="79"/>
      <c r="NT1314" s="79"/>
      <c r="NU1314" s="79"/>
      <c r="NV1314" s="79"/>
      <c r="NW1314" s="79"/>
      <c r="NX1314" s="79"/>
      <c r="NY1314" s="79"/>
      <c r="NZ1314" s="79"/>
      <c r="OA1314" s="79"/>
      <c r="OB1314" s="79"/>
      <c r="OC1314" s="79"/>
      <c r="OD1314" s="79"/>
      <c r="OE1314" s="79"/>
      <c r="OF1314" s="79"/>
      <c r="OG1314" s="79"/>
      <c r="OH1314" s="79"/>
      <c r="OI1314" s="79"/>
      <c r="OJ1314" s="79"/>
      <c r="OK1314" s="79"/>
      <c r="OL1314" s="79"/>
      <c r="OM1314" s="79"/>
      <c r="ON1314" s="79"/>
      <c r="OO1314" s="79"/>
      <c r="OP1314" s="79"/>
      <c r="OQ1314" s="79"/>
      <c r="OR1314" s="79"/>
      <c r="OS1314" s="79"/>
      <c r="OT1314" s="79"/>
      <c r="OU1314" s="79"/>
      <c r="OV1314" s="79"/>
      <c r="OW1314" s="79"/>
      <c r="OX1314" s="79"/>
      <c r="OY1314" s="79"/>
      <c r="OZ1314" s="79"/>
      <c r="PA1314" s="79"/>
      <c r="PB1314" s="79"/>
      <c r="PC1314" s="79"/>
      <c r="PD1314" s="79"/>
      <c r="PE1314" s="79"/>
      <c r="PF1314" s="79"/>
      <c r="PG1314" s="79"/>
      <c r="PH1314" s="79"/>
      <c r="PI1314" s="79"/>
      <c r="PJ1314" s="79"/>
      <c r="PK1314" s="79"/>
      <c r="PL1314" s="79"/>
      <c r="PM1314" s="79"/>
      <c r="PN1314" s="79"/>
      <c r="PO1314" s="79"/>
      <c r="PP1314" s="79"/>
      <c r="PQ1314" s="79"/>
      <c r="PR1314" s="79"/>
      <c r="PS1314" s="79"/>
      <c r="PT1314" s="79"/>
      <c r="PU1314" s="79"/>
      <c r="PV1314" s="79"/>
      <c r="PW1314" s="79"/>
      <c r="PX1314" s="79"/>
      <c r="PY1314" s="79"/>
      <c r="PZ1314" s="79"/>
      <c r="QA1314" s="79"/>
      <c r="QB1314" s="79"/>
      <c r="QC1314" s="79"/>
      <c r="QD1314" s="79"/>
      <c r="QE1314" s="79"/>
      <c r="QF1314" s="79"/>
      <c r="QG1314" s="79"/>
      <c r="QH1314" s="79"/>
      <c r="QI1314" s="79"/>
      <c r="QJ1314" s="79"/>
      <c r="QK1314" s="79"/>
      <c r="QL1314" s="79"/>
      <c r="QM1314" s="79"/>
      <c r="QN1314" s="79"/>
      <c r="QO1314" s="79"/>
      <c r="QP1314" s="79"/>
      <c r="QQ1314" s="79"/>
      <c r="QR1314" s="79"/>
      <c r="QS1314" s="79"/>
      <c r="QT1314" s="79"/>
      <c r="QU1314" s="79"/>
      <c r="QV1314" s="79"/>
      <c r="QW1314" s="79"/>
      <c r="QX1314" s="79"/>
      <c r="QY1314" s="79"/>
      <c r="QZ1314" s="79"/>
      <c r="RA1314" s="79"/>
      <c r="RB1314" s="79"/>
      <c r="RC1314" s="79"/>
      <c r="RD1314" s="79"/>
      <c r="RE1314" s="79"/>
      <c r="RF1314" s="79"/>
      <c r="RG1314" s="79"/>
      <c r="RH1314" s="79"/>
      <c r="RI1314" s="79"/>
      <c r="RJ1314" s="79"/>
      <c r="RK1314" s="79"/>
      <c r="RL1314" s="79"/>
      <c r="RM1314" s="79"/>
      <c r="RN1314" s="79"/>
      <c r="RO1314" s="79"/>
      <c r="RP1314" s="79"/>
      <c r="RQ1314" s="79"/>
      <c r="RR1314" s="79"/>
      <c r="RS1314" s="79"/>
      <c r="RT1314" s="79"/>
      <c r="RU1314" s="79"/>
      <c r="RV1314" s="79"/>
      <c r="RW1314" s="79"/>
      <c r="RX1314" s="79"/>
      <c r="RY1314" s="79"/>
      <c r="RZ1314" s="79"/>
      <c r="SA1314" s="79"/>
      <c r="SB1314" s="79"/>
      <c r="SC1314" s="79"/>
      <c r="SD1314" s="79"/>
      <c r="SE1314" s="79"/>
      <c r="SF1314" s="79"/>
      <c r="SG1314" s="79"/>
      <c r="SH1314" s="79"/>
      <c r="SI1314" s="79"/>
      <c r="SJ1314" s="79"/>
      <c r="SK1314" s="79"/>
      <c r="SL1314" s="79"/>
      <c r="SM1314" s="79"/>
      <c r="SN1314" s="79"/>
      <c r="SO1314" s="79"/>
      <c r="SP1314" s="79"/>
      <c r="SQ1314" s="79"/>
      <c r="SR1314" s="79"/>
      <c r="SS1314" s="79"/>
      <c r="ST1314" s="79"/>
      <c r="SU1314" s="79"/>
      <c r="SV1314" s="79"/>
      <c r="SW1314" s="79"/>
      <c r="SX1314" s="79"/>
      <c r="SY1314" s="79"/>
      <c r="SZ1314" s="79"/>
      <c r="TA1314" s="79"/>
      <c r="TB1314" s="79"/>
      <c r="TC1314" s="79"/>
      <c r="TD1314" s="79"/>
      <c r="TE1314" s="79"/>
      <c r="TF1314" s="79"/>
      <c r="TG1314" s="79"/>
      <c r="TH1314" s="79"/>
      <c r="TI1314" s="79"/>
      <c r="TJ1314" s="79"/>
      <c r="TK1314" s="79"/>
      <c r="TL1314" s="79"/>
      <c r="TM1314" s="79"/>
      <c r="TN1314" s="79"/>
      <c r="TO1314" s="79"/>
      <c r="TP1314" s="79"/>
      <c r="TQ1314" s="79"/>
      <c r="TR1314" s="79"/>
      <c r="TS1314" s="79"/>
      <c r="TT1314" s="79"/>
      <c r="TU1314" s="79"/>
      <c r="TV1314" s="79"/>
      <c r="TW1314" s="79"/>
      <c r="TX1314" s="79"/>
      <c r="TY1314" s="79"/>
      <c r="TZ1314" s="79"/>
      <c r="UA1314" s="79"/>
      <c r="UB1314" s="79"/>
      <c r="UC1314" s="79"/>
      <c r="UD1314" s="79"/>
      <c r="UE1314" s="79"/>
      <c r="UF1314" s="79"/>
      <c r="UG1314" s="79"/>
      <c r="UH1314" s="79"/>
      <c r="UI1314" s="79"/>
      <c r="UJ1314" s="79"/>
      <c r="UK1314" s="79"/>
      <c r="UL1314" s="79"/>
      <c r="UM1314" s="79"/>
      <c r="UN1314" s="79"/>
      <c r="UO1314" s="79"/>
      <c r="UP1314" s="79"/>
      <c r="UQ1314" s="79"/>
      <c r="UR1314" s="79"/>
      <c r="US1314" s="79"/>
      <c r="UT1314" s="79"/>
      <c r="UU1314" s="79"/>
      <c r="UV1314" s="79"/>
      <c r="UW1314" s="79"/>
      <c r="UX1314" s="79"/>
      <c r="UY1314" s="79"/>
      <c r="UZ1314" s="79"/>
      <c r="VA1314" s="79"/>
      <c r="VB1314" s="79"/>
      <c r="VC1314" s="79"/>
      <c r="VD1314" s="79"/>
      <c r="VE1314" s="79"/>
      <c r="VF1314" s="79"/>
      <c r="VG1314" s="79"/>
      <c r="VH1314" s="79"/>
      <c r="VI1314" s="79"/>
      <c r="VJ1314" s="79"/>
      <c r="VK1314" s="79"/>
      <c r="VL1314" s="79"/>
      <c r="VM1314" s="79"/>
      <c r="VN1314" s="79"/>
      <c r="VO1314" s="79"/>
      <c r="VP1314" s="79"/>
      <c r="VQ1314" s="79"/>
      <c r="VR1314" s="79"/>
      <c r="VS1314" s="79"/>
      <c r="VT1314" s="79"/>
      <c r="VU1314" s="79"/>
      <c r="VV1314" s="79"/>
      <c r="VW1314" s="79"/>
      <c r="VX1314" s="79"/>
      <c r="VY1314" s="79"/>
      <c r="VZ1314" s="79"/>
      <c r="WA1314" s="79"/>
      <c r="WB1314" s="79"/>
      <c r="WC1314" s="79"/>
    </row>
    <row r="1315" spans="1:601" s="102" customFormat="1">
      <c r="A1315" s="54">
        <f>IF(C1315=C1314,A1314,IF(C1315=(C1314+1),A1314,(A1314+1)))</f>
        <v>191</v>
      </c>
      <c r="B1315" s="50">
        <f>IF(L1315="Stroke",IF(M1315=M1314,IF(A1315&lt;&gt;A1314,1,IF(L1314="Stroke",B1314+1,IF(L1313="Stroke",B1313+1,IF(L1312="Stroke",B1312+1,IF(L1311="Stroke",B1311+1,IF(L1310="Stroke",B1310+1,IF(L1309="Stroke",B1309+1,IF(L1308="Stroke",B1308+1,"")))))))),IF(A1315&lt;&gt;A1313,1,IF(M1315=M1313,IF(L1313="Stroke",B1313+1,IF(M1315=M1312,IF(L1312="Stroke",B1312+1,""))),1))),"")</f>
        <v>2</v>
      </c>
      <c r="C1315" s="54">
        <f t="shared" si="40"/>
        <v>67491</v>
      </c>
      <c r="D1315" s="54" t="str">
        <f t="shared" si="41"/>
        <v>201823</v>
      </c>
      <c r="E1315" s="54">
        <v>2018</v>
      </c>
      <c r="F1315" s="54">
        <v>2</v>
      </c>
      <c r="G1315" s="54">
        <v>3</v>
      </c>
      <c r="H1315" s="54">
        <v>18</v>
      </c>
      <c r="I1315" s="54">
        <v>44</v>
      </c>
      <c r="J1315" s="54">
        <v>51</v>
      </c>
      <c r="K1315" s="54">
        <v>716</v>
      </c>
      <c r="L1315" s="54" t="s">
        <v>26</v>
      </c>
      <c r="M1315" s="54">
        <v>1</v>
      </c>
      <c r="N1315" s="54" t="s">
        <v>21</v>
      </c>
      <c r="O1315" s="54" t="s">
        <v>27</v>
      </c>
      <c r="P1315" s="54">
        <v>5</v>
      </c>
      <c r="Q1315" s="54" t="s">
        <v>147</v>
      </c>
      <c r="R1315" s="61"/>
      <c r="S1315" s="61"/>
      <c r="T1315" s="61"/>
      <c r="U1315" s="79"/>
      <c r="V1315" s="79"/>
      <c r="W1315" s="79"/>
      <c r="X1315" s="79"/>
      <c r="Y1315" s="79"/>
      <c r="Z1315" s="79"/>
      <c r="AA1315" s="79"/>
      <c r="AB1315" s="79"/>
      <c r="AC1315" s="79"/>
      <c r="AD1315" s="79"/>
      <c r="AE1315" s="79"/>
      <c r="AF1315" s="79"/>
      <c r="AG1315" s="79"/>
      <c r="AH1315" s="79"/>
      <c r="AI1315" s="79"/>
      <c r="AJ1315" s="79"/>
      <c r="AK1315" s="79"/>
      <c r="AL1315" s="79"/>
      <c r="AM1315" s="79"/>
      <c r="AN1315" s="79"/>
      <c r="AO1315" s="79"/>
      <c r="AP1315" s="79"/>
      <c r="AQ1315" s="79"/>
      <c r="AR1315" s="79"/>
      <c r="AS1315" s="79"/>
      <c r="AT1315" s="79"/>
      <c r="AU1315" s="79"/>
      <c r="AV1315" s="79"/>
      <c r="AW1315" s="79"/>
      <c r="AX1315" s="79"/>
      <c r="AY1315" s="79"/>
      <c r="AZ1315" s="79"/>
      <c r="BA1315" s="79"/>
      <c r="BB1315" s="79"/>
      <c r="BC1315" s="79"/>
      <c r="BD1315" s="79"/>
      <c r="BE1315" s="79"/>
      <c r="BF1315" s="79"/>
      <c r="BG1315" s="79"/>
      <c r="BH1315" s="79"/>
      <c r="BI1315" s="79"/>
      <c r="BJ1315" s="79"/>
      <c r="BK1315" s="79"/>
      <c r="BL1315" s="79"/>
      <c r="BM1315" s="79"/>
      <c r="BN1315" s="79"/>
      <c r="BO1315" s="79"/>
      <c r="BP1315" s="79"/>
      <c r="BQ1315" s="79"/>
      <c r="BR1315" s="79"/>
      <c r="BS1315" s="79"/>
      <c r="BT1315" s="79"/>
      <c r="BU1315" s="79"/>
      <c r="BV1315" s="79"/>
      <c r="BW1315" s="79"/>
      <c r="BX1315" s="79"/>
      <c r="BY1315" s="79"/>
      <c r="BZ1315" s="79"/>
      <c r="CA1315" s="79"/>
      <c r="CB1315" s="79"/>
      <c r="CC1315" s="79"/>
      <c r="CD1315" s="79"/>
      <c r="CE1315" s="79"/>
      <c r="CF1315" s="79"/>
      <c r="CG1315" s="79"/>
      <c r="CH1315" s="79"/>
      <c r="CI1315" s="79"/>
      <c r="CJ1315" s="79"/>
      <c r="CK1315" s="79"/>
      <c r="CL1315" s="79"/>
      <c r="CM1315" s="79"/>
      <c r="CN1315" s="79"/>
      <c r="CO1315" s="79"/>
      <c r="CP1315" s="79"/>
      <c r="CQ1315" s="79"/>
      <c r="CR1315" s="79"/>
      <c r="CS1315" s="79"/>
      <c r="CT1315" s="79"/>
      <c r="CU1315" s="79"/>
      <c r="CV1315" s="79"/>
      <c r="CW1315" s="79"/>
      <c r="CX1315" s="79"/>
      <c r="CY1315" s="79"/>
      <c r="CZ1315" s="79"/>
      <c r="DA1315" s="79"/>
      <c r="DB1315" s="79"/>
      <c r="DC1315" s="79"/>
      <c r="DD1315" s="79"/>
      <c r="DE1315" s="79"/>
      <c r="DF1315" s="79"/>
      <c r="DG1315" s="79"/>
      <c r="DH1315" s="79"/>
      <c r="DI1315" s="79"/>
      <c r="DJ1315" s="79"/>
      <c r="DK1315" s="79"/>
      <c r="DL1315" s="79"/>
      <c r="DM1315" s="79"/>
      <c r="DN1315" s="79"/>
      <c r="DO1315" s="79"/>
      <c r="DP1315" s="79"/>
      <c r="DQ1315" s="79"/>
      <c r="DR1315" s="79"/>
      <c r="DS1315" s="79"/>
      <c r="DT1315" s="79"/>
      <c r="DU1315" s="79"/>
      <c r="DV1315" s="79"/>
      <c r="DW1315" s="79"/>
      <c r="DX1315" s="79"/>
      <c r="DY1315" s="79"/>
      <c r="DZ1315" s="79"/>
      <c r="EA1315" s="79"/>
      <c r="EB1315" s="79"/>
      <c r="EC1315" s="79"/>
      <c r="ED1315" s="79"/>
      <c r="EE1315" s="79"/>
      <c r="EF1315" s="79"/>
      <c r="EG1315" s="79"/>
      <c r="EH1315" s="79"/>
      <c r="EI1315" s="79"/>
      <c r="EJ1315" s="79"/>
      <c r="EK1315" s="79"/>
      <c r="EL1315" s="79"/>
      <c r="EM1315" s="79"/>
      <c r="EN1315" s="79"/>
      <c r="EO1315" s="79"/>
      <c r="EP1315" s="79"/>
      <c r="EQ1315" s="79"/>
      <c r="ER1315" s="79"/>
      <c r="ES1315" s="79"/>
      <c r="ET1315" s="79"/>
      <c r="EU1315" s="79"/>
      <c r="EV1315" s="79"/>
      <c r="EW1315" s="79"/>
      <c r="EX1315" s="79"/>
      <c r="EY1315" s="79"/>
      <c r="EZ1315" s="79"/>
      <c r="FA1315" s="79"/>
      <c r="FB1315" s="79"/>
      <c r="FC1315" s="79"/>
      <c r="FD1315" s="79"/>
      <c r="FE1315" s="79"/>
      <c r="FF1315" s="79"/>
      <c r="FG1315" s="79"/>
      <c r="FH1315" s="79"/>
      <c r="FI1315" s="79"/>
      <c r="FJ1315" s="79"/>
      <c r="FK1315" s="79"/>
      <c r="FL1315" s="79"/>
      <c r="FM1315" s="79"/>
      <c r="FN1315" s="79"/>
      <c r="FO1315" s="79"/>
      <c r="FP1315" s="79"/>
      <c r="FQ1315" s="79"/>
      <c r="FR1315" s="79"/>
      <c r="FS1315" s="79"/>
      <c r="FT1315" s="79"/>
      <c r="FU1315" s="79"/>
      <c r="FV1315" s="79"/>
      <c r="FW1315" s="79"/>
      <c r="FX1315" s="79"/>
      <c r="FY1315" s="79"/>
      <c r="FZ1315" s="79"/>
      <c r="GA1315" s="79"/>
      <c r="GB1315" s="79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79"/>
      <c r="HP1315" s="79"/>
      <c r="HQ1315" s="79"/>
      <c r="HR1315" s="79"/>
      <c r="HS1315" s="79"/>
      <c r="HT1315" s="79"/>
      <c r="HU1315" s="79"/>
      <c r="HV1315" s="79"/>
      <c r="HW1315" s="79"/>
      <c r="HX1315" s="79"/>
      <c r="HY1315" s="79"/>
      <c r="HZ1315" s="79"/>
      <c r="IA1315" s="79"/>
      <c r="IB1315" s="79"/>
      <c r="IC1315" s="79"/>
      <c r="ID1315" s="79"/>
      <c r="IE1315" s="79"/>
      <c r="IF1315" s="79"/>
      <c r="IG1315" s="79"/>
      <c r="IH1315" s="79"/>
      <c r="II1315" s="79"/>
      <c r="IJ1315" s="79"/>
      <c r="IK1315" s="79"/>
      <c r="IL1315" s="79"/>
      <c r="IM1315" s="79"/>
      <c r="IN1315" s="79"/>
      <c r="IO1315" s="79"/>
      <c r="IP1315" s="79"/>
      <c r="IQ1315" s="79"/>
      <c r="IR1315" s="79"/>
      <c r="IS1315" s="79"/>
      <c r="IT1315" s="79"/>
      <c r="IU1315" s="79"/>
      <c r="IV1315" s="79"/>
      <c r="IW1315" s="79"/>
      <c r="IX1315" s="79"/>
      <c r="IY1315" s="79"/>
      <c r="IZ1315" s="79"/>
      <c r="JA1315" s="79"/>
      <c r="JB1315" s="79"/>
      <c r="JC1315" s="79"/>
      <c r="JD1315" s="79"/>
      <c r="JE1315" s="79"/>
      <c r="JF1315" s="79"/>
      <c r="JG1315" s="79"/>
      <c r="JH1315" s="79"/>
      <c r="JI1315" s="79"/>
      <c r="JJ1315" s="79"/>
      <c r="JK1315" s="79"/>
      <c r="JL1315" s="79"/>
      <c r="JM1315" s="79"/>
      <c r="JN1315" s="79"/>
      <c r="JO1315" s="79"/>
      <c r="JP1315" s="79"/>
      <c r="JQ1315" s="79"/>
      <c r="JR1315" s="79"/>
      <c r="JS1315" s="79"/>
      <c r="JT1315" s="79"/>
      <c r="JU1315" s="79"/>
      <c r="JV1315" s="79"/>
      <c r="JW1315" s="79"/>
      <c r="JX1315" s="79"/>
      <c r="JY1315" s="79"/>
      <c r="JZ1315" s="79"/>
      <c r="KA1315" s="79"/>
      <c r="KB1315" s="79"/>
      <c r="KC1315" s="79"/>
      <c r="KD1315" s="79"/>
      <c r="KE1315" s="79"/>
      <c r="KF1315" s="79"/>
      <c r="KG1315" s="79"/>
      <c r="KH1315" s="79"/>
      <c r="KI1315" s="79"/>
      <c r="KJ1315" s="79"/>
      <c r="KK1315" s="79"/>
      <c r="KL1315" s="79"/>
      <c r="KM1315" s="79"/>
      <c r="KN1315" s="79"/>
      <c r="KO1315" s="79"/>
      <c r="KP1315" s="79"/>
      <c r="KQ1315" s="79"/>
      <c r="KR1315" s="79"/>
      <c r="KS1315" s="79"/>
      <c r="KT1315" s="79"/>
      <c r="KU1315" s="79"/>
      <c r="KV1315" s="79"/>
      <c r="KW1315" s="79"/>
      <c r="KX1315" s="79"/>
      <c r="KY1315" s="79"/>
      <c r="KZ1315" s="79"/>
      <c r="LA1315" s="79"/>
      <c r="LB1315" s="79"/>
      <c r="LC1315" s="79"/>
      <c r="LD1315" s="79"/>
      <c r="LE1315" s="79"/>
      <c r="LF1315" s="79"/>
      <c r="LG1315" s="79"/>
      <c r="LH1315" s="79"/>
      <c r="LI1315" s="79"/>
      <c r="LJ1315" s="79"/>
      <c r="LK1315" s="79"/>
      <c r="LL1315" s="79"/>
      <c r="LM1315" s="79"/>
      <c r="LN1315" s="79"/>
      <c r="LO1315" s="79"/>
      <c r="LP1315" s="79"/>
      <c r="LQ1315" s="79"/>
      <c r="LR1315" s="79"/>
      <c r="LS1315" s="79"/>
      <c r="LT1315" s="79"/>
      <c r="LU1315" s="79"/>
      <c r="LV1315" s="79"/>
      <c r="LW1315" s="79"/>
      <c r="LX1315" s="79"/>
      <c r="LY1315" s="79"/>
      <c r="LZ1315" s="79"/>
      <c r="MA1315" s="79"/>
      <c r="MB1315" s="79"/>
      <c r="MC1315" s="79"/>
      <c r="MD1315" s="79"/>
      <c r="ME1315" s="79"/>
      <c r="MF1315" s="79"/>
      <c r="MG1315" s="79"/>
      <c r="MH1315" s="79"/>
      <c r="MI1315" s="79"/>
      <c r="MJ1315" s="79"/>
      <c r="MK1315" s="79"/>
      <c r="ML1315" s="79"/>
      <c r="MM1315" s="79"/>
      <c r="MN1315" s="79"/>
      <c r="MO1315" s="79"/>
      <c r="MP1315" s="79"/>
      <c r="MQ1315" s="79"/>
      <c r="MR1315" s="79"/>
      <c r="MS1315" s="79"/>
      <c r="MT1315" s="79"/>
      <c r="MU1315" s="79"/>
      <c r="MV1315" s="79"/>
      <c r="MW1315" s="79"/>
      <c r="MX1315" s="79"/>
      <c r="MY1315" s="79"/>
      <c r="MZ1315" s="79"/>
      <c r="NA1315" s="79"/>
      <c r="NB1315" s="79"/>
      <c r="NC1315" s="79"/>
      <c r="ND1315" s="79"/>
      <c r="NE1315" s="79"/>
      <c r="NF1315" s="79"/>
      <c r="NG1315" s="79"/>
      <c r="NH1315" s="79"/>
      <c r="NI1315" s="79"/>
      <c r="NJ1315" s="79"/>
      <c r="NK1315" s="79"/>
      <c r="NL1315" s="79"/>
      <c r="NM1315" s="79"/>
      <c r="NN1315" s="79"/>
      <c r="NO1315" s="79"/>
      <c r="NP1315" s="79"/>
      <c r="NQ1315" s="79"/>
      <c r="NR1315" s="79"/>
      <c r="NS1315" s="79"/>
      <c r="NT1315" s="79"/>
      <c r="NU1315" s="79"/>
      <c r="NV1315" s="79"/>
      <c r="NW1315" s="79"/>
      <c r="NX1315" s="79"/>
      <c r="NY1315" s="79"/>
      <c r="NZ1315" s="79"/>
      <c r="OA1315" s="79"/>
      <c r="OB1315" s="79"/>
      <c r="OC1315" s="79"/>
      <c r="OD1315" s="79"/>
      <c r="OE1315" s="79"/>
      <c r="OF1315" s="79"/>
      <c r="OG1315" s="79"/>
      <c r="OH1315" s="79"/>
      <c r="OI1315" s="79"/>
      <c r="OJ1315" s="79"/>
      <c r="OK1315" s="79"/>
      <c r="OL1315" s="79"/>
      <c r="OM1315" s="79"/>
      <c r="ON1315" s="79"/>
      <c r="OO1315" s="79"/>
      <c r="OP1315" s="79"/>
      <c r="OQ1315" s="79"/>
      <c r="OR1315" s="79"/>
      <c r="OS1315" s="79"/>
      <c r="OT1315" s="79"/>
      <c r="OU1315" s="79"/>
      <c r="OV1315" s="79"/>
      <c r="OW1315" s="79"/>
      <c r="OX1315" s="79"/>
      <c r="OY1315" s="79"/>
      <c r="OZ1315" s="79"/>
      <c r="PA1315" s="79"/>
      <c r="PB1315" s="79"/>
      <c r="PC1315" s="79"/>
      <c r="PD1315" s="79"/>
      <c r="PE1315" s="79"/>
      <c r="PF1315" s="79"/>
      <c r="PG1315" s="79"/>
      <c r="PH1315" s="79"/>
      <c r="PI1315" s="79"/>
      <c r="PJ1315" s="79"/>
      <c r="PK1315" s="79"/>
      <c r="PL1315" s="79"/>
      <c r="PM1315" s="79"/>
      <c r="PN1315" s="79"/>
      <c r="PO1315" s="79"/>
      <c r="PP1315" s="79"/>
      <c r="PQ1315" s="79"/>
      <c r="PR1315" s="79"/>
      <c r="PS1315" s="79"/>
      <c r="PT1315" s="79"/>
      <c r="PU1315" s="79"/>
      <c r="PV1315" s="79"/>
      <c r="PW1315" s="79"/>
      <c r="PX1315" s="79"/>
      <c r="PY1315" s="79"/>
      <c r="PZ1315" s="79"/>
      <c r="QA1315" s="79"/>
      <c r="QB1315" s="79"/>
      <c r="QC1315" s="79"/>
      <c r="QD1315" s="79"/>
      <c r="QE1315" s="79"/>
      <c r="QF1315" s="79"/>
      <c r="QG1315" s="79"/>
      <c r="QH1315" s="79"/>
      <c r="QI1315" s="79"/>
      <c r="QJ1315" s="79"/>
      <c r="QK1315" s="79"/>
      <c r="QL1315" s="79"/>
      <c r="QM1315" s="79"/>
      <c r="QN1315" s="79"/>
      <c r="QO1315" s="79"/>
      <c r="QP1315" s="79"/>
      <c r="QQ1315" s="79"/>
      <c r="QR1315" s="79"/>
      <c r="QS1315" s="79"/>
      <c r="QT1315" s="79"/>
      <c r="QU1315" s="79"/>
      <c r="QV1315" s="79"/>
      <c r="QW1315" s="79"/>
      <c r="QX1315" s="79"/>
      <c r="QY1315" s="79"/>
      <c r="QZ1315" s="79"/>
      <c r="RA1315" s="79"/>
      <c r="RB1315" s="79"/>
      <c r="RC1315" s="79"/>
      <c r="RD1315" s="79"/>
      <c r="RE1315" s="79"/>
      <c r="RF1315" s="79"/>
      <c r="RG1315" s="79"/>
      <c r="RH1315" s="79"/>
      <c r="RI1315" s="79"/>
      <c r="RJ1315" s="79"/>
      <c r="RK1315" s="79"/>
      <c r="RL1315" s="79"/>
      <c r="RM1315" s="79"/>
      <c r="RN1315" s="79"/>
      <c r="RO1315" s="79"/>
      <c r="RP1315" s="79"/>
      <c r="RQ1315" s="79"/>
      <c r="RR1315" s="79"/>
      <c r="RS1315" s="79"/>
      <c r="RT1315" s="79"/>
      <c r="RU1315" s="79"/>
      <c r="RV1315" s="79"/>
      <c r="RW1315" s="79"/>
      <c r="RX1315" s="79"/>
      <c r="RY1315" s="79"/>
      <c r="RZ1315" s="79"/>
      <c r="SA1315" s="79"/>
      <c r="SB1315" s="79"/>
      <c r="SC1315" s="79"/>
      <c r="SD1315" s="79"/>
      <c r="SE1315" s="79"/>
      <c r="SF1315" s="79"/>
      <c r="SG1315" s="79"/>
      <c r="SH1315" s="79"/>
      <c r="SI1315" s="79"/>
      <c r="SJ1315" s="79"/>
      <c r="SK1315" s="79"/>
      <c r="SL1315" s="79"/>
      <c r="SM1315" s="79"/>
      <c r="SN1315" s="79"/>
      <c r="SO1315" s="79"/>
      <c r="SP1315" s="79"/>
      <c r="SQ1315" s="79"/>
      <c r="SR1315" s="79"/>
      <c r="SS1315" s="79"/>
      <c r="ST1315" s="79"/>
      <c r="SU1315" s="79"/>
      <c r="SV1315" s="79"/>
      <c r="SW1315" s="79"/>
      <c r="SX1315" s="79"/>
      <c r="SY1315" s="79"/>
      <c r="SZ1315" s="79"/>
      <c r="TA1315" s="79"/>
      <c r="TB1315" s="79"/>
      <c r="TC1315" s="79"/>
      <c r="TD1315" s="79"/>
      <c r="TE1315" s="79"/>
      <c r="TF1315" s="79"/>
      <c r="TG1315" s="79"/>
      <c r="TH1315" s="79"/>
      <c r="TI1315" s="79"/>
      <c r="TJ1315" s="79"/>
      <c r="TK1315" s="79"/>
      <c r="TL1315" s="79"/>
      <c r="TM1315" s="79"/>
      <c r="TN1315" s="79"/>
      <c r="TO1315" s="79"/>
      <c r="TP1315" s="79"/>
      <c r="TQ1315" s="79"/>
      <c r="TR1315" s="79"/>
      <c r="TS1315" s="79"/>
      <c r="TT1315" s="79"/>
      <c r="TU1315" s="79"/>
      <c r="TV1315" s="79"/>
      <c r="TW1315" s="79"/>
      <c r="TX1315" s="79"/>
      <c r="TY1315" s="79"/>
      <c r="TZ1315" s="79"/>
      <c r="UA1315" s="79"/>
      <c r="UB1315" s="79"/>
      <c r="UC1315" s="79"/>
      <c r="UD1315" s="79"/>
      <c r="UE1315" s="79"/>
      <c r="UF1315" s="79"/>
      <c r="UG1315" s="79"/>
      <c r="UH1315" s="79"/>
      <c r="UI1315" s="79"/>
      <c r="UJ1315" s="79"/>
      <c r="UK1315" s="79"/>
      <c r="UL1315" s="79"/>
      <c r="UM1315" s="79"/>
      <c r="UN1315" s="79"/>
      <c r="UO1315" s="79"/>
      <c r="UP1315" s="79"/>
      <c r="UQ1315" s="79"/>
      <c r="UR1315" s="79"/>
      <c r="US1315" s="79"/>
      <c r="UT1315" s="79"/>
      <c r="UU1315" s="79"/>
      <c r="UV1315" s="79"/>
      <c r="UW1315" s="79"/>
      <c r="UX1315" s="79"/>
      <c r="UY1315" s="79"/>
      <c r="UZ1315" s="79"/>
      <c r="VA1315" s="79"/>
      <c r="VB1315" s="79"/>
      <c r="VC1315" s="79"/>
      <c r="VD1315" s="79"/>
      <c r="VE1315" s="79"/>
      <c r="VF1315" s="79"/>
      <c r="VG1315" s="79"/>
      <c r="VH1315" s="79"/>
      <c r="VI1315" s="79"/>
      <c r="VJ1315" s="79"/>
      <c r="VK1315" s="79"/>
      <c r="VL1315" s="79"/>
      <c r="VM1315" s="79"/>
      <c r="VN1315" s="79"/>
      <c r="VO1315" s="79"/>
      <c r="VP1315" s="79"/>
      <c r="VQ1315" s="79"/>
      <c r="VR1315" s="79"/>
      <c r="VS1315" s="79"/>
      <c r="VT1315" s="79"/>
      <c r="VU1315" s="79"/>
      <c r="VV1315" s="79"/>
      <c r="VW1315" s="79"/>
      <c r="VX1315" s="79"/>
      <c r="VY1315" s="79"/>
      <c r="VZ1315" s="79"/>
      <c r="WA1315" s="79"/>
      <c r="WB1315" s="79"/>
      <c r="WC1315" s="79"/>
    </row>
    <row r="1316" spans="1:601" s="102" customFormat="1">
      <c r="A1316" s="54">
        <f>IF(C1316=C1315,A1315,IF(C1316=(C1315+1),A1315,(A1315+1)))</f>
        <v>191</v>
      </c>
      <c r="B1316" s="50">
        <f>IF(L1316="Stroke",IF(M1316=M1315,IF(A1316&lt;&gt;A1315,1,IF(L1315="Stroke",B1315+1,IF(L1314="Stroke",B1314+1,IF(L1313="Stroke",B1313+1,IF(L1312="Stroke",B1312+1,IF(L1311="Stroke",B1311+1,IF(L1310="Stroke",B1310+1,IF(L1309="Stroke",B1309+1,"")))))))),IF(A1316&lt;&gt;A1314,1,IF(M1316=M1314,IF(L1314="Stroke",B1314+1,IF(M1316=M1313,IF(L1313="Stroke",B1313+1,""))),1))),"")</f>
        <v>3</v>
      </c>
      <c r="C1316" s="54">
        <f t="shared" si="40"/>
        <v>67491</v>
      </c>
      <c r="D1316" s="54" t="str">
        <f t="shared" si="41"/>
        <v>201823</v>
      </c>
      <c r="E1316" s="54">
        <v>2018</v>
      </c>
      <c r="F1316" s="54">
        <v>2</v>
      </c>
      <c r="G1316" s="54">
        <v>3</v>
      </c>
      <c r="H1316" s="54">
        <v>18</v>
      </c>
      <c r="I1316" s="54">
        <v>44</v>
      </c>
      <c r="J1316" s="54">
        <v>51</v>
      </c>
      <c r="K1316" s="54">
        <v>744</v>
      </c>
      <c r="L1316" s="54" t="s">
        <v>26</v>
      </c>
      <c r="M1316" s="54">
        <v>1</v>
      </c>
      <c r="N1316" s="54" t="s">
        <v>21</v>
      </c>
      <c r="O1316" s="54" t="s">
        <v>27</v>
      </c>
      <c r="P1316" s="54">
        <v>10</v>
      </c>
      <c r="Q1316" s="54" t="s">
        <v>147</v>
      </c>
      <c r="R1316" s="61"/>
      <c r="S1316" s="61"/>
      <c r="T1316" s="61"/>
      <c r="U1316" s="79"/>
      <c r="V1316" s="79"/>
      <c r="W1316" s="79"/>
      <c r="X1316" s="79"/>
      <c r="Y1316" s="79"/>
      <c r="Z1316" s="79"/>
      <c r="AA1316" s="79"/>
      <c r="AB1316" s="79"/>
      <c r="AC1316" s="79"/>
      <c r="AD1316" s="79"/>
      <c r="AE1316" s="79"/>
      <c r="AF1316" s="79"/>
      <c r="AG1316" s="79"/>
      <c r="AH1316" s="79"/>
      <c r="AI1316" s="79"/>
      <c r="AJ1316" s="79"/>
      <c r="AK1316" s="79"/>
      <c r="AL1316" s="79"/>
      <c r="AM1316" s="79"/>
      <c r="AN1316" s="79"/>
      <c r="AO1316" s="79"/>
      <c r="AP1316" s="79"/>
      <c r="AQ1316" s="79"/>
      <c r="AR1316" s="79"/>
      <c r="AS1316" s="79"/>
      <c r="AT1316" s="79"/>
      <c r="AU1316" s="79"/>
      <c r="AV1316" s="79"/>
      <c r="AW1316" s="79"/>
      <c r="AX1316" s="79"/>
      <c r="AY1316" s="79"/>
      <c r="AZ1316" s="79"/>
      <c r="BA1316" s="79"/>
      <c r="BB1316" s="79"/>
      <c r="BC1316" s="79"/>
      <c r="BD1316" s="79"/>
      <c r="BE1316" s="79"/>
      <c r="BF1316" s="79"/>
      <c r="BG1316" s="79"/>
      <c r="BH1316" s="79"/>
      <c r="BI1316" s="79"/>
      <c r="BJ1316" s="79"/>
      <c r="BK1316" s="79"/>
      <c r="BL1316" s="79"/>
      <c r="BM1316" s="79"/>
      <c r="BN1316" s="79"/>
      <c r="BO1316" s="79"/>
      <c r="BP1316" s="79"/>
      <c r="BQ1316" s="79"/>
      <c r="BR1316" s="79"/>
      <c r="BS1316" s="79"/>
      <c r="BT1316" s="79"/>
      <c r="BU1316" s="79"/>
      <c r="BV1316" s="79"/>
      <c r="BW1316" s="79"/>
      <c r="BX1316" s="79"/>
      <c r="BY1316" s="79"/>
      <c r="BZ1316" s="79"/>
      <c r="CA1316" s="79"/>
      <c r="CB1316" s="79"/>
      <c r="CC1316" s="79"/>
      <c r="CD1316" s="79"/>
      <c r="CE1316" s="79"/>
      <c r="CF1316" s="79"/>
      <c r="CG1316" s="79"/>
      <c r="CH1316" s="79"/>
      <c r="CI1316" s="79"/>
      <c r="CJ1316" s="79"/>
      <c r="CK1316" s="79"/>
      <c r="CL1316" s="79"/>
      <c r="CM1316" s="79"/>
      <c r="CN1316" s="79"/>
      <c r="CO1316" s="79"/>
      <c r="CP1316" s="79"/>
      <c r="CQ1316" s="79"/>
      <c r="CR1316" s="79"/>
      <c r="CS1316" s="79"/>
      <c r="CT1316" s="79"/>
      <c r="CU1316" s="79"/>
      <c r="CV1316" s="79"/>
      <c r="CW1316" s="79"/>
      <c r="CX1316" s="79"/>
      <c r="CY1316" s="79"/>
      <c r="CZ1316" s="79"/>
      <c r="DA1316" s="79"/>
      <c r="DB1316" s="79"/>
      <c r="DC1316" s="79"/>
      <c r="DD1316" s="79"/>
      <c r="DE1316" s="79"/>
      <c r="DF1316" s="79"/>
      <c r="DG1316" s="79"/>
      <c r="DH1316" s="79"/>
      <c r="DI1316" s="79"/>
      <c r="DJ1316" s="79"/>
      <c r="DK1316" s="79"/>
      <c r="DL1316" s="79"/>
      <c r="DM1316" s="79"/>
      <c r="DN1316" s="79"/>
      <c r="DO1316" s="79"/>
      <c r="DP1316" s="79"/>
      <c r="DQ1316" s="79"/>
      <c r="DR1316" s="79"/>
      <c r="DS1316" s="79"/>
      <c r="DT1316" s="79"/>
      <c r="DU1316" s="79"/>
      <c r="DV1316" s="79"/>
      <c r="DW1316" s="79"/>
      <c r="DX1316" s="79"/>
      <c r="DY1316" s="79"/>
      <c r="DZ1316" s="79"/>
      <c r="EA1316" s="79"/>
      <c r="EB1316" s="79"/>
      <c r="EC1316" s="79"/>
      <c r="ED1316" s="79"/>
      <c r="EE1316" s="79"/>
      <c r="EF1316" s="79"/>
      <c r="EG1316" s="79"/>
      <c r="EH1316" s="79"/>
      <c r="EI1316" s="79"/>
      <c r="EJ1316" s="79"/>
      <c r="EK1316" s="79"/>
      <c r="EL1316" s="79"/>
      <c r="EM1316" s="79"/>
      <c r="EN1316" s="79"/>
      <c r="EO1316" s="79"/>
      <c r="EP1316" s="79"/>
      <c r="EQ1316" s="79"/>
      <c r="ER1316" s="79"/>
      <c r="ES1316" s="79"/>
      <c r="ET1316" s="79"/>
      <c r="EU1316" s="79"/>
      <c r="EV1316" s="79"/>
      <c r="EW1316" s="79"/>
      <c r="EX1316" s="79"/>
      <c r="EY1316" s="79"/>
      <c r="EZ1316" s="79"/>
      <c r="FA1316" s="79"/>
      <c r="FB1316" s="79"/>
      <c r="FC1316" s="79"/>
      <c r="FD1316" s="79"/>
      <c r="FE1316" s="79"/>
      <c r="FF1316" s="79"/>
      <c r="FG1316" s="79"/>
      <c r="FH1316" s="79"/>
      <c r="FI1316" s="79"/>
      <c r="FJ1316" s="79"/>
      <c r="FK1316" s="79"/>
      <c r="FL1316" s="79"/>
      <c r="FM1316" s="79"/>
      <c r="FN1316" s="79"/>
      <c r="FO1316" s="79"/>
      <c r="FP1316" s="79"/>
      <c r="FQ1316" s="79"/>
      <c r="FR1316" s="79"/>
      <c r="FS1316" s="79"/>
      <c r="FT1316" s="79"/>
      <c r="FU1316" s="79"/>
      <c r="FV1316" s="79"/>
      <c r="FW1316" s="79"/>
      <c r="FX1316" s="79"/>
      <c r="FY1316" s="79"/>
      <c r="FZ1316" s="79"/>
      <c r="GA1316" s="79"/>
      <c r="GB1316" s="79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79"/>
      <c r="HP1316" s="79"/>
      <c r="HQ1316" s="79"/>
      <c r="HR1316" s="79"/>
      <c r="HS1316" s="79"/>
      <c r="HT1316" s="79"/>
      <c r="HU1316" s="79"/>
      <c r="HV1316" s="79"/>
      <c r="HW1316" s="79"/>
      <c r="HX1316" s="79"/>
      <c r="HY1316" s="79"/>
      <c r="HZ1316" s="79"/>
      <c r="IA1316" s="79"/>
      <c r="IB1316" s="79"/>
      <c r="IC1316" s="79"/>
      <c r="ID1316" s="79"/>
      <c r="IE1316" s="79"/>
      <c r="IF1316" s="79"/>
      <c r="IG1316" s="79"/>
      <c r="IH1316" s="79"/>
      <c r="II1316" s="79"/>
      <c r="IJ1316" s="79"/>
      <c r="IK1316" s="79"/>
      <c r="IL1316" s="79"/>
      <c r="IM1316" s="79"/>
      <c r="IN1316" s="79"/>
      <c r="IO1316" s="79"/>
      <c r="IP1316" s="79"/>
      <c r="IQ1316" s="79"/>
      <c r="IR1316" s="79"/>
      <c r="IS1316" s="79"/>
      <c r="IT1316" s="79"/>
      <c r="IU1316" s="79"/>
      <c r="IV1316" s="79"/>
      <c r="IW1316" s="79"/>
      <c r="IX1316" s="79"/>
      <c r="IY1316" s="79"/>
      <c r="IZ1316" s="79"/>
      <c r="JA1316" s="79"/>
      <c r="JB1316" s="79"/>
      <c r="JC1316" s="79"/>
      <c r="JD1316" s="79"/>
      <c r="JE1316" s="79"/>
      <c r="JF1316" s="79"/>
      <c r="JG1316" s="79"/>
      <c r="JH1316" s="79"/>
      <c r="JI1316" s="79"/>
      <c r="JJ1316" s="79"/>
      <c r="JK1316" s="79"/>
      <c r="JL1316" s="79"/>
      <c r="JM1316" s="79"/>
      <c r="JN1316" s="79"/>
      <c r="JO1316" s="79"/>
      <c r="JP1316" s="79"/>
      <c r="JQ1316" s="79"/>
      <c r="JR1316" s="79"/>
      <c r="JS1316" s="79"/>
      <c r="JT1316" s="79"/>
      <c r="JU1316" s="79"/>
      <c r="JV1316" s="79"/>
      <c r="JW1316" s="79"/>
      <c r="JX1316" s="79"/>
      <c r="JY1316" s="79"/>
      <c r="JZ1316" s="79"/>
      <c r="KA1316" s="79"/>
      <c r="KB1316" s="79"/>
      <c r="KC1316" s="79"/>
      <c r="KD1316" s="79"/>
      <c r="KE1316" s="79"/>
      <c r="KF1316" s="79"/>
      <c r="KG1316" s="79"/>
      <c r="KH1316" s="79"/>
      <c r="KI1316" s="79"/>
      <c r="KJ1316" s="79"/>
      <c r="KK1316" s="79"/>
      <c r="KL1316" s="79"/>
      <c r="KM1316" s="79"/>
      <c r="KN1316" s="79"/>
      <c r="KO1316" s="79"/>
      <c r="KP1316" s="79"/>
      <c r="KQ1316" s="79"/>
      <c r="KR1316" s="79"/>
      <c r="KS1316" s="79"/>
      <c r="KT1316" s="79"/>
      <c r="KU1316" s="79"/>
      <c r="KV1316" s="79"/>
      <c r="KW1316" s="79"/>
      <c r="KX1316" s="79"/>
      <c r="KY1316" s="79"/>
      <c r="KZ1316" s="79"/>
      <c r="LA1316" s="79"/>
      <c r="LB1316" s="79"/>
      <c r="LC1316" s="79"/>
      <c r="LD1316" s="79"/>
      <c r="LE1316" s="79"/>
      <c r="LF1316" s="79"/>
      <c r="LG1316" s="79"/>
      <c r="LH1316" s="79"/>
      <c r="LI1316" s="79"/>
      <c r="LJ1316" s="79"/>
      <c r="LK1316" s="79"/>
      <c r="LL1316" s="79"/>
      <c r="LM1316" s="79"/>
      <c r="LN1316" s="79"/>
      <c r="LO1316" s="79"/>
      <c r="LP1316" s="79"/>
      <c r="LQ1316" s="79"/>
      <c r="LR1316" s="79"/>
      <c r="LS1316" s="79"/>
      <c r="LT1316" s="79"/>
      <c r="LU1316" s="79"/>
      <c r="LV1316" s="79"/>
      <c r="LW1316" s="79"/>
      <c r="LX1316" s="79"/>
      <c r="LY1316" s="79"/>
      <c r="LZ1316" s="79"/>
      <c r="MA1316" s="79"/>
      <c r="MB1316" s="79"/>
      <c r="MC1316" s="79"/>
      <c r="MD1316" s="79"/>
      <c r="ME1316" s="79"/>
      <c r="MF1316" s="79"/>
      <c r="MG1316" s="79"/>
      <c r="MH1316" s="79"/>
      <c r="MI1316" s="79"/>
      <c r="MJ1316" s="79"/>
      <c r="MK1316" s="79"/>
      <c r="ML1316" s="79"/>
      <c r="MM1316" s="79"/>
      <c r="MN1316" s="79"/>
      <c r="MO1316" s="79"/>
      <c r="MP1316" s="79"/>
      <c r="MQ1316" s="79"/>
      <c r="MR1316" s="79"/>
      <c r="MS1316" s="79"/>
      <c r="MT1316" s="79"/>
      <c r="MU1316" s="79"/>
      <c r="MV1316" s="79"/>
      <c r="MW1316" s="79"/>
      <c r="MX1316" s="79"/>
      <c r="MY1316" s="79"/>
      <c r="MZ1316" s="79"/>
      <c r="NA1316" s="79"/>
      <c r="NB1316" s="79"/>
      <c r="NC1316" s="79"/>
      <c r="ND1316" s="79"/>
      <c r="NE1316" s="79"/>
      <c r="NF1316" s="79"/>
      <c r="NG1316" s="79"/>
      <c r="NH1316" s="79"/>
      <c r="NI1316" s="79"/>
      <c r="NJ1316" s="79"/>
      <c r="NK1316" s="79"/>
      <c r="NL1316" s="79"/>
      <c r="NM1316" s="79"/>
      <c r="NN1316" s="79"/>
      <c r="NO1316" s="79"/>
      <c r="NP1316" s="79"/>
      <c r="NQ1316" s="79"/>
      <c r="NR1316" s="79"/>
      <c r="NS1316" s="79"/>
      <c r="NT1316" s="79"/>
      <c r="NU1316" s="79"/>
      <c r="NV1316" s="79"/>
      <c r="NW1316" s="79"/>
      <c r="NX1316" s="79"/>
      <c r="NY1316" s="79"/>
      <c r="NZ1316" s="79"/>
      <c r="OA1316" s="79"/>
      <c r="OB1316" s="79"/>
      <c r="OC1316" s="79"/>
      <c r="OD1316" s="79"/>
      <c r="OE1316" s="79"/>
      <c r="OF1316" s="79"/>
      <c r="OG1316" s="79"/>
      <c r="OH1316" s="79"/>
      <c r="OI1316" s="79"/>
      <c r="OJ1316" s="79"/>
      <c r="OK1316" s="79"/>
      <c r="OL1316" s="79"/>
      <c r="OM1316" s="79"/>
      <c r="ON1316" s="79"/>
      <c r="OO1316" s="79"/>
      <c r="OP1316" s="79"/>
      <c r="OQ1316" s="79"/>
      <c r="OR1316" s="79"/>
      <c r="OS1316" s="79"/>
      <c r="OT1316" s="79"/>
      <c r="OU1316" s="79"/>
      <c r="OV1316" s="79"/>
      <c r="OW1316" s="79"/>
      <c r="OX1316" s="79"/>
      <c r="OY1316" s="79"/>
      <c r="OZ1316" s="79"/>
      <c r="PA1316" s="79"/>
      <c r="PB1316" s="79"/>
      <c r="PC1316" s="79"/>
      <c r="PD1316" s="79"/>
      <c r="PE1316" s="79"/>
      <c r="PF1316" s="79"/>
      <c r="PG1316" s="79"/>
      <c r="PH1316" s="79"/>
      <c r="PI1316" s="79"/>
      <c r="PJ1316" s="79"/>
      <c r="PK1316" s="79"/>
      <c r="PL1316" s="79"/>
      <c r="PM1316" s="79"/>
      <c r="PN1316" s="79"/>
      <c r="PO1316" s="79"/>
      <c r="PP1316" s="79"/>
      <c r="PQ1316" s="79"/>
      <c r="PR1316" s="79"/>
      <c r="PS1316" s="79"/>
      <c r="PT1316" s="79"/>
      <c r="PU1316" s="79"/>
      <c r="PV1316" s="79"/>
      <c r="PW1316" s="79"/>
      <c r="PX1316" s="79"/>
      <c r="PY1316" s="79"/>
      <c r="PZ1316" s="79"/>
      <c r="QA1316" s="79"/>
      <c r="QB1316" s="79"/>
      <c r="QC1316" s="79"/>
      <c r="QD1316" s="79"/>
      <c r="QE1316" s="79"/>
      <c r="QF1316" s="79"/>
      <c r="QG1316" s="79"/>
      <c r="QH1316" s="79"/>
      <c r="QI1316" s="79"/>
      <c r="QJ1316" s="79"/>
      <c r="QK1316" s="79"/>
      <c r="QL1316" s="79"/>
      <c r="QM1316" s="79"/>
      <c r="QN1316" s="79"/>
      <c r="QO1316" s="79"/>
      <c r="QP1316" s="79"/>
      <c r="QQ1316" s="79"/>
      <c r="QR1316" s="79"/>
      <c r="QS1316" s="79"/>
      <c r="QT1316" s="79"/>
      <c r="QU1316" s="79"/>
      <c r="QV1316" s="79"/>
      <c r="QW1316" s="79"/>
      <c r="QX1316" s="79"/>
      <c r="QY1316" s="79"/>
      <c r="QZ1316" s="79"/>
      <c r="RA1316" s="79"/>
      <c r="RB1316" s="79"/>
      <c r="RC1316" s="79"/>
      <c r="RD1316" s="79"/>
      <c r="RE1316" s="79"/>
      <c r="RF1316" s="79"/>
      <c r="RG1316" s="79"/>
      <c r="RH1316" s="79"/>
      <c r="RI1316" s="79"/>
      <c r="RJ1316" s="79"/>
      <c r="RK1316" s="79"/>
      <c r="RL1316" s="79"/>
      <c r="RM1316" s="79"/>
      <c r="RN1316" s="79"/>
      <c r="RO1316" s="79"/>
      <c r="RP1316" s="79"/>
      <c r="RQ1316" s="79"/>
      <c r="RR1316" s="79"/>
      <c r="RS1316" s="79"/>
      <c r="RT1316" s="79"/>
      <c r="RU1316" s="79"/>
      <c r="RV1316" s="79"/>
      <c r="RW1316" s="79"/>
      <c r="RX1316" s="79"/>
      <c r="RY1316" s="79"/>
      <c r="RZ1316" s="79"/>
      <c r="SA1316" s="79"/>
      <c r="SB1316" s="79"/>
      <c r="SC1316" s="79"/>
      <c r="SD1316" s="79"/>
      <c r="SE1316" s="79"/>
      <c r="SF1316" s="79"/>
      <c r="SG1316" s="79"/>
      <c r="SH1316" s="79"/>
      <c r="SI1316" s="79"/>
      <c r="SJ1316" s="79"/>
      <c r="SK1316" s="79"/>
      <c r="SL1316" s="79"/>
      <c r="SM1316" s="79"/>
      <c r="SN1316" s="79"/>
      <c r="SO1316" s="79"/>
      <c r="SP1316" s="79"/>
      <c r="SQ1316" s="79"/>
      <c r="SR1316" s="79"/>
      <c r="SS1316" s="79"/>
      <c r="ST1316" s="79"/>
      <c r="SU1316" s="79"/>
      <c r="SV1316" s="79"/>
      <c r="SW1316" s="79"/>
      <c r="SX1316" s="79"/>
      <c r="SY1316" s="79"/>
      <c r="SZ1316" s="79"/>
      <c r="TA1316" s="79"/>
      <c r="TB1316" s="79"/>
      <c r="TC1316" s="79"/>
      <c r="TD1316" s="79"/>
      <c r="TE1316" s="79"/>
      <c r="TF1316" s="79"/>
      <c r="TG1316" s="79"/>
      <c r="TH1316" s="79"/>
      <c r="TI1316" s="79"/>
      <c r="TJ1316" s="79"/>
      <c r="TK1316" s="79"/>
      <c r="TL1316" s="79"/>
      <c r="TM1316" s="79"/>
      <c r="TN1316" s="79"/>
      <c r="TO1316" s="79"/>
      <c r="TP1316" s="79"/>
      <c r="TQ1316" s="79"/>
      <c r="TR1316" s="79"/>
      <c r="TS1316" s="79"/>
      <c r="TT1316" s="79"/>
      <c r="TU1316" s="79"/>
      <c r="TV1316" s="79"/>
      <c r="TW1316" s="79"/>
      <c r="TX1316" s="79"/>
      <c r="TY1316" s="79"/>
      <c r="TZ1316" s="79"/>
      <c r="UA1316" s="79"/>
      <c r="UB1316" s="79"/>
      <c r="UC1316" s="79"/>
      <c r="UD1316" s="79"/>
      <c r="UE1316" s="79"/>
      <c r="UF1316" s="79"/>
      <c r="UG1316" s="79"/>
      <c r="UH1316" s="79"/>
      <c r="UI1316" s="79"/>
      <c r="UJ1316" s="79"/>
      <c r="UK1316" s="79"/>
      <c r="UL1316" s="79"/>
      <c r="UM1316" s="79"/>
      <c r="UN1316" s="79"/>
      <c r="UO1316" s="79"/>
      <c r="UP1316" s="79"/>
      <c r="UQ1316" s="79"/>
      <c r="UR1316" s="79"/>
      <c r="US1316" s="79"/>
      <c r="UT1316" s="79"/>
      <c r="UU1316" s="79"/>
      <c r="UV1316" s="79"/>
      <c r="UW1316" s="79"/>
      <c r="UX1316" s="79"/>
      <c r="UY1316" s="79"/>
      <c r="UZ1316" s="79"/>
      <c r="VA1316" s="79"/>
      <c r="VB1316" s="79"/>
      <c r="VC1316" s="79"/>
      <c r="VD1316" s="79"/>
      <c r="VE1316" s="79"/>
      <c r="VF1316" s="79"/>
      <c r="VG1316" s="79"/>
      <c r="VH1316" s="79"/>
      <c r="VI1316" s="79"/>
      <c r="VJ1316" s="79"/>
      <c r="VK1316" s="79"/>
      <c r="VL1316" s="79"/>
      <c r="VM1316" s="79"/>
      <c r="VN1316" s="79"/>
      <c r="VO1316" s="79"/>
      <c r="VP1316" s="79"/>
      <c r="VQ1316" s="79"/>
      <c r="VR1316" s="79"/>
      <c r="VS1316" s="79"/>
      <c r="VT1316" s="79"/>
      <c r="VU1316" s="79"/>
      <c r="VV1316" s="79"/>
      <c r="VW1316" s="79"/>
      <c r="VX1316" s="79"/>
      <c r="VY1316" s="79"/>
      <c r="VZ1316" s="79"/>
      <c r="WA1316" s="79"/>
      <c r="WB1316" s="79"/>
      <c r="WC1316" s="79"/>
    </row>
    <row r="1317" spans="1:601" s="102" customFormat="1">
      <c r="A1317" s="54">
        <f>IF(C1317=C1316,A1316,IF(C1317=(C1316+1),A1316,(A1316+1)))</f>
        <v>191</v>
      </c>
      <c r="B1317" s="50">
        <f>IF(L1317="Stroke",IF(M1317=M1316,IF(A1317&lt;&gt;A1316,1,IF(L1316="Stroke",B1316+1,IF(L1315="Stroke",B1315+1,IF(L1314="Stroke",B1314+1,IF(L1313="Stroke",B1313+1,IF(L1312="Stroke",B1312+1,IF(L1311="Stroke",B1311+1,IF(L1310="Stroke",B1310+1,"")))))))),IF(A1317&lt;&gt;A1315,1,IF(M1317=M1315,IF(L1315="Stroke",B1315+1,IF(M1317=M1314,IF(L1314="Stroke",B1314+1,""))),1))),"")</f>
        <v>4</v>
      </c>
      <c r="C1317" s="54">
        <f t="shared" si="40"/>
        <v>67491</v>
      </c>
      <c r="D1317" s="54" t="str">
        <f t="shared" si="41"/>
        <v>201823</v>
      </c>
      <c r="E1317" s="54">
        <v>2018</v>
      </c>
      <c r="F1317" s="54">
        <v>2</v>
      </c>
      <c r="G1317" s="54">
        <v>3</v>
      </c>
      <c r="H1317" s="54">
        <v>18</v>
      </c>
      <c r="I1317" s="54">
        <v>44</v>
      </c>
      <c r="J1317" s="54">
        <v>51</v>
      </c>
      <c r="K1317" s="54">
        <v>766</v>
      </c>
      <c r="L1317" s="54" t="s">
        <v>26</v>
      </c>
      <c r="M1317" s="54">
        <v>1</v>
      </c>
      <c r="N1317" s="54" t="s">
        <v>21</v>
      </c>
      <c r="O1317" s="54" t="s">
        <v>27</v>
      </c>
      <c r="P1317" s="54">
        <v>100</v>
      </c>
      <c r="Q1317" s="54" t="s">
        <v>147</v>
      </c>
      <c r="R1317" s="61"/>
      <c r="S1317" s="61"/>
      <c r="T1317" s="61"/>
      <c r="U1317" s="79"/>
      <c r="V1317" s="79"/>
      <c r="W1317" s="79"/>
      <c r="X1317" s="79"/>
      <c r="Y1317" s="79"/>
      <c r="Z1317" s="79"/>
      <c r="AA1317" s="79"/>
      <c r="AB1317" s="79"/>
      <c r="AC1317" s="79"/>
      <c r="AD1317" s="79"/>
      <c r="AE1317" s="79"/>
      <c r="AF1317" s="79"/>
      <c r="AG1317" s="79"/>
      <c r="AH1317" s="79"/>
      <c r="AI1317" s="79"/>
      <c r="AJ1317" s="79"/>
      <c r="AK1317" s="79"/>
      <c r="AL1317" s="79"/>
      <c r="AM1317" s="79"/>
      <c r="AN1317" s="79"/>
      <c r="AO1317" s="79"/>
      <c r="AP1317" s="79"/>
      <c r="AQ1317" s="79"/>
      <c r="AR1317" s="79"/>
      <c r="AS1317" s="79"/>
      <c r="AT1317" s="79"/>
      <c r="AU1317" s="79"/>
      <c r="AV1317" s="79"/>
      <c r="AW1317" s="79"/>
      <c r="AX1317" s="79"/>
      <c r="AY1317" s="79"/>
      <c r="AZ1317" s="79"/>
      <c r="BA1317" s="79"/>
      <c r="BB1317" s="79"/>
      <c r="BC1317" s="79"/>
      <c r="BD1317" s="79"/>
      <c r="BE1317" s="79"/>
      <c r="BF1317" s="79"/>
      <c r="BG1317" s="79"/>
      <c r="BH1317" s="79"/>
      <c r="BI1317" s="79"/>
      <c r="BJ1317" s="79"/>
      <c r="BK1317" s="79"/>
      <c r="BL1317" s="79"/>
      <c r="BM1317" s="79"/>
      <c r="BN1317" s="79"/>
      <c r="BO1317" s="79"/>
      <c r="BP1317" s="79"/>
      <c r="BQ1317" s="79"/>
      <c r="BR1317" s="79"/>
      <c r="BS1317" s="79"/>
      <c r="BT1317" s="79"/>
      <c r="BU1317" s="79"/>
      <c r="BV1317" s="79"/>
      <c r="BW1317" s="79"/>
      <c r="BX1317" s="79"/>
      <c r="BY1317" s="79"/>
      <c r="BZ1317" s="79"/>
      <c r="CA1317" s="79"/>
      <c r="CB1317" s="79"/>
      <c r="CC1317" s="79"/>
      <c r="CD1317" s="79"/>
      <c r="CE1317" s="79"/>
      <c r="CF1317" s="79"/>
      <c r="CG1317" s="79"/>
      <c r="CH1317" s="79"/>
      <c r="CI1317" s="79"/>
      <c r="CJ1317" s="79"/>
      <c r="CK1317" s="79"/>
      <c r="CL1317" s="79"/>
      <c r="CM1317" s="79"/>
      <c r="CN1317" s="79"/>
      <c r="CO1317" s="79"/>
      <c r="CP1317" s="79"/>
      <c r="CQ1317" s="79"/>
      <c r="CR1317" s="79"/>
      <c r="CS1317" s="79"/>
      <c r="CT1317" s="79"/>
      <c r="CU1317" s="79"/>
      <c r="CV1317" s="79"/>
      <c r="CW1317" s="79"/>
      <c r="CX1317" s="79"/>
      <c r="CY1317" s="79"/>
      <c r="CZ1317" s="79"/>
      <c r="DA1317" s="79"/>
      <c r="DB1317" s="79"/>
      <c r="DC1317" s="79"/>
      <c r="DD1317" s="79"/>
      <c r="DE1317" s="79"/>
      <c r="DF1317" s="79"/>
      <c r="DG1317" s="79"/>
      <c r="DH1317" s="79"/>
      <c r="DI1317" s="79"/>
      <c r="DJ1317" s="79"/>
      <c r="DK1317" s="79"/>
      <c r="DL1317" s="79"/>
      <c r="DM1317" s="79"/>
      <c r="DN1317" s="79"/>
      <c r="DO1317" s="79"/>
      <c r="DP1317" s="79"/>
      <c r="DQ1317" s="79"/>
      <c r="DR1317" s="79"/>
      <c r="DS1317" s="79"/>
      <c r="DT1317" s="79"/>
      <c r="DU1317" s="79"/>
      <c r="DV1317" s="79"/>
      <c r="DW1317" s="79"/>
      <c r="DX1317" s="79"/>
      <c r="DY1317" s="79"/>
      <c r="DZ1317" s="79"/>
      <c r="EA1317" s="79"/>
      <c r="EB1317" s="79"/>
      <c r="EC1317" s="79"/>
      <c r="ED1317" s="79"/>
      <c r="EE1317" s="79"/>
      <c r="EF1317" s="79"/>
      <c r="EG1317" s="79"/>
      <c r="EH1317" s="79"/>
      <c r="EI1317" s="79"/>
      <c r="EJ1317" s="79"/>
      <c r="EK1317" s="79"/>
      <c r="EL1317" s="79"/>
      <c r="EM1317" s="79"/>
      <c r="EN1317" s="79"/>
      <c r="EO1317" s="79"/>
      <c r="EP1317" s="79"/>
      <c r="EQ1317" s="79"/>
      <c r="ER1317" s="79"/>
      <c r="ES1317" s="79"/>
      <c r="ET1317" s="79"/>
      <c r="EU1317" s="79"/>
      <c r="EV1317" s="79"/>
      <c r="EW1317" s="79"/>
      <c r="EX1317" s="79"/>
      <c r="EY1317" s="79"/>
      <c r="EZ1317" s="79"/>
      <c r="FA1317" s="79"/>
      <c r="FB1317" s="79"/>
      <c r="FC1317" s="79"/>
      <c r="FD1317" s="79"/>
      <c r="FE1317" s="79"/>
      <c r="FF1317" s="79"/>
      <c r="FG1317" s="79"/>
      <c r="FH1317" s="79"/>
      <c r="FI1317" s="79"/>
      <c r="FJ1317" s="79"/>
      <c r="FK1317" s="79"/>
      <c r="FL1317" s="79"/>
      <c r="FM1317" s="79"/>
      <c r="FN1317" s="79"/>
      <c r="FO1317" s="79"/>
      <c r="FP1317" s="79"/>
      <c r="FQ1317" s="79"/>
      <c r="FR1317" s="79"/>
      <c r="FS1317" s="79"/>
      <c r="FT1317" s="79"/>
      <c r="FU1317" s="79"/>
      <c r="FV1317" s="79"/>
      <c r="FW1317" s="79"/>
      <c r="FX1317" s="79"/>
      <c r="FY1317" s="79"/>
      <c r="FZ1317" s="79"/>
      <c r="GA1317" s="79"/>
      <c r="GB1317" s="79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79"/>
      <c r="HP1317" s="79"/>
      <c r="HQ1317" s="79"/>
      <c r="HR1317" s="79"/>
      <c r="HS1317" s="79"/>
      <c r="HT1317" s="79"/>
      <c r="HU1317" s="79"/>
      <c r="HV1317" s="79"/>
      <c r="HW1317" s="79"/>
      <c r="HX1317" s="79"/>
      <c r="HY1317" s="79"/>
      <c r="HZ1317" s="79"/>
      <c r="IA1317" s="79"/>
      <c r="IB1317" s="79"/>
      <c r="IC1317" s="79"/>
      <c r="ID1317" s="79"/>
      <c r="IE1317" s="79"/>
      <c r="IF1317" s="79"/>
      <c r="IG1317" s="79"/>
      <c r="IH1317" s="79"/>
      <c r="II1317" s="79"/>
      <c r="IJ1317" s="79"/>
      <c r="IK1317" s="79"/>
      <c r="IL1317" s="79"/>
      <c r="IM1317" s="79"/>
      <c r="IN1317" s="79"/>
      <c r="IO1317" s="79"/>
      <c r="IP1317" s="79"/>
      <c r="IQ1317" s="79"/>
      <c r="IR1317" s="79"/>
      <c r="IS1317" s="79"/>
      <c r="IT1317" s="79"/>
      <c r="IU1317" s="79"/>
      <c r="IV1317" s="79"/>
      <c r="IW1317" s="79"/>
      <c r="IX1317" s="79"/>
      <c r="IY1317" s="79"/>
      <c r="IZ1317" s="79"/>
      <c r="JA1317" s="79"/>
      <c r="JB1317" s="79"/>
      <c r="JC1317" s="79"/>
      <c r="JD1317" s="79"/>
      <c r="JE1317" s="79"/>
      <c r="JF1317" s="79"/>
      <c r="JG1317" s="79"/>
      <c r="JH1317" s="79"/>
      <c r="JI1317" s="79"/>
      <c r="JJ1317" s="79"/>
      <c r="JK1317" s="79"/>
      <c r="JL1317" s="79"/>
      <c r="JM1317" s="79"/>
      <c r="JN1317" s="79"/>
      <c r="JO1317" s="79"/>
      <c r="JP1317" s="79"/>
      <c r="JQ1317" s="79"/>
      <c r="JR1317" s="79"/>
      <c r="JS1317" s="79"/>
      <c r="JT1317" s="79"/>
      <c r="JU1317" s="79"/>
      <c r="JV1317" s="79"/>
      <c r="JW1317" s="79"/>
      <c r="JX1317" s="79"/>
      <c r="JY1317" s="79"/>
      <c r="JZ1317" s="79"/>
      <c r="KA1317" s="79"/>
      <c r="KB1317" s="79"/>
      <c r="KC1317" s="79"/>
      <c r="KD1317" s="79"/>
      <c r="KE1317" s="79"/>
      <c r="KF1317" s="79"/>
      <c r="KG1317" s="79"/>
      <c r="KH1317" s="79"/>
      <c r="KI1317" s="79"/>
      <c r="KJ1317" s="79"/>
      <c r="KK1317" s="79"/>
      <c r="KL1317" s="79"/>
      <c r="KM1317" s="79"/>
      <c r="KN1317" s="79"/>
      <c r="KO1317" s="79"/>
      <c r="KP1317" s="79"/>
      <c r="KQ1317" s="79"/>
      <c r="KR1317" s="79"/>
      <c r="KS1317" s="79"/>
      <c r="KT1317" s="79"/>
      <c r="KU1317" s="79"/>
      <c r="KV1317" s="79"/>
      <c r="KW1317" s="79"/>
      <c r="KX1317" s="79"/>
      <c r="KY1317" s="79"/>
      <c r="KZ1317" s="79"/>
      <c r="LA1317" s="79"/>
      <c r="LB1317" s="79"/>
      <c r="LC1317" s="79"/>
      <c r="LD1317" s="79"/>
      <c r="LE1317" s="79"/>
      <c r="LF1317" s="79"/>
      <c r="LG1317" s="79"/>
      <c r="LH1317" s="79"/>
      <c r="LI1317" s="79"/>
      <c r="LJ1317" s="79"/>
      <c r="LK1317" s="79"/>
      <c r="LL1317" s="79"/>
      <c r="LM1317" s="79"/>
      <c r="LN1317" s="79"/>
      <c r="LO1317" s="79"/>
      <c r="LP1317" s="79"/>
      <c r="LQ1317" s="79"/>
      <c r="LR1317" s="79"/>
      <c r="LS1317" s="79"/>
      <c r="LT1317" s="79"/>
      <c r="LU1317" s="79"/>
      <c r="LV1317" s="79"/>
      <c r="LW1317" s="79"/>
      <c r="LX1317" s="79"/>
      <c r="LY1317" s="79"/>
      <c r="LZ1317" s="79"/>
      <c r="MA1317" s="79"/>
      <c r="MB1317" s="79"/>
      <c r="MC1317" s="79"/>
      <c r="MD1317" s="79"/>
      <c r="ME1317" s="79"/>
      <c r="MF1317" s="79"/>
      <c r="MG1317" s="79"/>
      <c r="MH1317" s="79"/>
      <c r="MI1317" s="79"/>
      <c r="MJ1317" s="79"/>
      <c r="MK1317" s="79"/>
      <c r="ML1317" s="79"/>
      <c r="MM1317" s="79"/>
      <c r="MN1317" s="79"/>
      <c r="MO1317" s="79"/>
      <c r="MP1317" s="79"/>
      <c r="MQ1317" s="79"/>
      <c r="MR1317" s="79"/>
      <c r="MS1317" s="79"/>
      <c r="MT1317" s="79"/>
      <c r="MU1317" s="79"/>
      <c r="MV1317" s="79"/>
      <c r="MW1317" s="79"/>
      <c r="MX1317" s="79"/>
      <c r="MY1317" s="79"/>
      <c r="MZ1317" s="79"/>
      <c r="NA1317" s="79"/>
      <c r="NB1317" s="79"/>
      <c r="NC1317" s="79"/>
      <c r="ND1317" s="79"/>
      <c r="NE1317" s="79"/>
      <c r="NF1317" s="79"/>
      <c r="NG1317" s="79"/>
      <c r="NH1317" s="79"/>
      <c r="NI1317" s="79"/>
      <c r="NJ1317" s="79"/>
      <c r="NK1317" s="79"/>
      <c r="NL1317" s="79"/>
      <c r="NM1317" s="79"/>
      <c r="NN1317" s="79"/>
      <c r="NO1317" s="79"/>
      <c r="NP1317" s="79"/>
      <c r="NQ1317" s="79"/>
      <c r="NR1317" s="79"/>
      <c r="NS1317" s="79"/>
      <c r="NT1317" s="79"/>
      <c r="NU1317" s="79"/>
      <c r="NV1317" s="79"/>
      <c r="NW1317" s="79"/>
      <c r="NX1317" s="79"/>
      <c r="NY1317" s="79"/>
      <c r="NZ1317" s="79"/>
      <c r="OA1317" s="79"/>
      <c r="OB1317" s="79"/>
      <c r="OC1317" s="79"/>
      <c r="OD1317" s="79"/>
      <c r="OE1317" s="79"/>
      <c r="OF1317" s="79"/>
      <c r="OG1317" s="79"/>
      <c r="OH1317" s="79"/>
      <c r="OI1317" s="79"/>
      <c r="OJ1317" s="79"/>
      <c r="OK1317" s="79"/>
      <c r="OL1317" s="79"/>
      <c r="OM1317" s="79"/>
      <c r="ON1317" s="79"/>
      <c r="OO1317" s="79"/>
      <c r="OP1317" s="79"/>
      <c r="OQ1317" s="79"/>
      <c r="OR1317" s="79"/>
      <c r="OS1317" s="79"/>
      <c r="OT1317" s="79"/>
      <c r="OU1317" s="79"/>
      <c r="OV1317" s="79"/>
      <c r="OW1317" s="79"/>
      <c r="OX1317" s="79"/>
      <c r="OY1317" s="79"/>
      <c r="OZ1317" s="79"/>
      <c r="PA1317" s="79"/>
      <c r="PB1317" s="79"/>
      <c r="PC1317" s="79"/>
      <c r="PD1317" s="79"/>
      <c r="PE1317" s="79"/>
      <c r="PF1317" s="79"/>
      <c r="PG1317" s="79"/>
      <c r="PH1317" s="79"/>
      <c r="PI1317" s="79"/>
      <c r="PJ1317" s="79"/>
      <c r="PK1317" s="79"/>
      <c r="PL1317" s="79"/>
      <c r="PM1317" s="79"/>
      <c r="PN1317" s="79"/>
      <c r="PO1317" s="79"/>
      <c r="PP1317" s="79"/>
      <c r="PQ1317" s="79"/>
      <c r="PR1317" s="79"/>
      <c r="PS1317" s="79"/>
      <c r="PT1317" s="79"/>
      <c r="PU1317" s="79"/>
      <c r="PV1317" s="79"/>
      <c r="PW1317" s="79"/>
      <c r="PX1317" s="79"/>
      <c r="PY1317" s="79"/>
      <c r="PZ1317" s="79"/>
      <c r="QA1317" s="79"/>
      <c r="QB1317" s="79"/>
      <c r="QC1317" s="79"/>
      <c r="QD1317" s="79"/>
      <c r="QE1317" s="79"/>
      <c r="QF1317" s="79"/>
      <c r="QG1317" s="79"/>
      <c r="QH1317" s="79"/>
      <c r="QI1317" s="79"/>
      <c r="QJ1317" s="79"/>
      <c r="QK1317" s="79"/>
      <c r="QL1317" s="79"/>
      <c r="QM1317" s="79"/>
      <c r="QN1317" s="79"/>
      <c r="QO1317" s="79"/>
      <c r="QP1317" s="79"/>
      <c r="QQ1317" s="79"/>
      <c r="QR1317" s="79"/>
      <c r="QS1317" s="79"/>
      <c r="QT1317" s="79"/>
      <c r="QU1317" s="79"/>
      <c r="QV1317" s="79"/>
      <c r="QW1317" s="79"/>
      <c r="QX1317" s="79"/>
      <c r="QY1317" s="79"/>
      <c r="QZ1317" s="79"/>
      <c r="RA1317" s="79"/>
      <c r="RB1317" s="79"/>
      <c r="RC1317" s="79"/>
      <c r="RD1317" s="79"/>
      <c r="RE1317" s="79"/>
      <c r="RF1317" s="79"/>
      <c r="RG1317" s="79"/>
      <c r="RH1317" s="79"/>
      <c r="RI1317" s="79"/>
      <c r="RJ1317" s="79"/>
      <c r="RK1317" s="79"/>
      <c r="RL1317" s="79"/>
      <c r="RM1317" s="79"/>
      <c r="RN1317" s="79"/>
      <c r="RO1317" s="79"/>
      <c r="RP1317" s="79"/>
      <c r="RQ1317" s="79"/>
      <c r="RR1317" s="79"/>
      <c r="RS1317" s="79"/>
      <c r="RT1317" s="79"/>
      <c r="RU1317" s="79"/>
      <c r="RV1317" s="79"/>
      <c r="RW1317" s="79"/>
      <c r="RX1317" s="79"/>
      <c r="RY1317" s="79"/>
      <c r="RZ1317" s="79"/>
      <c r="SA1317" s="79"/>
      <c r="SB1317" s="79"/>
      <c r="SC1317" s="79"/>
      <c r="SD1317" s="79"/>
      <c r="SE1317" s="79"/>
      <c r="SF1317" s="79"/>
      <c r="SG1317" s="79"/>
      <c r="SH1317" s="79"/>
      <c r="SI1317" s="79"/>
      <c r="SJ1317" s="79"/>
      <c r="SK1317" s="79"/>
      <c r="SL1317" s="79"/>
      <c r="SM1317" s="79"/>
      <c r="SN1317" s="79"/>
      <c r="SO1317" s="79"/>
      <c r="SP1317" s="79"/>
      <c r="SQ1317" s="79"/>
      <c r="SR1317" s="79"/>
      <c r="SS1317" s="79"/>
      <c r="ST1317" s="79"/>
      <c r="SU1317" s="79"/>
      <c r="SV1317" s="79"/>
      <c r="SW1317" s="79"/>
      <c r="SX1317" s="79"/>
      <c r="SY1317" s="79"/>
      <c r="SZ1317" s="79"/>
      <c r="TA1317" s="79"/>
      <c r="TB1317" s="79"/>
      <c r="TC1317" s="79"/>
      <c r="TD1317" s="79"/>
      <c r="TE1317" s="79"/>
      <c r="TF1317" s="79"/>
      <c r="TG1317" s="79"/>
      <c r="TH1317" s="79"/>
      <c r="TI1317" s="79"/>
      <c r="TJ1317" s="79"/>
      <c r="TK1317" s="79"/>
      <c r="TL1317" s="79"/>
      <c r="TM1317" s="79"/>
      <c r="TN1317" s="79"/>
      <c r="TO1317" s="79"/>
      <c r="TP1317" s="79"/>
      <c r="TQ1317" s="79"/>
      <c r="TR1317" s="79"/>
      <c r="TS1317" s="79"/>
      <c r="TT1317" s="79"/>
      <c r="TU1317" s="79"/>
      <c r="TV1317" s="79"/>
      <c r="TW1317" s="79"/>
      <c r="TX1317" s="79"/>
      <c r="TY1317" s="79"/>
      <c r="TZ1317" s="79"/>
      <c r="UA1317" s="79"/>
      <c r="UB1317" s="79"/>
      <c r="UC1317" s="79"/>
      <c r="UD1317" s="79"/>
      <c r="UE1317" s="79"/>
      <c r="UF1317" s="79"/>
      <c r="UG1317" s="79"/>
      <c r="UH1317" s="79"/>
      <c r="UI1317" s="79"/>
      <c r="UJ1317" s="79"/>
      <c r="UK1317" s="79"/>
      <c r="UL1317" s="79"/>
      <c r="UM1317" s="79"/>
      <c r="UN1317" s="79"/>
      <c r="UO1317" s="79"/>
      <c r="UP1317" s="79"/>
      <c r="UQ1317" s="79"/>
      <c r="UR1317" s="79"/>
      <c r="US1317" s="79"/>
      <c r="UT1317" s="79"/>
      <c r="UU1317" s="79"/>
      <c r="UV1317" s="79"/>
      <c r="UW1317" s="79"/>
      <c r="UX1317" s="79"/>
      <c r="UY1317" s="79"/>
      <c r="UZ1317" s="79"/>
      <c r="VA1317" s="79"/>
      <c r="VB1317" s="79"/>
      <c r="VC1317" s="79"/>
      <c r="VD1317" s="79"/>
      <c r="VE1317" s="79"/>
      <c r="VF1317" s="79"/>
      <c r="VG1317" s="79"/>
      <c r="VH1317" s="79"/>
      <c r="VI1317" s="79"/>
      <c r="VJ1317" s="79"/>
      <c r="VK1317" s="79"/>
      <c r="VL1317" s="79"/>
      <c r="VM1317" s="79"/>
      <c r="VN1317" s="79"/>
      <c r="VO1317" s="79"/>
      <c r="VP1317" s="79"/>
      <c r="VQ1317" s="79"/>
      <c r="VR1317" s="79"/>
      <c r="VS1317" s="79"/>
      <c r="VT1317" s="79"/>
      <c r="VU1317" s="79"/>
      <c r="VV1317" s="79"/>
      <c r="VW1317" s="79"/>
      <c r="VX1317" s="79"/>
      <c r="VY1317" s="79"/>
      <c r="VZ1317" s="79"/>
      <c r="WA1317" s="79"/>
      <c r="WB1317" s="79"/>
      <c r="WC1317" s="79"/>
    </row>
    <row r="1318" spans="1:601" s="102" customFormat="1">
      <c r="A1318" s="54">
        <f>IF(C1318=C1317,A1317,IF(C1318=(C1317+1),A1317,(A1317+1)))</f>
        <v>191</v>
      </c>
      <c r="B1318" s="50" t="str">
        <f>IF(L1318="Stroke",IF(M1318=M1317,IF(A1318&lt;&gt;A1317,1,IF(L1317="Stroke",B1317+1,IF(L1316="Stroke",B1316+1,IF(L1315="Stroke",B1315+1,IF(L1314="Stroke",B1314+1,IF(L1313="Stroke",B1313+1,IF(L1312="Stroke",B1312+1,IF(L1311="Stroke",B1311+1,"")))))))),IF(A1318&lt;&gt;A1316,1,IF(M1318=M1316,IF(L1316="Stroke",B1316+1,IF(M1318=M1315,IF(L1315="Stroke",B1315+1,""))),1))),"")</f>
        <v/>
      </c>
      <c r="C1318" s="54">
        <f t="shared" si="40"/>
        <v>67491</v>
      </c>
      <c r="D1318" s="54" t="str">
        <f t="shared" si="41"/>
        <v>201823</v>
      </c>
      <c r="E1318" s="54">
        <v>2018</v>
      </c>
      <c r="F1318" s="54">
        <v>2</v>
      </c>
      <c r="G1318" s="54">
        <v>3</v>
      </c>
      <c r="H1318" s="54">
        <v>18</v>
      </c>
      <c r="I1318" s="54">
        <v>44</v>
      </c>
      <c r="J1318" s="54">
        <v>51</v>
      </c>
      <c r="K1318" s="54">
        <v>768</v>
      </c>
      <c r="L1318" s="54" t="s">
        <v>29</v>
      </c>
      <c r="M1318" s="54">
        <v>1</v>
      </c>
      <c r="N1318" s="54" t="s">
        <v>21</v>
      </c>
      <c r="O1318" s="54" t="s">
        <v>27</v>
      </c>
      <c r="P1318" s="54">
        <v>0</v>
      </c>
      <c r="Q1318" s="54" t="s">
        <v>141</v>
      </c>
      <c r="R1318" s="61"/>
      <c r="S1318" s="61"/>
      <c r="T1318" s="61"/>
      <c r="U1318" s="79"/>
      <c r="V1318" s="79"/>
      <c r="W1318" s="79"/>
      <c r="X1318" s="79"/>
      <c r="Y1318" s="79"/>
      <c r="Z1318" s="79"/>
      <c r="AA1318" s="79"/>
      <c r="AB1318" s="79"/>
      <c r="AC1318" s="79"/>
      <c r="AD1318" s="79"/>
      <c r="AE1318" s="79"/>
      <c r="AF1318" s="79"/>
      <c r="AG1318" s="79"/>
      <c r="AH1318" s="79"/>
      <c r="AI1318" s="79"/>
      <c r="AJ1318" s="79"/>
      <c r="AK1318" s="79"/>
      <c r="AL1318" s="79"/>
      <c r="AM1318" s="79"/>
      <c r="AN1318" s="79"/>
      <c r="AO1318" s="79"/>
      <c r="AP1318" s="79"/>
      <c r="AQ1318" s="79"/>
      <c r="AR1318" s="79"/>
      <c r="AS1318" s="79"/>
      <c r="AT1318" s="79"/>
      <c r="AU1318" s="79"/>
      <c r="AV1318" s="79"/>
      <c r="AW1318" s="79"/>
      <c r="AX1318" s="79"/>
      <c r="AY1318" s="79"/>
      <c r="AZ1318" s="79"/>
      <c r="BA1318" s="79"/>
      <c r="BB1318" s="79"/>
      <c r="BC1318" s="79"/>
      <c r="BD1318" s="79"/>
      <c r="BE1318" s="79"/>
      <c r="BF1318" s="79"/>
      <c r="BG1318" s="79"/>
      <c r="BH1318" s="79"/>
      <c r="BI1318" s="79"/>
      <c r="BJ1318" s="79"/>
      <c r="BK1318" s="79"/>
      <c r="BL1318" s="79"/>
      <c r="BM1318" s="79"/>
      <c r="BN1318" s="79"/>
      <c r="BO1318" s="79"/>
      <c r="BP1318" s="79"/>
      <c r="BQ1318" s="79"/>
      <c r="BR1318" s="79"/>
      <c r="BS1318" s="79"/>
      <c r="BT1318" s="79"/>
      <c r="BU1318" s="79"/>
      <c r="BV1318" s="79"/>
      <c r="BW1318" s="79"/>
      <c r="BX1318" s="79"/>
      <c r="BY1318" s="79"/>
      <c r="BZ1318" s="79"/>
      <c r="CA1318" s="79"/>
      <c r="CB1318" s="79"/>
      <c r="CC1318" s="79"/>
      <c r="CD1318" s="79"/>
      <c r="CE1318" s="79"/>
      <c r="CF1318" s="79"/>
      <c r="CG1318" s="79"/>
      <c r="CH1318" s="79"/>
      <c r="CI1318" s="79"/>
      <c r="CJ1318" s="79"/>
      <c r="CK1318" s="79"/>
      <c r="CL1318" s="79"/>
      <c r="CM1318" s="79"/>
      <c r="CN1318" s="79"/>
      <c r="CO1318" s="79"/>
      <c r="CP1318" s="79"/>
      <c r="CQ1318" s="79"/>
      <c r="CR1318" s="79"/>
      <c r="CS1318" s="79"/>
      <c r="CT1318" s="79"/>
      <c r="CU1318" s="79"/>
      <c r="CV1318" s="79"/>
      <c r="CW1318" s="79"/>
      <c r="CX1318" s="79"/>
      <c r="CY1318" s="79"/>
      <c r="CZ1318" s="79"/>
      <c r="DA1318" s="79"/>
      <c r="DB1318" s="79"/>
      <c r="DC1318" s="79"/>
      <c r="DD1318" s="79"/>
      <c r="DE1318" s="79"/>
      <c r="DF1318" s="79"/>
      <c r="DG1318" s="79"/>
      <c r="DH1318" s="79"/>
      <c r="DI1318" s="79"/>
      <c r="DJ1318" s="79"/>
      <c r="DK1318" s="79"/>
      <c r="DL1318" s="79"/>
      <c r="DM1318" s="79"/>
      <c r="DN1318" s="79"/>
      <c r="DO1318" s="79"/>
      <c r="DP1318" s="79"/>
      <c r="DQ1318" s="79"/>
      <c r="DR1318" s="79"/>
      <c r="DS1318" s="79"/>
      <c r="DT1318" s="79"/>
      <c r="DU1318" s="79"/>
      <c r="DV1318" s="79"/>
      <c r="DW1318" s="79"/>
      <c r="DX1318" s="79"/>
      <c r="DY1318" s="79"/>
      <c r="DZ1318" s="79"/>
      <c r="EA1318" s="79"/>
      <c r="EB1318" s="79"/>
      <c r="EC1318" s="79"/>
      <c r="ED1318" s="79"/>
      <c r="EE1318" s="79"/>
      <c r="EF1318" s="79"/>
      <c r="EG1318" s="79"/>
      <c r="EH1318" s="79"/>
      <c r="EI1318" s="79"/>
      <c r="EJ1318" s="79"/>
      <c r="EK1318" s="79"/>
      <c r="EL1318" s="79"/>
      <c r="EM1318" s="79"/>
      <c r="EN1318" s="79"/>
      <c r="EO1318" s="79"/>
      <c r="EP1318" s="79"/>
      <c r="EQ1318" s="79"/>
      <c r="ER1318" s="79"/>
      <c r="ES1318" s="79"/>
      <c r="ET1318" s="79"/>
      <c r="EU1318" s="79"/>
      <c r="EV1318" s="79"/>
      <c r="EW1318" s="79"/>
      <c r="EX1318" s="79"/>
      <c r="EY1318" s="79"/>
      <c r="EZ1318" s="79"/>
      <c r="FA1318" s="79"/>
      <c r="FB1318" s="79"/>
      <c r="FC1318" s="79"/>
      <c r="FD1318" s="79"/>
      <c r="FE1318" s="79"/>
      <c r="FF1318" s="79"/>
      <c r="FG1318" s="79"/>
      <c r="FH1318" s="79"/>
      <c r="FI1318" s="79"/>
      <c r="FJ1318" s="79"/>
      <c r="FK1318" s="79"/>
      <c r="FL1318" s="79"/>
      <c r="FM1318" s="79"/>
      <c r="FN1318" s="79"/>
      <c r="FO1318" s="79"/>
      <c r="FP1318" s="79"/>
      <c r="FQ1318" s="79"/>
      <c r="FR1318" s="79"/>
      <c r="FS1318" s="79"/>
      <c r="FT1318" s="79"/>
      <c r="FU1318" s="79"/>
      <c r="FV1318" s="79"/>
      <c r="FW1318" s="79"/>
      <c r="FX1318" s="79"/>
      <c r="FY1318" s="79"/>
      <c r="FZ1318" s="79"/>
      <c r="GA1318" s="79"/>
      <c r="GB1318" s="79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79"/>
      <c r="HP1318" s="79"/>
      <c r="HQ1318" s="79"/>
      <c r="HR1318" s="79"/>
      <c r="HS1318" s="79"/>
      <c r="HT1318" s="79"/>
      <c r="HU1318" s="79"/>
      <c r="HV1318" s="79"/>
      <c r="HW1318" s="79"/>
      <c r="HX1318" s="79"/>
      <c r="HY1318" s="79"/>
      <c r="HZ1318" s="79"/>
      <c r="IA1318" s="79"/>
      <c r="IB1318" s="79"/>
      <c r="IC1318" s="79"/>
      <c r="ID1318" s="79"/>
      <c r="IE1318" s="79"/>
      <c r="IF1318" s="79"/>
      <c r="IG1318" s="79"/>
      <c r="IH1318" s="79"/>
      <c r="II1318" s="79"/>
      <c r="IJ1318" s="79"/>
      <c r="IK1318" s="79"/>
      <c r="IL1318" s="79"/>
      <c r="IM1318" s="79"/>
      <c r="IN1318" s="79"/>
      <c r="IO1318" s="79"/>
      <c r="IP1318" s="79"/>
      <c r="IQ1318" s="79"/>
      <c r="IR1318" s="79"/>
      <c r="IS1318" s="79"/>
      <c r="IT1318" s="79"/>
      <c r="IU1318" s="79"/>
      <c r="IV1318" s="79"/>
      <c r="IW1318" s="79"/>
      <c r="IX1318" s="79"/>
      <c r="IY1318" s="79"/>
      <c r="IZ1318" s="79"/>
      <c r="JA1318" s="79"/>
      <c r="JB1318" s="79"/>
      <c r="JC1318" s="79"/>
      <c r="JD1318" s="79"/>
      <c r="JE1318" s="79"/>
      <c r="JF1318" s="79"/>
      <c r="JG1318" s="79"/>
      <c r="JH1318" s="79"/>
      <c r="JI1318" s="79"/>
      <c r="JJ1318" s="79"/>
      <c r="JK1318" s="79"/>
      <c r="JL1318" s="79"/>
      <c r="JM1318" s="79"/>
      <c r="JN1318" s="79"/>
      <c r="JO1318" s="79"/>
      <c r="JP1318" s="79"/>
      <c r="JQ1318" s="79"/>
      <c r="JR1318" s="79"/>
      <c r="JS1318" s="79"/>
      <c r="JT1318" s="79"/>
      <c r="JU1318" s="79"/>
      <c r="JV1318" s="79"/>
      <c r="JW1318" s="79"/>
      <c r="JX1318" s="79"/>
      <c r="JY1318" s="79"/>
      <c r="JZ1318" s="79"/>
      <c r="KA1318" s="79"/>
      <c r="KB1318" s="79"/>
      <c r="KC1318" s="79"/>
      <c r="KD1318" s="79"/>
      <c r="KE1318" s="79"/>
      <c r="KF1318" s="79"/>
      <c r="KG1318" s="79"/>
      <c r="KH1318" s="79"/>
      <c r="KI1318" s="79"/>
      <c r="KJ1318" s="79"/>
      <c r="KK1318" s="79"/>
      <c r="KL1318" s="79"/>
      <c r="KM1318" s="79"/>
      <c r="KN1318" s="79"/>
      <c r="KO1318" s="79"/>
      <c r="KP1318" s="79"/>
      <c r="KQ1318" s="79"/>
      <c r="KR1318" s="79"/>
      <c r="KS1318" s="79"/>
      <c r="KT1318" s="79"/>
      <c r="KU1318" s="79"/>
      <c r="KV1318" s="79"/>
      <c r="KW1318" s="79"/>
      <c r="KX1318" s="79"/>
      <c r="KY1318" s="79"/>
      <c r="KZ1318" s="79"/>
      <c r="LA1318" s="79"/>
      <c r="LB1318" s="79"/>
      <c r="LC1318" s="79"/>
      <c r="LD1318" s="79"/>
      <c r="LE1318" s="79"/>
      <c r="LF1318" s="79"/>
      <c r="LG1318" s="79"/>
      <c r="LH1318" s="79"/>
      <c r="LI1318" s="79"/>
      <c r="LJ1318" s="79"/>
      <c r="LK1318" s="79"/>
      <c r="LL1318" s="79"/>
      <c r="LM1318" s="79"/>
      <c r="LN1318" s="79"/>
      <c r="LO1318" s="79"/>
      <c r="LP1318" s="79"/>
      <c r="LQ1318" s="79"/>
      <c r="LR1318" s="79"/>
      <c r="LS1318" s="79"/>
      <c r="LT1318" s="79"/>
      <c r="LU1318" s="79"/>
      <c r="LV1318" s="79"/>
      <c r="LW1318" s="79"/>
      <c r="LX1318" s="79"/>
      <c r="LY1318" s="79"/>
      <c r="LZ1318" s="79"/>
      <c r="MA1318" s="79"/>
      <c r="MB1318" s="79"/>
      <c r="MC1318" s="79"/>
      <c r="MD1318" s="79"/>
      <c r="ME1318" s="79"/>
      <c r="MF1318" s="79"/>
      <c r="MG1318" s="79"/>
      <c r="MH1318" s="79"/>
      <c r="MI1318" s="79"/>
      <c r="MJ1318" s="79"/>
      <c r="MK1318" s="79"/>
      <c r="ML1318" s="79"/>
      <c r="MM1318" s="79"/>
      <c r="MN1318" s="79"/>
      <c r="MO1318" s="79"/>
      <c r="MP1318" s="79"/>
      <c r="MQ1318" s="79"/>
      <c r="MR1318" s="79"/>
      <c r="MS1318" s="79"/>
      <c r="MT1318" s="79"/>
      <c r="MU1318" s="79"/>
      <c r="MV1318" s="79"/>
      <c r="MW1318" s="79"/>
      <c r="MX1318" s="79"/>
      <c r="MY1318" s="79"/>
      <c r="MZ1318" s="79"/>
      <c r="NA1318" s="79"/>
      <c r="NB1318" s="79"/>
      <c r="NC1318" s="79"/>
      <c r="ND1318" s="79"/>
      <c r="NE1318" s="79"/>
      <c r="NF1318" s="79"/>
      <c r="NG1318" s="79"/>
      <c r="NH1318" s="79"/>
      <c r="NI1318" s="79"/>
      <c r="NJ1318" s="79"/>
      <c r="NK1318" s="79"/>
      <c r="NL1318" s="79"/>
      <c r="NM1318" s="79"/>
      <c r="NN1318" s="79"/>
      <c r="NO1318" s="79"/>
      <c r="NP1318" s="79"/>
      <c r="NQ1318" s="79"/>
      <c r="NR1318" s="79"/>
      <c r="NS1318" s="79"/>
      <c r="NT1318" s="79"/>
      <c r="NU1318" s="79"/>
      <c r="NV1318" s="79"/>
      <c r="NW1318" s="79"/>
      <c r="NX1318" s="79"/>
      <c r="NY1318" s="79"/>
      <c r="NZ1318" s="79"/>
      <c r="OA1318" s="79"/>
      <c r="OB1318" s="79"/>
      <c r="OC1318" s="79"/>
      <c r="OD1318" s="79"/>
      <c r="OE1318" s="79"/>
      <c r="OF1318" s="79"/>
      <c r="OG1318" s="79"/>
      <c r="OH1318" s="79"/>
      <c r="OI1318" s="79"/>
      <c r="OJ1318" s="79"/>
      <c r="OK1318" s="79"/>
      <c r="OL1318" s="79"/>
      <c r="OM1318" s="79"/>
      <c r="ON1318" s="79"/>
      <c r="OO1318" s="79"/>
      <c r="OP1318" s="79"/>
      <c r="OQ1318" s="79"/>
      <c r="OR1318" s="79"/>
      <c r="OS1318" s="79"/>
      <c r="OT1318" s="79"/>
      <c r="OU1318" s="79"/>
      <c r="OV1318" s="79"/>
      <c r="OW1318" s="79"/>
      <c r="OX1318" s="79"/>
      <c r="OY1318" s="79"/>
      <c r="OZ1318" s="79"/>
      <c r="PA1318" s="79"/>
      <c r="PB1318" s="79"/>
      <c r="PC1318" s="79"/>
      <c r="PD1318" s="79"/>
      <c r="PE1318" s="79"/>
      <c r="PF1318" s="79"/>
      <c r="PG1318" s="79"/>
      <c r="PH1318" s="79"/>
      <c r="PI1318" s="79"/>
      <c r="PJ1318" s="79"/>
      <c r="PK1318" s="79"/>
      <c r="PL1318" s="79"/>
      <c r="PM1318" s="79"/>
      <c r="PN1318" s="79"/>
      <c r="PO1318" s="79"/>
      <c r="PP1318" s="79"/>
      <c r="PQ1318" s="79"/>
      <c r="PR1318" s="79"/>
      <c r="PS1318" s="79"/>
      <c r="PT1318" s="79"/>
      <c r="PU1318" s="79"/>
      <c r="PV1318" s="79"/>
      <c r="PW1318" s="79"/>
      <c r="PX1318" s="79"/>
      <c r="PY1318" s="79"/>
      <c r="PZ1318" s="79"/>
      <c r="QA1318" s="79"/>
      <c r="QB1318" s="79"/>
      <c r="QC1318" s="79"/>
      <c r="QD1318" s="79"/>
      <c r="QE1318" s="79"/>
      <c r="QF1318" s="79"/>
      <c r="QG1318" s="79"/>
      <c r="QH1318" s="79"/>
      <c r="QI1318" s="79"/>
      <c r="QJ1318" s="79"/>
      <c r="QK1318" s="79"/>
      <c r="QL1318" s="79"/>
      <c r="QM1318" s="79"/>
      <c r="QN1318" s="79"/>
      <c r="QO1318" s="79"/>
      <c r="QP1318" s="79"/>
      <c r="QQ1318" s="79"/>
      <c r="QR1318" s="79"/>
      <c r="QS1318" s="79"/>
      <c r="QT1318" s="79"/>
      <c r="QU1318" s="79"/>
      <c r="QV1318" s="79"/>
      <c r="QW1318" s="79"/>
      <c r="QX1318" s="79"/>
      <c r="QY1318" s="79"/>
      <c r="QZ1318" s="79"/>
      <c r="RA1318" s="79"/>
      <c r="RB1318" s="79"/>
      <c r="RC1318" s="79"/>
      <c r="RD1318" s="79"/>
      <c r="RE1318" s="79"/>
      <c r="RF1318" s="79"/>
      <c r="RG1318" s="79"/>
      <c r="RH1318" s="79"/>
      <c r="RI1318" s="79"/>
      <c r="RJ1318" s="79"/>
      <c r="RK1318" s="79"/>
      <c r="RL1318" s="79"/>
      <c r="RM1318" s="79"/>
      <c r="RN1318" s="79"/>
      <c r="RO1318" s="79"/>
      <c r="RP1318" s="79"/>
      <c r="RQ1318" s="79"/>
      <c r="RR1318" s="79"/>
      <c r="RS1318" s="79"/>
      <c r="RT1318" s="79"/>
      <c r="RU1318" s="79"/>
      <c r="RV1318" s="79"/>
      <c r="RW1318" s="79"/>
      <c r="RX1318" s="79"/>
      <c r="RY1318" s="79"/>
      <c r="RZ1318" s="79"/>
      <c r="SA1318" s="79"/>
      <c r="SB1318" s="79"/>
      <c r="SC1318" s="79"/>
      <c r="SD1318" s="79"/>
      <c r="SE1318" s="79"/>
      <c r="SF1318" s="79"/>
      <c r="SG1318" s="79"/>
      <c r="SH1318" s="79"/>
      <c r="SI1318" s="79"/>
      <c r="SJ1318" s="79"/>
      <c r="SK1318" s="79"/>
      <c r="SL1318" s="79"/>
      <c r="SM1318" s="79"/>
      <c r="SN1318" s="79"/>
      <c r="SO1318" s="79"/>
      <c r="SP1318" s="79"/>
      <c r="SQ1318" s="79"/>
      <c r="SR1318" s="79"/>
      <c r="SS1318" s="79"/>
      <c r="ST1318" s="79"/>
      <c r="SU1318" s="79"/>
      <c r="SV1318" s="79"/>
      <c r="SW1318" s="79"/>
      <c r="SX1318" s="79"/>
      <c r="SY1318" s="79"/>
      <c r="SZ1318" s="79"/>
      <c r="TA1318" s="79"/>
      <c r="TB1318" s="79"/>
      <c r="TC1318" s="79"/>
      <c r="TD1318" s="79"/>
      <c r="TE1318" s="79"/>
      <c r="TF1318" s="79"/>
      <c r="TG1318" s="79"/>
      <c r="TH1318" s="79"/>
      <c r="TI1318" s="79"/>
      <c r="TJ1318" s="79"/>
      <c r="TK1318" s="79"/>
      <c r="TL1318" s="79"/>
      <c r="TM1318" s="79"/>
      <c r="TN1318" s="79"/>
      <c r="TO1318" s="79"/>
      <c r="TP1318" s="79"/>
      <c r="TQ1318" s="79"/>
      <c r="TR1318" s="79"/>
      <c r="TS1318" s="79"/>
      <c r="TT1318" s="79"/>
      <c r="TU1318" s="79"/>
      <c r="TV1318" s="79"/>
      <c r="TW1318" s="79"/>
      <c r="TX1318" s="79"/>
      <c r="TY1318" s="79"/>
      <c r="TZ1318" s="79"/>
      <c r="UA1318" s="79"/>
      <c r="UB1318" s="79"/>
      <c r="UC1318" s="79"/>
      <c r="UD1318" s="79"/>
      <c r="UE1318" s="79"/>
      <c r="UF1318" s="79"/>
      <c r="UG1318" s="79"/>
      <c r="UH1318" s="79"/>
      <c r="UI1318" s="79"/>
      <c r="UJ1318" s="79"/>
      <c r="UK1318" s="79"/>
      <c r="UL1318" s="79"/>
      <c r="UM1318" s="79"/>
      <c r="UN1318" s="79"/>
      <c r="UO1318" s="79"/>
      <c r="UP1318" s="79"/>
      <c r="UQ1318" s="79"/>
      <c r="UR1318" s="79"/>
      <c r="US1318" s="79"/>
      <c r="UT1318" s="79"/>
      <c r="UU1318" s="79"/>
      <c r="UV1318" s="79"/>
      <c r="UW1318" s="79"/>
      <c r="UX1318" s="79"/>
      <c r="UY1318" s="79"/>
      <c r="UZ1318" s="79"/>
      <c r="VA1318" s="79"/>
      <c r="VB1318" s="79"/>
      <c r="VC1318" s="79"/>
      <c r="VD1318" s="79"/>
      <c r="VE1318" s="79"/>
      <c r="VF1318" s="79"/>
      <c r="VG1318" s="79"/>
      <c r="VH1318" s="79"/>
      <c r="VI1318" s="79"/>
      <c r="VJ1318" s="79"/>
      <c r="VK1318" s="79"/>
      <c r="VL1318" s="79"/>
      <c r="VM1318" s="79"/>
      <c r="VN1318" s="79"/>
      <c r="VO1318" s="79"/>
      <c r="VP1318" s="79"/>
      <c r="VQ1318" s="79"/>
      <c r="VR1318" s="79"/>
      <c r="VS1318" s="79"/>
      <c r="VT1318" s="79"/>
      <c r="VU1318" s="79"/>
      <c r="VV1318" s="79"/>
      <c r="VW1318" s="79"/>
      <c r="VX1318" s="79"/>
      <c r="VY1318" s="79"/>
      <c r="VZ1318" s="79"/>
      <c r="WA1318" s="79"/>
      <c r="WB1318" s="79"/>
      <c r="WC1318" s="79"/>
    </row>
    <row r="1319" spans="1:601" s="102" customFormat="1">
      <c r="A1319" s="54">
        <f>IF(C1319=C1318,A1318,IF(C1319=(C1318+1),A1318,(A1318+1)))</f>
        <v>191</v>
      </c>
      <c r="B1319" s="50">
        <f>IF(L1319="Stroke",IF(M1319=M1318,IF(A1319&lt;&gt;A1318,1,IF(L1318="Stroke",B1318+1,IF(L1317="Stroke",B1317+1,IF(L1316="Stroke",B1316+1,IF(L1315="Stroke",B1315+1,IF(L1314="Stroke",B1314+1,IF(L1313="Stroke",B1313+1,IF(L1312="Stroke",B1312+1,"")))))))),IF(A1319&lt;&gt;A1317,1,IF(M1319=M1317,IF(L1317="Stroke",B1317+1,IF(M1319=M1316,IF(L1316="Stroke",B1316+1,""))),1))),"")</f>
        <v>5</v>
      </c>
      <c r="C1319" s="54">
        <f t="shared" si="40"/>
        <v>67491</v>
      </c>
      <c r="D1319" s="54" t="str">
        <f t="shared" si="41"/>
        <v>201823</v>
      </c>
      <c r="E1319" s="54">
        <v>2018</v>
      </c>
      <c r="F1319" s="54">
        <v>2</v>
      </c>
      <c r="G1319" s="54">
        <v>3</v>
      </c>
      <c r="H1319" s="54">
        <v>18</v>
      </c>
      <c r="I1319" s="54">
        <v>44</v>
      </c>
      <c r="J1319" s="54">
        <v>51</v>
      </c>
      <c r="K1319" s="54">
        <v>881</v>
      </c>
      <c r="L1319" s="54" t="s">
        <v>26</v>
      </c>
      <c r="M1319" s="54">
        <v>1</v>
      </c>
      <c r="N1319" s="54" t="s">
        <v>21</v>
      </c>
      <c r="O1319" s="54" t="s">
        <v>27</v>
      </c>
      <c r="P1319" s="54">
        <v>13</v>
      </c>
      <c r="Q1319" s="54" t="s">
        <v>147</v>
      </c>
      <c r="R1319" s="61"/>
      <c r="S1319" s="61"/>
      <c r="T1319" s="61"/>
      <c r="U1319" s="79"/>
      <c r="V1319" s="79"/>
      <c r="W1319" s="79"/>
      <c r="X1319" s="79"/>
      <c r="Y1319" s="79"/>
      <c r="Z1319" s="79"/>
      <c r="AA1319" s="79"/>
      <c r="AB1319" s="79"/>
      <c r="AC1319" s="79"/>
      <c r="AD1319" s="79"/>
      <c r="AE1319" s="79"/>
      <c r="AF1319" s="79"/>
      <c r="AG1319" s="79"/>
      <c r="AH1319" s="79"/>
      <c r="AI1319" s="79"/>
      <c r="AJ1319" s="79"/>
      <c r="AK1319" s="79"/>
      <c r="AL1319" s="79"/>
      <c r="AM1319" s="79"/>
      <c r="AN1319" s="79"/>
      <c r="AO1319" s="79"/>
      <c r="AP1319" s="79"/>
      <c r="AQ1319" s="79"/>
      <c r="AR1319" s="79"/>
      <c r="AS1319" s="79"/>
      <c r="AT1319" s="79"/>
      <c r="AU1319" s="79"/>
      <c r="AV1319" s="79"/>
      <c r="AW1319" s="79"/>
      <c r="AX1319" s="79"/>
      <c r="AY1319" s="79"/>
      <c r="AZ1319" s="79"/>
      <c r="BA1319" s="79"/>
      <c r="BB1319" s="79"/>
      <c r="BC1319" s="79"/>
      <c r="BD1319" s="79"/>
      <c r="BE1319" s="79"/>
      <c r="BF1319" s="79"/>
      <c r="BG1319" s="79"/>
      <c r="BH1319" s="79"/>
      <c r="BI1319" s="79"/>
      <c r="BJ1319" s="79"/>
      <c r="BK1319" s="79"/>
      <c r="BL1319" s="79"/>
      <c r="BM1319" s="79"/>
      <c r="BN1319" s="79"/>
      <c r="BO1319" s="79"/>
      <c r="BP1319" s="79"/>
      <c r="BQ1319" s="79"/>
      <c r="BR1319" s="79"/>
      <c r="BS1319" s="79"/>
      <c r="BT1319" s="79"/>
      <c r="BU1319" s="79"/>
      <c r="BV1319" s="79"/>
      <c r="BW1319" s="79"/>
      <c r="BX1319" s="79"/>
      <c r="BY1319" s="79"/>
      <c r="BZ1319" s="79"/>
      <c r="CA1319" s="79"/>
      <c r="CB1319" s="79"/>
      <c r="CC1319" s="79"/>
      <c r="CD1319" s="79"/>
      <c r="CE1319" s="79"/>
      <c r="CF1319" s="79"/>
      <c r="CG1319" s="79"/>
      <c r="CH1319" s="79"/>
      <c r="CI1319" s="79"/>
      <c r="CJ1319" s="79"/>
      <c r="CK1319" s="79"/>
      <c r="CL1319" s="79"/>
      <c r="CM1319" s="79"/>
      <c r="CN1319" s="79"/>
      <c r="CO1319" s="79"/>
      <c r="CP1319" s="79"/>
      <c r="CQ1319" s="79"/>
      <c r="CR1319" s="79"/>
      <c r="CS1319" s="79"/>
      <c r="CT1319" s="79"/>
      <c r="CU1319" s="79"/>
      <c r="CV1319" s="79"/>
      <c r="CW1319" s="79"/>
      <c r="CX1319" s="79"/>
      <c r="CY1319" s="79"/>
      <c r="CZ1319" s="79"/>
      <c r="DA1319" s="79"/>
      <c r="DB1319" s="79"/>
      <c r="DC1319" s="79"/>
      <c r="DD1319" s="79"/>
      <c r="DE1319" s="79"/>
      <c r="DF1319" s="79"/>
      <c r="DG1319" s="79"/>
      <c r="DH1319" s="79"/>
      <c r="DI1319" s="79"/>
      <c r="DJ1319" s="79"/>
      <c r="DK1319" s="79"/>
      <c r="DL1319" s="79"/>
      <c r="DM1319" s="79"/>
      <c r="DN1319" s="79"/>
      <c r="DO1319" s="79"/>
      <c r="DP1319" s="79"/>
      <c r="DQ1319" s="79"/>
      <c r="DR1319" s="79"/>
      <c r="DS1319" s="79"/>
      <c r="DT1319" s="79"/>
      <c r="DU1319" s="79"/>
      <c r="DV1319" s="79"/>
      <c r="DW1319" s="79"/>
      <c r="DX1319" s="79"/>
      <c r="DY1319" s="79"/>
      <c r="DZ1319" s="79"/>
      <c r="EA1319" s="79"/>
      <c r="EB1319" s="79"/>
      <c r="EC1319" s="79"/>
      <c r="ED1319" s="79"/>
      <c r="EE1319" s="79"/>
      <c r="EF1319" s="79"/>
      <c r="EG1319" s="79"/>
      <c r="EH1319" s="79"/>
      <c r="EI1319" s="79"/>
      <c r="EJ1319" s="79"/>
      <c r="EK1319" s="79"/>
      <c r="EL1319" s="79"/>
      <c r="EM1319" s="79"/>
      <c r="EN1319" s="79"/>
      <c r="EO1319" s="79"/>
      <c r="EP1319" s="79"/>
      <c r="EQ1319" s="79"/>
      <c r="ER1319" s="79"/>
      <c r="ES1319" s="79"/>
      <c r="ET1319" s="79"/>
      <c r="EU1319" s="79"/>
      <c r="EV1319" s="79"/>
      <c r="EW1319" s="79"/>
      <c r="EX1319" s="79"/>
      <c r="EY1319" s="79"/>
      <c r="EZ1319" s="79"/>
      <c r="FA1319" s="79"/>
      <c r="FB1319" s="79"/>
      <c r="FC1319" s="79"/>
      <c r="FD1319" s="79"/>
      <c r="FE1319" s="79"/>
      <c r="FF1319" s="79"/>
      <c r="FG1319" s="79"/>
      <c r="FH1319" s="79"/>
      <c r="FI1319" s="79"/>
      <c r="FJ1319" s="79"/>
      <c r="FK1319" s="79"/>
      <c r="FL1319" s="79"/>
      <c r="FM1319" s="79"/>
      <c r="FN1319" s="79"/>
      <c r="FO1319" s="79"/>
      <c r="FP1319" s="79"/>
      <c r="FQ1319" s="79"/>
      <c r="FR1319" s="79"/>
      <c r="FS1319" s="79"/>
      <c r="FT1319" s="79"/>
      <c r="FU1319" s="79"/>
      <c r="FV1319" s="79"/>
      <c r="FW1319" s="79"/>
      <c r="FX1319" s="79"/>
      <c r="FY1319" s="79"/>
      <c r="FZ1319" s="79"/>
      <c r="GA1319" s="79"/>
      <c r="GB1319" s="79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79"/>
      <c r="HP1319" s="79"/>
      <c r="HQ1319" s="79"/>
      <c r="HR1319" s="79"/>
      <c r="HS1319" s="79"/>
      <c r="HT1319" s="79"/>
      <c r="HU1319" s="79"/>
      <c r="HV1319" s="79"/>
      <c r="HW1319" s="79"/>
      <c r="HX1319" s="79"/>
      <c r="HY1319" s="79"/>
      <c r="HZ1319" s="79"/>
      <c r="IA1319" s="79"/>
      <c r="IB1319" s="79"/>
      <c r="IC1319" s="79"/>
      <c r="ID1319" s="79"/>
      <c r="IE1319" s="79"/>
      <c r="IF1319" s="79"/>
      <c r="IG1319" s="79"/>
      <c r="IH1319" s="79"/>
      <c r="II1319" s="79"/>
      <c r="IJ1319" s="79"/>
      <c r="IK1319" s="79"/>
      <c r="IL1319" s="79"/>
      <c r="IM1319" s="79"/>
      <c r="IN1319" s="79"/>
      <c r="IO1319" s="79"/>
      <c r="IP1319" s="79"/>
      <c r="IQ1319" s="79"/>
      <c r="IR1319" s="79"/>
      <c r="IS1319" s="79"/>
      <c r="IT1319" s="79"/>
      <c r="IU1319" s="79"/>
      <c r="IV1319" s="79"/>
      <c r="IW1319" s="79"/>
      <c r="IX1319" s="79"/>
      <c r="IY1319" s="79"/>
      <c r="IZ1319" s="79"/>
      <c r="JA1319" s="79"/>
      <c r="JB1319" s="79"/>
      <c r="JC1319" s="79"/>
      <c r="JD1319" s="79"/>
      <c r="JE1319" s="79"/>
      <c r="JF1319" s="79"/>
      <c r="JG1319" s="79"/>
      <c r="JH1319" s="79"/>
      <c r="JI1319" s="79"/>
      <c r="JJ1319" s="79"/>
      <c r="JK1319" s="79"/>
      <c r="JL1319" s="79"/>
      <c r="JM1319" s="79"/>
      <c r="JN1319" s="79"/>
      <c r="JO1319" s="79"/>
      <c r="JP1319" s="79"/>
      <c r="JQ1319" s="79"/>
      <c r="JR1319" s="79"/>
      <c r="JS1319" s="79"/>
      <c r="JT1319" s="79"/>
      <c r="JU1319" s="79"/>
      <c r="JV1319" s="79"/>
      <c r="JW1319" s="79"/>
      <c r="JX1319" s="79"/>
      <c r="JY1319" s="79"/>
      <c r="JZ1319" s="79"/>
      <c r="KA1319" s="79"/>
      <c r="KB1319" s="79"/>
      <c r="KC1319" s="79"/>
      <c r="KD1319" s="79"/>
      <c r="KE1319" s="79"/>
      <c r="KF1319" s="79"/>
      <c r="KG1319" s="79"/>
      <c r="KH1319" s="79"/>
      <c r="KI1319" s="79"/>
      <c r="KJ1319" s="79"/>
      <c r="KK1319" s="79"/>
      <c r="KL1319" s="79"/>
      <c r="KM1319" s="79"/>
      <c r="KN1319" s="79"/>
      <c r="KO1319" s="79"/>
      <c r="KP1319" s="79"/>
      <c r="KQ1319" s="79"/>
      <c r="KR1319" s="79"/>
      <c r="KS1319" s="79"/>
      <c r="KT1319" s="79"/>
      <c r="KU1319" s="79"/>
      <c r="KV1319" s="79"/>
      <c r="KW1319" s="79"/>
      <c r="KX1319" s="79"/>
      <c r="KY1319" s="79"/>
      <c r="KZ1319" s="79"/>
      <c r="LA1319" s="79"/>
      <c r="LB1319" s="79"/>
      <c r="LC1319" s="79"/>
      <c r="LD1319" s="79"/>
      <c r="LE1319" s="79"/>
      <c r="LF1319" s="79"/>
      <c r="LG1319" s="79"/>
      <c r="LH1319" s="79"/>
      <c r="LI1319" s="79"/>
      <c r="LJ1319" s="79"/>
      <c r="LK1319" s="79"/>
      <c r="LL1319" s="79"/>
      <c r="LM1319" s="79"/>
      <c r="LN1319" s="79"/>
      <c r="LO1319" s="79"/>
      <c r="LP1319" s="79"/>
      <c r="LQ1319" s="79"/>
      <c r="LR1319" s="79"/>
      <c r="LS1319" s="79"/>
      <c r="LT1319" s="79"/>
      <c r="LU1319" s="79"/>
      <c r="LV1319" s="79"/>
      <c r="LW1319" s="79"/>
      <c r="LX1319" s="79"/>
      <c r="LY1319" s="79"/>
      <c r="LZ1319" s="79"/>
      <c r="MA1319" s="79"/>
      <c r="MB1319" s="79"/>
      <c r="MC1319" s="79"/>
      <c r="MD1319" s="79"/>
      <c r="ME1319" s="79"/>
      <c r="MF1319" s="79"/>
      <c r="MG1319" s="79"/>
      <c r="MH1319" s="79"/>
      <c r="MI1319" s="79"/>
      <c r="MJ1319" s="79"/>
      <c r="MK1319" s="79"/>
      <c r="ML1319" s="79"/>
      <c r="MM1319" s="79"/>
      <c r="MN1319" s="79"/>
      <c r="MO1319" s="79"/>
      <c r="MP1319" s="79"/>
      <c r="MQ1319" s="79"/>
      <c r="MR1319" s="79"/>
      <c r="MS1319" s="79"/>
      <c r="MT1319" s="79"/>
      <c r="MU1319" s="79"/>
      <c r="MV1319" s="79"/>
      <c r="MW1319" s="79"/>
      <c r="MX1319" s="79"/>
      <c r="MY1319" s="79"/>
      <c r="MZ1319" s="79"/>
      <c r="NA1319" s="79"/>
      <c r="NB1319" s="79"/>
      <c r="NC1319" s="79"/>
      <c r="ND1319" s="79"/>
      <c r="NE1319" s="79"/>
      <c r="NF1319" s="79"/>
      <c r="NG1319" s="79"/>
      <c r="NH1319" s="79"/>
      <c r="NI1319" s="79"/>
      <c r="NJ1319" s="79"/>
      <c r="NK1319" s="79"/>
      <c r="NL1319" s="79"/>
      <c r="NM1319" s="79"/>
      <c r="NN1319" s="79"/>
      <c r="NO1319" s="79"/>
      <c r="NP1319" s="79"/>
      <c r="NQ1319" s="79"/>
      <c r="NR1319" s="79"/>
      <c r="NS1319" s="79"/>
      <c r="NT1319" s="79"/>
      <c r="NU1319" s="79"/>
      <c r="NV1319" s="79"/>
      <c r="NW1319" s="79"/>
      <c r="NX1319" s="79"/>
      <c r="NY1319" s="79"/>
      <c r="NZ1319" s="79"/>
      <c r="OA1319" s="79"/>
      <c r="OB1319" s="79"/>
      <c r="OC1319" s="79"/>
      <c r="OD1319" s="79"/>
      <c r="OE1319" s="79"/>
      <c r="OF1319" s="79"/>
      <c r="OG1319" s="79"/>
      <c r="OH1319" s="79"/>
      <c r="OI1319" s="79"/>
      <c r="OJ1319" s="79"/>
      <c r="OK1319" s="79"/>
      <c r="OL1319" s="79"/>
      <c r="OM1319" s="79"/>
      <c r="ON1319" s="79"/>
      <c r="OO1319" s="79"/>
      <c r="OP1319" s="79"/>
      <c r="OQ1319" s="79"/>
      <c r="OR1319" s="79"/>
      <c r="OS1319" s="79"/>
      <c r="OT1319" s="79"/>
      <c r="OU1319" s="79"/>
      <c r="OV1319" s="79"/>
      <c r="OW1319" s="79"/>
      <c r="OX1319" s="79"/>
      <c r="OY1319" s="79"/>
      <c r="OZ1319" s="79"/>
      <c r="PA1319" s="79"/>
      <c r="PB1319" s="79"/>
      <c r="PC1319" s="79"/>
      <c r="PD1319" s="79"/>
      <c r="PE1319" s="79"/>
      <c r="PF1319" s="79"/>
      <c r="PG1319" s="79"/>
      <c r="PH1319" s="79"/>
      <c r="PI1319" s="79"/>
      <c r="PJ1319" s="79"/>
      <c r="PK1319" s="79"/>
      <c r="PL1319" s="79"/>
      <c r="PM1319" s="79"/>
      <c r="PN1319" s="79"/>
      <c r="PO1319" s="79"/>
      <c r="PP1319" s="79"/>
      <c r="PQ1319" s="79"/>
      <c r="PR1319" s="79"/>
      <c r="PS1319" s="79"/>
      <c r="PT1319" s="79"/>
      <c r="PU1319" s="79"/>
      <c r="PV1319" s="79"/>
      <c r="PW1319" s="79"/>
      <c r="PX1319" s="79"/>
      <c r="PY1319" s="79"/>
      <c r="PZ1319" s="79"/>
      <c r="QA1319" s="79"/>
      <c r="QB1319" s="79"/>
      <c r="QC1319" s="79"/>
      <c r="QD1319" s="79"/>
      <c r="QE1319" s="79"/>
      <c r="QF1319" s="79"/>
      <c r="QG1319" s="79"/>
      <c r="QH1319" s="79"/>
      <c r="QI1319" s="79"/>
      <c r="QJ1319" s="79"/>
      <c r="QK1319" s="79"/>
      <c r="QL1319" s="79"/>
      <c r="QM1319" s="79"/>
      <c r="QN1319" s="79"/>
      <c r="QO1319" s="79"/>
      <c r="QP1319" s="79"/>
      <c r="QQ1319" s="79"/>
      <c r="QR1319" s="79"/>
      <c r="QS1319" s="79"/>
      <c r="QT1319" s="79"/>
      <c r="QU1319" s="79"/>
      <c r="QV1319" s="79"/>
      <c r="QW1319" s="79"/>
      <c r="QX1319" s="79"/>
      <c r="QY1319" s="79"/>
      <c r="QZ1319" s="79"/>
      <c r="RA1319" s="79"/>
      <c r="RB1319" s="79"/>
      <c r="RC1319" s="79"/>
      <c r="RD1319" s="79"/>
      <c r="RE1319" s="79"/>
      <c r="RF1319" s="79"/>
      <c r="RG1319" s="79"/>
      <c r="RH1319" s="79"/>
      <c r="RI1319" s="79"/>
      <c r="RJ1319" s="79"/>
      <c r="RK1319" s="79"/>
      <c r="RL1319" s="79"/>
      <c r="RM1319" s="79"/>
      <c r="RN1319" s="79"/>
      <c r="RO1319" s="79"/>
      <c r="RP1319" s="79"/>
      <c r="RQ1319" s="79"/>
      <c r="RR1319" s="79"/>
      <c r="RS1319" s="79"/>
      <c r="RT1319" s="79"/>
      <c r="RU1319" s="79"/>
      <c r="RV1319" s="79"/>
      <c r="RW1319" s="79"/>
      <c r="RX1319" s="79"/>
      <c r="RY1319" s="79"/>
      <c r="RZ1319" s="79"/>
      <c r="SA1319" s="79"/>
      <c r="SB1319" s="79"/>
      <c r="SC1319" s="79"/>
      <c r="SD1319" s="79"/>
      <c r="SE1319" s="79"/>
      <c r="SF1319" s="79"/>
      <c r="SG1319" s="79"/>
      <c r="SH1319" s="79"/>
      <c r="SI1319" s="79"/>
      <c r="SJ1319" s="79"/>
      <c r="SK1319" s="79"/>
      <c r="SL1319" s="79"/>
      <c r="SM1319" s="79"/>
      <c r="SN1319" s="79"/>
      <c r="SO1319" s="79"/>
      <c r="SP1319" s="79"/>
      <c r="SQ1319" s="79"/>
      <c r="SR1319" s="79"/>
      <c r="SS1319" s="79"/>
      <c r="ST1319" s="79"/>
      <c r="SU1319" s="79"/>
      <c r="SV1319" s="79"/>
      <c r="SW1319" s="79"/>
      <c r="SX1319" s="79"/>
      <c r="SY1319" s="79"/>
      <c r="SZ1319" s="79"/>
      <c r="TA1319" s="79"/>
      <c r="TB1319" s="79"/>
      <c r="TC1319" s="79"/>
      <c r="TD1319" s="79"/>
      <c r="TE1319" s="79"/>
      <c r="TF1319" s="79"/>
      <c r="TG1319" s="79"/>
      <c r="TH1319" s="79"/>
      <c r="TI1319" s="79"/>
      <c r="TJ1319" s="79"/>
      <c r="TK1319" s="79"/>
      <c r="TL1319" s="79"/>
      <c r="TM1319" s="79"/>
      <c r="TN1319" s="79"/>
      <c r="TO1319" s="79"/>
      <c r="TP1319" s="79"/>
      <c r="TQ1319" s="79"/>
      <c r="TR1319" s="79"/>
      <c r="TS1319" s="79"/>
      <c r="TT1319" s="79"/>
      <c r="TU1319" s="79"/>
      <c r="TV1319" s="79"/>
      <c r="TW1319" s="79"/>
      <c r="TX1319" s="79"/>
      <c r="TY1319" s="79"/>
      <c r="TZ1319" s="79"/>
      <c r="UA1319" s="79"/>
      <c r="UB1319" s="79"/>
      <c r="UC1319" s="79"/>
      <c r="UD1319" s="79"/>
      <c r="UE1319" s="79"/>
      <c r="UF1319" s="79"/>
      <c r="UG1319" s="79"/>
      <c r="UH1319" s="79"/>
      <c r="UI1319" s="79"/>
      <c r="UJ1319" s="79"/>
      <c r="UK1319" s="79"/>
      <c r="UL1319" s="79"/>
      <c r="UM1319" s="79"/>
      <c r="UN1319" s="79"/>
      <c r="UO1319" s="79"/>
      <c r="UP1319" s="79"/>
      <c r="UQ1319" s="79"/>
      <c r="UR1319" s="79"/>
      <c r="US1319" s="79"/>
      <c r="UT1319" s="79"/>
      <c r="UU1319" s="79"/>
      <c r="UV1319" s="79"/>
      <c r="UW1319" s="79"/>
      <c r="UX1319" s="79"/>
      <c r="UY1319" s="79"/>
      <c r="UZ1319" s="79"/>
      <c r="VA1319" s="79"/>
      <c r="VB1319" s="79"/>
      <c r="VC1319" s="79"/>
      <c r="VD1319" s="79"/>
      <c r="VE1319" s="79"/>
      <c r="VF1319" s="79"/>
      <c r="VG1319" s="79"/>
      <c r="VH1319" s="79"/>
      <c r="VI1319" s="79"/>
      <c r="VJ1319" s="79"/>
      <c r="VK1319" s="79"/>
      <c r="VL1319" s="79"/>
      <c r="VM1319" s="79"/>
      <c r="VN1319" s="79"/>
      <c r="VO1319" s="79"/>
      <c r="VP1319" s="79"/>
      <c r="VQ1319" s="79"/>
      <c r="VR1319" s="79"/>
      <c r="VS1319" s="79"/>
      <c r="VT1319" s="79"/>
      <c r="VU1319" s="79"/>
      <c r="VV1319" s="79"/>
      <c r="VW1319" s="79"/>
      <c r="VX1319" s="79"/>
      <c r="VY1319" s="79"/>
      <c r="VZ1319" s="79"/>
      <c r="WA1319" s="79"/>
      <c r="WB1319" s="79"/>
      <c r="WC1319" s="79"/>
    </row>
    <row r="1320" spans="1:601" s="85" customFormat="1">
      <c r="A1320" s="83">
        <f>IF(C1320=C1319,A1319,IF(C1320=(C1319+1),A1319,(A1319+1)))</f>
        <v>192</v>
      </c>
      <c r="B1320" s="50">
        <f>IF(L1320="Stroke",IF(M1320=M1319,IF(A1320&lt;&gt;A1319,1,IF(L1319="Stroke",B1319+1,IF(L1318="Stroke",B1318+1,IF(L1317="Stroke",B1317+1,IF(L1316="Stroke",B1316+1,IF(L1315="Stroke",B1315+1,IF(L1314="Stroke",B1314+1,IF(L1313="Stroke",B1313+1,"")))))))),IF(A1320&lt;&gt;A1318,1,IF(M1320=M1318,IF(L1318="Stroke",B1318+1,IF(M1320=M1317,IF(L1317="Stroke",B1317+1,""))),1))),"")</f>
        <v>1</v>
      </c>
      <c r="C1320" s="83">
        <f t="shared" si="40"/>
        <v>67603</v>
      </c>
      <c r="D1320" s="83" t="str">
        <f t="shared" si="41"/>
        <v>201823</v>
      </c>
      <c r="E1320" s="83">
        <v>2018</v>
      </c>
      <c r="F1320" s="83">
        <v>2</v>
      </c>
      <c r="G1320" s="83">
        <v>3</v>
      </c>
      <c r="H1320" s="83">
        <v>18</v>
      </c>
      <c r="I1320" s="83">
        <v>46</v>
      </c>
      <c r="J1320" s="83">
        <v>43</v>
      </c>
      <c r="K1320" s="83">
        <v>626</v>
      </c>
      <c r="L1320" s="83" t="s">
        <v>26</v>
      </c>
      <c r="M1320" s="83">
        <v>1</v>
      </c>
      <c r="N1320" s="83" t="s">
        <v>21</v>
      </c>
      <c r="O1320" s="83" t="s">
        <v>28</v>
      </c>
      <c r="P1320" s="83">
        <v>0</v>
      </c>
      <c r="Q1320" s="83"/>
      <c r="R1320" s="60"/>
      <c r="S1320" s="60"/>
      <c r="T1320" s="60"/>
      <c r="U1320" s="79"/>
      <c r="V1320" s="79"/>
      <c r="W1320" s="79"/>
      <c r="X1320" s="79"/>
      <c r="Y1320" s="79"/>
      <c r="Z1320" s="79"/>
      <c r="AA1320" s="79"/>
      <c r="AB1320" s="79"/>
      <c r="AC1320" s="79"/>
      <c r="AD1320" s="79"/>
      <c r="AE1320" s="79"/>
      <c r="AF1320" s="79"/>
      <c r="AG1320" s="79"/>
      <c r="AH1320" s="79"/>
      <c r="AI1320" s="79"/>
      <c r="AJ1320" s="79"/>
      <c r="AK1320" s="79"/>
      <c r="AL1320" s="79"/>
      <c r="AM1320" s="79"/>
      <c r="AN1320" s="79"/>
      <c r="AO1320" s="79"/>
      <c r="AP1320" s="79"/>
      <c r="AQ1320" s="79"/>
      <c r="AR1320" s="79"/>
      <c r="AS1320" s="79"/>
      <c r="AT1320" s="79"/>
      <c r="AU1320" s="79"/>
      <c r="AV1320" s="79"/>
      <c r="AW1320" s="79"/>
      <c r="AX1320" s="79"/>
      <c r="AY1320" s="79"/>
      <c r="AZ1320" s="79"/>
      <c r="BA1320" s="79"/>
      <c r="BB1320" s="79"/>
      <c r="BC1320" s="79"/>
      <c r="BD1320" s="79"/>
      <c r="BE1320" s="79"/>
      <c r="BF1320" s="79"/>
      <c r="BG1320" s="79"/>
      <c r="BH1320" s="79"/>
      <c r="BI1320" s="79"/>
      <c r="BJ1320" s="79"/>
      <c r="BK1320" s="79"/>
      <c r="BL1320" s="79"/>
      <c r="BM1320" s="79"/>
      <c r="BN1320" s="79"/>
      <c r="BO1320" s="79"/>
      <c r="BP1320" s="79"/>
      <c r="BQ1320" s="79"/>
      <c r="BR1320" s="79"/>
      <c r="BS1320" s="79"/>
      <c r="BT1320" s="79"/>
      <c r="BU1320" s="79"/>
      <c r="BV1320" s="79"/>
      <c r="BW1320" s="79"/>
      <c r="BX1320" s="79"/>
      <c r="BY1320" s="79"/>
      <c r="BZ1320" s="79"/>
      <c r="CA1320" s="79"/>
      <c r="CB1320" s="79"/>
      <c r="CC1320" s="79"/>
      <c r="CD1320" s="79"/>
      <c r="CE1320" s="79"/>
      <c r="CF1320" s="79"/>
      <c r="CG1320" s="79"/>
      <c r="CH1320" s="79"/>
      <c r="CI1320" s="79"/>
      <c r="CJ1320" s="79"/>
      <c r="CK1320" s="79"/>
      <c r="CL1320" s="79"/>
      <c r="CM1320" s="79"/>
      <c r="CN1320" s="79"/>
      <c r="CO1320" s="79"/>
      <c r="CP1320" s="79"/>
      <c r="CQ1320" s="79"/>
      <c r="CR1320" s="79"/>
      <c r="CS1320" s="79"/>
      <c r="CT1320" s="79"/>
      <c r="CU1320" s="79"/>
      <c r="CV1320" s="79"/>
      <c r="CW1320" s="79"/>
      <c r="CX1320" s="79"/>
      <c r="CY1320" s="79"/>
      <c r="CZ1320" s="79"/>
      <c r="DA1320" s="79"/>
      <c r="DB1320" s="79"/>
      <c r="DC1320" s="79"/>
      <c r="DD1320" s="79"/>
      <c r="DE1320" s="79"/>
      <c r="DF1320" s="79"/>
      <c r="DG1320" s="79"/>
      <c r="DH1320" s="79"/>
      <c r="DI1320" s="79"/>
      <c r="DJ1320" s="79"/>
      <c r="DK1320" s="79"/>
      <c r="DL1320" s="79"/>
      <c r="DM1320" s="79"/>
      <c r="DN1320" s="79"/>
      <c r="DO1320" s="79"/>
      <c r="DP1320" s="79"/>
      <c r="DQ1320" s="79"/>
      <c r="DR1320" s="79"/>
      <c r="DS1320" s="79"/>
      <c r="DT1320" s="79"/>
      <c r="DU1320" s="79"/>
      <c r="DV1320" s="79"/>
      <c r="DW1320" s="79"/>
      <c r="DX1320" s="79"/>
      <c r="DY1320" s="79"/>
      <c r="DZ1320" s="79"/>
      <c r="EA1320" s="79"/>
      <c r="EB1320" s="79"/>
      <c r="EC1320" s="79"/>
      <c r="ED1320" s="79"/>
      <c r="EE1320" s="79"/>
      <c r="EF1320" s="79"/>
      <c r="EG1320" s="79"/>
      <c r="EH1320" s="79"/>
      <c r="EI1320" s="79"/>
      <c r="EJ1320" s="79"/>
      <c r="EK1320" s="79"/>
      <c r="EL1320" s="79"/>
      <c r="EM1320" s="79"/>
      <c r="EN1320" s="79"/>
      <c r="EO1320" s="79"/>
      <c r="EP1320" s="79"/>
      <c r="EQ1320" s="79"/>
      <c r="ER1320" s="79"/>
      <c r="ES1320" s="79"/>
      <c r="ET1320" s="79"/>
      <c r="EU1320" s="79"/>
      <c r="EV1320" s="79"/>
      <c r="EW1320" s="79"/>
      <c r="EX1320" s="79"/>
      <c r="EY1320" s="79"/>
      <c r="EZ1320" s="79"/>
      <c r="FA1320" s="79"/>
      <c r="FB1320" s="79"/>
      <c r="FC1320" s="79"/>
      <c r="FD1320" s="79"/>
      <c r="FE1320" s="79"/>
      <c r="FF1320" s="79"/>
      <c r="FG1320" s="79"/>
      <c r="FH1320" s="79"/>
      <c r="FI1320" s="79"/>
      <c r="FJ1320" s="79"/>
      <c r="FK1320" s="79"/>
      <c r="FL1320" s="79"/>
      <c r="FM1320" s="79"/>
      <c r="FN1320" s="79"/>
      <c r="FO1320" s="79"/>
      <c r="FP1320" s="79"/>
      <c r="FQ1320" s="79"/>
      <c r="FR1320" s="79"/>
      <c r="FS1320" s="79"/>
      <c r="FT1320" s="79"/>
      <c r="FU1320" s="79"/>
      <c r="FV1320" s="79"/>
      <c r="FW1320" s="79"/>
      <c r="FX1320" s="79"/>
      <c r="FY1320" s="79"/>
      <c r="FZ1320" s="79"/>
      <c r="GA1320" s="79"/>
      <c r="GB1320" s="79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79"/>
      <c r="HP1320" s="79"/>
      <c r="HQ1320" s="79"/>
      <c r="HR1320" s="79"/>
      <c r="HS1320" s="79"/>
      <c r="HT1320" s="79"/>
      <c r="HU1320" s="79"/>
      <c r="HV1320" s="79"/>
      <c r="HW1320" s="79"/>
      <c r="HX1320" s="79"/>
      <c r="HY1320" s="79"/>
      <c r="HZ1320" s="79"/>
      <c r="IA1320" s="79"/>
      <c r="IB1320" s="79"/>
      <c r="IC1320" s="79"/>
      <c r="ID1320" s="79"/>
      <c r="IE1320" s="79"/>
      <c r="IF1320" s="79"/>
      <c r="IG1320" s="79"/>
      <c r="IH1320" s="79"/>
      <c r="II1320" s="79"/>
      <c r="IJ1320" s="79"/>
      <c r="IK1320" s="79"/>
      <c r="IL1320" s="79"/>
      <c r="IM1320" s="79"/>
      <c r="IN1320" s="79"/>
      <c r="IO1320" s="79"/>
      <c r="IP1320" s="79"/>
      <c r="IQ1320" s="79"/>
      <c r="IR1320" s="79"/>
      <c r="IS1320" s="79"/>
      <c r="IT1320" s="79"/>
      <c r="IU1320" s="79"/>
      <c r="IV1320" s="79"/>
      <c r="IW1320" s="79"/>
      <c r="IX1320" s="79"/>
      <c r="IY1320" s="79"/>
      <c r="IZ1320" s="79"/>
      <c r="JA1320" s="79"/>
      <c r="JB1320" s="79"/>
      <c r="JC1320" s="79"/>
      <c r="JD1320" s="79"/>
      <c r="JE1320" s="79"/>
      <c r="JF1320" s="79"/>
      <c r="JG1320" s="79"/>
      <c r="JH1320" s="79"/>
      <c r="JI1320" s="79"/>
      <c r="JJ1320" s="79"/>
      <c r="JK1320" s="79"/>
      <c r="JL1320" s="79"/>
      <c r="JM1320" s="79"/>
      <c r="JN1320" s="79"/>
      <c r="JO1320" s="79"/>
      <c r="JP1320" s="79"/>
      <c r="JQ1320" s="79"/>
      <c r="JR1320" s="79"/>
      <c r="JS1320" s="79"/>
      <c r="JT1320" s="79"/>
      <c r="JU1320" s="79"/>
      <c r="JV1320" s="79"/>
      <c r="JW1320" s="79"/>
      <c r="JX1320" s="79"/>
      <c r="JY1320" s="79"/>
      <c r="JZ1320" s="79"/>
      <c r="KA1320" s="79"/>
      <c r="KB1320" s="79"/>
      <c r="KC1320" s="79"/>
      <c r="KD1320" s="79"/>
      <c r="KE1320" s="79"/>
      <c r="KF1320" s="79"/>
      <c r="KG1320" s="79"/>
      <c r="KH1320" s="79"/>
      <c r="KI1320" s="79"/>
      <c r="KJ1320" s="79"/>
      <c r="KK1320" s="79"/>
      <c r="KL1320" s="79"/>
      <c r="KM1320" s="79"/>
      <c r="KN1320" s="79"/>
      <c r="KO1320" s="79"/>
      <c r="KP1320" s="79"/>
      <c r="KQ1320" s="79"/>
      <c r="KR1320" s="79"/>
      <c r="KS1320" s="79"/>
      <c r="KT1320" s="79"/>
      <c r="KU1320" s="79"/>
      <c r="KV1320" s="79"/>
      <c r="KW1320" s="79"/>
      <c r="KX1320" s="79"/>
      <c r="KY1320" s="79"/>
      <c r="KZ1320" s="79"/>
      <c r="LA1320" s="79"/>
      <c r="LB1320" s="79"/>
      <c r="LC1320" s="79"/>
      <c r="LD1320" s="79"/>
      <c r="LE1320" s="79"/>
      <c r="LF1320" s="79"/>
      <c r="LG1320" s="79"/>
      <c r="LH1320" s="79"/>
      <c r="LI1320" s="79"/>
      <c r="LJ1320" s="79"/>
      <c r="LK1320" s="79"/>
      <c r="LL1320" s="79"/>
      <c r="LM1320" s="79"/>
      <c r="LN1320" s="79"/>
      <c r="LO1320" s="79"/>
      <c r="LP1320" s="79"/>
      <c r="LQ1320" s="79"/>
      <c r="LR1320" s="79"/>
      <c r="LS1320" s="79"/>
      <c r="LT1320" s="79"/>
      <c r="LU1320" s="79"/>
      <c r="LV1320" s="79"/>
      <c r="LW1320" s="79"/>
      <c r="LX1320" s="79"/>
      <c r="LY1320" s="79"/>
      <c r="LZ1320" s="79"/>
      <c r="MA1320" s="79"/>
      <c r="MB1320" s="79"/>
      <c r="MC1320" s="79"/>
      <c r="MD1320" s="79"/>
      <c r="ME1320" s="79"/>
      <c r="MF1320" s="79"/>
      <c r="MG1320" s="79"/>
      <c r="MH1320" s="79"/>
      <c r="MI1320" s="79"/>
      <c r="MJ1320" s="79"/>
      <c r="MK1320" s="79"/>
      <c r="ML1320" s="79"/>
      <c r="MM1320" s="79"/>
      <c r="MN1320" s="79"/>
      <c r="MO1320" s="79"/>
      <c r="MP1320" s="79"/>
      <c r="MQ1320" s="79"/>
      <c r="MR1320" s="79"/>
      <c r="MS1320" s="79"/>
      <c r="MT1320" s="79"/>
      <c r="MU1320" s="79"/>
      <c r="MV1320" s="79"/>
      <c r="MW1320" s="79"/>
      <c r="MX1320" s="79"/>
      <c r="MY1320" s="79"/>
      <c r="MZ1320" s="79"/>
      <c r="NA1320" s="79"/>
      <c r="NB1320" s="79"/>
      <c r="NC1320" s="79"/>
      <c r="ND1320" s="79"/>
      <c r="NE1320" s="79"/>
      <c r="NF1320" s="79"/>
      <c r="NG1320" s="79"/>
      <c r="NH1320" s="79"/>
      <c r="NI1320" s="79"/>
      <c r="NJ1320" s="79"/>
      <c r="NK1320" s="79"/>
      <c r="NL1320" s="79"/>
      <c r="NM1320" s="79"/>
      <c r="NN1320" s="79"/>
      <c r="NO1320" s="79"/>
      <c r="NP1320" s="79"/>
      <c r="NQ1320" s="79"/>
      <c r="NR1320" s="79"/>
      <c r="NS1320" s="79"/>
      <c r="NT1320" s="79"/>
      <c r="NU1320" s="79"/>
      <c r="NV1320" s="79"/>
      <c r="NW1320" s="79"/>
      <c r="NX1320" s="79"/>
      <c r="NY1320" s="79"/>
      <c r="NZ1320" s="79"/>
      <c r="OA1320" s="79"/>
      <c r="OB1320" s="79"/>
      <c r="OC1320" s="79"/>
      <c r="OD1320" s="79"/>
      <c r="OE1320" s="79"/>
      <c r="OF1320" s="79"/>
      <c r="OG1320" s="79"/>
      <c r="OH1320" s="79"/>
      <c r="OI1320" s="79"/>
      <c r="OJ1320" s="79"/>
      <c r="OK1320" s="79"/>
      <c r="OL1320" s="79"/>
      <c r="OM1320" s="79"/>
      <c r="ON1320" s="79"/>
      <c r="OO1320" s="79"/>
      <c r="OP1320" s="79"/>
      <c r="OQ1320" s="79"/>
      <c r="OR1320" s="79"/>
      <c r="OS1320" s="79"/>
      <c r="OT1320" s="79"/>
      <c r="OU1320" s="79"/>
      <c r="OV1320" s="79"/>
      <c r="OW1320" s="79"/>
      <c r="OX1320" s="79"/>
      <c r="OY1320" s="79"/>
      <c r="OZ1320" s="79"/>
      <c r="PA1320" s="79"/>
      <c r="PB1320" s="79"/>
      <c r="PC1320" s="79"/>
      <c r="PD1320" s="79"/>
      <c r="PE1320" s="79"/>
      <c r="PF1320" s="79"/>
      <c r="PG1320" s="79"/>
      <c r="PH1320" s="79"/>
      <c r="PI1320" s="79"/>
      <c r="PJ1320" s="79"/>
      <c r="PK1320" s="79"/>
      <c r="PL1320" s="79"/>
      <c r="PM1320" s="79"/>
      <c r="PN1320" s="79"/>
      <c r="PO1320" s="79"/>
      <c r="PP1320" s="79"/>
      <c r="PQ1320" s="79"/>
      <c r="PR1320" s="79"/>
      <c r="PS1320" s="79"/>
      <c r="PT1320" s="79"/>
      <c r="PU1320" s="79"/>
      <c r="PV1320" s="79"/>
      <c r="PW1320" s="79"/>
      <c r="PX1320" s="79"/>
      <c r="PY1320" s="79"/>
      <c r="PZ1320" s="79"/>
      <c r="QA1320" s="79"/>
      <c r="QB1320" s="79"/>
      <c r="QC1320" s="79"/>
      <c r="QD1320" s="79"/>
      <c r="QE1320" s="79"/>
      <c r="QF1320" s="79"/>
      <c r="QG1320" s="79"/>
      <c r="QH1320" s="79"/>
      <c r="QI1320" s="79"/>
      <c r="QJ1320" s="79"/>
      <c r="QK1320" s="79"/>
      <c r="QL1320" s="79"/>
      <c r="QM1320" s="79"/>
      <c r="QN1320" s="79"/>
      <c r="QO1320" s="79"/>
      <c r="QP1320" s="79"/>
      <c r="QQ1320" s="79"/>
      <c r="QR1320" s="79"/>
      <c r="QS1320" s="79"/>
      <c r="QT1320" s="79"/>
      <c r="QU1320" s="79"/>
      <c r="QV1320" s="79"/>
      <c r="QW1320" s="79"/>
      <c r="QX1320" s="79"/>
      <c r="QY1320" s="79"/>
      <c r="QZ1320" s="79"/>
      <c r="RA1320" s="79"/>
      <c r="RB1320" s="79"/>
      <c r="RC1320" s="79"/>
      <c r="RD1320" s="79"/>
      <c r="RE1320" s="79"/>
      <c r="RF1320" s="79"/>
      <c r="RG1320" s="79"/>
      <c r="RH1320" s="79"/>
      <c r="RI1320" s="79"/>
      <c r="RJ1320" s="79"/>
      <c r="RK1320" s="79"/>
      <c r="RL1320" s="79"/>
      <c r="RM1320" s="79"/>
      <c r="RN1320" s="79"/>
      <c r="RO1320" s="79"/>
      <c r="RP1320" s="79"/>
      <c r="RQ1320" s="79"/>
      <c r="RR1320" s="79"/>
      <c r="RS1320" s="79"/>
      <c r="RT1320" s="79"/>
      <c r="RU1320" s="79"/>
      <c r="RV1320" s="79"/>
      <c r="RW1320" s="79"/>
      <c r="RX1320" s="79"/>
      <c r="RY1320" s="79"/>
      <c r="RZ1320" s="79"/>
      <c r="SA1320" s="79"/>
      <c r="SB1320" s="79"/>
      <c r="SC1320" s="79"/>
      <c r="SD1320" s="79"/>
      <c r="SE1320" s="79"/>
      <c r="SF1320" s="79"/>
      <c r="SG1320" s="79"/>
      <c r="SH1320" s="79"/>
      <c r="SI1320" s="79"/>
      <c r="SJ1320" s="79"/>
      <c r="SK1320" s="79"/>
      <c r="SL1320" s="79"/>
      <c r="SM1320" s="79"/>
      <c r="SN1320" s="79"/>
      <c r="SO1320" s="79"/>
      <c r="SP1320" s="79"/>
      <c r="SQ1320" s="79"/>
      <c r="SR1320" s="79"/>
      <c r="SS1320" s="79"/>
      <c r="ST1320" s="79"/>
      <c r="SU1320" s="79"/>
      <c r="SV1320" s="79"/>
      <c r="SW1320" s="79"/>
      <c r="SX1320" s="79"/>
      <c r="SY1320" s="79"/>
      <c r="SZ1320" s="79"/>
      <c r="TA1320" s="79"/>
      <c r="TB1320" s="79"/>
      <c r="TC1320" s="79"/>
      <c r="TD1320" s="79"/>
      <c r="TE1320" s="79"/>
      <c r="TF1320" s="79"/>
      <c r="TG1320" s="79"/>
      <c r="TH1320" s="79"/>
      <c r="TI1320" s="79"/>
      <c r="TJ1320" s="79"/>
      <c r="TK1320" s="79"/>
      <c r="TL1320" s="79"/>
      <c r="TM1320" s="79"/>
      <c r="TN1320" s="79"/>
      <c r="TO1320" s="79"/>
      <c r="TP1320" s="79"/>
      <c r="TQ1320" s="79"/>
      <c r="TR1320" s="79"/>
      <c r="TS1320" s="79"/>
      <c r="TT1320" s="79"/>
      <c r="TU1320" s="79"/>
      <c r="TV1320" s="79"/>
      <c r="TW1320" s="79"/>
      <c r="TX1320" s="79"/>
      <c r="TY1320" s="79"/>
      <c r="TZ1320" s="79"/>
      <c r="UA1320" s="79"/>
      <c r="UB1320" s="79"/>
      <c r="UC1320" s="79"/>
      <c r="UD1320" s="79"/>
      <c r="UE1320" s="79"/>
      <c r="UF1320" s="79"/>
      <c r="UG1320" s="79"/>
      <c r="UH1320" s="79"/>
      <c r="UI1320" s="79"/>
      <c r="UJ1320" s="79"/>
      <c r="UK1320" s="79"/>
      <c r="UL1320" s="79"/>
      <c r="UM1320" s="79"/>
      <c r="UN1320" s="79"/>
      <c r="UO1320" s="79"/>
      <c r="UP1320" s="79"/>
      <c r="UQ1320" s="79"/>
      <c r="UR1320" s="79"/>
      <c r="US1320" s="79"/>
      <c r="UT1320" s="79"/>
      <c r="UU1320" s="79"/>
      <c r="UV1320" s="79"/>
      <c r="UW1320" s="79"/>
      <c r="UX1320" s="79"/>
      <c r="UY1320" s="79"/>
      <c r="UZ1320" s="79"/>
      <c r="VA1320" s="79"/>
      <c r="VB1320" s="79"/>
      <c r="VC1320" s="79"/>
      <c r="VD1320" s="79"/>
      <c r="VE1320" s="79"/>
      <c r="VF1320" s="79"/>
      <c r="VG1320" s="79"/>
      <c r="VH1320" s="79"/>
      <c r="VI1320" s="79"/>
      <c r="VJ1320" s="79"/>
      <c r="VK1320" s="79"/>
      <c r="VL1320" s="79"/>
      <c r="VM1320" s="79"/>
      <c r="VN1320" s="79"/>
      <c r="VO1320" s="79"/>
      <c r="VP1320" s="79"/>
      <c r="VQ1320" s="79"/>
      <c r="VR1320" s="79"/>
      <c r="VS1320" s="79"/>
      <c r="VT1320" s="79"/>
      <c r="VU1320" s="79"/>
      <c r="VV1320" s="79"/>
      <c r="VW1320" s="79"/>
      <c r="VX1320" s="79"/>
      <c r="VY1320" s="79"/>
      <c r="VZ1320" s="79"/>
      <c r="WA1320" s="79"/>
      <c r="WB1320" s="79"/>
      <c r="WC1320" s="79"/>
    </row>
    <row r="1321" spans="1:601" s="102" customFormat="1">
      <c r="A1321" s="53">
        <f>IF(C1321=C1320,A1320,IF(C1321=(C1320+1),A1320,(A1320+1)))</f>
        <v>193</v>
      </c>
      <c r="B1321" s="50">
        <f>IF(L1321="Stroke",IF(M1321=M1320,IF(A1321&lt;&gt;A1320,1,IF(L1320="Stroke",B1320+1,IF(L1319="Stroke",B1319+1,IF(L1318="Stroke",B1318+1,IF(L1317="Stroke",B1317+1,IF(L1316="Stroke",B1316+1,IF(L1315="Stroke",B1315+1,IF(L1314="Stroke",B1314+1,"")))))))),IF(A1321&lt;&gt;A1319,1,IF(M1321=M1319,IF(L1319="Stroke",B1319+1,IF(M1321=M1318,IF(L1318="Stroke",B1318+1,""))),1))),"")</f>
        <v>1</v>
      </c>
      <c r="C1321" s="53">
        <f t="shared" si="40"/>
        <v>50645</v>
      </c>
      <c r="D1321" s="53" t="str">
        <f t="shared" si="41"/>
        <v>201826</v>
      </c>
      <c r="E1321" s="53">
        <v>2018</v>
      </c>
      <c r="F1321" s="53">
        <v>2</v>
      </c>
      <c r="G1321" s="53">
        <v>6</v>
      </c>
      <c r="H1321" s="53">
        <v>14</v>
      </c>
      <c r="I1321" s="53">
        <v>4</v>
      </c>
      <c r="J1321" s="53">
        <v>5</v>
      </c>
      <c r="K1321" s="53">
        <v>74</v>
      </c>
      <c r="L1321" s="53" t="s">
        <v>26</v>
      </c>
      <c r="M1321" s="53">
        <v>1</v>
      </c>
      <c r="N1321" s="53" t="s">
        <v>21</v>
      </c>
      <c r="O1321" s="53" t="s">
        <v>27</v>
      </c>
      <c r="P1321" s="53">
        <v>9</v>
      </c>
      <c r="Q1321" s="53" t="s">
        <v>148</v>
      </c>
      <c r="R1321" s="61"/>
      <c r="S1321" s="61"/>
      <c r="T1321" s="61"/>
      <c r="U1321" s="79"/>
      <c r="V1321" s="79"/>
      <c r="W1321" s="79"/>
      <c r="X1321" s="79"/>
      <c r="Y1321" s="79"/>
      <c r="Z1321" s="79"/>
      <c r="AA1321" s="79"/>
      <c r="AB1321" s="79"/>
      <c r="AC1321" s="79"/>
      <c r="AD1321" s="79"/>
      <c r="AE1321" s="79"/>
      <c r="AF1321" s="79"/>
      <c r="AG1321" s="79"/>
      <c r="AH1321" s="79"/>
      <c r="AI1321" s="79"/>
      <c r="AJ1321" s="79"/>
      <c r="AK1321" s="79"/>
      <c r="AL1321" s="79"/>
      <c r="AM1321" s="79"/>
      <c r="AN1321" s="79"/>
      <c r="AO1321" s="79"/>
      <c r="AP1321" s="79"/>
      <c r="AQ1321" s="79"/>
      <c r="AR1321" s="79"/>
      <c r="AS1321" s="79"/>
      <c r="AT1321" s="79"/>
      <c r="AU1321" s="79"/>
      <c r="AV1321" s="79"/>
      <c r="AW1321" s="79"/>
      <c r="AX1321" s="79"/>
      <c r="AY1321" s="79"/>
      <c r="AZ1321" s="79"/>
      <c r="BA1321" s="79"/>
      <c r="BB1321" s="79"/>
      <c r="BC1321" s="79"/>
      <c r="BD1321" s="79"/>
      <c r="BE1321" s="79"/>
      <c r="BF1321" s="79"/>
      <c r="BG1321" s="79"/>
      <c r="BH1321" s="79"/>
      <c r="BI1321" s="79"/>
      <c r="BJ1321" s="79"/>
      <c r="BK1321" s="79"/>
      <c r="BL1321" s="79"/>
      <c r="BM1321" s="79"/>
      <c r="BN1321" s="79"/>
      <c r="BO1321" s="79"/>
      <c r="BP1321" s="79"/>
      <c r="BQ1321" s="79"/>
      <c r="BR1321" s="79"/>
      <c r="BS1321" s="79"/>
      <c r="BT1321" s="79"/>
      <c r="BU1321" s="79"/>
      <c r="BV1321" s="79"/>
      <c r="BW1321" s="79"/>
      <c r="BX1321" s="79"/>
      <c r="BY1321" s="79"/>
      <c r="BZ1321" s="79"/>
      <c r="CA1321" s="79"/>
      <c r="CB1321" s="79"/>
      <c r="CC1321" s="79"/>
      <c r="CD1321" s="79"/>
      <c r="CE1321" s="79"/>
      <c r="CF1321" s="79"/>
      <c r="CG1321" s="79"/>
      <c r="CH1321" s="79"/>
      <c r="CI1321" s="79"/>
      <c r="CJ1321" s="79"/>
      <c r="CK1321" s="79"/>
      <c r="CL1321" s="79"/>
      <c r="CM1321" s="79"/>
      <c r="CN1321" s="79"/>
      <c r="CO1321" s="79"/>
      <c r="CP1321" s="79"/>
      <c r="CQ1321" s="79"/>
      <c r="CR1321" s="79"/>
      <c r="CS1321" s="79"/>
      <c r="CT1321" s="79"/>
      <c r="CU1321" s="79"/>
      <c r="CV1321" s="79"/>
      <c r="CW1321" s="79"/>
      <c r="CX1321" s="79"/>
      <c r="CY1321" s="79"/>
      <c r="CZ1321" s="79"/>
      <c r="DA1321" s="79"/>
      <c r="DB1321" s="79"/>
      <c r="DC1321" s="79"/>
      <c r="DD1321" s="79"/>
      <c r="DE1321" s="79"/>
      <c r="DF1321" s="79"/>
      <c r="DG1321" s="79"/>
      <c r="DH1321" s="79"/>
      <c r="DI1321" s="79"/>
      <c r="DJ1321" s="79"/>
      <c r="DK1321" s="79"/>
      <c r="DL1321" s="79"/>
      <c r="DM1321" s="79"/>
      <c r="DN1321" s="79"/>
      <c r="DO1321" s="79"/>
      <c r="DP1321" s="79"/>
      <c r="DQ1321" s="79"/>
      <c r="DR1321" s="79"/>
      <c r="DS1321" s="79"/>
      <c r="DT1321" s="79"/>
      <c r="DU1321" s="79"/>
      <c r="DV1321" s="79"/>
      <c r="DW1321" s="79"/>
      <c r="DX1321" s="79"/>
      <c r="DY1321" s="79"/>
      <c r="DZ1321" s="79"/>
      <c r="EA1321" s="79"/>
      <c r="EB1321" s="79"/>
      <c r="EC1321" s="79"/>
      <c r="ED1321" s="79"/>
      <c r="EE1321" s="79"/>
      <c r="EF1321" s="79"/>
      <c r="EG1321" s="79"/>
      <c r="EH1321" s="79"/>
      <c r="EI1321" s="79"/>
      <c r="EJ1321" s="79"/>
      <c r="EK1321" s="79"/>
      <c r="EL1321" s="79"/>
      <c r="EM1321" s="79"/>
      <c r="EN1321" s="79"/>
      <c r="EO1321" s="79"/>
      <c r="EP1321" s="79"/>
      <c r="EQ1321" s="79"/>
      <c r="ER1321" s="79"/>
      <c r="ES1321" s="79"/>
      <c r="ET1321" s="79"/>
      <c r="EU1321" s="79"/>
      <c r="EV1321" s="79"/>
      <c r="EW1321" s="79"/>
      <c r="EX1321" s="79"/>
      <c r="EY1321" s="79"/>
      <c r="EZ1321" s="79"/>
      <c r="FA1321" s="79"/>
      <c r="FB1321" s="79"/>
      <c r="FC1321" s="79"/>
      <c r="FD1321" s="79"/>
      <c r="FE1321" s="79"/>
      <c r="FF1321" s="79"/>
      <c r="FG1321" s="79"/>
      <c r="FH1321" s="79"/>
      <c r="FI1321" s="79"/>
      <c r="FJ1321" s="79"/>
      <c r="FK1321" s="79"/>
      <c r="FL1321" s="79"/>
      <c r="FM1321" s="79"/>
      <c r="FN1321" s="79"/>
      <c r="FO1321" s="79"/>
      <c r="FP1321" s="79"/>
      <c r="FQ1321" s="79"/>
      <c r="FR1321" s="79"/>
      <c r="FS1321" s="79"/>
      <c r="FT1321" s="79"/>
      <c r="FU1321" s="79"/>
      <c r="FV1321" s="79"/>
      <c r="FW1321" s="79"/>
      <c r="FX1321" s="79"/>
      <c r="FY1321" s="79"/>
      <c r="FZ1321" s="79"/>
      <c r="GA1321" s="79"/>
      <c r="GB1321" s="79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79"/>
      <c r="HP1321" s="79"/>
      <c r="HQ1321" s="79"/>
      <c r="HR1321" s="79"/>
      <c r="HS1321" s="79"/>
      <c r="HT1321" s="79"/>
      <c r="HU1321" s="79"/>
      <c r="HV1321" s="79"/>
      <c r="HW1321" s="79"/>
      <c r="HX1321" s="79"/>
      <c r="HY1321" s="79"/>
      <c r="HZ1321" s="79"/>
      <c r="IA1321" s="79"/>
      <c r="IB1321" s="79"/>
      <c r="IC1321" s="79"/>
      <c r="ID1321" s="79"/>
      <c r="IE1321" s="79"/>
      <c r="IF1321" s="79"/>
      <c r="IG1321" s="79"/>
      <c r="IH1321" s="79"/>
      <c r="II1321" s="79"/>
      <c r="IJ1321" s="79"/>
      <c r="IK1321" s="79"/>
      <c r="IL1321" s="79"/>
      <c r="IM1321" s="79"/>
      <c r="IN1321" s="79"/>
      <c r="IO1321" s="79"/>
      <c r="IP1321" s="79"/>
      <c r="IQ1321" s="79"/>
      <c r="IR1321" s="79"/>
      <c r="IS1321" s="79"/>
      <c r="IT1321" s="79"/>
      <c r="IU1321" s="79"/>
      <c r="IV1321" s="79"/>
      <c r="IW1321" s="79"/>
      <c r="IX1321" s="79"/>
      <c r="IY1321" s="79"/>
      <c r="IZ1321" s="79"/>
      <c r="JA1321" s="79"/>
      <c r="JB1321" s="79"/>
      <c r="JC1321" s="79"/>
      <c r="JD1321" s="79"/>
      <c r="JE1321" s="79"/>
      <c r="JF1321" s="79"/>
      <c r="JG1321" s="79"/>
      <c r="JH1321" s="79"/>
      <c r="JI1321" s="79"/>
      <c r="JJ1321" s="79"/>
      <c r="JK1321" s="79"/>
      <c r="JL1321" s="79"/>
      <c r="JM1321" s="79"/>
      <c r="JN1321" s="79"/>
      <c r="JO1321" s="79"/>
      <c r="JP1321" s="79"/>
      <c r="JQ1321" s="79"/>
      <c r="JR1321" s="79"/>
      <c r="JS1321" s="79"/>
      <c r="JT1321" s="79"/>
      <c r="JU1321" s="79"/>
      <c r="JV1321" s="79"/>
      <c r="JW1321" s="79"/>
      <c r="JX1321" s="79"/>
      <c r="JY1321" s="79"/>
      <c r="JZ1321" s="79"/>
      <c r="KA1321" s="79"/>
      <c r="KB1321" s="79"/>
      <c r="KC1321" s="79"/>
      <c r="KD1321" s="79"/>
      <c r="KE1321" s="79"/>
      <c r="KF1321" s="79"/>
      <c r="KG1321" s="79"/>
      <c r="KH1321" s="79"/>
      <c r="KI1321" s="79"/>
      <c r="KJ1321" s="79"/>
      <c r="KK1321" s="79"/>
      <c r="KL1321" s="79"/>
      <c r="KM1321" s="79"/>
      <c r="KN1321" s="79"/>
      <c r="KO1321" s="79"/>
      <c r="KP1321" s="79"/>
      <c r="KQ1321" s="79"/>
      <c r="KR1321" s="79"/>
      <c r="KS1321" s="79"/>
      <c r="KT1321" s="79"/>
      <c r="KU1321" s="79"/>
      <c r="KV1321" s="79"/>
      <c r="KW1321" s="79"/>
      <c r="KX1321" s="79"/>
      <c r="KY1321" s="79"/>
      <c r="KZ1321" s="79"/>
      <c r="LA1321" s="79"/>
      <c r="LB1321" s="79"/>
      <c r="LC1321" s="79"/>
      <c r="LD1321" s="79"/>
      <c r="LE1321" s="79"/>
      <c r="LF1321" s="79"/>
      <c r="LG1321" s="79"/>
      <c r="LH1321" s="79"/>
      <c r="LI1321" s="79"/>
      <c r="LJ1321" s="79"/>
      <c r="LK1321" s="79"/>
      <c r="LL1321" s="79"/>
      <c r="LM1321" s="79"/>
      <c r="LN1321" s="79"/>
      <c r="LO1321" s="79"/>
      <c r="LP1321" s="79"/>
      <c r="LQ1321" s="79"/>
      <c r="LR1321" s="79"/>
      <c r="LS1321" s="79"/>
      <c r="LT1321" s="79"/>
      <c r="LU1321" s="79"/>
      <c r="LV1321" s="79"/>
      <c r="LW1321" s="79"/>
      <c r="LX1321" s="79"/>
      <c r="LY1321" s="79"/>
      <c r="LZ1321" s="79"/>
      <c r="MA1321" s="79"/>
      <c r="MB1321" s="79"/>
      <c r="MC1321" s="79"/>
      <c r="MD1321" s="79"/>
      <c r="ME1321" s="79"/>
      <c r="MF1321" s="79"/>
      <c r="MG1321" s="79"/>
      <c r="MH1321" s="79"/>
      <c r="MI1321" s="79"/>
      <c r="MJ1321" s="79"/>
      <c r="MK1321" s="79"/>
      <c r="ML1321" s="79"/>
      <c r="MM1321" s="79"/>
      <c r="MN1321" s="79"/>
      <c r="MO1321" s="79"/>
      <c r="MP1321" s="79"/>
      <c r="MQ1321" s="79"/>
      <c r="MR1321" s="79"/>
      <c r="MS1321" s="79"/>
      <c r="MT1321" s="79"/>
      <c r="MU1321" s="79"/>
      <c r="MV1321" s="79"/>
      <c r="MW1321" s="79"/>
      <c r="MX1321" s="79"/>
      <c r="MY1321" s="79"/>
      <c r="MZ1321" s="79"/>
      <c r="NA1321" s="79"/>
      <c r="NB1321" s="79"/>
      <c r="NC1321" s="79"/>
      <c r="ND1321" s="79"/>
      <c r="NE1321" s="79"/>
      <c r="NF1321" s="79"/>
      <c r="NG1321" s="79"/>
      <c r="NH1321" s="79"/>
      <c r="NI1321" s="79"/>
      <c r="NJ1321" s="79"/>
      <c r="NK1321" s="79"/>
      <c r="NL1321" s="79"/>
      <c r="NM1321" s="79"/>
      <c r="NN1321" s="79"/>
      <c r="NO1321" s="79"/>
      <c r="NP1321" s="79"/>
      <c r="NQ1321" s="79"/>
      <c r="NR1321" s="79"/>
      <c r="NS1321" s="79"/>
      <c r="NT1321" s="79"/>
      <c r="NU1321" s="79"/>
      <c r="NV1321" s="79"/>
      <c r="NW1321" s="79"/>
      <c r="NX1321" s="79"/>
      <c r="NY1321" s="79"/>
      <c r="NZ1321" s="79"/>
      <c r="OA1321" s="79"/>
      <c r="OB1321" s="79"/>
      <c r="OC1321" s="79"/>
      <c r="OD1321" s="79"/>
      <c r="OE1321" s="79"/>
      <c r="OF1321" s="79"/>
      <c r="OG1321" s="79"/>
      <c r="OH1321" s="79"/>
      <c r="OI1321" s="79"/>
      <c r="OJ1321" s="79"/>
      <c r="OK1321" s="79"/>
      <c r="OL1321" s="79"/>
      <c r="OM1321" s="79"/>
      <c r="ON1321" s="79"/>
      <c r="OO1321" s="79"/>
      <c r="OP1321" s="79"/>
      <c r="OQ1321" s="79"/>
      <c r="OR1321" s="79"/>
      <c r="OS1321" s="79"/>
      <c r="OT1321" s="79"/>
      <c r="OU1321" s="79"/>
      <c r="OV1321" s="79"/>
      <c r="OW1321" s="79"/>
      <c r="OX1321" s="79"/>
      <c r="OY1321" s="79"/>
      <c r="OZ1321" s="79"/>
      <c r="PA1321" s="79"/>
      <c r="PB1321" s="79"/>
      <c r="PC1321" s="79"/>
      <c r="PD1321" s="79"/>
      <c r="PE1321" s="79"/>
      <c r="PF1321" s="79"/>
      <c r="PG1321" s="79"/>
      <c r="PH1321" s="79"/>
      <c r="PI1321" s="79"/>
      <c r="PJ1321" s="79"/>
      <c r="PK1321" s="79"/>
      <c r="PL1321" s="79"/>
      <c r="PM1321" s="79"/>
      <c r="PN1321" s="79"/>
      <c r="PO1321" s="79"/>
      <c r="PP1321" s="79"/>
      <c r="PQ1321" s="79"/>
      <c r="PR1321" s="79"/>
      <c r="PS1321" s="79"/>
      <c r="PT1321" s="79"/>
      <c r="PU1321" s="79"/>
      <c r="PV1321" s="79"/>
      <c r="PW1321" s="79"/>
      <c r="PX1321" s="79"/>
      <c r="PY1321" s="79"/>
      <c r="PZ1321" s="79"/>
      <c r="QA1321" s="79"/>
      <c r="QB1321" s="79"/>
      <c r="QC1321" s="79"/>
      <c r="QD1321" s="79"/>
      <c r="QE1321" s="79"/>
      <c r="QF1321" s="79"/>
      <c r="QG1321" s="79"/>
      <c r="QH1321" s="79"/>
      <c r="QI1321" s="79"/>
      <c r="QJ1321" s="79"/>
      <c r="QK1321" s="79"/>
      <c r="QL1321" s="79"/>
      <c r="QM1321" s="79"/>
      <c r="QN1321" s="79"/>
      <c r="QO1321" s="79"/>
      <c r="QP1321" s="79"/>
      <c r="QQ1321" s="79"/>
      <c r="QR1321" s="79"/>
      <c r="QS1321" s="79"/>
      <c r="QT1321" s="79"/>
      <c r="QU1321" s="79"/>
      <c r="QV1321" s="79"/>
      <c r="QW1321" s="79"/>
      <c r="QX1321" s="79"/>
      <c r="QY1321" s="79"/>
      <c r="QZ1321" s="79"/>
      <c r="RA1321" s="79"/>
      <c r="RB1321" s="79"/>
      <c r="RC1321" s="79"/>
      <c r="RD1321" s="79"/>
      <c r="RE1321" s="79"/>
      <c r="RF1321" s="79"/>
      <c r="RG1321" s="79"/>
      <c r="RH1321" s="79"/>
      <c r="RI1321" s="79"/>
      <c r="RJ1321" s="79"/>
      <c r="RK1321" s="79"/>
      <c r="RL1321" s="79"/>
      <c r="RM1321" s="79"/>
      <c r="RN1321" s="79"/>
      <c r="RO1321" s="79"/>
      <c r="RP1321" s="79"/>
      <c r="RQ1321" s="79"/>
      <c r="RR1321" s="79"/>
      <c r="RS1321" s="79"/>
      <c r="RT1321" s="79"/>
      <c r="RU1321" s="79"/>
      <c r="RV1321" s="79"/>
      <c r="RW1321" s="79"/>
      <c r="RX1321" s="79"/>
      <c r="RY1321" s="79"/>
      <c r="RZ1321" s="79"/>
      <c r="SA1321" s="79"/>
      <c r="SB1321" s="79"/>
      <c r="SC1321" s="79"/>
      <c r="SD1321" s="79"/>
      <c r="SE1321" s="79"/>
      <c r="SF1321" s="79"/>
      <c r="SG1321" s="79"/>
      <c r="SH1321" s="79"/>
      <c r="SI1321" s="79"/>
      <c r="SJ1321" s="79"/>
      <c r="SK1321" s="79"/>
      <c r="SL1321" s="79"/>
      <c r="SM1321" s="79"/>
      <c r="SN1321" s="79"/>
      <c r="SO1321" s="79"/>
      <c r="SP1321" s="79"/>
      <c r="SQ1321" s="79"/>
      <c r="SR1321" s="79"/>
      <c r="SS1321" s="79"/>
      <c r="ST1321" s="79"/>
      <c r="SU1321" s="79"/>
      <c r="SV1321" s="79"/>
      <c r="SW1321" s="79"/>
      <c r="SX1321" s="79"/>
      <c r="SY1321" s="79"/>
      <c r="SZ1321" s="79"/>
      <c r="TA1321" s="79"/>
      <c r="TB1321" s="79"/>
      <c r="TC1321" s="79"/>
      <c r="TD1321" s="79"/>
      <c r="TE1321" s="79"/>
      <c r="TF1321" s="79"/>
      <c r="TG1321" s="79"/>
      <c r="TH1321" s="79"/>
      <c r="TI1321" s="79"/>
      <c r="TJ1321" s="79"/>
      <c r="TK1321" s="79"/>
      <c r="TL1321" s="79"/>
      <c r="TM1321" s="79"/>
      <c r="TN1321" s="79"/>
      <c r="TO1321" s="79"/>
      <c r="TP1321" s="79"/>
      <c r="TQ1321" s="79"/>
      <c r="TR1321" s="79"/>
      <c r="TS1321" s="79"/>
      <c r="TT1321" s="79"/>
      <c r="TU1321" s="79"/>
      <c r="TV1321" s="79"/>
      <c r="TW1321" s="79"/>
      <c r="TX1321" s="79"/>
      <c r="TY1321" s="79"/>
      <c r="TZ1321" s="79"/>
      <c r="UA1321" s="79"/>
      <c r="UB1321" s="79"/>
      <c r="UC1321" s="79"/>
      <c r="UD1321" s="79"/>
      <c r="UE1321" s="79"/>
      <c r="UF1321" s="79"/>
      <c r="UG1321" s="79"/>
      <c r="UH1321" s="79"/>
      <c r="UI1321" s="79"/>
      <c r="UJ1321" s="79"/>
      <c r="UK1321" s="79"/>
      <c r="UL1321" s="79"/>
      <c r="UM1321" s="79"/>
      <c r="UN1321" s="79"/>
      <c r="UO1321" s="79"/>
      <c r="UP1321" s="79"/>
      <c r="UQ1321" s="79"/>
      <c r="UR1321" s="79"/>
      <c r="US1321" s="79"/>
      <c r="UT1321" s="79"/>
      <c r="UU1321" s="79"/>
      <c r="UV1321" s="79"/>
      <c r="UW1321" s="79"/>
      <c r="UX1321" s="79"/>
      <c r="UY1321" s="79"/>
      <c r="UZ1321" s="79"/>
      <c r="VA1321" s="79"/>
      <c r="VB1321" s="79"/>
      <c r="VC1321" s="79"/>
      <c r="VD1321" s="79"/>
      <c r="VE1321" s="79"/>
      <c r="VF1321" s="79"/>
      <c r="VG1321" s="79"/>
      <c r="VH1321" s="79"/>
      <c r="VI1321" s="79"/>
      <c r="VJ1321" s="79"/>
      <c r="VK1321" s="79"/>
      <c r="VL1321" s="79"/>
      <c r="VM1321" s="79"/>
      <c r="VN1321" s="79"/>
      <c r="VO1321" s="79"/>
      <c r="VP1321" s="79"/>
      <c r="VQ1321" s="79"/>
      <c r="VR1321" s="79"/>
      <c r="VS1321" s="79"/>
      <c r="VT1321" s="79"/>
      <c r="VU1321" s="79"/>
      <c r="VV1321" s="79"/>
      <c r="VW1321" s="79"/>
      <c r="VX1321" s="79"/>
      <c r="VY1321" s="79"/>
      <c r="VZ1321" s="79"/>
      <c r="WA1321" s="79"/>
      <c r="WB1321" s="79"/>
      <c r="WC1321" s="79"/>
    </row>
    <row r="1322" spans="1:601" s="102" customFormat="1">
      <c r="A1322" s="54">
        <f>IF(C1322=C1321,A1321,IF(C1322=(C1321+1),A1321,(A1321+1)))</f>
        <v>193</v>
      </c>
      <c r="B1322" s="50">
        <f>IF(L1322="Stroke",IF(M1322=M1321,IF(A1322&lt;&gt;A1321,1,IF(L1321="Stroke",B1321+1,IF(L1320="Stroke",B1320+1,IF(L1319="Stroke",B1319+1,IF(L1318="Stroke",B1318+1,IF(L1317="Stroke",B1317+1,IF(L1316="Stroke",B1316+1,IF(L1315="Stroke",B1315+1,"")))))))),IF(A1322&lt;&gt;A1320,1,IF(M1322=M1320,IF(L1320="Stroke",B1320+1,IF(M1322=M1319,IF(L1319="Stroke",B1319+1,""))),1))),"")</f>
        <v>2</v>
      </c>
      <c r="C1322" s="54">
        <f t="shared" si="40"/>
        <v>50645</v>
      </c>
      <c r="D1322" s="54" t="str">
        <f t="shared" si="41"/>
        <v>201826</v>
      </c>
      <c r="E1322" s="54">
        <v>2018</v>
      </c>
      <c r="F1322" s="54">
        <v>2</v>
      </c>
      <c r="G1322" s="54">
        <v>6</v>
      </c>
      <c r="H1322" s="54">
        <v>14</v>
      </c>
      <c r="I1322" s="54">
        <v>4</v>
      </c>
      <c r="J1322" s="54">
        <v>5</v>
      </c>
      <c r="K1322" s="54">
        <v>89</v>
      </c>
      <c r="L1322" s="54" t="s">
        <v>26</v>
      </c>
      <c r="M1322" s="54">
        <v>1</v>
      </c>
      <c r="N1322" s="54" t="s">
        <v>21</v>
      </c>
      <c r="O1322" s="54" t="s">
        <v>27</v>
      </c>
      <c r="P1322" s="54">
        <v>10</v>
      </c>
      <c r="Q1322" s="54" t="s">
        <v>251</v>
      </c>
      <c r="R1322" s="61"/>
      <c r="S1322" s="61"/>
      <c r="T1322" s="61"/>
      <c r="U1322" s="79"/>
      <c r="V1322" s="79"/>
      <c r="W1322" s="79"/>
      <c r="X1322" s="79"/>
      <c r="Y1322" s="79"/>
      <c r="Z1322" s="79"/>
      <c r="AA1322" s="79"/>
      <c r="AB1322" s="79"/>
      <c r="AC1322" s="79"/>
      <c r="AD1322" s="79"/>
      <c r="AE1322" s="79"/>
      <c r="AF1322" s="79"/>
      <c r="AG1322" s="79"/>
      <c r="AH1322" s="79"/>
      <c r="AI1322" s="79"/>
      <c r="AJ1322" s="79"/>
      <c r="AK1322" s="79"/>
      <c r="AL1322" s="79"/>
      <c r="AM1322" s="79"/>
      <c r="AN1322" s="79"/>
      <c r="AO1322" s="79"/>
      <c r="AP1322" s="79"/>
      <c r="AQ1322" s="79"/>
      <c r="AR1322" s="79"/>
      <c r="AS1322" s="79"/>
      <c r="AT1322" s="79"/>
      <c r="AU1322" s="79"/>
      <c r="AV1322" s="79"/>
      <c r="AW1322" s="79"/>
      <c r="AX1322" s="79"/>
      <c r="AY1322" s="79"/>
      <c r="AZ1322" s="79"/>
      <c r="BA1322" s="79"/>
      <c r="BB1322" s="79"/>
      <c r="BC1322" s="79"/>
      <c r="BD1322" s="79"/>
      <c r="BE1322" s="79"/>
      <c r="BF1322" s="79"/>
      <c r="BG1322" s="79"/>
      <c r="BH1322" s="79"/>
      <c r="BI1322" s="79"/>
      <c r="BJ1322" s="79"/>
      <c r="BK1322" s="79"/>
      <c r="BL1322" s="79"/>
      <c r="BM1322" s="79"/>
      <c r="BN1322" s="79"/>
      <c r="BO1322" s="79"/>
      <c r="BP1322" s="79"/>
      <c r="BQ1322" s="79"/>
      <c r="BR1322" s="79"/>
      <c r="BS1322" s="79"/>
      <c r="BT1322" s="79"/>
      <c r="BU1322" s="79"/>
      <c r="BV1322" s="79"/>
      <c r="BW1322" s="79"/>
      <c r="BX1322" s="79"/>
      <c r="BY1322" s="79"/>
      <c r="BZ1322" s="79"/>
      <c r="CA1322" s="79"/>
      <c r="CB1322" s="79"/>
      <c r="CC1322" s="79"/>
      <c r="CD1322" s="79"/>
      <c r="CE1322" s="79"/>
      <c r="CF1322" s="79"/>
      <c r="CG1322" s="79"/>
      <c r="CH1322" s="79"/>
      <c r="CI1322" s="79"/>
      <c r="CJ1322" s="79"/>
      <c r="CK1322" s="79"/>
      <c r="CL1322" s="79"/>
      <c r="CM1322" s="79"/>
      <c r="CN1322" s="79"/>
      <c r="CO1322" s="79"/>
      <c r="CP1322" s="79"/>
      <c r="CQ1322" s="79"/>
      <c r="CR1322" s="79"/>
      <c r="CS1322" s="79"/>
      <c r="CT1322" s="79"/>
      <c r="CU1322" s="79"/>
      <c r="CV1322" s="79"/>
      <c r="CW1322" s="79"/>
      <c r="CX1322" s="79"/>
      <c r="CY1322" s="79"/>
      <c r="CZ1322" s="79"/>
      <c r="DA1322" s="79"/>
      <c r="DB1322" s="79"/>
      <c r="DC1322" s="79"/>
      <c r="DD1322" s="79"/>
      <c r="DE1322" s="79"/>
      <c r="DF1322" s="79"/>
      <c r="DG1322" s="79"/>
      <c r="DH1322" s="79"/>
      <c r="DI1322" s="79"/>
      <c r="DJ1322" s="79"/>
      <c r="DK1322" s="79"/>
      <c r="DL1322" s="79"/>
      <c r="DM1322" s="79"/>
      <c r="DN1322" s="79"/>
      <c r="DO1322" s="79"/>
      <c r="DP1322" s="79"/>
      <c r="DQ1322" s="79"/>
      <c r="DR1322" s="79"/>
      <c r="DS1322" s="79"/>
      <c r="DT1322" s="79"/>
      <c r="DU1322" s="79"/>
      <c r="DV1322" s="79"/>
      <c r="DW1322" s="79"/>
      <c r="DX1322" s="79"/>
      <c r="DY1322" s="79"/>
      <c r="DZ1322" s="79"/>
      <c r="EA1322" s="79"/>
      <c r="EB1322" s="79"/>
      <c r="EC1322" s="79"/>
      <c r="ED1322" s="79"/>
      <c r="EE1322" s="79"/>
      <c r="EF1322" s="79"/>
      <c r="EG1322" s="79"/>
      <c r="EH1322" s="79"/>
      <c r="EI1322" s="79"/>
      <c r="EJ1322" s="79"/>
      <c r="EK1322" s="79"/>
      <c r="EL1322" s="79"/>
      <c r="EM1322" s="79"/>
      <c r="EN1322" s="79"/>
      <c r="EO1322" s="79"/>
      <c r="EP1322" s="79"/>
      <c r="EQ1322" s="79"/>
      <c r="ER1322" s="79"/>
      <c r="ES1322" s="79"/>
      <c r="ET1322" s="79"/>
      <c r="EU1322" s="79"/>
      <c r="EV1322" s="79"/>
      <c r="EW1322" s="79"/>
      <c r="EX1322" s="79"/>
      <c r="EY1322" s="79"/>
      <c r="EZ1322" s="79"/>
      <c r="FA1322" s="79"/>
      <c r="FB1322" s="79"/>
      <c r="FC1322" s="79"/>
      <c r="FD1322" s="79"/>
      <c r="FE1322" s="79"/>
      <c r="FF1322" s="79"/>
      <c r="FG1322" s="79"/>
      <c r="FH1322" s="79"/>
      <c r="FI1322" s="79"/>
      <c r="FJ1322" s="79"/>
      <c r="FK1322" s="79"/>
      <c r="FL1322" s="79"/>
      <c r="FM1322" s="79"/>
      <c r="FN1322" s="79"/>
      <c r="FO1322" s="79"/>
      <c r="FP1322" s="79"/>
      <c r="FQ1322" s="79"/>
      <c r="FR1322" s="79"/>
      <c r="FS1322" s="79"/>
      <c r="FT1322" s="79"/>
      <c r="FU1322" s="79"/>
      <c r="FV1322" s="79"/>
      <c r="FW1322" s="79"/>
      <c r="FX1322" s="79"/>
      <c r="FY1322" s="79"/>
      <c r="FZ1322" s="79"/>
      <c r="GA1322" s="79"/>
      <c r="GB1322" s="79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79"/>
      <c r="HP1322" s="79"/>
      <c r="HQ1322" s="79"/>
      <c r="HR1322" s="79"/>
      <c r="HS1322" s="79"/>
      <c r="HT1322" s="79"/>
      <c r="HU1322" s="79"/>
      <c r="HV1322" s="79"/>
      <c r="HW1322" s="79"/>
      <c r="HX1322" s="79"/>
      <c r="HY1322" s="79"/>
      <c r="HZ1322" s="79"/>
      <c r="IA1322" s="79"/>
      <c r="IB1322" s="79"/>
      <c r="IC1322" s="79"/>
      <c r="ID1322" s="79"/>
      <c r="IE1322" s="79"/>
      <c r="IF1322" s="79"/>
      <c r="IG1322" s="79"/>
      <c r="IH1322" s="79"/>
      <c r="II1322" s="79"/>
      <c r="IJ1322" s="79"/>
      <c r="IK1322" s="79"/>
      <c r="IL1322" s="79"/>
      <c r="IM1322" s="79"/>
      <c r="IN1322" s="79"/>
      <c r="IO1322" s="79"/>
      <c r="IP1322" s="79"/>
      <c r="IQ1322" s="79"/>
      <c r="IR1322" s="79"/>
      <c r="IS1322" s="79"/>
      <c r="IT1322" s="79"/>
      <c r="IU1322" s="79"/>
      <c r="IV1322" s="79"/>
      <c r="IW1322" s="79"/>
      <c r="IX1322" s="79"/>
      <c r="IY1322" s="79"/>
      <c r="IZ1322" s="79"/>
      <c r="JA1322" s="79"/>
      <c r="JB1322" s="79"/>
      <c r="JC1322" s="79"/>
      <c r="JD1322" s="79"/>
      <c r="JE1322" s="79"/>
      <c r="JF1322" s="79"/>
      <c r="JG1322" s="79"/>
      <c r="JH1322" s="79"/>
      <c r="JI1322" s="79"/>
      <c r="JJ1322" s="79"/>
      <c r="JK1322" s="79"/>
      <c r="JL1322" s="79"/>
      <c r="JM1322" s="79"/>
      <c r="JN1322" s="79"/>
      <c r="JO1322" s="79"/>
      <c r="JP1322" s="79"/>
      <c r="JQ1322" s="79"/>
      <c r="JR1322" s="79"/>
      <c r="JS1322" s="79"/>
      <c r="JT1322" s="79"/>
      <c r="JU1322" s="79"/>
      <c r="JV1322" s="79"/>
      <c r="JW1322" s="79"/>
      <c r="JX1322" s="79"/>
      <c r="JY1322" s="79"/>
      <c r="JZ1322" s="79"/>
      <c r="KA1322" s="79"/>
      <c r="KB1322" s="79"/>
      <c r="KC1322" s="79"/>
      <c r="KD1322" s="79"/>
      <c r="KE1322" s="79"/>
      <c r="KF1322" s="79"/>
      <c r="KG1322" s="79"/>
      <c r="KH1322" s="79"/>
      <c r="KI1322" s="79"/>
      <c r="KJ1322" s="79"/>
      <c r="KK1322" s="79"/>
      <c r="KL1322" s="79"/>
      <c r="KM1322" s="79"/>
      <c r="KN1322" s="79"/>
      <c r="KO1322" s="79"/>
      <c r="KP1322" s="79"/>
      <c r="KQ1322" s="79"/>
      <c r="KR1322" s="79"/>
      <c r="KS1322" s="79"/>
      <c r="KT1322" s="79"/>
      <c r="KU1322" s="79"/>
      <c r="KV1322" s="79"/>
      <c r="KW1322" s="79"/>
      <c r="KX1322" s="79"/>
      <c r="KY1322" s="79"/>
      <c r="KZ1322" s="79"/>
      <c r="LA1322" s="79"/>
      <c r="LB1322" s="79"/>
      <c r="LC1322" s="79"/>
      <c r="LD1322" s="79"/>
      <c r="LE1322" s="79"/>
      <c r="LF1322" s="79"/>
      <c r="LG1322" s="79"/>
      <c r="LH1322" s="79"/>
      <c r="LI1322" s="79"/>
      <c r="LJ1322" s="79"/>
      <c r="LK1322" s="79"/>
      <c r="LL1322" s="79"/>
      <c r="LM1322" s="79"/>
      <c r="LN1322" s="79"/>
      <c r="LO1322" s="79"/>
      <c r="LP1322" s="79"/>
      <c r="LQ1322" s="79"/>
      <c r="LR1322" s="79"/>
      <c r="LS1322" s="79"/>
      <c r="LT1322" s="79"/>
      <c r="LU1322" s="79"/>
      <c r="LV1322" s="79"/>
      <c r="LW1322" s="79"/>
      <c r="LX1322" s="79"/>
      <c r="LY1322" s="79"/>
      <c r="LZ1322" s="79"/>
      <c r="MA1322" s="79"/>
      <c r="MB1322" s="79"/>
      <c r="MC1322" s="79"/>
      <c r="MD1322" s="79"/>
      <c r="ME1322" s="79"/>
      <c r="MF1322" s="79"/>
      <c r="MG1322" s="79"/>
      <c r="MH1322" s="79"/>
      <c r="MI1322" s="79"/>
      <c r="MJ1322" s="79"/>
      <c r="MK1322" s="79"/>
      <c r="ML1322" s="79"/>
      <c r="MM1322" s="79"/>
      <c r="MN1322" s="79"/>
      <c r="MO1322" s="79"/>
      <c r="MP1322" s="79"/>
      <c r="MQ1322" s="79"/>
      <c r="MR1322" s="79"/>
      <c r="MS1322" s="79"/>
      <c r="MT1322" s="79"/>
      <c r="MU1322" s="79"/>
      <c r="MV1322" s="79"/>
      <c r="MW1322" s="79"/>
      <c r="MX1322" s="79"/>
      <c r="MY1322" s="79"/>
      <c r="MZ1322" s="79"/>
      <c r="NA1322" s="79"/>
      <c r="NB1322" s="79"/>
      <c r="NC1322" s="79"/>
      <c r="ND1322" s="79"/>
      <c r="NE1322" s="79"/>
      <c r="NF1322" s="79"/>
      <c r="NG1322" s="79"/>
      <c r="NH1322" s="79"/>
      <c r="NI1322" s="79"/>
      <c r="NJ1322" s="79"/>
      <c r="NK1322" s="79"/>
      <c r="NL1322" s="79"/>
      <c r="NM1322" s="79"/>
      <c r="NN1322" s="79"/>
      <c r="NO1322" s="79"/>
      <c r="NP1322" s="79"/>
      <c r="NQ1322" s="79"/>
      <c r="NR1322" s="79"/>
      <c r="NS1322" s="79"/>
      <c r="NT1322" s="79"/>
      <c r="NU1322" s="79"/>
      <c r="NV1322" s="79"/>
      <c r="NW1322" s="79"/>
      <c r="NX1322" s="79"/>
      <c r="NY1322" s="79"/>
      <c r="NZ1322" s="79"/>
      <c r="OA1322" s="79"/>
      <c r="OB1322" s="79"/>
      <c r="OC1322" s="79"/>
      <c r="OD1322" s="79"/>
      <c r="OE1322" s="79"/>
      <c r="OF1322" s="79"/>
      <c r="OG1322" s="79"/>
      <c r="OH1322" s="79"/>
      <c r="OI1322" s="79"/>
      <c r="OJ1322" s="79"/>
      <c r="OK1322" s="79"/>
      <c r="OL1322" s="79"/>
      <c r="OM1322" s="79"/>
      <c r="ON1322" s="79"/>
      <c r="OO1322" s="79"/>
      <c r="OP1322" s="79"/>
      <c r="OQ1322" s="79"/>
      <c r="OR1322" s="79"/>
      <c r="OS1322" s="79"/>
      <c r="OT1322" s="79"/>
      <c r="OU1322" s="79"/>
      <c r="OV1322" s="79"/>
      <c r="OW1322" s="79"/>
      <c r="OX1322" s="79"/>
      <c r="OY1322" s="79"/>
      <c r="OZ1322" s="79"/>
      <c r="PA1322" s="79"/>
      <c r="PB1322" s="79"/>
      <c r="PC1322" s="79"/>
      <c r="PD1322" s="79"/>
      <c r="PE1322" s="79"/>
      <c r="PF1322" s="79"/>
      <c r="PG1322" s="79"/>
      <c r="PH1322" s="79"/>
      <c r="PI1322" s="79"/>
      <c r="PJ1322" s="79"/>
      <c r="PK1322" s="79"/>
      <c r="PL1322" s="79"/>
      <c r="PM1322" s="79"/>
      <c r="PN1322" s="79"/>
      <c r="PO1322" s="79"/>
      <c r="PP1322" s="79"/>
      <c r="PQ1322" s="79"/>
      <c r="PR1322" s="79"/>
      <c r="PS1322" s="79"/>
      <c r="PT1322" s="79"/>
      <c r="PU1322" s="79"/>
      <c r="PV1322" s="79"/>
      <c r="PW1322" s="79"/>
      <c r="PX1322" s="79"/>
      <c r="PY1322" s="79"/>
      <c r="PZ1322" s="79"/>
      <c r="QA1322" s="79"/>
      <c r="QB1322" s="79"/>
      <c r="QC1322" s="79"/>
      <c r="QD1322" s="79"/>
      <c r="QE1322" s="79"/>
      <c r="QF1322" s="79"/>
      <c r="QG1322" s="79"/>
      <c r="QH1322" s="79"/>
      <c r="QI1322" s="79"/>
      <c r="QJ1322" s="79"/>
      <c r="QK1322" s="79"/>
      <c r="QL1322" s="79"/>
      <c r="QM1322" s="79"/>
      <c r="QN1322" s="79"/>
      <c r="QO1322" s="79"/>
      <c r="QP1322" s="79"/>
      <c r="QQ1322" s="79"/>
      <c r="QR1322" s="79"/>
      <c r="QS1322" s="79"/>
      <c r="QT1322" s="79"/>
      <c r="QU1322" s="79"/>
      <c r="QV1322" s="79"/>
      <c r="QW1322" s="79"/>
      <c r="QX1322" s="79"/>
      <c r="QY1322" s="79"/>
      <c r="QZ1322" s="79"/>
      <c r="RA1322" s="79"/>
      <c r="RB1322" s="79"/>
      <c r="RC1322" s="79"/>
      <c r="RD1322" s="79"/>
      <c r="RE1322" s="79"/>
      <c r="RF1322" s="79"/>
      <c r="RG1322" s="79"/>
      <c r="RH1322" s="79"/>
      <c r="RI1322" s="79"/>
      <c r="RJ1322" s="79"/>
      <c r="RK1322" s="79"/>
      <c r="RL1322" s="79"/>
      <c r="RM1322" s="79"/>
      <c r="RN1322" s="79"/>
      <c r="RO1322" s="79"/>
      <c r="RP1322" s="79"/>
      <c r="RQ1322" s="79"/>
      <c r="RR1322" s="79"/>
      <c r="RS1322" s="79"/>
      <c r="RT1322" s="79"/>
      <c r="RU1322" s="79"/>
      <c r="RV1322" s="79"/>
      <c r="RW1322" s="79"/>
      <c r="RX1322" s="79"/>
      <c r="RY1322" s="79"/>
      <c r="RZ1322" s="79"/>
      <c r="SA1322" s="79"/>
      <c r="SB1322" s="79"/>
      <c r="SC1322" s="79"/>
      <c r="SD1322" s="79"/>
      <c r="SE1322" s="79"/>
      <c r="SF1322" s="79"/>
      <c r="SG1322" s="79"/>
      <c r="SH1322" s="79"/>
      <c r="SI1322" s="79"/>
      <c r="SJ1322" s="79"/>
      <c r="SK1322" s="79"/>
      <c r="SL1322" s="79"/>
      <c r="SM1322" s="79"/>
      <c r="SN1322" s="79"/>
      <c r="SO1322" s="79"/>
      <c r="SP1322" s="79"/>
      <c r="SQ1322" s="79"/>
      <c r="SR1322" s="79"/>
      <c r="SS1322" s="79"/>
      <c r="ST1322" s="79"/>
      <c r="SU1322" s="79"/>
      <c r="SV1322" s="79"/>
      <c r="SW1322" s="79"/>
      <c r="SX1322" s="79"/>
      <c r="SY1322" s="79"/>
      <c r="SZ1322" s="79"/>
      <c r="TA1322" s="79"/>
      <c r="TB1322" s="79"/>
      <c r="TC1322" s="79"/>
      <c r="TD1322" s="79"/>
      <c r="TE1322" s="79"/>
      <c r="TF1322" s="79"/>
      <c r="TG1322" s="79"/>
      <c r="TH1322" s="79"/>
      <c r="TI1322" s="79"/>
      <c r="TJ1322" s="79"/>
      <c r="TK1322" s="79"/>
      <c r="TL1322" s="79"/>
      <c r="TM1322" s="79"/>
      <c r="TN1322" s="79"/>
      <c r="TO1322" s="79"/>
      <c r="TP1322" s="79"/>
      <c r="TQ1322" s="79"/>
      <c r="TR1322" s="79"/>
      <c r="TS1322" s="79"/>
      <c r="TT1322" s="79"/>
      <c r="TU1322" s="79"/>
      <c r="TV1322" s="79"/>
      <c r="TW1322" s="79"/>
      <c r="TX1322" s="79"/>
      <c r="TY1322" s="79"/>
      <c r="TZ1322" s="79"/>
      <c r="UA1322" s="79"/>
      <c r="UB1322" s="79"/>
      <c r="UC1322" s="79"/>
      <c r="UD1322" s="79"/>
      <c r="UE1322" s="79"/>
      <c r="UF1322" s="79"/>
      <c r="UG1322" s="79"/>
      <c r="UH1322" s="79"/>
      <c r="UI1322" s="79"/>
      <c r="UJ1322" s="79"/>
      <c r="UK1322" s="79"/>
      <c r="UL1322" s="79"/>
      <c r="UM1322" s="79"/>
      <c r="UN1322" s="79"/>
      <c r="UO1322" s="79"/>
      <c r="UP1322" s="79"/>
      <c r="UQ1322" s="79"/>
      <c r="UR1322" s="79"/>
      <c r="US1322" s="79"/>
      <c r="UT1322" s="79"/>
      <c r="UU1322" s="79"/>
      <c r="UV1322" s="79"/>
      <c r="UW1322" s="79"/>
      <c r="UX1322" s="79"/>
      <c r="UY1322" s="79"/>
      <c r="UZ1322" s="79"/>
      <c r="VA1322" s="79"/>
      <c r="VB1322" s="79"/>
      <c r="VC1322" s="79"/>
      <c r="VD1322" s="79"/>
      <c r="VE1322" s="79"/>
      <c r="VF1322" s="79"/>
      <c r="VG1322" s="79"/>
      <c r="VH1322" s="79"/>
      <c r="VI1322" s="79"/>
      <c r="VJ1322" s="79"/>
      <c r="VK1322" s="79"/>
      <c r="VL1322" s="79"/>
      <c r="VM1322" s="79"/>
      <c r="VN1322" s="79"/>
      <c r="VO1322" s="79"/>
      <c r="VP1322" s="79"/>
      <c r="VQ1322" s="79"/>
      <c r="VR1322" s="79"/>
      <c r="VS1322" s="79"/>
      <c r="VT1322" s="79"/>
      <c r="VU1322" s="79"/>
      <c r="VV1322" s="79"/>
      <c r="VW1322" s="79"/>
      <c r="VX1322" s="79"/>
      <c r="VY1322" s="79"/>
      <c r="VZ1322" s="79"/>
      <c r="WA1322" s="79"/>
      <c r="WB1322" s="79"/>
      <c r="WC1322" s="79"/>
    </row>
    <row r="1323" spans="1:601" s="102" customFormat="1">
      <c r="A1323" s="54">
        <f>IF(C1323=C1322,A1322,IF(C1323=(C1322+1),A1322,(A1322+1)))</f>
        <v>193</v>
      </c>
      <c r="B1323" s="50" t="str">
        <f>IF(L1323="Stroke",IF(M1323=M1322,IF(A1323&lt;&gt;A1322,1,IF(L1322="Stroke",B1322+1,IF(L1321="Stroke",B1321+1,IF(L1320="Stroke",B1320+1,IF(L1319="Stroke",B1319+1,IF(L1318="Stroke",B1318+1,IF(L1317="Stroke",B1317+1,IF(L1316="Stroke",B1316+1,"")))))))),IF(A1323&lt;&gt;A1321,1,IF(M1323=M1321,IF(L1321="Stroke",B1321+1,IF(M1323=M1320,IF(L1320="Stroke",B1320+1,""))),1))),"")</f>
        <v/>
      </c>
      <c r="C1323" s="54">
        <f t="shared" si="40"/>
        <v>50645</v>
      </c>
      <c r="D1323" s="54" t="str">
        <f t="shared" si="41"/>
        <v>201826</v>
      </c>
      <c r="E1323" s="54">
        <v>2018</v>
      </c>
      <c r="F1323" s="54">
        <v>2</v>
      </c>
      <c r="G1323" s="54">
        <v>6</v>
      </c>
      <c r="H1323" s="54">
        <v>14</v>
      </c>
      <c r="I1323" s="54">
        <v>4</v>
      </c>
      <c r="J1323" s="54">
        <v>5</v>
      </c>
      <c r="K1323" s="54">
        <v>90</v>
      </c>
      <c r="L1323" s="54" t="s">
        <v>29</v>
      </c>
      <c r="M1323" s="54">
        <v>1</v>
      </c>
      <c r="N1323" s="54" t="s">
        <v>21</v>
      </c>
      <c r="O1323" s="54" t="s">
        <v>27</v>
      </c>
      <c r="P1323" s="54">
        <v>0</v>
      </c>
      <c r="Q1323" s="54" t="s">
        <v>141</v>
      </c>
      <c r="R1323" s="61"/>
      <c r="S1323" s="61"/>
      <c r="T1323" s="61"/>
      <c r="U1323" s="79"/>
      <c r="V1323" s="79"/>
      <c r="W1323" s="79"/>
      <c r="X1323" s="79"/>
      <c r="Y1323" s="79"/>
      <c r="Z1323" s="79"/>
      <c r="AA1323" s="79"/>
      <c r="AB1323" s="79"/>
      <c r="AC1323" s="79"/>
      <c r="AD1323" s="79"/>
      <c r="AE1323" s="79"/>
      <c r="AF1323" s="79"/>
      <c r="AG1323" s="79"/>
      <c r="AH1323" s="79"/>
      <c r="AI1323" s="79"/>
      <c r="AJ1323" s="79"/>
      <c r="AK1323" s="79"/>
      <c r="AL1323" s="79"/>
      <c r="AM1323" s="79"/>
      <c r="AN1323" s="79"/>
      <c r="AO1323" s="79"/>
      <c r="AP1323" s="79"/>
      <c r="AQ1323" s="79"/>
      <c r="AR1323" s="79"/>
      <c r="AS1323" s="79"/>
      <c r="AT1323" s="79"/>
      <c r="AU1323" s="79"/>
      <c r="AV1323" s="79"/>
      <c r="AW1323" s="79"/>
      <c r="AX1323" s="79"/>
      <c r="AY1323" s="79"/>
      <c r="AZ1323" s="79"/>
      <c r="BA1323" s="79"/>
      <c r="BB1323" s="79"/>
      <c r="BC1323" s="79"/>
      <c r="BD1323" s="79"/>
      <c r="BE1323" s="79"/>
      <c r="BF1323" s="79"/>
      <c r="BG1323" s="79"/>
      <c r="BH1323" s="79"/>
      <c r="BI1323" s="79"/>
      <c r="BJ1323" s="79"/>
      <c r="BK1323" s="79"/>
      <c r="BL1323" s="79"/>
      <c r="BM1323" s="79"/>
      <c r="BN1323" s="79"/>
      <c r="BO1323" s="79"/>
      <c r="BP1323" s="79"/>
      <c r="BQ1323" s="79"/>
      <c r="BR1323" s="79"/>
      <c r="BS1323" s="79"/>
      <c r="BT1323" s="79"/>
      <c r="BU1323" s="79"/>
      <c r="BV1323" s="79"/>
      <c r="BW1323" s="79"/>
      <c r="BX1323" s="79"/>
      <c r="BY1323" s="79"/>
      <c r="BZ1323" s="79"/>
      <c r="CA1323" s="79"/>
      <c r="CB1323" s="79"/>
      <c r="CC1323" s="79"/>
      <c r="CD1323" s="79"/>
      <c r="CE1323" s="79"/>
      <c r="CF1323" s="79"/>
      <c r="CG1323" s="79"/>
      <c r="CH1323" s="79"/>
      <c r="CI1323" s="79"/>
      <c r="CJ1323" s="79"/>
      <c r="CK1323" s="79"/>
      <c r="CL1323" s="79"/>
      <c r="CM1323" s="79"/>
      <c r="CN1323" s="79"/>
      <c r="CO1323" s="79"/>
      <c r="CP1323" s="79"/>
      <c r="CQ1323" s="79"/>
      <c r="CR1323" s="79"/>
      <c r="CS1323" s="79"/>
      <c r="CT1323" s="79"/>
      <c r="CU1323" s="79"/>
      <c r="CV1323" s="79"/>
      <c r="CW1323" s="79"/>
      <c r="CX1323" s="79"/>
      <c r="CY1323" s="79"/>
      <c r="CZ1323" s="79"/>
      <c r="DA1323" s="79"/>
      <c r="DB1323" s="79"/>
      <c r="DC1323" s="79"/>
      <c r="DD1323" s="79"/>
      <c r="DE1323" s="79"/>
      <c r="DF1323" s="79"/>
      <c r="DG1323" s="79"/>
      <c r="DH1323" s="79"/>
      <c r="DI1323" s="79"/>
      <c r="DJ1323" s="79"/>
      <c r="DK1323" s="79"/>
      <c r="DL1323" s="79"/>
      <c r="DM1323" s="79"/>
      <c r="DN1323" s="79"/>
      <c r="DO1323" s="79"/>
      <c r="DP1323" s="79"/>
      <c r="DQ1323" s="79"/>
      <c r="DR1323" s="79"/>
      <c r="DS1323" s="79"/>
      <c r="DT1323" s="79"/>
      <c r="DU1323" s="79"/>
      <c r="DV1323" s="79"/>
      <c r="DW1323" s="79"/>
      <c r="DX1323" s="79"/>
      <c r="DY1323" s="79"/>
      <c r="DZ1323" s="79"/>
      <c r="EA1323" s="79"/>
      <c r="EB1323" s="79"/>
      <c r="EC1323" s="79"/>
      <c r="ED1323" s="79"/>
      <c r="EE1323" s="79"/>
      <c r="EF1323" s="79"/>
      <c r="EG1323" s="79"/>
      <c r="EH1323" s="79"/>
      <c r="EI1323" s="79"/>
      <c r="EJ1323" s="79"/>
      <c r="EK1323" s="79"/>
      <c r="EL1323" s="79"/>
      <c r="EM1323" s="79"/>
      <c r="EN1323" s="79"/>
      <c r="EO1323" s="79"/>
      <c r="EP1323" s="79"/>
      <c r="EQ1323" s="79"/>
      <c r="ER1323" s="79"/>
      <c r="ES1323" s="79"/>
      <c r="ET1323" s="79"/>
      <c r="EU1323" s="79"/>
      <c r="EV1323" s="79"/>
      <c r="EW1323" s="79"/>
      <c r="EX1323" s="79"/>
      <c r="EY1323" s="79"/>
      <c r="EZ1323" s="79"/>
      <c r="FA1323" s="79"/>
      <c r="FB1323" s="79"/>
      <c r="FC1323" s="79"/>
      <c r="FD1323" s="79"/>
      <c r="FE1323" s="79"/>
      <c r="FF1323" s="79"/>
      <c r="FG1323" s="79"/>
      <c r="FH1323" s="79"/>
      <c r="FI1323" s="79"/>
      <c r="FJ1323" s="79"/>
      <c r="FK1323" s="79"/>
      <c r="FL1323" s="79"/>
      <c r="FM1323" s="79"/>
      <c r="FN1323" s="79"/>
      <c r="FO1323" s="79"/>
      <c r="FP1323" s="79"/>
      <c r="FQ1323" s="79"/>
      <c r="FR1323" s="79"/>
      <c r="FS1323" s="79"/>
      <c r="FT1323" s="79"/>
      <c r="FU1323" s="79"/>
      <c r="FV1323" s="79"/>
      <c r="FW1323" s="79"/>
      <c r="FX1323" s="79"/>
      <c r="FY1323" s="79"/>
      <c r="FZ1323" s="79"/>
      <c r="GA1323" s="79"/>
      <c r="GB1323" s="79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79"/>
      <c r="HP1323" s="79"/>
      <c r="HQ1323" s="79"/>
      <c r="HR1323" s="79"/>
      <c r="HS1323" s="79"/>
      <c r="HT1323" s="79"/>
      <c r="HU1323" s="79"/>
      <c r="HV1323" s="79"/>
      <c r="HW1323" s="79"/>
      <c r="HX1323" s="79"/>
      <c r="HY1323" s="79"/>
      <c r="HZ1323" s="79"/>
      <c r="IA1323" s="79"/>
      <c r="IB1323" s="79"/>
      <c r="IC1323" s="79"/>
      <c r="ID1323" s="79"/>
      <c r="IE1323" s="79"/>
      <c r="IF1323" s="79"/>
      <c r="IG1323" s="79"/>
      <c r="IH1323" s="79"/>
      <c r="II1323" s="79"/>
      <c r="IJ1323" s="79"/>
      <c r="IK1323" s="79"/>
      <c r="IL1323" s="79"/>
      <c r="IM1323" s="79"/>
      <c r="IN1323" s="79"/>
      <c r="IO1323" s="79"/>
      <c r="IP1323" s="79"/>
      <c r="IQ1323" s="79"/>
      <c r="IR1323" s="79"/>
      <c r="IS1323" s="79"/>
      <c r="IT1323" s="79"/>
      <c r="IU1323" s="79"/>
      <c r="IV1323" s="79"/>
      <c r="IW1323" s="79"/>
      <c r="IX1323" s="79"/>
      <c r="IY1323" s="79"/>
      <c r="IZ1323" s="79"/>
      <c r="JA1323" s="79"/>
      <c r="JB1323" s="79"/>
      <c r="JC1323" s="79"/>
      <c r="JD1323" s="79"/>
      <c r="JE1323" s="79"/>
      <c r="JF1323" s="79"/>
      <c r="JG1323" s="79"/>
      <c r="JH1323" s="79"/>
      <c r="JI1323" s="79"/>
      <c r="JJ1323" s="79"/>
      <c r="JK1323" s="79"/>
      <c r="JL1323" s="79"/>
      <c r="JM1323" s="79"/>
      <c r="JN1323" s="79"/>
      <c r="JO1323" s="79"/>
      <c r="JP1323" s="79"/>
      <c r="JQ1323" s="79"/>
      <c r="JR1323" s="79"/>
      <c r="JS1323" s="79"/>
      <c r="JT1323" s="79"/>
      <c r="JU1323" s="79"/>
      <c r="JV1323" s="79"/>
      <c r="JW1323" s="79"/>
      <c r="JX1323" s="79"/>
      <c r="JY1323" s="79"/>
      <c r="JZ1323" s="79"/>
      <c r="KA1323" s="79"/>
      <c r="KB1323" s="79"/>
      <c r="KC1323" s="79"/>
      <c r="KD1323" s="79"/>
      <c r="KE1323" s="79"/>
      <c r="KF1323" s="79"/>
      <c r="KG1323" s="79"/>
      <c r="KH1323" s="79"/>
      <c r="KI1323" s="79"/>
      <c r="KJ1323" s="79"/>
      <c r="KK1323" s="79"/>
      <c r="KL1323" s="79"/>
      <c r="KM1323" s="79"/>
      <c r="KN1323" s="79"/>
      <c r="KO1323" s="79"/>
      <c r="KP1323" s="79"/>
      <c r="KQ1323" s="79"/>
      <c r="KR1323" s="79"/>
      <c r="KS1323" s="79"/>
      <c r="KT1323" s="79"/>
      <c r="KU1323" s="79"/>
      <c r="KV1323" s="79"/>
      <c r="KW1323" s="79"/>
      <c r="KX1323" s="79"/>
      <c r="KY1323" s="79"/>
      <c r="KZ1323" s="79"/>
      <c r="LA1323" s="79"/>
      <c r="LB1323" s="79"/>
      <c r="LC1323" s="79"/>
      <c r="LD1323" s="79"/>
      <c r="LE1323" s="79"/>
      <c r="LF1323" s="79"/>
      <c r="LG1323" s="79"/>
      <c r="LH1323" s="79"/>
      <c r="LI1323" s="79"/>
      <c r="LJ1323" s="79"/>
      <c r="LK1323" s="79"/>
      <c r="LL1323" s="79"/>
      <c r="LM1323" s="79"/>
      <c r="LN1323" s="79"/>
      <c r="LO1323" s="79"/>
      <c r="LP1323" s="79"/>
      <c r="LQ1323" s="79"/>
      <c r="LR1323" s="79"/>
      <c r="LS1323" s="79"/>
      <c r="LT1323" s="79"/>
      <c r="LU1323" s="79"/>
      <c r="LV1323" s="79"/>
      <c r="LW1323" s="79"/>
      <c r="LX1323" s="79"/>
      <c r="LY1323" s="79"/>
      <c r="LZ1323" s="79"/>
      <c r="MA1323" s="79"/>
      <c r="MB1323" s="79"/>
      <c r="MC1323" s="79"/>
      <c r="MD1323" s="79"/>
      <c r="ME1323" s="79"/>
      <c r="MF1323" s="79"/>
      <c r="MG1323" s="79"/>
      <c r="MH1323" s="79"/>
      <c r="MI1323" s="79"/>
      <c r="MJ1323" s="79"/>
      <c r="MK1323" s="79"/>
      <c r="ML1323" s="79"/>
      <c r="MM1323" s="79"/>
      <c r="MN1323" s="79"/>
      <c r="MO1323" s="79"/>
      <c r="MP1323" s="79"/>
      <c r="MQ1323" s="79"/>
      <c r="MR1323" s="79"/>
      <c r="MS1323" s="79"/>
      <c r="MT1323" s="79"/>
      <c r="MU1323" s="79"/>
      <c r="MV1323" s="79"/>
      <c r="MW1323" s="79"/>
      <c r="MX1323" s="79"/>
      <c r="MY1323" s="79"/>
      <c r="MZ1323" s="79"/>
      <c r="NA1323" s="79"/>
      <c r="NB1323" s="79"/>
      <c r="NC1323" s="79"/>
      <c r="ND1323" s="79"/>
      <c r="NE1323" s="79"/>
      <c r="NF1323" s="79"/>
      <c r="NG1323" s="79"/>
      <c r="NH1323" s="79"/>
      <c r="NI1323" s="79"/>
      <c r="NJ1323" s="79"/>
      <c r="NK1323" s="79"/>
      <c r="NL1323" s="79"/>
      <c r="NM1323" s="79"/>
      <c r="NN1323" s="79"/>
      <c r="NO1323" s="79"/>
      <c r="NP1323" s="79"/>
      <c r="NQ1323" s="79"/>
      <c r="NR1323" s="79"/>
      <c r="NS1323" s="79"/>
      <c r="NT1323" s="79"/>
      <c r="NU1323" s="79"/>
      <c r="NV1323" s="79"/>
      <c r="NW1323" s="79"/>
      <c r="NX1323" s="79"/>
      <c r="NY1323" s="79"/>
      <c r="NZ1323" s="79"/>
      <c r="OA1323" s="79"/>
      <c r="OB1323" s="79"/>
      <c r="OC1323" s="79"/>
      <c r="OD1323" s="79"/>
      <c r="OE1323" s="79"/>
      <c r="OF1323" s="79"/>
      <c r="OG1323" s="79"/>
      <c r="OH1323" s="79"/>
      <c r="OI1323" s="79"/>
      <c r="OJ1323" s="79"/>
      <c r="OK1323" s="79"/>
      <c r="OL1323" s="79"/>
      <c r="OM1323" s="79"/>
      <c r="ON1323" s="79"/>
      <c r="OO1323" s="79"/>
      <c r="OP1323" s="79"/>
      <c r="OQ1323" s="79"/>
      <c r="OR1323" s="79"/>
      <c r="OS1323" s="79"/>
      <c r="OT1323" s="79"/>
      <c r="OU1323" s="79"/>
      <c r="OV1323" s="79"/>
      <c r="OW1323" s="79"/>
      <c r="OX1323" s="79"/>
      <c r="OY1323" s="79"/>
      <c r="OZ1323" s="79"/>
      <c r="PA1323" s="79"/>
      <c r="PB1323" s="79"/>
      <c r="PC1323" s="79"/>
      <c r="PD1323" s="79"/>
      <c r="PE1323" s="79"/>
      <c r="PF1323" s="79"/>
      <c r="PG1323" s="79"/>
      <c r="PH1323" s="79"/>
      <c r="PI1323" s="79"/>
      <c r="PJ1323" s="79"/>
      <c r="PK1323" s="79"/>
      <c r="PL1323" s="79"/>
      <c r="PM1323" s="79"/>
      <c r="PN1323" s="79"/>
      <c r="PO1323" s="79"/>
      <c r="PP1323" s="79"/>
      <c r="PQ1323" s="79"/>
      <c r="PR1323" s="79"/>
      <c r="PS1323" s="79"/>
      <c r="PT1323" s="79"/>
      <c r="PU1323" s="79"/>
      <c r="PV1323" s="79"/>
      <c r="PW1323" s="79"/>
      <c r="PX1323" s="79"/>
      <c r="PY1323" s="79"/>
      <c r="PZ1323" s="79"/>
      <c r="QA1323" s="79"/>
      <c r="QB1323" s="79"/>
      <c r="QC1323" s="79"/>
      <c r="QD1323" s="79"/>
      <c r="QE1323" s="79"/>
      <c r="QF1323" s="79"/>
      <c r="QG1323" s="79"/>
      <c r="QH1323" s="79"/>
      <c r="QI1323" s="79"/>
      <c r="QJ1323" s="79"/>
      <c r="QK1323" s="79"/>
      <c r="QL1323" s="79"/>
      <c r="QM1323" s="79"/>
      <c r="QN1323" s="79"/>
      <c r="QO1323" s="79"/>
      <c r="QP1323" s="79"/>
      <c r="QQ1323" s="79"/>
      <c r="QR1323" s="79"/>
      <c r="QS1323" s="79"/>
      <c r="QT1323" s="79"/>
      <c r="QU1323" s="79"/>
      <c r="QV1323" s="79"/>
      <c r="QW1323" s="79"/>
      <c r="QX1323" s="79"/>
      <c r="QY1323" s="79"/>
      <c r="QZ1323" s="79"/>
      <c r="RA1323" s="79"/>
      <c r="RB1323" s="79"/>
      <c r="RC1323" s="79"/>
      <c r="RD1323" s="79"/>
      <c r="RE1323" s="79"/>
      <c r="RF1323" s="79"/>
      <c r="RG1323" s="79"/>
      <c r="RH1323" s="79"/>
      <c r="RI1323" s="79"/>
      <c r="RJ1323" s="79"/>
      <c r="RK1323" s="79"/>
      <c r="RL1323" s="79"/>
      <c r="RM1323" s="79"/>
      <c r="RN1323" s="79"/>
      <c r="RO1323" s="79"/>
      <c r="RP1323" s="79"/>
      <c r="RQ1323" s="79"/>
      <c r="RR1323" s="79"/>
      <c r="RS1323" s="79"/>
      <c r="RT1323" s="79"/>
      <c r="RU1323" s="79"/>
      <c r="RV1323" s="79"/>
      <c r="RW1323" s="79"/>
      <c r="RX1323" s="79"/>
      <c r="RY1323" s="79"/>
      <c r="RZ1323" s="79"/>
      <c r="SA1323" s="79"/>
      <c r="SB1323" s="79"/>
      <c r="SC1323" s="79"/>
      <c r="SD1323" s="79"/>
      <c r="SE1323" s="79"/>
      <c r="SF1323" s="79"/>
      <c r="SG1323" s="79"/>
      <c r="SH1323" s="79"/>
      <c r="SI1323" s="79"/>
      <c r="SJ1323" s="79"/>
      <c r="SK1323" s="79"/>
      <c r="SL1323" s="79"/>
      <c r="SM1323" s="79"/>
      <c r="SN1323" s="79"/>
      <c r="SO1323" s="79"/>
      <c r="SP1323" s="79"/>
      <c r="SQ1323" s="79"/>
      <c r="SR1323" s="79"/>
      <c r="SS1323" s="79"/>
      <c r="ST1323" s="79"/>
      <c r="SU1323" s="79"/>
      <c r="SV1323" s="79"/>
      <c r="SW1323" s="79"/>
      <c r="SX1323" s="79"/>
      <c r="SY1323" s="79"/>
      <c r="SZ1323" s="79"/>
      <c r="TA1323" s="79"/>
      <c r="TB1323" s="79"/>
      <c r="TC1323" s="79"/>
      <c r="TD1323" s="79"/>
      <c r="TE1323" s="79"/>
      <c r="TF1323" s="79"/>
      <c r="TG1323" s="79"/>
      <c r="TH1323" s="79"/>
      <c r="TI1323" s="79"/>
      <c r="TJ1323" s="79"/>
      <c r="TK1323" s="79"/>
      <c r="TL1323" s="79"/>
      <c r="TM1323" s="79"/>
      <c r="TN1323" s="79"/>
      <c r="TO1323" s="79"/>
      <c r="TP1323" s="79"/>
      <c r="TQ1323" s="79"/>
      <c r="TR1323" s="79"/>
      <c r="TS1323" s="79"/>
      <c r="TT1323" s="79"/>
      <c r="TU1323" s="79"/>
      <c r="TV1323" s="79"/>
      <c r="TW1323" s="79"/>
      <c r="TX1323" s="79"/>
      <c r="TY1323" s="79"/>
      <c r="TZ1323" s="79"/>
      <c r="UA1323" s="79"/>
      <c r="UB1323" s="79"/>
      <c r="UC1323" s="79"/>
      <c r="UD1323" s="79"/>
      <c r="UE1323" s="79"/>
      <c r="UF1323" s="79"/>
      <c r="UG1323" s="79"/>
      <c r="UH1323" s="79"/>
      <c r="UI1323" s="79"/>
      <c r="UJ1323" s="79"/>
      <c r="UK1323" s="79"/>
      <c r="UL1323" s="79"/>
      <c r="UM1323" s="79"/>
      <c r="UN1323" s="79"/>
      <c r="UO1323" s="79"/>
      <c r="UP1323" s="79"/>
      <c r="UQ1323" s="79"/>
      <c r="UR1323" s="79"/>
      <c r="US1323" s="79"/>
      <c r="UT1323" s="79"/>
      <c r="UU1323" s="79"/>
      <c r="UV1323" s="79"/>
      <c r="UW1323" s="79"/>
      <c r="UX1323" s="79"/>
      <c r="UY1323" s="79"/>
      <c r="UZ1323" s="79"/>
      <c r="VA1323" s="79"/>
      <c r="VB1323" s="79"/>
      <c r="VC1323" s="79"/>
      <c r="VD1323" s="79"/>
      <c r="VE1323" s="79"/>
      <c r="VF1323" s="79"/>
      <c r="VG1323" s="79"/>
      <c r="VH1323" s="79"/>
      <c r="VI1323" s="79"/>
      <c r="VJ1323" s="79"/>
      <c r="VK1323" s="79"/>
      <c r="VL1323" s="79"/>
      <c r="VM1323" s="79"/>
      <c r="VN1323" s="79"/>
      <c r="VO1323" s="79"/>
      <c r="VP1323" s="79"/>
      <c r="VQ1323" s="79"/>
      <c r="VR1323" s="79"/>
      <c r="VS1323" s="79"/>
      <c r="VT1323" s="79"/>
      <c r="VU1323" s="79"/>
      <c r="VV1323" s="79"/>
      <c r="VW1323" s="79"/>
      <c r="VX1323" s="79"/>
      <c r="VY1323" s="79"/>
      <c r="VZ1323" s="79"/>
      <c r="WA1323" s="79"/>
      <c r="WB1323" s="79"/>
      <c r="WC1323" s="79"/>
    </row>
    <row r="1324" spans="1:601" s="102" customFormat="1">
      <c r="A1324" s="54">
        <f>IF(C1324=C1323,A1323,IF(C1324=(C1323+1),A1323,(A1323+1)))</f>
        <v>193</v>
      </c>
      <c r="B1324" s="50" t="str">
        <f>IF(L1324="Stroke",IF(M1324=M1323,IF(A1324&lt;&gt;A1323,1,IF(L1323="Stroke",B1323+1,IF(L1322="Stroke",B1322+1,IF(L1321="Stroke",B1321+1,IF(L1320="Stroke",B1320+1,IF(L1319="Stroke",B1319+1,IF(L1318="Stroke",B1318+1,IF(L1317="Stroke",B1317+1,"")))))))),IF(A1324&lt;&gt;A1322,1,IF(M1324=M1322,IF(L1322="Stroke",B1322+1,IF(M1324=M1321,IF(L1321="Stroke",B1321+1,""))),1))),"")</f>
        <v/>
      </c>
      <c r="C1324" s="54">
        <f t="shared" si="40"/>
        <v>50645</v>
      </c>
      <c r="D1324" s="54" t="str">
        <f t="shared" si="41"/>
        <v>201826</v>
      </c>
      <c r="E1324" s="54">
        <v>2018</v>
      </c>
      <c r="F1324" s="54">
        <v>2</v>
      </c>
      <c r="G1324" s="54">
        <v>6</v>
      </c>
      <c r="H1324" s="54">
        <v>14</v>
      </c>
      <c r="I1324" s="54">
        <v>4</v>
      </c>
      <c r="J1324" s="54">
        <v>5</v>
      </c>
      <c r="K1324" s="54">
        <v>93</v>
      </c>
      <c r="L1324" s="54" t="s">
        <v>29</v>
      </c>
      <c r="M1324" s="54">
        <v>1</v>
      </c>
      <c r="N1324" s="54" t="s">
        <v>21</v>
      </c>
      <c r="O1324" s="54" t="s">
        <v>27</v>
      </c>
      <c r="P1324" s="54">
        <v>0</v>
      </c>
      <c r="Q1324" s="54" t="s">
        <v>150</v>
      </c>
      <c r="R1324" s="61"/>
      <c r="S1324" s="61"/>
      <c r="T1324" s="61"/>
      <c r="U1324" s="79"/>
      <c r="V1324" s="79"/>
      <c r="W1324" s="79"/>
      <c r="X1324" s="79"/>
      <c r="Y1324" s="79"/>
      <c r="Z1324" s="79"/>
      <c r="AA1324" s="79"/>
      <c r="AB1324" s="79"/>
      <c r="AC1324" s="79"/>
      <c r="AD1324" s="79"/>
      <c r="AE1324" s="79"/>
      <c r="AF1324" s="79"/>
      <c r="AG1324" s="79"/>
      <c r="AH1324" s="79"/>
      <c r="AI1324" s="79"/>
      <c r="AJ1324" s="79"/>
      <c r="AK1324" s="79"/>
      <c r="AL1324" s="79"/>
      <c r="AM1324" s="79"/>
      <c r="AN1324" s="79"/>
      <c r="AO1324" s="79"/>
      <c r="AP1324" s="79"/>
      <c r="AQ1324" s="79"/>
      <c r="AR1324" s="79"/>
      <c r="AS1324" s="79"/>
      <c r="AT1324" s="79"/>
      <c r="AU1324" s="79"/>
      <c r="AV1324" s="79"/>
      <c r="AW1324" s="79"/>
      <c r="AX1324" s="79"/>
      <c r="AY1324" s="79"/>
      <c r="AZ1324" s="79"/>
      <c r="BA1324" s="79"/>
      <c r="BB1324" s="79"/>
      <c r="BC1324" s="79"/>
      <c r="BD1324" s="79"/>
      <c r="BE1324" s="79"/>
      <c r="BF1324" s="79"/>
      <c r="BG1324" s="79"/>
      <c r="BH1324" s="79"/>
      <c r="BI1324" s="79"/>
      <c r="BJ1324" s="79"/>
      <c r="BK1324" s="79"/>
      <c r="BL1324" s="79"/>
      <c r="BM1324" s="79"/>
      <c r="BN1324" s="79"/>
      <c r="BO1324" s="79"/>
      <c r="BP1324" s="79"/>
      <c r="BQ1324" s="79"/>
      <c r="BR1324" s="79"/>
      <c r="BS1324" s="79"/>
      <c r="BT1324" s="79"/>
      <c r="BU1324" s="79"/>
      <c r="BV1324" s="79"/>
      <c r="BW1324" s="79"/>
      <c r="BX1324" s="79"/>
      <c r="BY1324" s="79"/>
      <c r="BZ1324" s="79"/>
      <c r="CA1324" s="79"/>
      <c r="CB1324" s="79"/>
      <c r="CC1324" s="79"/>
      <c r="CD1324" s="79"/>
      <c r="CE1324" s="79"/>
      <c r="CF1324" s="79"/>
      <c r="CG1324" s="79"/>
      <c r="CH1324" s="79"/>
      <c r="CI1324" s="79"/>
      <c r="CJ1324" s="79"/>
      <c r="CK1324" s="79"/>
      <c r="CL1324" s="79"/>
      <c r="CM1324" s="79"/>
      <c r="CN1324" s="79"/>
      <c r="CO1324" s="79"/>
      <c r="CP1324" s="79"/>
      <c r="CQ1324" s="79"/>
      <c r="CR1324" s="79"/>
      <c r="CS1324" s="79"/>
      <c r="CT1324" s="79"/>
      <c r="CU1324" s="79"/>
      <c r="CV1324" s="79"/>
      <c r="CW1324" s="79"/>
      <c r="CX1324" s="79"/>
      <c r="CY1324" s="79"/>
      <c r="CZ1324" s="79"/>
      <c r="DA1324" s="79"/>
      <c r="DB1324" s="79"/>
      <c r="DC1324" s="79"/>
      <c r="DD1324" s="79"/>
      <c r="DE1324" s="79"/>
      <c r="DF1324" s="79"/>
      <c r="DG1324" s="79"/>
      <c r="DH1324" s="79"/>
      <c r="DI1324" s="79"/>
      <c r="DJ1324" s="79"/>
      <c r="DK1324" s="79"/>
      <c r="DL1324" s="79"/>
      <c r="DM1324" s="79"/>
      <c r="DN1324" s="79"/>
      <c r="DO1324" s="79"/>
      <c r="DP1324" s="79"/>
      <c r="DQ1324" s="79"/>
      <c r="DR1324" s="79"/>
      <c r="DS1324" s="79"/>
      <c r="DT1324" s="79"/>
      <c r="DU1324" s="79"/>
      <c r="DV1324" s="79"/>
      <c r="DW1324" s="79"/>
      <c r="DX1324" s="79"/>
      <c r="DY1324" s="79"/>
      <c r="DZ1324" s="79"/>
      <c r="EA1324" s="79"/>
      <c r="EB1324" s="79"/>
      <c r="EC1324" s="79"/>
      <c r="ED1324" s="79"/>
      <c r="EE1324" s="79"/>
      <c r="EF1324" s="79"/>
      <c r="EG1324" s="79"/>
      <c r="EH1324" s="79"/>
      <c r="EI1324" s="79"/>
      <c r="EJ1324" s="79"/>
      <c r="EK1324" s="79"/>
      <c r="EL1324" s="79"/>
      <c r="EM1324" s="79"/>
      <c r="EN1324" s="79"/>
      <c r="EO1324" s="79"/>
      <c r="EP1324" s="79"/>
      <c r="EQ1324" s="79"/>
      <c r="ER1324" s="79"/>
      <c r="ES1324" s="79"/>
      <c r="ET1324" s="79"/>
      <c r="EU1324" s="79"/>
      <c r="EV1324" s="79"/>
      <c r="EW1324" s="79"/>
      <c r="EX1324" s="79"/>
      <c r="EY1324" s="79"/>
      <c r="EZ1324" s="79"/>
      <c r="FA1324" s="79"/>
      <c r="FB1324" s="79"/>
      <c r="FC1324" s="79"/>
      <c r="FD1324" s="79"/>
      <c r="FE1324" s="79"/>
      <c r="FF1324" s="79"/>
      <c r="FG1324" s="79"/>
      <c r="FH1324" s="79"/>
      <c r="FI1324" s="79"/>
      <c r="FJ1324" s="79"/>
      <c r="FK1324" s="79"/>
      <c r="FL1324" s="79"/>
      <c r="FM1324" s="79"/>
      <c r="FN1324" s="79"/>
      <c r="FO1324" s="79"/>
      <c r="FP1324" s="79"/>
      <c r="FQ1324" s="79"/>
      <c r="FR1324" s="79"/>
      <c r="FS1324" s="79"/>
      <c r="FT1324" s="79"/>
      <c r="FU1324" s="79"/>
      <c r="FV1324" s="79"/>
      <c r="FW1324" s="79"/>
      <c r="FX1324" s="79"/>
      <c r="FY1324" s="79"/>
      <c r="FZ1324" s="79"/>
      <c r="GA1324" s="79"/>
      <c r="GB1324" s="79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79"/>
      <c r="HP1324" s="79"/>
      <c r="HQ1324" s="79"/>
      <c r="HR1324" s="79"/>
      <c r="HS1324" s="79"/>
      <c r="HT1324" s="79"/>
      <c r="HU1324" s="79"/>
      <c r="HV1324" s="79"/>
      <c r="HW1324" s="79"/>
      <c r="HX1324" s="79"/>
      <c r="HY1324" s="79"/>
      <c r="HZ1324" s="79"/>
      <c r="IA1324" s="79"/>
      <c r="IB1324" s="79"/>
      <c r="IC1324" s="79"/>
      <c r="ID1324" s="79"/>
      <c r="IE1324" s="79"/>
      <c r="IF1324" s="79"/>
      <c r="IG1324" s="79"/>
      <c r="IH1324" s="79"/>
      <c r="II1324" s="79"/>
      <c r="IJ1324" s="79"/>
      <c r="IK1324" s="79"/>
      <c r="IL1324" s="79"/>
      <c r="IM1324" s="79"/>
      <c r="IN1324" s="79"/>
      <c r="IO1324" s="79"/>
      <c r="IP1324" s="79"/>
      <c r="IQ1324" s="79"/>
      <c r="IR1324" s="79"/>
      <c r="IS1324" s="79"/>
      <c r="IT1324" s="79"/>
      <c r="IU1324" s="79"/>
      <c r="IV1324" s="79"/>
      <c r="IW1324" s="79"/>
      <c r="IX1324" s="79"/>
      <c r="IY1324" s="79"/>
      <c r="IZ1324" s="79"/>
      <c r="JA1324" s="79"/>
      <c r="JB1324" s="79"/>
      <c r="JC1324" s="79"/>
      <c r="JD1324" s="79"/>
      <c r="JE1324" s="79"/>
      <c r="JF1324" s="79"/>
      <c r="JG1324" s="79"/>
      <c r="JH1324" s="79"/>
      <c r="JI1324" s="79"/>
      <c r="JJ1324" s="79"/>
      <c r="JK1324" s="79"/>
      <c r="JL1324" s="79"/>
      <c r="JM1324" s="79"/>
      <c r="JN1324" s="79"/>
      <c r="JO1324" s="79"/>
      <c r="JP1324" s="79"/>
      <c r="JQ1324" s="79"/>
      <c r="JR1324" s="79"/>
      <c r="JS1324" s="79"/>
      <c r="JT1324" s="79"/>
      <c r="JU1324" s="79"/>
      <c r="JV1324" s="79"/>
      <c r="JW1324" s="79"/>
      <c r="JX1324" s="79"/>
      <c r="JY1324" s="79"/>
      <c r="JZ1324" s="79"/>
      <c r="KA1324" s="79"/>
      <c r="KB1324" s="79"/>
      <c r="KC1324" s="79"/>
      <c r="KD1324" s="79"/>
      <c r="KE1324" s="79"/>
      <c r="KF1324" s="79"/>
      <c r="KG1324" s="79"/>
      <c r="KH1324" s="79"/>
      <c r="KI1324" s="79"/>
      <c r="KJ1324" s="79"/>
      <c r="KK1324" s="79"/>
      <c r="KL1324" s="79"/>
      <c r="KM1324" s="79"/>
      <c r="KN1324" s="79"/>
      <c r="KO1324" s="79"/>
      <c r="KP1324" s="79"/>
      <c r="KQ1324" s="79"/>
      <c r="KR1324" s="79"/>
      <c r="KS1324" s="79"/>
      <c r="KT1324" s="79"/>
      <c r="KU1324" s="79"/>
      <c r="KV1324" s="79"/>
      <c r="KW1324" s="79"/>
      <c r="KX1324" s="79"/>
      <c r="KY1324" s="79"/>
      <c r="KZ1324" s="79"/>
      <c r="LA1324" s="79"/>
      <c r="LB1324" s="79"/>
      <c r="LC1324" s="79"/>
      <c r="LD1324" s="79"/>
      <c r="LE1324" s="79"/>
      <c r="LF1324" s="79"/>
      <c r="LG1324" s="79"/>
      <c r="LH1324" s="79"/>
      <c r="LI1324" s="79"/>
      <c r="LJ1324" s="79"/>
      <c r="LK1324" s="79"/>
      <c r="LL1324" s="79"/>
      <c r="LM1324" s="79"/>
      <c r="LN1324" s="79"/>
      <c r="LO1324" s="79"/>
      <c r="LP1324" s="79"/>
      <c r="LQ1324" s="79"/>
      <c r="LR1324" s="79"/>
      <c r="LS1324" s="79"/>
      <c r="LT1324" s="79"/>
      <c r="LU1324" s="79"/>
      <c r="LV1324" s="79"/>
      <c r="LW1324" s="79"/>
      <c r="LX1324" s="79"/>
      <c r="LY1324" s="79"/>
      <c r="LZ1324" s="79"/>
      <c r="MA1324" s="79"/>
      <c r="MB1324" s="79"/>
      <c r="MC1324" s="79"/>
      <c r="MD1324" s="79"/>
      <c r="ME1324" s="79"/>
      <c r="MF1324" s="79"/>
      <c r="MG1324" s="79"/>
      <c r="MH1324" s="79"/>
      <c r="MI1324" s="79"/>
      <c r="MJ1324" s="79"/>
      <c r="MK1324" s="79"/>
      <c r="ML1324" s="79"/>
      <c r="MM1324" s="79"/>
      <c r="MN1324" s="79"/>
      <c r="MO1324" s="79"/>
      <c r="MP1324" s="79"/>
      <c r="MQ1324" s="79"/>
      <c r="MR1324" s="79"/>
      <c r="MS1324" s="79"/>
      <c r="MT1324" s="79"/>
      <c r="MU1324" s="79"/>
      <c r="MV1324" s="79"/>
      <c r="MW1324" s="79"/>
      <c r="MX1324" s="79"/>
      <c r="MY1324" s="79"/>
      <c r="MZ1324" s="79"/>
      <c r="NA1324" s="79"/>
      <c r="NB1324" s="79"/>
      <c r="NC1324" s="79"/>
      <c r="ND1324" s="79"/>
      <c r="NE1324" s="79"/>
      <c r="NF1324" s="79"/>
      <c r="NG1324" s="79"/>
      <c r="NH1324" s="79"/>
      <c r="NI1324" s="79"/>
      <c r="NJ1324" s="79"/>
      <c r="NK1324" s="79"/>
      <c r="NL1324" s="79"/>
      <c r="NM1324" s="79"/>
      <c r="NN1324" s="79"/>
      <c r="NO1324" s="79"/>
      <c r="NP1324" s="79"/>
      <c r="NQ1324" s="79"/>
      <c r="NR1324" s="79"/>
      <c r="NS1324" s="79"/>
      <c r="NT1324" s="79"/>
      <c r="NU1324" s="79"/>
      <c r="NV1324" s="79"/>
      <c r="NW1324" s="79"/>
      <c r="NX1324" s="79"/>
      <c r="NY1324" s="79"/>
      <c r="NZ1324" s="79"/>
      <c r="OA1324" s="79"/>
      <c r="OB1324" s="79"/>
      <c r="OC1324" s="79"/>
      <c r="OD1324" s="79"/>
      <c r="OE1324" s="79"/>
      <c r="OF1324" s="79"/>
      <c r="OG1324" s="79"/>
      <c r="OH1324" s="79"/>
      <c r="OI1324" s="79"/>
      <c r="OJ1324" s="79"/>
      <c r="OK1324" s="79"/>
      <c r="OL1324" s="79"/>
      <c r="OM1324" s="79"/>
      <c r="ON1324" s="79"/>
      <c r="OO1324" s="79"/>
      <c r="OP1324" s="79"/>
      <c r="OQ1324" s="79"/>
      <c r="OR1324" s="79"/>
      <c r="OS1324" s="79"/>
      <c r="OT1324" s="79"/>
      <c r="OU1324" s="79"/>
      <c r="OV1324" s="79"/>
      <c r="OW1324" s="79"/>
      <c r="OX1324" s="79"/>
      <c r="OY1324" s="79"/>
      <c r="OZ1324" s="79"/>
      <c r="PA1324" s="79"/>
      <c r="PB1324" s="79"/>
      <c r="PC1324" s="79"/>
      <c r="PD1324" s="79"/>
      <c r="PE1324" s="79"/>
      <c r="PF1324" s="79"/>
      <c r="PG1324" s="79"/>
      <c r="PH1324" s="79"/>
      <c r="PI1324" s="79"/>
      <c r="PJ1324" s="79"/>
      <c r="PK1324" s="79"/>
      <c r="PL1324" s="79"/>
      <c r="PM1324" s="79"/>
      <c r="PN1324" s="79"/>
      <c r="PO1324" s="79"/>
      <c r="PP1324" s="79"/>
      <c r="PQ1324" s="79"/>
      <c r="PR1324" s="79"/>
      <c r="PS1324" s="79"/>
      <c r="PT1324" s="79"/>
      <c r="PU1324" s="79"/>
      <c r="PV1324" s="79"/>
      <c r="PW1324" s="79"/>
      <c r="PX1324" s="79"/>
      <c r="PY1324" s="79"/>
      <c r="PZ1324" s="79"/>
      <c r="QA1324" s="79"/>
      <c r="QB1324" s="79"/>
      <c r="QC1324" s="79"/>
      <c r="QD1324" s="79"/>
      <c r="QE1324" s="79"/>
      <c r="QF1324" s="79"/>
      <c r="QG1324" s="79"/>
      <c r="QH1324" s="79"/>
      <c r="QI1324" s="79"/>
      <c r="QJ1324" s="79"/>
      <c r="QK1324" s="79"/>
      <c r="QL1324" s="79"/>
      <c r="QM1324" s="79"/>
      <c r="QN1324" s="79"/>
      <c r="QO1324" s="79"/>
      <c r="QP1324" s="79"/>
      <c r="QQ1324" s="79"/>
      <c r="QR1324" s="79"/>
      <c r="QS1324" s="79"/>
      <c r="QT1324" s="79"/>
      <c r="QU1324" s="79"/>
      <c r="QV1324" s="79"/>
      <c r="QW1324" s="79"/>
      <c r="QX1324" s="79"/>
      <c r="QY1324" s="79"/>
      <c r="QZ1324" s="79"/>
      <c r="RA1324" s="79"/>
      <c r="RB1324" s="79"/>
      <c r="RC1324" s="79"/>
      <c r="RD1324" s="79"/>
      <c r="RE1324" s="79"/>
      <c r="RF1324" s="79"/>
      <c r="RG1324" s="79"/>
      <c r="RH1324" s="79"/>
      <c r="RI1324" s="79"/>
      <c r="RJ1324" s="79"/>
      <c r="RK1324" s="79"/>
      <c r="RL1324" s="79"/>
      <c r="RM1324" s="79"/>
      <c r="RN1324" s="79"/>
      <c r="RO1324" s="79"/>
      <c r="RP1324" s="79"/>
      <c r="RQ1324" s="79"/>
      <c r="RR1324" s="79"/>
      <c r="RS1324" s="79"/>
      <c r="RT1324" s="79"/>
      <c r="RU1324" s="79"/>
      <c r="RV1324" s="79"/>
      <c r="RW1324" s="79"/>
      <c r="RX1324" s="79"/>
      <c r="RY1324" s="79"/>
      <c r="RZ1324" s="79"/>
      <c r="SA1324" s="79"/>
      <c r="SB1324" s="79"/>
      <c r="SC1324" s="79"/>
      <c r="SD1324" s="79"/>
      <c r="SE1324" s="79"/>
      <c r="SF1324" s="79"/>
      <c r="SG1324" s="79"/>
      <c r="SH1324" s="79"/>
      <c r="SI1324" s="79"/>
      <c r="SJ1324" s="79"/>
      <c r="SK1324" s="79"/>
      <c r="SL1324" s="79"/>
      <c r="SM1324" s="79"/>
      <c r="SN1324" s="79"/>
      <c r="SO1324" s="79"/>
      <c r="SP1324" s="79"/>
      <c r="SQ1324" s="79"/>
      <c r="SR1324" s="79"/>
      <c r="SS1324" s="79"/>
      <c r="ST1324" s="79"/>
      <c r="SU1324" s="79"/>
      <c r="SV1324" s="79"/>
      <c r="SW1324" s="79"/>
      <c r="SX1324" s="79"/>
      <c r="SY1324" s="79"/>
      <c r="SZ1324" s="79"/>
      <c r="TA1324" s="79"/>
      <c r="TB1324" s="79"/>
      <c r="TC1324" s="79"/>
      <c r="TD1324" s="79"/>
      <c r="TE1324" s="79"/>
      <c r="TF1324" s="79"/>
      <c r="TG1324" s="79"/>
      <c r="TH1324" s="79"/>
      <c r="TI1324" s="79"/>
      <c r="TJ1324" s="79"/>
      <c r="TK1324" s="79"/>
      <c r="TL1324" s="79"/>
      <c r="TM1324" s="79"/>
      <c r="TN1324" s="79"/>
      <c r="TO1324" s="79"/>
      <c r="TP1324" s="79"/>
      <c r="TQ1324" s="79"/>
      <c r="TR1324" s="79"/>
      <c r="TS1324" s="79"/>
      <c r="TT1324" s="79"/>
      <c r="TU1324" s="79"/>
      <c r="TV1324" s="79"/>
      <c r="TW1324" s="79"/>
      <c r="TX1324" s="79"/>
      <c r="TY1324" s="79"/>
      <c r="TZ1324" s="79"/>
      <c r="UA1324" s="79"/>
      <c r="UB1324" s="79"/>
      <c r="UC1324" s="79"/>
      <c r="UD1324" s="79"/>
      <c r="UE1324" s="79"/>
      <c r="UF1324" s="79"/>
      <c r="UG1324" s="79"/>
      <c r="UH1324" s="79"/>
      <c r="UI1324" s="79"/>
      <c r="UJ1324" s="79"/>
      <c r="UK1324" s="79"/>
      <c r="UL1324" s="79"/>
      <c r="UM1324" s="79"/>
      <c r="UN1324" s="79"/>
      <c r="UO1324" s="79"/>
      <c r="UP1324" s="79"/>
      <c r="UQ1324" s="79"/>
      <c r="UR1324" s="79"/>
      <c r="US1324" s="79"/>
      <c r="UT1324" s="79"/>
      <c r="UU1324" s="79"/>
      <c r="UV1324" s="79"/>
      <c r="UW1324" s="79"/>
      <c r="UX1324" s="79"/>
      <c r="UY1324" s="79"/>
      <c r="UZ1324" s="79"/>
      <c r="VA1324" s="79"/>
      <c r="VB1324" s="79"/>
      <c r="VC1324" s="79"/>
      <c r="VD1324" s="79"/>
      <c r="VE1324" s="79"/>
      <c r="VF1324" s="79"/>
      <c r="VG1324" s="79"/>
      <c r="VH1324" s="79"/>
      <c r="VI1324" s="79"/>
      <c r="VJ1324" s="79"/>
      <c r="VK1324" s="79"/>
      <c r="VL1324" s="79"/>
      <c r="VM1324" s="79"/>
      <c r="VN1324" s="79"/>
      <c r="VO1324" s="79"/>
      <c r="VP1324" s="79"/>
      <c r="VQ1324" s="79"/>
      <c r="VR1324" s="79"/>
      <c r="VS1324" s="79"/>
      <c r="VT1324" s="79"/>
      <c r="VU1324" s="79"/>
      <c r="VV1324" s="79"/>
      <c r="VW1324" s="79"/>
      <c r="VX1324" s="79"/>
      <c r="VY1324" s="79"/>
      <c r="VZ1324" s="79"/>
      <c r="WA1324" s="79"/>
      <c r="WB1324" s="79"/>
      <c r="WC1324" s="79"/>
    </row>
    <row r="1325" spans="1:601" s="85" customFormat="1">
      <c r="A1325" s="83">
        <f>IF(C1325=C1324,A1324,IF(C1325=(C1324+1),A1324,(A1324+1)))</f>
        <v>194</v>
      </c>
      <c r="B1325" s="50">
        <f>IF(L1325="Stroke",IF(M1325=M1324,IF(A1325&lt;&gt;A1324,1,IF(L1324="Stroke",B1324+1,IF(L1323="Stroke",B1323+1,IF(L1322="Stroke",B1322+1,IF(L1321="Stroke",B1321+1,IF(L1320="Stroke",B1320+1,IF(L1319="Stroke",B1319+1,IF(L1318="Stroke",B1318+1,"")))))))),IF(A1325&lt;&gt;A1323,1,IF(M1325=M1323,IF(L1323="Stroke",B1323+1,IF(M1325=M1322,IF(L1322="Stroke",B1322+1,""))),1))),"")</f>
        <v>1</v>
      </c>
      <c r="C1325" s="83">
        <f t="shared" si="40"/>
        <v>50849</v>
      </c>
      <c r="D1325" s="83" t="str">
        <f t="shared" si="41"/>
        <v>201826</v>
      </c>
      <c r="E1325" s="83">
        <v>2018</v>
      </c>
      <c r="F1325" s="83">
        <v>2</v>
      </c>
      <c r="G1325" s="83">
        <v>6</v>
      </c>
      <c r="H1325" s="83">
        <v>14</v>
      </c>
      <c r="I1325" s="83">
        <v>7</v>
      </c>
      <c r="J1325" s="83">
        <v>29</v>
      </c>
      <c r="K1325" s="83">
        <v>289</v>
      </c>
      <c r="L1325" s="83" t="s">
        <v>26</v>
      </c>
      <c r="M1325" s="83">
        <v>1</v>
      </c>
      <c r="N1325" s="83" t="s">
        <v>21</v>
      </c>
      <c r="O1325" s="83" t="s">
        <v>27</v>
      </c>
      <c r="P1325" s="83">
        <f>291-289</f>
        <v>2</v>
      </c>
      <c r="Q1325" s="83" t="s">
        <v>187</v>
      </c>
      <c r="R1325" s="60"/>
      <c r="S1325" s="60"/>
      <c r="T1325" s="60"/>
      <c r="U1325" s="79"/>
      <c r="V1325" s="79"/>
      <c r="W1325" s="79"/>
      <c r="X1325" s="79"/>
      <c r="Y1325" s="79"/>
      <c r="Z1325" s="79"/>
      <c r="AA1325" s="79"/>
      <c r="AB1325" s="79"/>
      <c r="AC1325" s="79"/>
      <c r="AD1325" s="79"/>
      <c r="AE1325" s="79"/>
      <c r="AF1325" s="79"/>
      <c r="AG1325" s="79"/>
      <c r="AH1325" s="79"/>
      <c r="AI1325" s="79"/>
      <c r="AJ1325" s="79"/>
      <c r="AK1325" s="79"/>
      <c r="AL1325" s="79"/>
      <c r="AM1325" s="79"/>
      <c r="AN1325" s="79"/>
      <c r="AO1325" s="79"/>
      <c r="AP1325" s="79"/>
      <c r="AQ1325" s="79"/>
      <c r="AR1325" s="79"/>
      <c r="AS1325" s="79"/>
      <c r="AT1325" s="79"/>
      <c r="AU1325" s="79"/>
      <c r="AV1325" s="79"/>
      <c r="AW1325" s="79"/>
      <c r="AX1325" s="79"/>
      <c r="AY1325" s="79"/>
      <c r="AZ1325" s="79"/>
      <c r="BA1325" s="79"/>
      <c r="BB1325" s="79"/>
      <c r="BC1325" s="79"/>
      <c r="BD1325" s="79"/>
      <c r="BE1325" s="79"/>
      <c r="BF1325" s="79"/>
      <c r="BG1325" s="79"/>
      <c r="BH1325" s="79"/>
      <c r="BI1325" s="79"/>
      <c r="BJ1325" s="79"/>
      <c r="BK1325" s="79"/>
      <c r="BL1325" s="79"/>
      <c r="BM1325" s="79"/>
      <c r="BN1325" s="79"/>
      <c r="BO1325" s="79"/>
      <c r="BP1325" s="79"/>
      <c r="BQ1325" s="79"/>
      <c r="BR1325" s="79"/>
      <c r="BS1325" s="79"/>
      <c r="BT1325" s="79"/>
      <c r="BU1325" s="79"/>
      <c r="BV1325" s="79"/>
      <c r="BW1325" s="79"/>
      <c r="BX1325" s="79"/>
      <c r="BY1325" s="79"/>
      <c r="BZ1325" s="79"/>
      <c r="CA1325" s="79"/>
      <c r="CB1325" s="79"/>
      <c r="CC1325" s="79"/>
      <c r="CD1325" s="79"/>
      <c r="CE1325" s="79"/>
      <c r="CF1325" s="79"/>
      <c r="CG1325" s="79"/>
      <c r="CH1325" s="79"/>
      <c r="CI1325" s="79"/>
      <c r="CJ1325" s="79"/>
      <c r="CK1325" s="79"/>
      <c r="CL1325" s="79"/>
      <c r="CM1325" s="79"/>
      <c r="CN1325" s="79"/>
      <c r="CO1325" s="79"/>
      <c r="CP1325" s="79"/>
      <c r="CQ1325" s="79"/>
      <c r="CR1325" s="79"/>
      <c r="CS1325" s="79"/>
      <c r="CT1325" s="79"/>
      <c r="CU1325" s="79"/>
      <c r="CV1325" s="79"/>
      <c r="CW1325" s="79"/>
      <c r="CX1325" s="79"/>
      <c r="CY1325" s="79"/>
      <c r="CZ1325" s="79"/>
      <c r="DA1325" s="79"/>
      <c r="DB1325" s="79"/>
      <c r="DC1325" s="79"/>
      <c r="DD1325" s="79"/>
      <c r="DE1325" s="79"/>
      <c r="DF1325" s="79"/>
      <c r="DG1325" s="79"/>
      <c r="DH1325" s="79"/>
      <c r="DI1325" s="79"/>
      <c r="DJ1325" s="79"/>
      <c r="DK1325" s="79"/>
      <c r="DL1325" s="79"/>
      <c r="DM1325" s="79"/>
      <c r="DN1325" s="79"/>
      <c r="DO1325" s="79"/>
      <c r="DP1325" s="79"/>
      <c r="DQ1325" s="79"/>
      <c r="DR1325" s="79"/>
      <c r="DS1325" s="79"/>
      <c r="DT1325" s="79"/>
      <c r="DU1325" s="79"/>
      <c r="DV1325" s="79"/>
      <c r="DW1325" s="79"/>
      <c r="DX1325" s="79"/>
      <c r="DY1325" s="79"/>
      <c r="DZ1325" s="79"/>
      <c r="EA1325" s="79"/>
      <c r="EB1325" s="79"/>
      <c r="EC1325" s="79"/>
      <c r="ED1325" s="79"/>
      <c r="EE1325" s="79"/>
      <c r="EF1325" s="79"/>
      <c r="EG1325" s="79"/>
      <c r="EH1325" s="79"/>
      <c r="EI1325" s="79"/>
      <c r="EJ1325" s="79"/>
      <c r="EK1325" s="79"/>
      <c r="EL1325" s="79"/>
      <c r="EM1325" s="79"/>
      <c r="EN1325" s="79"/>
      <c r="EO1325" s="79"/>
      <c r="EP1325" s="79"/>
      <c r="EQ1325" s="79"/>
      <c r="ER1325" s="79"/>
      <c r="ES1325" s="79"/>
      <c r="ET1325" s="79"/>
      <c r="EU1325" s="79"/>
      <c r="EV1325" s="79"/>
      <c r="EW1325" s="79"/>
      <c r="EX1325" s="79"/>
      <c r="EY1325" s="79"/>
      <c r="EZ1325" s="79"/>
      <c r="FA1325" s="79"/>
      <c r="FB1325" s="79"/>
      <c r="FC1325" s="79"/>
      <c r="FD1325" s="79"/>
      <c r="FE1325" s="79"/>
      <c r="FF1325" s="79"/>
      <c r="FG1325" s="79"/>
      <c r="FH1325" s="79"/>
      <c r="FI1325" s="79"/>
      <c r="FJ1325" s="79"/>
      <c r="FK1325" s="79"/>
      <c r="FL1325" s="79"/>
      <c r="FM1325" s="79"/>
      <c r="FN1325" s="79"/>
      <c r="FO1325" s="79"/>
      <c r="FP1325" s="79"/>
      <c r="FQ1325" s="79"/>
      <c r="FR1325" s="79"/>
      <c r="FS1325" s="79"/>
      <c r="FT1325" s="79"/>
      <c r="FU1325" s="79"/>
      <c r="FV1325" s="79"/>
      <c r="FW1325" s="79"/>
      <c r="FX1325" s="79"/>
      <c r="FY1325" s="79"/>
      <c r="FZ1325" s="79"/>
      <c r="GA1325" s="79"/>
      <c r="GB1325" s="79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79"/>
      <c r="HP1325" s="79"/>
      <c r="HQ1325" s="79"/>
      <c r="HR1325" s="79"/>
      <c r="HS1325" s="79"/>
      <c r="HT1325" s="79"/>
      <c r="HU1325" s="79"/>
      <c r="HV1325" s="79"/>
      <c r="HW1325" s="79"/>
      <c r="HX1325" s="79"/>
      <c r="HY1325" s="79"/>
      <c r="HZ1325" s="79"/>
      <c r="IA1325" s="79"/>
      <c r="IB1325" s="79"/>
      <c r="IC1325" s="79"/>
      <c r="ID1325" s="79"/>
      <c r="IE1325" s="79"/>
      <c r="IF1325" s="79"/>
      <c r="IG1325" s="79"/>
      <c r="IH1325" s="79"/>
      <c r="II1325" s="79"/>
      <c r="IJ1325" s="79"/>
      <c r="IK1325" s="79"/>
      <c r="IL1325" s="79"/>
      <c r="IM1325" s="79"/>
      <c r="IN1325" s="79"/>
      <c r="IO1325" s="79"/>
      <c r="IP1325" s="79"/>
      <c r="IQ1325" s="79"/>
      <c r="IR1325" s="79"/>
      <c r="IS1325" s="79"/>
      <c r="IT1325" s="79"/>
      <c r="IU1325" s="79"/>
      <c r="IV1325" s="79"/>
      <c r="IW1325" s="79"/>
      <c r="IX1325" s="79"/>
      <c r="IY1325" s="79"/>
      <c r="IZ1325" s="79"/>
      <c r="JA1325" s="79"/>
      <c r="JB1325" s="79"/>
      <c r="JC1325" s="79"/>
      <c r="JD1325" s="79"/>
      <c r="JE1325" s="79"/>
      <c r="JF1325" s="79"/>
      <c r="JG1325" s="79"/>
      <c r="JH1325" s="79"/>
      <c r="JI1325" s="79"/>
      <c r="JJ1325" s="79"/>
      <c r="JK1325" s="79"/>
      <c r="JL1325" s="79"/>
      <c r="JM1325" s="79"/>
      <c r="JN1325" s="79"/>
      <c r="JO1325" s="79"/>
      <c r="JP1325" s="79"/>
      <c r="JQ1325" s="79"/>
      <c r="JR1325" s="79"/>
      <c r="JS1325" s="79"/>
      <c r="JT1325" s="79"/>
      <c r="JU1325" s="79"/>
      <c r="JV1325" s="79"/>
      <c r="JW1325" s="79"/>
      <c r="JX1325" s="79"/>
      <c r="JY1325" s="79"/>
      <c r="JZ1325" s="79"/>
      <c r="KA1325" s="79"/>
      <c r="KB1325" s="79"/>
      <c r="KC1325" s="79"/>
      <c r="KD1325" s="79"/>
      <c r="KE1325" s="79"/>
      <c r="KF1325" s="79"/>
      <c r="KG1325" s="79"/>
      <c r="KH1325" s="79"/>
      <c r="KI1325" s="79"/>
      <c r="KJ1325" s="79"/>
      <c r="KK1325" s="79"/>
      <c r="KL1325" s="79"/>
      <c r="KM1325" s="79"/>
      <c r="KN1325" s="79"/>
      <c r="KO1325" s="79"/>
      <c r="KP1325" s="79"/>
      <c r="KQ1325" s="79"/>
      <c r="KR1325" s="79"/>
      <c r="KS1325" s="79"/>
      <c r="KT1325" s="79"/>
      <c r="KU1325" s="79"/>
      <c r="KV1325" s="79"/>
      <c r="KW1325" s="79"/>
      <c r="KX1325" s="79"/>
      <c r="KY1325" s="79"/>
      <c r="KZ1325" s="79"/>
      <c r="LA1325" s="79"/>
      <c r="LB1325" s="79"/>
      <c r="LC1325" s="79"/>
      <c r="LD1325" s="79"/>
      <c r="LE1325" s="79"/>
      <c r="LF1325" s="79"/>
      <c r="LG1325" s="79"/>
      <c r="LH1325" s="79"/>
      <c r="LI1325" s="79"/>
      <c r="LJ1325" s="79"/>
      <c r="LK1325" s="79"/>
      <c r="LL1325" s="79"/>
      <c r="LM1325" s="79"/>
      <c r="LN1325" s="79"/>
      <c r="LO1325" s="79"/>
      <c r="LP1325" s="79"/>
      <c r="LQ1325" s="79"/>
      <c r="LR1325" s="79"/>
      <c r="LS1325" s="79"/>
      <c r="LT1325" s="79"/>
      <c r="LU1325" s="79"/>
      <c r="LV1325" s="79"/>
      <c r="LW1325" s="79"/>
      <c r="LX1325" s="79"/>
      <c r="LY1325" s="79"/>
      <c r="LZ1325" s="79"/>
      <c r="MA1325" s="79"/>
      <c r="MB1325" s="79"/>
      <c r="MC1325" s="79"/>
      <c r="MD1325" s="79"/>
      <c r="ME1325" s="79"/>
      <c r="MF1325" s="79"/>
      <c r="MG1325" s="79"/>
      <c r="MH1325" s="79"/>
      <c r="MI1325" s="79"/>
      <c r="MJ1325" s="79"/>
      <c r="MK1325" s="79"/>
      <c r="ML1325" s="79"/>
      <c r="MM1325" s="79"/>
      <c r="MN1325" s="79"/>
      <c r="MO1325" s="79"/>
      <c r="MP1325" s="79"/>
      <c r="MQ1325" s="79"/>
      <c r="MR1325" s="79"/>
      <c r="MS1325" s="79"/>
      <c r="MT1325" s="79"/>
      <c r="MU1325" s="79"/>
      <c r="MV1325" s="79"/>
      <c r="MW1325" s="79"/>
      <c r="MX1325" s="79"/>
      <c r="MY1325" s="79"/>
      <c r="MZ1325" s="79"/>
      <c r="NA1325" s="79"/>
      <c r="NB1325" s="79"/>
      <c r="NC1325" s="79"/>
      <c r="ND1325" s="79"/>
      <c r="NE1325" s="79"/>
      <c r="NF1325" s="79"/>
      <c r="NG1325" s="79"/>
      <c r="NH1325" s="79"/>
      <c r="NI1325" s="79"/>
      <c r="NJ1325" s="79"/>
      <c r="NK1325" s="79"/>
      <c r="NL1325" s="79"/>
      <c r="NM1325" s="79"/>
      <c r="NN1325" s="79"/>
      <c r="NO1325" s="79"/>
      <c r="NP1325" s="79"/>
      <c r="NQ1325" s="79"/>
      <c r="NR1325" s="79"/>
      <c r="NS1325" s="79"/>
      <c r="NT1325" s="79"/>
      <c r="NU1325" s="79"/>
      <c r="NV1325" s="79"/>
      <c r="NW1325" s="79"/>
      <c r="NX1325" s="79"/>
      <c r="NY1325" s="79"/>
      <c r="NZ1325" s="79"/>
      <c r="OA1325" s="79"/>
      <c r="OB1325" s="79"/>
      <c r="OC1325" s="79"/>
      <c r="OD1325" s="79"/>
      <c r="OE1325" s="79"/>
      <c r="OF1325" s="79"/>
      <c r="OG1325" s="79"/>
      <c r="OH1325" s="79"/>
      <c r="OI1325" s="79"/>
      <c r="OJ1325" s="79"/>
      <c r="OK1325" s="79"/>
      <c r="OL1325" s="79"/>
      <c r="OM1325" s="79"/>
      <c r="ON1325" s="79"/>
      <c r="OO1325" s="79"/>
      <c r="OP1325" s="79"/>
      <c r="OQ1325" s="79"/>
      <c r="OR1325" s="79"/>
      <c r="OS1325" s="79"/>
      <c r="OT1325" s="79"/>
      <c r="OU1325" s="79"/>
      <c r="OV1325" s="79"/>
      <c r="OW1325" s="79"/>
      <c r="OX1325" s="79"/>
      <c r="OY1325" s="79"/>
      <c r="OZ1325" s="79"/>
      <c r="PA1325" s="79"/>
      <c r="PB1325" s="79"/>
      <c r="PC1325" s="79"/>
      <c r="PD1325" s="79"/>
      <c r="PE1325" s="79"/>
      <c r="PF1325" s="79"/>
      <c r="PG1325" s="79"/>
      <c r="PH1325" s="79"/>
      <c r="PI1325" s="79"/>
      <c r="PJ1325" s="79"/>
      <c r="PK1325" s="79"/>
      <c r="PL1325" s="79"/>
      <c r="PM1325" s="79"/>
      <c r="PN1325" s="79"/>
      <c r="PO1325" s="79"/>
      <c r="PP1325" s="79"/>
      <c r="PQ1325" s="79"/>
      <c r="PR1325" s="79"/>
      <c r="PS1325" s="79"/>
      <c r="PT1325" s="79"/>
      <c r="PU1325" s="79"/>
      <c r="PV1325" s="79"/>
      <c r="PW1325" s="79"/>
      <c r="PX1325" s="79"/>
      <c r="PY1325" s="79"/>
      <c r="PZ1325" s="79"/>
      <c r="QA1325" s="79"/>
      <c r="QB1325" s="79"/>
      <c r="QC1325" s="79"/>
      <c r="QD1325" s="79"/>
      <c r="QE1325" s="79"/>
      <c r="QF1325" s="79"/>
      <c r="QG1325" s="79"/>
      <c r="QH1325" s="79"/>
      <c r="QI1325" s="79"/>
      <c r="QJ1325" s="79"/>
      <c r="QK1325" s="79"/>
      <c r="QL1325" s="79"/>
      <c r="QM1325" s="79"/>
      <c r="QN1325" s="79"/>
      <c r="QO1325" s="79"/>
      <c r="QP1325" s="79"/>
      <c r="QQ1325" s="79"/>
      <c r="QR1325" s="79"/>
      <c r="QS1325" s="79"/>
      <c r="QT1325" s="79"/>
      <c r="QU1325" s="79"/>
      <c r="QV1325" s="79"/>
      <c r="QW1325" s="79"/>
      <c r="QX1325" s="79"/>
      <c r="QY1325" s="79"/>
      <c r="QZ1325" s="79"/>
      <c r="RA1325" s="79"/>
      <c r="RB1325" s="79"/>
      <c r="RC1325" s="79"/>
      <c r="RD1325" s="79"/>
      <c r="RE1325" s="79"/>
      <c r="RF1325" s="79"/>
      <c r="RG1325" s="79"/>
      <c r="RH1325" s="79"/>
      <c r="RI1325" s="79"/>
      <c r="RJ1325" s="79"/>
      <c r="RK1325" s="79"/>
      <c r="RL1325" s="79"/>
      <c r="RM1325" s="79"/>
      <c r="RN1325" s="79"/>
      <c r="RO1325" s="79"/>
      <c r="RP1325" s="79"/>
      <c r="RQ1325" s="79"/>
      <c r="RR1325" s="79"/>
      <c r="RS1325" s="79"/>
      <c r="RT1325" s="79"/>
      <c r="RU1325" s="79"/>
      <c r="RV1325" s="79"/>
      <c r="RW1325" s="79"/>
      <c r="RX1325" s="79"/>
      <c r="RY1325" s="79"/>
      <c r="RZ1325" s="79"/>
      <c r="SA1325" s="79"/>
      <c r="SB1325" s="79"/>
      <c r="SC1325" s="79"/>
      <c r="SD1325" s="79"/>
      <c r="SE1325" s="79"/>
      <c r="SF1325" s="79"/>
      <c r="SG1325" s="79"/>
      <c r="SH1325" s="79"/>
      <c r="SI1325" s="79"/>
      <c r="SJ1325" s="79"/>
      <c r="SK1325" s="79"/>
      <c r="SL1325" s="79"/>
      <c r="SM1325" s="79"/>
      <c r="SN1325" s="79"/>
      <c r="SO1325" s="79"/>
      <c r="SP1325" s="79"/>
      <c r="SQ1325" s="79"/>
      <c r="SR1325" s="79"/>
      <c r="SS1325" s="79"/>
      <c r="ST1325" s="79"/>
      <c r="SU1325" s="79"/>
      <c r="SV1325" s="79"/>
      <c r="SW1325" s="79"/>
      <c r="SX1325" s="79"/>
      <c r="SY1325" s="79"/>
      <c r="SZ1325" s="79"/>
      <c r="TA1325" s="79"/>
      <c r="TB1325" s="79"/>
      <c r="TC1325" s="79"/>
      <c r="TD1325" s="79"/>
      <c r="TE1325" s="79"/>
      <c r="TF1325" s="79"/>
      <c r="TG1325" s="79"/>
      <c r="TH1325" s="79"/>
      <c r="TI1325" s="79"/>
      <c r="TJ1325" s="79"/>
      <c r="TK1325" s="79"/>
      <c r="TL1325" s="79"/>
      <c r="TM1325" s="79"/>
      <c r="TN1325" s="79"/>
      <c r="TO1325" s="79"/>
      <c r="TP1325" s="79"/>
      <c r="TQ1325" s="79"/>
      <c r="TR1325" s="79"/>
      <c r="TS1325" s="79"/>
      <c r="TT1325" s="79"/>
      <c r="TU1325" s="79"/>
      <c r="TV1325" s="79"/>
      <c r="TW1325" s="79"/>
      <c r="TX1325" s="79"/>
      <c r="TY1325" s="79"/>
      <c r="TZ1325" s="79"/>
      <c r="UA1325" s="79"/>
      <c r="UB1325" s="79"/>
      <c r="UC1325" s="79"/>
      <c r="UD1325" s="79"/>
      <c r="UE1325" s="79"/>
      <c r="UF1325" s="79"/>
      <c r="UG1325" s="79"/>
      <c r="UH1325" s="79"/>
      <c r="UI1325" s="79"/>
      <c r="UJ1325" s="79"/>
      <c r="UK1325" s="79"/>
      <c r="UL1325" s="79"/>
      <c r="UM1325" s="79"/>
      <c r="UN1325" s="79"/>
      <c r="UO1325" s="79"/>
      <c r="UP1325" s="79"/>
      <c r="UQ1325" s="79"/>
      <c r="UR1325" s="79"/>
      <c r="US1325" s="79"/>
      <c r="UT1325" s="79"/>
      <c r="UU1325" s="79"/>
      <c r="UV1325" s="79"/>
      <c r="UW1325" s="79"/>
      <c r="UX1325" s="79"/>
      <c r="UY1325" s="79"/>
      <c r="UZ1325" s="79"/>
      <c r="VA1325" s="79"/>
      <c r="VB1325" s="79"/>
      <c r="VC1325" s="79"/>
      <c r="VD1325" s="79"/>
      <c r="VE1325" s="79"/>
      <c r="VF1325" s="79"/>
      <c r="VG1325" s="79"/>
      <c r="VH1325" s="79"/>
      <c r="VI1325" s="79"/>
      <c r="VJ1325" s="79"/>
      <c r="VK1325" s="79"/>
      <c r="VL1325" s="79"/>
      <c r="VM1325" s="79"/>
      <c r="VN1325" s="79"/>
      <c r="VO1325" s="79"/>
      <c r="VP1325" s="79"/>
      <c r="VQ1325" s="79"/>
      <c r="VR1325" s="79"/>
      <c r="VS1325" s="79"/>
      <c r="VT1325" s="79"/>
      <c r="VU1325" s="79"/>
      <c r="VV1325" s="79"/>
      <c r="VW1325" s="79"/>
      <c r="VX1325" s="79"/>
      <c r="VY1325" s="79"/>
      <c r="VZ1325" s="79"/>
      <c r="WA1325" s="79"/>
      <c r="WB1325" s="79"/>
      <c r="WC1325" s="79"/>
    </row>
    <row r="1326" spans="1:601" s="79" customFormat="1">
      <c r="A1326" s="60">
        <f>IF(C1326=C1325,A1325,IF(C1326=(C1325+1),A1325,(A1325+1)))</f>
        <v>194</v>
      </c>
      <c r="B1326" s="50">
        <f>IF(L1326="Stroke",IF(M1326=M1325,IF(A1326&lt;&gt;A1325,1,IF(L1325="Stroke",B1325+1,IF(L1324="Stroke",B1324+1,IF(L1323="Stroke",B1323+1,IF(L1322="Stroke",B1322+1,IF(L1321="Stroke",B1321+1,IF(L1320="Stroke",B1320+1,IF(L1319="Stroke",B1319+1,"")))))))),IF(A1326&lt;&gt;A1324,1,IF(M1326=M1324,IF(L1324="Stroke",B1324+1,IF(M1326=M1323,IF(L1323="Stroke",B1323+1,""))),1))),"")</f>
        <v>1</v>
      </c>
      <c r="C1326" s="60">
        <f t="shared" si="40"/>
        <v>50849</v>
      </c>
      <c r="D1326" s="60" t="str">
        <f t="shared" si="41"/>
        <v>201826</v>
      </c>
      <c r="E1326" s="60">
        <v>2018</v>
      </c>
      <c r="F1326" s="60">
        <v>2</v>
      </c>
      <c r="G1326" s="60">
        <v>6</v>
      </c>
      <c r="H1326" s="60">
        <v>14</v>
      </c>
      <c r="I1326" s="60">
        <v>7</v>
      </c>
      <c r="J1326" s="60">
        <v>29</v>
      </c>
      <c r="K1326" s="60">
        <v>476</v>
      </c>
      <c r="L1326" s="60" t="s">
        <v>26</v>
      </c>
      <c r="M1326" s="60">
        <v>2</v>
      </c>
      <c r="N1326" s="60" t="s">
        <v>21</v>
      </c>
      <c r="O1326" s="60" t="s">
        <v>27</v>
      </c>
      <c r="P1326" s="60">
        <v>6</v>
      </c>
      <c r="Q1326" s="60"/>
      <c r="R1326" s="60"/>
      <c r="S1326" s="60"/>
      <c r="T1326" s="60"/>
    </row>
    <row r="1327" spans="1:601" s="79" customFormat="1">
      <c r="A1327" s="60">
        <f>IF(C1327=C1326,A1326,IF(C1327=(C1326+1),A1326,(A1326+1)))</f>
        <v>194</v>
      </c>
      <c r="B1327" s="50" t="str">
        <f>IF(L1327="Stroke",IF(M1327=M1326,IF(A1327&lt;&gt;A1326,1,IF(L1326="Stroke",B1326+1,IF(L1325="Stroke",B1325+1,IF(L1324="Stroke",B1324+1,IF(L1323="Stroke",B1323+1,IF(L1322="Stroke",B1322+1,IF(L1321="Stroke",B1321+1,IF(L1320="Stroke",B1320+1,"")))))))),IF(A1327&lt;&gt;A1325,1,IF(M1327=M1325,IF(L1325="Stroke",B1325+1,IF(M1327=M1324,IF(L1324="Stroke",B1324+1,""))),1))),"")</f>
        <v/>
      </c>
      <c r="C1327" s="60">
        <f t="shared" si="40"/>
        <v>50849</v>
      </c>
      <c r="D1327" s="60" t="str">
        <f t="shared" si="41"/>
        <v>201826</v>
      </c>
      <c r="E1327" s="60">
        <v>2018</v>
      </c>
      <c r="F1327" s="60">
        <v>2</v>
      </c>
      <c r="G1327" s="60">
        <v>6</v>
      </c>
      <c r="H1327" s="60">
        <v>14</v>
      </c>
      <c r="I1327" s="60">
        <v>7</v>
      </c>
      <c r="J1327" s="60">
        <v>29</v>
      </c>
      <c r="K1327" s="60">
        <v>516</v>
      </c>
      <c r="L1327" s="60" t="s">
        <v>182</v>
      </c>
      <c r="M1327" s="60">
        <v>2</v>
      </c>
      <c r="N1327" s="60" t="s">
        <v>21</v>
      </c>
      <c r="O1327" s="60" t="s">
        <v>27</v>
      </c>
      <c r="P1327" s="60">
        <f>517-516</f>
        <v>1</v>
      </c>
      <c r="Q1327" s="60"/>
      <c r="R1327" s="60"/>
      <c r="S1327" s="60"/>
      <c r="T1327" s="60"/>
    </row>
    <row r="1328" spans="1:601" s="79" customFormat="1">
      <c r="A1328" s="60">
        <f>IF(C1328=C1327,A1327,IF(C1328=(C1327+1),A1327,(A1327+1)))</f>
        <v>194</v>
      </c>
      <c r="B1328" s="50">
        <f>IF(L1328="Stroke",IF(M1328=M1327,IF(A1328&lt;&gt;A1327,1,IF(L1327="Stroke",B1327+1,IF(L1326="Stroke",B1326+1,IF(L1325="Stroke",B1325+1,IF(L1324="Stroke",B1324+1,IF(L1323="Stroke",B1323+1,IF(L1322="Stroke",B1322+1,IF(L1321="Stroke",B1321+1,"")))))))),IF(A1328&lt;&gt;A1326,1,IF(M1328=M1326,IF(L1326="Stroke",B1326+1,IF(M1328=M1325,IF(L1325="Stroke",B1325+1,""))),1))),"")</f>
        <v>2</v>
      </c>
      <c r="C1328" s="60">
        <f t="shared" si="40"/>
        <v>50849</v>
      </c>
      <c r="D1328" s="60" t="str">
        <f t="shared" si="41"/>
        <v>201826</v>
      </c>
      <c r="E1328" s="60">
        <v>2018</v>
      </c>
      <c r="F1328" s="60">
        <v>2</v>
      </c>
      <c r="G1328" s="60">
        <v>6</v>
      </c>
      <c r="H1328" s="60">
        <v>14</v>
      </c>
      <c r="I1328" s="60">
        <v>7</v>
      </c>
      <c r="J1328" s="60">
        <v>29</v>
      </c>
      <c r="K1328" s="60">
        <v>533</v>
      </c>
      <c r="L1328" s="60" t="s">
        <v>26</v>
      </c>
      <c r="M1328" s="60">
        <v>2</v>
      </c>
      <c r="N1328" s="60" t="s">
        <v>21</v>
      </c>
      <c r="O1328" s="60" t="s">
        <v>27</v>
      </c>
      <c r="P1328" s="60">
        <f>539-533</f>
        <v>6</v>
      </c>
      <c r="Q1328" s="60"/>
      <c r="R1328" s="60"/>
      <c r="S1328" s="60"/>
      <c r="T1328" s="60"/>
    </row>
    <row r="1329" spans="1:601" s="79" customFormat="1">
      <c r="A1329" s="60">
        <f>IF(C1329=C1328,A1328,IF(C1329=(C1328+1),A1328,(A1328+1)))</f>
        <v>194</v>
      </c>
      <c r="B1329" s="50" t="str">
        <f>IF(L1329="Stroke",IF(M1329=M1328,IF(A1329&lt;&gt;A1328,1,IF(L1328="Stroke",B1328+1,IF(L1327="Stroke",B1327+1,IF(L1326="Stroke",B1326+1,IF(L1325="Stroke",B1325+1,IF(L1324="Stroke",B1324+1,IF(L1323="Stroke",B1323+1,IF(L1322="Stroke",B1322+1,"")))))))),IF(A1329&lt;&gt;A1327,1,IF(M1329=M1327,IF(L1327="Stroke",B1327+1,IF(M1329=M1326,IF(L1326="Stroke",B1326+1,""))),1))),"")</f>
        <v/>
      </c>
      <c r="C1329" s="60">
        <f t="shared" si="40"/>
        <v>50849</v>
      </c>
      <c r="D1329" s="60" t="str">
        <f t="shared" si="41"/>
        <v>201826</v>
      </c>
      <c r="E1329" s="60">
        <v>2018</v>
      </c>
      <c r="F1329" s="60">
        <v>2</v>
      </c>
      <c r="G1329" s="60">
        <v>6</v>
      </c>
      <c r="H1329" s="60">
        <v>14</v>
      </c>
      <c r="I1329" s="60">
        <v>7</v>
      </c>
      <c r="J1329" s="60">
        <v>29</v>
      </c>
      <c r="K1329" s="60">
        <v>535</v>
      </c>
      <c r="L1329" s="60" t="s">
        <v>29</v>
      </c>
      <c r="M1329" s="60">
        <v>2</v>
      </c>
      <c r="N1329" s="60" t="s">
        <v>21</v>
      </c>
      <c r="O1329" s="60" t="s">
        <v>27</v>
      </c>
      <c r="P1329" s="60">
        <v>0</v>
      </c>
      <c r="Q1329" s="60"/>
      <c r="R1329" s="60"/>
      <c r="S1329" s="60"/>
      <c r="T1329" s="60"/>
    </row>
    <row r="1330" spans="1:601" s="102" customFormat="1">
      <c r="A1330" s="53">
        <f>IF(C1330=C1329,A1329,IF(C1330=(C1329+1),A1329,(A1329+1)))</f>
        <v>195</v>
      </c>
      <c r="B1330" s="50">
        <f>IF(L1330="Stroke",IF(M1330=M1329,IF(A1330&lt;&gt;A1329,1,IF(L1329="Stroke",B1329+1,IF(L1328="Stroke",B1328+1,IF(L1327="Stroke",B1327+1,IF(L1326="Stroke",B1326+1,IF(L1325="Stroke",B1325+1,IF(L1324="Stroke",B1324+1,IF(L1323="Stroke",B1323+1,"")))))))),IF(A1330&lt;&gt;A1328,1,IF(M1330=M1328,IF(L1328="Stroke",B1328+1,IF(M1330=M1327,IF(L1327="Stroke",B1327+1,""))),1))),"")</f>
        <v>1</v>
      </c>
      <c r="C1330" s="53">
        <f t="shared" si="40"/>
        <v>50892</v>
      </c>
      <c r="D1330" s="53" t="str">
        <f t="shared" si="41"/>
        <v>201826</v>
      </c>
      <c r="E1330" s="53">
        <v>2018</v>
      </c>
      <c r="F1330" s="53">
        <v>2</v>
      </c>
      <c r="G1330" s="53">
        <v>6</v>
      </c>
      <c r="H1330" s="53">
        <v>14</v>
      </c>
      <c r="I1330" s="53">
        <v>8</v>
      </c>
      <c r="J1330" s="53">
        <v>12</v>
      </c>
      <c r="K1330" s="53">
        <v>506</v>
      </c>
      <c r="L1330" s="53" t="s">
        <v>26</v>
      </c>
      <c r="M1330" s="53">
        <v>1</v>
      </c>
      <c r="N1330" s="53" t="s">
        <v>21</v>
      </c>
      <c r="O1330" s="53" t="s">
        <v>27</v>
      </c>
      <c r="P1330" s="53">
        <v>7</v>
      </c>
      <c r="Q1330" s="53" t="s">
        <v>151</v>
      </c>
      <c r="R1330" s="61"/>
      <c r="S1330" s="61"/>
      <c r="T1330" s="61"/>
      <c r="U1330" s="79"/>
      <c r="V1330" s="79"/>
      <c r="W1330" s="79"/>
      <c r="X1330" s="79"/>
      <c r="Y1330" s="79"/>
      <c r="Z1330" s="79"/>
      <c r="AA1330" s="79"/>
      <c r="AB1330" s="79"/>
      <c r="AC1330" s="79"/>
      <c r="AD1330" s="79"/>
      <c r="AE1330" s="79"/>
      <c r="AF1330" s="79"/>
      <c r="AG1330" s="79"/>
      <c r="AH1330" s="79"/>
      <c r="AI1330" s="79"/>
      <c r="AJ1330" s="79"/>
      <c r="AK1330" s="79"/>
      <c r="AL1330" s="79"/>
      <c r="AM1330" s="79"/>
      <c r="AN1330" s="79"/>
      <c r="AO1330" s="79"/>
      <c r="AP1330" s="79"/>
      <c r="AQ1330" s="79"/>
      <c r="AR1330" s="79"/>
      <c r="AS1330" s="79"/>
      <c r="AT1330" s="79"/>
      <c r="AU1330" s="79"/>
      <c r="AV1330" s="79"/>
      <c r="AW1330" s="79"/>
      <c r="AX1330" s="79"/>
      <c r="AY1330" s="79"/>
      <c r="AZ1330" s="79"/>
      <c r="BA1330" s="79"/>
      <c r="BB1330" s="79"/>
      <c r="BC1330" s="79"/>
      <c r="BD1330" s="79"/>
      <c r="BE1330" s="79"/>
      <c r="BF1330" s="79"/>
      <c r="BG1330" s="79"/>
      <c r="BH1330" s="79"/>
      <c r="BI1330" s="79"/>
      <c r="BJ1330" s="79"/>
      <c r="BK1330" s="79"/>
      <c r="BL1330" s="79"/>
      <c r="BM1330" s="79"/>
      <c r="BN1330" s="79"/>
      <c r="BO1330" s="79"/>
      <c r="BP1330" s="79"/>
      <c r="BQ1330" s="79"/>
      <c r="BR1330" s="79"/>
      <c r="BS1330" s="79"/>
      <c r="BT1330" s="79"/>
      <c r="BU1330" s="79"/>
      <c r="BV1330" s="79"/>
      <c r="BW1330" s="79"/>
      <c r="BX1330" s="79"/>
      <c r="BY1330" s="79"/>
      <c r="BZ1330" s="79"/>
      <c r="CA1330" s="79"/>
      <c r="CB1330" s="79"/>
      <c r="CC1330" s="79"/>
      <c r="CD1330" s="79"/>
      <c r="CE1330" s="79"/>
      <c r="CF1330" s="79"/>
      <c r="CG1330" s="79"/>
      <c r="CH1330" s="79"/>
      <c r="CI1330" s="79"/>
      <c r="CJ1330" s="79"/>
      <c r="CK1330" s="79"/>
      <c r="CL1330" s="79"/>
      <c r="CM1330" s="79"/>
      <c r="CN1330" s="79"/>
      <c r="CO1330" s="79"/>
      <c r="CP1330" s="79"/>
      <c r="CQ1330" s="79"/>
      <c r="CR1330" s="79"/>
      <c r="CS1330" s="79"/>
      <c r="CT1330" s="79"/>
      <c r="CU1330" s="79"/>
      <c r="CV1330" s="79"/>
      <c r="CW1330" s="79"/>
      <c r="CX1330" s="79"/>
      <c r="CY1330" s="79"/>
      <c r="CZ1330" s="79"/>
      <c r="DA1330" s="79"/>
      <c r="DB1330" s="79"/>
      <c r="DC1330" s="79"/>
      <c r="DD1330" s="79"/>
      <c r="DE1330" s="79"/>
      <c r="DF1330" s="79"/>
      <c r="DG1330" s="79"/>
      <c r="DH1330" s="79"/>
      <c r="DI1330" s="79"/>
      <c r="DJ1330" s="79"/>
      <c r="DK1330" s="79"/>
      <c r="DL1330" s="79"/>
      <c r="DM1330" s="79"/>
      <c r="DN1330" s="79"/>
      <c r="DO1330" s="79"/>
      <c r="DP1330" s="79"/>
      <c r="DQ1330" s="79"/>
      <c r="DR1330" s="79"/>
      <c r="DS1330" s="79"/>
      <c r="DT1330" s="79"/>
      <c r="DU1330" s="79"/>
      <c r="DV1330" s="79"/>
      <c r="DW1330" s="79"/>
      <c r="DX1330" s="79"/>
      <c r="DY1330" s="79"/>
      <c r="DZ1330" s="79"/>
      <c r="EA1330" s="79"/>
      <c r="EB1330" s="79"/>
      <c r="EC1330" s="79"/>
      <c r="ED1330" s="79"/>
      <c r="EE1330" s="79"/>
      <c r="EF1330" s="79"/>
      <c r="EG1330" s="79"/>
      <c r="EH1330" s="79"/>
      <c r="EI1330" s="79"/>
      <c r="EJ1330" s="79"/>
      <c r="EK1330" s="79"/>
      <c r="EL1330" s="79"/>
      <c r="EM1330" s="79"/>
      <c r="EN1330" s="79"/>
      <c r="EO1330" s="79"/>
      <c r="EP1330" s="79"/>
      <c r="EQ1330" s="79"/>
      <c r="ER1330" s="79"/>
      <c r="ES1330" s="79"/>
      <c r="ET1330" s="79"/>
      <c r="EU1330" s="79"/>
      <c r="EV1330" s="79"/>
      <c r="EW1330" s="79"/>
      <c r="EX1330" s="79"/>
      <c r="EY1330" s="79"/>
      <c r="EZ1330" s="79"/>
      <c r="FA1330" s="79"/>
      <c r="FB1330" s="79"/>
      <c r="FC1330" s="79"/>
      <c r="FD1330" s="79"/>
      <c r="FE1330" s="79"/>
      <c r="FF1330" s="79"/>
      <c r="FG1330" s="79"/>
      <c r="FH1330" s="79"/>
      <c r="FI1330" s="79"/>
      <c r="FJ1330" s="79"/>
      <c r="FK1330" s="79"/>
      <c r="FL1330" s="79"/>
      <c r="FM1330" s="79"/>
      <c r="FN1330" s="79"/>
      <c r="FO1330" s="79"/>
      <c r="FP1330" s="79"/>
      <c r="FQ1330" s="79"/>
      <c r="FR1330" s="79"/>
      <c r="FS1330" s="79"/>
      <c r="FT1330" s="79"/>
      <c r="FU1330" s="79"/>
      <c r="FV1330" s="79"/>
      <c r="FW1330" s="79"/>
      <c r="FX1330" s="79"/>
      <c r="FY1330" s="79"/>
      <c r="FZ1330" s="79"/>
      <c r="GA1330" s="79"/>
      <c r="GB1330" s="79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79"/>
      <c r="HP1330" s="79"/>
      <c r="HQ1330" s="79"/>
      <c r="HR1330" s="79"/>
      <c r="HS1330" s="79"/>
      <c r="HT1330" s="79"/>
      <c r="HU1330" s="79"/>
      <c r="HV1330" s="79"/>
      <c r="HW1330" s="79"/>
      <c r="HX1330" s="79"/>
      <c r="HY1330" s="79"/>
      <c r="HZ1330" s="79"/>
      <c r="IA1330" s="79"/>
      <c r="IB1330" s="79"/>
      <c r="IC1330" s="79"/>
      <c r="ID1330" s="79"/>
      <c r="IE1330" s="79"/>
      <c r="IF1330" s="79"/>
      <c r="IG1330" s="79"/>
      <c r="IH1330" s="79"/>
      <c r="II1330" s="79"/>
      <c r="IJ1330" s="79"/>
      <c r="IK1330" s="79"/>
      <c r="IL1330" s="79"/>
      <c r="IM1330" s="79"/>
      <c r="IN1330" s="79"/>
      <c r="IO1330" s="79"/>
      <c r="IP1330" s="79"/>
      <c r="IQ1330" s="79"/>
      <c r="IR1330" s="79"/>
      <c r="IS1330" s="79"/>
      <c r="IT1330" s="79"/>
      <c r="IU1330" s="79"/>
      <c r="IV1330" s="79"/>
      <c r="IW1330" s="79"/>
      <c r="IX1330" s="79"/>
      <c r="IY1330" s="79"/>
      <c r="IZ1330" s="79"/>
      <c r="JA1330" s="79"/>
      <c r="JB1330" s="79"/>
      <c r="JC1330" s="79"/>
      <c r="JD1330" s="79"/>
      <c r="JE1330" s="79"/>
      <c r="JF1330" s="79"/>
      <c r="JG1330" s="79"/>
      <c r="JH1330" s="79"/>
      <c r="JI1330" s="79"/>
      <c r="JJ1330" s="79"/>
      <c r="JK1330" s="79"/>
      <c r="JL1330" s="79"/>
      <c r="JM1330" s="79"/>
      <c r="JN1330" s="79"/>
      <c r="JO1330" s="79"/>
      <c r="JP1330" s="79"/>
      <c r="JQ1330" s="79"/>
      <c r="JR1330" s="79"/>
      <c r="JS1330" s="79"/>
      <c r="JT1330" s="79"/>
      <c r="JU1330" s="79"/>
      <c r="JV1330" s="79"/>
      <c r="JW1330" s="79"/>
      <c r="JX1330" s="79"/>
      <c r="JY1330" s="79"/>
      <c r="JZ1330" s="79"/>
      <c r="KA1330" s="79"/>
      <c r="KB1330" s="79"/>
      <c r="KC1330" s="79"/>
      <c r="KD1330" s="79"/>
      <c r="KE1330" s="79"/>
      <c r="KF1330" s="79"/>
      <c r="KG1330" s="79"/>
      <c r="KH1330" s="79"/>
      <c r="KI1330" s="79"/>
      <c r="KJ1330" s="79"/>
      <c r="KK1330" s="79"/>
      <c r="KL1330" s="79"/>
      <c r="KM1330" s="79"/>
      <c r="KN1330" s="79"/>
      <c r="KO1330" s="79"/>
      <c r="KP1330" s="79"/>
      <c r="KQ1330" s="79"/>
      <c r="KR1330" s="79"/>
      <c r="KS1330" s="79"/>
      <c r="KT1330" s="79"/>
      <c r="KU1330" s="79"/>
      <c r="KV1330" s="79"/>
      <c r="KW1330" s="79"/>
      <c r="KX1330" s="79"/>
      <c r="KY1330" s="79"/>
      <c r="KZ1330" s="79"/>
      <c r="LA1330" s="79"/>
      <c r="LB1330" s="79"/>
      <c r="LC1330" s="79"/>
      <c r="LD1330" s="79"/>
      <c r="LE1330" s="79"/>
      <c r="LF1330" s="79"/>
      <c r="LG1330" s="79"/>
      <c r="LH1330" s="79"/>
      <c r="LI1330" s="79"/>
      <c r="LJ1330" s="79"/>
      <c r="LK1330" s="79"/>
      <c r="LL1330" s="79"/>
      <c r="LM1330" s="79"/>
      <c r="LN1330" s="79"/>
      <c r="LO1330" s="79"/>
      <c r="LP1330" s="79"/>
      <c r="LQ1330" s="79"/>
      <c r="LR1330" s="79"/>
      <c r="LS1330" s="79"/>
      <c r="LT1330" s="79"/>
      <c r="LU1330" s="79"/>
      <c r="LV1330" s="79"/>
      <c r="LW1330" s="79"/>
      <c r="LX1330" s="79"/>
      <c r="LY1330" s="79"/>
      <c r="LZ1330" s="79"/>
      <c r="MA1330" s="79"/>
      <c r="MB1330" s="79"/>
      <c r="MC1330" s="79"/>
      <c r="MD1330" s="79"/>
      <c r="ME1330" s="79"/>
      <c r="MF1330" s="79"/>
      <c r="MG1330" s="79"/>
      <c r="MH1330" s="79"/>
      <c r="MI1330" s="79"/>
      <c r="MJ1330" s="79"/>
      <c r="MK1330" s="79"/>
      <c r="ML1330" s="79"/>
      <c r="MM1330" s="79"/>
      <c r="MN1330" s="79"/>
      <c r="MO1330" s="79"/>
      <c r="MP1330" s="79"/>
      <c r="MQ1330" s="79"/>
      <c r="MR1330" s="79"/>
      <c r="MS1330" s="79"/>
      <c r="MT1330" s="79"/>
      <c r="MU1330" s="79"/>
      <c r="MV1330" s="79"/>
      <c r="MW1330" s="79"/>
      <c r="MX1330" s="79"/>
      <c r="MY1330" s="79"/>
      <c r="MZ1330" s="79"/>
      <c r="NA1330" s="79"/>
      <c r="NB1330" s="79"/>
      <c r="NC1330" s="79"/>
      <c r="ND1330" s="79"/>
      <c r="NE1330" s="79"/>
      <c r="NF1330" s="79"/>
      <c r="NG1330" s="79"/>
      <c r="NH1330" s="79"/>
      <c r="NI1330" s="79"/>
      <c r="NJ1330" s="79"/>
      <c r="NK1330" s="79"/>
      <c r="NL1330" s="79"/>
      <c r="NM1330" s="79"/>
      <c r="NN1330" s="79"/>
      <c r="NO1330" s="79"/>
      <c r="NP1330" s="79"/>
      <c r="NQ1330" s="79"/>
      <c r="NR1330" s="79"/>
      <c r="NS1330" s="79"/>
      <c r="NT1330" s="79"/>
      <c r="NU1330" s="79"/>
      <c r="NV1330" s="79"/>
      <c r="NW1330" s="79"/>
      <c r="NX1330" s="79"/>
      <c r="NY1330" s="79"/>
      <c r="NZ1330" s="79"/>
      <c r="OA1330" s="79"/>
      <c r="OB1330" s="79"/>
      <c r="OC1330" s="79"/>
      <c r="OD1330" s="79"/>
      <c r="OE1330" s="79"/>
      <c r="OF1330" s="79"/>
      <c r="OG1330" s="79"/>
      <c r="OH1330" s="79"/>
      <c r="OI1330" s="79"/>
      <c r="OJ1330" s="79"/>
      <c r="OK1330" s="79"/>
      <c r="OL1330" s="79"/>
      <c r="OM1330" s="79"/>
      <c r="ON1330" s="79"/>
      <c r="OO1330" s="79"/>
      <c r="OP1330" s="79"/>
      <c r="OQ1330" s="79"/>
      <c r="OR1330" s="79"/>
      <c r="OS1330" s="79"/>
      <c r="OT1330" s="79"/>
      <c r="OU1330" s="79"/>
      <c r="OV1330" s="79"/>
      <c r="OW1330" s="79"/>
      <c r="OX1330" s="79"/>
      <c r="OY1330" s="79"/>
      <c r="OZ1330" s="79"/>
      <c r="PA1330" s="79"/>
      <c r="PB1330" s="79"/>
      <c r="PC1330" s="79"/>
      <c r="PD1330" s="79"/>
      <c r="PE1330" s="79"/>
      <c r="PF1330" s="79"/>
      <c r="PG1330" s="79"/>
      <c r="PH1330" s="79"/>
      <c r="PI1330" s="79"/>
      <c r="PJ1330" s="79"/>
      <c r="PK1330" s="79"/>
      <c r="PL1330" s="79"/>
      <c r="PM1330" s="79"/>
      <c r="PN1330" s="79"/>
      <c r="PO1330" s="79"/>
      <c r="PP1330" s="79"/>
      <c r="PQ1330" s="79"/>
      <c r="PR1330" s="79"/>
      <c r="PS1330" s="79"/>
      <c r="PT1330" s="79"/>
      <c r="PU1330" s="79"/>
      <c r="PV1330" s="79"/>
      <c r="PW1330" s="79"/>
      <c r="PX1330" s="79"/>
      <c r="PY1330" s="79"/>
      <c r="PZ1330" s="79"/>
      <c r="QA1330" s="79"/>
      <c r="QB1330" s="79"/>
      <c r="QC1330" s="79"/>
      <c r="QD1330" s="79"/>
      <c r="QE1330" s="79"/>
      <c r="QF1330" s="79"/>
      <c r="QG1330" s="79"/>
      <c r="QH1330" s="79"/>
      <c r="QI1330" s="79"/>
      <c r="QJ1330" s="79"/>
      <c r="QK1330" s="79"/>
      <c r="QL1330" s="79"/>
      <c r="QM1330" s="79"/>
      <c r="QN1330" s="79"/>
      <c r="QO1330" s="79"/>
      <c r="QP1330" s="79"/>
      <c r="QQ1330" s="79"/>
      <c r="QR1330" s="79"/>
      <c r="QS1330" s="79"/>
      <c r="QT1330" s="79"/>
      <c r="QU1330" s="79"/>
      <c r="QV1330" s="79"/>
      <c r="QW1330" s="79"/>
      <c r="QX1330" s="79"/>
      <c r="QY1330" s="79"/>
      <c r="QZ1330" s="79"/>
      <c r="RA1330" s="79"/>
      <c r="RB1330" s="79"/>
      <c r="RC1330" s="79"/>
      <c r="RD1330" s="79"/>
      <c r="RE1330" s="79"/>
      <c r="RF1330" s="79"/>
      <c r="RG1330" s="79"/>
      <c r="RH1330" s="79"/>
      <c r="RI1330" s="79"/>
      <c r="RJ1330" s="79"/>
      <c r="RK1330" s="79"/>
      <c r="RL1330" s="79"/>
      <c r="RM1330" s="79"/>
      <c r="RN1330" s="79"/>
      <c r="RO1330" s="79"/>
      <c r="RP1330" s="79"/>
      <c r="RQ1330" s="79"/>
      <c r="RR1330" s="79"/>
      <c r="RS1330" s="79"/>
      <c r="RT1330" s="79"/>
      <c r="RU1330" s="79"/>
      <c r="RV1330" s="79"/>
      <c r="RW1330" s="79"/>
      <c r="RX1330" s="79"/>
      <c r="RY1330" s="79"/>
      <c r="RZ1330" s="79"/>
      <c r="SA1330" s="79"/>
      <c r="SB1330" s="79"/>
      <c r="SC1330" s="79"/>
      <c r="SD1330" s="79"/>
      <c r="SE1330" s="79"/>
      <c r="SF1330" s="79"/>
      <c r="SG1330" s="79"/>
      <c r="SH1330" s="79"/>
      <c r="SI1330" s="79"/>
      <c r="SJ1330" s="79"/>
      <c r="SK1330" s="79"/>
      <c r="SL1330" s="79"/>
      <c r="SM1330" s="79"/>
      <c r="SN1330" s="79"/>
      <c r="SO1330" s="79"/>
      <c r="SP1330" s="79"/>
      <c r="SQ1330" s="79"/>
      <c r="SR1330" s="79"/>
      <c r="SS1330" s="79"/>
      <c r="ST1330" s="79"/>
      <c r="SU1330" s="79"/>
      <c r="SV1330" s="79"/>
      <c r="SW1330" s="79"/>
      <c r="SX1330" s="79"/>
      <c r="SY1330" s="79"/>
      <c r="SZ1330" s="79"/>
      <c r="TA1330" s="79"/>
      <c r="TB1330" s="79"/>
      <c r="TC1330" s="79"/>
      <c r="TD1330" s="79"/>
      <c r="TE1330" s="79"/>
      <c r="TF1330" s="79"/>
      <c r="TG1330" s="79"/>
      <c r="TH1330" s="79"/>
      <c r="TI1330" s="79"/>
      <c r="TJ1330" s="79"/>
      <c r="TK1330" s="79"/>
      <c r="TL1330" s="79"/>
      <c r="TM1330" s="79"/>
      <c r="TN1330" s="79"/>
      <c r="TO1330" s="79"/>
      <c r="TP1330" s="79"/>
      <c r="TQ1330" s="79"/>
      <c r="TR1330" s="79"/>
      <c r="TS1330" s="79"/>
      <c r="TT1330" s="79"/>
      <c r="TU1330" s="79"/>
      <c r="TV1330" s="79"/>
      <c r="TW1330" s="79"/>
      <c r="TX1330" s="79"/>
      <c r="TY1330" s="79"/>
      <c r="TZ1330" s="79"/>
      <c r="UA1330" s="79"/>
      <c r="UB1330" s="79"/>
      <c r="UC1330" s="79"/>
      <c r="UD1330" s="79"/>
      <c r="UE1330" s="79"/>
      <c r="UF1330" s="79"/>
      <c r="UG1330" s="79"/>
      <c r="UH1330" s="79"/>
      <c r="UI1330" s="79"/>
      <c r="UJ1330" s="79"/>
      <c r="UK1330" s="79"/>
      <c r="UL1330" s="79"/>
      <c r="UM1330" s="79"/>
      <c r="UN1330" s="79"/>
      <c r="UO1330" s="79"/>
      <c r="UP1330" s="79"/>
      <c r="UQ1330" s="79"/>
      <c r="UR1330" s="79"/>
      <c r="US1330" s="79"/>
      <c r="UT1330" s="79"/>
      <c r="UU1330" s="79"/>
      <c r="UV1330" s="79"/>
      <c r="UW1330" s="79"/>
      <c r="UX1330" s="79"/>
      <c r="UY1330" s="79"/>
      <c r="UZ1330" s="79"/>
      <c r="VA1330" s="79"/>
      <c r="VB1330" s="79"/>
      <c r="VC1330" s="79"/>
      <c r="VD1330" s="79"/>
      <c r="VE1330" s="79"/>
      <c r="VF1330" s="79"/>
      <c r="VG1330" s="79"/>
      <c r="VH1330" s="79"/>
      <c r="VI1330" s="79"/>
      <c r="VJ1330" s="79"/>
      <c r="VK1330" s="79"/>
      <c r="VL1330" s="79"/>
      <c r="VM1330" s="79"/>
      <c r="VN1330" s="79"/>
      <c r="VO1330" s="79"/>
      <c r="VP1330" s="79"/>
      <c r="VQ1330" s="79"/>
      <c r="VR1330" s="79"/>
      <c r="VS1330" s="79"/>
      <c r="VT1330" s="79"/>
      <c r="VU1330" s="79"/>
      <c r="VV1330" s="79"/>
      <c r="VW1330" s="79"/>
      <c r="VX1330" s="79"/>
      <c r="VY1330" s="79"/>
      <c r="VZ1330" s="79"/>
      <c r="WA1330" s="79"/>
      <c r="WB1330" s="79"/>
      <c r="WC1330" s="79"/>
    </row>
    <row r="1331" spans="1:601" s="102" customFormat="1">
      <c r="A1331" s="54">
        <f>IF(C1331=C1330,A1330,IF(C1331=(C1330+1),A1330,(A1330+1)))</f>
        <v>195</v>
      </c>
      <c r="B1331" s="50" t="str">
        <f>IF(L1331="Stroke",IF(M1331=M1330,IF(A1331&lt;&gt;A1330,1,IF(L1330="Stroke",B1330+1,IF(L1329="Stroke",B1329+1,IF(L1328="Stroke",B1328+1,IF(L1327="Stroke",B1327+1,IF(L1326="Stroke",B1326+1,IF(L1325="Stroke",B1325+1,IF(L1324="Stroke",B1324+1,"")))))))),IF(A1331&lt;&gt;A1329,1,IF(M1331=M1329,IF(L1329="Stroke",B1329+1,IF(M1331=M1328,IF(L1328="Stroke",B1328+1,""))),1))),"")</f>
        <v/>
      </c>
      <c r="C1331" s="54">
        <f t="shared" si="40"/>
        <v>50892</v>
      </c>
      <c r="D1331" s="54" t="str">
        <f t="shared" si="41"/>
        <v>201826</v>
      </c>
      <c r="E1331" s="54">
        <v>2018</v>
      </c>
      <c r="F1331" s="54">
        <v>2</v>
      </c>
      <c r="G1331" s="54">
        <v>6</v>
      </c>
      <c r="H1331" s="54">
        <v>14</v>
      </c>
      <c r="I1331" s="54">
        <v>8</v>
      </c>
      <c r="J1331" s="54">
        <v>12</v>
      </c>
      <c r="K1331" s="54">
        <v>635</v>
      </c>
      <c r="L1331" s="54" t="s">
        <v>182</v>
      </c>
      <c r="M1331" s="54">
        <v>1</v>
      </c>
      <c r="N1331" s="54" t="s">
        <v>21</v>
      </c>
      <c r="O1331" s="54" t="s">
        <v>27</v>
      </c>
      <c r="P1331" s="54">
        <v>0</v>
      </c>
      <c r="Q1331" s="54" t="s">
        <v>252</v>
      </c>
      <c r="R1331" s="61"/>
      <c r="S1331" s="61"/>
      <c r="T1331" s="61"/>
      <c r="U1331" s="79"/>
      <c r="V1331" s="79"/>
      <c r="W1331" s="79"/>
      <c r="X1331" s="79"/>
      <c r="Y1331" s="79"/>
      <c r="Z1331" s="79"/>
      <c r="AA1331" s="79"/>
      <c r="AB1331" s="79"/>
      <c r="AC1331" s="79"/>
      <c r="AD1331" s="79"/>
      <c r="AE1331" s="79"/>
      <c r="AF1331" s="79"/>
      <c r="AG1331" s="79"/>
      <c r="AH1331" s="79"/>
      <c r="AI1331" s="79"/>
      <c r="AJ1331" s="79"/>
      <c r="AK1331" s="79"/>
      <c r="AL1331" s="79"/>
      <c r="AM1331" s="79"/>
      <c r="AN1331" s="79"/>
      <c r="AO1331" s="79"/>
      <c r="AP1331" s="79"/>
      <c r="AQ1331" s="79"/>
      <c r="AR1331" s="79"/>
      <c r="AS1331" s="79"/>
      <c r="AT1331" s="79"/>
      <c r="AU1331" s="79"/>
      <c r="AV1331" s="79"/>
      <c r="AW1331" s="79"/>
      <c r="AX1331" s="79"/>
      <c r="AY1331" s="79"/>
      <c r="AZ1331" s="79"/>
      <c r="BA1331" s="79"/>
      <c r="BB1331" s="79"/>
      <c r="BC1331" s="79"/>
      <c r="BD1331" s="79"/>
      <c r="BE1331" s="79"/>
      <c r="BF1331" s="79"/>
      <c r="BG1331" s="79"/>
      <c r="BH1331" s="79"/>
      <c r="BI1331" s="79"/>
      <c r="BJ1331" s="79"/>
      <c r="BK1331" s="79"/>
      <c r="BL1331" s="79"/>
      <c r="BM1331" s="79"/>
      <c r="BN1331" s="79"/>
      <c r="BO1331" s="79"/>
      <c r="BP1331" s="79"/>
      <c r="BQ1331" s="79"/>
      <c r="BR1331" s="79"/>
      <c r="BS1331" s="79"/>
      <c r="BT1331" s="79"/>
      <c r="BU1331" s="79"/>
      <c r="BV1331" s="79"/>
      <c r="BW1331" s="79"/>
      <c r="BX1331" s="79"/>
      <c r="BY1331" s="79"/>
      <c r="BZ1331" s="79"/>
      <c r="CA1331" s="79"/>
      <c r="CB1331" s="79"/>
      <c r="CC1331" s="79"/>
      <c r="CD1331" s="79"/>
      <c r="CE1331" s="79"/>
      <c r="CF1331" s="79"/>
      <c r="CG1331" s="79"/>
      <c r="CH1331" s="79"/>
      <c r="CI1331" s="79"/>
      <c r="CJ1331" s="79"/>
      <c r="CK1331" s="79"/>
      <c r="CL1331" s="79"/>
      <c r="CM1331" s="79"/>
      <c r="CN1331" s="79"/>
      <c r="CO1331" s="79"/>
      <c r="CP1331" s="79"/>
      <c r="CQ1331" s="79"/>
      <c r="CR1331" s="79"/>
      <c r="CS1331" s="79"/>
      <c r="CT1331" s="79"/>
      <c r="CU1331" s="79"/>
      <c r="CV1331" s="79"/>
      <c r="CW1331" s="79"/>
      <c r="CX1331" s="79"/>
      <c r="CY1331" s="79"/>
      <c r="CZ1331" s="79"/>
      <c r="DA1331" s="79"/>
      <c r="DB1331" s="79"/>
      <c r="DC1331" s="79"/>
      <c r="DD1331" s="79"/>
      <c r="DE1331" s="79"/>
      <c r="DF1331" s="79"/>
      <c r="DG1331" s="79"/>
      <c r="DH1331" s="79"/>
      <c r="DI1331" s="79"/>
      <c r="DJ1331" s="79"/>
      <c r="DK1331" s="79"/>
      <c r="DL1331" s="79"/>
      <c r="DM1331" s="79"/>
      <c r="DN1331" s="79"/>
      <c r="DO1331" s="79"/>
      <c r="DP1331" s="79"/>
      <c r="DQ1331" s="79"/>
      <c r="DR1331" s="79"/>
      <c r="DS1331" s="79"/>
      <c r="DT1331" s="79"/>
      <c r="DU1331" s="79"/>
      <c r="DV1331" s="79"/>
      <c r="DW1331" s="79"/>
      <c r="DX1331" s="79"/>
      <c r="DY1331" s="79"/>
      <c r="DZ1331" s="79"/>
      <c r="EA1331" s="79"/>
      <c r="EB1331" s="79"/>
      <c r="EC1331" s="79"/>
      <c r="ED1331" s="79"/>
      <c r="EE1331" s="79"/>
      <c r="EF1331" s="79"/>
      <c r="EG1331" s="79"/>
      <c r="EH1331" s="79"/>
      <c r="EI1331" s="79"/>
      <c r="EJ1331" s="79"/>
      <c r="EK1331" s="79"/>
      <c r="EL1331" s="79"/>
      <c r="EM1331" s="79"/>
      <c r="EN1331" s="79"/>
      <c r="EO1331" s="79"/>
      <c r="EP1331" s="79"/>
      <c r="EQ1331" s="79"/>
      <c r="ER1331" s="79"/>
      <c r="ES1331" s="79"/>
      <c r="ET1331" s="79"/>
      <c r="EU1331" s="79"/>
      <c r="EV1331" s="79"/>
      <c r="EW1331" s="79"/>
      <c r="EX1331" s="79"/>
      <c r="EY1331" s="79"/>
      <c r="EZ1331" s="79"/>
      <c r="FA1331" s="79"/>
      <c r="FB1331" s="79"/>
      <c r="FC1331" s="79"/>
      <c r="FD1331" s="79"/>
      <c r="FE1331" s="79"/>
      <c r="FF1331" s="79"/>
      <c r="FG1331" s="79"/>
      <c r="FH1331" s="79"/>
      <c r="FI1331" s="79"/>
      <c r="FJ1331" s="79"/>
      <c r="FK1331" s="79"/>
      <c r="FL1331" s="79"/>
      <c r="FM1331" s="79"/>
      <c r="FN1331" s="79"/>
      <c r="FO1331" s="79"/>
      <c r="FP1331" s="79"/>
      <c r="FQ1331" s="79"/>
      <c r="FR1331" s="79"/>
      <c r="FS1331" s="79"/>
      <c r="FT1331" s="79"/>
      <c r="FU1331" s="79"/>
      <c r="FV1331" s="79"/>
      <c r="FW1331" s="79"/>
      <c r="FX1331" s="79"/>
      <c r="FY1331" s="79"/>
      <c r="FZ1331" s="79"/>
      <c r="GA1331" s="79"/>
      <c r="GB1331" s="79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79"/>
      <c r="HP1331" s="79"/>
      <c r="HQ1331" s="79"/>
      <c r="HR1331" s="79"/>
      <c r="HS1331" s="79"/>
      <c r="HT1331" s="79"/>
      <c r="HU1331" s="79"/>
      <c r="HV1331" s="79"/>
      <c r="HW1331" s="79"/>
      <c r="HX1331" s="79"/>
      <c r="HY1331" s="79"/>
      <c r="HZ1331" s="79"/>
      <c r="IA1331" s="79"/>
      <c r="IB1331" s="79"/>
      <c r="IC1331" s="79"/>
      <c r="ID1331" s="79"/>
      <c r="IE1331" s="79"/>
      <c r="IF1331" s="79"/>
      <c r="IG1331" s="79"/>
      <c r="IH1331" s="79"/>
      <c r="II1331" s="79"/>
      <c r="IJ1331" s="79"/>
      <c r="IK1331" s="79"/>
      <c r="IL1331" s="79"/>
      <c r="IM1331" s="79"/>
      <c r="IN1331" s="79"/>
      <c r="IO1331" s="79"/>
      <c r="IP1331" s="79"/>
      <c r="IQ1331" s="79"/>
      <c r="IR1331" s="79"/>
      <c r="IS1331" s="79"/>
      <c r="IT1331" s="79"/>
      <c r="IU1331" s="79"/>
      <c r="IV1331" s="79"/>
      <c r="IW1331" s="79"/>
      <c r="IX1331" s="79"/>
      <c r="IY1331" s="79"/>
      <c r="IZ1331" s="79"/>
      <c r="JA1331" s="79"/>
      <c r="JB1331" s="79"/>
      <c r="JC1331" s="79"/>
      <c r="JD1331" s="79"/>
      <c r="JE1331" s="79"/>
      <c r="JF1331" s="79"/>
      <c r="JG1331" s="79"/>
      <c r="JH1331" s="79"/>
      <c r="JI1331" s="79"/>
      <c r="JJ1331" s="79"/>
      <c r="JK1331" s="79"/>
      <c r="JL1331" s="79"/>
      <c r="JM1331" s="79"/>
      <c r="JN1331" s="79"/>
      <c r="JO1331" s="79"/>
      <c r="JP1331" s="79"/>
      <c r="JQ1331" s="79"/>
      <c r="JR1331" s="79"/>
      <c r="JS1331" s="79"/>
      <c r="JT1331" s="79"/>
      <c r="JU1331" s="79"/>
      <c r="JV1331" s="79"/>
      <c r="JW1331" s="79"/>
      <c r="JX1331" s="79"/>
      <c r="JY1331" s="79"/>
      <c r="JZ1331" s="79"/>
      <c r="KA1331" s="79"/>
      <c r="KB1331" s="79"/>
      <c r="KC1331" s="79"/>
      <c r="KD1331" s="79"/>
      <c r="KE1331" s="79"/>
      <c r="KF1331" s="79"/>
      <c r="KG1331" s="79"/>
      <c r="KH1331" s="79"/>
      <c r="KI1331" s="79"/>
      <c r="KJ1331" s="79"/>
      <c r="KK1331" s="79"/>
      <c r="KL1331" s="79"/>
      <c r="KM1331" s="79"/>
      <c r="KN1331" s="79"/>
      <c r="KO1331" s="79"/>
      <c r="KP1331" s="79"/>
      <c r="KQ1331" s="79"/>
      <c r="KR1331" s="79"/>
      <c r="KS1331" s="79"/>
      <c r="KT1331" s="79"/>
      <c r="KU1331" s="79"/>
      <c r="KV1331" s="79"/>
      <c r="KW1331" s="79"/>
      <c r="KX1331" s="79"/>
      <c r="KY1331" s="79"/>
      <c r="KZ1331" s="79"/>
      <c r="LA1331" s="79"/>
      <c r="LB1331" s="79"/>
      <c r="LC1331" s="79"/>
      <c r="LD1331" s="79"/>
      <c r="LE1331" s="79"/>
      <c r="LF1331" s="79"/>
      <c r="LG1331" s="79"/>
      <c r="LH1331" s="79"/>
      <c r="LI1331" s="79"/>
      <c r="LJ1331" s="79"/>
      <c r="LK1331" s="79"/>
      <c r="LL1331" s="79"/>
      <c r="LM1331" s="79"/>
      <c r="LN1331" s="79"/>
      <c r="LO1331" s="79"/>
      <c r="LP1331" s="79"/>
      <c r="LQ1331" s="79"/>
      <c r="LR1331" s="79"/>
      <c r="LS1331" s="79"/>
      <c r="LT1331" s="79"/>
      <c r="LU1331" s="79"/>
      <c r="LV1331" s="79"/>
      <c r="LW1331" s="79"/>
      <c r="LX1331" s="79"/>
      <c r="LY1331" s="79"/>
      <c r="LZ1331" s="79"/>
      <c r="MA1331" s="79"/>
      <c r="MB1331" s="79"/>
      <c r="MC1331" s="79"/>
      <c r="MD1331" s="79"/>
      <c r="ME1331" s="79"/>
      <c r="MF1331" s="79"/>
      <c r="MG1331" s="79"/>
      <c r="MH1331" s="79"/>
      <c r="MI1331" s="79"/>
      <c r="MJ1331" s="79"/>
      <c r="MK1331" s="79"/>
      <c r="ML1331" s="79"/>
      <c r="MM1331" s="79"/>
      <c r="MN1331" s="79"/>
      <c r="MO1331" s="79"/>
      <c r="MP1331" s="79"/>
      <c r="MQ1331" s="79"/>
      <c r="MR1331" s="79"/>
      <c r="MS1331" s="79"/>
      <c r="MT1331" s="79"/>
      <c r="MU1331" s="79"/>
      <c r="MV1331" s="79"/>
      <c r="MW1331" s="79"/>
      <c r="MX1331" s="79"/>
      <c r="MY1331" s="79"/>
      <c r="MZ1331" s="79"/>
      <c r="NA1331" s="79"/>
      <c r="NB1331" s="79"/>
      <c r="NC1331" s="79"/>
      <c r="ND1331" s="79"/>
      <c r="NE1331" s="79"/>
      <c r="NF1331" s="79"/>
      <c r="NG1331" s="79"/>
      <c r="NH1331" s="79"/>
      <c r="NI1331" s="79"/>
      <c r="NJ1331" s="79"/>
      <c r="NK1331" s="79"/>
      <c r="NL1331" s="79"/>
      <c r="NM1331" s="79"/>
      <c r="NN1331" s="79"/>
      <c r="NO1331" s="79"/>
      <c r="NP1331" s="79"/>
      <c r="NQ1331" s="79"/>
      <c r="NR1331" s="79"/>
      <c r="NS1331" s="79"/>
      <c r="NT1331" s="79"/>
      <c r="NU1331" s="79"/>
      <c r="NV1331" s="79"/>
      <c r="NW1331" s="79"/>
      <c r="NX1331" s="79"/>
      <c r="NY1331" s="79"/>
      <c r="NZ1331" s="79"/>
      <c r="OA1331" s="79"/>
      <c r="OB1331" s="79"/>
      <c r="OC1331" s="79"/>
      <c r="OD1331" s="79"/>
      <c r="OE1331" s="79"/>
      <c r="OF1331" s="79"/>
      <c r="OG1331" s="79"/>
      <c r="OH1331" s="79"/>
      <c r="OI1331" s="79"/>
      <c r="OJ1331" s="79"/>
      <c r="OK1331" s="79"/>
      <c r="OL1331" s="79"/>
      <c r="OM1331" s="79"/>
      <c r="ON1331" s="79"/>
      <c r="OO1331" s="79"/>
      <c r="OP1331" s="79"/>
      <c r="OQ1331" s="79"/>
      <c r="OR1331" s="79"/>
      <c r="OS1331" s="79"/>
      <c r="OT1331" s="79"/>
      <c r="OU1331" s="79"/>
      <c r="OV1331" s="79"/>
      <c r="OW1331" s="79"/>
      <c r="OX1331" s="79"/>
      <c r="OY1331" s="79"/>
      <c r="OZ1331" s="79"/>
      <c r="PA1331" s="79"/>
      <c r="PB1331" s="79"/>
      <c r="PC1331" s="79"/>
      <c r="PD1331" s="79"/>
      <c r="PE1331" s="79"/>
      <c r="PF1331" s="79"/>
      <c r="PG1331" s="79"/>
      <c r="PH1331" s="79"/>
      <c r="PI1331" s="79"/>
      <c r="PJ1331" s="79"/>
      <c r="PK1331" s="79"/>
      <c r="PL1331" s="79"/>
      <c r="PM1331" s="79"/>
      <c r="PN1331" s="79"/>
      <c r="PO1331" s="79"/>
      <c r="PP1331" s="79"/>
      <c r="PQ1331" s="79"/>
      <c r="PR1331" s="79"/>
      <c r="PS1331" s="79"/>
      <c r="PT1331" s="79"/>
      <c r="PU1331" s="79"/>
      <c r="PV1331" s="79"/>
      <c r="PW1331" s="79"/>
      <c r="PX1331" s="79"/>
      <c r="PY1331" s="79"/>
      <c r="PZ1331" s="79"/>
      <c r="QA1331" s="79"/>
      <c r="QB1331" s="79"/>
      <c r="QC1331" s="79"/>
      <c r="QD1331" s="79"/>
      <c r="QE1331" s="79"/>
      <c r="QF1331" s="79"/>
      <c r="QG1331" s="79"/>
      <c r="QH1331" s="79"/>
      <c r="QI1331" s="79"/>
      <c r="QJ1331" s="79"/>
      <c r="QK1331" s="79"/>
      <c r="QL1331" s="79"/>
      <c r="QM1331" s="79"/>
      <c r="QN1331" s="79"/>
      <c r="QO1331" s="79"/>
      <c r="QP1331" s="79"/>
      <c r="QQ1331" s="79"/>
      <c r="QR1331" s="79"/>
      <c r="QS1331" s="79"/>
      <c r="QT1331" s="79"/>
      <c r="QU1331" s="79"/>
      <c r="QV1331" s="79"/>
      <c r="QW1331" s="79"/>
      <c r="QX1331" s="79"/>
      <c r="QY1331" s="79"/>
      <c r="QZ1331" s="79"/>
      <c r="RA1331" s="79"/>
      <c r="RB1331" s="79"/>
      <c r="RC1331" s="79"/>
      <c r="RD1331" s="79"/>
      <c r="RE1331" s="79"/>
      <c r="RF1331" s="79"/>
      <c r="RG1331" s="79"/>
      <c r="RH1331" s="79"/>
      <c r="RI1331" s="79"/>
      <c r="RJ1331" s="79"/>
      <c r="RK1331" s="79"/>
      <c r="RL1331" s="79"/>
      <c r="RM1331" s="79"/>
      <c r="RN1331" s="79"/>
      <c r="RO1331" s="79"/>
      <c r="RP1331" s="79"/>
      <c r="RQ1331" s="79"/>
      <c r="RR1331" s="79"/>
      <c r="RS1331" s="79"/>
      <c r="RT1331" s="79"/>
      <c r="RU1331" s="79"/>
      <c r="RV1331" s="79"/>
      <c r="RW1331" s="79"/>
      <c r="RX1331" s="79"/>
      <c r="RY1331" s="79"/>
      <c r="RZ1331" s="79"/>
      <c r="SA1331" s="79"/>
      <c r="SB1331" s="79"/>
      <c r="SC1331" s="79"/>
      <c r="SD1331" s="79"/>
      <c r="SE1331" s="79"/>
      <c r="SF1331" s="79"/>
      <c r="SG1331" s="79"/>
      <c r="SH1331" s="79"/>
      <c r="SI1331" s="79"/>
      <c r="SJ1331" s="79"/>
      <c r="SK1331" s="79"/>
      <c r="SL1331" s="79"/>
      <c r="SM1331" s="79"/>
      <c r="SN1331" s="79"/>
      <c r="SO1331" s="79"/>
      <c r="SP1331" s="79"/>
      <c r="SQ1331" s="79"/>
      <c r="SR1331" s="79"/>
      <c r="SS1331" s="79"/>
      <c r="ST1331" s="79"/>
      <c r="SU1331" s="79"/>
      <c r="SV1331" s="79"/>
      <c r="SW1331" s="79"/>
      <c r="SX1331" s="79"/>
      <c r="SY1331" s="79"/>
      <c r="SZ1331" s="79"/>
      <c r="TA1331" s="79"/>
      <c r="TB1331" s="79"/>
      <c r="TC1331" s="79"/>
      <c r="TD1331" s="79"/>
      <c r="TE1331" s="79"/>
      <c r="TF1331" s="79"/>
      <c r="TG1331" s="79"/>
      <c r="TH1331" s="79"/>
      <c r="TI1331" s="79"/>
      <c r="TJ1331" s="79"/>
      <c r="TK1331" s="79"/>
      <c r="TL1331" s="79"/>
      <c r="TM1331" s="79"/>
      <c r="TN1331" s="79"/>
      <c r="TO1331" s="79"/>
      <c r="TP1331" s="79"/>
      <c r="TQ1331" s="79"/>
      <c r="TR1331" s="79"/>
      <c r="TS1331" s="79"/>
      <c r="TT1331" s="79"/>
      <c r="TU1331" s="79"/>
      <c r="TV1331" s="79"/>
      <c r="TW1331" s="79"/>
      <c r="TX1331" s="79"/>
      <c r="TY1331" s="79"/>
      <c r="TZ1331" s="79"/>
      <c r="UA1331" s="79"/>
      <c r="UB1331" s="79"/>
      <c r="UC1331" s="79"/>
      <c r="UD1331" s="79"/>
      <c r="UE1331" s="79"/>
      <c r="UF1331" s="79"/>
      <c r="UG1331" s="79"/>
      <c r="UH1331" s="79"/>
      <c r="UI1331" s="79"/>
      <c r="UJ1331" s="79"/>
      <c r="UK1331" s="79"/>
      <c r="UL1331" s="79"/>
      <c r="UM1331" s="79"/>
      <c r="UN1331" s="79"/>
      <c r="UO1331" s="79"/>
      <c r="UP1331" s="79"/>
      <c r="UQ1331" s="79"/>
      <c r="UR1331" s="79"/>
      <c r="US1331" s="79"/>
      <c r="UT1331" s="79"/>
      <c r="UU1331" s="79"/>
      <c r="UV1331" s="79"/>
      <c r="UW1331" s="79"/>
      <c r="UX1331" s="79"/>
      <c r="UY1331" s="79"/>
      <c r="UZ1331" s="79"/>
      <c r="VA1331" s="79"/>
      <c r="VB1331" s="79"/>
      <c r="VC1331" s="79"/>
      <c r="VD1331" s="79"/>
      <c r="VE1331" s="79"/>
      <c r="VF1331" s="79"/>
      <c r="VG1331" s="79"/>
      <c r="VH1331" s="79"/>
      <c r="VI1331" s="79"/>
      <c r="VJ1331" s="79"/>
      <c r="VK1331" s="79"/>
      <c r="VL1331" s="79"/>
      <c r="VM1331" s="79"/>
      <c r="VN1331" s="79"/>
      <c r="VO1331" s="79"/>
      <c r="VP1331" s="79"/>
      <c r="VQ1331" s="79"/>
      <c r="VR1331" s="79"/>
      <c r="VS1331" s="79"/>
      <c r="VT1331" s="79"/>
      <c r="VU1331" s="79"/>
      <c r="VV1331" s="79"/>
      <c r="VW1331" s="79"/>
      <c r="VX1331" s="79"/>
      <c r="VY1331" s="79"/>
      <c r="VZ1331" s="79"/>
      <c r="WA1331" s="79"/>
      <c r="WB1331" s="79"/>
      <c r="WC1331" s="79"/>
    </row>
    <row r="1332" spans="1:601" s="102" customFormat="1">
      <c r="A1332" s="54">
        <f>IF(C1332=C1331,A1331,IF(C1332=(C1331+1),A1331,(A1331+1)))</f>
        <v>195</v>
      </c>
      <c r="B1332" s="50" t="str">
        <f>IF(L1332="Stroke",IF(M1332=M1331,IF(A1332&lt;&gt;A1331,1,IF(L1331="Stroke",B1331+1,IF(L1330="Stroke",B1330+1,IF(L1329="Stroke",B1329+1,IF(L1328="Stroke",B1328+1,IF(L1327="Stroke",B1327+1,IF(L1326="Stroke",B1326+1,IF(L1325="Stroke",B1325+1,"")))))))),IF(A1332&lt;&gt;A1330,1,IF(M1332=M1330,IF(L1330="Stroke",B1330+1,IF(M1332=M1329,IF(L1329="Stroke",B1329+1,""))),1))),"")</f>
        <v/>
      </c>
      <c r="C1332" s="54">
        <f t="shared" si="40"/>
        <v>50892</v>
      </c>
      <c r="D1332" s="54" t="str">
        <f t="shared" si="41"/>
        <v>201826</v>
      </c>
      <c r="E1332" s="54">
        <v>2018</v>
      </c>
      <c r="F1332" s="54">
        <v>2</v>
      </c>
      <c r="G1332" s="54">
        <v>6</v>
      </c>
      <c r="H1332" s="54">
        <v>14</v>
      </c>
      <c r="I1332" s="54">
        <v>8</v>
      </c>
      <c r="J1332" s="54">
        <v>12</v>
      </c>
      <c r="K1332" s="54">
        <v>661</v>
      </c>
      <c r="L1332" s="54" t="s">
        <v>111</v>
      </c>
      <c r="M1332" s="54">
        <v>0</v>
      </c>
      <c r="N1332" s="54" t="s">
        <v>89</v>
      </c>
      <c r="O1332" s="54" t="s">
        <v>27</v>
      </c>
      <c r="P1332" s="54">
        <v>0</v>
      </c>
      <c r="Q1332" s="54" t="s">
        <v>153</v>
      </c>
      <c r="R1332" s="61"/>
      <c r="S1332" s="61"/>
      <c r="T1332" s="61"/>
      <c r="U1332" s="79"/>
      <c r="V1332" s="79"/>
      <c r="W1332" s="79"/>
      <c r="X1332" s="79"/>
      <c r="Y1332" s="79"/>
      <c r="Z1332" s="79"/>
      <c r="AA1332" s="79"/>
      <c r="AB1332" s="79"/>
      <c r="AC1332" s="79"/>
      <c r="AD1332" s="79"/>
      <c r="AE1332" s="79"/>
      <c r="AF1332" s="79"/>
      <c r="AG1332" s="79"/>
      <c r="AH1332" s="79"/>
      <c r="AI1332" s="79"/>
      <c r="AJ1332" s="79"/>
      <c r="AK1332" s="79"/>
      <c r="AL1332" s="79"/>
      <c r="AM1332" s="79"/>
      <c r="AN1332" s="79"/>
      <c r="AO1332" s="79"/>
      <c r="AP1332" s="79"/>
      <c r="AQ1332" s="79"/>
      <c r="AR1332" s="79"/>
      <c r="AS1332" s="79"/>
      <c r="AT1332" s="79"/>
      <c r="AU1332" s="79"/>
      <c r="AV1332" s="79"/>
      <c r="AW1332" s="79"/>
      <c r="AX1332" s="79"/>
      <c r="AY1332" s="79"/>
      <c r="AZ1332" s="79"/>
      <c r="BA1332" s="79"/>
      <c r="BB1332" s="79"/>
      <c r="BC1332" s="79"/>
      <c r="BD1332" s="79"/>
      <c r="BE1332" s="79"/>
      <c r="BF1332" s="79"/>
      <c r="BG1332" s="79"/>
      <c r="BH1332" s="79"/>
      <c r="BI1332" s="79"/>
      <c r="BJ1332" s="79"/>
      <c r="BK1332" s="79"/>
      <c r="BL1332" s="79"/>
      <c r="BM1332" s="79"/>
      <c r="BN1332" s="79"/>
      <c r="BO1332" s="79"/>
      <c r="BP1332" s="79"/>
      <c r="BQ1332" s="79"/>
      <c r="BR1332" s="79"/>
      <c r="BS1332" s="79"/>
      <c r="BT1332" s="79"/>
      <c r="BU1332" s="79"/>
      <c r="BV1332" s="79"/>
      <c r="BW1332" s="79"/>
      <c r="BX1332" s="79"/>
      <c r="BY1332" s="79"/>
      <c r="BZ1332" s="79"/>
      <c r="CA1332" s="79"/>
      <c r="CB1332" s="79"/>
      <c r="CC1332" s="79"/>
      <c r="CD1332" s="79"/>
      <c r="CE1332" s="79"/>
      <c r="CF1332" s="79"/>
      <c r="CG1332" s="79"/>
      <c r="CH1332" s="79"/>
      <c r="CI1332" s="79"/>
      <c r="CJ1332" s="79"/>
      <c r="CK1332" s="79"/>
      <c r="CL1332" s="79"/>
      <c r="CM1332" s="79"/>
      <c r="CN1332" s="79"/>
      <c r="CO1332" s="79"/>
      <c r="CP1332" s="79"/>
      <c r="CQ1332" s="79"/>
      <c r="CR1332" s="79"/>
      <c r="CS1332" s="79"/>
      <c r="CT1332" s="79"/>
      <c r="CU1332" s="79"/>
      <c r="CV1332" s="79"/>
      <c r="CW1332" s="79"/>
      <c r="CX1332" s="79"/>
      <c r="CY1332" s="79"/>
      <c r="CZ1332" s="79"/>
      <c r="DA1332" s="79"/>
      <c r="DB1332" s="79"/>
      <c r="DC1332" s="79"/>
      <c r="DD1332" s="79"/>
      <c r="DE1332" s="79"/>
      <c r="DF1332" s="79"/>
      <c r="DG1332" s="79"/>
      <c r="DH1332" s="79"/>
      <c r="DI1332" s="79"/>
      <c r="DJ1332" s="79"/>
      <c r="DK1332" s="79"/>
      <c r="DL1332" s="79"/>
      <c r="DM1332" s="79"/>
      <c r="DN1332" s="79"/>
      <c r="DO1332" s="79"/>
      <c r="DP1332" s="79"/>
      <c r="DQ1332" s="79"/>
      <c r="DR1332" s="79"/>
      <c r="DS1332" s="79"/>
      <c r="DT1332" s="79"/>
      <c r="DU1332" s="79"/>
      <c r="DV1332" s="79"/>
      <c r="DW1332" s="79"/>
      <c r="DX1332" s="79"/>
      <c r="DY1332" s="79"/>
      <c r="DZ1332" s="79"/>
      <c r="EA1332" s="79"/>
      <c r="EB1332" s="79"/>
      <c r="EC1332" s="79"/>
      <c r="ED1332" s="79"/>
      <c r="EE1332" s="79"/>
      <c r="EF1332" s="79"/>
      <c r="EG1332" s="79"/>
      <c r="EH1332" s="79"/>
      <c r="EI1332" s="79"/>
      <c r="EJ1332" s="79"/>
      <c r="EK1332" s="79"/>
      <c r="EL1332" s="79"/>
      <c r="EM1332" s="79"/>
      <c r="EN1332" s="79"/>
      <c r="EO1332" s="79"/>
      <c r="EP1332" s="79"/>
      <c r="EQ1332" s="79"/>
      <c r="ER1332" s="79"/>
      <c r="ES1332" s="79"/>
      <c r="ET1332" s="79"/>
      <c r="EU1332" s="79"/>
      <c r="EV1332" s="79"/>
      <c r="EW1332" s="79"/>
      <c r="EX1332" s="79"/>
      <c r="EY1332" s="79"/>
      <c r="EZ1332" s="79"/>
      <c r="FA1332" s="79"/>
      <c r="FB1332" s="79"/>
      <c r="FC1332" s="79"/>
      <c r="FD1332" s="79"/>
      <c r="FE1332" s="79"/>
      <c r="FF1332" s="79"/>
      <c r="FG1332" s="79"/>
      <c r="FH1332" s="79"/>
      <c r="FI1332" s="79"/>
      <c r="FJ1332" s="79"/>
      <c r="FK1332" s="79"/>
      <c r="FL1332" s="79"/>
      <c r="FM1332" s="79"/>
      <c r="FN1332" s="79"/>
      <c r="FO1332" s="79"/>
      <c r="FP1332" s="79"/>
      <c r="FQ1332" s="79"/>
      <c r="FR1332" s="79"/>
      <c r="FS1332" s="79"/>
      <c r="FT1332" s="79"/>
      <c r="FU1332" s="79"/>
      <c r="FV1332" s="79"/>
      <c r="FW1332" s="79"/>
      <c r="FX1332" s="79"/>
      <c r="FY1332" s="79"/>
      <c r="FZ1332" s="79"/>
      <c r="GA1332" s="79"/>
      <c r="GB1332" s="79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79"/>
      <c r="HP1332" s="79"/>
      <c r="HQ1332" s="79"/>
      <c r="HR1332" s="79"/>
      <c r="HS1332" s="79"/>
      <c r="HT1332" s="79"/>
      <c r="HU1332" s="79"/>
      <c r="HV1332" s="79"/>
      <c r="HW1332" s="79"/>
      <c r="HX1332" s="79"/>
      <c r="HY1332" s="79"/>
      <c r="HZ1332" s="79"/>
      <c r="IA1332" s="79"/>
      <c r="IB1332" s="79"/>
      <c r="IC1332" s="79"/>
      <c r="ID1332" s="79"/>
      <c r="IE1332" s="79"/>
      <c r="IF1332" s="79"/>
      <c r="IG1332" s="79"/>
      <c r="IH1332" s="79"/>
      <c r="II1332" s="79"/>
      <c r="IJ1332" s="79"/>
      <c r="IK1332" s="79"/>
      <c r="IL1332" s="79"/>
      <c r="IM1332" s="79"/>
      <c r="IN1332" s="79"/>
      <c r="IO1332" s="79"/>
      <c r="IP1332" s="79"/>
      <c r="IQ1332" s="79"/>
      <c r="IR1332" s="79"/>
      <c r="IS1332" s="79"/>
      <c r="IT1332" s="79"/>
      <c r="IU1332" s="79"/>
      <c r="IV1332" s="79"/>
      <c r="IW1332" s="79"/>
      <c r="IX1332" s="79"/>
      <c r="IY1332" s="79"/>
      <c r="IZ1332" s="79"/>
      <c r="JA1332" s="79"/>
      <c r="JB1332" s="79"/>
      <c r="JC1332" s="79"/>
      <c r="JD1332" s="79"/>
      <c r="JE1332" s="79"/>
      <c r="JF1332" s="79"/>
      <c r="JG1332" s="79"/>
      <c r="JH1332" s="79"/>
      <c r="JI1332" s="79"/>
      <c r="JJ1332" s="79"/>
      <c r="JK1332" s="79"/>
      <c r="JL1332" s="79"/>
      <c r="JM1332" s="79"/>
      <c r="JN1332" s="79"/>
      <c r="JO1332" s="79"/>
      <c r="JP1332" s="79"/>
      <c r="JQ1332" s="79"/>
      <c r="JR1332" s="79"/>
      <c r="JS1332" s="79"/>
      <c r="JT1332" s="79"/>
      <c r="JU1332" s="79"/>
      <c r="JV1332" s="79"/>
      <c r="JW1332" s="79"/>
      <c r="JX1332" s="79"/>
      <c r="JY1332" s="79"/>
      <c r="JZ1332" s="79"/>
      <c r="KA1332" s="79"/>
      <c r="KB1332" s="79"/>
      <c r="KC1332" s="79"/>
      <c r="KD1332" s="79"/>
      <c r="KE1332" s="79"/>
      <c r="KF1332" s="79"/>
      <c r="KG1332" s="79"/>
      <c r="KH1332" s="79"/>
      <c r="KI1332" s="79"/>
      <c r="KJ1332" s="79"/>
      <c r="KK1332" s="79"/>
      <c r="KL1332" s="79"/>
      <c r="KM1332" s="79"/>
      <c r="KN1332" s="79"/>
      <c r="KO1332" s="79"/>
      <c r="KP1332" s="79"/>
      <c r="KQ1332" s="79"/>
      <c r="KR1332" s="79"/>
      <c r="KS1332" s="79"/>
      <c r="KT1332" s="79"/>
      <c r="KU1332" s="79"/>
      <c r="KV1332" s="79"/>
      <c r="KW1332" s="79"/>
      <c r="KX1332" s="79"/>
      <c r="KY1332" s="79"/>
      <c r="KZ1332" s="79"/>
      <c r="LA1332" s="79"/>
      <c r="LB1332" s="79"/>
      <c r="LC1332" s="79"/>
      <c r="LD1332" s="79"/>
      <c r="LE1332" s="79"/>
      <c r="LF1332" s="79"/>
      <c r="LG1332" s="79"/>
      <c r="LH1332" s="79"/>
      <c r="LI1332" s="79"/>
      <c r="LJ1332" s="79"/>
      <c r="LK1332" s="79"/>
      <c r="LL1332" s="79"/>
      <c r="LM1332" s="79"/>
      <c r="LN1332" s="79"/>
      <c r="LO1332" s="79"/>
      <c r="LP1332" s="79"/>
      <c r="LQ1332" s="79"/>
      <c r="LR1332" s="79"/>
      <c r="LS1332" s="79"/>
      <c r="LT1332" s="79"/>
      <c r="LU1332" s="79"/>
      <c r="LV1332" s="79"/>
      <c r="LW1332" s="79"/>
      <c r="LX1332" s="79"/>
      <c r="LY1332" s="79"/>
      <c r="LZ1332" s="79"/>
      <c r="MA1332" s="79"/>
      <c r="MB1332" s="79"/>
      <c r="MC1332" s="79"/>
      <c r="MD1332" s="79"/>
      <c r="ME1332" s="79"/>
      <c r="MF1332" s="79"/>
      <c r="MG1332" s="79"/>
      <c r="MH1332" s="79"/>
      <c r="MI1332" s="79"/>
      <c r="MJ1332" s="79"/>
      <c r="MK1332" s="79"/>
      <c r="ML1332" s="79"/>
      <c r="MM1332" s="79"/>
      <c r="MN1332" s="79"/>
      <c r="MO1332" s="79"/>
      <c r="MP1332" s="79"/>
      <c r="MQ1332" s="79"/>
      <c r="MR1332" s="79"/>
      <c r="MS1332" s="79"/>
      <c r="MT1332" s="79"/>
      <c r="MU1332" s="79"/>
      <c r="MV1332" s="79"/>
      <c r="MW1332" s="79"/>
      <c r="MX1332" s="79"/>
      <c r="MY1332" s="79"/>
      <c r="MZ1332" s="79"/>
      <c r="NA1332" s="79"/>
      <c r="NB1332" s="79"/>
      <c r="NC1332" s="79"/>
      <c r="ND1332" s="79"/>
      <c r="NE1332" s="79"/>
      <c r="NF1332" s="79"/>
      <c r="NG1332" s="79"/>
      <c r="NH1332" s="79"/>
      <c r="NI1332" s="79"/>
      <c r="NJ1332" s="79"/>
      <c r="NK1332" s="79"/>
      <c r="NL1332" s="79"/>
      <c r="NM1332" s="79"/>
      <c r="NN1332" s="79"/>
      <c r="NO1332" s="79"/>
      <c r="NP1332" s="79"/>
      <c r="NQ1332" s="79"/>
      <c r="NR1332" s="79"/>
      <c r="NS1332" s="79"/>
      <c r="NT1332" s="79"/>
      <c r="NU1332" s="79"/>
      <c r="NV1332" s="79"/>
      <c r="NW1332" s="79"/>
      <c r="NX1332" s="79"/>
      <c r="NY1332" s="79"/>
      <c r="NZ1332" s="79"/>
      <c r="OA1332" s="79"/>
      <c r="OB1332" s="79"/>
      <c r="OC1332" s="79"/>
      <c r="OD1332" s="79"/>
      <c r="OE1332" s="79"/>
      <c r="OF1332" s="79"/>
      <c r="OG1332" s="79"/>
      <c r="OH1332" s="79"/>
      <c r="OI1332" s="79"/>
      <c r="OJ1332" s="79"/>
      <c r="OK1332" s="79"/>
      <c r="OL1332" s="79"/>
      <c r="OM1332" s="79"/>
      <c r="ON1332" s="79"/>
      <c r="OO1332" s="79"/>
      <c r="OP1332" s="79"/>
      <c r="OQ1332" s="79"/>
      <c r="OR1332" s="79"/>
      <c r="OS1332" s="79"/>
      <c r="OT1332" s="79"/>
      <c r="OU1332" s="79"/>
      <c r="OV1332" s="79"/>
      <c r="OW1332" s="79"/>
      <c r="OX1332" s="79"/>
      <c r="OY1332" s="79"/>
      <c r="OZ1332" s="79"/>
      <c r="PA1332" s="79"/>
      <c r="PB1332" s="79"/>
      <c r="PC1332" s="79"/>
      <c r="PD1332" s="79"/>
      <c r="PE1332" s="79"/>
      <c r="PF1332" s="79"/>
      <c r="PG1332" s="79"/>
      <c r="PH1332" s="79"/>
      <c r="PI1332" s="79"/>
      <c r="PJ1332" s="79"/>
      <c r="PK1332" s="79"/>
      <c r="PL1332" s="79"/>
      <c r="PM1332" s="79"/>
      <c r="PN1332" s="79"/>
      <c r="PO1332" s="79"/>
      <c r="PP1332" s="79"/>
      <c r="PQ1332" s="79"/>
      <c r="PR1332" s="79"/>
      <c r="PS1332" s="79"/>
      <c r="PT1332" s="79"/>
      <c r="PU1332" s="79"/>
      <c r="PV1332" s="79"/>
      <c r="PW1332" s="79"/>
      <c r="PX1332" s="79"/>
      <c r="PY1332" s="79"/>
      <c r="PZ1332" s="79"/>
      <c r="QA1332" s="79"/>
      <c r="QB1332" s="79"/>
      <c r="QC1332" s="79"/>
      <c r="QD1332" s="79"/>
      <c r="QE1332" s="79"/>
      <c r="QF1332" s="79"/>
      <c r="QG1332" s="79"/>
      <c r="QH1332" s="79"/>
      <c r="QI1332" s="79"/>
      <c r="QJ1332" s="79"/>
      <c r="QK1332" s="79"/>
      <c r="QL1332" s="79"/>
      <c r="QM1332" s="79"/>
      <c r="QN1332" s="79"/>
      <c r="QO1332" s="79"/>
      <c r="QP1332" s="79"/>
      <c r="QQ1332" s="79"/>
      <c r="QR1332" s="79"/>
      <c r="QS1332" s="79"/>
      <c r="QT1332" s="79"/>
      <c r="QU1332" s="79"/>
      <c r="QV1332" s="79"/>
      <c r="QW1332" s="79"/>
      <c r="QX1332" s="79"/>
      <c r="QY1332" s="79"/>
      <c r="QZ1332" s="79"/>
      <c r="RA1332" s="79"/>
      <c r="RB1332" s="79"/>
      <c r="RC1332" s="79"/>
      <c r="RD1332" s="79"/>
      <c r="RE1332" s="79"/>
      <c r="RF1332" s="79"/>
      <c r="RG1332" s="79"/>
      <c r="RH1332" s="79"/>
      <c r="RI1332" s="79"/>
      <c r="RJ1332" s="79"/>
      <c r="RK1332" s="79"/>
      <c r="RL1332" s="79"/>
      <c r="RM1332" s="79"/>
      <c r="RN1332" s="79"/>
      <c r="RO1332" s="79"/>
      <c r="RP1332" s="79"/>
      <c r="RQ1332" s="79"/>
      <c r="RR1332" s="79"/>
      <c r="RS1332" s="79"/>
      <c r="RT1332" s="79"/>
      <c r="RU1332" s="79"/>
      <c r="RV1332" s="79"/>
      <c r="RW1332" s="79"/>
      <c r="RX1332" s="79"/>
      <c r="RY1332" s="79"/>
      <c r="RZ1332" s="79"/>
      <c r="SA1332" s="79"/>
      <c r="SB1332" s="79"/>
      <c r="SC1332" s="79"/>
      <c r="SD1332" s="79"/>
      <c r="SE1332" s="79"/>
      <c r="SF1332" s="79"/>
      <c r="SG1332" s="79"/>
      <c r="SH1332" s="79"/>
      <c r="SI1332" s="79"/>
      <c r="SJ1332" s="79"/>
      <c r="SK1332" s="79"/>
      <c r="SL1332" s="79"/>
      <c r="SM1332" s="79"/>
      <c r="SN1332" s="79"/>
      <c r="SO1332" s="79"/>
      <c r="SP1332" s="79"/>
      <c r="SQ1332" s="79"/>
      <c r="SR1332" s="79"/>
      <c r="SS1332" s="79"/>
      <c r="ST1332" s="79"/>
      <c r="SU1332" s="79"/>
      <c r="SV1332" s="79"/>
      <c r="SW1332" s="79"/>
      <c r="SX1332" s="79"/>
      <c r="SY1332" s="79"/>
      <c r="SZ1332" s="79"/>
      <c r="TA1332" s="79"/>
      <c r="TB1332" s="79"/>
      <c r="TC1332" s="79"/>
      <c r="TD1332" s="79"/>
      <c r="TE1332" s="79"/>
      <c r="TF1332" s="79"/>
      <c r="TG1332" s="79"/>
      <c r="TH1332" s="79"/>
      <c r="TI1332" s="79"/>
      <c r="TJ1332" s="79"/>
      <c r="TK1332" s="79"/>
      <c r="TL1332" s="79"/>
      <c r="TM1332" s="79"/>
      <c r="TN1332" s="79"/>
      <c r="TO1332" s="79"/>
      <c r="TP1332" s="79"/>
      <c r="TQ1332" s="79"/>
      <c r="TR1332" s="79"/>
      <c r="TS1332" s="79"/>
      <c r="TT1332" s="79"/>
      <c r="TU1332" s="79"/>
      <c r="TV1332" s="79"/>
      <c r="TW1332" s="79"/>
      <c r="TX1332" s="79"/>
      <c r="TY1332" s="79"/>
      <c r="TZ1332" s="79"/>
      <c r="UA1332" s="79"/>
      <c r="UB1332" s="79"/>
      <c r="UC1332" s="79"/>
      <c r="UD1332" s="79"/>
      <c r="UE1332" s="79"/>
      <c r="UF1332" s="79"/>
      <c r="UG1332" s="79"/>
      <c r="UH1332" s="79"/>
      <c r="UI1332" s="79"/>
      <c r="UJ1332" s="79"/>
      <c r="UK1332" s="79"/>
      <c r="UL1332" s="79"/>
      <c r="UM1332" s="79"/>
      <c r="UN1332" s="79"/>
      <c r="UO1332" s="79"/>
      <c r="UP1332" s="79"/>
      <c r="UQ1332" s="79"/>
      <c r="UR1332" s="79"/>
      <c r="US1332" s="79"/>
      <c r="UT1332" s="79"/>
      <c r="UU1332" s="79"/>
      <c r="UV1332" s="79"/>
      <c r="UW1332" s="79"/>
      <c r="UX1332" s="79"/>
      <c r="UY1332" s="79"/>
      <c r="UZ1332" s="79"/>
      <c r="VA1332" s="79"/>
      <c r="VB1332" s="79"/>
      <c r="VC1332" s="79"/>
      <c r="VD1332" s="79"/>
      <c r="VE1332" s="79"/>
      <c r="VF1332" s="79"/>
      <c r="VG1332" s="79"/>
      <c r="VH1332" s="79"/>
      <c r="VI1332" s="79"/>
      <c r="VJ1332" s="79"/>
      <c r="VK1332" s="79"/>
      <c r="VL1332" s="79"/>
      <c r="VM1332" s="79"/>
      <c r="VN1332" s="79"/>
      <c r="VO1332" s="79"/>
      <c r="VP1332" s="79"/>
      <c r="VQ1332" s="79"/>
      <c r="VR1332" s="79"/>
      <c r="VS1332" s="79"/>
      <c r="VT1332" s="79"/>
      <c r="VU1332" s="79"/>
      <c r="VV1332" s="79"/>
      <c r="VW1332" s="79"/>
      <c r="VX1332" s="79"/>
      <c r="VY1332" s="79"/>
      <c r="VZ1332" s="79"/>
      <c r="WA1332" s="79"/>
      <c r="WB1332" s="79"/>
      <c r="WC1332" s="79"/>
    </row>
    <row r="1333" spans="1:601" s="102" customFormat="1">
      <c r="A1333" s="53">
        <f>IF(C1333=C1332,A1332,IF(C1333=(C1332+1),A1332,(A1332+1)))</f>
        <v>196</v>
      </c>
      <c r="B1333" s="50">
        <f>IF(L1333="Stroke",IF(M1333=M1332,IF(A1333&lt;&gt;A1332,1,IF(L1332="Stroke",B1332+1,IF(L1331="Stroke",B1331+1,IF(L1330="Stroke",B1330+1,IF(L1329="Stroke",B1329+1,IF(L1328="Stroke",B1328+1,IF(L1327="Stroke",B1327+1,IF(L1326="Stroke",B1326+1,"")))))))),IF(A1333&lt;&gt;A1331,1,IF(M1333=M1331,IF(L1331="Stroke",B1331+1,IF(M1333=M1330,IF(L1330="Stroke",B1330+1,""))),1))),"")</f>
        <v>1</v>
      </c>
      <c r="C1333" s="53">
        <f t="shared" si="40"/>
        <v>50967</v>
      </c>
      <c r="D1333" s="53" t="str">
        <f t="shared" si="41"/>
        <v>201826</v>
      </c>
      <c r="E1333" s="53">
        <v>2018</v>
      </c>
      <c r="F1333" s="53">
        <v>2</v>
      </c>
      <c r="G1333" s="53">
        <v>6</v>
      </c>
      <c r="H1333" s="53">
        <v>14</v>
      </c>
      <c r="I1333" s="53">
        <v>9</v>
      </c>
      <c r="J1333" s="53">
        <v>27</v>
      </c>
      <c r="K1333" s="53">
        <v>521</v>
      </c>
      <c r="L1333" s="53" t="s">
        <v>26</v>
      </c>
      <c r="M1333" s="53">
        <v>1</v>
      </c>
      <c r="N1333" s="53" t="s">
        <v>21</v>
      </c>
      <c r="O1333" s="53" t="s">
        <v>27</v>
      </c>
      <c r="P1333" s="53">
        <v>8</v>
      </c>
      <c r="Q1333" s="53" t="s">
        <v>154</v>
      </c>
      <c r="R1333" s="61"/>
      <c r="S1333" s="61"/>
      <c r="T1333" s="61"/>
      <c r="U1333" s="79"/>
      <c r="V1333" s="79"/>
      <c r="W1333" s="79"/>
      <c r="X1333" s="79"/>
      <c r="Y1333" s="79"/>
      <c r="Z1333" s="79"/>
      <c r="AA1333" s="79"/>
      <c r="AB1333" s="79"/>
      <c r="AC1333" s="79"/>
      <c r="AD1333" s="79"/>
      <c r="AE1333" s="79"/>
      <c r="AF1333" s="79"/>
      <c r="AG1333" s="79"/>
      <c r="AH1333" s="79"/>
      <c r="AI1333" s="79"/>
      <c r="AJ1333" s="79"/>
      <c r="AK1333" s="79"/>
      <c r="AL1333" s="79"/>
      <c r="AM1333" s="79"/>
      <c r="AN1333" s="79"/>
      <c r="AO1333" s="79"/>
      <c r="AP1333" s="79"/>
      <c r="AQ1333" s="79"/>
      <c r="AR1333" s="79"/>
      <c r="AS1333" s="79"/>
      <c r="AT1333" s="79"/>
      <c r="AU1333" s="79"/>
      <c r="AV1333" s="79"/>
      <c r="AW1333" s="79"/>
      <c r="AX1333" s="79"/>
      <c r="AY1333" s="79"/>
      <c r="AZ1333" s="79"/>
      <c r="BA1333" s="79"/>
      <c r="BB1333" s="79"/>
      <c r="BC1333" s="79"/>
      <c r="BD1333" s="79"/>
      <c r="BE1333" s="79"/>
      <c r="BF1333" s="79"/>
      <c r="BG1333" s="79"/>
      <c r="BH1333" s="79"/>
      <c r="BI1333" s="79"/>
      <c r="BJ1333" s="79"/>
      <c r="BK1333" s="79"/>
      <c r="BL1333" s="79"/>
      <c r="BM1333" s="79"/>
      <c r="BN1333" s="79"/>
      <c r="BO1333" s="79"/>
      <c r="BP1333" s="79"/>
      <c r="BQ1333" s="79"/>
      <c r="BR1333" s="79"/>
      <c r="BS1333" s="79"/>
      <c r="BT1333" s="79"/>
      <c r="BU1333" s="79"/>
      <c r="BV1333" s="79"/>
      <c r="BW1333" s="79"/>
      <c r="BX1333" s="79"/>
      <c r="BY1333" s="79"/>
      <c r="BZ1333" s="79"/>
      <c r="CA1333" s="79"/>
      <c r="CB1333" s="79"/>
      <c r="CC1333" s="79"/>
      <c r="CD1333" s="79"/>
      <c r="CE1333" s="79"/>
      <c r="CF1333" s="79"/>
      <c r="CG1333" s="79"/>
      <c r="CH1333" s="79"/>
      <c r="CI1333" s="79"/>
      <c r="CJ1333" s="79"/>
      <c r="CK1333" s="79"/>
      <c r="CL1333" s="79"/>
      <c r="CM1333" s="79"/>
      <c r="CN1333" s="79"/>
      <c r="CO1333" s="79"/>
      <c r="CP1333" s="79"/>
      <c r="CQ1333" s="79"/>
      <c r="CR1333" s="79"/>
      <c r="CS1333" s="79"/>
      <c r="CT1333" s="79"/>
      <c r="CU1333" s="79"/>
      <c r="CV1333" s="79"/>
      <c r="CW1333" s="79"/>
      <c r="CX1333" s="79"/>
      <c r="CY1333" s="79"/>
      <c r="CZ1333" s="79"/>
      <c r="DA1333" s="79"/>
      <c r="DB1333" s="79"/>
      <c r="DC1333" s="79"/>
      <c r="DD1333" s="79"/>
      <c r="DE1333" s="79"/>
      <c r="DF1333" s="79"/>
      <c r="DG1333" s="79"/>
      <c r="DH1333" s="79"/>
      <c r="DI1333" s="79"/>
      <c r="DJ1333" s="79"/>
      <c r="DK1333" s="79"/>
      <c r="DL1333" s="79"/>
      <c r="DM1333" s="79"/>
      <c r="DN1333" s="79"/>
      <c r="DO1333" s="79"/>
      <c r="DP1333" s="79"/>
      <c r="DQ1333" s="79"/>
      <c r="DR1333" s="79"/>
      <c r="DS1333" s="79"/>
      <c r="DT1333" s="79"/>
      <c r="DU1333" s="79"/>
      <c r="DV1333" s="79"/>
      <c r="DW1333" s="79"/>
      <c r="DX1333" s="79"/>
      <c r="DY1333" s="79"/>
      <c r="DZ1333" s="79"/>
      <c r="EA1333" s="79"/>
      <c r="EB1333" s="79"/>
      <c r="EC1333" s="79"/>
      <c r="ED1333" s="79"/>
      <c r="EE1333" s="79"/>
      <c r="EF1333" s="79"/>
      <c r="EG1333" s="79"/>
      <c r="EH1333" s="79"/>
      <c r="EI1333" s="79"/>
      <c r="EJ1333" s="79"/>
      <c r="EK1333" s="79"/>
      <c r="EL1333" s="79"/>
      <c r="EM1333" s="79"/>
      <c r="EN1333" s="79"/>
      <c r="EO1333" s="79"/>
      <c r="EP1333" s="79"/>
      <c r="EQ1333" s="79"/>
      <c r="ER1333" s="79"/>
      <c r="ES1333" s="79"/>
      <c r="ET1333" s="79"/>
      <c r="EU1333" s="79"/>
      <c r="EV1333" s="79"/>
      <c r="EW1333" s="79"/>
      <c r="EX1333" s="79"/>
      <c r="EY1333" s="79"/>
      <c r="EZ1333" s="79"/>
      <c r="FA1333" s="79"/>
      <c r="FB1333" s="79"/>
      <c r="FC1333" s="79"/>
      <c r="FD1333" s="79"/>
      <c r="FE1333" s="79"/>
      <c r="FF1333" s="79"/>
      <c r="FG1333" s="79"/>
      <c r="FH1333" s="79"/>
      <c r="FI1333" s="79"/>
      <c r="FJ1333" s="79"/>
      <c r="FK1333" s="79"/>
      <c r="FL1333" s="79"/>
      <c r="FM1333" s="79"/>
      <c r="FN1333" s="79"/>
      <c r="FO1333" s="79"/>
      <c r="FP1333" s="79"/>
      <c r="FQ1333" s="79"/>
      <c r="FR1333" s="79"/>
      <c r="FS1333" s="79"/>
      <c r="FT1333" s="79"/>
      <c r="FU1333" s="79"/>
      <c r="FV1333" s="79"/>
      <c r="FW1333" s="79"/>
      <c r="FX1333" s="79"/>
      <c r="FY1333" s="79"/>
      <c r="FZ1333" s="79"/>
      <c r="GA1333" s="79"/>
      <c r="GB1333" s="79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79"/>
      <c r="HP1333" s="79"/>
      <c r="HQ1333" s="79"/>
      <c r="HR1333" s="79"/>
      <c r="HS1333" s="79"/>
      <c r="HT1333" s="79"/>
      <c r="HU1333" s="79"/>
      <c r="HV1333" s="79"/>
      <c r="HW1333" s="79"/>
      <c r="HX1333" s="79"/>
      <c r="HY1333" s="79"/>
      <c r="HZ1333" s="79"/>
      <c r="IA1333" s="79"/>
      <c r="IB1333" s="79"/>
      <c r="IC1333" s="79"/>
      <c r="ID1333" s="79"/>
      <c r="IE1333" s="79"/>
      <c r="IF1333" s="79"/>
      <c r="IG1333" s="79"/>
      <c r="IH1333" s="79"/>
      <c r="II1333" s="79"/>
      <c r="IJ1333" s="79"/>
      <c r="IK1333" s="79"/>
      <c r="IL1333" s="79"/>
      <c r="IM1333" s="79"/>
      <c r="IN1333" s="79"/>
      <c r="IO1333" s="79"/>
      <c r="IP1333" s="79"/>
      <c r="IQ1333" s="79"/>
      <c r="IR1333" s="79"/>
      <c r="IS1333" s="79"/>
      <c r="IT1333" s="79"/>
      <c r="IU1333" s="79"/>
      <c r="IV1333" s="79"/>
      <c r="IW1333" s="79"/>
      <c r="IX1333" s="79"/>
      <c r="IY1333" s="79"/>
      <c r="IZ1333" s="79"/>
      <c r="JA1333" s="79"/>
      <c r="JB1333" s="79"/>
      <c r="JC1333" s="79"/>
      <c r="JD1333" s="79"/>
      <c r="JE1333" s="79"/>
      <c r="JF1333" s="79"/>
      <c r="JG1333" s="79"/>
      <c r="JH1333" s="79"/>
      <c r="JI1333" s="79"/>
      <c r="JJ1333" s="79"/>
      <c r="JK1333" s="79"/>
      <c r="JL1333" s="79"/>
      <c r="JM1333" s="79"/>
      <c r="JN1333" s="79"/>
      <c r="JO1333" s="79"/>
      <c r="JP1333" s="79"/>
      <c r="JQ1333" s="79"/>
      <c r="JR1333" s="79"/>
      <c r="JS1333" s="79"/>
      <c r="JT1333" s="79"/>
      <c r="JU1333" s="79"/>
      <c r="JV1333" s="79"/>
      <c r="JW1333" s="79"/>
      <c r="JX1333" s="79"/>
      <c r="JY1333" s="79"/>
      <c r="JZ1333" s="79"/>
      <c r="KA1333" s="79"/>
      <c r="KB1333" s="79"/>
      <c r="KC1333" s="79"/>
      <c r="KD1333" s="79"/>
      <c r="KE1333" s="79"/>
      <c r="KF1333" s="79"/>
      <c r="KG1333" s="79"/>
      <c r="KH1333" s="79"/>
      <c r="KI1333" s="79"/>
      <c r="KJ1333" s="79"/>
      <c r="KK1333" s="79"/>
      <c r="KL1333" s="79"/>
      <c r="KM1333" s="79"/>
      <c r="KN1333" s="79"/>
      <c r="KO1333" s="79"/>
      <c r="KP1333" s="79"/>
      <c r="KQ1333" s="79"/>
      <c r="KR1333" s="79"/>
      <c r="KS1333" s="79"/>
      <c r="KT1333" s="79"/>
      <c r="KU1333" s="79"/>
      <c r="KV1333" s="79"/>
      <c r="KW1333" s="79"/>
      <c r="KX1333" s="79"/>
      <c r="KY1333" s="79"/>
      <c r="KZ1333" s="79"/>
      <c r="LA1333" s="79"/>
      <c r="LB1333" s="79"/>
      <c r="LC1333" s="79"/>
      <c r="LD1333" s="79"/>
      <c r="LE1333" s="79"/>
      <c r="LF1333" s="79"/>
      <c r="LG1333" s="79"/>
      <c r="LH1333" s="79"/>
      <c r="LI1333" s="79"/>
      <c r="LJ1333" s="79"/>
      <c r="LK1333" s="79"/>
      <c r="LL1333" s="79"/>
      <c r="LM1333" s="79"/>
      <c r="LN1333" s="79"/>
      <c r="LO1333" s="79"/>
      <c r="LP1333" s="79"/>
      <c r="LQ1333" s="79"/>
      <c r="LR1333" s="79"/>
      <c r="LS1333" s="79"/>
      <c r="LT1333" s="79"/>
      <c r="LU1333" s="79"/>
      <c r="LV1333" s="79"/>
      <c r="LW1333" s="79"/>
      <c r="LX1333" s="79"/>
      <c r="LY1333" s="79"/>
      <c r="LZ1333" s="79"/>
      <c r="MA1333" s="79"/>
      <c r="MB1333" s="79"/>
      <c r="MC1333" s="79"/>
      <c r="MD1333" s="79"/>
      <c r="ME1333" s="79"/>
      <c r="MF1333" s="79"/>
      <c r="MG1333" s="79"/>
      <c r="MH1333" s="79"/>
      <c r="MI1333" s="79"/>
      <c r="MJ1333" s="79"/>
      <c r="MK1333" s="79"/>
      <c r="ML1333" s="79"/>
      <c r="MM1333" s="79"/>
      <c r="MN1333" s="79"/>
      <c r="MO1333" s="79"/>
      <c r="MP1333" s="79"/>
      <c r="MQ1333" s="79"/>
      <c r="MR1333" s="79"/>
      <c r="MS1333" s="79"/>
      <c r="MT1333" s="79"/>
      <c r="MU1333" s="79"/>
      <c r="MV1333" s="79"/>
      <c r="MW1333" s="79"/>
      <c r="MX1333" s="79"/>
      <c r="MY1333" s="79"/>
      <c r="MZ1333" s="79"/>
      <c r="NA1333" s="79"/>
      <c r="NB1333" s="79"/>
      <c r="NC1333" s="79"/>
      <c r="ND1333" s="79"/>
      <c r="NE1333" s="79"/>
      <c r="NF1333" s="79"/>
      <c r="NG1333" s="79"/>
      <c r="NH1333" s="79"/>
      <c r="NI1333" s="79"/>
      <c r="NJ1333" s="79"/>
      <c r="NK1333" s="79"/>
      <c r="NL1333" s="79"/>
      <c r="NM1333" s="79"/>
      <c r="NN1333" s="79"/>
      <c r="NO1333" s="79"/>
      <c r="NP1333" s="79"/>
      <c r="NQ1333" s="79"/>
      <c r="NR1333" s="79"/>
      <c r="NS1333" s="79"/>
      <c r="NT1333" s="79"/>
      <c r="NU1333" s="79"/>
      <c r="NV1333" s="79"/>
      <c r="NW1333" s="79"/>
      <c r="NX1333" s="79"/>
      <c r="NY1333" s="79"/>
      <c r="NZ1333" s="79"/>
      <c r="OA1333" s="79"/>
      <c r="OB1333" s="79"/>
      <c r="OC1333" s="79"/>
      <c r="OD1333" s="79"/>
      <c r="OE1333" s="79"/>
      <c r="OF1333" s="79"/>
      <c r="OG1333" s="79"/>
      <c r="OH1333" s="79"/>
      <c r="OI1333" s="79"/>
      <c r="OJ1333" s="79"/>
      <c r="OK1333" s="79"/>
      <c r="OL1333" s="79"/>
      <c r="OM1333" s="79"/>
      <c r="ON1333" s="79"/>
      <c r="OO1333" s="79"/>
      <c r="OP1333" s="79"/>
      <c r="OQ1333" s="79"/>
      <c r="OR1333" s="79"/>
      <c r="OS1333" s="79"/>
      <c r="OT1333" s="79"/>
      <c r="OU1333" s="79"/>
      <c r="OV1333" s="79"/>
      <c r="OW1333" s="79"/>
      <c r="OX1333" s="79"/>
      <c r="OY1333" s="79"/>
      <c r="OZ1333" s="79"/>
      <c r="PA1333" s="79"/>
      <c r="PB1333" s="79"/>
      <c r="PC1333" s="79"/>
      <c r="PD1333" s="79"/>
      <c r="PE1333" s="79"/>
      <c r="PF1333" s="79"/>
      <c r="PG1333" s="79"/>
      <c r="PH1333" s="79"/>
      <c r="PI1333" s="79"/>
      <c r="PJ1333" s="79"/>
      <c r="PK1333" s="79"/>
      <c r="PL1333" s="79"/>
      <c r="PM1333" s="79"/>
      <c r="PN1333" s="79"/>
      <c r="PO1333" s="79"/>
      <c r="PP1333" s="79"/>
      <c r="PQ1333" s="79"/>
      <c r="PR1333" s="79"/>
      <c r="PS1333" s="79"/>
      <c r="PT1333" s="79"/>
      <c r="PU1333" s="79"/>
      <c r="PV1333" s="79"/>
      <c r="PW1333" s="79"/>
      <c r="PX1333" s="79"/>
      <c r="PY1333" s="79"/>
      <c r="PZ1333" s="79"/>
      <c r="QA1333" s="79"/>
      <c r="QB1333" s="79"/>
      <c r="QC1333" s="79"/>
      <c r="QD1333" s="79"/>
      <c r="QE1333" s="79"/>
      <c r="QF1333" s="79"/>
      <c r="QG1333" s="79"/>
      <c r="QH1333" s="79"/>
      <c r="QI1333" s="79"/>
      <c r="QJ1333" s="79"/>
      <c r="QK1333" s="79"/>
      <c r="QL1333" s="79"/>
      <c r="QM1333" s="79"/>
      <c r="QN1333" s="79"/>
      <c r="QO1333" s="79"/>
      <c r="QP1333" s="79"/>
      <c r="QQ1333" s="79"/>
      <c r="QR1333" s="79"/>
      <c r="QS1333" s="79"/>
      <c r="QT1333" s="79"/>
      <c r="QU1333" s="79"/>
      <c r="QV1333" s="79"/>
      <c r="QW1333" s="79"/>
      <c r="QX1333" s="79"/>
      <c r="QY1333" s="79"/>
      <c r="QZ1333" s="79"/>
      <c r="RA1333" s="79"/>
      <c r="RB1333" s="79"/>
      <c r="RC1333" s="79"/>
      <c r="RD1333" s="79"/>
      <c r="RE1333" s="79"/>
      <c r="RF1333" s="79"/>
      <c r="RG1333" s="79"/>
      <c r="RH1333" s="79"/>
      <c r="RI1333" s="79"/>
      <c r="RJ1333" s="79"/>
      <c r="RK1333" s="79"/>
      <c r="RL1333" s="79"/>
      <c r="RM1333" s="79"/>
      <c r="RN1333" s="79"/>
      <c r="RO1333" s="79"/>
      <c r="RP1333" s="79"/>
      <c r="RQ1333" s="79"/>
      <c r="RR1333" s="79"/>
      <c r="RS1333" s="79"/>
      <c r="RT1333" s="79"/>
      <c r="RU1333" s="79"/>
      <c r="RV1333" s="79"/>
      <c r="RW1333" s="79"/>
      <c r="RX1333" s="79"/>
      <c r="RY1333" s="79"/>
      <c r="RZ1333" s="79"/>
      <c r="SA1333" s="79"/>
      <c r="SB1333" s="79"/>
      <c r="SC1333" s="79"/>
      <c r="SD1333" s="79"/>
      <c r="SE1333" s="79"/>
      <c r="SF1333" s="79"/>
      <c r="SG1333" s="79"/>
      <c r="SH1333" s="79"/>
      <c r="SI1333" s="79"/>
      <c r="SJ1333" s="79"/>
      <c r="SK1333" s="79"/>
      <c r="SL1333" s="79"/>
      <c r="SM1333" s="79"/>
      <c r="SN1333" s="79"/>
      <c r="SO1333" s="79"/>
      <c r="SP1333" s="79"/>
      <c r="SQ1333" s="79"/>
      <c r="SR1333" s="79"/>
      <c r="SS1333" s="79"/>
      <c r="ST1333" s="79"/>
      <c r="SU1333" s="79"/>
      <c r="SV1333" s="79"/>
      <c r="SW1333" s="79"/>
      <c r="SX1333" s="79"/>
      <c r="SY1333" s="79"/>
      <c r="SZ1333" s="79"/>
      <c r="TA1333" s="79"/>
      <c r="TB1333" s="79"/>
      <c r="TC1333" s="79"/>
      <c r="TD1333" s="79"/>
      <c r="TE1333" s="79"/>
      <c r="TF1333" s="79"/>
      <c r="TG1333" s="79"/>
      <c r="TH1333" s="79"/>
      <c r="TI1333" s="79"/>
      <c r="TJ1333" s="79"/>
      <c r="TK1333" s="79"/>
      <c r="TL1333" s="79"/>
      <c r="TM1333" s="79"/>
      <c r="TN1333" s="79"/>
      <c r="TO1333" s="79"/>
      <c r="TP1333" s="79"/>
      <c r="TQ1333" s="79"/>
      <c r="TR1333" s="79"/>
      <c r="TS1333" s="79"/>
      <c r="TT1333" s="79"/>
      <c r="TU1333" s="79"/>
      <c r="TV1333" s="79"/>
      <c r="TW1333" s="79"/>
      <c r="TX1333" s="79"/>
      <c r="TY1333" s="79"/>
      <c r="TZ1333" s="79"/>
      <c r="UA1333" s="79"/>
      <c r="UB1333" s="79"/>
      <c r="UC1333" s="79"/>
      <c r="UD1333" s="79"/>
      <c r="UE1333" s="79"/>
      <c r="UF1333" s="79"/>
      <c r="UG1333" s="79"/>
      <c r="UH1333" s="79"/>
      <c r="UI1333" s="79"/>
      <c r="UJ1333" s="79"/>
      <c r="UK1333" s="79"/>
      <c r="UL1333" s="79"/>
      <c r="UM1333" s="79"/>
      <c r="UN1333" s="79"/>
      <c r="UO1333" s="79"/>
      <c r="UP1333" s="79"/>
      <c r="UQ1333" s="79"/>
      <c r="UR1333" s="79"/>
      <c r="US1333" s="79"/>
      <c r="UT1333" s="79"/>
      <c r="UU1333" s="79"/>
      <c r="UV1333" s="79"/>
      <c r="UW1333" s="79"/>
      <c r="UX1333" s="79"/>
      <c r="UY1333" s="79"/>
      <c r="UZ1333" s="79"/>
      <c r="VA1333" s="79"/>
      <c r="VB1333" s="79"/>
      <c r="VC1333" s="79"/>
      <c r="VD1333" s="79"/>
      <c r="VE1333" s="79"/>
      <c r="VF1333" s="79"/>
      <c r="VG1333" s="79"/>
      <c r="VH1333" s="79"/>
      <c r="VI1333" s="79"/>
      <c r="VJ1333" s="79"/>
      <c r="VK1333" s="79"/>
      <c r="VL1333" s="79"/>
      <c r="VM1333" s="79"/>
      <c r="VN1333" s="79"/>
      <c r="VO1333" s="79"/>
      <c r="VP1333" s="79"/>
      <c r="VQ1333" s="79"/>
      <c r="VR1333" s="79"/>
      <c r="VS1333" s="79"/>
      <c r="VT1333" s="79"/>
      <c r="VU1333" s="79"/>
      <c r="VV1333" s="79"/>
      <c r="VW1333" s="79"/>
      <c r="VX1333" s="79"/>
      <c r="VY1333" s="79"/>
      <c r="VZ1333" s="79"/>
      <c r="WA1333" s="79"/>
      <c r="WB1333" s="79"/>
      <c r="WC1333" s="79"/>
    </row>
    <row r="1334" spans="1:601" s="102" customFormat="1">
      <c r="A1334" s="54">
        <f>IF(C1334=C1333,A1333,IF(C1334=(C1333+1),A1333,(A1333+1)))</f>
        <v>196</v>
      </c>
      <c r="B1334" s="50" t="str">
        <f>IF(L1334="Stroke",IF(M1334=M1333,IF(A1334&lt;&gt;A1333,1,IF(L1333="Stroke",B1333+1,IF(L1332="Stroke",B1332+1,IF(L1331="Stroke",B1331+1,IF(L1330="Stroke",B1330+1,IF(L1329="Stroke",B1329+1,IF(L1328="Stroke",B1328+1,IF(L1327="Stroke",B1327+1,"")))))))),IF(A1334&lt;&gt;A1332,1,IF(M1334=M1332,IF(L1332="Stroke",B1332+1,IF(M1334=M1331,IF(L1331="Stroke",B1331+1,""))),1))),"")</f>
        <v/>
      </c>
      <c r="C1334" s="54">
        <f t="shared" si="40"/>
        <v>50967</v>
      </c>
      <c r="D1334" s="54" t="str">
        <f t="shared" si="41"/>
        <v>201826</v>
      </c>
      <c r="E1334" s="54">
        <v>2018</v>
      </c>
      <c r="F1334" s="54">
        <v>2</v>
      </c>
      <c r="G1334" s="54">
        <v>6</v>
      </c>
      <c r="H1334" s="54">
        <v>14</v>
      </c>
      <c r="I1334" s="54">
        <v>9</v>
      </c>
      <c r="J1334" s="54">
        <v>27</v>
      </c>
      <c r="K1334" s="54">
        <v>628</v>
      </c>
      <c r="L1334" s="54" t="s">
        <v>173</v>
      </c>
      <c r="M1334" s="54" t="s">
        <v>155</v>
      </c>
      <c r="N1334" s="54" t="s">
        <v>21</v>
      </c>
      <c r="O1334" s="54" t="s">
        <v>27</v>
      </c>
      <c r="P1334" s="54">
        <v>0</v>
      </c>
      <c r="Q1334" s="54" t="s">
        <v>156</v>
      </c>
      <c r="R1334" s="61"/>
      <c r="S1334" s="61"/>
      <c r="T1334" s="61"/>
      <c r="U1334" s="79"/>
      <c r="V1334" s="79"/>
      <c r="W1334" s="79"/>
      <c r="X1334" s="79"/>
      <c r="Y1334" s="79"/>
      <c r="Z1334" s="79"/>
      <c r="AA1334" s="79"/>
      <c r="AB1334" s="79"/>
      <c r="AC1334" s="79"/>
      <c r="AD1334" s="79"/>
      <c r="AE1334" s="79"/>
      <c r="AF1334" s="79"/>
      <c r="AG1334" s="79"/>
      <c r="AH1334" s="79"/>
      <c r="AI1334" s="79"/>
      <c r="AJ1334" s="79"/>
      <c r="AK1334" s="79"/>
      <c r="AL1334" s="79"/>
      <c r="AM1334" s="79"/>
      <c r="AN1334" s="79"/>
      <c r="AO1334" s="79"/>
      <c r="AP1334" s="79"/>
      <c r="AQ1334" s="79"/>
      <c r="AR1334" s="79"/>
      <c r="AS1334" s="79"/>
      <c r="AT1334" s="79"/>
      <c r="AU1334" s="79"/>
      <c r="AV1334" s="79"/>
      <c r="AW1334" s="79"/>
      <c r="AX1334" s="79"/>
      <c r="AY1334" s="79"/>
      <c r="AZ1334" s="79"/>
      <c r="BA1334" s="79"/>
      <c r="BB1334" s="79"/>
      <c r="BC1334" s="79"/>
      <c r="BD1334" s="79"/>
      <c r="BE1334" s="79"/>
      <c r="BF1334" s="79"/>
      <c r="BG1334" s="79"/>
      <c r="BH1334" s="79"/>
      <c r="BI1334" s="79"/>
      <c r="BJ1334" s="79"/>
      <c r="BK1334" s="79"/>
      <c r="BL1334" s="79"/>
      <c r="BM1334" s="79"/>
      <c r="BN1334" s="79"/>
      <c r="BO1334" s="79"/>
      <c r="BP1334" s="79"/>
      <c r="BQ1334" s="79"/>
      <c r="BR1334" s="79"/>
      <c r="BS1334" s="79"/>
      <c r="BT1334" s="79"/>
      <c r="BU1334" s="79"/>
      <c r="BV1334" s="79"/>
      <c r="BW1334" s="79"/>
      <c r="BX1334" s="79"/>
      <c r="BY1334" s="79"/>
      <c r="BZ1334" s="79"/>
      <c r="CA1334" s="79"/>
      <c r="CB1334" s="79"/>
      <c r="CC1334" s="79"/>
      <c r="CD1334" s="79"/>
      <c r="CE1334" s="79"/>
      <c r="CF1334" s="79"/>
      <c r="CG1334" s="79"/>
      <c r="CH1334" s="79"/>
      <c r="CI1334" s="79"/>
      <c r="CJ1334" s="79"/>
      <c r="CK1334" s="79"/>
      <c r="CL1334" s="79"/>
      <c r="CM1334" s="79"/>
      <c r="CN1334" s="79"/>
      <c r="CO1334" s="79"/>
      <c r="CP1334" s="79"/>
      <c r="CQ1334" s="79"/>
      <c r="CR1334" s="79"/>
      <c r="CS1334" s="79"/>
      <c r="CT1334" s="79"/>
      <c r="CU1334" s="79"/>
      <c r="CV1334" s="79"/>
      <c r="CW1334" s="79"/>
      <c r="CX1334" s="79"/>
      <c r="CY1334" s="79"/>
      <c r="CZ1334" s="79"/>
      <c r="DA1334" s="79"/>
      <c r="DB1334" s="79"/>
      <c r="DC1334" s="79"/>
      <c r="DD1334" s="79"/>
      <c r="DE1334" s="79"/>
      <c r="DF1334" s="79"/>
      <c r="DG1334" s="79"/>
      <c r="DH1334" s="79"/>
      <c r="DI1334" s="79"/>
      <c r="DJ1334" s="79"/>
      <c r="DK1334" s="79"/>
      <c r="DL1334" s="79"/>
      <c r="DM1334" s="79"/>
      <c r="DN1334" s="79"/>
      <c r="DO1334" s="79"/>
      <c r="DP1334" s="79"/>
      <c r="DQ1334" s="79"/>
      <c r="DR1334" s="79"/>
      <c r="DS1334" s="79"/>
      <c r="DT1334" s="79"/>
      <c r="DU1334" s="79"/>
      <c r="DV1334" s="79"/>
      <c r="DW1334" s="79"/>
      <c r="DX1334" s="79"/>
      <c r="DY1334" s="79"/>
      <c r="DZ1334" s="79"/>
      <c r="EA1334" s="79"/>
      <c r="EB1334" s="79"/>
      <c r="EC1334" s="79"/>
      <c r="ED1334" s="79"/>
      <c r="EE1334" s="79"/>
      <c r="EF1334" s="79"/>
      <c r="EG1334" s="79"/>
      <c r="EH1334" s="79"/>
      <c r="EI1334" s="79"/>
      <c r="EJ1334" s="79"/>
      <c r="EK1334" s="79"/>
      <c r="EL1334" s="79"/>
      <c r="EM1334" s="79"/>
      <c r="EN1334" s="79"/>
      <c r="EO1334" s="79"/>
      <c r="EP1334" s="79"/>
      <c r="EQ1334" s="79"/>
      <c r="ER1334" s="79"/>
      <c r="ES1334" s="79"/>
      <c r="ET1334" s="79"/>
      <c r="EU1334" s="79"/>
      <c r="EV1334" s="79"/>
      <c r="EW1334" s="79"/>
      <c r="EX1334" s="79"/>
      <c r="EY1334" s="79"/>
      <c r="EZ1334" s="79"/>
      <c r="FA1334" s="79"/>
      <c r="FB1334" s="79"/>
      <c r="FC1334" s="79"/>
      <c r="FD1334" s="79"/>
      <c r="FE1334" s="79"/>
      <c r="FF1334" s="79"/>
      <c r="FG1334" s="79"/>
      <c r="FH1334" s="79"/>
      <c r="FI1334" s="79"/>
      <c r="FJ1334" s="79"/>
      <c r="FK1334" s="79"/>
      <c r="FL1334" s="79"/>
      <c r="FM1334" s="79"/>
      <c r="FN1334" s="79"/>
      <c r="FO1334" s="79"/>
      <c r="FP1334" s="79"/>
      <c r="FQ1334" s="79"/>
      <c r="FR1334" s="79"/>
      <c r="FS1334" s="79"/>
      <c r="FT1334" s="79"/>
      <c r="FU1334" s="79"/>
      <c r="FV1334" s="79"/>
      <c r="FW1334" s="79"/>
      <c r="FX1334" s="79"/>
      <c r="FY1334" s="79"/>
      <c r="FZ1334" s="79"/>
      <c r="GA1334" s="79"/>
      <c r="GB1334" s="79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79"/>
      <c r="HP1334" s="79"/>
      <c r="HQ1334" s="79"/>
      <c r="HR1334" s="79"/>
      <c r="HS1334" s="79"/>
      <c r="HT1334" s="79"/>
      <c r="HU1334" s="79"/>
      <c r="HV1334" s="79"/>
      <c r="HW1334" s="79"/>
      <c r="HX1334" s="79"/>
      <c r="HY1334" s="79"/>
      <c r="HZ1334" s="79"/>
      <c r="IA1334" s="79"/>
      <c r="IB1334" s="79"/>
      <c r="IC1334" s="79"/>
      <c r="ID1334" s="79"/>
      <c r="IE1334" s="79"/>
      <c r="IF1334" s="79"/>
      <c r="IG1334" s="79"/>
      <c r="IH1334" s="79"/>
      <c r="II1334" s="79"/>
      <c r="IJ1334" s="79"/>
      <c r="IK1334" s="79"/>
      <c r="IL1334" s="79"/>
      <c r="IM1334" s="79"/>
      <c r="IN1334" s="79"/>
      <c r="IO1334" s="79"/>
      <c r="IP1334" s="79"/>
      <c r="IQ1334" s="79"/>
      <c r="IR1334" s="79"/>
      <c r="IS1334" s="79"/>
      <c r="IT1334" s="79"/>
      <c r="IU1334" s="79"/>
      <c r="IV1334" s="79"/>
      <c r="IW1334" s="79"/>
      <c r="IX1334" s="79"/>
      <c r="IY1334" s="79"/>
      <c r="IZ1334" s="79"/>
      <c r="JA1334" s="79"/>
      <c r="JB1334" s="79"/>
      <c r="JC1334" s="79"/>
      <c r="JD1334" s="79"/>
      <c r="JE1334" s="79"/>
      <c r="JF1334" s="79"/>
      <c r="JG1334" s="79"/>
      <c r="JH1334" s="79"/>
      <c r="JI1334" s="79"/>
      <c r="JJ1334" s="79"/>
      <c r="JK1334" s="79"/>
      <c r="JL1334" s="79"/>
      <c r="JM1334" s="79"/>
      <c r="JN1334" s="79"/>
      <c r="JO1334" s="79"/>
      <c r="JP1334" s="79"/>
      <c r="JQ1334" s="79"/>
      <c r="JR1334" s="79"/>
      <c r="JS1334" s="79"/>
      <c r="JT1334" s="79"/>
      <c r="JU1334" s="79"/>
      <c r="JV1334" s="79"/>
      <c r="JW1334" s="79"/>
      <c r="JX1334" s="79"/>
      <c r="JY1334" s="79"/>
      <c r="JZ1334" s="79"/>
      <c r="KA1334" s="79"/>
      <c r="KB1334" s="79"/>
      <c r="KC1334" s="79"/>
      <c r="KD1334" s="79"/>
      <c r="KE1334" s="79"/>
      <c r="KF1334" s="79"/>
      <c r="KG1334" s="79"/>
      <c r="KH1334" s="79"/>
      <c r="KI1334" s="79"/>
      <c r="KJ1334" s="79"/>
      <c r="KK1334" s="79"/>
      <c r="KL1334" s="79"/>
      <c r="KM1334" s="79"/>
      <c r="KN1334" s="79"/>
      <c r="KO1334" s="79"/>
      <c r="KP1334" s="79"/>
      <c r="KQ1334" s="79"/>
      <c r="KR1334" s="79"/>
      <c r="KS1334" s="79"/>
      <c r="KT1334" s="79"/>
      <c r="KU1334" s="79"/>
      <c r="KV1334" s="79"/>
      <c r="KW1334" s="79"/>
      <c r="KX1334" s="79"/>
      <c r="KY1334" s="79"/>
      <c r="KZ1334" s="79"/>
      <c r="LA1334" s="79"/>
      <c r="LB1334" s="79"/>
      <c r="LC1334" s="79"/>
      <c r="LD1334" s="79"/>
      <c r="LE1334" s="79"/>
      <c r="LF1334" s="79"/>
      <c r="LG1334" s="79"/>
      <c r="LH1334" s="79"/>
      <c r="LI1334" s="79"/>
      <c r="LJ1334" s="79"/>
      <c r="LK1334" s="79"/>
      <c r="LL1334" s="79"/>
      <c r="LM1334" s="79"/>
      <c r="LN1334" s="79"/>
      <c r="LO1334" s="79"/>
      <c r="LP1334" s="79"/>
      <c r="LQ1334" s="79"/>
      <c r="LR1334" s="79"/>
      <c r="LS1334" s="79"/>
      <c r="LT1334" s="79"/>
      <c r="LU1334" s="79"/>
      <c r="LV1334" s="79"/>
      <c r="LW1334" s="79"/>
      <c r="LX1334" s="79"/>
      <c r="LY1334" s="79"/>
      <c r="LZ1334" s="79"/>
      <c r="MA1334" s="79"/>
      <c r="MB1334" s="79"/>
      <c r="MC1334" s="79"/>
      <c r="MD1334" s="79"/>
      <c r="ME1334" s="79"/>
      <c r="MF1334" s="79"/>
      <c r="MG1334" s="79"/>
      <c r="MH1334" s="79"/>
      <c r="MI1334" s="79"/>
      <c r="MJ1334" s="79"/>
      <c r="MK1334" s="79"/>
      <c r="ML1334" s="79"/>
      <c r="MM1334" s="79"/>
      <c r="MN1334" s="79"/>
      <c r="MO1334" s="79"/>
      <c r="MP1334" s="79"/>
      <c r="MQ1334" s="79"/>
      <c r="MR1334" s="79"/>
      <c r="MS1334" s="79"/>
      <c r="MT1334" s="79"/>
      <c r="MU1334" s="79"/>
      <c r="MV1334" s="79"/>
      <c r="MW1334" s="79"/>
      <c r="MX1334" s="79"/>
      <c r="MY1334" s="79"/>
      <c r="MZ1334" s="79"/>
      <c r="NA1334" s="79"/>
      <c r="NB1334" s="79"/>
      <c r="NC1334" s="79"/>
      <c r="ND1334" s="79"/>
      <c r="NE1334" s="79"/>
      <c r="NF1334" s="79"/>
      <c r="NG1334" s="79"/>
      <c r="NH1334" s="79"/>
      <c r="NI1334" s="79"/>
      <c r="NJ1334" s="79"/>
      <c r="NK1334" s="79"/>
      <c r="NL1334" s="79"/>
      <c r="NM1334" s="79"/>
      <c r="NN1334" s="79"/>
      <c r="NO1334" s="79"/>
      <c r="NP1334" s="79"/>
      <c r="NQ1334" s="79"/>
      <c r="NR1334" s="79"/>
      <c r="NS1334" s="79"/>
      <c r="NT1334" s="79"/>
      <c r="NU1334" s="79"/>
      <c r="NV1334" s="79"/>
      <c r="NW1334" s="79"/>
      <c r="NX1334" s="79"/>
      <c r="NY1334" s="79"/>
      <c r="NZ1334" s="79"/>
      <c r="OA1334" s="79"/>
      <c r="OB1334" s="79"/>
      <c r="OC1334" s="79"/>
      <c r="OD1334" s="79"/>
      <c r="OE1334" s="79"/>
      <c r="OF1334" s="79"/>
      <c r="OG1334" s="79"/>
      <c r="OH1334" s="79"/>
      <c r="OI1334" s="79"/>
      <c r="OJ1334" s="79"/>
      <c r="OK1334" s="79"/>
      <c r="OL1334" s="79"/>
      <c r="OM1334" s="79"/>
      <c r="ON1334" s="79"/>
      <c r="OO1334" s="79"/>
      <c r="OP1334" s="79"/>
      <c r="OQ1334" s="79"/>
      <c r="OR1334" s="79"/>
      <c r="OS1334" s="79"/>
      <c r="OT1334" s="79"/>
      <c r="OU1334" s="79"/>
      <c r="OV1334" s="79"/>
      <c r="OW1334" s="79"/>
      <c r="OX1334" s="79"/>
      <c r="OY1334" s="79"/>
      <c r="OZ1334" s="79"/>
      <c r="PA1334" s="79"/>
      <c r="PB1334" s="79"/>
      <c r="PC1334" s="79"/>
      <c r="PD1334" s="79"/>
      <c r="PE1334" s="79"/>
      <c r="PF1334" s="79"/>
      <c r="PG1334" s="79"/>
      <c r="PH1334" s="79"/>
      <c r="PI1334" s="79"/>
      <c r="PJ1334" s="79"/>
      <c r="PK1334" s="79"/>
      <c r="PL1334" s="79"/>
      <c r="PM1334" s="79"/>
      <c r="PN1334" s="79"/>
      <c r="PO1334" s="79"/>
      <c r="PP1334" s="79"/>
      <c r="PQ1334" s="79"/>
      <c r="PR1334" s="79"/>
      <c r="PS1334" s="79"/>
      <c r="PT1334" s="79"/>
      <c r="PU1334" s="79"/>
      <c r="PV1334" s="79"/>
      <c r="PW1334" s="79"/>
      <c r="PX1334" s="79"/>
      <c r="PY1334" s="79"/>
      <c r="PZ1334" s="79"/>
      <c r="QA1334" s="79"/>
      <c r="QB1334" s="79"/>
      <c r="QC1334" s="79"/>
      <c r="QD1334" s="79"/>
      <c r="QE1334" s="79"/>
      <c r="QF1334" s="79"/>
      <c r="QG1334" s="79"/>
      <c r="QH1334" s="79"/>
      <c r="QI1334" s="79"/>
      <c r="QJ1334" s="79"/>
      <c r="QK1334" s="79"/>
      <c r="QL1334" s="79"/>
      <c r="QM1334" s="79"/>
      <c r="QN1334" s="79"/>
      <c r="QO1334" s="79"/>
      <c r="QP1334" s="79"/>
      <c r="QQ1334" s="79"/>
      <c r="QR1334" s="79"/>
      <c r="QS1334" s="79"/>
      <c r="QT1334" s="79"/>
      <c r="QU1334" s="79"/>
      <c r="QV1334" s="79"/>
      <c r="QW1334" s="79"/>
      <c r="QX1334" s="79"/>
      <c r="QY1334" s="79"/>
      <c r="QZ1334" s="79"/>
      <c r="RA1334" s="79"/>
      <c r="RB1334" s="79"/>
      <c r="RC1334" s="79"/>
      <c r="RD1334" s="79"/>
      <c r="RE1334" s="79"/>
      <c r="RF1334" s="79"/>
      <c r="RG1334" s="79"/>
      <c r="RH1334" s="79"/>
      <c r="RI1334" s="79"/>
      <c r="RJ1334" s="79"/>
      <c r="RK1334" s="79"/>
      <c r="RL1334" s="79"/>
      <c r="RM1334" s="79"/>
      <c r="RN1334" s="79"/>
      <c r="RO1334" s="79"/>
      <c r="RP1334" s="79"/>
      <c r="RQ1334" s="79"/>
      <c r="RR1334" s="79"/>
      <c r="RS1334" s="79"/>
      <c r="RT1334" s="79"/>
      <c r="RU1334" s="79"/>
      <c r="RV1334" s="79"/>
      <c r="RW1334" s="79"/>
      <c r="RX1334" s="79"/>
      <c r="RY1334" s="79"/>
      <c r="RZ1334" s="79"/>
      <c r="SA1334" s="79"/>
      <c r="SB1334" s="79"/>
      <c r="SC1334" s="79"/>
      <c r="SD1334" s="79"/>
      <c r="SE1334" s="79"/>
      <c r="SF1334" s="79"/>
      <c r="SG1334" s="79"/>
      <c r="SH1334" s="79"/>
      <c r="SI1334" s="79"/>
      <c r="SJ1334" s="79"/>
      <c r="SK1334" s="79"/>
      <c r="SL1334" s="79"/>
      <c r="SM1334" s="79"/>
      <c r="SN1334" s="79"/>
      <c r="SO1334" s="79"/>
      <c r="SP1334" s="79"/>
      <c r="SQ1334" s="79"/>
      <c r="SR1334" s="79"/>
      <c r="SS1334" s="79"/>
      <c r="ST1334" s="79"/>
      <c r="SU1334" s="79"/>
      <c r="SV1334" s="79"/>
      <c r="SW1334" s="79"/>
      <c r="SX1334" s="79"/>
      <c r="SY1334" s="79"/>
      <c r="SZ1334" s="79"/>
      <c r="TA1334" s="79"/>
      <c r="TB1334" s="79"/>
      <c r="TC1334" s="79"/>
      <c r="TD1334" s="79"/>
      <c r="TE1334" s="79"/>
      <c r="TF1334" s="79"/>
      <c r="TG1334" s="79"/>
      <c r="TH1334" s="79"/>
      <c r="TI1334" s="79"/>
      <c r="TJ1334" s="79"/>
      <c r="TK1334" s="79"/>
      <c r="TL1334" s="79"/>
      <c r="TM1334" s="79"/>
      <c r="TN1334" s="79"/>
      <c r="TO1334" s="79"/>
      <c r="TP1334" s="79"/>
      <c r="TQ1334" s="79"/>
      <c r="TR1334" s="79"/>
      <c r="TS1334" s="79"/>
      <c r="TT1334" s="79"/>
      <c r="TU1334" s="79"/>
      <c r="TV1334" s="79"/>
      <c r="TW1334" s="79"/>
      <c r="TX1334" s="79"/>
      <c r="TY1334" s="79"/>
      <c r="TZ1334" s="79"/>
      <c r="UA1334" s="79"/>
      <c r="UB1334" s="79"/>
      <c r="UC1334" s="79"/>
      <c r="UD1334" s="79"/>
      <c r="UE1334" s="79"/>
      <c r="UF1334" s="79"/>
      <c r="UG1334" s="79"/>
      <c r="UH1334" s="79"/>
      <c r="UI1334" s="79"/>
      <c r="UJ1334" s="79"/>
      <c r="UK1334" s="79"/>
      <c r="UL1334" s="79"/>
      <c r="UM1334" s="79"/>
      <c r="UN1334" s="79"/>
      <c r="UO1334" s="79"/>
      <c r="UP1334" s="79"/>
      <c r="UQ1334" s="79"/>
      <c r="UR1334" s="79"/>
      <c r="US1334" s="79"/>
      <c r="UT1334" s="79"/>
      <c r="UU1334" s="79"/>
      <c r="UV1334" s="79"/>
      <c r="UW1334" s="79"/>
      <c r="UX1334" s="79"/>
      <c r="UY1334" s="79"/>
      <c r="UZ1334" s="79"/>
      <c r="VA1334" s="79"/>
      <c r="VB1334" s="79"/>
      <c r="VC1334" s="79"/>
      <c r="VD1334" s="79"/>
      <c r="VE1334" s="79"/>
      <c r="VF1334" s="79"/>
      <c r="VG1334" s="79"/>
      <c r="VH1334" s="79"/>
      <c r="VI1334" s="79"/>
      <c r="VJ1334" s="79"/>
      <c r="VK1334" s="79"/>
      <c r="VL1334" s="79"/>
      <c r="VM1334" s="79"/>
      <c r="VN1334" s="79"/>
      <c r="VO1334" s="79"/>
      <c r="VP1334" s="79"/>
      <c r="VQ1334" s="79"/>
      <c r="VR1334" s="79"/>
      <c r="VS1334" s="79"/>
      <c r="VT1334" s="79"/>
      <c r="VU1334" s="79"/>
      <c r="VV1334" s="79"/>
      <c r="VW1334" s="79"/>
      <c r="VX1334" s="79"/>
      <c r="VY1334" s="79"/>
      <c r="VZ1334" s="79"/>
      <c r="WA1334" s="79"/>
      <c r="WB1334" s="79"/>
      <c r="WC1334" s="79"/>
    </row>
    <row r="1335" spans="1:601" s="102" customFormat="1">
      <c r="A1335" s="54">
        <f>IF(C1335=C1334,A1334,IF(C1335=(C1334+1),A1334,(A1334+1)))</f>
        <v>196</v>
      </c>
      <c r="B1335" s="50">
        <f>IF(L1335="Stroke",IF(M1335=M1334,IF(A1335&lt;&gt;A1334,1,IF(L1334="Stroke",B1334+1,IF(L1333="Stroke",B1333+1,IF(L1332="Stroke",B1332+1,IF(L1331="Stroke",B1331+1,IF(L1330="Stroke",B1330+1,IF(L1329="Stroke",B1329+1,IF(L1328="Stroke",B1328+1,"")))))))),IF(A1335&lt;&gt;A1333,1,IF(M1335=M1333,IF(L1333="Stroke",B1333+1,IF(M1335=M1332,IF(L1332="Stroke",B1332+1,""))),1))),"")</f>
        <v>1</v>
      </c>
      <c r="C1335" s="54">
        <f t="shared" si="40"/>
        <v>50967</v>
      </c>
      <c r="D1335" s="54" t="str">
        <f t="shared" si="41"/>
        <v>201826</v>
      </c>
      <c r="E1335" s="54">
        <v>2018</v>
      </c>
      <c r="F1335" s="54">
        <v>2</v>
      </c>
      <c r="G1335" s="54">
        <v>6</v>
      </c>
      <c r="H1335" s="54">
        <v>14</v>
      </c>
      <c r="I1335" s="54">
        <v>9</v>
      </c>
      <c r="J1335" s="54">
        <v>27</v>
      </c>
      <c r="K1335" s="54">
        <v>632</v>
      </c>
      <c r="L1335" s="54" t="s">
        <v>26</v>
      </c>
      <c r="M1335" s="54">
        <v>2</v>
      </c>
      <c r="N1335" s="54" t="s">
        <v>21</v>
      </c>
      <c r="O1335" s="54" t="s">
        <v>27</v>
      </c>
      <c r="P1335" s="54">
        <v>6</v>
      </c>
      <c r="Q1335" s="54" t="s">
        <v>253</v>
      </c>
      <c r="R1335" s="61"/>
      <c r="S1335" s="61"/>
      <c r="T1335" s="61"/>
      <c r="U1335" s="79"/>
      <c r="V1335" s="79"/>
      <c r="W1335" s="79"/>
      <c r="X1335" s="79"/>
      <c r="Y1335" s="79"/>
      <c r="Z1335" s="79"/>
      <c r="AA1335" s="79"/>
      <c r="AB1335" s="79"/>
      <c r="AC1335" s="79"/>
      <c r="AD1335" s="79"/>
      <c r="AE1335" s="79"/>
      <c r="AF1335" s="79"/>
      <c r="AG1335" s="79"/>
      <c r="AH1335" s="79"/>
      <c r="AI1335" s="79"/>
      <c r="AJ1335" s="79"/>
      <c r="AK1335" s="79"/>
      <c r="AL1335" s="79"/>
      <c r="AM1335" s="79"/>
      <c r="AN1335" s="79"/>
      <c r="AO1335" s="79"/>
      <c r="AP1335" s="79"/>
      <c r="AQ1335" s="79"/>
      <c r="AR1335" s="79"/>
      <c r="AS1335" s="79"/>
      <c r="AT1335" s="79"/>
      <c r="AU1335" s="79"/>
      <c r="AV1335" s="79"/>
      <c r="AW1335" s="79"/>
      <c r="AX1335" s="79"/>
      <c r="AY1335" s="79"/>
      <c r="AZ1335" s="79"/>
      <c r="BA1335" s="79"/>
      <c r="BB1335" s="79"/>
      <c r="BC1335" s="79"/>
      <c r="BD1335" s="79"/>
      <c r="BE1335" s="79"/>
      <c r="BF1335" s="79"/>
      <c r="BG1335" s="79"/>
      <c r="BH1335" s="79"/>
      <c r="BI1335" s="79"/>
      <c r="BJ1335" s="79"/>
      <c r="BK1335" s="79"/>
      <c r="BL1335" s="79"/>
      <c r="BM1335" s="79"/>
      <c r="BN1335" s="79"/>
      <c r="BO1335" s="79"/>
      <c r="BP1335" s="79"/>
      <c r="BQ1335" s="79"/>
      <c r="BR1335" s="79"/>
      <c r="BS1335" s="79"/>
      <c r="BT1335" s="79"/>
      <c r="BU1335" s="79"/>
      <c r="BV1335" s="79"/>
      <c r="BW1335" s="79"/>
      <c r="BX1335" s="79"/>
      <c r="BY1335" s="79"/>
      <c r="BZ1335" s="79"/>
      <c r="CA1335" s="79"/>
      <c r="CB1335" s="79"/>
      <c r="CC1335" s="79"/>
      <c r="CD1335" s="79"/>
      <c r="CE1335" s="79"/>
      <c r="CF1335" s="79"/>
      <c r="CG1335" s="79"/>
      <c r="CH1335" s="79"/>
      <c r="CI1335" s="79"/>
      <c r="CJ1335" s="79"/>
      <c r="CK1335" s="79"/>
      <c r="CL1335" s="79"/>
      <c r="CM1335" s="79"/>
      <c r="CN1335" s="79"/>
      <c r="CO1335" s="79"/>
      <c r="CP1335" s="79"/>
      <c r="CQ1335" s="79"/>
      <c r="CR1335" s="79"/>
      <c r="CS1335" s="79"/>
      <c r="CT1335" s="79"/>
      <c r="CU1335" s="79"/>
      <c r="CV1335" s="79"/>
      <c r="CW1335" s="79"/>
      <c r="CX1335" s="79"/>
      <c r="CY1335" s="79"/>
      <c r="CZ1335" s="79"/>
      <c r="DA1335" s="79"/>
      <c r="DB1335" s="79"/>
      <c r="DC1335" s="79"/>
      <c r="DD1335" s="79"/>
      <c r="DE1335" s="79"/>
      <c r="DF1335" s="79"/>
      <c r="DG1335" s="79"/>
      <c r="DH1335" s="79"/>
      <c r="DI1335" s="79"/>
      <c r="DJ1335" s="79"/>
      <c r="DK1335" s="79"/>
      <c r="DL1335" s="79"/>
      <c r="DM1335" s="79"/>
      <c r="DN1335" s="79"/>
      <c r="DO1335" s="79"/>
      <c r="DP1335" s="79"/>
      <c r="DQ1335" s="79"/>
      <c r="DR1335" s="79"/>
      <c r="DS1335" s="79"/>
      <c r="DT1335" s="79"/>
      <c r="DU1335" s="79"/>
      <c r="DV1335" s="79"/>
      <c r="DW1335" s="79"/>
      <c r="DX1335" s="79"/>
      <c r="DY1335" s="79"/>
      <c r="DZ1335" s="79"/>
      <c r="EA1335" s="79"/>
      <c r="EB1335" s="79"/>
      <c r="EC1335" s="79"/>
      <c r="ED1335" s="79"/>
      <c r="EE1335" s="79"/>
      <c r="EF1335" s="79"/>
      <c r="EG1335" s="79"/>
      <c r="EH1335" s="79"/>
      <c r="EI1335" s="79"/>
      <c r="EJ1335" s="79"/>
      <c r="EK1335" s="79"/>
      <c r="EL1335" s="79"/>
      <c r="EM1335" s="79"/>
      <c r="EN1335" s="79"/>
      <c r="EO1335" s="79"/>
      <c r="EP1335" s="79"/>
      <c r="EQ1335" s="79"/>
      <c r="ER1335" s="79"/>
      <c r="ES1335" s="79"/>
      <c r="ET1335" s="79"/>
      <c r="EU1335" s="79"/>
      <c r="EV1335" s="79"/>
      <c r="EW1335" s="79"/>
      <c r="EX1335" s="79"/>
      <c r="EY1335" s="79"/>
      <c r="EZ1335" s="79"/>
      <c r="FA1335" s="79"/>
      <c r="FB1335" s="79"/>
      <c r="FC1335" s="79"/>
      <c r="FD1335" s="79"/>
      <c r="FE1335" s="79"/>
      <c r="FF1335" s="79"/>
      <c r="FG1335" s="79"/>
      <c r="FH1335" s="79"/>
      <c r="FI1335" s="79"/>
      <c r="FJ1335" s="79"/>
      <c r="FK1335" s="79"/>
      <c r="FL1335" s="79"/>
      <c r="FM1335" s="79"/>
      <c r="FN1335" s="79"/>
      <c r="FO1335" s="79"/>
      <c r="FP1335" s="79"/>
      <c r="FQ1335" s="79"/>
      <c r="FR1335" s="79"/>
      <c r="FS1335" s="79"/>
      <c r="FT1335" s="79"/>
      <c r="FU1335" s="79"/>
      <c r="FV1335" s="79"/>
      <c r="FW1335" s="79"/>
      <c r="FX1335" s="79"/>
      <c r="FY1335" s="79"/>
      <c r="FZ1335" s="79"/>
      <c r="GA1335" s="79"/>
      <c r="GB1335" s="79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79"/>
      <c r="HP1335" s="79"/>
      <c r="HQ1335" s="79"/>
      <c r="HR1335" s="79"/>
      <c r="HS1335" s="79"/>
      <c r="HT1335" s="79"/>
      <c r="HU1335" s="79"/>
      <c r="HV1335" s="79"/>
      <c r="HW1335" s="79"/>
      <c r="HX1335" s="79"/>
      <c r="HY1335" s="79"/>
      <c r="HZ1335" s="79"/>
      <c r="IA1335" s="79"/>
      <c r="IB1335" s="79"/>
      <c r="IC1335" s="79"/>
      <c r="ID1335" s="79"/>
      <c r="IE1335" s="79"/>
      <c r="IF1335" s="79"/>
      <c r="IG1335" s="79"/>
      <c r="IH1335" s="79"/>
      <c r="II1335" s="79"/>
      <c r="IJ1335" s="79"/>
      <c r="IK1335" s="79"/>
      <c r="IL1335" s="79"/>
      <c r="IM1335" s="79"/>
      <c r="IN1335" s="79"/>
      <c r="IO1335" s="79"/>
      <c r="IP1335" s="79"/>
      <c r="IQ1335" s="79"/>
      <c r="IR1335" s="79"/>
      <c r="IS1335" s="79"/>
      <c r="IT1335" s="79"/>
      <c r="IU1335" s="79"/>
      <c r="IV1335" s="79"/>
      <c r="IW1335" s="79"/>
      <c r="IX1335" s="79"/>
      <c r="IY1335" s="79"/>
      <c r="IZ1335" s="79"/>
      <c r="JA1335" s="79"/>
      <c r="JB1335" s="79"/>
      <c r="JC1335" s="79"/>
      <c r="JD1335" s="79"/>
      <c r="JE1335" s="79"/>
      <c r="JF1335" s="79"/>
      <c r="JG1335" s="79"/>
      <c r="JH1335" s="79"/>
      <c r="JI1335" s="79"/>
      <c r="JJ1335" s="79"/>
      <c r="JK1335" s="79"/>
      <c r="JL1335" s="79"/>
      <c r="JM1335" s="79"/>
      <c r="JN1335" s="79"/>
      <c r="JO1335" s="79"/>
      <c r="JP1335" s="79"/>
      <c r="JQ1335" s="79"/>
      <c r="JR1335" s="79"/>
      <c r="JS1335" s="79"/>
      <c r="JT1335" s="79"/>
      <c r="JU1335" s="79"/>
      <c r="JV1335" s="79"/>
      <c r="JW1335" s="79"/>
      <c r="JX1335" s="79"/>
      <c r="JY1335" s="79"/>
      <c r="JZ1335" s="79"/>
      <c r="KA1335" s="79"/>
      <c r="KB1335" s="79"/>
      <c r="KC1335" s="79"/>
      <c r="KD1335" s="79"/>
      <c r="KE1335" s="79"/>
      <c r="KF1335" s="79"/>
      <c r="KG1335" s="79"/>
      <c r="KH1335" s="79"/>
      <c r="KI1335" s="79"/>
      <c r="KJ1335" s="79"/>
      <c r="KK1335" s="79"/>
      <c r="KL1335" s="79"/>
      <c r="KM1335" s="79"/>
      <c r="KN1335" s="79"/>
      <c r="KO1335" s="79"/>
      <c r="KP1335" s="79"/>
      <c r="KQ1335" s="79"/>
      <c r="KR1335" s="79"/>
      <c r="KS1335" s="79"/>
      <c r="KT1335" s="79"/>
      <c r="KU1335" s="79"/>
      <c r="KV1335" s="79"/>
      <c r="KW1335" s="79"/>
      <c r="KX1335" s="79"/>
      <c r="KY1335" s="79"/>
      <c r="KZ1335" s="79"/>
      <c r="LA1335" s="79"/>
      <c r="LB1335" s="79"/>
      <c r="LC1335" s="79"/>
      <c r="LD1335" s="79"/>
      <c r="LE1335" s="79"/>
      <c r="LF1335" s="79"/>
      <c r="LG1335" s="79"/>
      <c r="LH1335" s="79"/>
      <c r="LI1335" s="79"/>
      <c r="LJ1335" s="79"/>
      <c r="LK1335" s="79"/>
      <c r="LL1335" s="79"/>
      <c r="LM1335" s="79"/>
      <c r="LN1335" s="79"/>
      <c r="LO1335" s="79"/>
      <c r="LP1335" s="79"/>
      <c r="LQ1335" s="79"/>
      <c r="LR1335" s="79"/>
      <c r="LS1335" s="79"/>
      <c r="LT1335" s="79"/>
      <c r="LU1335" s="79"/>
      <c r="LV1335" s="79"/>
      <c r="LW1335" s="79"/>
      <c r="LX1335" s="79"/>
      <c r="LY1335" s="79"/>
      <c r="LZ1335" s="79"/>
      <c r="MA1335" s="79"/>
      <c r="MB1335" s="79"/>
      <c r="MC1335" s="79"/>
      <c r="MD1335" s="79"/>
      <c r="ME1335" s="79"/>
      <c r="MF1335" s="79"/>
      <c r="MG1335" s="79"/>
      <c r="MH1335" s="79"/>
      <c r="MI1335" s="79"/>
      <c r="MJ1335" s="79"/>
      <c r="MK1335" s="79"/>
      <c r="ML1335" s="79"/>
      <c r="MM1335" s="79"/>
      <c r="MN1335" s="79"/>
      <c r="MO1335" s="79"/>
      <c r="MP1335" s="79"/>
      <c r="MQ1335" s="79"/>
      <c r="MR1335" s="79"/>
      <c r="MS1335" s="79"/>
      <c r="MT1335" s="79"/>
      <c r="MU1335" s="79"/>
      <c r="MV1335" s="79"/>
      <c r="MW1335" s="79"/>
      <c r="MX1335" s="79"/>
      <c r="MY1335" s="79"/>
      <c r="MZ1335" s="79"/>
      <c r="NA1335" s="79"/>
      <c r="NB1335" s="79"/>
      <c r="NC1335" s="79"/>
      <c r="ND1335" s="79"/>
      <c r="NE1335" s="79"/>
      <c r="NF1335" s="79"/>
      <c r="NG1335" s="79"/>
      <c r="NH1335" s="79"/>
      <c r="NI1335" s="79"/>
      <c r="NJ1335" s="79"/>
      <c r="NK1335" s="79"/>
      <c r="NL1335" s="79"/>
      <c r="NM1335" s="79"/>
      <c r="NN1335" s="79"/>
      <c r="NO1335" s="79"/>
      <c r="NP1335" s="79"/>
      <c r="NQ1335" s="79"/>
      <c r="NR1335" s="79"/>
      <c r="NS1335" s="79"/>
      <c r="NT1335" s="79"/>
      <c r="NU1335" s="79"/>
      <c r="NV1335" s="79"/>
      <c r="NW1335" s="79"/>
      <c r="NX1335" s="79"/>
      <c r="NY1335" s="79"/>
      <c r="NZ1335" s="79"/>
      <c r="OA1335" s="79"/>
      <c r="OB1335" s="79"/>
      <c r="OC1335" s="79"/>
      <c r="OD1335" s="79"/>
      <c r="OE1335" s="79"/>
      <c r="OF1335" s="79"/>
      <c r="OG1335" s="79"/>
      <c r="OH1335" s="79"/>
      <c r="OI1335" s="79"/>
      <c r="OJ1335" s="79"/>
      <c r="OK1335" s="79"/>
      <c r="OL1335" s="79"/>
      <c r="OM1335" s="79"/>
      <c r="ON1335" s="79"/>
      <c r="OO1335" s="79"/>
      <c r="OP1335" s="79"/>
      <c r="OQ1335" s="79"/>
      <c r="OR1335" s="79"/>
      <c r="OS1335" s="79"/>
      <c r="OT1335" s="79"/>
      <c r="OU1335" s="79"/>
      <c r="OV1335" s="79"/>
      <c r="OW1335" s="79"/>
      <c r="OX1335" s="79"/>
      <c r="OY1335" s="79"/>
      <c r="OZ1335" s="79"/>
      <c r="PA1335" s="79"/>
      <c r="PB1335" s="79"/>
      <c r="PC1335" s="79"/>
      <c r="PD1335" s="79"/>
      <c r="PE1335" s="79"/>
      <c r="PF1335" s="79"/>
      <c r="PG1335" s="79"/>
      <c r="PH1335" s="79"/>
      <c r="PI1335" s="79"/>
      <c r="PJ1335" s="79"/>
      <c r="PK1335" s="79"/>
      <c r="PL1335" s="79"/>
      <c r="PM1335" s="79"/>
      <c r="PN1335" s="79"/>
      <c r="PO1335" s="79"/>
      <c r="PP1335" s="79"/>
      <c r="PQ1335" s="79"/>
      <c r="PR1335" s="79"/>
      <c r="PS1335" s="79"/>
      <c r="PT1335" s="79"/>
      <c r="PU1335" s="79"/>
      <c r="PV1335" s="79"/>
      <c r="PW1335" s="79"/>
      <c r="PX1335" s="79"/>
      <c r="PY1335" s="79"/>
      <c r="PZ1335" s="79"/>
      <c r="QA1335" s="79"/>
      <c r="QB1335" s="79"/>
      <c r="QC1335" s="79"/>
      <c r="QD1335" s="79"/>
      <c r="QE1335" s="79"/>
      <c r="QF1335" s="79"/>
      <c r="QG1335" s="79"/>
      <c r="QH1335" s="79"/>
      <c r="QI1335" s="79"/>
      <c r="QJ1335" s="79"/>
      <c r="QK1335" s="79"/>
      <c r="QL1335" s="79"/>
      <c r="QM1335" s="79"/>
      <c r="QN1335" s="79"/>
      <c r="QO1335" s="79"/>
      <c r="QP1335" s="79"/>
      <c r="QQ1335" s="79"/>
      <c r="QR1335" s="79"/>
      <c r="QS1335" s="79"/>
      <c r="QT1335" s="79"/>
      <c r="QU1335" s="79"/>
      <c r="QV1335" s="79"/>
      <c r="QW1335" s="79"/>
      <c r="QX1335" s="79"/>
      <c r="QY1335" s="79"/>
      <c r="QZ1335" s="79"/>
      <c r="RA1335" s="79"/>
      <c r="RB1335" s="79"/>
      <c r="RC1335" s="79"/>
      <c r="RD1335" s="79"/>
      <c r="RE1335" s="79"/>
      <c r="RF1335" s="79"/>
      <c r="RG1335" s="79"/>
      <c r="RH1335" s="79"/>
      <c r="RI1335" s="79"/>
      <c r="RJ1335" s="79"/>
      <c r="RK1335" s="79"/>
      <c r="RL1335" s="79"/>
      <c r="RM1335" s="79"/>
      <c r="RN1335" s="79"/>
      <c r="RO1335" s="79"/>
      <c r="RP1335" s="79"/>
      <c r="RQ1335" s="79"/>
      <c r="RR1335" s="79"/>
      <c r="RS1335" s="79"/>
      <c r="RT1335" s="79"/>
      <c r="RU1335" s="79"/>
      <c r="RV1335" s="79"/>
      <c r="RW1335" s="79"/>
      <c r="RX1335" s="79"/>
      <c r="RY1335" s="79"/>
      <c r="RZ1335" s="79"/>
      <c r="SA1335" s="79"/>
      <c r="SB1335" s="79"/>
      <c r="SC1335" s="79"/>
      <c r="SD1335" s="79"/>
      <c r="SE1335" s="79"/>
      <c r="SF1335" s="79"/>
      <c r="SG1335" s="79"/>
      <c r="SH1335" s="79"/>
      <c r="SI1335" s="79"/>
      <c r="SJ1335" s="79"/>
      <c r="SK1335" s="79"/>
      <c r="SL1335" s="79"/>
      <c r="SM1335" s="79"/>
      <c r="SN1335" s="79"/>
      <c r="SO1335" s="79"/>
      <c r="SP1335" s="79"/>
      <c r="SQ1335" s="79"/>
      <c r="SR1335" s="79"/>
      <c r="SS1335" s="79"/>
      <c r="ST1335" s="79"/>
      <c r="SU1335" s="79"/>
      <c r="SV1335" s="79"/>
      <c r="SW1335" s="79"/>
      <c r="SX1335" s="79"/>
      <c r="SY1335" s="79"/>
      <c r="SZ1335" s="79"/>
      <c r="TA1335" s="79"/>
      <c r="TB1335" s="79"/>
      <c r="TC1335" s="79"/>
      <c r="TD1335" s="79"/>
      <c r="TE1335" s="79"/>
      <c r="TF1335" s="79"/>
      <c r="TG1335" s="79"/>
      <c r="TH1335" s="79"/>
      <c r="TI1335" s="79"/>
      <c r="TJ1335" s="79"/>
      <c r="TK1335" s="79"/>
      <c r="TL1335" s="79"/>
      <c r="TM1335" s="79"/>
      <c r="TN1335" s="79"/>
      <c r="TO1335" s="79"/>
      <c r="TP1335" s="79"/>
      <c r="TQ1335" s="79"/>
      <c r="TR1335" s="79"/>
      <c r="TS1335" s="79"/>
      <c r="TT1335" s="79"/>
      <c r="TU1335" s="79"/>
      <c r="TV1335" s="79"/>
      <c r="TW1335" s="79"/>
      <c r="TX1335" s="79"/>
      <c r="TY1335" s="79"/>
      <c r="TZ1335" s="79"/>
      <c r="UA1335" s="79"/>
      <c r="UB1335" s="79"/>
      <c r="UC1335" s="79"/>
      <c r="UD1335" s="79"/>
      <c r="UE1335" s="79"/>
      <c r="UF1335" s="79"/>
      <c r="UG1335" s="79"/>
      <c r="UH1335" s="79"/>
      <c r="UI1335" s="79"/>
      <c r="UJ1335" s="79"/>
      <c r="UK1335" s="79"/>
      <c r="UL1335" s="79"/>
      <c r="UM1335" s="79"/>
      <c r="UN1335" s="79"/>
      <c r="UO1335" s="79"/>
      <c r="UP1335" s="79"/>
      <c r="UQ1335" s="79"/>
      <c r="UR1335" s="79"/>
      <c r="US1335" s="79"/>
      <c r="UT1335" s="79"/>
      <c r="UU1335" s="79"/>
      <c r="UV1335" s="79"/>
      <c r="UW1335" s="79"/>
      <c r="UX1335" s="79"/>
      <c r="UY1335" s="79"/>
      <c r="UZ1335" s="79"/>
      <c r="VA1335" s="79"/>
      <c r="VB1335" s="79"/>
      <c r="VC1335" s="79"/>
      <c r="VD1335" s="79"/>
      <c r="VE1335" s="79"/>
      <c r="VF1335" s="79"/>
      <c r="VG1335" s="79"/>
      <c r="VH1335" s="79"/>
      <c r="VI1335" s="79"/>
      <c r="VJ1335" s="79"/>
      <c r="VK1335" s="79"/>
      <c r="VL1335" s="79"/>
      <c r="VM1335" s="79"/>
      <c r="VN1335" s="79"/>
      <c r="VO1335" s="79"/>
      <c r="VP1335" s="79"/>
      <c r="VQ1335" s="79"/>
      <c r="VR1335" s="79"/>
      <c r="VS1335" s="79"/>
      <c r="VT1335" s="79"/>
      <c r="VU1335" s="79"/>
      <c r="VV1335" s="79"/>
      <c r="VW1335" s="79"/>
      <c r="VX1335" s="79"/>
      <c r="VY1335" s="79"/>
      <c r="VZ1335" s="79"/>
      <c r="WA1335" s="79"/>
      <c r="WB1335" s="79"/>
      <c r="WC1335" s="79"/>
    </row>
    <row r="1336" spans="1:601" s="102" customFormat="1">
      <c r="A1336" s="53">
        <f>IF(C1336=C1335,A1335,IF(C1336=(C1335+1),A1335,(A1335+1)))</f>
        <v>197</v>
      </c>
      <c r="B1336" s="50">
        <f>IF(L1336="Stroke",IF(M1336=M1335,IF(A1336&lt;&gt;A1335,1,IF(L1335="Stroke",B1335+1,IF(L1334="Stroke",B1334+1,IF(L1333="Stroke",B1333+1,IF(L1332="Stroke",B1332+1,IF(L1331="Stroke",B1331+1,IF(L1330="Stroke",B1330+1,IF(L1329="Stroke",B1329+1,"")))))))),IF(A1336&lt;&gt;A1334,1,IF(M1336=M1334,IF(L1334="Stroke",B1334+1,IF(M1336=M1333,IF(L1333="Stroke",B1333+1,""))),1))),"")</f>
        <v>1</v>
      </c>
      <c r="C1336" s="53">
        <f t="shared" si="40"/>
        <v>51079</v>
      </c>
      <c r="D1336" s="53" t="str">
        <f t="shared" si="41"/>
        <v>201826</v>
      </c>
      <c r="E1336" s="53">
        <v>2018</v>
      </c>
      <c r="F1336" s="53">
        <v>2</v>
      </c>
      <c r="G1336" s="53">
        <v>6</v>
      </c>
      <c r="H1336" s="53">
        <v>14</v>
      </c>
      <c r="I1336" s="53">
        <v>11</v>
      </c>
      <c r="J1336" s="53">
        <v>19</v>
      </c>
      <c r="K1336" s="53">
        <v>562</v>
      </c>
      <c r="L1336" s="53" t="s">
        <v>26</v>
      </c>
      <c r="M1336" s="53">
        <v>1</v>
      </c>
      <c r="N1336" s="53" t="s">
        <v>21</v>
      </c>
      <c r="O1336" s="53" t="s">
        <v>27</v>
      </c>
      <c r="P1336" s="53">
        <v>7</v>
      </c>
      <c r="Q1336" s="53"/>
      <c r="R1336" s="61"/>
      <c r="S1336" s="61"/>
      <c r="T1336" s="61"/>
      <c r="U1336" s="79"/>
      <c r="V1336" s="79"/>
      <c r="W1336" s="79"/>
      <c r="X1336" s="79"/>
      <c r="Y1336" s="79"/>
      <c r="Z1336" s="79"/>
      <c r="AA1336" s="79"/>
      <c r="AB1336" s="79"/>
      <c r="AC1336" s="79"/>
      <c r="AD1336" s="79"/>
      <c r="AE1336" s="79"/>
      <c r="AF1336" s="79"/>
      <c r="AG1336" s="79"/>
      <c r="AH1336" s="79"/>
      <c r="AI1336" s="79"/>
      <c r="AJ1336" s="79"/>
      <c r="AK1336" s="79"/>
      <c r="AL1336" s="79"/>
      <c r="AM1336" s="79"/>
      <c r="AN1336" s="79"/>
      <c r="AO1336" s="79"/>
      <c r="AP1336" s="79"/>
      <c r="AQ1336" s="79"/>
      <c r="AR1336" s="79"/>
      <c r="AS1336" s="79"/>
      <c r="AT1336" s="79"/>
      <c r="AU1336" s="79"/>
      <c r="AV1336" s="79"/>
      <c r="AW1336" s="79"/>
      <c r="AX1336" s="79"/>
      <c r="AY1336" s="79"/>
      <c r="AZ1336" s="79"/>
      <c r="BA1336" s="79"/>
      <c r="BB1336" s="79"/>
      <c r="BC1336" s="79"/>
      <c r="BD1336" s="79"/>
      <c r="BE1336" s="79"/>
      <c r="BF1336" s="79"/>
      <c r="BG1336" s="79"/>
      <c r="BH1336" s="79"/>
      <c r="BI1336" s="79"/>
      <c r="BJ1336" s="79"/>
      <c r="BK1336" s="79"/>
      <c r="BL1336" s="79"/>
      <c r="BM1336" s="79"/>
      <c r="BN1336" s="79"/>
      <c r="BO1336" s="79"/>
      <c r="BP1336" s="79"/>
      <c r="BQ1336" s="79"/>
      <c r="BR1336" s="79"/>
      <c r="BS1336" s="79"/>
      <c r="BT1336" s="79"/>
      <c r="BU1336" s="79"/>
      <c r="BV1336" s="79"/>
      <c r="BW1336" s="79"/>
      <c r="BX1336" s="79"/>
      <c r="BY1336" s="79"/>
      <c r="BZ1336" s="79"/>
      <c r="CA1336" s="79"/>
      <c r="CB1336" s="79"/>
      <c r="CC1336" s="79"/>
      <c r="CD1336" s="79"/>
      <c r="CE1336" s="79"/>
      <c r="CF1336" s="79"/>
      <c r="CG1336" s="79"/>
      <c r="CH1336" s="79"/>
      <c r="CI1336" s="79"/>
      <c r="CJ1336" s="79"/>
      <c r="CK1336" s="79"/>
      <c r="CL1336" s="79"/>
      <c r="CM1336" s="79"/>
      <c r="CN1336" s="79"/>
      <c r="CO1336" s="79"/>
      <c r="CP1336" s="79"/>
      <c r="CQ1336" s="79"/>
      <c r="CR1336" s="79"/>
      <c r="CS1336" s="79"/>
      <c r="CT1336" s="79"/>
      <c r="CU1336" s="79"/>
      <c r="CV1336" s="79"/>
      <c r="CW1336" s="79"/>
      <c r="CX1336" s="79"/>
      <c r="CY1336" s="79"/>
      <c r="CZ1336" s="79"/>
      <c r="DA1336" s="79"/>
      <c r="DB1336" s="79"/>
      <c r="DC1336" s="79"/>
      <c r="DD1336" s="79"/>
      <c r="DE1336" s="79"/>
      <c r="DF1336" s="79"/>
      <c r="DG1336" s="79"/>
      <c r="DH1336" s="79"/>
      <c r="DI1336" s="79"/>
      <c r="DJ1336" s="79"/>
      <c r="DK1336" s="79"/>
      <c r="DL1336" s="79"/>
      <c r="DM1336" s="79"/>
      <c r="DN1336" s="79"/>
      <c r="DO1336" s="79"/>
      <c r="DP1336" s="79"/>
      <c r="DQ1336" s="79"/>
      <c r="DR1336" s="79"/>
      <c r="DS1336" s="79"/>
      <c r="DT1336" s="79"/>
      <c r="DU1336" s="79"/>
      <c r="DV1336" s="79"/>
      <c r="DW1336" s="79"/>
      <c r="DX1336" s="79"/>
      <c r="DY1336" s="79"/>
      <c r="DZ1336" s="79"/>
      <c r="EA1336" s="79"/>
      <c r="EB1336" s="79"/>
      <c r="EC1336" s="79"/>
      <c r="ED1336" s="79"/>
      <c r="EE1336" s="79"/>
      <c r="EF1336" s="79"/>
      <c r="EG1336" s="79"/>
      <c r="EH1336" s="79"/>
      <c r="EI1336" s="79"/>
      <c r="EJ1336" s="79"/>
      <c r="EK1336" s="79"/>
      <c r="EL1336" s="79"/>
      <c r="EM1336" s="79"/>
      <c r="EN1336" s="79"/>
      <c r="EO1336" s="79"/>
      <c r="EP1336" s="79"/>
      <c r="EQ1336" s="79"/>
      <c r="ER1336" s="79"/>
      <c r="ES1336" s="79"/>
      <c r="ET1336" s="79"/>
      <c r="EU1336" s="79"/>
      <c r="EV1336" s="79"/>
      <c r="EW1336" s="79"/>
      <c r="EX1336" s="79"/>
      <c r="EY1336" s="79"/>
      <c r="EZ1336" s="79"/>
      <c r="FA1336" s="79"/>
      <c r="FB1336" s="79"/>
      <c r="FC1336" s="79"/>
      <c r="FD1336" s="79"/>
      <c r="FE1336" s="79"/>
      <c r="FF1336" s="79"/>
      <c r="FG1336" s="79"/>
      <c r="FH1336" s="79"/>
      <c r="FI1336" s="79"/>
      <c r="FJ1336" s="79"/>
      <c r="FK1336" s="79"/>
      <c r="FL1336" s="79"/>
      <c r="FM1336" s="79"/>
      <c r="FN1336" s="79"/>
      <c r="FO1336" s="79"/>
      <c r="FP1336" s="79"/>
      <c r="FQ1336" s="79"/>
      <c r="FR1336" s="79"/>
      <c r="FS1336" s="79"/>
      <c r="FT1336" s="79"/>
      <c r="FU1336" s="79"/>
      <c r="FV1336" s="79"/>
      <c r="FW1336" s="79"/>
      <c r="FX1336" s="79"/>
      <c r="FY1336" s="79"/>
      <c r="FZ1336" s="79"/>
      <c r="GA1336" s="79"/>
      <c r="GB1336" s="79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79"/>
      <c r="HP1336" s="79"/>
      <c r="HQ1336" s="79"/>
      <c r="HR1336" s="79"/>
      <c r="HS1336" s="79"/>
      <c r="HT1336" s="79"/>
      <c r="HU1336" s="79"/>
      <c r="HV1336" s="79"/>
      <c r="HW1336" s="79"/>
      <c r="HX1336" s="79"/>
      <c r="HY1336" s="79"/>
      <c r="HZ1336" s="79"/>
      <c r="IA1336" s="79"/>
      <c r="IB1336" s="79"/>
      <c r="IC1336" s="79"/>
      <c r="ID1336" s="79"/>
      <c r="IE1336" s="79"/>
      <c r="IF1336" s="79"/>
      <c r="IG1336" s="79"/>
      <c r="IH1336" s="79"/>
      <c r="II1336" s="79"/>
      <c r="IJ1336" s="79"/>
      <c r="IK1336" s="79"/>
      <c r="IL1336" s="79"/>
      <c r="IM1336" s="79"/>
      <c r="IN1336" s="79"/>
      <c r="IO1336" s="79"/>
      <c r="IP1336" s="79"/>
      <c r="IQ1336" s="79"/>
      <c r="IR1336" s="79"/>
      <c r="IS1336" s="79"/>
      <c r="IT1336" s="79"/>
      <c r="IU1336" s="79"/>
      <c r="IV1336" s="79"/>
      <c r="IW1336" s="79"/>
      <c r="IX1336" s="79"/>
      <c r="IY1336" s="79"/>
      <c r="IZ1336" s="79"/>
      <c r="JA1336" s="79"/>
      <c r="JB1336" s="79"/>
      <c r="JC1336" s="79"/>
      <c r="JD1336" s="79"/>
      <c r="JE1336" s="79"/>
      <c r="JF1336" s="79"/>
      <c r="JG1336" s="79"/>
      <c r="JH1336" s="79"/>
      <c r="JI1336" s="79"/>
      <c r="JJ1336" s="79"/>
      <c r="JK1336" s="79"/>
      <c r="JL1336" s="79"/>
      <c r="JM1336" s="79"/>
      <c r="JN1336" s="79"/>
      <c r="JO1336" s="79"/>
      <c r="JP1336" s="79"/>
      <c r="JQ1336" s="79"/>
      <c r="JR1336" s="79"/>
      <c r="JS1336" s="79"/>
      <c r="JT1336" s="79"/>
      <c r="JU1336" s="79"/>
      <c r="JV1336" s="79"/>
      <c r="JW1336" s="79"/>
      <c r="JX1336" s="79"/>
      <c r="JY1336" s="79"/>
      <c r="JZ1336" s="79"/>
      <c r="KA1336" s="79"/>
      <c r="KB1336" s="79"/>
      <c r="KC1336" s="79"/>
      <c r="KD1336" s="79"/>
      <c r="KE1336" s="79"/>
      <c r="KF1336" s="79"/>
      <c r="KG1336" s="79"/>
      <c r="KH1336" s="79"/>
      <c r="KI1336" s="79"/>
      <c r="KJ1336" s="79"/>
      <c r="KK1336" s="79"/>
      <c r="KL1336" s="79"/>
      <c r="KM1336" s="79"/>
      <c r="KN1336" s="79"/>
      <c r="KO1336" s="79"/>
      <c r="KP1336" s="79"/>
      <c r="KQ1336" s="79"/>
      <c r="KR1336" s="79"/>
      <c r="KS1336" s="79"/>
      <c r="KT1336" s="79"/>
      <c r="KU1336" s="79"/>
      <c r="KV1336" s="79"/>
      <c r="KW1336" s="79"/>
      <c r="KX1336" s="79"/>
      <c r="KY1336" s="79"/>
      <c r="KZ1336" s="79"/>
      <c r="LA1336" s="79"/>
      <c r="LB1336" s="79"/>
      <c r="LC1336" s="79"/>
      <c r="LD1336" s="79"/>
      <c r="LE1336" s="79"/>
      <c r="LF1336" s="79"/>
      <c r="LG1336" s="79"/>
      <c r="LH1336" s="79"/>
      <c r="LI1336" s="79"/>
      <c r="LJ1336" s="79"/>
      <c r="LK1336" s="79"/>
      <c r="LL1336" s="79"/>
      <c r="LM1336" s="79"/>
      <c r="LN1336" s="79"/>
      <c r="LO1336" s="79"/>
      <c r="LP1336" s="79"/>
      <c r="LQ1336" s="79"/>
      <c r="LR1336" s="79"/>
      <c r="LS1336" s="79"/>
      <c r="LT1336" s="79"/>
      <c r="LU1336" s="79"/>
      <c r="LV1336" s="79"/>
      <c r="LW1336" s="79"/>
      <c r="LX1336" s="79"/>
      <c r="LY1336" s="79"/>
      <c r="LZ1336" s="79"/>
      <c r="MA1336" s="79"/>
      <c r="MB1336" s="79"/>
      <c r="MC1336" s="79"/>
      <c r="MD1336" s="79"/>
      <c r="ME1336" s="79"/>
      <c r="MF1336" s="79"/>
      <c r="MG1336" s="79"/>
      <c r="MH1336" s="79"/>
      <c r="MI1336" s="79"/>
      <c r="MJ1336" s="79"/>
      <c r="MK1336" s="79"/>
      <c r="ML1336" s="79"/>
      <c r="MM1336" s="79"/>
      <c r="MN1336" s="79"/>
      <c r="MO1336" s="79"/>
      <c r="MP1336" s="79"/>
      <c r="MQ1336" s="79"/>
      <c r="MR1336" s="79"/>
      <c r="MS1336" s="79"/>
      <c r="MT1336" s="79"/>
      <c r="MU1336" s="79"/>
      <c r="MV1336" s="79"/>
      <c r="MW1336" s="79"/>
      <c r="MX1336" s="79"/>
      <c r="MY1336" s="79"/>
      <c r="MZ1336" s="79"/>
      <c r="NA1336" s="79"/>
      <c r="NB1336" s="79"/>
      <c r="NC1336" s="79"/>
      <c r="ND1336" s="79"/>
      <c r="NE1336" s="79"/>
      <c r="NF1336" s="79"/>
      <c r="NG1336" s="79"/>
      <c r="NH1336" s="79"/>
      <c r="NI1336" s="79"/>
      <c r="NJ1336" s="79"/>
      <c r="NK1336" s="79"/>
      <c r="NL1336" s="79"/>
      <c r="NM1336" s="79"/>
      <c r="NN1336" s="79"/>
      <c r="NO1336" s="79"/>
      <c r="NP1336" s="79"/>
      <c r="NQ1336" s="79"/>
      <c r="NR1336" s="79"/>
      <c r="NS1336" s="79"/>
      <c r="NT1336" s="79"/>
      <c r="NU1336" s="79"/>
      <c r="NV1336" s="79"/>
      <c r="NW1336" s="79"/>
      <c r="NX1336" s="79"/>
      <c r="NY1336" s="79"/>
      <c r="NZ1336" s="79"/>
      <c r="OA1336" s="79"/>
      <c r="OB1336" s="79"/>
      <c r="OC1336" s="79"/>
      <c r="OD1336" s="79"/>
      <c r="OE1336" s="79"/>
      <c r="OF1336" s="79"/>
      <c r="OG1336" s="79"/>
      <c r="OH1336" s="79"/>
      <c r="OI1336" s="79"/>
      <c r="OJ1336" s="79"/>
      <c r="OK1336" s="79"/>
      <c r="OL1336" s="79"/>
      <c r="OM1336" s="79"/>
      <c r="ON1336" s="79"/>
      <c r="OO1336" s="79"/>
      <c r="OP1336" s="79"/>
      <c r="OQ1336" s="79"/>
      <c r="OR1336" s="79"/>
      <c r="OS1336" s="79"/>
      <c r="OT1336" s="79"/>
      <c r="OU1336" s="79"/>
      <c r="OV1336" s="79"/>
      <c r="OW1336" s="79"/>
      <c r="OX1336" s="79"/>
      <c r="OY1336" s="79"/>
      <c r="OZ1336" s="79"/>
      <c r="PA1336" s="79"/>
      <c r="PB1336" s="79"/>
      <c r="PC1336" s="79"/>
      <c r="PD1336" s="79"/>
      <c r="PE1336" s="79"/>
      <c r="PF1336" s="79"/>
      <c r="PG1336" s="79"/>
      <c r="PH1336" s="79"/>
      <c r="PI1336" s="79"/>
      <c r="PJ1336" s="79"/>
      <c r="PK1336" s="79"/>
      <c r="PL1336" s="79"/>
      <c r="PM1336" s="79"/>
      <c r="PN1336" s="79"/>
      <c r="PO1336" s="79"/>
      <c r="PP1336" s="79"/>
      <c r="PQ1336" s="79"/>
      <c r="PR1336" s="79"/>
      <c r="PS1336" s="79"/>
      <c r="PT1336" s="79"/>
      <c r="PU1336" s="79"/>
      <c r="PV1336" s="79"/>
      <c r="PW1336" s="79"/>
      <c r="PX1336" s="79"/>
      <c r="PY1336" s="79"/>
      <c r="PZ1336" s="79"/>
      <c r="QA1336" s="79"/>
      <c r="QB1336" s="79"/>
      <c r="QC1336" s="79"/>
      <c r="QD1336" s="79"/>
      <c r="QE1336" s="79"/>
      <c r="QF1336" s="79"/>
      <c r="QG1336" s="79"/>
      <c r="QH1336" s="79"/>
      <c r="QI1336" s="79"/>
      <c r="QJ1336" s="79"/>
      <c r="QK1336" s="79"/>
      <c r="QL1336" s="79"/>
      <c r="QM1336" s="79"/>
      <c r="QN1336" s="79"/>
      <c r="QO1336" s="79"/>
      <c r="QP1336" s="79"/>
      <c r="QQ1336" s="79"/>
      <c r="QR1336" s="79"/>
      <c r="QS1336" s="79"/>
      <c r="QT1336" s="79"/>
      <c r="QU1336" s="79"/>
      <c r="QV1336" s="79"/>
      <c r="QW1336" s="79"/>
      <c r="QX1336" s="79"/>
      <c r="QY1336" s="79"/>
      <c r="QZ1336" s="79"/>
      <c r="RA1336" s="79"/>
      <c r="RB1336" s="79"/>
      <c r="RC1336" s="79"/>
      <c r="RD1336" s="79"/>
      <c r="RE1336" s="79"/>
      <c r="RF1336" s="79"/>
      <c r="RG1336" s="79"/>
      <c r="RH1336" s="79"/>
      <c r="RI1336" s="79"/>
      <c r="RJ1336" s="79"/>
      <c r="RK1336" s="79"/>
      <c r="RL1336" s="79"/>
      <c r="RM1336" s="79"/>
      <c r="RN1336" s="79"/>
      <c r="RO1336" s="79"/>
      <c r="RP1336" s="79"/>
      <c r="RQ1336" s="79"/>
      <c r="RR1336" s="79"/>
      <c r="RS1336" s="79"/>
      <c r="RT1336" s="79"/>
      <c r="RU1336" s="79"/>
      <c r="RV1336" s="79"/>
      <c r="RW1336" s="79"/>
      <c r="RX1336" s="79"/>
      <c r="RY1336" s="79"/>
      <c r="RZ1336" s="79"/>
      <c r="SA1336" s="79"/>
      <c r="SB1336" s="79"/>
      <c r="SC1336" s="79"/>
      <c r="SD1336" s="79"/>
      <c r="SE1336" s="79"/>
      <c r="SF1336" s="79"/>
      <c r="SG1336" s="79"/>
      <c r="SH1336" s="79"/>
      <c r="SI1336" s="79"/>
      <c r="SJ1336" s="79"/>
      <c r="SK1336" s="79"/>
      <c r="SL1336" s="79"/>
      <c r="SM1336" s="79"/>
      <c r="SN1336" s="79"/>
      <c r="SO1336" s="79"/>
      <c r="SP1336" s="79"/>
      <c r="SQ1336" s="79"/>
      <c r="SR1336" s="79"/>
      <c r="SS1336" s="79"/>
      <c r="ST1336" s="79"/>
      <c r="SU1336" s="79"/>
      <c r="SV1336" s="79"/>
      <c r="SW1336" s="79"/>
      <c r="SX1336" s="79"/>
      <c r="SY1336" s="79"/>
      <c r="SZ1336" s="79"/>
      <c r="TA1336" s="79"/>
      <c r="TB1336" s="79"/>
      <c r="TC1336" s="79"/>
      <c r="TD1336" s="79"/>
      <c r="TE1336" s="79"/>
      <c r="TF1336" s="79"/>
      <c r="TG1336" s="79"/>
      <c r="TH1336" s="79"/>
      <c r="TI1336" s="79"/>
      <c r="TJ1336" s="79"/>
      <c r="TK1336" s="79"/>
      <c r="TL1336" s="79"/>
      <c r="TM1336" s="79"/>
      <c r="TN1336" s="79"/>
      <c r="TO1336" s="79"/>
      <c r="TP1336" s="79"/>
      <c r="TQ1336" s="79"/>
      <c r="TR1336" s="79"/>
      <c r="TS1336" s="79"/>
      <c r="TT1336" s="79"/>
      <c r="TU1336" s="79"/>
      <c r="TV1336" s="79"/>
      <c r="TW1336" s="79"/>
      <c r="TX1336" s="79"/>
      <c r="TY1336" s="79"/>
      <c r="TZ1336" s="79"/>
      <c r="UA1336" s="79"/>
      <c r="UB1336" s="79"/>
      <c r="UC1336" s="79"/>
      <c r="UD1336" s="79"/>
      <c r="UE1336" s="79"/>
      <c r="UF1336" s="79"/>
      <c r="UG1336" s="79"/>
      <c r="UH1336" s="79"/>
      <c r="UI1336" s="79"/>
      <c r="UJ1336" s="79"/>
      <c r="UK1336" s="79"/>
      <c r="UL1336" s="79"/>
      <c r="UM1336" s="79"/>
      <c r="UN1336" s="79"/>
      <c r="UO1336" s="79"/>
      <c r="UP1336" s="79"/>
      <c r="UQ1336" s="79"/>
      <c r="UR1336" s="79"/>
      <c r="US1336" s="79"/>
      <c r="UT1336" s="79"/>
      <c r="UU1336" s="79"/>
      <c r="UV1336" s="79"/>
      <c r="UW1336" s="79"/>
      <c r="UX1336" s="79"/>
      <c r="UY1336" s="79"/>
      <c r="UZ1336" s="79"/>
      <c r="VA1336" s="79"/>
      <c r="VB1336" s="79"/>
      <c r="VC1336" s="79"/>
      <c r="VD1336" s="79"/>
      <c r="VE1336" s="79"/>
      <c r="VF1336" s="79"/>
      <c r="VG1336" s="79"/>
      <c r="VH1336" s="79"/>
      <c r="VI1336" s="79"/>
      <c r="VJ1336" s="79"/>
      <c r="VK1336" s="79"/>
      <c r="VL1336" s="79"/>
      <c r="VM1336" s="79"/>
      <c r="VN1336" s="79"/>
      <c r="VO1336" s="79"/>
      <c r="VP1336" s="79"/>
      <c r="VQ1336" s="79"/>
      <c r="VR1336" s="79"/>
      <c r="VS1336" s="79"/>
      <c r="VT1336" s="79"/>
      <c r="VU1336" s="79"/>
      <c r="VV1336" s="79"/>
      <c r="VW1336" s="79"/>
      <c r="VX1336" s="79"/>
      <c r="VY1336" s="79"/>
      <c r="VZ1336" s="79"/>
      <c r="WA1336" s="79"/>
      <c r="WB1336" s="79"/>
      <c r="WC1336" s="79"/>
    </row>
    <row r="1337" spans="1:601" s="102" customFormat="1">
      <c r="A1337" s="53">
        <f>IF(C1337=C1336,A1336,IF(C1337=(C1336+1),A1336,(A1336+1)))</f>
        <v>198</v>
      </c>
      <c r="B1337" s="50">
        <f>IF(L1337="Stroke",IF(M1337=M1336,IF(A1337&lt;&gt;A1336,1,IF(L1336="Stroke",B1336+1,IF(L1335="Stroke",B1335+1,IF(L1334="Stroke",B1334+1,IF(L1333="Stroke",B1333+1,IF(L1332="Stroke",B1332+1,IF(L1331="Stroke",B1331+1,IF(L1330="Stroke",B1330+1,"")))))))),IF(A1337&lt;&gt;A1335,1,IF(M1337=M1335,IF(L1335="Stroke",B1335+1,IF(M1337=M1334,IF(L1334="Stroke",B1334+1,""))),1))),"")</f>
        <v>1</v>
      </c>
      <c r="C1337" s="53">
        <f t="shared" si="40"/>
        <v>51295</v>
      </c>
      <c r="D1337" s="53" t="str">
        <f t="shared" si="41"/>
        <v>201826</v>
      </c>
      <c r="E1337" s="53">
        <v>2018</v>
      </c>
      <c r="F1337" s="53">
        <v>2</v>
      </c>
      <c r="G1337" s="53">
        <v>6</v>
      </c>
      <c r="H1337" s="53">
        <v>14</v>
      </c>
      <c r="I1337" s="53">
        <v>14</v>
      </c>
      <c r="J1337" s="53">
        <v>55</v>
      </c>
      <c r="K1337" s="53">
        <v>62</v>
      </c>
      <c r="L1337" s="53" t="s">
        <v>26</v>
      </c>
      <c r="M1337" s="53">
        <v>1</v>
      </c>
      <c r="N1337" s="53" t="s">
        <v>21</v>
      </c>
      <c r="O1337" s="53" t="s">
        <v>27</v>
      </c>
      <c r="P1337" s="53">
        <v>3</v>
      </c>
      <c r="Q1337" s="53" t="s">
        <v>158</v>
      </c>
      <c r="R1337" s="61"/>
      <c r="S1337" s="61"/>
      <c r="T1337" s="61"/>
      <c r="U1337" s="79"/>
      <c r="V1337" s="79"/>
      <c r="W1337" s="79"/>
      <c r="X1337" s="79"/>
      <c r="Y1337" s="79"/>
      <c r="Z1337" s="79"/>
      <c r="AA1337" s="79"/>
      <c r="AB1337" s="79"/>
      <c r="AC1337" s="79"/>
      <c r="AD1337" s="79"/>
      <c r="AE1337" s="79"/>
      <c r="AF1337" s="79"/>
      <c r="AG1337" s="79"/>
      <c r="AH1337" s="79"/>
      <c r="AI1337" s="79"/>
      <c r="AJ1337" s="79"/>
      <c r="AK1337" s="79"/>
      <c r="AL1337" s="79"/>
      <c r="AM1337" s="79"/>
      <c r="AN1337" s="79"/>
      <c r="AO1337" s="79"/>
      <c r="AP1337" s="79"/>
      <c r="AQ1337" s="79"/>
      <c r="AR1337" s="79"/>
      <c r="AS1337" s="79"/>
      <c r="AT1337" s="79"/>
      <c r="AU1337" s="79"/>
      <c r="AV1337" s="79"/>
      <c r="AW1337" s="79"/>
      <c r="AX1337" s="79"/>
      <c r="AY1337" s="79"/>
      <c r="AZ1337" s="79"/>
      <c r="BA1337" s="79"/>
      <c r="BB1337" s="79"/>
      <c r="BC1337" s="79"/>
      <c r="BD1337" s="79"/>
      <c r="BE1337" s="79"/>
      <c r="BF1337" s="79"/>
      <c r="BG1337" s="79"/>
      <c r="BH1337" s="79"/>
      <c r="BI1337" s="79"/>
      <c r="BJ1337" s="79"/>
      <c r="BK1337" s="79"/>
      <c r="BL1337" s="79"/>
      <c r="BM1337" s="79"/>
      <c r="BN1337" s="79"/>
      <c r="BO1337" s="79"/>
      <c r="BP1337" s="79"/>
      <c r="BQ1337" s="79"/>
      <c r="BR1337" s="79"/>
      <c r="BS1337" s="79"/>
      <c r="BT1337" s="79"/>
      <c r="BU1337" s="79"/>
      <c r="BV1337" s="79"/>
      <c r="BW1337" s="79"/>
      <c r="BX1337" s="79"/>
      <c r="BY1337" s="79"/>
      <c r="BZ1337" s="79"/>
      <c r="CA1337" s="79"/>
      <c r="CB1337" s="79"/>
      <c r="CC1337" s="79"/>
      <c r="CD1337" s="79"/>
      <c r="CE1337" s="79"/>
      <c r="CF1337" s="79"/>
      <c r="CG1337" s="79"/>
      <c r="CH1337" s="79"/>
      <c r="CI1337" s="79"/>
      <c r="CJ1337" s="79"/>
      <c r="CK1337" s="79"/>
      <c r="CL1337" s="79"/>
      <c r="CM1337" s="79"/>
      <c r="CN1337" s="79"/>
      <c r="CO1337" s="79"/>
      <c r="CP1337" s="79"/>
      <c r="CQ1337" s="79"/>
      <c r="CR1337" s="79"/>
      <c r="CS1337" s="79"/>
      <c r="CT1337" s="79"/>
      <c r="CU1337" s="79"/>
      <c r="CV1337" s="79"/>
      <c r="CW1337" s="79"/>
      <c r="CX1337" s="79"/>
      <c r="CY1337" s="79"/>
      <c r="CZ1337" s="79"/>
      <c r="DA1337" s="79"/>
      <c r="DB1337" s="79"/>
      <c r="DC1337" s="79"/>
      <c r="DD1337" s="79"/>
      <c r="DE1337" s="79"/>
      <c r="DF1337" s="79"/>
      <c r="DG1337" s="79"/>
      <c r="DH1337" s="79"/>
      <c r="DI1337" s="79"/>
      <c r="DJ1337" s="79"/>
      <c r="DK1337" s="79"/>
      <c r="DL1337" s="79"/>
      <c r="DM1337" s="79"/>
      <c r="DN1337" s="79"/>
      <c r="DO1337" s="79"/>
      <c r="DP1337" s="79"/>
      <c r="DQ1337" s="79"/>
      <c r="DR1337" s="79"/>
      <c r="DS1337" s="79"/>
      <c r="DT1337" s="79"/>
      <c r="DU1337" s="79"/>
      <c r="DV1337" s="79"/>
      <c r="DW1337" s="79"/>
      <c r="DX1337" s="79"/>
      <c r="DY1337" s="79"/>
      <c r="DZ1337" s="79"/>
      <c r="EA1337" s="79"/>
      <c r="EB1337" s="79"/>
      <c r="EC1337" s="79"/>
      <c r="ED1337" s="79"/>
      <c r="EE1337" s="79"/>
      <c r="EF1337" s="79"/>
      <c r="EG1337" s="79"/>
      <c r="EH1337" s="79"/>
      <c r="EI1337" s="79"/>
      <c r="EJ1337" s="79"/>
      <c r="EK1337" s="79"/>
      <c r="EL1337" s="79"/>
      <c r="EM1337" s="79"/>
      <c r="EN1337" s="79"/>
      <c r="EO1337" s="79"/>
      <c r="EP1337" s="79"/>
      <c r="EQ1337" s="79"/>
      <c r="ER1337" s="79"/>
      <c r="ES1337" s="79"/>
      <c r="ET1337" s="79"/>
      <c r="EU1337" s="79"/>
      <c r="EV1337" s="79"/>
      <c r="EW1337" s="79"/>
      <c r="EX1337" s="79"/>
      <c r="EY1337" s="79"/>
      <c r="EZ1337" s="79"/>
      <c r="FA1337" s="79"/>
      <c r="FB1337" s="79"/>
      <c r="FC1337" s="79"/>
      <c r="FD1337" s="79"/>
      <c r="FE1337" s="79"/>
      <c r="FF1337" s="79"/>
      <c r="FG1337" s="79"/>
      <c r="FH1337" s="79"/>
      <c r="FI1337" s="79"/>
      <c r="FJ1337" s="79"/>
      <c r="FK1337" s="79"/>
      <c r="FL1337" s="79"/>
      <c r="FM1337" s="79"/>
      <c r="FN1337" s="79"/>
      <c r="FO1337" s="79"/>
      <c r="FP1337" s="79"/>
      <c r="FQ1337" s="79"/>
      <c r="FR1337" s="79"/>
      <c r="FS1337" s="79"/>
      <c r="FT1337" s="79"/>
      <c r="FU1337" s="79"/>
      <c r="FV1337" s="79"/>
      <c r="FW1337" s="79"/>
      <c r="FX1337" s="79"/>
      <c r="FY1337" s="79"/>
      <c r="FZ1337" s="79"/>
      <c r="GA1337" s="79"/>
      <c r="GB1337" s="79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79"/>
      <c r="HP1337" s="79"/>
      <c r="HQ1337" s="79"/>
      <c r="HR1337" s="79"/>
      <c r="HS1337" s="79"/>
      <c r="HT1337" s="79"/>
      <c r="HU1337" s="79"/>
      <c r="HV1337" s="79"/>
      <c r="HW1337" s="79"/>
      <c r="HX1337" s="79"/>
      <c r="HY1337" s="79"/>
      <c r="HZ1337" s="79"/>
      <c r="IA1337" s="79"/>
      <c r="IB1337" s="79"/>
      <c r="IC1337" s="79"/>
      <c r="ID1337" s="79"/>
      <c r="IE1337" s="79"/>
      <c r="IF1337" s="79"/>
      <c r="IG1337" s="79"/>
      <c r="IH1337" s="79"/>
      <c r="II1337" s="79"/>
      <c r="IJ1337" s="79"/>
      <c r="IK1337" s="79"/>
      <c r="IL1337" s="79"/>
      <c r="IM1337" s="79"/>
      <c r="IN1337" s="79"/>
      <c r="IO1337" s="79"/>
      <c r="IP1337" s="79"/>
      <c r="IQ1337" s="79"/>
      <c r="IR1337" s="79"/>
      <c r="IS1337" s="79"/>
      <c r="IT1337" s="79"/>
      <c r="IU1337" s="79"/>
      <c r="IV1337" s="79"/>
      <c r="IW1337" s="79"/>
      <c r="IX1337" s="79"/>
      <c r="IY1337" s="79"/>
      <c r="IZ1337" s="79"/>
      <c r="JA1337" s="79"/>
      <c r="JB1337" s="79"/>
      <c r="JC1337" s="79"/>
      <c r="JD1337" s="79"/>
      <c r="JE1337" s="79"/>
      <c r="JF1337" s="79"/>
      <c r="JG1337" s="79"/>
      <c r="JH1337" s="79"/>
      <c r="JI1337" s="79"/>
      <c r="JJ1337" s="79"/>
      <c r="JK1337" s="79"/>
      <c r="JL1337" s="79"/>
      <c r="JM1337" s="79"/>
      <c r="JN1337" s="79"/>
      <c r="JO1337" s="79"/>
      <c r="JP1337" s="79"/>
      <c r="JQ1337" s="79"/>
      <c r="JR1337" s="79"/>
      <c r="JS1337" s="79"/>
      <c r="JT1337" s="79"/>
      <c r="JU1337" s="79"/>
      <c r="JV1337" s="79"/>
      <c r="JW1337" s="79"/>
      <c r="JX1337" s="79"/>
      <c r="JY1337" s="79"/>
      <c r="JZ1337" s="79"/>
      <c r="KA1337" s="79"/>
      <c r="KB1337" s="79"/>
      <c r="KC1337" s="79"/>
      <c r="KD1337" s="79"/>
      <c r="KE1337" s="79"/>
      <c r="KF1337" s="79"/>
      <c r="KG1337" s="79"/>
      <c r="KH1337" s="79"/>
      <c r="KI1337" s="79"/>
      <c r="KJ1337" s="79"/>
      <c r="KK1337" s="79"/>
      <c r="KL1337" s="79"/>
      <c r="KM1337" s="79"/>
      <c r="KN1337" s="79"/>
      <c r="KO1337" s="79"/>
      <c r="KP1337" s="79"/>
      <c r="KQ1337" s="79"/>
      <c r="KR1337" s="79"/>
      <c r="KS1337" s="79"/>
      <c r="KT1337" s="79"/>
      <c r="KU1337" s="79"/>
      <c r="KV1337" s="79"/>
      <c r="KW1337" s="79"/>
      <c r="KX1337" s="79"/>
      <c r="KY1337" s="79"/>
      <c r="KZ1337" s="79"/>
      <c r="LA1337" s="79"/>
      <c r="LB1337" s="79"/>
      <c r="LC1337" s="79"/>
      <c r="LD1337" s="79"/>
      <c r="LE1337" s="79"/>
      <c r="LF1337" s="79"/>
      <c r="LG1337" s="79"/>
      <c r="LH1337" s="79"/>
      <c r="LI1337" s="79"/>
      <c r="LJ1337" s="79"/>
      <c r="LK1337" s="79"/>
      <c r="LL1337" s="79"/>
      <c r="LM1337" s="79"/>
      <c r="LN1337" s="79"/>
      <c r="LO1337" s="79"/>
      <c r="LP1337" s="79"/>
      <c r="LQ1337" s="79"/>
      <c r="LR1337" s="79"/>
      <c r="LS1337" s="79"/>
      <c r="LT1337" s="79"/>
      <c r="LU1337" s="79"/>
      <c r="LV1337" s="79"/>
      <c r="LW1337" s="79"/>
      <c r="LX1337" s="79"/>
      <c r="LY1337" s="79"/>
      <c r="LZ1337" s="79"/>
      <c r="MA1337" s="79"/>
      <c r="MB1337" s="79"/>
      <c r="MC1337" s="79"/>
      <c r="MD1337" s="79"/>
      <c r="ME1337" s="79"/>
      <c r="MF1337" s="79"/>
      <c r="MG1337" s="79"/>
      <c r="MH1337" s="79"/>
      <c r="MI1337" s="79"/>
      <c r="MJ1337" s="79"/>
      <c r="MK1337" s="79"/>
      <c r="ML1337" s="79"/>
      <c r="MM1337" s="79"/>
      <c r="MN1337" s="79"/>
      <c r="MO1337" s="79"/>
      <c r="MP1337" s="79"/>
      <c r="MQ1337" s="79"/>
      <c r="MR1337" s="79"/>
      <c r="MS1337" s="79"/>
      <c r="MT1337" s="79"/>
      <c r="MU1337" s="79"/>
      <c r="MV1337" s="79"/>
      <c r="MW1337" s="79"/>
      <c r="MX1337" s="79"/>
      <c r="MY1337" s="79"/>
      <c r="MZ1337" s="79"/>
      <c r="NA1337" s="79"/>
      <c r="NB1337" s="79"/>
      <c r="NC1337" s="79"/>
      <c r="ND1337" s="79"/>
      <c r="NE1337" s="79"/>
      <c r="NF1337" s="79"/>
      <c r="NG1337" s="79"/>
      <c r="NH1337" s="79"/>
      <c r="NI1337" s="79"/>
      <c r="NJ1337" s="79"/>
      <c r="NK1337" s="79"/>
      <c r="NL1337" s="79"/>
      <c r="NM1337" s="79"/>
      <c r="NN1337" s="79"/>
      <c r="NO1337" s="79"/>
      <c r="NP1337" s="79"/>
      <c r="NQ1337" s="79"/>
      <c r="NR1337" s="79"/>
      <c r="NS1337" s="79"/>
      <c r="NT1337" s="79"/>
      <c r="NU1337" s="79"/>
      <c r="NV1337" s="79"/>
      <c r="NW1337" s="79"/>
      <c r="NX1337" s="79"/>
      <c r="NY1337" s="79"/>
      <c r="NZ1337" s="79"/>
      <c r="OA1337" s="79"/>
      <c r="OB1337" s="79"/>
      <c r="OC1337" s="79"/>
      <c r="OD1337" s="79"/>
      <c r="OE1337" s="79"/>
      <c r="OF1337" s="79"/>
      <c r="OG1337" s="79"/>
      <c r="OH1337" s="79"/>
      <c r="OI1337" s="79"/>
      <c r="OJ1337" s="79"/>
      <c r="OK1337" s="79"/>
      <c r="OL1337" s="79"/>
      <c r="OM1337" s="79"/>
      <c r="ON1337" s="79"/>
      <c r="OO1337" s="79"/>
      <c r="OP1337" s="79"/>
      <c r="OQ1337" s="79"/>
      <c r="OR1337" s="79"/>
      <c r="OS1337" s="79"/>
      <c r="OT1337" s="79"/>
      <c r="OU1337" s="79"/>
      <c r="OV1337" s="79"/>
      <c r="OW1337" s="79"/>
      <c r="OX1337" s="79"/>
      <c r="OY1337" s="79"/>
      <c r="OZ1337" s="79"/>
      <c r="PA1337" s="79"/>
      <c r="PB1337" s="79"/>
      <c r="PC1337" s="79"/>
      <c r="PD1337" s="79"/>
      <c r="PE1337" s="79"/>
      <c r="PF1337" s="79"/>
      <c r="PG1337" s="79"/>
      <c r="PH1337" s="79"/>
      <c r="PI1337" s="79"/>
      <c r="PJ1337" s="79"/>
      <c r="PK1337" s="79"/>
      <c r="PL1337" s="79"/>
      <c r="PM1337" s="79"/>
      <c r="PN1337" s="79"/>
      <c r="PO1337" s="79"/>
      <c r="PP1337" s="79"/>
      <c r="PQ1337" s="79"/>
      <c r="PR1337" s="79"/>
      <c r="PS1337" s="79"/>
      <c r="PT1337" s="79"/>
      <c r="PU1337" s="79"/>
      <c r="PV1337" s="79"/>
      <c r="PW1337" s="79"/>
      <c r="PX1337" s="79"/>
      <c r="PY1337" s="79"/>
      <c r="PZ1337" s="79"/>
      <c r="QA1337" s="79"/>
      <c r="QB1337" s="79"/>
      <c r="QC1337" s="79"/>
      <c r="QD1337" s="79"/>
      <c r="QE1337" s="79"/>
      <c r="QF1337" s="79"/>
      <c r="QG1337" s="79"/>
      <c r="QH1337" s="79"/>
      <c r="QI1337" s="79"/>
      <c r="QJ1337" s="79"/>
      <c r="QK1337" s="79"/>
      <c r="QL1337" s="79"/>
      <c r="QM1337" s="79"/>
      <c r="QN1337" s="79"/>
      <c r="QO1337" s="79"/>
      <c r="QP1337" s="79"/>
      <c r="QQ1337" s="79"/>
      <c r="QR1337" s="79"/>
      <c r="QS1337" s="79"/>
      <c r="QT1337" s="79"/>
      <c r="QU1337" s="79"/>
      <c r="QV1337" s="79"/>
      <c r="QW1337" s="79"/>
      <c r="QX1337" s="79"/>
      <c r="QY1337" s="79"/>
      <c r="QZ1337" s="79"/>
      <c r="RA1337" s="79"/>
      <c r="RB1337" s="79"/>
      <c r="RC1337" s="79"/>
      <c r="RD1337" s="79"/>
      <c r="RE1337" s="79"/>
      <c r="RF1337" s="79"/>
      <c r="RG1337" s="79"/>
      <c r="RH1337" s="79"/>
      <c r="RI1337" s="79"/>
      <c r="RJ1337" s="79"/>
      <c r="RK1337" s="79"/>
      <c r="RL1337" s="79"/>
      <c r="RM1337" s="79"/>
      <c r="RN1337" s="79"/>
      <c r="RO1337" s="79"/>
      <c r="RP1337" s="79"/>
      <c r="RQ1337" s="79"/>
      <c r="RR1337" s="79"/>
      <c r="RS1337" s="79"/>
      <c r="RT1337" s="79"/>
      <c r="RU1337" s="79"/>
      <c r="RV1337" s="79"/>
      <c r="RW1337" s="79"/>
      <c r="RX1337" s="79"/>
      <c r="RY1337" s="79"/>
      <c r="RZ1337" s="79"/>
      <c r="SA1337" s="79"/>
      <c r="SB1337" s="79"/>
      <c r="SC1337" s="79"/>
      <c r="SD1337" s="79"/>
      <c r="SE1337" s="79"/>
      <c r="SF1337" s="79"/>
      <c r="SG1337" s="79"/>
      <c r="SH1337" s="79"/>
      <c r="SI1337" s="79"/>
      <c r="SJ1337" s="79"/>
      <c r="SK1337" s="79"/>
      <c r="SL1337" s="79"/>
      <c r="SM1337" s="79"/>
      <c r="SN1337" s="79"/>
      <c r="SO1337" s="79"/>
      <c r="SP1337" s="79"/>
      <c r="SQ1337" s="79"/>
      <c r="SR1337" s="79"/>
      <c r="SS1337" s="79"/>
      <c r="ST1337" s="79"/>
      <c r="SU1337" s="79"/>
      <c r="SV1337" s="79"/>
      <c r="SW1337" s="79"/>
      <c r="SX1337" s="79"/>
      <c r="SY1337" s="79"/>
      <c r="SZ1337" s="79"/>
      <c r="TA1337" s="79"/>
      <c r="TB1337" s="79"/>
      <c r="TC1337" s="79"/>
      <c r="TD1337" s="79"/>
      <c r="TE1337" s="79"/>
      <c r="TF1337" s="79"/>
      <c r="TG1337" s="79"/>
      <c r="TH1337" s="79"/>
      <c r="TI1337" s="79"/>
      <c r="TJ1337" s="79"/>
      <c r="TK1337" s="79"/>
      <c r="TL1337" s="79"/>
      <c r="TM1337" s="79"/>
      <c r="TN1337" s="79"/>
      <c r="TO1337" s="79"/>
      <c r="TP1337" s="79"/>
      <c r="TQ1337" s="79"/>
      <c r="TR1337" s="79"/>
      <c r="TS1337" s="79"/>
      <c r="TT1337" s="79"/>
      <c r="TU1337" s="79"/>
      <c r="TV1337" s="79"/>
      <c r="TW1337" s="79"/>
      <c r="TX1337" s="79"/>
      <c r="TY1337" s="79"/>
      <c r="TZ1337" s="79"/>
      <c r="UA1337" s="79"/>
      <c r="UB1337" s="79"/>
      <c r="UC1337" s="79"/>
      <c r="UD1337" s="79"/>
      <c r="UE1337" s="79"/>
      <c r="UF1337" s="79"/>
      <c r="UG1337" s="79"/>
      <c r="UH1337" s="79"/>
      <c r="UI1337" s="79"/>
      <c r="UJ1337" s="79"/>
      <c r="UK1337" s="79"/>
      <c r="UL1337" s="79"/>
      <c r="UM1337" s="79"/>
      <c r="UN1337" s="79"/>
      <c r="UO1337" s="79"/>
      <c r="UP1337" s="79"/>
      <c r="UQ1337" s="79"/>
      <c r="UR1337" s="79"/>
      <c r="US1337" s="79"/>
      <c r="UT1337" s="79"/>
      <c r="UU1337" s="79"/>
      <c r="UV1337" s="79"/>
      <c r="UW1337" s="79"/>
      <c r="UX1337" s="79"/>
      <c r="UY1337" s="79"/>
      <c r="UZ1337" s="79"/>
      <c r="VA1337" s="79"/>
      <c r="VB1337" s="79"/>
      <c r="VC1337" s="79"/>
      <c r="VD1337" s="79"/>
      <c r="VE1337" s="79"/>
      <c r="VF1337" s="79"/>
      <c r="VG1337" s="79"/>
      <c r="VH1337" s="79"/>
      <c r="VI1337" s="79"/>
      <c r="VJ1337" s="79"/>
      <c r="VK1337" s="79"/>
      <c r="VL1337" s="79"/>
      <c r="VM1337" s="79"/>
      <c r="VN1337" s="79"/>
      <c r="VO1337" s="79"/>
      <c r="VP1337" s="79"/>
      <c r="VQ1337" s="79"/>
      <c r="VR1337" s="79"/>
      <c r="VS1337" s="79"/>
      <c r="VT1337" s="79"/>
      <c r="VU1337" s="79"/>
      <c r="VV1337" s="79"/>
      <c r="VW1337" s="79"/>
      <c r="VX1337" s="79"/>
      <c r="VY1337" s="79"/>
      <c r="VZ1337" s="79"/>
      <c r="WA1337" s="79"/>
      <c r="WB1337" s="79"/>
      <c r="WC1337" s="79"/>
    </row>
    <row r="1338" spans="1:601" s="102" customFormat="1">
      <c r="A1338" s="54">
        <f>IF(C1338=C1337,A1337,IF(C1338=(C1337+1),A1337,(A1337+1)))</f>
        <v>198</v>
      </c>
      <c r="B1338" s="50" t="str">
        <f>IF(L1338="Stroke",IF(M1338=M1337,IF(A1338&lt;&gt;A1337,1,IF(L1337="Stroke",B1337+1,IF(L1336="Stroke",B1336+1,IF(L1335="Stroke",B1335+1,IF(L1334="Stroke",B1334+1,IF(L1333="Stroke",B1333+1,IF(L1332="Stroke",B1332+1,IF(L1331="Stroke",B1331+1,"")))))))),IF(A1338&lt;&gt;A1336,1,IF(M1338=M1336,IF(L1336="Stroke",B1336+1,IF(M1338=M1335,IF(L1335="Stroke",B1335+1,""))),1))),"")</f>
        <v/>
      </c>
      <c r="C1338" s="54">
        <f t="shared" si="40"/>
        <v>51295</v>
      </c>
      <c r="D1338" s="54" t="str">
        <f t="shared" si="41"/>
        <v>201826</v>
      </c>
      <c r="E1338" s="54">
        <v>2018</v>
      </c>
      <c r="F1338" s="54">
        <v>2</v>
      </c>
      <c r="G1338" s="54">
        <v>6</v>
      </c>
      <c r="H1338" s="54">
        <v>14</v>
      </c>
      <c r="I1338" s="54">
        <v>14</v>
      </c>
      <c r="J1338" s="54">
        <v>55</v>
      </c>
      <c r="K1338" s="54">
        <v>90</v>
      </c>
      <c r="L1338" s="54" t="s">
        <v>182</v>
      </c>
      <c r="M1338" s="54">
        <v>1</v>
      </c>
      <c r="N1338" s="54" t="s">
        <v>21</v>
      </c>
      <c r="O1338" s="54" t="s">
        <v>27</v>
      </c>
      <c r="P1338" s="54">
        <v>0</v>
      </c>
      <c r="Q1338" s="54"/>
      <c r="R1338" s="61"/>
      <c r="S1338" s="61"/>
      <c r="T1338" s="61"/>
      <c r="U1338" s="79"/>
      <c r="V1338" s="79"/>
      <c r="W1338" s="79"/>
      <c r="X1338" s="79"/>
      <c r="Y1338" s="79"/>
      <c r="Z1338" s="79"/>
      <c r="AA1338" s="79"/>
      <c r="AB1338" s="79"/>
      <c r="AC1338" s="79"/>
      <c r="AD1338" s="79"/>
      <c r="AE1338" s="79"/>
      <c r="AF1338" s="79"/>
      <c r="AG1338" s="79"/>
      <c r="AH1338" s="79"/>
      <c r="AI1338" s="79"/>
      <c r="AJ1338" s="79"/>
      <c r="AK1338" s="79"/>
      <c r="AL1338" s="79"/>
      <c r="AM1338" s="79"/>
      <c r="AN1338" s="79"/>
      <c r="AO1338" s="79"/>
      <c r="AP1338" s="79"/>
      <c r="AQ1338" s="79"/>
      <c r="AR1338" s="79"/>
      <c r="AS1338" s="79"/>
      <c r="AT1338" s="79"/>
      <c r="AU1338" s="79"/>
      <c r="AV1338" s="79"/>
      <c r="AW1338" s="79"/>
      <c r="AX1338" s="79"/>
      <c r="AY1338" s="79"/>
      <c r="AZ1338" s="79"/>
      <c r="BA1338" s="79"/>
      <c r="BB1338" s="79"/>
      <c r="BC1338" s="79"/>
      <c r="BD1338" s="79"/>
      <c r="BE1338" s="79"/>
      <c r="BF1338" s="79"/>
      <c r="BG1338" s="79"/>
      <c r="BH1338" s="79"/>
      <c r="BI1338" s="79"/>
      <c r="BJ1338" s="79"/>
      <c r="BK1338" s="79"/>
      <c r="BL1338" s="79"/>
      <c r="BM1338" s="79"/>
      <c r="BN1338" s="79"/>
      <c r="BO1338" s="79"/>
      <c r="BP1338" s="79"/>
      <c r="BQ1338" s="79"/>
      <c r="BR1338" s="79"/>
      <c r="BS1338" s="79"/>
      <c r="BT1338" s="79"/>
      <c r="BU1338" s="79"/>
      <c r="BV1338" s="79"/>
      <c r="BW1338" s="79"/>
      <c r="BX1338" s="79"/>
      <c r="BY1338" s="79"/>
      <c r="BZ1338" s="79"/>
      <c r="CA1338" s="79"/>
      <c r="CB1338" s="79"/>
      <c r="CC1338" s="79"/>
      <c r="CD1338" s="79"/>
      <c r="CE1338" s="79"/>
      <c r="CF1338" s="79"/>
      <c r="CG1338" s="79"/>
      <c r="CH1338" s="79"/>
      <c r="CI1338" s="79"/>
      <c r="CJ1338" s="79"/>
      <c r="CK1338" s="79"/>
      <c r="CL1338" s="79"/>
      <c r="CM1338" s="79"/>
      <c r="CN1338" s="79"/>
      <c r="CO1338" s="79"/>
      <c r="CP1338" s="79"/>
      <c r="CQ1338" s="79"/>
      <c r="CR1338" s="79"/>
      <c r="CS1338" s="79"/>
      <c r="CT1338" s="79"/>
      <c r="CU1338" s="79"/>
      <c r="CV1338" s="79"/>
      <c r="CW1338" s="79"/>
      <c r="CX1338" s="79"/>
      <c r="CY1338" s="79"/>
      <c r="CZ1338" s="79"/>
      <c r="DA1338" s="79"/>
      <c r="DB1338" s="79"/>
      <c r="DC1338" s="79"/>
      <c r="DD1338" s="79"/>
      <c r="DE1338" s="79"/>
      <c r="DF1338" s="79"/>
      <c r="DG1338" s="79"/>
      <c r="DH1338" s="79"/>
      <c r="DI1338" s="79"/>
      <c r="DJ1338" s="79"/>
      <c r="DK1338" s="79"/>
      <c r="DL1338" s="79"/>
      <c r="DM1338" s="79"/>
      <c r="DN1338" s="79"/>
      <c r="DO1338" s="79"/>
      <c r="DP1338" s="79"/>
      <c r="DQ1338" s="79"/>
      <c r="DR1338" s="79"/>
      <c r="DS1338" s="79"/>
      <c r="DT1338" s="79"/>
      <c r="DU1338" s="79"/>
      <c r="DV1338" s="79"/>
      <c r="DW1338" s="79"/>
      <c r="DX1338" s="79"/>
      <c r="DY1338" s="79"/>
      <c r="DZ1338" s="79"/>
      <c r="EA1338" s="79"/>
      <c r="EB1338" s="79"/>
      <c r="EC1338" s="79"/>
      <c r="ED1338" s="79"/>
      <c r="EE1338" s="79"/>
      <c r="EF1338" s="79"/>
      <c r="EG1338" s="79"/>
      <c r="EH1338" s="79"/>
      <c r="EI1338" s="79"/>
      <c r="EJ1338" s="79"/>
      <c r="EK1338" s="79"/>
      <c r="EL1338" s="79"/>
      <c r="EM1338" s="79"/>
      <c r="EN1338" s="79"/>
      <c r="EO1338" s="79"/>
      <c r="EP1338" s="79"/>
      <c r="EQ1338" s="79"/>
      <c r="ER1338" s="79"/>
      <c r="ES1338" s="79"/>
      <c r="ET1338" s="79"/>
      <c r="EU1338" s="79"/>
      <c r="EV1338" s="79"/>
      <c r="EW1338" s="79"/>
      <c r="EX1338" s="79"/>
      <c r="EY1338" s="79"/>
      <c r="EZ1338" s="79"/>
      <c r="FA1338" s="79"/>
      <c r="FB1338" s="79"/>
      <c r="FC1338" s="79"/>
      <c r="FD1338" s="79"/>
      <c r="FE1338" s="79"/>
      <c r="FF1338" s="79"/>
      <c r="FG1338" s="79"/>
      <c r="FH1338" s="79"/>
      <c r="FI1338" s="79"/>
      <c r="FJ1338" s="79"/>
      <c r="FK1338" s="79"/>
      <c r="FL1338" s="79"/>
      <c r="FM1338" s="79"/>
      <c r="FN1338" s="79"/>
      <c r="FO1338" s="79"/>
      <c r="FP1338" s="79"/>
      <c r="FQ1338" s="79"/>
      <c r="FR1338" s="79"/>
      <c r="FS1338" s="79"/>
      <c r="FT1338" s="79"/>
      <c r="FU1338" s="79"/>
      <c r="FV1338" s="79"/>
      <c r="FW1338" s="79"/>
      <c r="FX1338" s="79"/>
      <c r="FY1338" s="79"/>
      <c r="FZ1338" s="79"/>
      <c r="GA1338" s="79"/>
      <c r="GB1338" s="79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79"/>
      <c r="HP1338" s="79"/>
      <c r="HQ1338" s="79"/>
      <c r="HR1338" s="79"/>
      <c r="HS1338" s="79"/>
      <c r="HT1338" s="79"/>
      <c r="HU1338" s="79"/>
      <c r="HV1338" s="79"/>
      <c r="HW1338" s="79"/>
      <c r="HX1338" s="79"/>
      <c r="HY1338" s="79"/>
      <c r="HZ1338" s="79"/>
      <c r="IA1338" s="79"/>
      <c r="IB1338" s="79"/>
      <c r="IC1338" s="79"/>
      <c r="ID1338" s="79"/>
      <c r="IE1338" s="79"/>
      <c r="IF1338" s="79"/>
      <c r="IG1338" s="79"/>
      <c r="IH1338" s="79"/>
      <c r="II1338" s="79"/>
      <c r="IJ1338" s="79"/>
      <c r="IK1338" s="79"/>
      <c r="IL1338" s="79"/>
      <c r="IM1338" s="79"/>
      <c r="IN1338" s="79"/>
      <c r="IO1338" s="79"/>
      <c r="IP1338" s="79"/>
      <c r="IQ1338" s="79"/>
      <c r="IR1338" s="79"/>
      <c r="IS1338" s="79"/>
      <c r="IT1338" s="79"/>
      <c r="IU1338" s="79"/>
      <c r="IV1338" s="79"/>
      <c r="IW1338" s="79"/>
      <c r="IX1338" s="79"/>
      <c r="IY1338" s="79"/>
      <c r="IZ1338" s="79"/>
      <c r="JA1338" s="79"/>
      <c r="JB1338" s="79"/>
      <c r="JC1338" s="79"/>
      <c r="JD1338" s="79"/>
      <c r="JE1338" s="79"/>
      <c r="JF1338" s="79"/>
      <c r="JG1338" s="79"/>
      <c r="JH1338" s="79"/>
      <c r="JI1338" s="79"/>
      <c r="JJ1338" s="79"/>
      <c r="JK1338" s="79"/>
      <c r="JL1338" s="79"/>
      <c r="JM1338" s="79"/>
      <c r="JN1338" s="79"/>
      <c r="JO1338" s="79"/>
      <c r="JP1338" s="79"/>
      <c r="JQ1338" s="79"/>
      <c r="JR1338" s="79"/>
      <c r="JS1338" s="79"/>
      <c r="JT1338" s="79"/>
      <c r="JU1338" s="79"/>
      <c r="JV1338" s="79"/>
      <c r="JW1338" s="79"/>
      <c r="JX1338" s="79"/>
      <c r="JY1338" s="79"/>
      <c r="JZ1338" s="79"/>
      <c r="KA1338" s="79"/>
      <c r="KB1338" s="79"/>
      <c r="KC1338" s="79"/>
      <c r="KD1338" s="79"/>
      <c r="KE1338" s="79"/>
      <c r="KF1338" s="79"/>
      <c r="KG1338" s="79"/>
      <c r="KH1338" s="79"/>
      <c r="KI1338" s="79"/>
      <c r="KJ1338" s="79"/>
      <c r="KK1338" s="79"/>
      <c r="KL1338" s="79"/>
      <c r="KM1338" s="79"/>
      <c r="KN1338" s="79"/>
      <c r="KO1338" s="79"/>
      <c r="KP1338" s="79"/>
      <c r="KQ1338" s="79"/>
      <c r="KR1338" s="79"/>
      <c r="KS1338" s="79"/>
      <c r="KT1338" s="79"/>
      <c r="KU1338" s="79"/>
      <c r="KV1338" s="79"/>
      <c r="KW1338" s="79"/>
      <c r="KX1338" s="79"/>
      <c r="KY1338" s="79"/>
      <c r="KZ1338" s="79"/>
      <c r="LA1338" s="79"/>
      <c r="LB1338" s="79"/>
      <c r="LC1338" s="79"/>
      <c r="LD1338" s="79"/>
      <c r="LE1338" s="79"/>
      <c r="LF1338" s="79"/>
      <c r="LG1338" s="79"/>
      <c r="LH1338" s="79"/>
      <c r="LI1338" s="79"/>
      <c r="LJ1338" s="79"/>
      <c r="LK1338" s="79"/>
      <c r="LL1338" s="79"/>
      <c r="LM1338" s="79"/>
      <c r="LN1338" s="79"/>
      <c r="LO1338" s="79"/>
      <c r="LP1338" s="79"/>
      <c r="LQ1338" s="79"/>
      <c r="LR1338" s="79"/>
      <c r="LS1338" s="79"/>
      <c r="LT1338" s="79"/>
      <c r="LU1338" s="79"/>
      <c r="LV1338" s="79"/>
      <c r="LW1338" s="79"/>
      <c r="LX1338" s="79"/>
      <c r="LY1338" s="79"/>
      <c r="LZ1338" s="79"/>
      <c r="MA1338" s="79"/>
      <c r="MB1338" s="79"/>
      <c r="MC1338" s="79"/>
      <c r="MD1338" s="79"/>
      <c r="ME1338" s="79"/>
      <c r="MF1338" s="79"/>
      <c r="MG1338" s="79"/>
      <c r="MH1338" s="79"/>
      <c r="MI1338" s="79"/>
      <c r="MJ1338" s="79"/>
      <c r="MK1338" s="79"/>
      <c r="ML1338" s="79"/>
      <c r="MM1338" s="79"/>
      <c r="MN1338" s="79"/>
      <c r="MO1338" s="79"/>
      <c r="MP1338" s="79"/>
      <c r="MQ1338" s="79"/>
      <c r="MR1338" s="79"/>
      <c r="MS1338" s="79"/>
      <c r="MT1338" s="79"/>
      <c r="MU1338" s="79"/>
      <c r="MV1338" s="79"/>
      <c r="MW1338" s="79"/>
      <c r="MX1338" s="79"/>
      <c r="MY1338" s="79"/>
      <c r="MZ1338" s="79"/>
      <c r="NA1338" s="79"/>
      <c r="NB1338" s="79"/>
      <c r="NC1338" s="79"/>
      <c r="ND1338" s="79"/>
      <c r="NE1338" s="79"/>
      <c r="NF1338" s="79"/>
      <c r="NG1338" s="79"/>
      <c r="NH1338" s="79"/>
      <c r="NI1338" s="79"/>
      <c r="NJ1338" s="79"/>
      <c r="NK1338" s="79"/>
      <c r="NL1338" s="79"/>
      <c r="NM1338" s="79"/>
      <c r="NN1338" s="79"/>
      <c r="NO1338" s="79"/>
      <c r="NP1338" s="79"/>
      <c r="NQ1338" s="79"/>
      <c r="NR1338" s="79"/>
      <c r="NS1338" s="79"/>
      <c r="NT1338" s="79"/>
      <c r="NU1338" s="79"/>
      <c r="NV1338" s="79"/>
      <c r="NW1338" s="79"/>
      <c r="NX1338" s="79"/>
      <c r="NY1338" s="79"/>
      <c r="NZ1338" s="79"/>
      <c r="OA1338" s="79"/>
      <c r="OB1338" s="79"/>
      <c r="OC1338" s="79"/>
      <c r="OD1338" s="79"/>
      <c r="OE1338" s="79"/>
      <c r="OF1338" s="79"/>
      <c r="OG1338" s="79"/>
      <c r="OH1338" s="79"/>
      <c r="OI1338" s="79"/>
      <c r="OJ1338" s="79"/>
      <c r="OK1338" s="79"/>
      <c r="OL1338" s="79"/>
      <c r="OM1338" s="79"/>
      <c r="ON1338" s="79"/>
      <c r="OO1338" s="79"/>
      <c r="OP1338" s="79"/>
      <c r="OQ1338" s="79"/>
      <c r="OR1338" s="79"/>
      <c r="OS1338" s="79"/>
      <c r="OT1338" s="79"/>
      <c r="OU1338" s="79"/>
      <c r="OV1338" s="79"/>
      <c r="OW1338" s="79"/>
      <c r="OX1338" s="79"/>
      <c r="OY1338" s="79"/>
      <c r="OZ1338" s="79"/>
      <c r="PA1338" s="79"/>
      <c r="PB1338" s="79"/>
      <c r="PC1338" s="79"/>
      <c r="PD1338" s="79"/>
      <c r="PE1338" s="79"/>
      <c r="PF1338" s="79"/>
      <c r="PG1338" s="79"/>
      <c r="PH1338" s="79"/>
      <c r="PI1338" s="79"/>
      <c r="PJ1338" s="79"/>
      <c r="PK1338" s="79"/>
      <c r="PL1338" s="79"/>
      <c r="PM1338" s="79"/>
      <c r="PN1338" s="79"/>
      <c r="PO1338" s="79"/>
      <c r="PP1338" s="79"/>
      <c r="PQ1338" s="79"/>
      <c r="PR1338" s="79"/>
      <c r="PS1338" s="79"/>
      <c r="PT1338" s="79"/>
      <c r="PU1338" s="79"/>
      <c r="PV1338" s="79"/>
      <c r="PW1338" s="79"/>
      <c r="PX1338" s="79"/>
      <c r="PY1338" s="79"/>
      <c r="PZ1338" s="79"/>
      <c r="QA1338" s="79"/>
      <c r="QB1338" s="79"/>
      <c r="QC1338" s="79"/>
      <c r="QD1338" s="79"/>
      <c r="QE1338" s="79"/>
      <c r="QF1338" s="79"/>
      <c r="QG1338" s="79"/>
      <c r="QH1338" s="79"/>
      <c r="QI1338" s="79"/>
      <c r="QJ1338" s="79"/>
      <c r="QK1338" s="79"/>
      <c r="QL1338" s="79"/>
      <c r="QM1338" s="79"/>
      <c r="QN1338" s="79"/>
      <c r="QO1338" s="79"/>
      <c r="QP1338" s="79"/>
      <c r="QQ1338" s="79"/>
      <c r="QR1338" s="79"/>
      <c r="QS1338" s="79"/>
      <c r="QT1338" s="79"/>
      <c r="QU1338" s="79"/>
      <c r="QV1338" s="79"/>
      <c r="QW1338" s="79"/>
      <c r="QX1338" s="79"/>
      <c r="QY1338" s="79"/>
      <c r="QZ1338" s="79"/>
      <c r="RA1338" s="79"/>
      <c r="RB1338" s="79"/>
      <c r="RC1338" s="79"/>
      <c r="RD1338" s="79"/>
      <c r="RE1338" s="79"/>
      <c r="RF1338" s="79"/>
      <c r="RG1338" s="79"/>
      <c r="RH1338" s="79"/>
      <c r="RI1338" s="79"/>
      <c r="RJ1338" s="79"/>
      <c r="RK1338" s="79"/>
      <c r="RL1338" s="79"/>
      <c r="RM1338" s="79"/>
      <c r="RN1338" s="79"/>
      <c r="RO1338" s="79"/>
      <c r="RP1338" s="79"/>
      <c r="RQ1338" s="79"/>
      <c r="RR1338" s="79"/>
      <c r="RS1338" s="79"/>
      <c r="RT1338" s="79"/>
      <c r="RU1338" s="79"/>
      <c r="RV1338" s="79"/>
      <c r="RW1338" s="79"/>
      <c r="RX1338" s="79"/>
      <c r="RY1338" s="79"/>
      <c r="RZ1338" s="79"/>
      <c r="SA1338" s="79"/>
      <c r="SB1338" s="79"/>
      <c r="SC1338" s="79"/>
      <c r="SD1338" s="79"/>
      <c r="SE1338" s="79"/>
      <c r="SF1338" s="79"/>
      <c r="SG1338" s="79"/>
      <c r="SH1338" s="79"/>
      <c r="SI1338" s="79"/>
      <c r="SJ1338" s="79"/>
      <c r="SK1338" s="79"/>
      <c r="SL1338" s="79"/>
      <c r="SM1338" s="79"/>
      <c r="SN1338" s="79"/>
      <c r="SO1338" s="79"/>
      <c r="SP1338" s="79"/>
      <c r="SQ1338" s="79"/>
      <c r="SR1338" s="79"/>
      <c r="SS1338" s="79"/>
      <c r="ST1338" s="79"/>
      <c r="SU1338" s="79"/>
      <c r="SV1338" s="79"/>
      <c r="SW1338" s="79"/>
      <c r="SX1338" s="79"/>
      <c r="SY1338" s="79"/>
      <c r="SZ1338" s="79"/>
      <c r="TA1338" s="79"/>
      <c r="TB1338" s="79"/>
      <c r="TC1338" s="79"/>
      <c r="TD1338" s="79"/>
      <c r="TE1338" s="79"/>
      <c r="TF1338" s="79"/>
      <c r="TG1338" s="79"/>
      <c r="TH1338" s="79"/>
      <c r="TI1338" s="79"/>
      <c r="TJ1338" s="79"/>
      <c r="TK1338" s="79"/>
      <c r="TL1338" s="79"/>
      <c r="TM1338" s="79"/>
      <c r="TN1338" s="79"/>
      <c r="TO1338" s="79"/>
      <c r="TP1338" s="79"/>
      <c r="TQ1338" s="79"/>
      <c r="TR1338" s="79"/>
      <c r="TS1338" s="79"/>
      <c r="TT1338" s="79"/>
      <c r="TU1338" s="79"/>
      <c r="TV1338" s="79"/>
      <c r="TW1338" s="79"/>
      <c r="TX1338" s="79"/>
      <c r="TY1338" s="79"/>
      <c r="TZ1338" s="79"/>
      <c r="UA1338" s="79"/>
      <c r="UB1338" s="79"/>
      <c r="UC1338" s="79"/>
      <c r="UD1338" s="79"/>
      <c r="UE1338" s="79"/>
      <c r="UF1338" s="79"/>
      <c r="UG1338" s="79"/>
      <c r="UH1338" s="79"/>
      <c r="UI1338" s="79"/>
      <c r="UJ1338" s="79"/>
      <c r="UK1338" s="79"/>
      <c r="UL1338" s="79"/>
      <c r="UM1338" s="79"/>
      <c r="UN1338" s="79"/>
      <c r="UO1338" s="79"/>
      <c r="UP1338" s="79"/>
      <c r="UQ1338" s="79"/>
      <c r="UR1338" s="79"/>
      <c r="US1338" s="79"/>
      <c r="UT1338" s="79"/>
      <c r="UU1338" s="79"/>
      <c r="UV1338" s="79"/>
      <c r="UW1338" s="79"/>
      <c r="UX1338" s="79"/>
      <c r="UY1338" s="79"/>
      <c r="UZ1338" s="79"/>
      <c r="VA1338" s="79"/>
      <c r="VB1338" s="79"/>
      <c r="VC1338" s="79"/>
      <c r="VD1338" s="79"/>
      <c r="VE1338" s="79"/>
      <c r="VF1338" s="79"/>
      <c r="VG1338" s="79"/>
      <c r="VH1338" s="79"/>
      <c r="VI1338" s="79"/>
      <c r="VJ1338" s="79"/>
      <c r="VK1338" s="79"/>
      <c r="VL1338" s="79"/>
      <c r="VM1338" s="79"/>
      <c r="VN1338" s="79"/>
      <c r="VO1338" s="79"/>
      <c r="VP1338" s="79"/>
      <c r="VQ1338" s="79"/>
      <c r="VR1338" s="79"/>
      <c r="VS1338" s="79"/>
      <c r="VT1338" s="79"/>
      <c r="VU1338" s="79"/>
      <c r="VV1338" s="79"/>
      <c r="VW1338" s="79"/>
      <c r="VX1338" s="79"/>
      <c r="VY1338" s="79"/>
      <c r="VZ1338" s="79"/>
      <c r="WA1338" s="79"/>
      <c r="WB1338" s="79"/>
      <c r="WC1338" s="79"/>
    </row>
    <row r="1339" spans="1:601" s="103" customFormat="1">
      <c r="A1339" s="54">
        <f>IF(C1339=C1338,A1338,IF(C1339=(C1338+1),A1338,(A1338+1)))</f>
        <v>198</v>
      </c>
      <c r="B1339" s="50" t="str">
        <f>IF(L1339="Stroke",IF(M1339=M1338,IF(A1339&lt;&gt;A1338,1,IF(L1338="Stroke",B1338+1,IF(L1337="Stroke",B1337+1,IF(L1336="Stroke",B1336+1,IF(L1335="Stroke",B1335+1,IF(L1334="Stroke",B1334+1,IF(L1333="Stroke",B1333+1,IF(L1332="Stroke",B1332+1,"")))))))),IF(A1339&lt;&gt;A1337,1,IF(M1339=M1337,IF(L1337="Stroke",B1337+1,IF(M1339=M1336,IF(L1336="Stroke",B1336+1,""))),1))),"")</f>
        <v/>
      </c>
      <c r="C1339" s="54">
        <f t="shared" si="40"/>
        <v>51295</v>
      </c>
      <c r="D1339" s="54" t="str">
        <f t="shared" si="41"/>
        <v>201826</v>
      </c>
      <c r="E1339" s="54">
        <v>2018</v>
      </c>
      <c r="F1339" s="54">
        <v>2</v>
      </c>
      <c r="G1339" s="54">
        <v>6</v>
      </c>
      <c r="H1339" s="54">
        <v>14</v>
      </c>
      <c r="I1339" s="54">
        <v>14</v>
      </c>
      <c r="J1339" s="54">
        <v>55</v>
      </c>
      <c r="K1339" s="54">
        <v>124</v>
      </c>
      <c r="L1339" s="54" t="s">
        <v>182</v>
      </c>
      <c r="M1339" s="54">
        <v>1</v>
      </c>
      <c r="N1339" s="54" t="s">
        <v>21</v>
      </c>
      <c r="O1339" s="54" t="s">
        <v>27</v>
      </c>
      <c r="P1339" s="54">
        <v>0</v>
      </c>
      <c r="Q1339" s="54"/>
      <c r="R1339" s="61"/>
      <c r="S1339" s="61"/>
      <c r="T1339" s="61"/>
      <c r="U1339" s="79"/>
      <c r="V1339" s="79"/>
      <c r="W1339" s="79"/>
      <c r="X1339" s="79"/>
      <c r="Y1339" s="79"/>
      <c r="Z1339" s="79"/>
      <c r="AA1339" s="79"/>
      <c r="AB1339" s="79"/>
      <c r="AC1339" s="79"/>
      <c r="AD1339" s="79"/>
      <c r="AE1339" s="79"/>
      <c r="AF1339" s="79"/>
      <c r="AG1339" s="79"/>
      <c r="AH1339" s="79"/>
      <c r="AI1339" s="79"/>
      <c r="AJ1339" s="79"/>
      <c r="AK1339" s="79"/>
      <c r="AL1339" s="79"/>
      <c r="AM1339" s="79"/>
      <c r="AN1339" s="79"/>
      <c r="AO1339" s="79"/>
      <c r="AP1339" s="79"/>
      <c r="AQ1339" s="79"/>
      <c r="AR1339" s="79"/>
      <c r="AS1339" s="79"/>
      <c r="AT1339" s="79"/>
      <c r="AU1339" s="79"/>
      <c r="AV1339" s="79"/>
      <c r="AW1339" s="79"/>
      <c r="AX1339" s="79"/>
      <c r="AY1339" s="79"/>
      <c r="AZ1339" s="79"/>
      <c r="BA1339" s="79"/>
      <c r="BB1339" s="79"/>
      <c r="BC1339" s="79"/>
      <c r="BD1339" s="79"/>
      <c r="BE1339" s="79"/>
      <c r="BF1339" s="79"/>
      <c r="BG1339" s="79"/>
      <c r="BH1339" s="79"/>
      <c r="BI1339" s="79"/>
      <c r="BJ1339" s="79"/>
      <c r="BK1339" s="79"/>
      <c r="BL1339" s="79"/>
      <c r="BM1339" s="79"/>
      <c r="BN1339" s="79"/>
      <c r="BO1339" s="79"/>
      <c r="BP1339" s="79"/>
      <c r="BQ1339" s="79"/>
      <c r="BR1339" s="79"/>
      <c r="BS1339" s="79"/>
      <c r="BT1339" s="79"/>
      <c r="BU1339" s="79"/>
      <c r="BV1339" s="79"/>
      <c r="BW1339" s="79"/>
      <c r="BX1339" s="79"/>
      <c r="BY1339" s="79"/>
      <c r="BZ1339" s="79"/>
      <c r="CA1339" s="79"/>
      <c r="CB1339" s="79"/>
      <c r="CC1339" s="79"/>
      <c r="CD1339" s="79"/>
      <c r="CE1339" s="79"/>
      <c r="CF1339" s="79"/>
      <c r="CG1339" s="79"/>
      <c r="CH1339" s="79"/>
      <c r="CI1339" s="79"/>
      <c r="CJ1339" s="79"/>
      <c r="CK1339" s="79"/>
      <c r="CL1339" s="79"/>
      <c r="CM1339" s="79"/>
      <c r="CN1339" s="79"/>
      <c r="CO1339" s="79"/>
      <c r="CP1339" s="79"/>
      <c r="CQ1339" s="79"/>
      <c r="CR1339" s="79"/>
      <c r="CS1339" s="79"/>
      <c r="CT1339" s="79"/>
      <c r="CU1339" s="79"/>
      <c r="CV1339" s="79"/>
      <c r="CW1339" s="79"/>
      <c r="CX1339" s="79"/>
      <c r="CY1339" s="79"/>
      <c r="CZ1339" s="79"/>
      <c r="DA1339" s="79"/>
      <c r="DB1339" s="79"/>
      <c r="DC1339" s="79"/>
      <c r="DD1339" s="79"/>
      <c r="DE1339" s="79"/>
      <c r="DF1339" s="79"/>
      <c r="DG1339" s="79"/>
      <c r="DH1339" s="79"/>
      <c r="DI1339" s="79"/>
      <c r="DJ1339" s="79"/>
      <c r="DK1339" s="79"/>
      <c r="DL1339" s="79"/>
      <c r="DM1339" s="79"/>
      <c r="DN1339" s="79"/>
      <c r="DO1339" s="79"/>
      <c r="DP1339" s="79"/>
      <c r="DQ1339" s="79"/>
      <c r="DR1339" s="79"/>
      <c r="DS1339" s="79"/>
      <c r="DT1339" s="79"/>
      <c r="DU1339" s="79"/>
      <c r="DV1339" s="79"/>
      <c r="DW1339" s="79"/>
      <c r="DX1339" s="79"/>
      <c r="DY1339" s="79"/>
      <c r="DZ1339" s="79"/>
      <c r="EA1339" s="79"/>
      <c r="EB1339" s="79"/>
      <c r="EC1339" s="79"/>
      <c r="ED1339" s="79"/>
      <c r="EE1339" s="79"/>
      <c r="EF1339" s="79"/>
      <c r="EG1339" s="79"/>
      <c r="EH1339" s="79"/>
      <c r="EI1339" s="79"/>
      <c r="EJ1339" s="79"/>
      <c r="EK1339" s="79"/>
      <c r="EL1339" s="79"/>
      <c r="EM1339" s="79"/>
      <c r="EN1339" s="79"/>
      <c r="EO1339" s="79"/>
      <c r="EP1339" s="79"/>
      <c r="EQ1339" s="79"/>
      <c r="ER1339" s="79"/>
      <c r="ES1339" s="79"/>
      <c r="ET1339" s="79"/>
      <c r="EU1339" s="79"/>
      <c r="EV1339" s="79"/>
      <c r="EW1339" s="79"/>
      <c r="EX1339" s="79"/>
      <c r="EY1339" s="79"/>
      <c r="EZ1339" s="79"/>
      <c r="FA1339" s="79"/>
      <c r="FB1339" s="79"/>
      <c r="FC1339" s="79"/>
      <c r="FD1339" s="79"/>
      <c r="FE1339" s="79"/>
      <c r="FF1339" s="79"/>
      <c r="FG1339" s="79"/>
      <c r="FH1339" s="79"/>
      <c r="FI1339" s="79"/>
      <c r="FJ1339" s="79"/>
      <c r="FK1339" s="79"/>
      <c r="FL1339" s="79"/>
      <c r="FM1339" s="79"/>
      <c r="FN1339" s="79"/>
      <c r="FO1339" s="79"/>
      <c r="FP1339" s="79"/>
      <c r="FQ1339" s="79"/>
      <c r="FR1339" s="79"/>
      <c r="FS1339" s="79"/>
      <c r="FT1339" s="79"/>
      <c r="FU1339" s="79"/>
      <c r="FV1339" s="79"/>
      <c r="FW1339" s="79"/>
      <c r="FX1339" s="79"/>
      <c r="FY1339" s="79"/>
      <c r="FZ1339" s="79"/>
      <c r="GA1339" s="79"/>
      <c r="GB1339" s="79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79"/>
      <c r="HP1339" s="79"/>
      <c r="HQ1339" s="79"/>
      <c r="HR1339" s="79"/>
      <c r="HS1339" s="79"/>
      <c r="HT1339" s="79"/>
      <c r="HU1339" s="79"/>
      <c r="HV1339" s="79"/>
      <c r="HW1339" s="79"/>
      <c r="HX1339" s="79"/>
      <c r="HY1339" s="79"/>
      <c r="HZ1339" s="79"/>
      <c r="IA1339" s="79"/>
      <c r="IB1339" s="79"/>
      <c r="IC1339" s="79"/>
      <c r="ID1339" s="79"/>
      <c r="IE1339" s="79"/>
      <c r="IF1339" s="79"/>
      <c r="IG1339" s="79"/>
      <c r="IH1339" s="79"/>
      <c r="II1339" s="79"/>
      <c r="IJ1339" s="79"/>
      <c r="IK1339" s="79"/>
      <c r="IL1339" s="79"/>
      <c r="IM1339" s="79"/>
      <c r="IN1339" s="79"/>
      <c r="IO1339" s="79"/>
      <c r="IP1339" s="79"/>
      <c r="IQ1339" s="79"/>
      <c r="IR1339" s="79"/>
      <c r="IS1339" s="79"/>
      <c r="IT1339" s="79"/>
      <c r="IU1339" s="79"/>
      <c r="IV1339" s="79"/>
      <c r="IW1339" s="79"/>
      <c r="IX1339" s="79"/>
      <c r="IY1339" s="79"/>
      <c r="IZ1339" s="79"/>
      <c r="JA1339" s="79"/>
      <c r="JB1339" s="79"/>
      <c r="JC1339" s="79"/>
      <c r="JD1339" s="79"/>
      <c r="JE1339" s="79"/>
      <c r="JF1339" s="79"/>
      <c r="JG1339" s="79"/>
      <c r="JH1339" s="79"/>
      <c r="JI1339" s="79"/>
      <c r="JJ1339" s="79"/>
      <c r="JK1339" s="79"/>
      <c r="JL1339" s="79"/>
      <c r="JM1339" s="79"/>
      <c r="JN1339" s="79"/>
      <c r="JO1339" s="79"/>
      <c r="JP1339" s="79"/>
      <c r="JQ1339" s="79"/>
      <c r="JR1339" s="79"/>
      <c r="JS1339" s="79"/>
      <c r="JT1339" s="79"/>
      <c r="JU1339" s="79"/>
      <c r="JV1339" s="79"/>
      <c r="JW1339" s="79"/>
      <c r="JX1339" s="79"/>
      <c r="JY1339" s="79"/>
      <c r="JZ1339" s="79"/>
      <c r="KA1339" s="79"/>
      <c r="KB1339" s="79"/>
      <c r="KC1339" s="79"/>
      <c r="KD1339" s="79"/>
      <c r="KE1339" s="79"/>
      <c r="KF1339" s="79"/>
      <c r="KG1339" s="79"/>
      <c r="KH1339" s="79"/>
      <c r="KI1339" s="79"/>
      <c r="KJ1339" s="79"/>
      <c r="KK1339" s="79"/>
      <c r="KL1339" s="79"/>
      <c r="KM1339" s="79"/>
      <c r="KN1339" s="79"/>
      <c r="KO1339" s="79"/>
      <c r="KP1339" s="79"/>
      <c r="KQ1339" s="79"/>
      <c r="KR1339" s="79"/>
      <c r="KS1339" s="79"/>
      <c r="KT1339" s="79"/>
      <c r="KU1339" s="79"/>
      <c r="KV1339" s="79"/>
      <c r="KW1339" s="79"/>
      <c r="KX1339" s="79"/>
      <c r="KY1339" s="79"/>
      <c r="KZ1339" s="79"/>
      <c r="LA1339" s="79"/>
      <c r="LB1339" s="79"/>
      <c r="LC1339" s="79"/>
      <c r="LD1339" s="79"/>
      <c r="LE1339" s="79"/>
      <c r="LF1339" s="79"/>
      <c r="LG1339" s="79"/>
      <c r="LH1339" s="79"/>
      <c r="LI1339" s="79"/>
      <c r="LJ1339" s="79"/>
      <c r="LK1339" s="79"/>
      <c r="LL1339" s="79"/>
      <c r="LM1339" s="79"/>
      <c r="LN1339" s="79"/>
      <c r="LO1339" s="79"/>
      <c r="LP1339" s="79"/>
      <c r="LQ1339" s="79"/>
      <c r="LR1339" s="79"/>
      <c r="LS1339" s="79"/>
      <c r="LT1339" s="79"/>
      <c r="LU1339" s="79"/>
      <c r="LV1339" s="79"/>
      <c r="LW1339" s="79"/>
      <c r="LX1339" s="79"/>
      <c r="LY1339" s="79"/>
      <c r="LZ1339" s="79"/>
      <c r="MA1339" s="79"/>
      <c r="MB1339" s="79"/>
      <c r="MC1339" s="79"/>
      <c r="MD1339" s="79"/>
      <c r="ME1339" s="79"/>
      <c r="MF1339" s="79"/>
      <c r="MG1339" s="79"/>
      <c r="MH1339" s="79"/>
      <c r="MI1339" s="79"/>
      <c r="MJ1339" s="79"/>
      <c r="MK1339" s="79"/>
      <c r="ML1339" s="79"/>
      <c r="MM1339" s="79"/>
      <c r="MN1339" s="79"/>
      <c r="MO1339" s="79"/>
      <c r="MP1339" s="79"/>
      <c r="MQ1339" s="79"/>
      <c r="MR1339" s="79"/>
      <c r="MS1339" s="79"/>
      <c r="MT1339" s="79"/>
      <c r="MU1339" s="79"/>
      <c r="MV1339" s="79"/>
      <c r="MW1339" s="79"/>
      <c r="MX1339" s="79"/>
      <c r="MY1339" s="79"/>
      <c r="MZ1339" s="79"/>
      <c r="NA1339" s="79"/>
      <c r="NB1339" s="79"/>
      <c r="NC1339" s="79"/>
      <c r="ND1339" s="79"/>
      <c r="NE1339" s="79"/>
      <c r="NF1339" s="79"/>
      <c r="NG1339" s="79"/>
      <c r="NH1339" s="79"/>
      <c r="NI1339" s="79"/>
      <c r="NJ1339" s="79"/>
      <c r="NK1339" s="79"/>
      <c r="NL1339" s="79"/>
      <c r="NM1339" s="79"/>
      <c r="NN1339" s="79"/>
      <c r="NO1339" s="79"/>
      <c r="NP1339" s="79"/>
      <c r="NQ1339" s="79"/>
      <c r="NR1339" s="79"/>
      <c r="NS1339" s="79"/>
      <c r="NT1339" s="79"/>
      <c r="NU1339" s="79"/>
      <c r="NV1339" s="79"/>
      <c r="NW1339" s="79"/>
      <c r="NX1339" s="79"/>
      <c r="NY1339" s="79"/>
      <c r="NZ1339" s="79"/>
      <c r="OA1339" s="79"/>
      <c r="OB1339" s="79"/>
      <c r="OC1339" s="79"/>
      <c r="OD1339" s="79"/>
      <c r="OE1339" s="79"/>
      <c r="OF1339" s="79"/>
      <c r="OG1339" s="79"/>
      <c r="OH1339" s="79"/>
      <c r="OI1339" s="79"/>
      <c r="OJ1339" s="79"/>
      <c r="OK1339" s="79"/>
      <c r="OL1339" s="79"/>
      <c r="OM1339" s="79"/>
      <c r="ON1339" s="79"/>
      <c r="OO1339" s="79"/>
      <c r="OP1339" s="79"/>
      <c r="OQ1339" s="79"/>
      <c r="OR1339" s="79"/>
      <c r="OS1339" s="79"/>
      <c r="OT1339" s="79"/>
      <c r="OU1339" s="79"/>
      <c r="OV1339" s="79"/>
      <c r="OW1339" s="79"/>
      <c r="OX1339" s="79"/>
      <c r="OY1339" s="79"/>
      <c r="OZ1339" s="79"/>
      <c r="PA1339" s="79"/>
      <c r="PB1339" s="79"/>
      <c r="PC1339" s="79"/>
      <c r="PD1339" s="79"/>
      <c r="PE1339" s="79"/>
      <c r="PF1339" s="79"/>
      <c r="PG1339" s="79"/>
      <c r="PH1339" s="79"/>
      <c r="PI1339" s="79"/>
      <c r="PJ1339" s="79"/>
      <c r="PK1339" s="79"/>
      <c r="PL1339" s="79"/>
      <c r="PM1339" s="79"/>
      <c r="PN1339" s="79"/>
      <c r="PO1339" s="79"/>
      <c r="PP1339" s="79"/>
      <c r="PQ1339" s="79"/>
      <c r="PR1339" s="79"/>
      <c r="PS1339" s="79"/>
      <c r="PT1339" s="79"/>
      <c r="PU1339" s="79"/>
      <c r="PV1339" s="79"/>
      <c r="PW1339" s="79"/>
      <c r="PX1339" s="79"/>
      <c r="PY1339" s="79"/>
      <c r="PZ1339" s="79"/>
      <c r="QA1339" s="79"/>
      <c r="QB1339" s="79"/>
      <c r="QC1339" s="79"/>
      <c r="QD1339" s="79"/>
      <c r="QE1339" s="79"/>
      <c r="QF1339" s="79"/>
      <c r="QG1339" s="79"/>
      <c r="QH1339" s="79"/>
      <c r="QI1339" s="79"/>
      <c r="QJ1339" s="79"/>
      <c r="QK1339" s="79"/>
      <c r="QL1339" s="79"/>
      <c r="QM1339" s="79"/>
      <c r="QN1339" s="79"/>
      <c r="QO1339" s="79"/>
      <c r="QP1339" s="79"/>
      <c r="QQ1339" s="79"/>
      <c r="QR1339" s="79"/>
      <c r="QS1339" s="79"/>
      <c r="QT1339" s="79"/>
      <c r="QU1339" s="79"/>
      <c r="QV1339" s="79"/>
      <c r="QW1339" s="79"/>
      <c r="QX1339" s="79"/>
      <c r="QY1339" s="79"/>
      <c r="QZ1339" s="79"/>
      <c r="RA1339" s="79"/>
      <c r="RB1339" s="79"/>
      <c r="RC1339" s="79"/>
      <c r="RD1339" s="79"/>
      <c r="RE1339" s="79"/>
      <c r="RF1339" s="79"/>
      <c r="RG1339" s="79"/>
      <c r="RH1339" s="79"/>
      <c r="RI1339" s="79"/>
      <c r="RJ1339" s="79"/>
      <c r="RK1339" s="79"/>
      <c r="RL1339" s="79"/>
      <c r="RM1339" s="79"/>
      <c r="RN1339" s="79"/>
      <c r="RO1339" s="79"/>
      <c r="RP1339" s="79"/>
      <c r="RQ1339" s="79"/>
      <c r="RR1339" s="79"/>
      <c r="RS1339" s="79"/>
      <c r="RT1339" s="79"/>
      <c r="RU1339" s="79"/>
      <c r="RV1339" s="79"/>
      <c r="RW1339" s="79"/>
      <c r="RX1339" s="79"/>
      <c r="RY1339" s="79"/>
      <c r="RZ1339" s="79"/>
      <c r="SA1339" s="79"/>
      <c r="SB1339" s="79"/>
      <c r="SC1339" s="79"/>
      <c r="SD1339" s="79"/>
      <c r="SE1339" s="79"/>
      <c r="SF1339" s="79"/>
      <c r="SG1339" s="79"/>
      <c r="SH1339" s="79"/>
      <c r="SI1339" s="79"/>
      <c r="SJ1339" s="79"/>
      <c r="SK1339" s="79"/>
      <c r="SL1339" s="79"/>
      <c r="SM1339" s="79"/>
      <c r="SN1339" s="79"/>
      <c r="SO1339" s="79"/>
      <c r="SP1339" s="79"/>
      <c r="SQ1339" s="79"/>
      <c r="SR1339" s="79"/>
      <c r="SS1339" s="79"/>
      <c r="ST1339" s="79"/>
      <c r="SU1339" s="79"/>
      <c r="SV1339" s="79"/>
      <c r="SW1339" s="79"/>
      <c r="SX1339" s="79"/>
      <c r="SY1339" s="79"/>
      <c r="SZ1339" s="79"/>
      <c r="TA1339" s="79"/>
      <c r="TB1339" s="79"/>
      <c r="TC1339" s="79"/>
      <c r="TD1339" s="79"/>
      <c r="TE1339" s="79"/>
      <c r="TF1339" s="79"/>
      <c r="TG1339" s="79"/>
      <c r="TH1339" s="79"/>
      <c r="TI1339" s="79"/>
      <c r="TJ1339" s="79"/>
      <c r="TK1339" s="79"/>
      <c r="TL1339" s="79"/>
      <c r="TM1339" s="79"/>
      <c r="TN1339" s="79"/>
      <c r="TO1339" s="79"/>
      <c r="TP1339" s="79"/>
      <c r="TQ1339" s="79"/>
      <c r="TR1339" s="79"/>
      <c r="TS1339" s="79"/>
      <c r="TT1339" s="79"/>
      <c r="TU1339" s="79"/>
      <c r="TV1339" s="79"/>
      <c r="TW1339" s="79"/>
      <c r="TX1339" s="79"/>
      <c r="TY1339" s="79"/>
      <c r="TZ1339" s="79"/>
      <c r="UA1339" s="79"/>
      <c r="UB1339" s="79"/>
      <c r="UC1339" s="79"/>
      <c r="UD1339" s="79"/>
      <c r="UE1339" s="79"/>
      <c r="UF1339" s="79"/>
      <c r="UG1339" s="79"/>
      <c r="UH1339" s="79"/>
      <c r="UI1339" s="79"/>
      <c r="UJ1339" s="79"/>
      <c r="UK1339" s="79"/>
      <c r="UL1339" s="79"/>
      <c r="UM1339" s="79"/>
      <c r="UN1339" s="79"/>
      <c r="UO1339" s="79"/>
      <c r="UP1339" s="79"/>
      <c r="UQ1339" s="79"/>
      <c r="UR1339" s="79"/>
      <c r="US1339" s="79"/>
      <c r="UT1339" s="79"/>
      <c r="UU1339" s="79"/>
      <c r="UV1339" s="79"/>
      <c r="UW1339" s="79"/>
      <c r="UX1339" s="79"/>
      <c r="UY1339" s="79"/>
      <c r="UZ1339" s="79"/>
      <c r="VA1339" s="79"/>
      <c r="VB1339" s="79"/>
      <c r="VC1339" s="79"/>
      <c r="VD1339" s="79"/>
      <c r="VE1339" s="79"/>
      <c r="VF1339" s="79"/>
      <c r="VG1339" s="79"/>
      <c r="VH1339" s="79"/>
      <c r="VI1339" s="79"/>
      <c r="VJ1339" s="79"/>
      <c r="VK1339" s="79"/>
      <c r="VL1339" s="79"/>
      <c r="VM1339" s="79"/>
      <c r="VN1339" s="79"/>
      <c r="VO1339" s="79"/>
      <c r="VP1339" s="79"/>
      <c r="VQ1339" s="79"/>
      <c r="VR1339" s="79"/>
      <c r="VS1339" s="79"/>
      <c r="VT1339" s="79"/>
      <c r="VU1339" s="79"/>
      <c r="VV1339" s="79"/>
      <c r="VW1339" s="79"/>
      <c r="VX1339" s="79"/>
      <c r="VY1339" s="79"/>
      <c r="VZ1339" s="79"/>
      <c r="WA1339" s="79"/>
      <c r="WB1339" s="79"/>
      <c r="WC1339" s="79"/>
    </row>
    <row r="1340" spans="1:601" s="103" customFormat="1">
      <c r="A1340" s="54">
        <f>IF(C1340=C1339,A1339,IF(C1340=(C1339+1),A1339,(A1339+1)))</f>
        <v>198</v>
      </c>
      <c r="B1340" s="50" t="str">
        <f>IF(L1340="Stroke",IF(M1340=M1339,IF(A1340&lt;&gt;A1339,1,IF(L1339="Stroke",B1339+1,IF(L1338="Stroke",B1338+1,IF(L1337="Stroke",B1337+1,IF(L1336="Stroke",B1336+1,IF(L1335="Stroke",B1335+1,IF(L1334="Stroke",B1334+1,IF(L1333="Stroke",B1333+1,"")))))))),IF(A1340&lt;&gt;A1338,1,IF(M1340=M1338,IF(L1338="Stroke",B1338+1,IF(M1340=M1337,IF(L1337="Stroke",B1337+1,""))),1))),"")</f>
        <v/>
      </c>
      <c r="C1340" s="54">
        <f t="shared" si="40"/>
        <v>51295</v>
      </c>
      <c r="D1340" s="54" t="str">
        <f t="shared" si="41"/>
        <v>201826</v>
      </c>
      <c r="E1340" s="54">
        <v>2018</v>
      </c>
      <c r="F1340" s="54">
        <v>2</v>
      </c>
      <c r="G1340" s="54">
        <v>6</v>
      </c>
      <c r="H1340" s="54">
        <v>14</v>
      </c>
      <c r="I1340" s="54">
        <v>14</v>
      </c>
      <c r="J1340" s="54">
        <v>55</v>
      </c>
      <c r="K1340" s="54">
        <v>220</v>
      </c>
      <c r="L1340" s="54" t="s">
        <v>182</v>
      </c>
      <c r="M1340" s="122">
        <v>2</v>
      </c>
      <c r="N1340" s="54" t="s">
        <v>21</v>
      </c>
      <c r="O1340" s="54" t="s">
        <v>27</v>
      </c>
      <c r="P1340" s="54">
        <v>0</v>
      </c>
      <c r="Q1340" s="54" t="s">
        <v>159</v>
      </c>
      <c r="R1340" s="61"/>
      <c r="S1340" s="61"/>
      <c r="T1340" s="61"/>
      <c r="U1340" s="79"/>
      <c r="V1340" s="79"/>
      <c r="W1340" s="79"/>
      <c r="X1340" s="79"/>
      <c r="Y1340" s="79"/>
      <c r="Z1340" s="79"/>
      <c r="AA1340" s="79"/>
      <c r="AB1340" s="79"/>
      <c r="AC1340" s="79"/>
      <c r="AD1340" s="79"/>
      <c r="AE1340" s="79"/>
      <c r="AF1340" s="79"/>
      <c r="AG1340" s="79"/>
      <c r="AH1340" s="79"/>
      <c r="AI1340" s="79"/>
      <c r="AJ1340" s="79"/>
      <c r="AK1340" s="79"/>
      <c r="AL1340" s="79"/>
      <c r="AM1340" s="79"/>
      <c r="AN1340" s="79"/>
      <c r="AO1340" s="79"/>
      <c r="AP1340" s="79"/>
      <c r="AQ1340" s="79"/>
      <c r="AR1340" s="79"/>
      <c r="AS1340" s="79"/>
      <c r="AT1340" s="79"/>
      <c r="AU1340" s="79"/>
      <c r="AV1340" s="79"/>
      <c r="AW1340" s="79"/>
      <c r="AX1340" s="79"/>
      <c r="AY1340" s="79"/>
      <c r="AZ1340" s="79"/>
      <c r="BA1340" s="79"/>
      <c r="BB1340" s="79"/>
      <c r="BC1340" s="79"/>
      <c r="BD1340" s="79"/>
      <c r="BE1340" s="79"/>
      <c r="BF1340" s="79"/>
      <c r="BG1340" s="79"/>
      <c r="BH1340" s="79"/>
      <c r="BI1340" s="79"/>
      <c r="BJ1340" s="79"/>
      <c r="BK1340" s="79"/>
      <c r="BL1340" s="79"/>
      <c r="BM1340" s="79"/>
      <c r="BN1340" s="79"/>
      <c r="BO1340" s="79"/>
      <c r="BP1340" s="79"/>
      <c r="BQ1340" s="79"/>
      <c r="BR1340" s="79"/>
      <c r="BS1340" s="79"/>
      <c r="BT1340" s="79"/>
      <c r="BU1340" s="79"/>
      <c r="BV1340" s="79"/>
      <c r="BW1340" s="79"/>
      <c r="BX1340" s="79"/>
      <c r="BY1340" s="79"/>
      <c r="BZ1340" s="79"/>
      <c r="CA1340" s="79"/>
      <c r="CB1340" s="79"/>
      <c r="CC1340" s="79"/>
      <c r="CD1340" s="79"/>
      <c r="CE1340" s="79"/>
      <c r="CF1340" s="79"/>
      <c r="CG1340" s="79"/>
      <c r="CH1340" s="79"/>
      <c r="CI1340" s="79"/>
      <c r="CJ1340" s="79"/>
      <c r="CK1340" s="79"/>
      <c r="CL1340" s="79"/>
      <c r="CM1340" s="79"/>
      <c r="CN1340" s="79"/>
      <c r="CO1340" s="79"/>
      <c r="CP1340" s="79"/>
      <c r="CQ1340" s="79"/>
      <c r="CR1340" s="79"/>
      <c r="CS1340" s="79"/>
      <c r="CT1340" s="79"/>
      <c r="CU1340" s="79"/>
      <c r="CV1340" s="79"/>
      <c r="CW1340" s="79"/>
      <c r="CX1340" s="79"/>
      <c r="CY1340" s="79"/>
      <c r="CZ1340" s="79"/>
      <c r="DA1340" s="79"/>
      <c r="DB1340" s="79"/>
      <c r="DC1340" s="79"/>
      <c r="DD1340" s="79"/>
      <c r="DE1340" s="79"/>
      <c r="DF1340" s="79"/>
      <c r="DG1340" s="79"/>
      <c r="DH1340" s="79"/>
      <c r="DI1340" s="79"/>
      <c r="DJ1340" s="79"/>
      <c r="DK1340" s="79"/>
      <c r="DL1340" s="79"/>
      <c r="DM1340" s="79"/>
      <c r="DN1340" s="79"/>
      <c r="DO1340" s="79"/>
      <c r="DP1340" s="79"/>
      <c r="DQ1340" s="79"/>
      <c r="DR1340" s="79"/>
      <c r="DS1340" s="79"/>
      <c r="DT1340" s="79"/>
      <c r="DU1340" s="79"/>
      <c r="DV1340" s="79"/>
      <c r="DW1340" s="79"/>
      <c r="DX1340" s="79"/>
      <c r="DY1340" s="79"/>
      <c r="DZ1340" s="79"/>
      <c r="EA1340" s="79"/>
      <c r="EB1340" s="79"/>
      <c r="EC1340" s="79"/>
      <c r="ED1340" s="79"/>
      <c r="EE1340" s="79"/>
      <c r="EF1340" s="79"/>
      <c r="EG1340" s="79"/>
      <c r="EH1340" s="79"/>
      <c r="EI1340" s="79"/>
      <c r="EJ1340" s="79"/>
      <c r="EK1340" s="79"/>
      <c r="EL1340" s="79"/>
      <c r="EM1340" s="79"/>
      <c r="EN1340" s="79"/>
      <c r="EO1340" s="79"/>
      <c r="EP1340" s="79"/>
      <c r="EQ1340" s="79"/>
      <c r="ER1340" s="79"/>
      <c r="ES1340" s="79"/>
      <c r="ET1340" s="79"/>
      <c r="EU1340" s="79"/>
      <c r="EV1340" s="79"/>
      <c r="EW1340" s="79"/>
      <c r="EX1340" s="79"/>
      <c r="EY1340" s="79"/>
      <c r="EZ1340" s="79"/>
      <c r="FA1340" s="79"/>
      <c r="FB1340" s="79"/>
      <c r="FC1340" s="79"/>
      <c r="FD1340" s="79"/>
      <c r="FE1340" s="79"/>
      <c r="FF1340" s="79"/>
      <c r="FG1340" s="79"/>
      <c r="FH1340" s="79"/>
      <c r="FI1340" s="79"/>
      <c r="FJ1340" s="79"/>
      <c r="FK1340" s="79"/>
      <c r="FL1340" s="79"/>
      <c r="FM1340" s="79"/>
      <c r="FN1340" s="79"/>
      <c r="FO1340" s="79"/>
      <c r="FP1340" s="79"/>
      <c r="FQ1340" s="79"/>
      <c r="FR1340" s="79"/>
      <c r="FS1340" s="79"/>
      <c r="FT1340" s="79"/>
      <c r="FU1340" s="79"/>
      <c r="FV1340" s="79"/>
      <c r="FW1340" s="79"/>
      <c r="FX1340" s="79"/>
      <c r="FY1340" s="79"/>
      <c r="FZ1340" s="79"/>
      <c r="GA1340" s="79"/>
      <c r="GB1340" s="79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79"/>
      <c r="HP1340" s="79"/>
      <c r="HQ1340" s="79"/>
      <c r="HR1340" s="79"/>
      <c r="HS1340" s="79"/>
      <c r="HT1340" s="79"/>
      <c r="HU1340" s="79"/>
      <c r="HV1340" s="79"/>
      <c r="HW1340" s="79"/>
      <c r="HX1340" s="79"/>
      <c r="HY1340" s="79"/>
      <c r="HZ1340" s="79"/>
      <c r="IA1340" s="79"/>
      <c r="IB1340" s="79"/>
      <c r="IC1340" s="79"/>
      <c r="ID1340" s="79"/>
      <c r="IE1340" s="79"/>
      <c r="IF1340" s="79"/>
      <c r="IG1340" s="79"/>
      <c r="IH1340" s="79"/>
      <c r="II1340" s="79"/>
      <c r="IJ1340" s="79"/>
      <c r="IK1340" s="79"/>
      <c r="IL1340" s="79"/>
      <c r="IM1340" s="79"/>
      <c r="IN1340" s="79"/>
      <c r="IO1340" s="79"/>
      <c r="IP1340" s="79"/>
      <c r="IQ1340" s="79"/>
      <c r="IR1340" s="79"/>
      <c r="IS1340" s="79"/>
      <c r="IT1340" s="79"/>
      <c r="IU1340" s="79"/>
      <c r="IV1340" s="79"/>
      <c r="IW1340" s="79"/>
      <c r="IX1340" s="79"/>
      <c r="IY1340" s="79"/>
      <c r="IZ1340" s="79"/>
      <c r="JA1340" s="79"/>
      <c r="JB1340" s="79"/>
      <c r="JC1340" s="79"/>
      <c r="JD1340" s="79"/>
      <c r="JE1340" s="79"/>
      <c r="JF1340" s="79"/>
      <c r="JG1340" s="79"/>
      <c r="JH1340" s="79"/>
      <c r="JI1340" s="79"/>
      <c r="JJ1340" s="79"/>
      <c r="JK1340" s="79"/>
      <c r="JL1340" s="79"/>
      <c r="JM1340" s="79"/>
      <c r="JN1340" s="79"/>
      <c r="JO1340" s="79"/>
      <c r="JP1340" s="79"/>
      <c r="JQ1340" s="79"/>
      <c r="JR1340" s="79"/>
      <c r="JS1340" s="79"/>
      <c r="JT1340" s="79"/>
      <c r="JU1340" s="79"/>
      <c r="JV1340" s="79"/>
      <c r="JW1340" s="79"/>
      <c r="JX1340" s="79"/>
      <c r="JY1340" s="79"/>
      <c r="JZ1340" s="79"/>
      <c r="KA1340" s="79"/>
      <c r="KB1340" s="79"/>
      <c r="KC1340" s="79"/>
      <c r="KD1340" s="79"/>
      <c r="KE1340" s="79"/>
      <c r="KF1340" s="79"/>
      <c r="KG1340" s="79"/>
      <c r="KH1340" s="79"/>
      <c r="KI1340" s="79"/>
      <c r="KJ1340" s="79"/>
      <c r="KK1340" s="79"/>
      <c r="KL1340" s="79"/>
      <c r="KM1340" s="79"/>
      <c r="KN1340" s="79"/>
      <c r="KO1340" s="79"/>
      <c r="KP1340" s="79"/>
      <c r="KQ1340" s="79"/>
      <c r="KR1340" s="79"/>
      <c r="KS1340" s="79"/>
      <c r="KT1340" s="79"/>
      <c r="KU1340" s="79"/>
      <c r="KV1340" s="79"/>
      <c r="KW1340" s="79"/>
      <c r="KX1340" s="79"/>
      <c r="KY1340" s="79"/>
      <c r="KZ1340" s="79"/>
      <c r="LA1340" s="79"/>
      <c r="LB1340" s="79"/>
      <c r="LC1340" s="79"/>
      <c r="LD1340" s="79"/>
      <c r="LE1340" s="79"/>
      <c r="LF1340" s="79"/>
      <c r="LG1340" s="79"/>
      <c r="LH1340" s="79"/>
      <c r="LI1340" s="79"/>
      <c r="LJ1340" s="79"/>
      <c r="LK1340" s="79"/>
      <c r="LL1340" s="79"/>
      <c r="LM1340" s="79"/>
      <c r="LN1340" s="79"/>
      <c r="LO1340" s="79"/>
      <c r="LP1340" s="79"/>
      <c r="LQ1340" s="79"/>
      <c r="LR1340" s="79"/>
      <c r="LS1340" s="79"/>
      <c r="LT1340" s="79"/>
      <c r="LU1340" s="79"/>
      <c r="LV1340" s="79"/>
      <c r="LW1340" s="79"/>
      <c r="LX1340" s="79"/>
      <c r="LY1340" s="79"/>
      <c r="LZ1340" s="79"/>
      <c r="MA1340" s="79"/>
      <c r="MB1340" s="79"/>
      <c r="MC1340" s="79"/>
      <c r="MD1340" s="79"/>
      <c r="ME1340" s="79"/>
      <c r="MF1340" s="79"/>
      <c r="MG1340" s="79"/>
      <c r="MH1340" s="79"/>
      <c r="MI1340" s="79"/>
      <c r="MJ1340" s="79"/>
      <c r="MK1340" s="79"/>
      <c r="ML1340" s="79"/>
      <c r="MM1340" s="79"/>
      <c r="MN1340" s="79"/>
      <c r="MO1340" s="79"/>
      <c r="MP1340" s="79"/>
      <c r="MQ1340" s="79"/>
      <c r="MR1340" s="79"/>
      <c r="MS1340" s="79"/>
      <c r="MT1340" s="79"/>
      <c r="MU1340" s="79"/>
      <c r="MV1340" s="79"/>
      <c r="MW1340" s="79"/>
      <c r="MX1340" s="79"/>
      <c r="MY1340" s="79"/>
      <c r="MZ1340" s="79"/>
      <c r="NA1340" s="79"/>
      <c r="NB1340" s="79"/>
      <c r="NC1340" s="79"/>
      <c r="ND1340" s="79"/>
      <c r="NE1340" s="79"/>
      <c r="NF1340" s="79"/>
      <c r="NG1340" s="79"/>
      <c r="NH1340" s="79"/>
      <c r="NI1340" s="79"/>
      <c r="NJ1340" s="79"/>
      <c r="NK1340" s="79"/>
      <c r="NL1340" s="79"/>
      <c r="NM1340" s="79"/>
      <c r="NN1340" s="79"/>
      <c r="NO1340" s="79"/>
      <c r="NP1340" s="79"/>
      <c r="NQ1340" s="79"/>
      <c r="NR1340" s="79"/>
      <c r="NS1340" s="79"/>
      <c r="NT1340" s="79"/>
      <c r="NU1340" s="79"/>
      <c r="NV1340" s="79"/>
      <c r="NW1340" s="79"/>
      <c r="NX1340" s="79"/>
      <c r="NY1340" s="79"/>
      <c r="NZ1340" s="79"/>
      <c r="OA1340" s="79"/>
      <c r="OB1340" s="79"/>
      <c r="OC1340" s="79"/>
      <c r="OD1340" s="79"/>
      <c r="OE1340" s="79"/>
      <c r="OF1340" s="79"/>
      <c r="OG1340" s="79"/>
      <c r="OH1340" s="79"/>
      <c r="OI1340" s="79"/>
      <c r="OJ1340" s="79"/>
      <c r="OK1340" s="79"/>
      <c r="OL1340" s="79"/>
      <c r="OM1340" s="79"/>
      <c r="ON1340" s="79"/>
      <c r="OO1340" s="79"/>
      <c r="OP1340" s="79"/>
      <c r="OQ1340" s="79"/>
      <c r="OR1340" s="79"/>
      <c r="OS1340" s="79"/>
      <c r="OT1340" s="79"/>
      <c r="OU1340" s="79"/>
      <c r="OV1340" s="79"/>
      <c r="OW1340" s="79"/>
      <c r="OX1340" s="79"/>
      <c r="OY1340" s="79"/>
      <c r="OZ1340" s="79"/>
      <c r="PA1340" s="79"/>
      <c r="PB1340" s="79"/>
      <c r="PC1340" s="79"/>
      <c r="PD1340" s="79"/>
      <c r="PE1340" s="79"/>
      <c r="PF1340" s="79"/>
      <c r="PG1340" s="79"/>
      <c r="PH1340" s="79"/>
      <c r="PI1340" s="79"/>
      <c r="PJ1340" s="79"/>
      <c r="PK1340" s="79"/>
      <c r="PL1340" s="79"/>
      <c r="PM1340" s="79"/>
      <c r="PN1340" s="79"/>
      <c r="PO1340" s="79"/>
      <c r="PP1340" s="79"/>
      <c r="PQ1340" s="79"/>
      <c r="PR1340" s="79"/>
      <c r="PS1340" s="79"/>
      <c r="PT1340" s="79"/>
      <c r="PU1340" s="79"/>
      <c r="PV1340" s="79"/>
      <c r="PW1340" s="79"/>
      <c r="PX1340" s="79"/>
      <c r="PY1340" s="79"/>
      <c r="PZ1340" s="79"/>
      <c r="QA1340" s="79"/>
      <c r="QB1340" s="79"/>
      <c r="QC1340" s="79"/>
      <c r="QD1340" s="79"/>
      <c r="QE1340" s="79"/>
      <c r="QF1340" s="79"/>
      <c r="QG1340" s="79"/>
      <c r="QH1340" s="79"/>
      <c r="QI1340" s="79"/>
      <c r="QJ1340" s="79"/>
      <c r="QK1340" s="79"/>
      <c r="QL1340" s="79"/>
      <c r="QM1340" s="79"/>
      <c r="QN1340" s="79"/>
      <c r="QO1340" s="79"/>
      <c r="QP1340" s="79"/>
      <c r="QQ1340" s="79"/>
      <c r="QR1340" s="79"/>
      <c r="QS1340" s="79"/>
      <c r="QT1340" s="79"/>
      <c r="QU1340" s="79"/>
      <c r="QV1340" s="79"/>
      <c r="QW1340" s="79"/>
      <c r="QX1340" s="79"/>
      <c r="QY1340" s="79"/>
      <c r="QZ1340" s="79"/>
      <c r="RA1340" s="79"/>
      <c r="RB1340" s="79"/>
      <c r="RC1340" s="79"/>
      <c r="RD1340" s="79"/>
      <c r="RE1340" s="79"/>
      <c r="RF1340" s="79"/>
      <c r="RG1340" s="79"/>
      <c r="RH1340" s="79"/>
      <c r="RI1340" s="79"/>
      <c r="RJ1340" s="79"/>
      <c r="RK1340" s="79"/>
      <c r="RL1340" s="79"/>
      <c r="RM1340" s="79"/>
      <c r="RN1340" s="79"/>
      <c r="RO1340" s="79"/>
      <c r="RP1340" s="79"/>
      <c r="RQ1340" s="79"/>
      <c r="RR1340" s="79"/>
      <c r="RS1340" s="79"/>
      <c r="RT1340" s="79"/>
      <c r="RU1340" s="79"/>
      <c r="RV1340" s="79"/>
      <c r="RW1340" s="79"/>
      <c r="RX1340" s="79"/>
      <c r="RY1340" s="79"/>
      <c r="RZ1340" s="79"/>
      <c r="SA1340" s="79"/>
      <c r="SB1340" s="79"/>
      <c r="SC1340" s="79"/>
      <c r="SD1340" s="79"/>
      <c r="SE1340" s="79"/>
      <c r="SF1340" s="79"/>
      <c r="SG1340" s="79"/>
      <c r="SH1340" s="79"/>
      <c r="SI1340" s="79"/>
      <c r="SJ1340" s="79"/>
      <c r="SK1340" s="79"/>
      <c r="SL1340" s="79"/>
      <c r="SM1340" s="79"/>
      <c r="SN1340" s="79"/>
      <c r="SO1340" s="79"/>
      <c r="SP1340" s="79"/>
      <c r="SQ1340" s="79"/>
      <c r="SR1340" s="79"/>
      <c r="SS1340" s="79"/>
      <c r="ST1340" s="79"/>
      <c r="SU1340" s="79"/>
      <c r="SV1340" s="79"/>
      <c r="SW1340" s="79"/>
      <c r="SX1340" s="79"/>
      <c r="SY1340" s="79"/>
      <c r="SZ1340" s="79"/>
      <c r="TA1340" s="79"/>
      <c r="TB1340" s="79"/>
      <c r="TC1340" s="79"/>
      <c r="TD1340" s="79"/>
      <c r="TE1340" s="79"/>
      <c r="TF1340" s="79"/>
      <c r="TG1340" s="79"/>
      <c r="TH1340" s="79"/>
      <c r="TI1340" s="79"/>
      <c r="TJ1340" s="79"/>
      <c r="TK1340" s="79"/>
      <c r="TL1340" s="79"/>
      <c r="TM1340" s="79"/>
      <c r="TN1340" s="79"/>
      <c r="TO1340" s="79"/>
      <c r="TP1340" s="79"/>
      <c r="TQ1340" s="79"/>
      <c r="TR1340" s="79"/>
      <c r="TS1340" s="79"/>
      <c r="TT1340" s="79"/>
      <c r="TU1340" s="79"/>
      <c r="TV1340" s="79"/>
      <c r="TW1340" s="79"/>
      <c r="TX1340" s="79"/>
      <c r="TY1340" s="79"/>
      <c r="TZ1340" s="79"/>
      <c r="UA1340" s="79"/>
      <c r="UB1340" s="79"/>
      <c r="UC1340" s="79"/>
      <c r="UD1340" s="79"/>
      <c r="UE1340" s="79"/>
      <c r="UF1340" s="79"/>
      <c r="UG1340" s="79"/>
      <c r="UH1340" s="79"/>
      <c r="UI1340" s="79"/>
      <c r="UJ1340" s="79"/>
      <c r="UK1340" s="79"/>
      <c r="UL1340" s="79"/>
      <c r="UM1340" s="79"/>
      <c r="UN1340" s="79"/>
      <c r="UO1340" s="79"/>
      <c r="UP1340" s="79"/>
      <c r="UQ1340" s="79"/>
      <c r="UR1340" s="79"/>
      <c r="US1340" s="79"/>
      <c r="UT1340" s="79"/>
      <c r="UU1340" s="79"/>
      <c r="UV1340" s="79"/>
      <c r="UW1340" s="79"/>
      <c r="UX1340" s="79"/>
      <c r="UY1340" s="79"/>
      <c r="UZ1340" s="79"/>
      <c r="VA1340" s="79"/>
      <c r="VB1340" s="79"/>
      <c r="VC1340" s="79"/>
      <c r="VD1340" s="79"/>
      <c r="VE1340" s="79"/>
      <c r="VF1340" s="79"/>
      <c r="VG1340" s="79"/>
      <c r="VH1340" s="79"/>
      <c r="VI1340" s="79"/>
      <c r="VJ1340" s="79"/>
      <c r="VK1340" s="79"/>
      <c r="VL1340" s="79"/>
      <c r="VM1340" s="79"/>
      <c r="VN1340" s="79"/>
      <c r="VO1340" s="79"/>
      <c r="VP1340" s="79"/>
      <c r="VQ1340" s="79"/>
      <c r="VR1340" s="79"/>
      <c r="VS1340" s="79"/>
      <c r="VT1340" s="79"/>
      <c r="VU1340" s="79"/>
      <c r="VV1340" s="79"/>
      <c r="VW1340" s="79"/>
      <c r="VX1340" s="79"/>
      <c r="VY1340" s="79"/>
      <c r="VZ1340" s="79"/>
      <c r="WA1340" s="79"/>
      <c r="WB1340" s="79"/>
      <c r="WC1340" s="79"/>
    </row>
    <row r="1341" spans="1:601" s="102" customFormat="1">
      <c r="A1341" s="54">
        <f>IF(C1341=C1340,A1340,IF(C1341=(C1340+1),A1340,(A1340+1)))</f>
        <v>198</v>
      </c>
      <c r="B1341" s="50" t="str">
        <f>IF(L1341="Stroke",IF(M1341=M1340,IF(A1341&lt;&gt;A1340,1,IF(L1340="Stroke",B1340+1,IF(L1339="Stroke",B1339+1,IF(L1338="Stroke",B1338+1,IF(L1337="Stroke",B1337+1,IF(L1336="Stroke",B1336+1,IF(L1335="Stroke",B1335+1,IF(L1334="Stroke",B1334+1,"")))))))),IF(A1341&lt;&gt;A1339,1,IF(M1341=M1339,IF(L1339="Stroke",B1339+1,IF(M1341=M1338,IF(L1338="Stroke",B1338+1,""))),1))),"")</f>
        <v/>
      </c>
      <c r="C1341" s="54">
        <f t="shared" si="40"/>
        <v>51295</v>
      </c>
      <c r="D1341" s="54" t="str">
        <f t="shared" si="41"/>
        <v>201826</v>
      </c>
      <c r="E1341" s="54">
        <v>2018</v>
      </c>
      <c r="F1341" s="54">
        <v>2</v>
      </c>
      <c r="G1341" s="54">
        <v>6</v>
      </c>
      <c r="H1341" s="54">
        <v>14</v>
      </c>
      <c r="I1341" s="54">
        <v>14</v>
      </c>
      <c r="J1341" s="54">
        <v>55</v>
      </c>
      <c r="K1341" s="54">
        <v>245</v>
      </c>
      <c r="L1341" s="54" t="s">
        <v>182</v>
      </c>
      <c r="M1341" s="122">
        <v>2</v>
      </c>
      <c r="N1341" s="54" t="s">
        <v>21</v>
      </c>
      <c r="O1341" s="54" t="s">
        <v>27</v>
      </c>
      <c r="P1341" s="54">
        <v>0</v>
      </c>
      <c r="Q1341" s="54" t="s">
        <v>160</v>
      </c>
      <c r="R1341" s="61"/>
      <c r="S1341" s="61"/>
      <c r="T1341" s="61"/>
      <c r="U1341" s="79"/>
      <c r="V1341" s="79"/>
      <c r="W1341" s="79"/>
      <c r="X1341" s="79"/>
      <c r="Y1341" s="79"/>
      <c r="Z1341" s="79"/>
      <c r="AA1341" s="79"/>
      <c r="AB1341" s="79"/>
      <c r="AC1341" s="79"/>
      <c r="AD1341" s="79"/>
      <c r="AE1341" s="79"/>
      <c r="AF1341" s="79"/>
      <c r="AG1341" s="79"/>
      <c r="AH1341" s="79"/>
      <c r="AI1341" s="79"/>
      <c r="AJ1341" s="79"/>
      <c r="AK1341" s="79"/>
      <c r="AL1341" s="79"/>
      <c r="AM1341" s="79"/>
      <c r="AN1341" s="79"/>
      <c r="AO1341" s="79"/>
      <c r="AP1341" s="79"/>
      <c r="AQ1341" s="79"/>
      <c r="AR1341" s="79"/>
      <c r="AS1341" s="79"/>
      <c r="AT1341" s="79"/>
      <c r="AU1341" s="79"/>
      <c r="AV1341" s="79"/>
      <c r="AW1341" s="79"/>
      <c r="AX1341" s="79"/>
      <c r="AY1341" s="79"/>
      <c r="AZ1341" s="79"/>
      <c r="BA1341" s="79"/>
      <c r="BB1341" s="79"/>
      <c r="BC1341" s="79"/>
      <c r="BD1341" s="79"/>
      <c r="BE1341" s="79"/>
      <c r="BF1341" s="79"/>
      <c r="BG1341" s="79"/>
      <c r="BH1341" s="79"/>
      <c r="BI1341" s="79"/>
      <c r="BJ1341" s="79"/>
      <c r="BK1341" s="79"/>
      <c r="BL1341" s="79"/>
      <c r="BM1341" s="79"/>
      <c r="BN1341" s="79"/>
      <c r="BO1341" s="79"/>
      <c r="BP1341" s="79"/>
      <c r="BQ1341" s="79"/>
      <c r="BR1341" s="79"/>
      <c r="BS1341" s="79"/>
      <c r="BT1341" s="79"/>
      <c r="BU1341" s="79"/>
      <c r="BV1341" s="79"/>
      <c r="BW1341" s="79"/>
      <c r="BX1341" s="79"/>
      <c r="BY1341" s="79"/>
      <c r="BZ1341" s="79"/>
      <c r="CA1341" s="79"/>
      <c r="CB1341" s="79"/>
      <c r="CC1341" s="79"/>
      <c r="CD1341" s="79"/>
      <c r="CE1341" s="79"/>
      <c r="CF1341" s="79"/>
      <c r="CG1341" s="79"/>
      <c r="CH1341" s="79"/>
      <c r="CI1341" s="79"/>
      <c r="CJ1341" s="79"/>
      <c r="CK1341" s="79"/>
      <c r="CL1341" s="79"/>
      <c r="CM1341" s="79"/>
      <c r="CN1341" s="79"/>
      <c r="CO1341" s="79"/>
      <c r="CP1341" s="79"/>
      <c r="CQ1341" s="79"/>
      <c r="CR1341" s="79"/>
      <c r="CS1341" s="79"/>
      <c r="CT1341" s="79"/>
      <c r="CU1341" s="79"/>
      <c r="CV1341" s="79"/>
      <c r="CW1341" s="79"/>
      <c r="CX1341" s="79"/>
      <c r="CY1341" s="79"/>
      <c r="CZ1341" s="79"/>
      <c r="DA1341" s="79"/>
      <c r="DB1341" s="79"/>
      <c r="DC1341" s="79"/>
      <c r="DD1341" s="79"/>
      <c r="DE1341" s="79"/>
      <c r="DF1341" s="79"/>
      <c r="DG1341" s="79"/>
      <c r="DH1341" s="79"/>
      <c r="DI1341" s="79"/>
      <c r="DJ1341" s="79"/>
      <c r="DK1341" s="79"/>
      <c r="DL1341" s="79"/>
      <c r="DM1341" s="79"/>
      <c r="DN1341" s="79"/>
      <c r="DO1341" s="79"/>
      <c r="DP1341" s="79"/>
      <c r="DQ1341" s="79"/>
      <c r="DR1341" s="79"/>
      <c r="DS1341" s="79"/>
      <c r="DT1341" s="79"/>
      <c r="DU1341" s="79"/>
      <c r="DV1341" s="79"/>
      <c r="DW1341" s="79"/>
      <c r="DX1341" s="79"/>
      <c r="DY1341" s="79"/>
      <c r="DZ1341" s="79"/>
      <c r="EA1341" s="79"/>
      <c r="EB1341" s="79"/>
      <c r="EC1341" s="79"/>
      <c r="ED1341" s="79"/>
      <c r="EE1341" s="79"/>
      <c r="EF1341" s="79"/>
      <c r="EG1341" s="79"/>
      <c r="EH1341" s="79"/>
      <c r="EI1341" s="79"/>
      <c r="EJ1341" s="79"/>
      <c r="EK1341" s="79"/>
      <c r="EL1341" s="79"/>
      <c r="EM1341" s="79"/>
      <c r="EN1341" s="79"/>
      <c r="EO1341" s="79"/>
      <c r="EP1341" s="79"/>
      <c r="EQ1341" s="79"/>
      <c r="ER1341" s="79"/>
      <c r="ES1341" s="79"/>
      <c r="ET1341" s="79"/>
      <c r="EU1341" s="79"/>
      <c r="EV1341" s="79"/>
      <c r="EW1341" s="79"/>
      <c r="EX1341" s="79"/>
      <c r="EY1341" s="79"/>
      <c r="EZ1341" s="79"/>
      <c r="FA1341" s="79"/>
      <c r="FB1341" s="79"/>
      <c r="FC1341" s="79"/>
      <c r="FD1341" s="79"/>
      <c r="FE1341" s="79"/>
      <c r="FF1341" s="79"/>
      <c r="FG1341" s="79"/>
      <c r="FH1341" s="79"/>
      <c r="FI1341" s="79"/>
      <c r="FJ1341" s="79"/>
      <c r="FK1341" s="79"/>
      <c r="FL1341" s="79"/>
      <c r="FM1341" s="79"/>
      <c r="FN1341" s="79"/>
      <c r="FO1341" s="79"/>
      <c r="FP1341" s="79"/>
      <c r="FQ1341" s="79"/>
      <c r="FR1341" s="79"/>
      <c r="FS1341" s="79"/>
      <c r="FT1341" s="79"/>
      <c r="FU1341" s="79"/>
      <c r="FV1341" s="79"/>
      <c r="FW1341" s="79"/>
      <c r="FX1341" s="79"/>
      <c r="FY1341" s="79"/>
      <c r="FZ1341" s="79"/>
      <c r="GA1341" s="79"/>
      <c r="GB1341" s="79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79"/>
      <c r="HP1341" s="79"/>
      <c r="HQ1341" s="79"/>
      <c r="HR1341" s="79"/>
      <c r="HS1341" s="79"/>
      <c r="HT1341" s="79"/>
      <c r="HU1341" s="79"/>
      <c r="HV1341" s="79"/>
      <c r="HW1341" s="79"/>
      <c r="HX1341" s="79"/>
      <c r="HY1341" s="79"/>
      <c r="HZ1341" s="79"/>
      <c r="IA1341" s="79"/>
      <c r="IB1341" s="79"/>
      <c r="IC1341" s="79"/>
      <c r="ID1341" s="79"/>
      <c r="IE1341" s="79"/>
      <c r="IF1341" s="79"/>
      <c r="IG1341" s="79"/>
      <c r="IH1341" s="79"/>
      <c r="II1341" s="79"/>
      <c r="IJ1341" s="79"/>
      <c r="IK1341" s="79"/>
      <c r="IL1341" s="79"/>
      <c r="IM1341" s="79"/>
      <c r="IN1341" s="79"/>
      <c r="IO1341" s="79"/>
      <c r="IP1341" s="79"/>
      <c r="IQ1341" s="79"/>
      <c r="IR1341" s="79"/>
      <c r="IS1341" s="79"/>
      <c r="IT1341" s="79"/>
      <c r="IU1341" s="79"/>
      <c r="IV1341" s="79"/>
      <c r="IW1341" s="79"/>
      <c r="IX1341" s="79"/>
      <c r="IY1341" s="79"/>
      <c r="IZ1341" s="79"/>
      <c r="JA1341" s="79"/>
      <c r="JB1341" s="79"/>
      <c r="JC1341" s="79"/>
      <c r="JD1341" s="79"/>
      <c r="JE1341" s="79"/>
      <c r="JF1341" s="79"/>
      <c r="JG1341" s="79"/>
      <c r="JH1341" s="79"/>
      <c r="JI1341" s="79"/>
      <c r="JJ1341" s="79"/>
      <c r="JK1341" s="79"/>
      <c r="JL1341" s="79"/>
      <c r="JM1341" s="79"/>
      <c r="JN1341" s="79"/>
      <c r="JO1341" s="79"/>
      <c r="JP1341" s="79"/>
      <c r="JQ1341" s="79"/>
      <c r="JR1341" s="79"/>
      <c r="JS1341" s="79"/>
      <c r="JT1341" s="79"/>
      <c r="JU1341" s="79"/>
      <c r="JV1341" s="79"/>
      <c r="JW1341" s="79"/>
      <c r="JX1341" s="79"/>
      <c r="JY1341" s="79"/>
      <c r="JZ1341" s="79"/>
      <c r="KA1341" s="79"/>
      <c r="KB1341" s="79"/>
      <c r="KC1341" s="79"/>
      <c r="KD1341" s="79"/>
      <c r="KE1341" s="79"/>
      <c r="KF1341" s="79"/>
      <c r="KG1341" s="79"/>
      <c r="KH1341" s="79"/>
      <c r="KI1341" s="79"/>
      <c r="KJ1341" s="79"/>
      <c r="KK1341" s="79"/>
      <c r="KL1341" s="79"/>
      <c r="KM1341" s="79"/>
      <c r="KN1341" s="79"/>
      <c r="KO1341" s="79"/>
      <c r="KP1341" s="79"/>
      <c r="KQ1341" s="79"/>
      <c r="KR1341" s="79"/>
      <c r="KS1341" s="79"/>
      <c r="KT1341" s="79"/>
      <c r="KU1341" s="79"/>
      <c r="KV1341" s="79"/>
      <c r="KW1341" s="79"/>
      <c r="KX1341" s="79"/>
      <c r="KY1341" s="79"/>
      <c r="KZ1341" s="79"/>
      <c r="LA1341" s="79"/>
      <c r="LB1341" s="79"/>
      <c r="LC1341" s="79"/>
      <c r="LD1341" s="79"/>
      <c r="LE1341" s="79"/>
      <c r="LF1341" s="79"/>
      <c r="LG1341" s="79"/>
      <c r="LH1341" s="79"/>
      <c r="LI1341" s="79"/>
      <c r="LJ1341" s="79"/>
      <c r="LK1341" s="79"/>
      <c r="LL1341" s="79"/>
      <c r="LM1341" s="79"/>
      <c r="LN1341" s="79"/>
      <c r="LO1341" s="79"/>
      <c r="LP1341" s="79"/>
      <c r="LQ1341" s="79"/>
      <c r="LR1341" s="79"/>
      <c r="LS1341" s="79"/>
      <c r="LT1341" s="79"/>
      <c r="LU1341" s="79"/>
      <c r="LV1341" s="79"/>
      <c r="LW1341" s="79"/>
      <c r="LX1341" s="79"/>
      <c r="LY1341" s="79"/>
      <c r="LZ1341" s="79"/>
      <c r="MA1341" s="79"/>
      <c r="MB1341" s="79"/>
      <c r="MC1341" s="79"/>
      <c r="MD1341" s="79"/>
      <c r="ME1341" s="79"/>
      <c r="MF1341" s="79"/>
      <c r="MG1341" s="79"/>
      <c r="MH1341" s="79"/>
      <c r="MI1341" s="79"/>
      <c r="MJ1341" s="79"/>
      <c r="MK1341" s="79"/>
      <c r="ML1341" s="79"/>
      <c r="MM1341" s="79"/>
      <c r="MN1341" s="79"/>
      <c r="MO1341" s="79"/>
      <c r="MP1341" s="79"/>
      <c r="MQ1341" s="79"/>
      <c r="MR1341" s="79"/>
      <c r="MS1341" s="79"/>
      <c r="MT1341" s="79"/>
      <c r="MU1341" s="79"/>
      <c r="MV1341" s="79"/>
      <c r="MW1341" s="79"/>
      <c r="MX1341" s="79"/>
      <c r="MY1341" s="79"/>
      <c r="MZ1341" s="79"/>
      <c r="NA1341" s="79"/>
      <c r="NB1341" s="79"/>
      <c r="NC1341" s="79"/>
      <c r="ND1341" s="79"/>
      <c r="NE1341" s="79"/>
      <c r="NF1341" s="79"/>
      <c r="NG1341" s="79"/>
      <c r="NH1341" s="79"/>
      <c r="NI1341" s="79"/>
      <c r="NJ1341" s="79"/>
      <c r="NK1341" s="79"/>
      <c r="NL1341" s="79"/>
      <c r="NM1341" s="79"/>
      <c r="NN1341" s="79"/>
      <c r="NO1341" s="79"/>
      <c r="NP1341" s="79"/>
      <c r="NQ1341" s="79"/>
      <c r="NR1341" s="79"/>
      <c r="NS1341" s="79"/>
      <c r="NT1341" s="79"/>
      <c r="NU1341" s="79"/>
      <c r="NV1341" s="79"/>
      <c r="NW1341" s="79"/>
      <c r="NX1341" s="79"/>
      <c r="NY1341" s="79"/>
      <c r="NZ1341" s="79"/>
      <c r="OA1341" s="79"/>
      <c r="OB1341" s="79"/>
      <c r="OC1341" s="79"/>
      <c r="OD1341" s="79"/>
      <c r="OE1341" s="79"/>
      <c r="OF1341" s="79"/>
      <c r="OG1341" s="79"/>
      <c r="OH1341" s="79"/>
      <c r="OI1341" s="79"/>
      <c r="OJ1341" s="79"/>
      <c r="OK1341" s="79"/>
      <c r="OL1341" s="79"/>
      <c r="OM1341" s="79"/>
      <c r="ON1341" s="79"/>
      <c r="OO1341" s="79"/>
      <c r="OP1341" s="79"/>
      <c r="OQ1341" s="79"/>
      <c r="OR1341" s="79"/>
      <c r="OS1341" s="79"/>
      <c r="OT1341" s="79"/>
      <c r="OU1341" s="79"/>
      <c r="OV1341" s="79"/>
      <c r="OW1341" s="79"/>
      <c r="OX1341" s="79"/>
      <c r="OY1341" s="79"/>
      <c r="OZ1341" s="79"/>
      <c r="PA1341" s="79"/>
      <c r="PB1341" s="79"/>
      <c r="PC1341" s="79"/>
      <c r="PD1341" s="79"/>
      <c r="PE1341" s="79"/>
      <c r="PF1341" s="79"/>
      <c r="PG1341" s="79"/>
      <c r="PH1341" s="79"/>
      <c r="PI1341" s="79"/>
      <c r="PJ1341" s="79"/>
      <c r="PK1341" s="79"/>
      <c r="PL1341" s="79"/>
      <c r="PM1341" s="79"/>
      <c r="PN1341" s="79"/>
      <c r="PO1341" s="79"/>
      <c r="PP1341" s="79"/>
      <c r="PQ1341" s="79"/>
      <c r="PR1341" s="79"/>
      <c r="PS1341" s="79"/>
      <c r="PT1341" s="79"/>
      <c r="PU1341" s="79"/>
      <c r="PV1341" s="79"/>
      <c r="PW1341" s="79"/>
      <c r="PX1341" s="79"/>
      <c r="PY1341" s="79"/>
      <c r="PZ1341" s="79"/>
      <c r="QA1341" s="79"/>
      <c r="QB1341" s="79"/>
      <c r="QC1341" s="79"/>
      <c r="QD1341" s="79"/>
      <c r="QE1341" s="79"/>
      <c r="QF1341" s="79"/>
      <c r="QG1341" s="79"/>
      <c r="QH1341" s="79"/>
      <c r="QI1341" s="79"/>
      <c r="QJ1341" s="79"/>
      <c r="QK1341" s="79"/>
      <c r="QL1341" s="79"/>
      <c r="QM1341" s="79"/>
      <c r="QN1341" s="79"/>
      <c r="QO1341" s="79"/>
      <c r="QP1341" s="79"/>
      <c r="QQ1341" s="79"/>
      <c r="QR1341" s="79"/>
      <c r="QS1341" s="79"/>
      <c r="QT1341" s="79"/>
      <c r="QU1341" s="79"/>
      <c r="QV1341" s="79"/>
      <c r="QW1341" s="79"/>
      <c r="QX1341" s="79"/>
      <c r="QY1341" s="79"/>
      <c r="QZ1341" s="79"/>
      <c r="RA1341" s="79"/>
      <c r="RB1341" s="79"/>
      <c r="RC1341" s="79"/>
      <c r="RD1341" s="79"/>
      <c r="RE1341" s="79"/>
      <c r="RF1341" s="79"/>
      <c r="RG1341" s="79"/>
      <c r="RH1341" s="79"/>
      <c r="RI1341" s="79"/>
      <c r="RJ1341" s="79"/>
      <c r="RK1341" s="79"/>
      <c r="RL1341" s="79"/>
      <c r="RM1341" s="79"/>
      <c r="RN1341" s="79"/>
      <c r="RO1341" s="79"/>
      <c r="RP1341" s="79"/>
      <c r="RQ1341" s="79"/>
      <c r="RR1341" s="79"/>
      <c r="RS1341" s="79"/>
      <c r="RT1341" s="79"/>
      <c r="RU1341" s="79"/>
      <c r="RV1341" s="79"/>
      <c r="RW1341" s="79"/>
      <c r="RX1341" s="79"/>
      <c r="RY1341" s="79"/>
      <c r="RZ1341" s="79"/>
      <c r="SA1341" s="79"/>
      <c r="SB1341" s="79"/>
      <c r="SC1341" s="79"/>
      <c r="SD1341" s="79"/>
      <c r="SE1341" s="79"/>
      <c r="SF1341" s="79"/>
      <c r="SG1341" s="79"/>
      <c r="SH1341" s="79"/>
      <c r="SI1341" s="79"/>
      <c r="SJ1341" s="79"/>
      <c r="SK1341" s="79"/>
      <c r="SL1341" s="79"/>
      <c r="SM1341" s="79"/>
      <c r="SN1341" s="79"/>
      <c r="SO1341" s="79"/>
      <c r="SP1341" s="79"/>
      <c r="SQ1341" s="79"/>
      <c r="SR1341" s="79"/>
      <c r="SS1341" s="79"/>
      <c r="ST1341" s="79"/>
      <c r="SU1341" s="79"/>
      <c r="SV1341" s="79"/>
      <c r="SW1341" s="79"/>
      <c r="SX1341" s="79"/>
      <c r="SY1341" s="79"/>
      <c r="SZ1341" s="79"/>
      <c r="TA1341" s="79"/>
      <c r="TB1341" s="79"/>
      <c r="TC1341" s="79"/>
      <c r="TD1341" s="79"/>
      <c r="TE1341" s="79"/>
      <c r="TF1341" s="79"/>
      <c r="TG1341" s="79"/>
      <c r="TH1341" s="79"/>
      <c r="TI1341" s="79"/>
      <c r="TJ1341" s="79"/>
      <c r="TK1341" s="79"/>
      <c r="TL1341" s="79"/>
      <c r="TM1341" s="79"/>
      <c r="TN1341" s="79"/>
      <c r="TO1341" s="79"/>
      <c r="TP1341" s="79"/>
      <c r="TQ1341" s="79"/>
      <c r="TR1341" s="79"/>
      <c r="TS1341" s="79"/>
      <c r="TT1341" s="79"/>
      <c r="TU1341" s="79"/>
      <c r="TV1341" s="79"/>
      <c r="TW1341" s="79"/>
      <c r="TX1341" s="79"/>
      <c r="TY1341" s="79"/>
      <c r="TZ1341" s="79"/>
      <c r="UA1341" s="79"/>
      <c r="UB1341" s="79"/>
      <c r="UC1341" s="79"/>
      <c r="UD1341" s="79"/>
      <c r="UE1341" s="79"/>
      <c r="UF1341" s="79"/>
      <c r="UG1341" s="79"/>
      <c r="UH1341" s="79"/>
      <c r="UI1341" s="79"/>
      <c r="UJ1341" s="79"/>
      <c r="UK1341" s="79"/>
      <c r="UL1341" s="79"/>
      <c r="UM1341" s="79"/>
      <c r="UN1341" s="79"/>
      <c r="UO1341" s="79"/>
      <c r="UP1341" s="79"/>
      <c r="UQ1341" s="79"/>
      <c r="UR1341" s="79"/>
      <c r="US1341" s="79"/>
      <c r="UT1341" s="79"/>
      <c r="UU1341" s="79"/>
      <c r="UV1341" s="79"/>
      <c r="UW1341" s="79"/>
      <c r="UX1341" s="79"/>
      <c r="UY1341" s="79"/>
      <c r="UZ1341" s="79"/>
      <c r="VA1341" s="79"/>
      <c r="VB1341" s="79"/>
      <c r="VC1341" s="79"/>
      <c r="VD1341" s="79"/>
      <c r="VE1341" s="79"/>
      <c r="VF1341" s="79"/>
      <c r="VG1341" s="79"/>
      <c r="VH1341" s="79"/>
      <c r="VI1341" s="79"/>
      <c r="VJ1341" s="79"/>
      <c r="VK1341" s="79"/>
      <c r="VL1341" s="79"/>
      <c r="VM1341" s="79"/>
      <c r="VN1341" s="79"/>
      <c r="VO1341" s="79"/>
      <c r="VP1341" s="79"/>
      <c r="VQ1341" s="79"/>
      <c r="VR1341" s="79"/>
      <c r="VS1341" s="79"/>
      <c r="VT1341" s="79"/>
      <c r="VU1341" s="79"/>
      <c r="VV1341" s="79"/>
      <c r="VW1341" s="79"/>
      <c r="VX1341" s="79"/>
      <c r="VY1341" s="79"/>
      <c r="VZ1341" s="79"/>
      <c r="WA1341" s="79"/>
      <c r="WB1341" s="79"/>
      <c r="WC1341" s="79"/>
    </row>
    <row r="1342" spans="1:601" s="102" customFormat="1">
      <c r="A1342" s="54">
        <f>IF(C1342=C1341,A1341,IF(C1342=(C1341+1),A1341,(A1341+1)))</f>
        <v>198</v>
      </c>
      <c r="B1342" s="50" t="str">
        <f>IF(L1342="Stroke",IF(M1342=M1341,IF(A1342&lt;&gt;A1341,1,IF(L1341="Stroke",B1341+1,IF(L1340="Stroke",B1340+1,IF(L1339="Stroke",B1339+1,IF(L1338="Stroke",B1338+1,IF(L1337="Stroke",B1337+1,IF(L1336="Stroke",B1336+1,IF(L1335="Stroke",B1335+1,"")))))))),IF(A1342&lt;&gt;A1340,1,IF(M1342=M1340,IF(L1340="Stroke",B1340+1,IF(M1342=M1339,IF(L1339="Stroke",B1339+1,""))),1))),"")</f>
        <v/>
      </c>
      <c r="C1342" s="54">
        <f t="shared" si="40"/>
        <v>51295</v>
      </c>
      <c r="D1342" s="54" t="str">
        <f t="shared" si="41"/>
        <v>201826</v>
      </c>
      <c r="E1342" s="54">
        <v>2018</v>
      </c>
      <c r="F1342" s="54">
        <v>2</v>
      </c>
      <c r="G1342" s="54">
        <v>6</v>
      </c>
      <c r="H1342" s="54">
        <v>14</v>
      </c>
      <c r="I1342" s="54">
        <v>14</v>
      </c>
      <c r="J1342" s="54">
        <v>55</v>
      </c>
      <c r="K1342" s="54">
        <v>267</v>
      </c>
      <c r="L1342" s="54" t="s">
        <v>182</v>
      </c>
      <c r="M1342" s="122">
        <v>0</v>
      </c>
      <c r="N1342" s="54" t="s">
        <v>21</v>
      </c>
      <c r="O1342" s="54" t="s">
        <v>27</v>
      </c>
      <c r="P1342" s="54">
        <v>0</v>
      </c>
      <c r="Q1342" s="54" t="s">
        <v>160</v>
      </c>
      <c r="R1342" s="61"/>
      <c r="S1342" s="61"/>
      <c r="T1342" s="61"/>
      <c r="U1342" s="79"/>
      <c r="V1342" s="79"/>
      <c r="W1342" s="79"/>
      <c r="X1342" s="79"/>
      <c r="Y1342" s="79"/>
      <c r="Z1342" s="79"/>
      <c r="AA1342" s="79"/>
      <c r="AB1342" s="79"/>
      <c r="AC1342" s="79"/>
      <c r="AD1342" s="79"/>
      <c r="AE1342" s="79"/>
      <c r="AF1342" s="79"/>
      <c r="AG1342" s="79"/>
      <c r="AH1342" s="79"/>
      <c r="AI1342" s="79"/>
      <c r="AJ1342" s="79"/>
      <c r="AK1342" s="79"/>
      <c r="AL1342" s="79"/>
      <c r="AM1342" s="79"/>
      <c r="AN1342" s="79"/>
      <c r="AO1342" s="79"/>
      <c r="AP1342" s="79"/>
      <c r="AQ1342" s="79"/>
      <c r="AR1342" s="79"/>
      <c r="AS1342" s="79"/>
      <c r="AT1342" s="79"/>
      <c r="AU1342" s="79"/>
      <c r="AV1342" s="79"/>
      <c r="AW1342" s="79"/>
      <c r="AX1342" s="79"/>
      <c r="AY1342" s="79"/>
      <c r="AZ1342" s="79"/>
      <c r="BA1342" s="79"/>
      <c r="BB1342" s="79"/>
      <c r="BC1342" s="79"/>
      <c r="BD1342" s="79"/>
      <c r="BE1342" s="79"/>
      <c r="BF1342" s="79"/>
      <c r="BG1342" s="79"/>
      <c r="BH1342" s="79"/>
      <c r="BI1342" s="79"/>
      <c r="BJ1342" s="79"/>
      <c r="BK1342" s="79"/>
      <c r="BL1342" s="79"/>
      <c r="BM1342" s="79"/>
      <c r="BN1342" s="79"/>
      <c r="BO1342" s="79"/>
      <c r="BP1342" s="79"/>
      <c r="BQ1342" s="79"/>
      <c r="BR1342" s="79"/>
      <c r="BS1342" s="79"/>
      <c r="BT1342" s="79"/>
      <c r="BU1342" s="79"/>
      <c r="BV1342" s="79"/>
      <c r="BW1342" s="79"/>
      <c r="BX1342" s="79"/>
      <c r="BY1342" s="79"/>
      <c r="BZ1342" s="79"/>
      <c r="CA1342" s="79"/>
      <c r="CB1342" s="79"/>
      <c r="CC1342" s="79"/>
      <c r="CD1342" s="79"/>
      <c r="CE1342" s="79"/>
      <c r="CF1342" s="79"/>
      <c r="CG1342" s="79"/>
      <c r="CH1342" s="79"/>
      <c r="CI1342" s="79"/>
      <c r="CJ1342" s="79"/>
      <c r="CK1342" s="79"/>
      <c r="CL1342" s="79"/>
      <c r="CM1342" s="79"/>
      <c r="CN1342" s="79"/>
      <c r="CO1342" s="79"/>
      <c r="CP1342" s="79"/>
      <c r="CQ1342" s="79"/>
      <c r="CR1342" s="79"/>
      <c r="CS1342" s="79"/>
      <c r="CT1342" s="79"/>
      <c r="CU1342" s="79"/>
      <c r="CV1342" s="79"/>
      <c r="CW1342" s="79"/>
      <c r="CX1342" s="79"/>
      <c r="CY1342" s="79"/>
      <c r="CZ1342" s="79"/>
      <c r="DA1342" s="79"/>
      <c r="DB1342" s="79"/>
      <c r="DC1342" s="79"/>
      <c r="DD1342" s="79"/>
      <c r="DE1342" s="79"/>
      <c r="DF1342" s="79"/>
      <c r="DG1342" s="79"/>
      <c r="DH1342" s="79"/>
      <c r="DI1342" s="79"/>
      <c r="DJ1342" s="79"/>
      <c r="DK1342" s="79"/>
      <c r="DL1342" s="79"/>
      <c r="DM1342" s="79"/>
      <c r="DN1342" s="79"/>
      <c r="DO1342" s="79"/>
      <c r="DP1342" s="79"/>
      <c r="DQ1342" s="79"/>
      <c r="DR1342" s="79"/>
      <c r="DS1342" s="79"/>
      <c r="DT1342" s="79"/>
      <c r="DU1342" s="79"/>
      <c r="DV1342" s="79"/>
      <c r="DW1342" s="79"/>
      <c r="DX1342" s="79"/>
      <c r="DY1342" s="79"/>
      <c r="DZ1342" s="79"/>
      <c r="EA1342" s="79"/>
      <c r="EB1342" s="79"/>
      <c r="EC1342" s="79"/>
      <c r="ED1342" s="79"/>
      <c r="EE1342" s="79"/>
      <c r="EF1342" s="79"/>
      <c r="EG1342" s="79"/>
      <c r="EH1342" s="79"/>
      <c r="EI1342" s="79"/>
      <c r="EJ1342" s="79"/>
      <c r="EK1342" s="79"/>
      <c r="EL1342" s="79"/>
      <c r="EM1342" s="79"/>
      <c r="EN1342" s="79"/>
      <c r="EO1342" s="79"/>
      <c r="EP1342" s="79"/>
      <c r="EQ1342" s="79"/>
      <c r="ER1342" s="79"/>
      <c r="ES1342" s="79"/>
      <c r="ET1342" s="79"/>
      <c r="EU1342" s="79"/>
      <c r="EV1342" s="79"/>
      <c r="EW1342" s="79"/>
      <c r="EX1342" s="79"/>
      <c r="EY1342" s="79"/>
      <c r="EZ1342" s="79"/>
      <c r="FA1342" s="79"/>
      <c r="FB1342" s="79"/>
      <c r="FC1342" s="79"/>
      <c r="FD1342" s="79"/>
      <c r="FE1342" s="79"/>
      <c r="FF1342" s="79"/>
      <c r="FG1342" s="79"/>
      <c r="FH1342" s="79"/>
      <c r="FI1342" s="79"/>
      <c r="FJ1342" s="79"/>
      <c r="FK1342" s="79"/>
      <c r="FL1342" s="79"/>
      <c r="FM1342" s="79"/>
      <c r="FN1342" s="79"/>
      <c r="FO1342" s="79"/>
      <c r="FP1342" s="79"/>
      <c r="FQ1342" s="79"/>
      <c r="FR1342" s="79"/>
      <c r="FS1342" s="79"/>
      <c r="FT1342" s="79"/>
      <c r="FU1342" s="79"/>
      <c r="FV1342" s="79"/>
      <c r="FW1342" s="79"/>
      <c r="FX1342" s="79"/>
      <c r="FY1342" s="79"/>
      <c r="FZ1342" s="79"/>
      <c r="GA1342" s="79"/>
      <c r="GB1342" s="79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79"/>
      <c r="HP1342" s="79"/>
      <c r="HQ1342" s="79"/>
      <c r="HR1342" s="79"/>
      <c r="HS1342" s="79"/>
      <c r="HT1342" s="79"/>
      <c r="HU1342" s="79"/>
      <c r="HV1342" s="79"/>
      <c r="HW1342" s="79"/>
      <c r="HX1342" s="79"/>
      <c r="HY1342" s="79"/>
      <c r="HZ1342" s="79"/>
      <c r="IA1342" s="79"/>
      <c r="IB1342" s="79"/>
      <c r="IC1342" s="79"/>
      <c r="ID1342" s="79"/>
      <c r="IE1342" s="79"/>
      <c r="IF1342" s="79"/>
      <c r="IG1342" s="79"/>
      <c r="IH1342" s="79"/>
      <c r="II1342" s="79"/>
      <c r="IJ1342" s="79"/>
      <c r="IK1342" s="79"/>
      <c r="IL1342" s="79"/>
      <c r="IM1342" s="79"/>
      <c r="IN1342" s="79"/>
      <c r="IO1342" s="79"/>
      <c r="IP1342" s="79"/>
      <c r="IQ1342" s="79"/>
      <c r="IR1342" s="79"/>
      <c r="IS1342" s="79"/>
      <c r="IT1342" s="79"/>
      <c r="IU1342" s="79"/>
      <c r="IV1342" s="79"/>
      <c r="IW1342" s="79"/>
      <c r="IX1342" s="79"/>
      <c r="IY1342" s="79"/>
      <c r="IZ1342" s="79"/>
      <c r="JA1342" s="79"/>
      <c r="JB1342" s="79"/>
      <c r="JC1342" s="79"/>
      <c r="JD1342" s="79"/>
      <c r="JE1342" s="79"/>
      <c r="JF1342" s="79"/>
      <c r="JG1342" s="79"/>
      <c r="JH1342" s="79"/>
      <c r="JI1342" s="79"/>
      <c r="JJ1342" s="79"/>
      <c r="JK1342" s="79"/>
      <c r="JL1342" s="79"/>
      <c r="JM1342" s="79"/>
      <c r="JN1342" s="79"/>
      <c r="JO1342" s="79"/>
      <c r="JP1342" s="79"/>
      <c r="JQ1342" s="79"/>
      <c r="JR1342" s="79"/>
      <c r="JS1342" s="79"/>
      <c r="JT1342" s="79"/>
      <c r="JU1342" s="79"/>
      <c r="JV1342" s="79"/>
      <c r="JW1342" s="79"/>
      <c r="JX1342" s="79"/>
      <c r="JY1342" s="79"/>
      <c r="JZ1342" s="79"/>
      <c r="KA1342" s="79"/>
      <c r="KB1342" s="79"/>
      <c r="KC1342" s="79"/>
      <c r="KD1342" s="79"/>
      <c r="KE1342" s="79"/>
      <c r="KF1342" s="79"/>
      <c r="KG1342" s="79"/>
      <c r="KH1342" s="79"/>
      <c r="KI1342" s="79"/>
      <c r="KJ1342" s="79"/>
      <c r="KK1342" s="79"/>
      <c r="KL1342" s="79"/>
      <c r="KM1342" s="79"/>
      <c r="KN1342" s="79"/>
      <c r="KO1342" s="79"/>
      <c r="KP1342" s="79"/>
      <c r="KQ1342" s="79"/>
      <c r="KR1342" s="79"/>
      <c r="KS1342" s="79"/>
      <c r="KT1342" s="79"/>
      <c r="KU1342" s="79"/>
      <c r="KV1342" s="79"/>
      <c r="KW1342" s="79"/>
      <c r="KX1342" s="79"/>
      <c r="KY1342" s="79"/>
      <c r="KZ1342" s="79"/>
      <c r="LA1342" s="79"/>
      <c r="LB1342" s="79"/>
      <c r="LC1342" s="79"/>
      <c r="LD1342" s="79"/>
      <c r="LE1342" s="79"/>
      <c r="LF1342" s="79"/>
      <c r="LG1342" s="79"/>
      <c r="LH1342" s="79"/>
      <c r="LI1342" s="79"/>
      <c r="LJ1342" s="79"/>
      <c r="LK1342" s="79"/>
      <c r="LL1342" s="79"/>
      <c r="LM1342" s="79"/>
      <c r="LN1342" s="79"/>
      <c r="LO1342" s="79"/>
      <c r="LP1342" s="79"/>
      <c r="LQ1342" s="79"/>
      <c r="LR1342" s="79"/>
      <c r="LS1342" s="79"/>
      <c r="LT1342" s="79"/>
      <c r="LU1342" s="79"/>
      <c r="LV1342" s="79"/>
      <c r="LW1342" s="79"/>
      <c r="LX1342" s="79"/>
      <c r="LY1342" s="79"/>
      <c r="LZ1342" s="79"/>
      <c r="MA1342" s="79"/>
      <c r="MB1342" s="79"/>
      <c r="MC1342" s="79"/>
      <c r="MD1342" s="79"/>
      <c r="ME1342" s="79"/>
      <c r="MF1342" s="79"/>
      <c r="MG1342" s="79"/>
      <c r="MH1342" s="79"/>
      <c r="MI1342" s="79"/>
      <c r="MJ1342" s="79"/>
      <c r="MK1342" s="79"/>
      <c r="ML1342" s="79"/>
      <c r="MM1342" s="79"/>
      <c r="MN1342" s="79"/>
      <c r="MO1342" s="79"/>
      <c r="MP1342" s="79"/>
      <c r="MQ1342" s="79"/>
      <c r="MR1342" s="79"/>
      <c r="MS1342" s="79"/>
      <c r="MT1342" s="79"/>
      <c r="MU1342" s="79"/>
      <c r="MV1342" s="79"/>
      <c r="MW1342" s="79"/>
      <c r="MX1342" s="79"/>
      <c r="MY1342" s="79"/>
      <c r="MZ1342" s="79"/>
      <c r="NA1342" s="79"/>
      <c r="NB1342" s="79"/>
      <c r="NC1342" s="79"/>
      <c r="ND1342" s="79"/>
      <c r="NE1342" s="79"/>
      <c r="NF1342" s="79"/>
      <c r="NG1342" s="79"/>
      <c r="NH1342" s="79"/>
      <c r="NI1342" s="79"/>
      <c r="NJ1342" s="79"/>
      <c r="NK1342" s="79"/>
      <c r="NL1342" s="79"/>
      <c r="NM1342" s="79"/>
      <c r="NN1342" s="79"/>
      <c r="NO1342" s="79"/>
      <c r="NP1342" s="79"/>
      <c r="NQ1342" s="79"/>
      <c r="NR1342" s="79"/>
      <c r="NS1342" s="79"/>
      <c r="NT1342" s="79"/>
      <c r="NU1342" s="79"/>
      <c r="NV1342" s="79"/>
      <c r="NW1342" s="79"/>
      <c r="NX1342" s="79"/>
      <c r="NY1342" s="79"/>
      <c r="NZ1342" s="79"/>
      <c r="OA1342" s="79"/>
      <c r="OB1342" s="79"/>
      <c r="OC1342" s="79"/>
      <c r="OD1342" s="79"/>
      <c r="OE1342" s="79"/>
      <c r="OF1342" s="79"/>
      <c r="OG1342" s="79"/>
      <c r="OH1342" s="79"/>
      <c r="OI1342" s="79"/>
      <c r="OJ1342" s="79"/>
      <c r="OK1342" s="79"/>
      <c r="OL1342" s="79"/>
      <c r="OM1342" s="79"/>
      <c r="ON1342" s="79"/>
      <c r="OO1342" s="79"/>
      <c r="OP1342" s="79"/>
      <c r="OQ1342" s="79"/>
      <c r="OR1342" s="79"/>
      <c r="OS1342" s="79"/>
      <c r="OT1342" s="79"/>
      <c r="OU1342" s="79"/>
      <c r="OV1342" s="79"/>
      <c r="OW1342" s="79"/>
      <c r="OX1342" s="79"/>
      <c r="OY1342" s="79"/>
      <c r="OZ1342" s="79"/>
      <c r="PA1342" s="79"/>
      <c r="PB1342" s="79"/>
      <c r="PC1342" s="79"/>
      <c r="PD1342" s="79"/>
      <c r="PE1342" s="79"/>
      <c r="PF1342" s="79"/>
      <c r="PG1342" s="79"/>
      <c r="PH1342" s="79"/>
      <c r="PI1342" s="79"/>
      <c r="PJ1342" s="79"/>
      <c r="PK1342" s="79"/>
      <c r="PL1342" s="79"/>
      <c r="PM1342" s="79"/>
      <c r="PN1342" s="79"/>
      <c r="PO1342" s="79"/>
      <c r="PP1342" s="79"/>
      <c r="PQ1342" s="79"/>
      <c r="PR1342" s="79"/>
      <c r="PS1342" s="79"/>
      <c r="PT1342" s="79"/>
      <c r="PU1342" s="79"/>
      <c r="PV1342" s="79"/>
      <c r="PW1342" s="79"/>
      <c r="PX1342" s="79"/>
      <c r="PY1342" s="79"/>
      <c r="PZ1342" s="79"/>
      <c r="QA1342" s="79"/>
      <c r="QB1342" s="79"/>
      <c r="QC1342" s="79"/>
      <c r="QD1342" s="79"/>
      <c r="QE1342" s="79"/>
      <c r="QF1342" s="79"/>
      <c r="QG1342" s="79"/>
      <c r="QH1342" s="79"/>
      <c r="QI1342" s="79"/>
      <c r="QJ1342" s="79"/>
      <c r="QK1342" s="79"/>
      <c r="QL1342" s="79"/>
      <c r="QM1342" s="79"/>
      <c r="QN1342" s="79"/>
      <c r="QO1342" s="79"/>
      <c r="QP1342" s="79"/>
      <c r="QQ1342" s="79"/>
      <c r="QR1342" s="79"/>
      <c r="QS1342" s="79"/>
      <c r="QT1342" s="79"/>
      <c r="QU1342" s="79"/>
      <c r="QV1342" s="79"/>
      <c r="QW1342" s="79"/>
      <c r="QX1342" s="79"/>
      <c r="QY1342" s="79"/>
      <c r="QZ1342" s="79"/>
      <c r="RA1342" s="79"/>
      <c r="RB1342" s="79"/>
      <c r="RC1342" s="79"/>
      <c r="RD1342" s="79"/>
      <c r="RE1342" s="79"/>
      <c r="RF1342" s="79"/>
      <c r="RG1342" s="79"/>
      <c r="RH1342" s="79"/>
      <c r="RI1342" s="79"/>
      <c r="RJ1342" s="79"/>
      <c r="RK1342" s="79"/>
      <c r="RL1342" s="79"/>
      <c r="RM1342" s="79"/>
      <c r="RN1342" s="79"/>
      <c r="RO1342" s="79"/>
      <c r="RP1342" s="79"/>
      <c r="RQ1342" s="79"/>
      <c r="RR1342" s="79"/>
      <c r="RS1342" s="79"/>
      <c r="RT1342" s="79"/>
      <c r="RU1342" s="79"/>
      <c r="RV1342" s="79"/>
      <c r="RW1342" s="79"/>
      <c r="RX1342" s="79"/>
      <c r="RY1342" s="79"/>
      <c r="RZ1342" s="79"/>
      <c r="SA1342" s="79"/>
      <c r="SB1342" s="79"/>
      <c r="SC1342" s="79"/>
      <c r="SD1342" s="79"/>
      <c r="SE1342" s="79"/>
      <c r="SF1342" s="79"/>
      <c r="SG1342" s="79"/>
      <c r="SH1342" s="79"/>
      <c r="SI1342" s="79"/>
      <c r="SJ1342" s="79"/>
      <c r="SK1342" s="79"/>
      <c r="SL1342" s="79"/>
      <c r="SM1342" s="79"/>
      <c r="SN1342" s="79"/>
      <c r="SO1342" s="79"/>
      <c r="SP1342" s="79"/>
      <c r="SQ1342" s="79"/>
      <c r="SR1342" s="79"/>
      <c r="SS1342" s="79"/>
      <c r="ST1342" s="79"/>
      <c r="SU1342" s="79"/>
      <c r="SV1342" s="79"/>
      <c r="SW1342" s="79"/>
      <c r="SX1342" s="79"/>
      <c r="SY1342" s="79"/>
      <c r="SZ1342" s="79"/>
      <c r="TA1342" s="79"/>
      <c r="TB1342" s="79"/>
      <c r="TC1342" s="79"/>
      <c r="TD1342" s="79"/>
      <c r="TE1342" s="79"/>
      <c r="TF1342" s="79"/>
      <c r="TG1342" s="79"/>
      <c r="TH1342" s="79"/>
      <c r="TI1342" s="79"/>
      <c r="TJ1342" s="79"/>
      <c r="TK1342" s="79"/>
      <c r="TL1342" s="79"/>
      <c r="TM1342" s="79"/>
      <c r="TN1342" s="79"/>
      <c r="TO1342" s="79"/>
      <c r="TP1342" s="79"/>
      <c r="TQ1342" s="79"/>
      <c r="TR1342" s="79"/>
      <c r="TS1342" s="79"/>
      <c r="TT1342" s="79"/>
      <c r="TU1342" s="79"/>
      <c r="TV1342" s="79"/>
      <c r="TW1342" s="79"/>
      <c r="TX1342" s="79"/>
      <c r="TY1342" s="79"/>
      <c r="TZ1342" s="79"/>
      <c r="UA1342" s="79"/>
      <c r="UB1342" s="79"/>
      <c r="UC1342" s="79"/>
      <c r="UD1342" s="79"/>
      <c r="UE1342" s="79"/>
      <c r="UF1342" s="79"/>
      <c r="UG1342" s="79"/>
      <c r="UH1342" s="79"/>
      <c r="UI1342" s="79"/>
      <c r="UJ1342" s="79"/>
      <c r="UK1342" s="79"/>
      <c r="UL1342" s="79"/>
      <c r="UM1342" s="79"/>
      <c r="UN1342" s="79"/>
      <c r="UO1342" s="79"/>
      <c r="UP1342" s="79"/>
      <c r="UQ1342" s="79"/>
      <c r="UR1342" s="79"/>
      <c r="US1342" s="79"/>
      <c r="UT1342" s="79"/>
      <c r="UU1342" s="79"/>
      <c r="UV1342" s="79"/>
      <c r="UW1342" s="79"/>
      <c r="UX1342" s="79"/>
      <c r="UY1342" s="79"/>
      <c r="UZ1342" s="79"/>
      <c r="VA1342" s="79"/>
      <c r="VB1342" s="79"/>
      <c r="VC1342" s="79"/>
      <c r="VD1342" s="79"/>
      <c r="VE1342" s="79"/>
      <c r="VF1342" s="79"/>
      <c r="VG1342" s="79"/>
      <c r="VH1342" s="79"/>
      <c r="VI1342" s="79"/>
      <c r="VJ1342" s="79"/>
      <c r="VK1342" s="79"/>
      <c r="VL1342" s="79"/>
      <c r="VM1342" s="79"/>
      <c r="VN1342" s="79"/>
      <c r="VO1342" s="79"/>
      <c r="VP1342" s="79"/>
      <c r="VQ1342" s="79"/>
      <c r="VR1342" s="79"/>
      <c r="VS1342" s="79"/>
      <c r="VT1342" s="79"/>
      <c r="VU1342" s="79"/>
      <c r="VV1342" s="79"/>
      <c r="VW1342" s="79"/>
      <c r="VX1342" s="79"/>
      <c r="VY1342" s="79"/>
      <c r="VZ1342" s="79"/>
      <c r="WA1342" s="79"/>
      <c r="WB1342" s="79"/>
      <c r="WC1342" s="79"/>
    </row>
    <row r="1343" spans="1:601" s="102" customFormat="1">
      <c r="A1343" s="54">
        <f>IF(C1343=C1342,A1342,IF(C1343=(C1342+1),A1342,(A1342+1)))</f>
        <v>198</v>
      </c>
      <c r="B1343" s="50" t="str">
        <f>IF(L1343="Stroke",IF(M1343=M1342,IF(A1343&lt;&gt;A1342,1,IF(L1342="Stroke",B1342+1,IF(L1341="Stroke",B1341+1,IF(L1340="Stroke",B1340+1,IF(L1339="Stroke",B1339+1,IF(L1338="Stroke",B1338+1,IF(L1337="Stroke",B1337+1,IF(L1336="Stroke",B1336+1,"")))))))),IF(A1343&lt;&gt;A1341,1,IF(M1343=M1341,IF(L1341="Stroke",B1341+1,IF(M1343=M1340,IF(L1340="Stroke",B1340+1,""))),1))),"")</f>
        <v/>
      </c>
      <c r="C1343" s="54">
        <f t="shared" si="40"/>
        <v>51295</v>
      </c>
      <c r="D1343" s="54" t="str">
        <f t="shared" si="41"/>
        <v>201826</v>
      </c>
      <c r="E1343" s="54">
        <v>2018</v>
      </c>
      <c r="F1343" s="54">
        <v>2</v>
      </c>
      <c r="G1343" s="54">
        <v>6</v>
      </c>
      <c r="H1343" s="54">
        <v>14</v>
      </c>
      <c r="I1343" s="54">
        <v>14</v>
      </c>
      <c r="J1343" s="54">
        <v>55</v>
      </c>
      <c r="K1343" s="54">
        <v>285</v>
      </c>
      <c r="L1343" s="54" t="s">
        <v>182</v>
      </c>
      <c r="M1343" s="122">
        <v>0</v>
      </c>
      <c r="N1343" s="54" t="s">
        <v>21</v>
      </c>
      <c r="O1343" s="54" t="s">
        <v>27</v>
      </c>
      <c r="P1343" s="54">
        <v>0</v>
      </c>
      <c r="Q1343" s="54" t="s">
        <v>160</v>
      </c>
      <c r="R1343" s="61"/>
      <c r="S1343" s="61"/>
      <c r="T1343" s="61"/>
      <c r="U1343" s="79"/>
      <c r="V1343" s="79"/>
      <c r="W1343" s="79"/>
      <c r="X1343" s="79"/>
      <c r="Y1343" s="79"/>
      <c r="Z1343" s="79"/>
      <c r="AA1343" s="79"/>
      <c r="AB1343" s="79"/>
      <c r="AC1343" s="79"/>
      <c r="AD1343" s="79"/>
      <c r="AE1343" s="79"/>
      <c r="AF1343" s="79"/>
      <c r="AG1343" s="79"/>
      <c r="AH1343" s="79"/>
      <c r="AI1343" s="79"/>
      <c r="AJ1343" s="79"/>
      <c r="AK1343" s="79"/>
      <c r="AL1343" s="79"/>
      <c r="AM1343" s="79"/>
      <c r="AN1343" s="79"/>
      <c r="AO1343" s="79"/>
      <c r="AP1343" s="79"/>
      <c r="AQ1343" s="79"/>
      <c r="AR1343" s="79"/>
      <c r="AS1343" s="79"/>
      <c r="AT1343" s="79"/>
      <c r="AU1343" s="79"/>
      <c r="AV1343" s="79"/>
      <c r="AW1343" s="79"/>
      <c r="AX1343" s="79"/>
      <c r="AY1343" s="79"/>
      <c r="AZ1343" s="79"/>
      <c r="BA1343" s="79"/>
      <c r="BB1343" s="79"/>
      <c r="BC1343" s="79"/>
      <c r="BD1343" s="79"/>
      <c r="BE1343" s="79"/>
      <c r="BF1343" s="79"/>
      <c r="BG1343" s="79"/>
      <c r="BH1343" s="79"/>
      <c r="BI1343" s="79"/>
      <c r="BJ1343" s="79"/>
      <c r="BK1343" s="79"/>
      <c r="BL1343" s="79"/>
      <c r="BM1343" s="79"/>
      <c r="BN1343" s="79"/>
      <c r="BO1343" s="79"/>
      <c r="BP1343" s="79"/>
      <c r="BQ1343" s="79"/>
      <c r="BR1343" s="79"/>
      <c r="BS1343" s="79"/>
      <c r="BT1343" s="79"/>
      <c r="BU1343" s="79"/>
      <c r="BV1343" s="79"/>
      <c r="BW1343" s="79"/>
      <c r="BX1343" s="79"/>
      <c r="BY1343" s="79"/>
      <c r="BZ1343" s="79"/>
      <c r="CA1343" s="79"/>
      <c r="CB1343" s="79"/>
      <c r="CC1343" s="79"/>
      <c r="CD1343" s="79"/>
      <c r="CE1343" s="79"/>
      <c r="CF1343" s="79"/>
      <c r="CG1343" s="79"/>
      <c r="CH1343" s="79"/>
      <c r="CI1343" s="79"/>
      <c r="CJ1343" s="79"/>
      <c r="CK1343" s="79"/>
      <c r="CL1343" s="79"/>
      <c r="CM1343" s="79"/>
      <c r="CN1343" s="79"/>
      <c r="CO1343" s="79"/>
      <c r="CP1343" s="79"/>
      <c r="CQ1343" s="79"/>
      <c r="CR1343" s="79"/>
      <c r="CS1343" s="79"/>
      <c r="CT1343" s="79"/>
      <c r="CU1343" s="79"/>
      <c r="CV1343" s="79"/>
      <c r="CW1343" s="79"/>
      <c r="CX1343" s="79"/>
      <c r="CY1343" s="79"/>
      <c r="CZ1343" s="79"/>
      <c r="DA1343" s="79"/>
      <c r="DB1343" s="79"/>
      <c r="DC1343" s="79"/>
      <c r="DD1343" s="79"/>
      <c r="DE1343" s="79"/>
      <c r="DF1343" s="79"/>
      <c r="DG1343" s="79"/>
      <c r="DH1343" s="79"/>
      <c r="DI1343" s="79"/>
      <c r="DJ1343" s="79"/>
      <c r="DK1343" s="79"/>
      <c r="DL1343" s="79"/>
      <c r="DM1343" s="79"/>
      <c r="DN1343" s="79"/>
      <c r="DO1343" s="79"/>
      <c r="DP1343" s="79"/>
      <c r="DQ1343" s="79"/>
      <c r="DR1343" s="79"/>
      <c r="DS1343" s="79"/>
      <c r="DT1343" s="79"/>
      <c r="DU1343" s="79"/>
      <c r="DV1343" s="79"/>
      <c r="DW1343" s="79"/>
      <c r="DX1343" s="79"/>
      <c r="DY1343" s="79"/>
      <c r="DZ1343" s="79"/>
      <c r="EA1343" s="79"/>
      <c r="EB1343" s="79"/>
      <c r="EC1343" s="79"/>
      <c r="ED1343" s="79"/>
      <c r="EE1343" s="79"/>
      <c r="EF1343" s="79"/>
      <c r="EG1343" s="79"/>
      <c r="EH1343" s="79"/>
      <c r="EI1343" s="79"/>
      <c r="EJ1343" s="79"/>
      <c r="EK1343" s="79"/>
      <c r="EL1343" s="79"/>
      <c r="EM1343" s="79"/>
      <c r="EN1343" s="79"/>
      <c r="EO1343" s="79"/>
      <c r="EP1343" s="79"/>
      <c r="EQ1343" s="79"/>
      <c r="ER1343" s="79"/>
      <c r="ES1343" s="79"/>
      <c r="ET1343" s="79"/>
      <c r="EU1343" s="79"/>
      <c r="EV1343" s="79"/>
      <c r="EW1343" s="79"/>
      <c r="EX1343" s="79"/>
      <c r="EY1343" s="79"/>
      <c r="EZ1343" s="79"/>
      <c r="FA1343" s="79"/>
      <c r="FB1343" s="79"/>
      <c r="FC1343" s="79"/>
      <c r="FD1343" s="79"/>
      <c r="FE1343" s="79"/>
      <c r="FF1343" s="79"/>
      <c r="FG1343" s="79"/>
      <c r="FH1343" s="79"/>
      <c r="FI1343" s="79"/>
      <c r="FJ1343" s="79"/>
      <c r="FK1343" s="79"/>
      <c r="FL1343" s="79"/>
      <c r="FM1343" s="79"/>
      <c r="FN1343" s="79"/>
      <c r="FO1343" s="79"/>
      <c r="FP1343" s="79"/>
      <c r="FQ1343" s="79"/>
      <c r="FR1343" s="79"/>
      <c r="FS1343" s="79"/>
      <c r="FT1343" s="79"/>
      <c r="FU1343" s="79"/>
      <c r="FV1343" s="79"/>
      <c r="FW1343" s="79"/>
      <c r="FX1343" s="79"/>
      <c r="FY1343" s="79"/>
      <c r="FZ1343" s="79"/>
      <c r="GA1343" s="79"/>
      <c r="GB1343" s="79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79"/>
      <c r="HP1343" s="79"/>
      <c r="HQ1343" s="79"/>
      <c r="HR1343" s="79"/>
      <c r="HS1343" s="79"/>
      <c r="HT1343" s="79"/>
      <c r="HU1343" s="79"/>
      <c r="HV1343" s="79"/>
      <c r="HW1343" s="79"/>
      <c r="HX1343" s="79"/>
      <c r="HY1343" s="79"/>
      <c r="HZ1343" s="79"/>
      <c r="IA1343" s="79"/>
      <c r="IB1343" s="79"/>
      <c r="IC1343" s="79"/>
      <c r="ID1343" s="79"/>
      <c r="IE1343" s="79"/>
      <c r="IF1343" s="79"/>
      <c r="IG1343" s="79"/>
      <c r="IH1343" s="79"/>
      <c r="II1343" s="79"/>
      <c r="IJ1343" s="79"/>
      <c r="IK1343" s="79"/>
      <c r="IL1343" s="79"/>
      <c r="IM1343" s="79"/>
      <c r="IN1343" s="79"/>
      <c r="IO1343" s="79"/>
      <c r="IP1343" s="79"/>
      <c r="IQ1343" s="79"/>
      <c r="IR1343" s="79"/>
      <c r="IS1343" s="79"/>
      <c r="IT1343" s="79"/>
      <c r="IU1343" s="79"/>
      <c r="IV1343" s="79"/>
      <c r="IW1343" s="79"/>
      <c r="IX1343" s="79"/>
      <c r="IY1343" s="79"/>
      <c r="IZ1343" s="79"/>
      <c r="JA1343" s="79"/>
      <c r="JB1343" s="79"/>
      <c r="JC1343" s="79"/>
      <c r="JD1343" s="79"/>
      <c r="JE1343" s="79"/>
      <c r="JF1343" s="79"/>
      <c r="JG1343" s="79"/>
      <c r="JH1343" s="79"/>
      <c r="JI1343" s="79"/>
      <c r="JJ1343" s="79"/>
      <c r="JK1343" s="79"/>
      <c r="JL1343" s="79"/>
      <c r="JM1343" s="79"/>
      <c r="JN1343" s="79"/>
      <c r="JO1343" s="79"/>
      <c r="JP1343" s="79"/>
      <c r="JQ1343" s="79"/>
      <c r="JR1343" s="79"/>
      <c r="JS1343" s="79"/>
      <c r="JT1343" s="79"/>
      <c r="JU1343" s="79"/>
      <c r="JV1343" s="79"/>
      <c r="JW1343" s="79"/>
      <c r="JX1343" s="79"/>
      <c r="JY1343" s="79"/>
      <c r="JZ1343" s="79"/>
      <c r="KA1343" s="79"/>
      <c r="KB1343" s="79"/>
      <c r="KC1343" s="79"/>
      <c r="KD1343" s="79"/>
      <c r="KE1343" s="79"/>
      <c r="KF1343" s="79"/>
      <c r="KG1343" s="79"/>
      <c r="KH1343" s="79"/>
      <c r="KI1343" s="79"/>
      <c r="KJ1343" s="79"/>
      <c r="KK1343" s="79"/>
      <c r="KL1343" s="79"/>
      <c r="KM1343" s="79"/>
      <c r="KN1343" s="79"/>
      <c r="KO1343" s="79"/>
      <c r="KP1343" s="79"/>
      <c r="KQ1343" s="79"/>
      <c r="KR1343" s="79"/>
      <c r="KS1343" s="79"/>
      <c r="KT1343" s="79"/>
      <c r="KU1343" s="79"/>
      <c r="KV1343" s="79"/>
      <c r="KW1343" s="79"/>
      <c r="KX1343" s="79"/>
      <c r="KY1343" s="79"/>
      <c r="KZ1343" s="79"/>
      <c r="LA1343" s="79"/>
      <c r="LB1343" s="79"/>
      <c r="LC1343" s="79"/>
      <c r="LD1343" s="79"/>
      <c r="LE1343" s="79"/>
      <c r="LF1343" s="79"/>
      <c r="LG1343" s="79"/>
      <c r="LH1343" s="79"/>
      <c r="LI1343" s="79"/>
      <c r="LJ1343" s="79"/>
      <c r="LK1343" s="79"/>
      <c r="LL1343" s="79"/>
      <c r="LM1343" s="79"/>
      <c r="LN1343" s="79"/>
      <c r="LO1343" s="79"/>
      <c r="LP1343" s="79"/>
      <c r="LQ1343" s="79"/>
      <c r="LR1343" s="79"/>
      <c r="LS1343" s="79"/>
      <c r="LT1343" s="79"/>
      <c r="LU1343" s="79"/>
      <c r="LV1343" s="79"/>
      <c r="LW1343" s="79"/>
      <c r="LX1343" s="79"/>
      <c r="LY1343" s="79"/>
      <c r="LZ1343" s="79"/>
      <c r="MA1343" s="79"/>
      <c r="MB1343" s="79"/>
      <c r="MC1343" s="79"/>
      <c r="MD1343" s="79"/>
      <c r="ME1343" s="79"/>
      <c r="MF1343" s="79"/>
      <c r="MG1343" s="79"/>
      <c r="MH1343" s="79"/>
      <c r="MI1343" s="79"/>
      <c r="MJ1343" s="79"/>
      <c r="MK1343" s="79"/>
      <c r="ML1343" s="79"/>
      <c r="MM1343" s="79"/>
      <c r="MN1343" s="79"/>
      <c r="MO1343" s="79"/>
      <c r="MP1343" s="79"/>
      <c r="MQ1343" s="79"/>
      <c r="MR1343" s="79"/>
      <c r="MS1343" s="79"/>
      <c r="MT1343" s="79"/>
      <c r="MU1343" s="79"/>
      <c r="MV1343" s="79"/>
      <c r="MW1343" s="79"/>
      <c r="MX1343" s="79"/>
      <c r="MY1343" s="79"/>
      <c r="MZ1343" s="79"/>
      <c r="NA1343" s="79"/>
      <c r="NB1343" s="79"/>
      <c r="NC1343" s="79"/>
      <c r="ND1343" s="79"/>
      <c r="NE1343" s="79"/>
      <c r="NF1343" s="79"/>
      <c r="NG1343" s="79"/>
      <c r="NH1343" s="79"/>
      <c r="NI1343" s="79"/>
      <c r="NJ1343" s="79"/>
      <c r="NK1343" s="79"/>
      <c r="NL1343" s="79"/>
      <c r="NM1343" s="79"/>
      <c r="NN1343" s="79"/>
      <c r="NO1343" s="79"/>
      <c r="NP1343" s="79"/>
      <c r="NQ1343" s="79"/>
      <c r="NR1343" s="79"/>
      <c r="NS1343" s="79"/>
      <c r="NT1343" s="79"/>
      <c r="NU1343" s="79"/>
      <c r="NV1343" s="79"/>
      <c r="NW1343" s="79"/>
      <c r="NX1343" s="79"/>
      <c r="NY1343" s="79"/>
      <c r="NZ1343" s="79"/>
      <c r="OA1343" s="79"/>
      <c r="OB1343" s="79"/>
      <c r="OC1343" s="79"/>
      <c r="OD1343" s="79"/>
      <c r="OE1343" s="79"/>
      <c r="OF1343" s="79"/>
      <c r="OG1343" s="79"/>
      <c r="OH1343" s="79"/>
      <c r="OI1343" s="79"/>
      <c r="OJ1343" s="79"/>
      <c r="OK1343" s="79"/>
      <c r="OL1343" s="79"/>
      <c r="OM1343" s="79"/>
      <c r="ON1343" s="79"/>
      <c r="OO1343" s="79"/>
      <c r="OP1343" s="79"/>
      <c r="OQ1343" s="79"/>
      <c r="OR1343" s="79"/>
      <c r="OS1343" s="79"/>
      <c r="OT1343" s="79"/>
      <c r="OU1343" s="79"/>
      <c r="OV1343" s="79"/>
      <c r="OW1343" s="79"/>
      <c r="OX1343" s="79"/>
      <c r="OY1343" s="79"/>
      <c r="OZ1343" s="79"/>
      <c r="PA1343" s="79"/>
      <c r="PB1343" s="79"/>
      <c r="PC1343" s="79"/>
      <c r="PD1343" s="79"/>
      <c r="PE1343" s="79"/>
      <c r="PF1343" s="79"/>
      <c r="PG1343" s="79"/>
      <c r="PH1343" s="79"/>
      <c r="PI1343" s="79"/>
      <c r="PJ1343" s="79"/>
      <c r="PK1343" s="79"/>
      <c r="PL1343" s="79"/>
      <c r="PM1343" s="79"/>
      <c r="PN1343" s="79"/>
      <c r="PO1343" s="79"/>
      <c r="PP1343" s="79"/>
      <c r="PQ1343" s="79"/>
      <c r="PR1343" s="79"/>
      <c r="PS1343" s="79"/>
      <c r="PT1343" s="79"/>
      <c r="PU1343" s="79"/>
      <c r="PV1343" s="79"/>
      <c r="PW1343" s="79"/>
      <c r="PX1343" s="79"/>
      <c r="PY1343" s="79"/>
      <c r="PZ1343" s="79"/>
      <c r="QA1343" s="79"/>
      <c r="QB1343" s="79"/>
      <c r="QC1343" s="79"/>
      <c r="QD1343" s="79"/>
      <c r="QE1343" s="79"/>
      <c r="QF1343" s="79"/>
      <c r="QG1343" s="79"/>
      <c r="QH1343" s="79"/>
      <c r="QI1343" s="79"/>
      <c r="QJ1343" s="79"/>
      <c r="QK1343" s="79"/>
      <c r="QL1343" s="79"/>
      <c r="QM1343" s="79"/>
      <c r="QN1343" s="79"/>
      <c r="QO1343" s="79"/>
      <c r="QP1343" s="79"/>
      <c r="QQ1343" s="79"/>
      <c r="QR1343" s="79"/>
      <c r="QS1343" s="79"/>
      <c r="QT1343" s="79"/>
      <c r="QU1343" s="79"/>
      <c r="QV1343" s="79"/>
      <c r="QW1343" s="79"/>
      <c r="QX1343" s="79"/>
      <c r="QY1343" s="79"/>
      <c r="QZ1343" s="79"/>
      <c r="RA1343" s="79"/>
      <c r="RB1343" s="79"/>
      <c r="RC1343" s="79"/>
      <c r="RD1343" s="79"/>
      <c r="RE1343" s="79"/>
      <c r="RF1343" s="79"/>
      <c r="RG1343" s="79"/>
      <c r="RH1343" s="79"/>
      <c r="RI1343" s="79"/>
      <c r="RJ1343" s="79"/>
      <c r="RK1343" s="79"/>
      <c r="RL1343" s="79"/>
      <c r="RM1343" s="79"/>
      <c r="RN1343" s="79"/>
      <c r="RO1343" s="79"/>
      <c r="RP1343" s="79"/>
      <c r="RQ1343" s="79"/>
      <c r="RR1343" s="79"/>
      <c r="RS1343" s="79"/>
      <c r="RT1343" s="79"/>
      <c r="RU1343" s="79"/>
      <c r="RV1343" s="79"/>
      <c r="RW1343" s="79"/>
      <c r="RX1343" s="79"/>
      <c r="RY1343" s="79"/>
      <c r="RZ1343" s="79"/>
      <c r="SA1343" s="79"/>
      <c r="SB1343" s="79"/>
      <c r="SC1343" s="79"/>
      <c r="SD1343" s="79"/>
      <c r="SE1343" s="79"/>
      <c r="SF1343" s="79"/>
      <c r="SG1343" s="79"/>
      <c r="SH1343" s="79"/>
      <c r="SI1343" s="79"/>
      <c r="SJ1343" s="79"/>
      <c r="SK1343" s="79"/>
      <c r="SL1343" s="79"/>
      <c r="SM1343" s="79"/>
      <c r="SN1343" s="79"/>
      <c r="SO1343" s="79"/>
      <c r="SP1343" s="79"/>
      <c r="SQ1343" s="79"/>
      <c r="SR1343" s="79"/>
      <c r="SS1343" s="79"/>
      <c r="ST1343" s="79"/>
      <c r="SU1343" s="79"/>
      <c r="SV1343" s="79"/>
      <c r="SW1343" s="79"/>
      <c r="SX1343" s="79"/>
      <c r="SY1343" s="79"/>
      <c r="SZ1343" s="79"/>
      <c r="TA1343" s="79"/>
      <c r="TB1343" s="79"/>
      <c r="TC1343" s="79"/>
      <c r="TD1343" s="79"/>
      <c r="TE1343" s="79"/>
      <c r="TF1343" s="79"/>
      <c r="TG1343" s="79"/>
      <c r="TH1343" s="79"/>
      <c r="TI1343" s="79"/>
      <c r="TJ1343" s="79"/>
      <c r="TK1343" s="79"/>
      <c r="TL1343" s="79"/>
      <c r="TM1343" s="79"/>
      <c r="TN1343" s="79"/>
      <c r="TO1343" s="79"/>
      <c r="TP1343" s="79"/>
      <c r="TQ1343" s="79"/>
      <c r="TR1343" s="79"/>
      <c r="TS1343" s="79"/>
      <c r="TT1343" s="79"/>
      <c r="TU1343" s="79"/>
      <c r="TV1343" s="79"/>
      <c r="TW1343" s="79"/>
      <c r="TX1343" s="79"/>
      <c r="TY1343" s="79"/>
      <c r="TZ1343" s="79"/>
      <c r="UA1343" s="79"/>
      <c r="UB1343" s="79"/>
      <c r="UC1343" s="79"/>
      <c r="UD1343" s="79"/>
      <c r="UE1343" s="79"/>
      <c r="UF1343" s="79"/>
      <c r="UG1343" s="79"/>
      <c r="UH1343" s="79"/>
      <c r="UI1343" s="79"/>
      <c r="UJ1343" s="79"/>
      <c r="UK1343" s="79"/>
      <c r="UL1343" s="79"/>
      <c r="UM1343" s="79"/>
      <c r="UN1343" s="79"/>
      <c r="UO1343" s="79"/>
      <c r="UP1343" s="79"/>
      <c r="UQ1343" s="79"/>
      <c r="UR1343" s="79"/>
      <c r="US1343" s="79"/>
      <c r="UT1343" s="79"/>
      <c r="UU1343" s="79"/>
      <c r="UV1343" s="79"/>
      <c r="UW1343" s="79"/>
      <c r="UX1343" s="79"/>
      <c r="UY1343" s="79"/>
      <c r="UZ1343" s="79"/>
      <c r="VA1343" s="79"/>
      <c r="VB1343" s="79"/>
      <c r="VC1343" s="79"/>
      <c r="VD1343" s="79"/>
      <c r="VE1343" s="79"/>
      <c r="VF1343" s="79"/>
      <c r="VG1343" s="79"/>
      <c r="VH1343" s="79"/>
      <c r="VI1343" s="79"/>
      <c r="VJ1343" s="79"/>
      <c r="VK1343" s="79"/>
      <c r="VL1343" s="79"/>
      <c r="VM1343" s="79"/>
      <c r="VN1343" s="79"/>
      <c r="VO1343" s="79"/>
      <c r="VP1343" s="79"/>
      <c r="VQ1343" s="79"/>
      <c r="VR1343" s="79"/>
      <c r="VS1343" s="79"/>
      <c r="VT1343" s="79"/>
      <c r="VU1343" s="79"/>
      <c r="VV1343" s="79"/>
      <c r="VW1343" s="79"/>
      <c r="VX1343" s="79"/>
      <c r="VY1343" s="79"/>
      <c r="VZ1343" s="79"/>
      <c r="WA1343" s="79"/>
      <c r="WB1343" s="79"/>
      <c r="WC1343" s="79"/>
    </row>
    <row r="1344" spans="1:601" s="103" customFormat="1">
      <c r="A1344" s="54">
        <f>IF(C1344=C1343,A1343,IF(C1344=(C1343+1),A1343,(A1343+1)))</f>
        <v>198</v>
      </c>
      <c r="B1344" s="50">
        <f>IF(L1344="Stroke",IF(M1344=M1343,IF(A1344&lt;&gt;A1343,1,IF(L1343="Stroke",B1343+1,IF(L1342="Stroke",B1342+1,IF(L1341="Stroke",B1341+1,IF(L1340="Stroke",B1340+1,IF(L1339="Stroke",B1339+1,IF(L1338="Stroke",B1338+1,IF(L1337="Stroke",B1337+1,"")))))))),IF(A1344&lt;&gt;A1342,1,IF(M1344=M1342,IF(L1342="Stroke",B1342+1,IF(M1344=M1341,IF(L1341="Stroke",B1341+1,""))),1))),"")</f>
        <v>1</v>
      </c>
      <c r="C1344" s="54">
        <f t="shared" si="40"/>
        <v>51295</v>
      </c>
      <c r="D1344" s="54" t="str">
        <f t="shared" si="41"/>
        <v>201826</v>
      </c>
      <c r="E1344" s="54">
        <v>2018</v>
      </c>
      <c r="F1344" s="54">
        <v>2</v>
      </c>
      <c r="G1344" s="54">
        <v>6</v>
      </c>
      <c r="H1344" s="54">
        <v>14</v>
      </c>
      <c r="I1344" s="54">
        <v>14</v>
      </c>
      <c r="J1344" s="54">
        <v>55</v>
      </c>
      <c r="K1344" s="54">
        <v>289</v>
      </c>
      <c r="L1344" s="54" t="s">
        <v>26</v>
      </c>
      <c r="M1344" s="54">
        <v>2</v>
      </c>
      <c r="N1344" s="54" t="s">
        <v>21</v>
      </c>
      <c r="O1344" s="54" t="s">
        <v>27</v>
      </c>
      <c r="P1344" s="54">
        <v>13</v>
      </c>
      <c r="Q1344" s="54" t="s">
        <v>161</v>
      </c>
      <c r="R1344" s="61"/>
      <c r="S1344" s="61"/>
      <c r="T1344" s="61"/>
      <c r="U1344" s="79"/>
      <c r="V1344" s="79"/>
      <c r="W1344" s="79"/>
      <c r="X1344" s="79"/>
      <c r="Y1344" s="79"/>
      <c r="Z1344" s="79"/>
      <c r="AA1344" s="79"/>
      <c r="AB1344" s="79"/>
      <c r="AC1344" s="79"/>
      <c r="AD1344" s="79"/>
      <c r="AE1344" s="79"/>
      <c r="AF1344" s="79"/>
      <c r="AG1344" s="79"/>
      <c r="AH1344" s="79"/>
      <c r="AI1344" s="79"/>
      <c r="AJ1344" s="79"/>
      <c r="AK1344" s="79"/>
      <c r="AL1344" s="79"/>
      <c r="AM1344" s="79"/>
      <c r="AN1344" s="79"/>
      <c r="AO1344" s="79"/>
      <c r="AP1344" s="79"/>
      <c r="AQ1344" s="79"/>
      <c r="AR1344" s="79"/>
      <c r="AS1344" s="79"/>
      <c r="AT1344" s="79"/>
      <c r="AU1344" s="79"/>
      <c r="AV1344" s="79"/>
      <c r="AW1344" s="79"/>
      <c r="AX1344" s="79"/>
      <c r="AY1344" s="79"/>
      <c r="AZ1344" s="79"/>
      <c r="BA1344" s="79"/>
      <c r="BB1344" s="79"/>
      <c r="BC1344" s="79"/>
      <c r="BD1344" s="79"/>
      <c r="BE1344" s="79"/>
      <c r="BF1344" s="79"/>
      <c r="BG1344" s="79"/>
      <c r="BH1344" s="79"/>
      <c r="BI1344" s="79"/>
      <c r="BJ1344" s="79"/>
      <c r="BK1344" s="79"/>
      <c r="BL1344" s="79"/>
      <c r="BM1344" s="79"/>
      <c r="BN1344" s="79"/>
      <c r="BO1344" s="79"/>
      <c r="BP1344" s="79"/>
      <c r="BQ1344" s="79"/>
      <c r="BR1344" s="79"/>
      <c r="BS1344" s="79"/>
      <c r="BT1344" s="79"/>
      <c r="BU1344" s="79"/>
      <c r="BV1344" s="79"/>
      <c r="BW1344" s="79"/>
      <c r="BX1344" s="79"/>
      <c r="BY1344" s="79"/>
      <c r="BZ1344" s="79"/>
      <c r="CA1344" s="79"/>
      <c r="CB1344" s="79"/>
      <c r="CC1344" s="79"/>
      <c r="CD1344" s="79"/>
      <c r="CE1344" s="79"/>
      <c r="CF1344" s="79"/>
      <c r="CG1344" s="79"/>
      <c r="CH1344" s="79"/>
      <c r="CI1344" s="79"/>
      <c r="CJ1344" s="79"/>
      <c r="CK1344" s="79"/>
      <c r="CL1344" s="79"/>
      <c r="CM1344" s="79"/>
      <c r="CN1344" s="79"/>
      <c r="CO1344" s="79"/>
      <c r="CP1344" s="79"/>
      <c r="CQ1344" s="79"/>
      <c r="CR1344" s="79"/>
      <c r="CS1344" s="79"/>
      <c r="CT1344" s="79"/>
      <c r="CU1344" s="79"/>
      <c r="CV1344" s="79"/>
      <c r="CW1344" s="79"/>
      <c r="CX1344" s="79"/>
      <c r="CY1344" s="79"/>
      <c r="CZ1344" s="79"/>
      <c r="DA1344" s="79"/>
      <c r="DB1344" s="79"/>
      <c r="DC1344" s="79"/>
      <c r="DD1344" s="79"/>
      <c r="DE1344" s="79"/>
      <c r="DF1344" s="79"/>
      <c r="DG1344" s="79"/>
      <c r="DH1344" s="79"/>
      <c r="DI1344" s="79"/>
      <c r="DJ1344" s="79"/>
      <c r="DK1344" s="79"/>
      <c r="DL1344" s="79"/>
      <c r="DM1344" s="79"/>
      <c r="DN1344" s="79"/>
      <c r="DO1344" s="79"/>
      <c r="DP1344" s="79"/>
      <c r="DQ1344" s="79"/>
      <c r="DR1344" s="79"/>
      <c r="DS1344" s="79"/>
      <c r="DT1344" s="79"/>
      <c r="DU1344" s="79"/>
      <c r="DV1344" s="79"/>
      <c r="DW1344" s="79"/>
      <c r="DX1344" s="79"/>
      <c r="DY1344" s="79"/>
      <c r="DZ1344" s="79"/>
      <c r="EA1344" s="79"/>
      <c r="EB1344" s="79"/>
      <c r="EC1344" s="79"/>
      <c r="ED1344" s="79"/>
      <c r="EE1344" s="79"/>
      <c r="EF1344" s="79"/>
      <c r="EG1344" s="79"/>
      <c r="EH1344" s="79"/>
      <c r="EI1344" s="79"/>
      <c r="EJ1344" s="79"/>
      <c r="EK1344" s="79"/>
      <c r="EL1344" s="79"/>
      <c r="EM1344" s="79"/>
      <c r="EN1344" s="79"/>
      <c r="EO1344" s="79"/>
      <c r="EP1344" s="79"/>
      <c r="EQ1344" s="79"/>
      <c r="ER1344" s="79"/>
      <c r="ES1344" s="79"/>
      <c r="ET1344" s="79"/>
      <c r="EU1344" s="79"/>
      <c r="EV1344" s="79"/>
      <c r="EW1344" s="79"/>
      <c r="EX1344" s="79"/>
      <c r="EY1344" s="79"/>
      <c r="EZ1344" s="79"/>
      <c r="FA1344" s="79"/>
      <c r="FB1344" s="79"/>
      <c r="FC1344" s="79"/>
      <c r="FD1344" s="79"/>
      <c r="FE1344" s="79"/>
      <c r="FF1344" s="79"/>
      <c r="FG1344" s="79"/>
      <c r="FH1344" s="79"/>
      <c r="FI1344" s="79"/>
      <c r="FJ1344" s="79"/>
      <c r="FK1344" s="79"/>
      <c r="FL1344" s="79"/>
      <c r="FM1344" s="79"/>
      <c r="FN1344" s="79"/>
      <c r="FO1344" s="79"/>
      <c r="FP1344" s="79"/>
      <c r="FQ1344" s="79"/>
      <c r="FR1344" s="79"/>
      <c r="FS1344" s="79"/>
      <c r="FT1344" s="79"/>
      <c r="FU1344" s="79"/>
      <c r="FV1344" s="79"/>
      <c r="FW1344" s="79"/>
      <c r="FX1344" s="79"/>
      <c r="FY1344" s="79"/>
      <c r="FZ1344" s="79"/>
      <c r="GA1344" s="79"/>
      <c r="GB1344" s="79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79"/>
      <c r="HP1344" s="79"/>
      <c r="HQ1344" s="79"/>
      <c r="HR1344" s="79"/>
      <c r="HS1344" s="79"/>
      <c r="HT1344" s="79"/>
      <c r="HU1344" s="79"/>
      <c r="HV1344" s="79"/>
      <c r="HW1344" s="79"/>
      <c r="HX1344" s="79"/>
      <c r="HY1344" s="79"/>
      <c r="HZ1344" s="79"/>
      <c r="IA1344" s="79"/>
      <c r="IB1344" s="79"/>
      <c r="IC1344" s="79"/>
      <c r="ID1344" s="79"/>
      <c r="IE1344" s="79"/>
      <c r="IF1344" s="79"/>
      <c r="IG1344" s="79"/>
      <c r="IH1344" s="79"/>
      <c r="II1344" s="79"/>
      <c r="IJ1344" s="79"/>
      <c r="IK1344" s="79"/>
      <c r="IL1344" s="79"/>
      <c r="IM1344" s="79"/>
      <c r="IN1344" s="79"/>
      <c r="IO1344" s="79"/>
      <c r="IP1344" s="79"/>
      <c r="IQ1344" s="79"/>
      <c r="IR1344" s="79"/>
      <c r="IS1344" s="79"/>
      <c r="IT1344" s="79"/>
      <c r="IU1344" s="79"/>
      <c r="IV1344" s="79"/>
      <c r="IW1344" s="79"/>
      <c r="IX1344" s="79"/>
      <c r="IY1344" s="79"/>
      <c r="IZ1344" s="79"/>
      <c r="JA1344" s="79"/>
      <c r="JB1344" s="79"/>
      <c r="JC1344" s="79"/>
      <c r="JD1344" s="79"/>
      <c r="JE1344" s="79"/>
      <c r="JF1344" s="79"/>
      <c r="JG1344" s="79"/>
      <c r="JH1344" s="79"/>
      <c r="JI1344" s="79"/>
      <c r="JJ1344" s="79"/>
      <c r="JK1344" s="79"/>
      <c r="JL1344" s="79"/>
      <c r="JM1344" s="79"/>
      <c r="JN1344" s="79"/>
      <c r="JO1344" s="79"/>
      <c r="JP1344" s="79"/>
      <c r="JQ1344" s="79"/>
      <c r="JR1344" s="79"/>
      <c r="JS1344" s="79"/>
      <c r="JT1344" s="79"/>
      <c r="JU1344" s="79"/>
      <c r="JV1344" s="79"/>
      <c r="JW1344" s="79"/>
      <c r="JX1344" s="79"/>
      <c r="JY1344" s="79"/>
      <c r="JZ1344" s="79"/>
      <c r="KA1344" s="79"/>
      <c r="KB1344" s="79"/>
      <c r="KC1344" s="79"/>
      <c r="KD1344" s="79"/>
      <c r="KE1344" s="79"/>
      <c r="KF1344" s="79"/>
      <c r="KG1344" s="79"/>
      <c r="KH1344" s="79"/>
      <c r="KI1344" s="79"/>
      <c r="KJ1344" s="79"/>
      <c r="KK1344" s="79"/>
      <c r="KL1344" s="79"/>
      <c r="KM1344" s="79"/>
      <c r="KN1344" s="79"/>
      <c r="KO1344" s="79"/>
      <c r="KP1344" s="79"/>
      <c r="KQ1344" s="79"/>
      <c r="KR1344" s="79"/>
      <c r="KS1344" s="79"/>
      <c r="KT1344" s="79"/>
      <c r="KU1344" s="79"/>
      <c r="KV1344" s="79"/>
      <c r="KW1344" s="79"/>
      <c r="KX1344" s="79"/>
      <c r="KY1344" s="79"/>
      <c r="KZ1344" s="79"/>
      <c r="LA1344" s="79"/>
      <c r="LB1344" s="79"/>
      <c r="LC1344" s="79"/>
      <c r="LD1344" s="79"/>
      <c r="LE1344" s="79"/>
      <c r="LF1344" s="79"/>
      <c r="LG1344" s="79"/>
      <c r="LH1344" s="79"/>
      <c r="LI1344" s="79"/>
      <c r="LJ1344" s="79"/>
      <c r="LK1344" s="79"/>
      <c r="LL1344" s="79"/>
      <c r="LM1344" s="79"/>
      <c r="LN1344" s="79"/>
      <c r="LO1344" s="79"/>
      <c r="LP1344" s="79"/>
      <c r="LQ1344" s="79"/>
      <c r="LR1344" s="79"/>
      <c r="LS1344" s="79"/>
      <c r="LT1344" s="79"/>
      <c r="LU1344" s="79"/>
      <c r="LV1344" s="79"/>
      <c r="LW1344" s="79"/>
      <c r="LX1344" s="79"/>
      <c r="LY1344" s="79"/>
      <c r="LZ1344" s="79"/>
      <c r="MA1344" s="79"/>
      <c r="MB1344" s="79"/>
      <c r="MC1344" s="79"/>
      <c r="MD1344" s="79"/>
      <c r="ME1344" s="79"/>
      <c r="MF1344" s="79"/>
      <c r="MG1344" s="79"/>
      <c r="MH1344" s="79"/>
      <c r="MI1344" s="79"/>
      <c r="MJ1344" s="79"/>
      <c r="MK1344" s="79"/>
      <c r="ML1344" s="79"/>
      <c r="MM1344" s="79"/>
      <c r="MN1344" s="79"/>
      <c r="MO1344" s="79"/>
      <c r="MP1344" s="79"/>
      <c r="MQ1344" s="79"/>
      <c r="MR1344" s="79"/>
      <c r="MS1344" s="79"/>
      <c r="MT1344" s="79"/>
      <c r="MU1344" s="79"/>
      <c r="MV1344" s="79"/>
      <c r="MW1344" s="79"/>
      <c r="MX1344" s="79"/>
      <c r="MY1344" s="79"/>
      <c r="MZ1344" s="79"/>
      <c r="NA1344" s="79"/>
      <c r="NB1344" s="79"/>
      <c r="NC1344" s="79"/>
      <c r="ND1344" s="79"/>
      <c r="NE1344" s="79"/>
      <c r="NF1344" s="79"/>
      <c r="NG1344" s="79"/>
      <c r="NH1344" s="79"/>
      <c r="NI1344" s="79"/>
      <c r="NJ1344" s="79"/>
      <c r="NK1344" s="79"/>
      <c r="NL1344" s="79"/>
      <c r="NM1344" s="79"/>
      <c r="NN1344" s="79"/>
      <c r="NO1344" s="79"/>
      <c r="NP1344" s="79"/>
      <c r="NQ1344" s="79"/>
      <c r="NR1344" s="79"/>
      <c r="NS1344" s="79"/>
      <c r="NT1344" s="79"/>
      <c r="NU1344" s="79"/>
      <c r="NV1344" s="79"/>
      <c r="NW1344" s="79"/>
      <c r="NX1344" s="79"/>
      <c r="NY1344" s="79"/>
      <c r="NZ1344" s="79"/>
      <c r="OA1344" s="79"/>
      <c r="OB1344" s="79"/>
      <c r="OC1344" s="79"/>
      <c r="OD1344" s="79"/>
      <c r="OE1344" s="79"/>
      <c r="OF1344" s="79"/>
      <c r="OG1344" s="79"/>
      <c r="OH1344" s="79"/>
      <c r="OI1344" s="79"/>
      <c r="OJ1344" s="79"/>
      <c r="OK1344" s="79"/>
      <c r="OL1344" s="79"/>
      <c r="OM1344" s="79"/>
      <c r="ON1344" s="79"/>
      <c r="OO1344" s="79"/>
      <c r="OP1344" s="79"/>
      <c r="OQ1344" s="79"/>
      <c r="OR1344" s="79"/>
      <c r="OS1344" s="79"/>
      <c r="OT1344" s="79"/>
      <c r="OU1344" s="79"/>
      <c r="OV1344" s="79"/>
      <c r="OW1344" s="79"/>
      <c r="OX1344" s="79"/>
      <c r="OY1344" s="79"/>
      <c r="OZ1344" s="79"/>
      <c r="PA1344" s="79"/>
      <c r="PB1344" s="79"/>
      <c r="PC1344" s="79"/>
      <c r="PD1344" s="79"/>
      <c r="PE1344" s="79"/>
      <c r="PF1344" s="79"/>
      <c r="PG1344" s="79"/>
      <c r="PH1344" s="79"/>
      <c r="PI1344" s="79"/>
      <c r="PJ1344" s="79"/>
      <c r="PK1344" s="79"/>
      <c r="PL1344" s="79"/>
      <c r="PM1344" s="79"/>
      <c r="PN1344" s="79"/>
      <c r="PO1344" s="79"/>
      <c r="PP1344" s="79"/>
      <c r="PQ1344" s="79"/>
      <c r="PR1344" s="79"/>
      <c r="PS1344" s="79"/>
      <c r="PT1344" s="79"/>
      <c r="PU1344" s="79"/>
      <c r="PV1344" s="79"/>
      <c r="PW1344" s="79"/>
      <c r="PX1344" s="79"/>
      <c r="PY1344" s="79"/>
      <c r="PZ1344" s="79"/>
      <c r="QA1344" s="79"/>
      <c r="QB1344" s="79"/>
      <c r="QC1344" s="79"/>
      <c r="QD1344" s="79"/>
      <c r="QE1344" s="79"/>
      <c r="QF1344" s="79"/>
      <c r="QG1344" s="79"/>
      <c r="QH1344" s="79"/>
      <c r="QI1344" s="79"/>
      <c r="QJ1344" s="79"/>
      <c r="QK1344" s="79"/>
      <c r="QL1344" s="79"/>
      <c r="QM1344" s="79"/>
      <c r="QN1344" s="79"/>
      <c r="QO1344" s="79"/>
      <c r="QP1344" s="79"/>
      <c r="QQ1344" s="79"/>
      <c r="QR1344" s="79"/>
      <c r="QS1344" s="79"/>
      <c r="QT1344" s="79"/>
      <c r="QU1344" s="79"/>
      <c r="QV1344" s="79"/>
      <c r="QW1344" s="79"/>
      <c r="QX1344" s="79"/>
      <c r="QY1344" s="79"/>
      <c r="QZ1344" s="79"/>
      <c r="RA1344" s="79"/>
      <c r="RB1344" s="79"/>
      <c r="RC1344" s="79"/>
      <c r="RD1344" s="79"/>
      <c r="RE1344" s="79"/>
      <c r="RF1344" s="79"/>
      <c r="RG1344" s="79"/>
      <c r="RH1344" s="79"/>
      <c r="RI1344" s="79"/>
      <c r="RJ1344" s="79"/>
      <c r="RK1344" s="79"/>
      <c r="RL1344" s="79"/>
      <c r="RM1344" s="79"/>
      <c r="RN1344" s="79"/>
      <c r="RO1344" s="79"/>
      <c r="RP1344" s="79"/>
      <c r="RQ1344" s="79"/>
      <c r="RR1344" s="79"/>
      <c r="RS1344" s="79"/>
      <c r="RT1344" s="79"/>
      <c r="RU1344" s="79"/>
      <c r="RV1344" s="79"/>
      <c r="RW1344" s="79"/>
      <c r="RX1344" s="79"/>
      <c r="RY1344" s="79"/>
      <c r="RZ1344" s="79"/>
      <c r="SA1344" s="79"/>
      <c r="SB1344" s="79"/>
      <c r="SC1344" s="79"/>
      <c r="SD1344" s="79"/>
      <c r="SE1344" s="79"/>
      <c r="SF1344" s="79"/>
      <c r="SG1344" s="79"/>
      <c r="SH1344" s="79"/>
      <c r="SI1344" s="79"/>
      <c r="SJ1344" s="79"/>
      <c r="SK1344" s="79"/>
      <c r="SL1344" s="79"/>
      <c r="SM1344" s="79"/>
      <c r="SN1344" s="79"/>
      <c r="SO1344" s="79"/>
      <c r="SP1344" s="79"/>
      <c r="SQ1344" s="79"/>
      <c r="SR1344" s="79"/>
      <c r="SS1344" s="79"/>
      <c r="ST1344" s="79"/>
      <c r="SU1344" s="79"/>
      <c r="SV1344" s="79"/>
      <c r="SW1344" s="79"/>
      <c r="SX1344" s="79"/>
      <c r="SY1344" s="79"/>
      <c r="SZ1344" s="79"/>
      <c r="TA1344" s="79"/>
      <c r="TB1344" s="79"/>
      <c r="TC1344" s="79"/>
      <c r="TD1344" s="79"/>
      <c r="TE1344" s="79"/>
      <c r="TF1344" s="79"/>
      <c r="TG1344" s="79"/>
      <c r="TH1344" s="79"/>
      <c r="TI1344" s="79"/>
      <c r="TJ1344" s="79"/>
      <c r="TK1344" s="79"/>
      <c r="TL1344" s="79"/>
      <c r="TM1344" s="79"/>
      <c r="TN1344" s="79"/>
      <c r="TO1344" s="79"/>
      <c r="TP1344" s="79"/>
      <c r="TQ1344" s="79"/>
      <c r="TR1344" s="79"/>
      <c r="TS1344" s="79"/>
      <c r="TT1344" s="79"/>
      <c r="TU1344" s="79"/>
      <c r="TV1344" s="79"/>
      <c r="TW1344" s="79"/>
      <c r="TX1344" s="79"/>
      <c r="TY1344" s="79"/>
      <c r="TZ1344" s="79"/>
      <c r="UA1344" s="79"/>
      <c r="UB1344" s="79"/>
      <c r="UC1344" s="79"/>
      <c r="UD1344" s="79"/>
      <c r="UE1344" s="79"/>
      <c r="UF1344" s="79"/>
      <c r="UG1344" s="79"/>
      <c r="UH1344" s="79"/>
      <c r="UI1344" s="79"/>
      <c r="UJ1344" s="79"/>
      <c r="UK1344" s="79"/>
      <c r="UL1344" s="79"/>
      <c r="UM1344" s="79"/>
      <c r="UN1344" s="79"/>
      <c r="UO1344" s="79"/>
      <c r="UP1344" s="79"/>
      <c r="UQ1344" s="79"/>
      <c r="UR1344" s="79"/>
      <c r="US1344" s="79"/>
      <c r="UT1344" s="79"/>
      <c r="UU1344" s="79"/>
      <c r="UV1344" s="79"/>
      <c r="UW1344" s="79"/>
      <c r="UX1344" s="79"/>
      <c r="UY1344" s="79"/>
      <c r="UZ1344" s="79"/>
      <c r="VA1344" s="79"/>
      <c r="VB1344" s="79"/>
      <c r="VC1344" s="79"/>
      <c r="VD1344" s="79"/>
      <c r="VE1344" s="79"/>
      <c r="VF1344" s="79"/>
      <c r="VG1344" s="79"/>
      <c r="VH1344" s="79"/>
      <c r="VI1344" s="79"/>
      <c r="VJ1344" s="79"/>
      <c r="VK1344" s="79"/>
      <c r="VL1344" s="79"/>
      <c r="VM1344" s="79"/>
      <c r="VN1344" s="79"/>
      <c r="VO1344" s="79"/>
      <c r="VP1344" s="79"/>
      <c r="VQ1344" s="79"/>
      <c r="VR1344" s="79"/>
      <c r="VS1344" s="79"/>
      <c r="VT1344" s="79"/>
      <c r="VU1344" s="79"/>
      <c r="VV1344" s="79"/>
      <c r="VW1344" s="79"/>
      <c r="VX1344" s="79"/>
      <c r="VY1344" s="79"/>
      <c r="VZ1344" s="79"/>
      <c r="WA1344" s="79"/>
      <c r="WB1344" s="79"/>
      <c r="WC1344" s="79"/>
    </row>
    <row r="1345" spans="1:601" s="102" customFormat="1">
      <c r="A1345" s="54">
        <f>IF(C1345=C1344,A1344,IF(C1345=(C1344+1),A1344,(A1344+1)))</f>
        <v>198</v>
      </c>
      <c r="B1345" s="50">
        <f>IF(L1345="Stroke",IF(M1345=M1344,IF(A1345&lt;&gt;A1344,1,IF(L1344="Stroke",B1344+1,IF(L1343="Stroke",B1343+1,IF(L1342="Stroke",B1342+1,IF(L1341="Stroke",B1341+1,IF(L1340="Stroke",B1340+1,IF(L1339="Stroke",B1339+1,IF(L1338="Stroke",B1338+1,"")))))))),IF(A1345&lt;&gt;A1343,1,IF(M1345=M1343,IF(L1343="Stroke",B1343+1,IF(M1345=M1342,IF(L1342="Stroke",B1342+1,""))),1))),"")</f>
        <v>2</v>
      </c>
      <c r="C1345" s="54">
        <f t="shared" si="40"/>
        <v>51295</v>
      </c>
      <c r="D1345" s="54" t="str">
        <f t="shared" si="41"/>
        <v>201826</v>
      </c>
      <c r="E1345" s="54">
        <v>2018</v>
      </c>
      <c r="F1345" s="54">
        <v>2</v>
      </c>
      <c r="G1345" s="54">
        <v>6</v>
      </c>
      <c r="H1345" s="54">
        <v>14</v>
      </c>
      <c r="I1345" s="54">
        <v>14</v>
      </c>
      <c r="J1345" s="54">
        <v>55</v>
      </c>
      <c r="K1345" s="54">
        <v>353</v>
      </c>
      <c r="L1345" s="54" t="s">
        <v>26</v>
      </c>
      <c r="M1345" s="54">
        <v>2</v>
      </c>
      <c r="N1345" s="54" t="s">
        <v>21</v>
      </c>
      <c r="O1345" s="54" t="s">
        <v>27</v>
      </c>
      <c r="P1345" s="54">
        <v>7</v>
      </c>
      <c r="Q1345" s="54"/>
      <c r="R1345" s="61"/>
      <c r="S1345" s="61"/>
      <c r="T1345" s="61"/>
      <c r="U1345" s="79"/>
      <c r="V1345" s="79"/>
      <c r="W1345" s="79"/>
      <c r="X1345" s="79"/>
      <c r="Y1345" s="79"/>
      <c r="Z1345" s="79"/>
      <c r="AA1345" s="79"/>
      <c r="AB1345" s="79"/>
      <c r="AC1345" s="79"/>
      <c r="AD1345" s="79"/>
      <c r="AE1345" s="79"/>
      <c r="AF1345" s="79"/>
      <c r="AG1345" s="79"/>
      <c r="AH1345" s="79"/>
      <c r="AI1345" s="79"/>
      <c r="AJ1345" s="79"/>
      <c r="AK1345" s="79"/>
      <c r="AL1345" s="79"/>
      <c r="AM1345" s="79"/>
      <c r="AN1345" s="79"/>
      <c r="AO1345" s="79"/>
      <c r="AP1345" s="79"/>
      <c r="AQ1345" s="79"/>
      <c r="AR1345" s="79"/>
      <c r="AS1345" s="79"/>
      <c r="AT1345" s="79"/>
      <c r="AU1345" s="79"/>
      <c r="AV1345" s="79"/>
      <c r="AW1345" s="79"/>
      <c r="AX1345" s="79"/>
      <c r="AY1345" s="79"/>
      <c r="AZ1345" s="79"/>
      <c r="BA1345" s="79"/>
      <c r="BB1345" s="79"/>
      <c r="BC1345" s="79"/>
      <c r="BD1345" s="79"/>
      <c r="BE1345" s="79"/>
      <c r="BF1345" s="79"/>
      <c r="BG1345" s="79"/>
      <c r="BH1345" s="79"/>
      <c r="BI1345" s="79"/>
      <c r="BJ1345" s="79"/>
      <c r="BK1345" s="79"/>
      <c r="BL1345" s="79"/>
      <c r="BM1345" s="79"/>
      <c r="BN1345" s="79"/>
      <c r="BO1345" s="79"/>
      <c r="BP1345" s="79"/>
      <c r="BQ1345" s="79"/>
      <c r="BR1345" s="79"/>
      <c r="BS1345" s="79"/>
      <c r="BT1345" s="79"/>
      <c r="BU1345" s="79"/>
      <c r="BV1345" s="79"/>
      <c r="BW1345" s="79"/>
      <c r="BX1345" s="79"/>
      <c r="BY1345" s="79"/>
      <c r="BZ1345" s="79"/>
      <c r="CA1345" s="79"/>
      <c r="CB1345" s="79"/>
      <c r="CC1345" s="79"/>
      <c r="CD1345" s="79"/>
      <c r="CE1345" s="79"/>
      <c r="CF1345" s="79"/>
      <c r="CG1345" s="79"/>
      <c r="CH1345" s="79"/>
      <c r="CI1345" s="79"/>
      <c r="CJ1345" s="79"/>
      <c r="CK1345" s="79"/>
      <c r="CL1345" s="79"/>
      <c r="CM1345" s="79"/>
      <c r="CN1345" s="79"/>
      <c r="CO1345" s="79"/>
      <c r="CP1345" s="79"/>
      <c r="CQ1345" s="79"/>
      <c r="CR1345" s="79"/>
      <c r="CS1345" s="79"/>
      <c r="CT1345" s="79"/>
      <c r="CU1345" s="79"/>
      <c r="CV1345" s="79"/>
      <c r="CW1345" s="79"/>
      <c r="CX1345" s="79"/>
      <c r="CY1345" s="79"/>
      <c r="CZ1345" s="79"/>
      <c r="DA1345" s="79"/>
      <c r="DB1345" s="79"/>
      <c r="DC1345" s="79"/>
      <c r="DD1345" s="79"/>
      <c r="DE1345" s="79"/>
      <c r="DF1345" s="79"/>
      <c r="DG1345" s="79"/>
      <c r="DH1345" s="79"/>
      <c r="DI1345" s="79"/>
      <c r="DJ1345" s="79"/>
      <c r="DK1345" s="79"/>
      <c r="DL1345" s="79"/>
      <c r="DM1345" s="79"/>
      <c r="DN1345" s="79"/>
      <c r="DO1345" s="79"/>
      <c r="DP1345" s="79"/>
      <c r="DQ1345" s="79"/>
      <c r="DR1345" s="79"/>
      <c r="DS1345" s="79"/>
      <c r="DT1345" s="79"/>
      <c r="DU1345" s="79"/>
      <c r="DV1345" s="79"/>
      <c r="DW1345" s="79"/>
      <c r="DX1345" s="79"/>
      <c r="DY1345" s="79"/>
      <c r="DZ1345" s="79"/>
      <c r="EA1345" s="79"/>
      <c r="EB1345" s="79"/>
      <c r="EC1345" s="79"/>
      <c r="ED1345" s="79"/>
      <c r="EE1345" s="79"/>
      <c r="EF1345" s="79"/>
      <c r="EG1345" s="79"/>
      <c r="EH1345" s="79"/>
      <c r="EI1345" s="79"/>
      <c r="EJ1345" s="79"/>
      <c r="EK1345" s="79"/>
      <c r="EL1345" s="79"/>
      <c r="EM1345" s="79"/>
      <c r="EN1345" s="79"/>
      <c r="EO1345" s="79"/>
      <c r="EP1345" s="79"/>
      <c r="EQ1345" s="79"/>
      <c r="ER1345" s="79"/>
      <c r="ES1345" s="79"/>
      <c r="ET1345" s="79"/>
      <c r="EU1345" s="79"/>
      <c r="EV1345" s="79"/>
      <c r="EW1345" s="79"/>
      <c r="EX1345" s="79"/>
      <c r="EY1345" s="79"/>
      <c r="EZ1345" s="79"/>
      <c r="FA1345" s="79"/>
      <c r="FB1345" s="79"/>
      <c r="FC1345" s="79"/>
      <c r="FD1345" s="79"/>
      <c r="FE1345" s="79"/>
      <c r="FF1345" s="79"/>
      <c r="FG1345" s="79"/>
      <c r="FH1345" s="79"/>
      <c r="FI1345" s="79"/>
      <c r="FJ1345" s="79"/>
      <c r="FK1345" s="79"/>
      <c r="FL1345" s="79"/>
      <c r="FM1345" s="79"/>
      <c r="FN1345" s="79"/>
      <c r="FO1345" s="79"/>
      <c r="FP1345" s="79"/>
      <c r="FQ1345" s="79"/>
      <c r="FR1345" s="79"/>
      <c r="FS1345" s="79"/>
      <c r="FT1345" s="79"/>
      <c r="FU1345" s="79"/>
      <c r="FV1345" s="79"/>
      <c r="FW1345" s="79"/>
      <c r="FX1345" s="79"/>
      <c r="FY1345" s="79"/>
      <c r="FZ1345" s="79"/>
      <c r="GA1345" s="79"/>
      <c r="GB1345" s="79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79"/>
      <c r="HP1345" s="79"/>
      <c r="HQ1345" s="79"/>
      <c r="HR1345" s="79"/>
      <c r="HS1345" s="79"/>
      <c r="HT1345" s="79"/>
      <c r="HU1345" s="79"/>
      <c r="HV1345" s="79"/>
      <c r="HW1345" s="79"/>
      <c r="HX1345" s="79"/>
      <c r="HY1345" s="79"/>
      <c r="HZ1345" s="79"/>
      <c r="IA1345" s="79"/>
      <c r="IB1345" s="79"/>
      <c r="IC1345" s="79"/>
      <c r="ID1345" s="79"/>
      <c r="IE1345" s="79"/>
      <c r="IF1345" s="79"/>
      <c r="IG1345" s="79"/>
      <c r="IH1345" s="79"/>
      <c r="II1345" s="79"/>
      <c r="IJ1345" s="79"/>
      <c r="IK1345" s="79"/>
      <c r="IL1345" s="79"/>
      <c r="IM1345" s="79"/>
      <c r="IN1345" s="79"/>
      <c r="IO1345" s="79"/>
      <c r="IP1345" s="79"/>
      <c r="IQ1345" s="79"/>
      <c r="IR1345" s="79"/>
      <c r="IS1345" s="79"/>
      <c r="IT1345" s="79"/>
      <c r="IU1345" s="79"/>
      <c r="IV1345" s="79"/>
      <c r="IW1345" s="79"/>
      <c r="IX1345" s="79"/>
      <c r="IY1345" s="79"/>
      <c r="IZ1345" s="79"/>
      <c r="JA1345" s="79"/>
      <c r="JB1345" s="79"/>
      <c r="JC1345" s="79"/>
      <c r="JD1345" s="79"/>
      <c r="JE1345" s="79"/>
      <c r="JF1345" s="79"/>
      <c r="JG1345" s="79"/>
      <c r="JH1345" s="79"/>
      <c r="JI1345" s="79"/>
      <c r="JJ1345" s="79"/>
      <c r="JK1345" s="79"/>
      <c r="JL1345" s="79"/>
      <c r="JM1345" s="79"/>
      <c r="JN1345" s="79"/>
      <c r="JO1345" s="79"/>
      <c r="JP1345" s="79"/>
      <c r="JQ1345" s="79"/>
      <c r="JR1345" s="79"/>
      <c r="JS1345" s="79"/>
      <c r="JT1345" s="79"/>
      <c r="JU1345" s="79"/>
      <c r="JV1345" s="79"/>
      <c r="JW1345" s="79"/>
      <c r="JX1345" s="79"/>
      <c r="JY1345" s="79"/>
      <c r="JZ1345" s="79"/>
      <c r="KA1345" s="79"/>
      <c r="KB1345" s="79"/>
      <c r="KC1345" s="79"/>
      <c r="KD1345" s="79"/>
      <c r="KE1345" s="79"/>
      <c r="KF1345" s="79"/>
      <c r="KG1345" s="79"/>
      <c r="KH1345" s="79"/>
      <c r="KI1345" s="79"/>
      <c r="KJ1345" s="79"/>
      <c r="KK1345" s="79"/>
      <c r="KL1345" s="79"/>
      <c r="KM1345" s="79"/>
      <c r="KN1345" s="79"/>
      <c r="KO1345" s="79"/>
      <c r="KP1345" s="79"/>
      <c r="KQ1345" s="79"/>
      <c r="KR1345" s="79"/>
      <c r="KS1345" s="79"/>
      <c r="KT1345" s="79"/>
      <c r="KU1345" s="79"/>
      <c r="KV1345" s="79"/>
      <c r="KW1345" s="79"/>
      <c r="KX1345" s="79"/>
      <c r="KY1345" s="79"/>
      <c r="KZ1345" s="79"/>
      <c r="LA1345" s="79"/>
      <c r="LB1345" s="79"/>
      <c r="LC1345" s="79"/>
      <c r="LD1345" s="79"/>
      <c r="LE1345" s="79"/>
      <c r="LF1345" s="79"/>
      <c r="LG1345" s="79"/>
      <c r="LH1345" s="79"/>
      <c r="LI1345" s="79"/>
      <c r="LJ1345" s="79"/>
      <c r="LK1345" s="79"/>
      <c r="LL1345" s="79"/>
      <c r="LM1345" s="79"/>
      <c r="LN1345" s="79"/>
      <c r="LO1345" s="79"/>
      <c r="LP1345" s="79"/>
      <c r="LQ1345" s="79"/>
      <c r="LR1345" s="79"/>
      <c r="LS1345" s="79"/>
      <c r="LT1345" s="79"/>
      <c r="LU1345" s="79"/>
      <c r="LV1345" s="79"/>
      <c r="LW1345" s="79"/>
      <c r="LX1345" s="79"/>
      <c r="LY1345" s="79"/>
      <c r="LZ1345" s="79"/>
      <c r="MA1345" s="79"/>
      <c r="MB1345" s="79"/>
      <c r="MC1345" s="79"/>
      <c r="MD1345" s="79"/>
      <c r="ME1345" s="79"/>
      <c r="MF1345" s="79"/>
      <c r="MG1345" s="79"/>
      <c r="MH1345" s="79"/>
      <c r="MI1345" s="79"/>
      <c r="MJ1345" s="79"/>
      <c r="MK1345" s="79"/>
      <c r="ML1345" s="79"/>
      <c r="MM1345" s="79"/>
      <c r="MN1345" s="79"/>
      <c r="MO1345" s="79"/>
      <c r="MP1345" s="79"/>
      <c r="MQ1345" s="79"/>
      <c r="MR1345" s="79"/>
      <c r="MS1345" s="79"/>
      <c r="MT1345" s="79"/>
      <c r="MU1345" s="79"/>
      <c r="MV1345" s="79"/>
      <c r="MW1345" s="79"/>
      <c r="MX1345" s="79"/>
      <c r="MY1345" s="79"/>
      <c r="MZ1345" s="79"/>
      <c r="NA1345" s="79"/>
      <c r="NB1345" s="79"/>
      <c r="NC1345" s="79"/>
      <c r="ND1345" s="79"/>
      <c r="NE1345" s="79"/>
      <c r="NF1345" s="79"/>
      <c r="NG1345" s="79"/>
      <c r="NH1345" s="79"/>
      <c r="NI1345" s="79"/>
      <c r="NJ1345" s="79"/>
      <c r="NK1345" s="79"/>
      <c r="NL1345" s="79"/>
      <c r="NM1345" s="79"/>
      <c r="NN1345" s="79"/>
      <c r="NO1345" s="79"/>
      <c r="NP1345" s="79"/>
      <c r="NQ1345" s="79"/>
      <c r="NR1345" s="79"/>
      <c r="NS1345" s="79"/>
      <c r="NT1345" s="79"/>
      <c r="NU1345" s="79"/>
      <c r="NV1345" s="79"/>
      <c r="NW1345" s="79"/>
      <c r="NX1345" s="79"/>
      <c r="NY1345" s="79"/>
      <c r="NZ1345" s="79"/>
      <c r="OA1345" s="79"/>
      <c r="OB1345" s="79"/>
      <c r="OC1345" s="79"/>
      <c r="OD1345" s="79"/>
      <c r="OE1345" s="79"/>
      <c r="OF1345" s="79"/>
      <c r="OG1345" s="79"/>
      <c r="OH1345" s="79"/>
      <c r="OI1345" s="79"/>
      <c r="OJ1345" s="79"/>
      <c r="OK1345" s="79"/>
      <c r="OL1345" s="79"/>
      <c r="OM1345" s="79"/>
      <c r="ON1345" s="79"/>
      <c r="OO1345" s="79"/>
      <c r="OP1345" s="79"/>
      <c r="OQ1345" s="79"/>
      <c r="OR1345" s="79"/>
      <c r="OS1345" s="79"/>
      <c r="OT1345" s="79"/>
      <c r="OU1345" s="79"/>
      <c r="OV1345" s="79"/>
      <c r="OW1345" s="79"/>
      <c r="OX1345" s="79"/>
      <c r="OY1345" s="79"/>
      <c r="OZ1345" s="79"/>
      <c r="PA1345" s="79"/>
      <c r="PB1345" s="79"/>
      <c r="PC1345" s="79"/>
      <c r="PD1345" s="79"/>
      <c r="PE1345" s="79"/>
      <c r="PF1345" s="79"/>
      <c r="PG1345" s="79"/>
      <c r="PH1345" s="79"/>
      <c r="PI1345" s="79"/>
      <c r="PJ1345" s="79"/>
      <c r="PK1345" s="79"/>
      <c r="PL1345" s="79"/>
      <c r="PM1345" s="79"/>
      <c r="PN1345" s="79"/>
      <c r="PO1345" s="79"/>
      <c r="PP1345" s="79"/>
      <c r="PQ1345" s="79"/>
      <c r="PR1345" s="79"/>
      <c r="PS1345" s="79"/>
      <c r="PT1345" s="79"/>
      <c r="PU1345" s="79"/>
      <c r="PV1345" s="79"/>
      <c r="PW1345" s="79"/>
      <c r="PX1345" s="79"/>
      <c r="PY1345" s="79"/>
      <c r="PZ1345" s="79"/>
      <c r="QA1345" s="79"/>
      <c r="QB1345" s="79"/>
      <c r="QC1345" s="79"/>
      <c r="QD1345" s="79"/>
      <c r="QE1345" s="79"/>
      <c r="QF1345" s="79"/>
      <c r="QG1345" s="79"/>
      <c r="QH1345" s="79"/>
      <c r="QI1345" s="79"/>
      <c r="QJ1345" s="79"/>
      <c r="QK1345" s="79"/>
      <c r="QL1345" s="79"/>
      <c r="QM1345" s="79"/>
      <c r="QN1345" s="79"/>
      <c r="QO1345" s="79"/>
      <c r="QP1345" s="79"/>
      <c r="QQ1345" s="79"/>
      <c r="QR1345" s="79"/>
      <c r="QS1345" s="79"/>
      <c r="QT1345" s="79"/>
      <c r="QU1345" s="79"/>
      <c r="QV1345" s="79"/>
      <c r="QW1345" s="79"/>
      <c r="QX1345" s="79"/>
      <c r="QY1345" s="79"/>
      <c r="QZ1345" s="79"/>
      <c r="RA1345" s="79"/>
      <c r="RB1345" s="79"/>
      <c r="RC1345" s="79"/>
      <c r="RD1345" s="79"/>
      <c r="RE1345" s="79"/>
      <c r="RF1345" s="79"/>
      <c r="RG1345" s="79"/>
      <c r="RH1345" s="79"/>
      <c r="RI1345" s="79"/>
      <c r="RJ1345" s="79"/>
      <c r="RK1345" s="79"/>
      <c r="RL1345" s="79"/>
      <c r="RM1345" s="79"/>
      <c r="RN1345" s="79"/>
      <c r="RO1345" s="79"/>
      <c r="RP1345" s="79"/>
      <c r="RQ1345" s="79"/>
      <c r="RR1345" s="79"/>
      <c r="RS1345" s="79"/>
      <c r="RT1345" s="79"/>
      <c r="RU1345" s="79"/>
      <c r="RV1345" s="79"/>
      <c r="RW1345" s="79"/>
      <c r="RX1345" s="79"/>
      <c r="RY1345" s="79"/>
      <c r="RZ1345" s="79"/>
      <c r="SA1345" s="79"/>
      <c r="SB1345" s="79"/>
      <c r="SC1345" s="79"/>
      <c r="SD1345" s="79"/>
      <c r="SE1345" s="79"/>
      <c r="SF1345" s="79"/>
      <c r="SG1345" s="79"/>
      <c r="SH1345" s="79"/>
      <c r="SI1345" s="79"/>
      <c r="SJ1345" s="79"/>
      <c r="SK1345" s="79"/>
      <c r="SL1345" s="79"/>
      <c r="SM1345" s="79"/>
      <c r="SN1345" s="79"/>
      <c r="SO1345" s="79"/>
      <c r="SP1345" s="79"/>
      <c r="SQ1345" s="79"/>
      <c r="SR1345" s="79"/>
      <c r="SS1345" s="79"/>
      <c r="ST1345" s="79"/>
      <c r="SU1345" s="79"/>
      <c r="SV1345" s="79"/>
      <c r="SW1345" s="79"/>
      <c r="SX1345" s="79"/>
      <c r="SY1345" s="79"/>
      <c r="SZ1345" s="79"/>
      <c r="TA1345" s="79"/>
      <c r="TB1345" s="79"/>
      <c r="TC1345" s="79"/>
      <c r="TD1345" s="79"/>
      <c r="TE1345" s="79"/>
      <c r="TF1345" s="79"/>
      <c r="TG1345" s="79"/>
      <c r="TH1345" s="79"/>
      <c r="TI1345" s="79"/>
      <c r="TJ1345" s="79"/>
      <c r="TK1345" s="79"/>
      <c r="TL1345" s="79"/>
      <c r="TM1345" s="79"/>
      <c r="TN1345" s="79"/>
      <c r="TO1345" s="79"/>
      <c r="TP1345" s="79"/>
      <c r="TQ1345" s="79"/>
      <c r="TR1345" s="79"/>
      <c r="TS1345" s="79"/>
      <c r="TT1345" s="79"/>
      <c r="TU1345" s="79"/>
      <c r="TV1345" s="79"/>
      <c r="TW1345" s="79"/>
      <c r="TX1345" s="79"/>
      <c r="TY1345" s="79"/>
      <c r="TZ1345" s="79"/>
      <c r="UA1345" s="79"/>
      <c r="UB1345" s="79"/>
      <c r="UC1345" s="79"/>
      <c r="UD1345" s="79"/>
      <c r="UE1345" s="79"/>
      <c r="UF1345" s="79"/>
      <c r="UG1345" s="79"/>
      <c r="UH1345" s="79"/>
      <c r="UI1345" s="79"/>
      <c r="UJ1345" s="79"/>
      <c r="UK1345" s="79"/>
      <c r="UL1345" s="79"/>
      <c r="UM1345" s="79"/>
      <c r="UN1345" s="79"/>
      <c r="UO1345" s="79"/>
      <c r="UP1345" s="79"/>
      <c r="UQ1345" s="79"/>
      <c r="UR1345" s="79"/>
      <c r="US1345" s="79"/>
      <c r="UT1345" s="79"/>
      <c r="UU1345" s="79"/>
      <c r="UV1345" s="79"/>
      <c r="UW1345" s="79"/>
      <c r="UX1345" s="79"/>
      <c r="UY1345" s="79"/>
      <c r="UZ1345" s="79"/>
      <c r="VA1345" s="79"/>
      <c r="VB1345" s="79"/>
      <c r="VC1345" s="79"/>
      <c r="VD1345" s="79"/>
      <c r="VE1345" s="79"/>
      <c r="VF1345" s="79"/>
      <c r="VG1345" s="79"/>
      <c r="VH1345" s="79"/>
      <c r="VI1345" s="79"/>
      <c r="VJ1345" s="79"/>
      <c r="VK1345" s="79"/>
      <c r="VL1345" s="79"/>
      <c r="VM1345" s="79"/>
      <c r="VN1345" s="79"/>
      <c r="VO1345" s="79"/>
      <c r="VP1345" s="79"/>
      <c r="VQ1345" s="79"/>
      <c r="VR1345" s="79"/>
      <c r="VS1345" s="79"/>
      <c r="VT1345" s="79"/>
      <c r="VU1345" s="79"/>
      <c r="VV1345" s="79"/>
      <c r="VW1345" s="79"/>
      <c r="VX1345" s="79"/>
      <c r="VY1345" s="79"/>
      <c r="VZ1345" s="79"/>
      <c r="WA1345" s="79"/>
      <c r="WB1345" s="79"/>
      <c r="WC1345" s="79"/>
    </row>
    <row r="1346" spans="1:601" s="103" customFormat="1">
      <c r="A1346" s="54">
        <f>IF(C1346=C1345,A1345,IF(C1346=(C1345+1),A1345,(A1345+1)))</f>
        <v>198</v>
      </c>
      <c r="B1346" s="50">
        <f>IF(L1346="Stroke",IF(M1346=M1345,IF(A1346&lt;&gt;A1345,1,IF(L1345="Stroke",B1345+1,IF(L1344="Stroke",B1344+1,IF(L1343="Stroke",B1343+1,IF(L1342="Stroke",B1342+1,IF(L1341="Stroke",B1341+1,IF(L1340="Stroke",B1340+1,IF(L1339="Stroke",B1339+1,"")))))))),IF(A1346&lt;&gt;A1344,1,IF(M1346=M1344,IF(L1344="Stroke",B1344+1,IF(M1346=M1343,IF(L1343="Stroke",B1343+1,""))),1))),"")</f>
        <v>1</v>
      </c>
      <c r="C1346" s="54">
        <f t="shared" ref="C1346:C1392" si="42">J1346+(I1346*60)+(H1346*3600)</f>
        <v>51295</v>
      </c>
      <c r="D1346" s="54" t="str">
        <f t="shared" ref="D1346:D1392" si="43">CONCATENATE(E1346,F1346,G1346)</f>
        <v>201826</v>
      </c>
      <c r="E1346" s="54">
        <v>2018</v>
      </c>
      <c r="F1346" s="54">
        <v>2</v>
      </c>
      <c r="G1346" s="54">
        <v>6</v>
      </c>
      <c r="H1346" s="54">
        <v>14</v>
      </c>
      <c r="I1346" s="54">
        <v>14</v>
      </c>
      <c r="J1346" s="54">
        <v>55</v>
      </c>
      <c r="K1346" s="54">
        <v>382</v>
      </c>
      <c r="L1346" s="54" t="s">
        <v>26</v>
      </c>
      <c r="M1346" s="54">
        <v>3</v>
      </c>
      <c r="N1346" s="54" t="s">
        <v>21</v>
      </c>
      <c r="O1346" s="54" t="s">
        <v>27</v>
      </c>
      <c r="P1346" s="54">
        <v>11</v>
      </c>
      <c r="Q1346" s="54" t="s">
        <v>162</v>
      </c>
      <c r="R1346" s="61"/>
      <c r="S1346" s="61"/>
      <c r="T1346" s="61"/>
      <c r="U1346" s="79"/>
      <c r="V1346" s="79"/>
      <c r="W1346" s="79"/>
      <c r="X1346" s="79"/>
      <c r="Y1346" s="79"/>
      <c r="Z1346" s="79"/>
      <c r="AA1346" s="79"/>
      <c r="AB1346" s="79"/>
      <c r="AC1346" s="79"/>
      <c r="AD1346" s="79"/>
      <c r="AE1346" s="79"/>
      <c r="AF1346" s="79"/>
      <c r="AG1346" s="79"/>
      <c r="AH1346" s="79"/>
      <c r="AI1346" s="79"/>
      <c r="AJ1346" s="79"/>
      <c r="AK1346" s="79"/>
      <c r="AL1346" s="79"/>
      <c r="AM1346" s="79"/>
      <c r="AN1346" s="79"/>
      <c r="AO1346" s="79"/>
      <c r="AP1346" s="79"/>
      <c r="AQ1346" s="79"/>
      <c r="AR1346" s="79"/>
      <c r="AS1346" s="79"/>
      <c r="AT1346" s="79"/>
      <c r="AU1346" s="79"/>
      <c r="AV1346" s="79"/>
      <c r="AW1346" s="79"/>
      <c r="AX1346" s="79"/>
      <c r="AY1346" s="79"/>
      <c r="AZ1346" s="79"/>
      <c r="BA1346" s="79"/>
      <c r="BB1346" s="79"/>
      <c r="BC1346" s="79"/>
      <c r="BD1346" s="79"/>
      <c r="BE1346" s="79"/>
      <c r="BF1346" s="79"/>
      <c r="BG1346" s="79"/>
      <c r="BH1346" s="79"/>
      <c r="BI1346" s="79"/>
      <c r="BJ1346" s="79"/>
      <c r="BK1346" s="79"/>
      <c r="BL1346" s="79"/>
      <c r="BM1346" s="79"/>
      <c r="BN1346" s="79"/>
      <c r="BO1346" s="79"/>
      <c r="BP1346" s="79"/>
      <c r="BQ1346" s="79"/>
      <c r="BR1346" s="79"/>
      <c r="BS1346" s="79"/>
      <c r="BT1346" s="79"/>
      <c r="BU1346" s="79"/>
      <c r="BV1346" s="79"/>
      <c r="BW1346" s="79"/>
      <c r="BX1346" s="79"/>
      <c r="BY1346" s="79"/>
      <c r="BZ1346" s="79"/>
      <c r="CA1346" s="79"/>
      <c r="CB1346" s="79"/>
      <c r="CC1346" s="79"/>
      <c r="CD1346" s="79"/>
      <c r="CE1346" s="79"/>
      <c r="CF1346" s="79"/>
      <c r="CG1346" s="79"/>
      <c r="CH1346" s="79"/>
      <c r="CI1346" s="79"/>
      <c r="CJ1346" s="79"/>
      <c r="CK1346" s="79"/>
      <c r="CL1346" s="79"/>
      <c r="CM1346" s="79"/>
      <c r="CN1346" s="79"/>
      <c r="CO1346" s="79"/>
      <c r="CP1346" s="79"/>
      <c r="CQ1346" s="79"/>
      <c r="CR1346" s="79"/>
      <c r="CS1346" s="79"/>
      <c r="CT1346" s="79"/>
      <c r="CU1346" s="79"/>
      <c r="CV1346" s="79"/>
      <c r="CW1346" s="79"/>
      <c r="CX1346" s="79"/>
      <c r="CY1346" s="79"/>
      <c r="CZ1346" s="79"/>
      <c r="DA1346" s="79"/>
      <c r="DB1346" s="79"/>
      <c r="DC1346" s="79"/>
      <c r="DD1346" s="79"/>
      <c r="DE1346" s="79"/>
      <c r="DF1346" s="79"/>
      <c r="DG1346" s="79"/>
      <c r="DH1346" s="79"/>
      <c r="DI1346" s="79"/>
      <c r="DJ1346" s="79"/>
      <c r="DK1346" s="79"/>
      <c r="DL1346" s="79"/>
      <c r="DM1346" s="79"/>
      <c r="DN1346" s="79"/>
      <c r="DO1346" s="79"/>
      <c r="DP1346" s="79"/>
      <c r="DQ1346" s="79"/>
      <c r="DR1346" s="79"/>
      <c r="DS1346" s="79"/>
      <c r="DT1346" s="79"/>
      <c r="DU1346" s="79"/>
      <c r="DV1346" s="79"/>
      <c r="DW1346" s="79"/>
      <c r="DX1346" s="79"/>
      <c r="DY1346" s="79"/>
      <c r="DZ1346" s="79"/>
      <c r="EA1346" s="79"/>
      <c r="EB1346" s="79"/>
      <c r="EC1346" s="79"/>
      <c r="ED1346" s="79"/>
      <c r="EE1346" s="79"/>
      <c r="EF1346" s="79"/>
      <c r="EG1346" s="79"/>
      <c r="EH1346" s="79"/>
      <c r="EI1346" s="79"/>
      <c r="EJ1346" s="79"/>
      <c r="EK1346" s="79"/>
      <c r="EL1346" s="79"/>
      <c r="EM1346" s="79"/>
      <c r="EN1346" s="79"/>
      <c r="EO1346" s="79"/>
      <c r="EP1346" s="79"/>
      <c r="EQ1346" s="79"/>
      <c r="ER1346" s="79"/>
      <c r="ES1346" s="79"/>
      <c r="ET1346" s="79"/>
      <c r="EU1346" s="79"/>
      <c r="EV1346" s="79"/>
      <c r="EW1346" s="79"/>
      <c r="EX1346" s="79"/>
      <c r="EY1346" s="79"/>
      <c r="EZ1346" s="79"/>
      <c r="FA1346" s="79"/>
      <c r="FB1346" s="79"/>
      <c r="FC1346" s="79"/>
      <c r="FD1346" s="79"/>
      <c r="FE1346" s="79"/>
      <c r="FF1346" s="79"/>
      <c r="FG1346" s="79"/>
      <c r="FH1346" s="79"/>
      <c r="FI1346" s="79"/>
      <c r="FJ1346" s="79"/>
      <c r="FK1346" s="79"/>
      <c r="FL1346" s="79"/>
      <c r="FM1346" s="79"/>
      <c r="FN1346" s="79"/>
      <c r="FO1346" s="79"/>
      <c r="FP1346" s="79"/>
      <c r="FQ1346" s="79"/>
      <c r="FR1346" s="79"/>
      <c r="FS1346" s="79"/>
      <c r="FT1346" s="79"/>
      <c r="FU1346" s="79"/>
      <c r="FV1346" s="79"/>
      <c r="FW1346" s="79"/>
      <c r="FX1346" s="79"/>
      <c r="FY1346" s="79"/>
      <c r="FZ1346" s="79"/>
      <c r="GA1346" s="79"/>
      <c r="GB1346" s="79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79"/>
      <c r="HP1346" s="79"/>
      <c r="HQ1346" s="79"/>
      <c r="HR1346" s="79"/>
      <c r="HS1346" s="79"/>
      <c r="HT1346" s="79"/>
      <c r="HU1346" s="79"/>
      <c r="HV1346" s="79"/>
      <c r="HW1346" s="79"/>
      <c r="HX1346" s="79"/>
      <c r="HY1346" s="79"/>
      <c r="HZ1346" s="79"/>
      <c r="IA1346" s="79"/>
      <c r="IB1346" s="79"/>
      <c r="IC1346" s="79"/>
      <c r="ID1346" s="79"/>
      <c r="IE1346" s="79"/>
      <c r="IF1346" s="79"/>
      <c r="IG1346" s="79"/>
      <c r="IH1346" s="79"/>
      <c r="II1346" s="79"/>
      <c r="IJ1346" s="79"/>
      <c r="IK1346" s="79"/>
      <c r="IL1346" s="79"/>
      <c r="IM1346" s="79"/>
      <c r="IN1346" s="79"/>
      <c r="IO1346" s="79"/>
      <c r="IP1346" s="79"/>
      <c r="IQ1346" s="79"/>
      <c r="IR1346" s="79"/>
      <c r="IS1346" s="79"/>
      <c r="IT1346" s="79"/>
      <c r="IU1346" s="79"/>
      <c r="IV1346" s="79"/>
      <c r="IW1346" s="79"/>
      <c r="IX1346" s="79"/>
      <c r="IY1346" s="79"/>
      <c r="IZ1346" s="79"/>
      <c r="JA1346" s="79"/>
      <c r="JB1346" s="79"/>
      <c r="JC1346" s="79"/>
      <c r="JD1346" s="79"/>
      <c r="JE1346" s="79"/>
      <c r="JF1346" s="79"/>
      <c r="JG1346" s="79"/>
      <c r="JH1346" s="79"/>
      <c r="JI1346" s="79"/>
      <c r="JJ1346" s="79"/>
      <c r="JK1346" s="79"/>
      <c r="JL1346" s="79"/>
      <c r="JM1346" s="79"/>
      <c r="JN1346" s="79"/>
      <c r="JO1346" s="79"/>
      <c r="JP1346" s="79"/>
      <c r="JQ1346" s="79"/>
      <c r="JR1346" s="79"/>
      <c r="JS1346" s="79"/>
      <c r="JT1346" s="79"/>
      <c r="JU1346" s="79"/>
      <c r="JV1346" s="79"/>
      <c r="JW1346" s="79"/>
      <c r="JX1346" s="79"/>
      <c r="JY1346" s="79"/>
      <c r="JZ1346" s="79"/>
      <c r="KA1346" s="79"/>
      <c r="KB1346" s="79"/>
      <c r="KC1346" s="79"/>
      <c r="KD1346" s="79"/>
      <c r="KE1346" s="79"/>
      <c r="KF1346" s="79"/>
      <c r="KG1346" s="79"/>
      <c r="KH1346" s="79"/>
      <c r="KI1346" s="79"/>
      <c r="KJ1346" s="79"/>
      <c r="KK1346" s="79"/>
      <c r="KL1346" s="79"/>
      <c r="KM1346" s="79"/>
      <c r="KN1346" s="79"/>
      <c r="KO1346" s="79"/>
      <c r="KP1346" s="79"/>
      <c r="KQ1346" s="79"/>
      <c r="KR1346" s="79"/>
      <c r="KS1346" s="79"/>
      <c r="KT1346" s="79"/>
      <c r="KU1346" s="79"/>
      <c r="KV1346" s="79"/>
      <c r="KW1346" s="79"/>
      <c r="KX1346" s="79"/>
      <c r="KY1346" s="79"/>
      <c r="KZ1346" s="79"/>
      <c r="LA1346" s="79"/>
      <c r="LB1346" s="79"/>
      <c r="LC1346" s="79"/>
      <c r="LD1346" s="79"/>
      <c r="LE1346" s="79"/>
      <c r="LF1346" s="79"/>
      <c r="LG1346" s="79"/>
      <c r="LH1346" s="79"/>
      <c r="LI1346" s="79"/>
      <c r="LJ1346" s="79"/>
      <c r="LK1346" s="79"/>
      <c r="LL1346" s="79"/>
      <c r="LM1346" s="79"/>
      <c r="LN1346" s="79"/>
      <c r="LO1346" s="79"/>
      <c r="LP1346" s="79"/>
      <c r="LQ1346" s="79"/>
      <c r="LR1346" s="79"/>
      <c r="LS1346" s="79"/>
      <c r="LT1346" s="79"/>
      <c r="LU1346" s="79"/>
      <c r="LV1346" s="79"/>
      <c r="LW1346" s="79"/>
      <c r="LX1346" s="79"/>
      <c r="LY1346" s="79"/>
      <c r="LZ1346" s="79"/>
      <c r="MA1346" s="79"/>
      <c r="MB1346" s="79"/>
      <c r="MC1346" s="79"/>
      <c r="MD1346" s="79"/>
      <c r="ME1346" s="79"/>
      <c r="MF1346" s="79"/>
      <c r="MG1346" s="79"/>
      <c r="MH1346" s="79"/>
      <c r="MI1346" s="79"/>
      <c r="MJ1346" s="79"/>
      <c r="MK1346" s="79"/>
      <c r="ML1346" s="79"/>
      <c r="MM1346" s="79"/>
      <c r="MN1346" s="79"/>
      <c r="MO1346" s="79"/>
      <c r="MP1346" s="79"/>
      <c r="MQ1346" s="79"/>
      <c r="MR1346" s="79"/>
      <c r="MS1346" s="79"/>
      <c r="MT1346" s="79"/>
      <c r="MU1346" s="79"/>
      <c r="MV1346" s="79"/>
      <c r="MW1346" s="79"/>
      <c r="MX1346" s="79"/>
      <c r="MY1346" s="79"/>
      <c r="MZ1346" s="79"/>
      <c r="NA1346" s="79"/>
      <c r="NB1346" s="79"/>
      <c r="NC1346" s="79"/>
      <c r="ND1346" s="79"/>
      <c r="NE1346" s="79"/>
      <c r="NF1346" s="79"/>
      <c r="NG1346" s="79"/>
      <c r="NH1346" s="79"/>
      <c r="NI1346" s="79"/>
      <c r="NJ1346" s="79"/>
      <c r="NK1346" s="79"/>
      <c r="NL1346" s="79"/>
      <c r="NM1346" s="79"/>
      <c r="NN1346" s="79"/>
      <c r="NO1346" s="79"/>
      <c r="NP1346" s="79"/>
      <c r="NQ1346" s="79"/>
      <c r="NR1346" s="79"/>
      <c r="NS1346" s="79"/>
      <c r="NT1346" s="79"/>
      <c r="NU1346" s="79"/>
      <c r="NV1346" s="79"/>
      <c r="NW1346" s="79"/>
      <c r="NX1346" s="79"/>
      <c r="NY1346" s="79"/>
      <c r="NZ1346" s="79"/>
      <c r="OA1346" s="79"/>
      <c r="OB1346" s="79"/>
      <c r="OC1346" s="79"/>
      <c r="OD1346" s="79"/>
      <c r="OE1346" s="79"/>
      <c r="OF1346" s="79"/>
      <c r="OG1346" s="79"/>
      <c r="OH1346" s="79"/>
      <c r="OI1346" s="79"/>
      <c r="OJ1346" s="79"/>
      <c r="OK1346" s="79"/>
      <c r="OL1346" s="79"/>
      <c r="OM1346" s="79"/>
      <c r="ON1346" s="79"/>
      <c r="OO1346" s="79"/>
      <c r="OP1346" s="79"/>
      <c r="OQ1346" s="79"/>
      <c r="OR1346" s="79"/>
      <c r="OS1346" s="79"/>
      <c r="OT1346" s="79"/>
      <c r="OU1346" s="79"/>
      <c r="OV1346" s="79"/>
      <c r="OW1346" s="79"/>
      <c r="OX1346" s="79"/>
      <c r="OY1346" s="79"/>
      <c r="OZ1346" s="79"/>
      <c r="PA1346" s="79"/>
      <c r="PB1346" s="79"/>
      <c r="PC1346" s="79"/>
      <c r="PD1346" s="79"/>
      <c r="PE1346" s="79"/>
      <c r="PF1346" s="79"/>
      <c r="PG1346" s="79"/>
      <c r="PH1346" s="79"/>
      <c r="PI1346" s="79"/>
      <c r="PJ1346" s="79"/>
      <c r="PK1346" s="79"/>
      <c r="PL1346" s="79"/>
      <c r="PM1346" s="79"/>
      <c r="PN1346" s="79"/>
      <c r="PO1346" s="79"/>
      <c r="PP1346" s="79"/>
      <c r="PQ1346" s="79"/>
      <c r="PR1346" s="79"/>
      <c r="PS1346" s="79"/>
      <c r="PT1346" s="79"/>
      <c r="PU1346" s="79"/>
      <c r="PV1346" s="79"/>
      <c r="PW1346" s="79"/>
      <c r="PX1346" s="79"/>
      <c r="PY1346" s="79"/>
      <c r="PZ1346" s="79"/>
      <c r="QA1346" s="79"/>
      <c r="QB1346" s="79"/>
      <c r="QC1346" s="79"/>
      <c r="QD1346" s="79"/>
      <c r="QE1346" s="79"/>
      <c r="QF1346" s="79"/>
      <c r="QG1346" s="79"/>
      <c r="QH1346" s="79"/>
      <c r="QI1346" s="79"/>
      <c r="QJ1346" s="79"/>
      <c r="QK1346" s="79"/>
      <c r="QL1346" s="79"/>
      <c r="QM1346" s="79"/>
      <c r="QN1346" s="79"/>
      <c r="QO1346" s="79"/>
      <c r="QP1346" s="79"/>
      <c r="QQ1346" s="79"/>
      <c r="QR1346" s="79"/>
      <c r="QS1346" s="79"/>
      <c r="QT1346" s="79"/>
      <c r="QU1346" s="79"/>
      <c r="QV1346" s="79"/>
      <c r="QW1346" s="79"/>
      <c r="QX1346" s="79"/>
      <c r="QY1346" s="79"/>
      <c r="QZ1346" s="79"/>
      <c r="RA1346" s="79"/>
      <c r="RB1346" s="79"/>
      <c r="RC1346" s="79"/>
      <c r="RD1346" s="79"/>
      <c r="RE1346" s="79"/>
      <c r="RF1346" s="79"/>
      <c r="RG1346" s="79"/>
      <c r="RH1346" s="79"/>
      <c r="RI1346" s="79"/>
      <c r="RJ1346" s="79"/>
      <c r="RK1346" s="79"/>
      <c r="RL1346" s="79"/>
      <c r="RM1346" s="79"/>
      <c r="RN1346" s="79"/>
      <c r="RO1346" s="79"/>
      <c r="RP1346" s="79"/>
      <c r="RQ1346" s="79"/>
      <c r="RR1346" s="79"/>
      <c r="RS1346" s="79"/>
      <c r="RT1346" s="79"/>
      <c r="RU1346" s="79"/>
      <c r="RV1346" s="79"/>
      <c r="RW1346" s="79"/>
      <c r="RX1346" s="79"/>
      <c r="RY1346" s="79"/>
      <c r="RZ1346" s="79"/>
      <c r="SA1346" s="79"/>
      <c r="SB1346" s="79"/>
      <c r="SC1346" s="79"/>
      <c r="SD1346" s="79"/>
      <c r="SE1346" s="79"/>
      <c r="SF1346" s="79"/>
      <c r="SG1346" s="79"/>
      <c r="SH1346" s="79"/>
      <c r="SI1346" s="79"/>
      <c r="SJ1346" s="79"/>
      <c r="SK1346" s="79"/>
      <c r="SL1346" s="79"/>
      <c r="SM1346" s="79"/>
      <c r="SN1346" s="79"/>
      <c r="SO1346" s="79"/>
      <c r="SP1346" s="79"/>
      <c r="SQ1346" s="79"/>
      <c r="SR1346" s="79"/>
      <c r="SS1346" s="79"/>
      <c r="ST1346" s="79"/>
      <c r="SU1346" s="79"/>
      <c r="SV1346" s="79"/>
      <c r="SW1346" s="79"/>
      <c r="SX1346" s="79"/>
      <c r="SY1346" s="79"/>
      <c r="SZ1346" s="79"/>
      <c r="TA1346" s="79"/>
      <c r="TB1346" s="79"/>
      <c r="TC1346" s="79"/>
      <c r="TD1346" s="79"/>
      <c r="TE1346" s="79"/>
      <c r="TF1346" s="79"/>
      <c r="TG1346" s="79"/>
      <c r="TH1346" s="79"/>
      <c r="TI1346" s="79"/>
      <c r="TJ1346" s="79"/>
      <c r="TK1346" s="79"/>
      <c r="TL1346" s="79"/>
      <c r="TM1346" s="79"/>
      <c r="TN1346" s="79"/>
      <c r="TO1346" s="79"/>
      <c r="TP1346" s="79"/>
      <c r="TQ1346" s="79"/>
      <c r="TR1346" s="79"/>
      <c r="TS1346" s="79"/>
      <c r="TT1346" s="79"/>
      <c r="TU1346" s="79"/>
      <c r="TV1346" s="79"/>
      <c r="TW1346" s="79"/>
      <c r="TX1346" s="79"/>
      <c r="TY1346" s="79"/>
      <c r="TZ1346" s="79"/>
      <c r="UA1346" s="79"/>
      <c r="UB1346" s="79"/>
      <c r="UC1346" s="79"/>
      <c r="UD1346" s="79"/>
      <c r="UE1346" s="79"/>
      <c r="UF1346" s="79"/>
      <c r="UG1346" s="79"/>
      <c r="UH1346" s="79"/>
      <c r="UI1346" s="79"/>
      <c r="UJ1346" s="79"/>
      <c r="UK1346" s="79"/>
      <c r="UL1346" s="79"/>
      <c r="UM1346" s="79"/>
      <c r="UN1346" s="79"/>
      <c r="UO1346" s="79"/>
      <c r="UP1346" s="79"/>
      <c r="UQ1346" s="79"/>
      <c r="UR1346" s="79"/>
      <c r="US1346" s="79"/>
      <c r="UT1346" s="79"/>
      <c r="UU1346" s="79"/>
      <c r="UV1346" s="79"/>
      <c r="UW1346" s="79"/>
      <c r="UX1346" s="79"/>
      <c r="UY1346" s="79"/>
      <c r="UZ1346" s="79"/>
      <c r="VA1346" s="79"/>
      <c r="VB1346" s="79"/>
      <c r="VC1346" s="79"/>
      <c r="VD1346" s="79"/>
      <c r="VE1346" s="79"/>
      <c r="VF1346" s="79"/>
      <c r="VG1346" s="79"/>
      <c r="VH1346" s="79"/>
      <c r="VI1346" s="79"/>
      <c r="VJ1346" s="79"/>
      <c r="VK1346" s="79"/>
      <c r="VL1346" s="79"/>
      <c r="VM1346" s="79"/>
      <c r="VN1346" s="79"/>
      <c r="VO1346" s="79"/>
      <c r="VP1346" s="79"/>
      <c r="VQ1346" s="79"/>
      <c r="VR1346" s="79"/>
      <c r="VS1346" s="79"/>
      <c r="VT1346" s="79"/>
      <c r="VU1346" s="79"/>
      <c r="VV1346" s="79"/>
      <c r="VW1346" s="79"/>
      <c r="VX1346" s="79"/>
      <c r="VY1346" s="79"/>
      <c r="VZ1346" s="79"/>
      <c r="WA1346" s="79"/>
      <c r="WB1346" s="79"/>
      <c r="WC1346" s="79"/>
    </row>
    <row r="1347" spans="1:601" s="102" customFormat="1">
      <c r="A1347" s="54">
        <f>IF(C1347=C1346,A1346,IF(C1347=(C1346+1),A1346,(A1346+1)))</f>
        <v>198</v>
      </c>
      <c r="B1347" s="50">
        <f>IF(L1347="Stroke",IF(M1347=M1346,IF(A1347&lt;&gt;A1346,1,IF(L1346="Stroke",B1346+1,IF(L1345="Stroke",B1345+1,IF(L1344="Stroke",B1344+1,IF(L1343="Stroke",B1343+1,IF(L1342="Stroke",B1342+1,IF(L1341="Stroke",B1341+1,IF(L1340="Stroke",B1340+1,"")))))))),IF(A1347&lt;&gt;A1345,1,IF(M1347=M1345,IF(L1345="Stroke",B1345+1,IF(M1347=M1344,IF(L1344="Stroke",B1344+1,""))),1))),"")</f>
        <v>2</v>
      </c>
      <c r="C1347" s="54">
        <f t="shared" si="42"/>
        <v>51295</v>
      </c>
      <c r="D1347" s="54" t="str">
        <f t="shared" si="43"/>
        <v>201826</v>
      </c>
      <c r="E1347" s="54">
        <v>2018</v>
      </c>
      <c r="F1347" s="54">
        <v>2</v>
      </c>
      <c r="G1347" s="54">
        <v>6</v>
      </c>
      <c r="H1347" s="54">
        <v>14</v>
      </c>
      <c r="I1347" s="54">
        <v>14</v>
      </c>
      <c r="J1347" s="54">
        <v>55</v>
      </c>
      <c r="K1347" s="54">
        <v>423</v>
      </c>
      <c r="L1347" s="54" t="s">
        <v>26</v>
      </c>
      <c r="M1347" s="54">
        <v>3</v>
      </c>
      <c r="N1347" s="54" t="s">
        <v>21</v>
      </c>
      <c r="O1347" s="54" t="s">
        <v>27</v>
      </c>
      <c r="P1347" s="54">
        <v>14</v>
      </c>
      <c r="Q1347" s="54"/>
      <c r="R1347" s="61"/>
      <c r="S1347" s="61"/>
      <c r="T1347" s="61"/>
      <c r="U1347" s="79"/>
      <c r="V1347" s="79"/>
      <c r="W1347" s="79"/>
      <c r="X1347" s="79"/>
      <c r="Y1347" s="79"/>
      <c r="Z1347" s="79"/>
      <c r="AA1347" s="79"/>
      <c r="AB1347" s="79"/>
      <c r="AC1347" s="79"/>
      <c r="AD1347" s="79"/>
      <c r="AE1347" s="79"/>
      <c r="AF1347" s="79"/>
      <c r="AG1347" s="79"/>
      <c r="AH1347" s="79"/>
      <c r="AI1347" s="79"/>
      <c r="AJ1347" s="79"/>
      <c r="AK1347" s="79"/>
      <c r="AL1347" s="79"/>
      <c r="AM1347" s="79"/>
      <c r="AN1347" s="79"/>
      <c r="AO1347" s="79"/>
      <c r="AP1347" s="79"/>
      <c r="AQ1347" s="79"/>
      <c r="AR1347" s="79"/>
      <c r="AS1347" s="79"/>
      <c r="AT1347" s="79"/>
      <c r="AU1347" s="79"/>
      <c r="AV1347" s="79"/>
      <c r="AW1347" s="79"/>
      <c r="AX1347" s="79"/>
      <c r="AY1347" s="79"/>
      <c r="AZ1347" s="79"/>
      <c r="BA1347" s="79"/>
      <c r="BB1347" s="79"/>
      <c r="BC1347" s="79"/>
      <c r="BD1347" s="79"/>
      <c r="BE1347" s="79"/>
      <c r="BF1347" s="79"/>
      <c r="BG1347" s="79"/>
      <c r="BH1347" s="79"/>
      <c r="BI1347" s="79"/>
      <c r="BJ1347" s="79"/>
      <c r="BK1347" s="79"/>
      <c r="BL1347" s="79"/>
      <c r="BM1347" s="79"/>
      <c r="BN1347" s="79"/>
      <c r="BO1347" s="79"/>
      <c r="BP1347" s="79"/>
      <c r="BQ1347" s="79"/>
      <c r="BR1347" s="79"/>
      <c r="BS1347" s="79"/>
      <c r="BT1347" s="79"/>
      <c r="BU1347" s="79"/>
      <c r="BV1347" s="79"/>
      <c r="BW1347" s="79"/>
      <c r="BX1347" s="79"/>
      <c r="BY1347" s="79"/>
      <c r="BZ1347" s="79"/>
      <c r="CA1347" s="79"/>
      <c r="CB1347" s="79"/>
      <c r="CC1347" s="79"/>
      <c r="CD1347" s="79"/>
      <c r="CE1347" s="79"/>
      <c r="CF1347" s="79"/>
      <c r="CG1347" s="79"/>
      <c r="CH1347" s="79"/>
      <c r="CI1347" s="79"/>
      <c r="CJ1347" s="79"/>
      <c r="CK1347" s="79"/>
      <c r="CL1347" s="79"/>
      <c r="CM1347" s="79"/>
      <c r="CN1347" s="79"/>
      <c r="CO1347" s="79"/>
      <c r="CP1347" s="79"/>
      <c r="CQ1347" s="79"/>
      <c r="CR1347" s="79"/>
      <c r="CS1347" s="79"/>
      <c r="CT1347" s="79"/>
      <c r="CU1347" s="79"/>
      <c r="CV1347" s="79"/>
      <c r="CW1347" s="79"/>
      <c r="CX1347" s="79"/>
      <c r="CY1347" s="79"/>
      <c r="CZ1347" s="79"/>
      <c r="DA1347" s="79"/>
      <c r="DB1347" s="79"/>
      <c r="DC1347" s="79"/>
      <c r="DD1347" s="79"/>
      <c r="DE1347" s="79"/>
      <c r="DF1347" s="79"/>
      <c r="DG1347" s="79"/>
      <c r="DH1347" s="79"/>
      <c r="DI1347" s="79"/>
      <c r="DJ1347" s="79"/>
      <c r="DK1347" s="79"/>
      <c r="DL1347" s="79"/>
      <c r="DM1347" s="79"/>
      <c r="DN1347" s="79"/>
      <c r="DO1347" s="79"/>
      <c r="DP1347" s="79"/>
      <c r="DQ1347" s="79"/>
      <c r="DR1347" s="79"/>
      <c r="DS1347" s="79"/>
      <c r="DT1347" s="79"/>
      <c r="DU1347" s="79"/>
      <c r="DV1347" s="79"/>
      <c r="DW1347" s="79"/>
      <c r="DX1347" s="79"/>
      <c r="DY1347" s="79"/>
      <c r="DZ1347" s="79"/>
      <c r="EA1347" s="79"/>
      <c r="EB1347" s="79"/>
      <c r="EC1347" s="79"/>
      <c r="ED1347" s="79"/>
      <c r="EE1347" s="79"/>
      <c r="EF1347" s="79"/>
      <c r="EG1347" s="79"/>
      <c r="EH1347" s="79"/>
      <c r="EI1347" s="79"/>
      <c r="EJ1347" s="79"/>
      <c r="EK1347" s="79"/>
      <c r="EL1347" s="79"/>
      <c r="EM1347" s="79"/>
      <c r="EN1347" s="79"/>
      <c r="EO1347" s="79"/>
      <c r="EP1347" s="79"/>
      <c r="EQ1347" s="79"/>
      <c r="ER1347" s="79"/>
      <c r="ES1347" s="79"/>
      <c r="ET1347" s="79"/>
      <c r="EU1347" s="79"/>
      <c r="EV1347" s="79"/>
      <c r="EW1347" s="79"/>
      <c r="EX1347" s="79"/>
      <c r="EY1347" s="79"/>
      <c r="EZ1347" s="79"/>
      <c r="FA1347" s="79"/>
      <c r="FB1347" s="79"/>
      <c r="FC1347" s="79"/>
      <c r="FD1347" s="79"/>
      <c r="FE1347" s="79"/>
      <c r="FF1347" s="79"/>
      <c r="FG1347" s="79"/>
      <c r="FH1347" s="79"/>
      <c r="FI1347" s="79"/>
      <c r="FJ1347" s="79"/>
      <c r="FK1347" s="79"/>
      <c r="FL1347" s="79"/>
      <c r="FM1347" s="79"/>
      <c r="FN1347" s="79"/>
      <c r="FO1347" s="79"/>
      <c r="FP1347" s="79"/>
      <c r="FQ1347" s="79"/>
      <c r="FR1347" s="79"/>
      <c r="FS1347" s="79"/>
      <c r="FT1347" s="79"/>
      <c r="FU1347" s="79"/>
      <c r="FV1347" s="79"/>
      <c r="FW1347" s="79"/>
      <c r="FX1347" s="79"/>
      <c r="FY1347" s="79"/>
      <c r="FZ1347" s="79"/>
      <c r="GA1347" s="79"/>
      <c r="GB1347" s="79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79"/>
      <c r="HP1347" s="79"/>
      <c r="HQ1347" s="79"/>
      <c r="HR1347" s="79"/>
      <c r="HS1347" s="79"/>
      <c r="HT1347" s="79"/>
      <c r="HU1347" s="79"/>
      <c r="HV1347" s="79"/>
      <c r="HW1347" s="79"/>
      <c r="HX1347" s="79"/>
      <c r="HY1347" s="79"/>
      <c r="HZ1347" s="79"/>
      <c r="IA1347" s="79"/>
      <c r="IB1347" s="79"/>
      <c r="IC1347" s="79"/>
      <c r="ID1347" s="79"/>
      <c r="IE1347" s="79"/>
      <c r="IF1347" s="79"/>
      <c r="IG1347" s="79"/>
      <c r="IH1347" s="79"/>
      <c r="II1347" s="79"/>
      <c r="IJ1347" s="79"/>
      <c r="IK1347" s="79"/>
      <c r="IL1347" s="79"/>
      <c r="IM1347" s="79"/>
      <c r="IN1347" s="79"/>
      <c r="IO1347" s="79"/>
      <c r="IP1347" s="79"/>
      <c r="IQ1347" s="79"/>
      <c r="IR1347" s="79"/>
      <c r="IS1347" s="79"/>
      <c r="IT1347" s="79"/>
      <c r="IU1347" s="79"/>
      <c r="IV1347" s="79"/>
      <c r="IW1347" s="79"/>
      <c r="IX1347" s="79"/>
      <c r="IY1347" s="79"/>
      <c r="IZ1347" s="79"/>
      <c r="JA1347" s="79"/>
      <c r="JB1347" s="79"/>
      <c r="JC1347" s="79"/>
      <c r="JD1347" s="79"/>
      <c r="JE1347" s="79"/>
      <c r="JF1347" s="79"/>
      <c r="JG1347" s="79"/>
      <c r="JH1347" s="79"/>
      <c r="JI1347" s="79"/>
      <c r="JJ1347" s="79"/>
      <c r="JK1347" s="79"/>
      <c r="JL1347" s="79"/>
      <c r="JM1347" s="79"/>
      <c r="JN1347" s="79"/>
      <c r="JO1347" s="79"/>
      <c r="JP1347" s="79"/>
      <c r="JQ1347" s="79"/>
      <c r="JR1347" s="79"/>
      <c r="JS1347" s="79"/>
      <c r="JT1347" s="79"/>
      <c r="JU1347" s="79"/>
      <c r="JV1347" s="79"/>
      <c r="JW1347" s="79"/>
      <c r="JX1347" s="79"/>
      <c r="JY1347" s="79"/>
      <c r="JZ1347" s="79"/>
      <c r="KA1347" s="79"/>
      <c r="KB1347" s="79"/>
      <c r="KC1347" s="79"/>
      <c r="KD1347" s="79"/>
      <c r="KE1347" s="79"/>
      <c r="KF1347" s="79"/>
      <c r="KG1347" s="79"/>
      <c r="KH1347" s="79"/>
      <c r="KI1347" s="79"/>
      <c r="KJ1347" s="79"/>
      <c r="KK1347" s="79"/>
      <c r="KL1347" s="79"/>
      <c r="KM1347" s="79"/>
      <c r="KN1347" s="79"/>
      <c r="KO1347" s="79"/>
      <c r="KP1347" s="79"/>
      <c r="KQ1347" s="79"/>
      <c r="KR1347" s="79"/>
      <c r="KS1347" s="79"/>
      <c r="KT1347" s="79"/>
      <c r="KU1347" s="79"/>
      <c r="KV1347" s="79"/>
      <c r="KW1347" s="79"/>
      <c r="KX1347" s="79"/>
      <c r="KY1347" s="79"/>
      <c r="KZ1347" s="79"/>
      <c r="LA1347" s="79"/>
      <c r="LB1347" s="79"/>
      <c r="LC1347" s="79"/>
      <c r="LD1347" s="79"/>
      <c r="LE1347" s="79"/>
      <c r="LF1347" s="79"/>
      <c r="LG1347" s="79"/>
      <c r="LH1347" s="79"/>
      <c r="LI1347" s="79"/>
      <c r="LJ1347" s="79"/>
      <c r="LK1347" s="79"/>
      <c r="LL1347" s="79"/>
      <c r="LM1347" s="79"/>
      <c r="LN1347" s="79"/>
      <c r="LO1347" s="79"/>
      <c r="LP1347" s="79"/>
      <c r="LQ1347" s="79"/>
      <c r="LR1347" s="79"/>
      <c r="LS1347" s="79"/>
      <c r="LT1347" s="79"/>
      <c r="LU1347" s="79"/>
      <c r="LV1347" s="79"/>
      <c r="LW1347" s="79"/>
      <c r="LX1347" s="79"/>
      <c r="LY1347" s="79"/>
      <c r="LZ1347" s="79"/>
      <c r="MA1347" s="79"/>
      <c r="MB1347" s="79"/>
      <c r="MC1347" s="79"/>
      <c r="MD1347" s="79"/>
      <c r="ME1347" s="79"/>
      <c r="MF1347" s="79"/>
      <c r="MG1347" s="79"/>
      <c r="MH1347" s="79"/>
      <c r="MI1347" s="79"/>
      <c r="MJ1347" s="79"/>
      <c r="MK1347" s="79"/>
      <c r="ML1347" s="79"/>
      <c r="MM1347" s="79"/>
      <c r="MN1347" s="79"/>
      <c r="MO1347" s="79"/>
      <c r="MP1347" s="79"/>
      <c r="MQ1347" s="79"/>
      <c r="MR1347" s="79"/>
      <c r="MS1347" s="79"/>
      <c r="MT1347" s="79"/>
      <c r="MU1347" s="79"/>
      <c r="MV1347" s="79"/>
      <c r="MW1347" s="79"/>
      <c r="MX1347" s="79"/>
      <c r="MY1347" s="79"/>
      <c r="MZ1347" s="79"/>
      <c r="NA1347" s="79"/>
      <c r="NB1347" s="79"/>
      <c r="NC1347" s="79"/>
      <c r="ND1347" s="79"/>
      <c r="NE1347" s="79"/>
      <c r="NF1347" s="79"/>
      <c r="NG1347" s="79"/>
      <c r="NH1347" s="79"/>
      <c r="NI1347" s="79"/>
      <c r="NJ1347" s="79"/>
      <c r="NK1347" s="79"/>
      <c r="NL1347" s="79"/>
      <c r="NM1347" s="79"/>
      <c r="NN1347" s="79"/>
      <c r="NO1347" s="79"/>
      <c r="NP1347" s="79"/>
      <c r="NQ1347" s="79"/>
      <c r="NR1347" s="79"/>
      <c r="NS1347" s="79"/>
      <c r="NT1347" s="79"/>
      <c r="NU1347" s="79"/>
      <c r="NV1347" s="79"/>
      <c r="NW1347" s="79"/>
      <c r="NX1347" s="79"/>
      <c r="NY1347" s="79"/>
      <c r="NZ1347" s="79"/>
      <c r="OA1347" s="79"/>
      <c r="OB1347" s="79"/>
      <c r="OC1347" s="79"/>
      <c r="OD1347" s="79"/>
      <c r="OE1347" s="79"/>
      <c r="OF1347" s="79"/>
      <c r="OG1347" s="79"/>
      <c r="OH1347" s="79"/>
      <c r="OI1347" s="79"/>
      <c r="OJ1347" s="79"/>
      <c r="OK1347" s="79"/>
      <c r="OL1347" s="79"/>
      <c r="OM1347" s="79"/>
      <c r="ON1347" s="79"/>
      <c r="OO1347" s="79"/>
      <c r="OP1347" s="79"/>
      <c r="OQ1347" s="79"/>
      <c r="OR1347" s="79"/>
      <c r="OS1347" s="79"/>
      <c r="OT1347" s="79"/>
      <c r="OU1347" s="79"/>
      <c r="OV1347" s="79"/>
      <c r="OW1347" s="79"/>
      <c r="OX1347" s="79"/>
      <c r="OY1347" s="79"/>
      <c r="OZ1347" s="79"/>
      <c r="PA1347" s="79"/>
      <c r="PB1347" s="79"/>
      <c r="PC1347" s="79"/>
      <c r="PD1347" s="79"/>
      <c r="PE1347" s="79"/>
      <c r="PF1347" s="79"/>
      <c r="PG1347" s="79"/>
      <c r="PH1347" s="79"/>
      <c r="PI1347" s="79"/>
      <c r="PJ1347" s="79"/>
      <c r="PK1347" s="79"/>
      <c r="PL1347" s="79"/>
      <c r="PM1347" s="79"/>
      <c r="PN1347" s="79"/>
      <c r="PO1347" s="79"/>
      <c r="PP1347" s="79"/>
      <c r="PQ1347" s="79"/>
      <c r="PR1347" s="79"/>
      <c r="PS1347" s="79"/>
      <c r="PT1347" s="79"/>
      <c r="PU1347" s="79"/>
      <c r="PV1347" s="79"/>
      <c r="PW1347" s="79"/>
      <c r="PX1347" s="79"/>
      <c r="PY1347" s="79"/>
      <c r="PZ1347" s="79"/>
      <c r="QA1347" s="79"/>
      <c r="QB1347" s="79"/>
      <c r="QC1347" s="79"/>
      <c r="QD1347" s="79"/>
      <c r="QE1347" s="79"/>
      <c r="QF1347" s="79"/>
      <c r="QG1347" s="79"/>
      <c r="QH1347" s="79"/>
      <c r="QI1347" s="79"/>
      <c r="QJ1347" s="79"/>
      <c r="QK1347" s="79"/>
      <c r="QL1347" s="79"/>
      <c r="QM1347" s="79"/>
      <c r="QN1347" s="79"/>
      <c r="QO1347" s="79"/>
      <c r="QP1347" s="79"/>
      <c r="QQ1347" s="79"/>
      <c r="QR1347" s="79"/>
      <c r="QS1347" s="79"/>
      <c r="QT1347" s="79"/>
      <c r="QU1347" s="79"/>
      <c r="QV1347" s="79"/>
      <c r="QW1347" s="79"/>
      <c r="QX1347" s="79"/>
      <c r="QY1347" s="79"/>
      <c r="QZ1347" s="79"/>
      <c r="RA1347" s="79"/>
      <c r="RB1347" s="79"/>
      <c r="RC1347" s="79"/>
      <c r="RD1347" s="79"/>
      <c r="RE1347" s="79"/>
      <c r="RF1347" s="79"/>
      <c r="RG1347" s="79"/>
      <c r="RH1347" s="79"/>
      <c r="RI1347" s="79"/>
      <c r="RJ1347" s="79"/>
      <c r="RK1347" s="79"/>
      <c r="RL1347" s="79"/>
      <c r="RM1347" s="79"/>
      <c r="RN1347" s="79"/>
      <c r="RO1347" s="79"/>
      <c r="RP1347" s="79"/>
      <c r="RQ1347" s="79"/>
      <c r="RR1347" s="79"/>
      <c r="RS1347" s="79"/>
      <c r="RT1347" s="79"/>
      <c r="RU1347" s="79"/>
      <c r="RV1347" s="79"/>
      <c r="RW1347" s="79"/>
      <c r="RX1347" s="79"/>
      <c r="RY1347" s="79"/>
      <c r="RZ1347" s="79"/>
      <c r="SA1347" s="79"/>
      <c r="SB1347" s="79"/>
      <c r="SC1347" s="79"/>
      <c r="SD1347" s="79"/>
      <c r="SE1347" s="79"/>
      <c r="SF1347" s="79"/>
      <c r="SG1347" s="79"/>
      <c r="SH1347" s="79"/>
      <c r="SI1347" s="79"/>
      <c r="SJ1347" s="79"/>
      <c r="SK1347" s="79"/>
      <c r="SL1347" s="79"/>
      <c r="SM1347" s="79"/>
      <c r="SN1347" s="79"/>
      <c r="SO1347" s="79"/>
      <c r="SP1347" s="79"/>
      <c r="SQ1347" s="79"/>
      <c r="SR1347" s="79"/>
      <c r="SS1347" s="79"/>
      <c r="ST1347" s="79"/>
      <c r="SU1347" s="79"/>
      <c r="SV1347" s="79"/>
      <c r="SW1347" s="79"/>
      <c r="SX1347" s="79"/>
      <c r="SY1347" s="79"/>
      <c r="SZ1347" s="79"/>
      <c r="TA1347" s="79"/>
      <c r="TB1347" s="79"/>
      <c r="TC1347" s="79"/>
      <c r="TD1347" s="79"/>
      <c r="TE1347" s="79"/>
      <c r="TF1347" s="79"/>
      <c r="TG1347" s="79"/>
      <c r="TH1347" s="79"/>
      <c r="TI1347" s="79"/>
      <c r="TJ1347" s="79"/>
      <c r="TK1347" s="79"/>
      <c r="TL1347" s="79"/>
      <c r="TM1347" s="79"/>
      <c r="TN1347" s="79"/>
      <c r="TO1347" s="79"/>
      <c r="TP1347" s="79"/>
      <c r="TQ1347" s="79"/>
      <c r="TR1347" s="79"/>
      <c r="TS1347" s="79"/>
      <c r="TT1347" s="79"/>
      <c r="TU1347" s="79"/>
      <c r="TV1347" s="79"/>
      <c r="TW1347" s="79"/>
      <c r="TX1347" s="79"/>
      <c r="TY1347" s="79"/>
      <c r="TZ1347" s="79"/>
      <c r="UA1347" s="79"/>
      <c r="UB1347" s="79"/>
      <c r="UC1347" s="79"/>
      <c r="UD1347" s="79"/>
      <c r="UE1347" s="79"/>
      <c r="UF1347" s="79"/>
      <c r="UG1347" s="79"/>
      <c r="UH1347" s="79"/>
      <c r="UI1347" s="79"/>
      <c r="UJ1347" s="79"/>
      <c r="UK1347" s="79"/>
      <c r="UL1347" s="79"/>
      <c r="UM1347" s="79"/>
      <c r="UN1347" s="79"/>
      <c r="UO1347" s="79"/>
      <c r="UP1347" s="79"/>
      <c r="UQ1347" s="79"/>
      <c r="UR1347" s="79"/>
      <c r="US1347" s="79"/>
      <c r="UT1347" s="79"/>
      <c r="UU1347" s="79"/>
      <c r="UV1347" s="79"/>
      <c r="UW1347" s="79"/>
      <c r="UX1347" s="79"/>
      <c r="UY1347" s="79"/>
      <c r="UZ1347" s="79"/>
      <c r="VA1347" s="79"/>
      <c r="VB1347" s="79"/>
      <c r="VC1347" s="79"/>
      <c r="VD1347" s="79"/>
      <c r="VE1347" s="79"/>
      <c r="VF1347" s="79"/>
      <c r="VG1347" s="79"/>
      <c r="VH1347" s="79"/>
      <c r="VI1347" s="79"/>
      <c r="VJ1347" s="79"/>
      <c r="VK1347" s="79"/>
      <c r="VL1347" s="79"/>
      <c r="VM1347" s="79"/>
      <c r="VN1347" s="79"/>
      <c r="VO1347" s="79"/>
      <c r="VP1347" s="79"/>
      <c r="VQ1347" s="79"/>
      <c r="VR1347" s="79"/>
      <c r="VS1347" s="79"/>
      <c r="VT1347" s="79"/>
      <c r="VU1347" s="79"/>
      <c r="VV1347" s="79"/>
      <c r="VW1347" s="79"/>
      <c r="VX1347" s="79"/>
      <c r="VY1347" s="79"/>
      <c r="VZ1347" s="79"/>
      <c r="WA1347" s="79"/>
      <c r="WB1347" s="79"/>
      <c r="WC1347" s="79"/>
    </row>
    <row r="1348" spans="1:601" s="102" customFormat="1">
      <c r="A1348" s="54">
        <f>IF(C1348=C1347,A1347,IF(C1348=(C1347+1),A1347,(A1347+1)))</f>
        <v>198</v>
      </c>
      <c r="B1348" s="50">
        <f>IF(L1348="Stroke",IF(M1348=M1347,IF(A1348&lt;&gt;A1347,1,IF(L1347="Stroke",B1347+1,IF(L1346="Stroke",B1346+1,IF(L1345="Stroke",B1345+1,IF(L1344="Stroke",B1344+1,IF(L1343="Stroke",B1343+1,IF(L1342="Stroke",B1342+1,IF(L1341="Stroke",B1341+1,"")))))))),IF(A1348&lt;&gt;A1346,1,IF(M1348=M1346,IF(L1346="Stroke",B1346+1,IF(M1348=M1345,IF(L1345="Stroke",B1345+1,""))),1))),"")</f>
        <v>3</v>
      </c>
      <c r="C1348" s="54">
        <f t="shared" si="42"/>
        <v>51295</v>
      </c>
      <c r="D1348" s="54" t="str">
        <f t="shared" si="43"/>
        <v>201826</v>
      </c>
      <c r="E1348" s="54">
        <v>2018</v>
      </c>
      <c r="F1348" s="54">
        <v>2</v>
      </c>
      <c r="G1348" s="54">
        <v>6</v>
      </c>
      <c r="H1348" s="54">
        <v>14</v>
      </c>
      <c r="I1348" s="54">
        <v>14</v>
      </c>
      <c r="J1348" s="54">
        <v>55</v>
      </c>
      <c r="K1348" s="54">
        <v>532</v>
      </c>
      <c r="L1348" s="54" t="s">
        <v>26</v>
      </c>
      <c r="M1348" s="54">
        <v>3</v>
      </c>
      <c r="N1348" s="54" t="s">
        <v>21</v>
      </c>
      <c r="O1348" s="54" t="s">
        <v>27</v>
      </c>
      <c r="P1348" s="54">
        <v>10</v>
      </c>
      <c r="Q1348" s="54"/>
      <c r="R1348" s="61"/>
      <c r="S1348" s="61"/>
      <c r="T1348" s="61"/>
      <c r="U1348" s="79"/>
      <c r="V1348" s="79"/>
      <c r="W1348" s="79"/>
      <c r="X1348" s="79"/>
      <c r="Y1348" s="79"/>
      <c r="Z1348" s="79"/>
      <c r="AA1348" s="79"/>
      <c r="AB1348" s="79"/>
      <c r="AC1348" s="79"/>
      <c r="AD1348" s="79"/>
      <c r="AE1348" s="79"/>
      <c r="AF1348" s="79"/>
      <c r="AG1348" s="79"/>
      <c r="AH1348" s="79"/>
      <c r="AI1348" s="79"/>
      <c r="AJ1348" s="79"/>
      <c r="AK1348" s="79"/>
      <c r="AL1348" s="79"/>
      <c r="AM1348" s="79"/>
      <c r="AN1348" s="79"/>
      <c r="AO1348" s="79"/>
      <c r="AP1348" s="79"/>
      <c r="AQ1348" s="79"/>
      <c r="AR1348" s="79"/>
      <c r="AS1348" s="79"/>
      <c r="AT1348" s="79"/>
      <c r="AU1348" s="79"/>
      <c r="AV1348" s="79"/>
      <c r="AW1348" s="79"/>
      <c r="AX1348" s="79"/>
      <c r="AY1348" s="79"/>
      <c r="AZ1348" s="79"/>
      <c r="BA1348" s="79"/>
      <c r="BB1348" s="79"/>
      <c r="BC1348" s="79"/>
      <c r="BD1348" s="79"/>
      <c r="BE1348" s="79"/>
      <c r="BF1348" s="79"/>
      <c r="BG1348" s="79"/>
      <c r="BH1348" s="79"/>
      <c r="BI1348" s="79"/>
      <c r="BJ1348" s="79"/>
      <c r="BK1348" s="79"/>
      <c r="BL1348" s="79"/>
      <c r="BM1348" s="79"/>
      <c r="BN1348" s="79"/>
      <c r="BO1348" s="79"/>
      <c r="BP1348" s="79"/>
      <c r="BQ1348" s="79"/>
      <c r="BR1348" s="79"/>
      <c r="BS1348" s="79"/>
      <c r="BT1348" s="79"/>
      <c r="BU1348" s="79"/>
      <c r="BV1348" s="79"/>
      <c r="BW1348" s="79"/>
      <c r="BX1348" s="79"/>
      <c r="BY1348" s="79"/>
      <c r="BZ1348" s="79"/>
      <c r="CA1348" s="79"/>
      <c r="CB1348" s="79"/>
      <c r="CC1348" s="79"/>
      <c r="CD1348" s="79"/>
      <c r="CE1348" s="79"/>
      <c r="CF1348" s="79"/>
      <c r="CG1348" s="79"/>
      <c r="CH1348" s="79"/>
      <c r="CI1348" s="79"/>
      <c r="CJ1348" s="79"/>
      <c r="CK1348" s="79"/>
      <c r="CL1348" s="79"/>
      <c r="CM1348" s="79"/>
      <c r="CN1348" s="79"/>
      <c r="CO1348" s="79"/>
      <c r="CP1348" s="79"/>
      <c r="CQ1348" s="79"/>
      <c r="CR1348" s="79"/>
      <c r="CS1348" s="79"/>
      <c r="CT1348" s="79"/>
      <c r="CU1348" s="79"/>
      <c r="CV1348" s="79"/>
      <c r="CW1348" s="79"/>
      <c r="CX1348" s="79"/>
      <c r="CY1348" s="79"/>
      <c r="CZ1348" s="79"/>
      <c r="DA1348" s="79"/>
      <c r="DB1348" s="79"/>
      <c r="DC1348" s="79"/>
      <c r="DD1348" s="79"/>
      <c r="DE1348" s="79"/>
      <c r="DF1348" s="79"/>
      <c r="DG1348" s="79"/>
      <c r="DH1348" s="79"/>
      <c r="DI1348" s="79"/>
      <c r="DJ1348" s="79"/>
      <c r="DK1348" s="79"/>
      <c r="DL1348" s="79"/>
      <c r="DM1348" s="79"/>
      <c r="DN1348" s="79"/>
      <c r="DO1348" s="79"/>
      <c r="DP1348" s="79"/>
      <c r="DQ1348" s="79"/>
      <c r="DR1348" s="79"/>
      <c r="DS1348" s="79"/>
      <c r="DT1348" s="79"/>
      <c r="DU1348" s="79"/>
      <c r="DV1348" s="79"/>
      <c r="DW1348" s="79"/>
      <c r="DX1348" s="79"/>
      <c r="DY1348" s="79"/>
      <c r="DZ1348" s="79"/>
      <c r="EA1348" s="79"/>
      <c r="EB1348" s="79"/>
      <c r="EC1348" s="79"/>
      <c r="ED1348" s="79"/>
      <c r="EE1348" s="79"/>
      <c r="EF1348" s="79"/>
      <c r="EG1348" s="79"/>
      <c r="EH1348" s="79"/>
      <c r="EI1348" s="79"/>
      <c r="EJ1348" s="79"/>
      <c r="EK1348" s="79"/>
      <c r="EL1348" s="79"/>
      <c r="EM1348" s="79"/>
      <c r="EN1348" s="79"/>
      <c r="EO1348" s="79"/>
      <c r="EP1348" s="79"/>
      <c r="EQ1348" s="79"/>
      <c r="ER1348" s="79"/>
      <c r="ES1348" s="79"/>
      <c r="ET1348" s="79"/>
      <c r="EU1348" s="79"/>
      <c r="EV1348" s="79"/>
      <c r="EW1348" s="79"/>
      <c r="EX1348" s="79"/>
      <c r="EY1348" s="79"/>
      <c r="EZ1348" s="79"/>
      <c r="FA1348" s="79"/>
      <c r="FB1348" s="79"/>
      <c r="FC1348" s="79"/>
      <c r="FD1348" s="79"/>
      <c r="FE1348" s="79"/>
      <c r="FF1348" s="79"/>
      <c r="FG1348" s="79"/>
      <c r="FH1348" s="79"/>
      <c r="FI1348" s="79"/>
      <c r="FJ1348" s="79"/>
      <c r="FK1348" s="79"/>
      <c r="FL1348" s="79"/>
      <c r="FM1348" s="79"/>
      <c r="FN1348" s="79"/>
      <c r="FO1348" s="79"/>
      <c r="FP1348" s="79"/>
      <c r="FQ1348" s="79"/>
      <c r="FR1348" s="79"/>
      <c r="FS1348" s="79"/>
      <c r="FT1348" s="79"/>
      <c r="FU1348" s="79"/>
      <c r="FV1348" s="79"/>
      <c r="FW1348" s="79"/>
      <c r="FX1348" s="79"/>
      <c r="FY1348" s="79"/>
      <c r="FZ1348" s="79"/>
      <c r="GA1348" s="79"/>
      <c r="GB1348" s="79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79"/>
      <c r="HP1348" s="79"/>
      <c r="HQ1348" s="79"/>
      <c r="HR1348" s="79"/>
      <c r="HS1348" s="79"/>
      <c r="HT1348" s="79"/>
      <c r="HU1348" s="79"/>
      <c r="HV1348" s="79"/>
      <c r="HW1348" s="79"/>
      <c r="HX1348" s="79"/>
      <c r="HY1348" s="79"/>
      <c r="HZ1348" s="79"/>
      <c r="IA1348" s="79"/>
      <c r="IB1348" s="79"/>
      <c r="IC1348" s="79"/>
      <c r="ID1348" s="79"/>
      <c r="IE1348" s="79"/>
      <c r="IF1348" s="79"/>
      <c r="IG1348" s="79"/>
      <c r="IH1348" s="79"/>
      <c r="II1348" s="79"/>
      <c r="IJ1348" s="79"/>
      <c r="IK1348" s="79"/>
      <c r="IL1348" s="79"/>
      <c r="IM1348" s="79"/>
      <c r="IN1348" s="79"/>
      <c r="IO1348" s="79"/>
      <c r="IP1348" s="79"/>
      <c r="IQ1348" s="79"/>
      <c r="IR1348" s="79"/>
      <c r="IS1348" s="79"/>
      <c r="IT1348" s="79"/>
      <c r="IU1348" s="79"/>
      <c r="IV1348" s="79"/>
      <c r="IW1348" s="79"/>
      <c r="IX1348" s="79"/>
      <c r="IY1348" s="79"/>
      <c r="IZ1348" s="79"/>
      <c r="JA1348" s="79"/>
      <c r="JB1348" s="79"/>
      <c r="JC1348" s="79"/>
      <c r="JD1348" s="79"/>
      <c r="JE1348" s="79"/>
      <c r="JF1348" s="79"/>
      <c r="JG1348" s="79"/>
      <c r="JH1348" s="79"/>
      <c r="JI1348" s="79"/>
      <c r="JJ1348" s="79"/>
      <c r="JK1348" s="79"/>
      <c r="JL1348" s="79"/>
      <c r="JM1348" s="79"/>
      <c r="JN1348" s="79"/>
      <c r="JO1348" s="79"/>
      <c r="JP1348" s="79"/>
      <c r="JQ1348" s="79"/>
      <c r="JR1348" s="79"/>
      <c r="JS1348" s="79"/>
      <c r="JT1348" s="79"/>
      <c r="JU1348" s="79"/>
      <c r="JV1348" s="79"/>
      <c r="JW1348" s="79"/>
      <c r="JX1348" s="79"/>
      <c r="JY1348" s="79"/>
      <c r="JZ1348" s="79"/>
      <c r="KA1348" s="79"/>
      <c r="KB1348" s="79"/>
      <c r="KC1348" s="79"/>
      <c r="KD1348" s="79"/>
      <c r="KE1348" s="79"/>
      <c r="KF1348" s="79"/>
      <c r="KG1348" s="79"/>
      <c r="KH1348" s="79"/>
      <c r="KI1348" s="79"/>
      <c r="KJ1348" s="79"/>
      <c r="KK1348" s="79"/>
      <c r="KL1348" s="79"/>
      <c r="KM1348" s="79"/>
      <c r="KN1348" s="79"/>
      <c r="KO1348" s="79"/>
      <c r="KP1348" s="79"/>
      <c r="KQ1348" s="79"/>
      <c r="KR1348" s="79"/>
      <c r="KS1348" s="79"/>
      <c r="KT1348" s="79"/>
      <c r="KU1348" s="79"/>
      <c r="KV1348" s="79"/>
      <c r="KW1348" s="79"/>
      <c r="KX1348" s="79"/>
      <c r="KY1348" s="79"/>
      <c r="KZ1348" s="79"/>
      <c r="LA1348" s="79"/>
      <c r="LB1348" s="79"/>
      <c r="LC1348" s="79"/>
      <c r="LD1348" s="79"/>
      <c r="LE1348" s="79"/>
      <c r="LF1348" s="79"/>
      <c r="LG1348" s="79"/>
      <c r="LH1348" s="79"/>
      <c r="LI1348" s="79"/>
      <c r="LJ1348" s="79"/>
      <c r="LK1348" s="79"/>
      <c r="LL1348" s="79"/>
      <c r="LM1348" s="79"/>
      <c r="LN1348" s="79"/>
      <c r="LO1348" s="79"/>
      <c r="LP1348" s="79"/>
      <c r="LQ1348" s="79"/>
      <c r="LR1348" s="79"/>
      <c r="LS1348" s="79"/>
      <c r="LT1348" s="79"/>
      <c r="LU1348" s="79"/>
      <c r="LV1348" s="79"/>
      <c r="LW1348" s="79"/>
      <c r="LX1348" s="79"/>
      <c r="LY1348" s="79"/>
      <c r="LZ1348" s="79"/>
      <c r="MA1348" s="79"/>
      <c r="MB1348" s="79"/>
      <c r="MC1348" s="79"/>
      <c r="MD1348" s="79"/>
      <c r="ME1348" s="79"/>
      <c r="MF1348" s="79"/>
      <c r="MG1348" s="79"/>
      <c r="MH1348" s="79"/>
      <c r="MI1348" s="79"/>
      <c r="MJ1348" s="79"/>
      <c r="MK1348" s="79"/>
      <c r="ML1348" s="79"/>
      <c r="MM1348" s="79"/>
      <c r="MN1348" s="79"/>
      <c r="MO1348" s="79"/>
      <c r="MP1348" s="79"/>
      <c r="MQ1348" s="79"/>
      <c r="MR1348" s="79"/>
      <c r="MS1348" s="79"/>
      <c r="MT1348" s="79"/>
      <c r="MU1348" s="79"/>
      <c r="MV1348" s="79"/>
      <c r="MW1348" s="79"/>
      <c r="MX1348" s="79"/>
      <c r="MY1348" s="79"/>
      <c r="MZ1348" s="79"/>
      <c r="NA1348" s="79"/>
      <c r="NB1348" s="79"/>
      <c r="NC1348" s="79"/>
      <c r="ND1348" s="79"/>
      <c r="NE1348" s="79"/>
      <c r="NF1348" s="79"/>
      <c r="NG1348" s="79"/>
      <c r="NH1348" s="79"/>
      <c r="NI1348" s="79"/>
      <c r="NJ1348" s="79"/>
      <c r="NK1348" s="79"/>
      <c r="NL1348" s="79"/>
      <c r="NM1348" s="79"/>
      <c r="NN1348" s="79"/>
      <c r="NO1348" s="79"/>
      <c r="NP1348" s="79"/>
      <c r="NQ1348" s="79"/>
      <c r="NR1348" s="79"/>
      <c r="NS1348" s="79"/>
      <c r="NT1348" s="79"/>
      <c r="NU1348" s="79"/>
      <c r="NV1348" s="79"/>
      <c r="NW1348" s="79"/>
      <c r="NX1348" s="79"/>
      <c r="NY1348" s="79"/>
      <c r="NZ1348" s="79"/>
      <c r="OA1348" s="79"/>
      <c r="OB1348" s="79"/>
      <c r="OC1348" s="79"/>
      <c r="OD1348" s="79"/>
      <c r="OE1348" s="79"/>
      <c r="OF1348" s="79"/>
      <c r="OG1348" s="79"/>
      <c r="OH1348" s="79"/>
      <c r="OI1348" s="79"/>
      <c r="OJ1348" s="79"/>
      <c r="OK1348" s="79"/>
      <c r="OL1348" s="79"/>
      <c r="OM1348" s="79"/>
      <c r="ON1348" s="79"/>
      <c r="OO1348" s="79"/>
      <c r="OP1348" s="79"/>
      <c r="OQ1348" s="79"/>
      <c r="OR1348" s="79"/>
      <c r="OS1348" s="79"/>
      <c r="OT1348" s="79"/>
      <c r="OU1348" s="79"/>
      <c r="OV1348" s="79"/>
      <c r="OW1348" s="79"/>
      <c r="OX1348" s="79"/>
      <c r="OY1348" s="79"/>
      <c r="OZ1348" s="79"/>
      <c r="PA1348" s="79"/>
      <c r="PB1348" s="79"/>
      <c r="PC1348" s="79"/>
      <c r="PD1348" s="79"/>
      <c r="PE1348" s="79"/>
      <c r="PF1348" s="79"/>
      <c r="PG1348" s="79"/>
      <c r="PH1348" s="79"/>
      <c r="PI1348" s="79"/>
      <c r="PJ1348" s="79"/>
      <c r="PK1348" s="79"/>
      <c r="PL1348" s="79"/>
      <c r="PM1348" s="79"/>
      <c r="PN1348" s="79"/>
      <c r="PO1348" s="79"/>
      <c r="PP1348" s="79"/>
      <c r="PQ1348" s="79"/>
      <c r="PR1348" s="79"/>
      <c r="PS1348" s="79"/>
      <c r="PT1348" s="79"/>
      <c r="PU1348" s="79"/>
      <c r="PV1348" s="79"/>
      <c r="PW1348" s="79"/>
      <c r="PX1348" s="79"/>
      <c r="PY1348" s="79"/>
      <c r="PZ1348" s="79"/>
      <c r="QA1348" s="79"/>
      <c r="QB1348" s="79"/>
      <c r="QC1348" s="79"/>
      <c r="QD1348" s="79"/>
      <c r="QE1348" s="79"/>
      <c r="QF1348" s="79"/>
      <c r="QG1348" s="79"/>
      <c r="QH1348" s="79"/>
      <c r="QI1348" s="79"/>
      <c r="QJ1348" s="79"/>
      <c r="QK1348" s="79"/>
      <c r="QL1348" s="79"/>
      <c r="QM1348" s="79"/>
      <c r="QN1348" s="79"/>
      <c r="QO1348" s="79"/>
      <c r="QP1348" s="79"/>
      <c r="QQ1348" s="79"/>
      <c r="QR1348" s="79"/>
      <c r="QS1348" s="79"/>
      <c r="QT1348" s="79"/>
      <c r="QU1348" s="79"/>
      <c r="QV1348" s="79"/>
      <c r="QW1348" s="79"/>
      <c r="QX1348" s="79"/>
      <c r="QY1348" s="79"/>
      <c r="QZ1348" s="79"/>
      <c r="RA1348" s="79"/>
      <c r="RB1348" s="79"/>
      <c r="RC1348" s="79"/>
      <c r="RD1348" s="79"/>
      <c r="RE1348" s="79"/>
      <c r="RF1348" s="79"/>
      <c r="RG1348" s="79"/>
      <c r="RH1348" s="79"/>
      <c r="RI1348" s="79"/>
      <c r="RJ1348" s="79"/>
      <c r="RK1348" s="79"/>
      <c r="RL1348" s="79"/>
      <c r="RM1348" s="79"/>
      <c r="RN1348" s="79"/>
      <c r="RO1348" s="79"/>
      <c r="RP1348" s="79"/>
      <c r="RQ1348" s="79"/>
      <c r="RR1348" s="79"/>
      <c r="RS1348" s="79"/>
      <c r="RT1348" s="79"/>
      <c r="RU1348" s="79"/>
      <c r="RV1348" s="79"/>
      <c r="RW1348" s="79"/>
      <c r="RX1348" s="79"/>
      <c r="RY1348" s="79"/>
      <c r="RZ1348" s="79"/>
      <c r="SA1348" s="79"/>
      <c r="SB1348" s="79"/>
      <c r="SC1348" s="79"/>
      <c r="SD1348" s="79"/>
      <c r="SE1348" s="79"/>
      <c r="SF1348" s="79"/>
      <c r="SG1348" s="79"/>
      <c r="SH1348" s="79"/>
      <c r="SI1348" s="79"/>
      <c r="SJ1348" s="79"/>
      <c r="SK1348" s="79"/>
      <c r="SL1348" s="79"/>
      <c r="SM1348" s="79"/>
      <c r="SN1348" s="79"/>
      <c r="SO1348" s="79"/>
      <c r="SP1348" s="79"/>
      <c r="SQ1348" s="79"/>
      <c r="SR1348" s="79"/>
      <c r="SS1348" s="79"/>
      <c r="ST1348" s="79"/>
      <c r="SU1348" s="79"/>
      <c r="SV1348" s="79"/>
      <c r="SW1348" s="79"/>
      <c r="SX1348" s="79"/>
      <c r="SY1348" s="79"/>
      <c r="SZ1348" s="79"/>
      <c r="TA1348" s="79"/>
      <c r="TB1348" s="79"/>
      <c r="TC1348" s="79"/>
      <c r="TD1348" s="79"/>
      <c r="TE1348" s="79"/>
      <c r="TF1348" s="79"/>
      <c r="TG1348" s="79"/>
      <c r="TH1348" s="79"/>
      <c r="TI1348" s="79"/>
      <c r="TJ1348" s="79"/>
      <c r="TK1348" s="79"/>
      <c r="TL1348" s="79"/>
      <c r="TM1348" s="79"/>
      <c r="TN1348" s="79"/>
      <c r="TO1348" s="79"/>
      <c r="TP1348" s="79"/>
      <c r="TQ1348" s="79"/>
      <c r="TR1348" s="79"/>
      <c r="TS1348" s="79"/>
      <c r="TT1348" s="79"/>
      <c r="TU1348" s="79"/>
      <c r="TV1348" s="79"/>
      <c r="TW1348" s="79"/>
      <c r="TX1348" s="79"/>
      <c r="TY1348" s="79"/>
      <c r="TZ1348" s="79"/>
      <c r="UA1348" s="79"/>
      <c r="UB1348" s="79"/>
      <c r="UC1348" s="79"/>
      <c r="UD1348" s="79"/>
      <c r="UE1348" s="79"/>
      <c r="UF1348" s="79"/>
      <c r="UG1348" s="79"/>
      <c r="UH1348" s="79"/>
      <c r="UI1348" s="79"/>
      <c r="UJ1348" s="79"/>
      <c r="UK1348" s="79"/>
      <c r="UL1348" s="79"/>
      <c r="UM1348" s="79"/>
      <c r="UN1348" s="79"/>
      <c r="UO1348" s="79"/>
      <c r="UP1348" s="79"/>
      <c r="UQ1348" s="79"/>
      <c r="UR1348" s="79"/>
      <c r="US1348" s="79"/>
      <c r="UT1348" s="79"/>
      <c r="UU1348" s="79"/>
      <c r="UV1348" s="79"/>
      <c r="UW1348" s="79"/>
      <c r="UX1348" s="79"/>
      <c r="UY1348" s="79"/>
      <c r="UZ1348" s="79"/>
      <c r="VA1348" s="79"/>
      <c r="VB1348" s="79"/>
      <c r="VC1348" s="79"/>
      <c r="VD1348" s="79"/>
      <c r="VE1348" s="79"/>
      <c r="VF1348" s="79"/>
      <c r="VG1348" s="79"/>
      <c r="VH1348" s="79"/>
      <c r="VI1348" s="79"/>
      <c r="VJ1348" s="79"/>
      <c r="VK1348" s="79"/>
      <c r="VL1348" s="79"/>
      <c r="VM1348" s="79"/>
      <c r="VN1348" s="79"/>
      <c r="VO1348" s="79"/>
      <c r="VP1348" s="79"/>
      <c r="VQ1348" s="79"/>
      <c r="VR1348" s="79"/>
      <c r="VS1348" s="79"/>
      <c r="VT1348" s="79"/>
      <c r="VU1348" s="79"/>
      <c r="VV1348" s="79"/>
      <c r="VW1348" s="79"/>
      <c r="VX1348" s="79"/>
      <c r="VY1348" s="79"/>
      <c r="VZ1348" s="79"/>
      <c r="WA1348" s="79"/>
      <c r="WB1348" s="79"/>
      <c r="WC1348" s="79"/>
    </row>
    <row r="1349" spans="1:601" s="102" customFormat="1">
      <c r="A1349" s="54">
        <f>IF(C1349=C1348,A1348,IF(C1349=(C1348+1),A1348,(A1348+1)))</f>
        <v>198</v>
      </c>
      <c r="B1349" s="50">
        <f>IF(L1349="Stroke",IF(M1349=M1348,IF(A1349&lt;&gt;A1348,1,IF(L1348="Stroke",B1348+1,IF(L1347="Stroke",B1347+1,IF(L1346="Stroke",B1346+1,IF(L1345="Stroke",B1345+1,IF(L1344="Stroke",B1344+1,IF(L1343="Stroke",B1343+1,IF(L1342="Stroke",B1342+1,"")))))))),IF(A1349&lt;&gt;A1347,1,IF(M1349=M1347,IF(L1347="Stroke",B1347+1,IF(M1349=M1346,IF(L1346="Stroke",B1346+1,""))),1))),"")</f>
        <v>4</v>
      </c>
      <c r="C1349" s="54">
        <f t="shared" si="42"/>
        <v>51295</v>
      </c>
      <c r="D1349" s="54" t="str">
        <f t="shared" si="43"/>
        <v>201826</v>
      </c>
      <c r="E1349" s="54">
        <v>2018</v>
      </c>
      <c r="F1349" s="54">
        <v>2</v>
      </c>
      <c r="G1349" s="54">
        <v>6</v>
      </c>
      <c r="H1349" s="54">
        <v>14</v>
      </c>
      <c r="I1349" s="54">
        <v>14</v>
      </c>
      <c r="J1349" s="54">
        <v>55</v>
      </c>
      <c r="K1349" s="54">
        <v>560</v>
      </c>
      <c r="L1349" s="54" t="s">
        <v>26</v>
      </c>
      <c r="M1349" s="54">
        <v>3</v>
      </c>
      <c r="N1349" s="54" t="s">
        <v>21</v>
      </c>
      <c r="O1349" s="54" t="s">
        <v>27</v>
      </c>
      <c r="P1349" s="54">
        <v>4</v>
      </c>
      <c r="Q1349" s="54"/>
      <c r="R1349" s="61"/>
      <c r="S1349" s="61"/>
      <c r="T1349" s="61"/>
      <c r="U1349" s="79"/>
      <c r="V1349" s="79"/>
      <c r="W1349" s="79"/>
      <c r="X1349" s="79"/>
      <c r="Y1349" s="79"/>
      <c r="Z1349" s="79"/>
      <c r="AA1349" s="79"/>
      <c r="AB1349" s="79"/>
      <c r="AC1349" s="79"/>
      <c r="AD1349" s="79"/>
      <c r="AE1349" s="79"/>
      <c r="AF1349" s="79"/>
      <c r="AG1349" s="79"/>
      <c r="AH1349" s="79"/>
      <c r="AI1349" s="79"/>
      <c r="AJ1349" s="79"/>
      <c r="AK1349" s="79"/>
      <c r="AL1349" s="79"/>
      <c r="AM1349" s="79"/>
      <c r="AN1349" s="79"/>
      <c r="AO1349" s="79"/>
      <c r="AP1349" s="79"/>
      <c r="AQ1349" s="79"/>
      <c r="AR1349" s="79"/>
      <c r="AS1349" s="79"/>
      <c r="AT1349" s="79"/>
      <c r="AU1349" s="79"/>
      <c r="AV1349" s="79"/>
      <c r="AW1349" s="79"/>
      <c r="AX1349" s="79"/>
      <c r="AY1349" s="79"/>
      <c r="AZ1349" s="79"/>
      <c r="BA1349" s="79"/>
      <c r="BB1349" s="79"/>
      <c r="BC1349" s="79"/>
      <c r="BD1349" s="79"/>
      <c r="BE1349" s="79"/>
      <c r="BF1349" s="79"/>
      <c r="BG1349" s="79"/>
      <c r="BH1349" s="79"/>
      <c r="BI1349" s="79"/>
      <c r="BJ1349" s="79"/>
      <c r="BK1349" s="79"/>
      <c r="BL1349" s="79"/>
      <c r="BM1349" s="79"/>
      <c r="BN1349" s="79"/>
      <c r="BO1349" s="79"/>
      <c r="BP1349" s="79"/>
      <c r="BQ1349" s="79"/>
      <c r="BR1349" s="79"/>
      <c r="BS1349" s="79"/>
      <c r="BT1349" s="79"/>
      <c r="BU1349" s="79"/>
      <c r="BV1349" s="79"/>
      <c r="BW1349" s="79"/>
      <c r="BX1349" s="79"/>
      <c r="BY1349" s="79"/>
      <c r="BZ1349" s="79"/>
      <c r="CA1349" s="79"/>
      <c r="CB1349" s="79"/>
      <c r="CC1349" s="79"/>
      <c r="CD1349" s="79"/>
      <c r="CE1349" s="79"/>
      <c r="CF1349" s="79"/>
      <c r="CG1349" s="79"/>
      <c r="CH1349" s="79"/>
      <c r="CI1349" s="79"/>
      <c r="CJ1349" s="79"/>
      <c r="CK1349" s="79"/>
      <c r="CL1349" s="79"/>
      <c r="CM1349" s="79"/>
      <c r="CN1349" s="79"/>
      <c r="CO1349" s="79"/>
      <c r="CP1349" s="79"/>
      <c r="CQ1349" s="79"/>
      <c r="CR1349" s="79"/>
      <c r="CS1349" s="79"/>
      <c r="CT1349" s="79"/>
      <c r="CU1349" s="79"/>
      <c r="CV1349" s="79"/>
      <c r="CW1349" s="79"/>
      <c r="CX1349" s="79"/>
      <c r="CY1349" s="79"/>
      <c r="CZ1349" s="79"/>
      <c r="DA1349" s="79"/>
      <c r="DB1349" s="79"/>
      <c r="DC1349" s="79"/>
      <c r="DD1349" s="79"/>
      <c r="DE1349" s="79"/>
      <c r="DF1349" s="79"/>
      <c r="DG1349" s="79"/>
      <c r="DH1349" s="79"/>
      <c r="DI1349" s="79"/>
      <c r="DJ1349" s="79"/>
      <c r="DK1349" s="79"/>
      <c r="DL1349" s="79"/>
      <c r="DM1349" s="79"/>
      <c r="DN1349" s="79"/>
      <c r="DO1349" s="79"/>
      <c r="DP1349" s="79"/>
      <c r="DQ1349" s="79"/>
      <c r="DR1349" s="79"/>
      <c r="DS1349" s="79"/>
      <c r="DT1349" s="79"/>
      <c r="DU1349" s="79"/>
      <c r="DV1349" s="79"/>
      <c r="DW1349" s="79"/>
      <c r="DX1349" s="79"/>
      <c r="DY1349" s="79"/>
      <c r="DZ1349" s="79"/>
      <c r="EA1349" s="79"/>
      <c r="EB1349" s="79"/>
      <c r="EC1349" s="79"/>
      <c r="ED1349" s="79"/>
      <c r="EE1349" s="79"/>
      <c r="EF1349" s="79"/>
      <c r="EG1349" s="79"/>
      <c r="EH1349" s="79"/>
      <c r="EI1349" s="79"/>
      <c r="EJ1349" s="79"/>
      <c r="EK1349" s="79"/>
      <c r="EL1349" s="79"/>
      <c r="EM1349" s="79"/>
      <c r="EN1349" s="79"/>
      <c r="EO1349" s="79"/>
      <c r="EP1349" s="79"/>
      <c r="EQ1349" s="79"/>
      <c r="ER1349" s="79"/>
      <c r="ES1349" s="79"/>
      <c r="ET1349" s="79"/>
      <c r="EU1349" s="79"/>
      <c r="EV1349" s="79"/>
      <c r="EW1349" s="79"/>
      <c r="EX1349" s="79"/>
      <c r="EY1349" s="79"/>
      <c r="EZ1349" s="79"/>
      <c r="FA1349" s="79"/>
      <c r="FB1349" s="79"/>
      <c r="FC1349" s="79"/>
      <c r="FD1349" s="79"/>
      <c r="FE1349" s="79"/>
      <c r="FF1349" s="79"/>
      <c r="FG1349" s="79"/>
      <c r="FH1349" s="79"/>
      <c r="FI1349" s="79"/>
      <c r="FJ1349" s="79"/>
      <c r="FK1349" s="79"/>
      <c r="FL1349" s="79"/>
      <c r="FM1349" s="79"/>
      <c r="FN1349" s="79"/>
      <c r="FO1349" s="79"/>
      <c r="FP1349" s="79"/>
      <c r="FQ1349" s="79"/>
      <c r="FR1349" s="79"/>
      <c r="FS1349" s="79"/>
      <c r="FT1349" s="79"/>
      <c r="FU1349" s="79"/>
      <c r="FV1349" s="79"/>
      <c r="FW1349" s="79"/>
      <c r="FX1349" s="79"/>
      <c r="FY1349" s="79"/>
      <c r="FZ1349" s="79"/>
      <c r="GA1349" s="79"/>
      <c r="GB1349" s="79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79"/>
      <c r="HP1349" s="79"/>
      <c r="HQ1349" s="79"/>
      <c r="HR1349" s="79"/>
      <c r="HS1349" s="79"/>
      <c r="HT1349" s="79"/>
      <c r="HU1349" s="79"/>
      <c r="HV1349" s="79"/>
      <c r="HW1349" s="79"/>
      <c r="HX1349" s="79"/>
      <c r="HY1349" s="79"/>
      <c r="HZ1349" s="79"/>
      <c r="IA1349" s="79"/>
      <c r="IB1349" s="79"/>
      <c r="IC1349" s="79"/>
      <c r="ID1349" s="79"/>
      <c r="IE1349" s="79"/>
      <c r="IF1349" s="79"/>
      <c r="IG1349" s="79"/>
      <c r="IH1349" s="79"/>
      <c r="II1349" s="79"/>
      <c r="IJ1349" s="79"/>
      <c r="IK1349" s="79"/>
      <c r="IL1349" s="79"/>
      <c r="IM1349" s="79"/>
      <c r="IN1349" s="79"/>
      <c r="IO1349" s="79"/>
      <c r="IP1349" s="79"/>
      <c r="IQ1349" s="79"/>
      <c r="IR1349" s="79"/>
      <c r="IS1349" s="79"/>
      <c r="IT1349" s="79"/>
      <c r="IU1349" s="79"/>
      <c r="IV1349" s="79"/>
      <c r="IW1349" s="79"/>
      <c r="IX1349" s="79"/>
      <c r="IY1349" s="79"/>
      <c r="IZ1349" s="79"/>
      <c r="JA1349" s="79"/>
      <c r="JB1349" s="79"/>
      <c r="JC1349" s="79"/>
      <c r="JD1349" s="79"/>
      <c r="JE1349" s="79"/>
      <c r="JF1349" s="79"/>
      <c r="JG1349" s="79"/>
      <c r="JH1349" s="79"/>
      <c r="JI1349" s="79"/>
      <c r="JJ1349" s="79"/>
      <c r="JK1349" s="79"/>
      <c r="JL1349" s="79"/>
      <c r="JM1349" s="79"/>
      <c r="JN1349" s="79"/>
      <c r="JO1349" s="79"/>
      <c r="JP1349" s="79"/>
      <c r="JQ1349" s="79"/>
      <c r="JR1349" s="79"/>
      <c r="JS1349" s="79"/>
      <c r="JT1349" s="79"/>
      <c r="JU1349" s="79"/>
      <c r="JV1349" s="79"/>
      <c r="JW1349" s="79"/>
      <c r="JX1349" s="79"/>
      <c r="JY1349" s="79"/>
      <c r="JZ1349" s="79"/>
      <c r="KA1349" s="79"/>
      <c r="KB1349" s="79"/>
      <c r="KC1349" s="79"/>
      <c r="KD1349" s="79"/>
      <c r="KE1349" s="79"/>
      <c r="KF1349" s="79"/>
      <c r="KG1349" s="79"/>
      <c r="KH1349" s="79"/>
      <c r="KI1349" s="79"/>
      <c r="KJ1349" s="79"/>
      <c r="KK1349" s="79"/>
      <c r="KL1349" s="79"/>
      <c r="KM1349" s="79"/>
      <c r="KN1349" s="79"/>
      <c r="KO1349" s="79"/>
      <c r="KP1349" s="79"/>
      <c r="KQ1349" s="79"/>
      <c r="KR1349" s="79"/>
      <c r="KS1349" s="79"/>
      <c r="KT1349" s="79"/>
      <c r="KU1349" s="79"/>
      <c r="KV1349" s="79"/>
      <c r="KW1349" s="79"/>
      <c r="KX1349" s="79"/>
      <c r="KY1349" s="79"/>
      <c r="KZ1349" s="79"/>
      <c r="LA1349" s="79"/>
      <c r="LB1349" s="79"/>
      <c r="LC1349" s="79"/>
      <c r="LD1349" s="79"/>
      <c r="LE1349" s="79"/>
      <c r="LF1349" s="79"/>
      <c r="LG1349" s="79"/>
      <c r="LH1349" s="79"/>
      <c r="LI1349" s="79"/>
      <c r="LJ1349" s="79"/>
      <c r="LK1349" s="79"/>
      <c r="LL1349" s="79"/>
      <c r="LM1349" s="79"/>
      <c r="LN1349" s="79"/>
      <c r="LO1349" s="79"/>
      <c r="LP1349" s="79"/>
      <c r="LQ1349" s="79"/>
      <c r="LR1349" s="79"/>
      <c r="LS1349" s="79"/>
      <c r="LT1349" s="79"/>
      <c r="LU1349" s="79"/>
      <c r="LV1349" s="79"/>
      <c r="LW1349" s="79"/>
      <c r="LX1349" s="79"/>
      <c r="LY1349" s="79"/>
      <c r="LZ1349" s="79"/>
      <c r="MA1349" s="79"/>
      <c r="MB1349" s="79"/>
      <c r="MC1349" s="79"/>
      <c r="MD1349" s="79"/>
      <c r="ME1349" s="79"/>
      <c r="MF1349" s="79"/>
      <c r="MG1349" s="79"/>
      <c r="MH1349" s="79"/>
      <c r="MI1349" s="79"/>
      <c r="MJ1349" s="79"/>
      <c r="MK1349" s="79"/>
      <c r="ML1349" s="79"/>
      <c r="MM1349" s="79"/>
      <c r="MN1349" s="79"/>
      <c r="MO1349" s="79"/>
      <c r="MP1349" s="79"/>
      <c r="MQ1349" s="79"/>
      <c r="MR1349" s="79"/>
      <c r="MS1349" s="79"/>
      <c r="MT1349" s="79"/>
      <c r="MU1349" s="79"/>
      <c r="MV1349" s="79"/>
      <c r="MW1349" s="79"/>
      <c r="MX1349" s="79"/>
      <c r="MY1349" s="79"/>
      <c r="MZ1349" s="79"/>
      <c r="NA1349" s="79"/>
      <c r="NB1349" s="79"/>
      <c r="NC1349" s="79"/>
      <c r="ND1349" s="79"/>
      <c r="NE1349" s="79"/>
      <c r="NF1349" s="79"/>
      <c r="NG1349" s="79"/>
      <c r="NH1349" s="79"/>
      <c r="NI1349" s="79"/>
      <c r="NJ1349" s="79"/>
      <c r="NK1349" s="79"/>
      <c r="NL1349" s="79"/>
      <c r="NM1349" s="79"/>
      <c r="NN1349" s="79"/>
      <c r="NO1349" s="79"/>
      <c r="NP1349" s="79"/>
      <c r="NQ1349" s="79"/>
      <c r="NR1349" s="79"/>
      <c r="NS1349" s="79"/>
      <c r="NT1349" s="79"/>
      <c r="NU1349" s="79"/>
      <c r="NV1349" s="79"/>
      <c r="NW1349" s="79"/>
      <c r="NX1349" s="79"/>
      <c r="NY1349" s="79"/>
      <c r="NZ1349" s="79"/>
      <c r="OA1349" s="79"/>
      <c r="OB1349" s="79"/>
      <c r="OC1349" s="79"/>
      <c r="OD1349" s="79"/>
      <c r="OE1349" s="79"/>
      <c r="OF1349" s="79"/>
      <c r="OG1349" s="79"/>
      <c r="OH1349" s="79"/>
      <c r="OI1349" s="79"/>
      <c r="OJ1349" s="79"/>
      <c r="OK1349" s="79"/>
      <c r="OL1349" s="79"/>
      <c r="OM1349" s="79"/>
      <c r="ON1349" s="79"/>
      <c r="OO1349" s="79"/>
      <c r="OP1349" s="79"/>
      <c r="OQ1349" s="79"/>
      <c r="OR1349" s="79"/>
      <c r="OS1349" s="79"/>
      <c r="OT1349" s="79"/>
      <c r="OU1349" s="79"/>
      <c r="OV1349" s="79"/>
      <c r="OW1349" s="79"/>
      <c r="OX1349" s="79"/>
      <c r="OY1349" s="79"/>
      <c r="OZ1349" s="79"/>
      <c r="PA1349" s="79"/>
      <c r="PB1349" s="79"/>
      <c r="PC1349" s="79"/>
      <c r="PD1349" s="79"/>
      <c r="PE1349" s="79"/>
      <c r="PF1349" s="79"/>
      <c r="PG1349" s="79"/>
      <c r="PH1349" s="79"/>
      <c r="PI1349" s="79"/>
      <c r="PJ1349" s="79"/>
      <c r="PK1349" s="79"/>
      <c r="PL1349" s="79"/>
      <c r="PM1349" s="79"/>
      <c r="PN1349" s="79"/>
      <c r="PO1349" s="79"/>
      <c r="PP1349" s="79"/>
      <c r="PQ1349" s="79"/>
      <c r="PR1349" s="79"/>
      <c r="PS1349" s="79"/>
      <c r="PT1349" s="79"/>
      <c r="PU1349" s="79"/>
      <c r="PV1349" s="79"/>
      <c r="PW1349" s="79"/>
      <c r="PX1349" s="79"/>
      <c r="PY1349" s="79"/>
      <c r="PZ1349" s="79"/>
      <c r="QA1349" s="79"/>
      <c r="QB1349" s="79"/>
      <c r="QC1349" s="79"/>
      <c r="QD1349" s="79"/>
      <c r="QE1349" s="79"/>
      <c r="QF1349" s="79"/>
      <c r="QG1349" s="79"/>
      <c r="QH1349" s="79"/>
      <c r="QI1349" s="79"/>
      <c r="QJ1349" s="79"/>
      <c r="QK1349" s="79"/>
      <c r="QL1349" s="79"/>
      <c r="QM1349" s="79"/>
      <c r="QN1349" s="79"/>
      <c r="QO1349" s="79"/>
      <c r="QP1349" s="79"/>
      <c r="QQ1349" s="79"/>
      <c r="QR1349" s="79"/>
      <c r="QS1349" s="79"/>
      <c r="QT1349" s="79"/>
      <c r="QU1349" s="79"/>
      <c r="QV1349" s="79"/>
      <c r="QW1349" s="79"/>
      <c r="QX1349" s="79"/>
      <c r="QY1349" s="79"/>
      <c r="QZ1349" s="79"/>
      <c r="RA1349" s="79"/>
      <c r="RB1349" s="79"/>
      <c r="RC1349" s="79"/>
      <c r="RD1349" s="79"/>
      <c r="RE1349" s="79"/>
      <c r="RF1349" s="79"/>
      <c r="RG1349" s="79"/>
      <c r="RH1349" s="79"/>
      <c r="RI1349" s="79"/>
      <c r="RJ1349" s="79"/>
      <c r="RK1349" s="79"/>
      <c r="RL1349" s="79"/>
      <c r="RM1349" s="79"/>
      <c r="RN1349" s="79"/>
      <c r="RO1349" s="79"/>
      <c r="RP1349" s="79"/>
      <c r="RQ1349" s="79"/>
      <c r="RR1349" s="79"/>
      <c r="RS1349" s="79"/>
      <c r="RT1349" s="79"/>
      <c r="RU1349" s="79"/>
      <c r="RV1349" s="79"/>
      <c r="RW1349" s="79"/>
      <c r="RX1349" s="79"/>
      <c r="RY1349" s="79"/>
      <c r="RZ1349" s="79"/>
      <c r="SA1349" s="79"/>
      <c r="SB1349" s="79"/>
      <c r="SC1349" s="79"/>
      <c r="SD1349" s="79"/>
      <c r="SE1349" s="79"/>
      <c r="SF1349" s="79"/>
      <c r="SG1349" s="79"/>
      <c r="SH1349" s="79"/>
      <c r="SI1349" s="79"/>
      <c r="SJ1349" s="79"/>
      <c r="SK1349" s="79"/>
      <c r="SL1349" s="79"/>
      <c r="SM1349" s="79"/>
      <c r="SN1349" s="79"/>
      <c r="SO1349" s="79"/>
      <c r="SP1349" s="79"/>
      <c r="SQ1349" s="79"/>
      <c r="SR1349" s="79"/>
      <c r="SS1349" s="79"/>
      <c r="ST1349" s="79"/>
      <c r="SU1349" s="79"/>
      <c r="SV1349" s="79"/>
      <c r="SW1349" s="79"/>
      <c r="SX1349" s="79"/>
      <c r="SY1349" s="79"/>
      <c r="SZ1349" s="79"/>
      <c r="TA1349" s="79"/>
      <c r="TB1349" s="79"/>
      <c r="TC1349" s="79"/>
      <c r="TD1349" s="79"/>
      <c r="TE1349" s="79"/>
      <c r="TF1349" s="79"/>
      <c r="TG1349" s="79"/>
      <c r="TH1349" s="79"/>
      <c r="TI1349" s="79"/>
      <c r="TJ1349" s="79"/>
      <c r="TK1349" s="79"/>
      <c r="TL1349" s="79"/>
      <c r="TM1349" s="79"/>
      <c r="TN1349" s="79"/>
      <c r="TO1349" s="79"/>
      <c r="TP1349" s="79"/>
      <c r="TQ1349" s="79"/>
      <c r="TR1349" s="79"/>
      <c r="TS1349" s="79"/>
      <c r="TT1349" s="79"/>
      <c r="TU1349" s="79"/>
      <c r="TV1349" s="79"/>
      <c r="TW1349" s="79"/>
      <c r="TX1349" s="79"/>
      <c r="TY1349" s="79"/>
      <c r="TZ1349" s="79"/>
      <c r="UA1349" s="79"/>
      <c r="UB1349" s="79"/>
      <c r="UC1349" s="79"/>
      <c r="UD1349" s="79"/>
      <c r="UE1349" s="79"/>
      <c r="UF1349" s="79"/>
      <c r="UG1349" s="79"/>
      <c r="UH1349" s="79"/>
      <c r="UI1349" s="79"/>
      <c r="UJ1349" s="79"/>
      <c r="UK1349" s="79"/>
      <c r="UL1349" s="79"/>
      <c r="UM1349" s="79"/>
      <c r="UN1349" s="79"/>
      <c r="UO1349" s="79"/>
      <c r="UP1349" s="79"/>
      <c r="UQ1349" s="79"/>
      <c r="UR1349" s="79"/>
      <c r="US1349" s="79"/>
      <c r="UT1349" s="79"/>
      <c r="UU1349" s="79"/>
      <c r="UV1349" s="79"/>
      <c r="UW1349" s="79"/>
      <c r="UX1349" s="79"/>
      <c r="UY1349" s="79"/>
      <c r="UZ1349" s="79"/>
      <c r="VA1349" s="79"/>
      <c r="VB1349" s="79"/>
      <c r="VC1349" s="79"/>
      <c r="VD1349" s="79"/>
      <c r="VE1349" s="79"/>
      <c r="VF1349" s="79"/>
      <c r="VG1349" s="79"/>
      <c r="VH1349" s="79"/>
      <c r="VI1349" s="79"/>
      <c r="VJ1349" s="79"/>
      <c r="VK1349" s="79"/>
      <c r="VL1349" s="79"/>
      <c r="VM1349" s="79"/>
      <c r="VN1349" s="79"/>
      <c r="VO1349" s="79"/>
      <c r="VP1349" s="79"/>
      <c r="VQ1349" s="79"/>
      <c r="VR1349" s="79"/>
      <c r="VS1349" s="79"/>
      <c r="VT1349" s="79"/>
      <c r="VU1349" s="79"/>
      <c r="VV1349" s="79"/>
      <c r="VW1349" s="79"/>
      <c r="VX1349" s="79"/>
      <c r="VY1349" s="79"/>
      <c r="VZ1349" s="79"/>
      <c r="WA1349" s="79"/>
      <c r="WB1349" s="79"/>
      <c r="WC1349" s="79"/>
    </row>
    <row r="1350" spans="1:601" s="85" customFormat="1">
      <c r="A1350" s="83">
        <f>IF(C1350=C1349,A1349,IF(C1350=(C1349+1),A1349,(A1349+1)))</f>
        <v>199</v>
      </c>
      <c r="B1350" s="50" t="str">
        <f>IF(L1350="Stroke",IF(M1350=M1349,IF(A1350&lt;&gt;A1349,1,IF(L1349="Stroke",B1349+1,IF(L1348="Stroke",B1348+1,IF(L1347="Stroke",B1347+1,IF(L1346="Stroke",B1346+1,IF(L1345="Stroke",B1345+1,IF(L1344="Stroke",B1344+1,IF(L1343="Stroke",B1343+1,"")))))))),IF(A1350&lt;&gt;A1348,1,IF(M1350=M1348,IF(L1348="Stroke",B1348+1,IF(M1350=M1347,IF(L1347="Stroke",B1347+1,""))),1))),"")</f>
        <v/>
      </c>
      <c r="C1350" s="83">
        <f t="shared" si="42"/>
        <v>51846</v>
      </c>
      <c r="D1350" s="83" t="str">
        <f t="shared" si="43"/>
        <v>201826</v>
      </c>
      <c r="E1350" s="83">
        <v>2018</v>
      </c>
      <c r="F1350" s="83">
        <v>2</v>
      </c>
      <c r="G1350" s="83">
        <v>6</v>
      </c>
      <c r="H1350" s="83">
        <v>14</v>
      </c>
      <c r="I1350" s="83">
        <v>24</v>
      </c>
      <c r="J1350" s="83">
        <v>6</v>
      </c>
      <c r="K1350" s="83">
        <v>932</v>
      </c>
      <c r="L1350" s="83" t="s">
        <v>182</v>
      </c>
      <c r="M1350" s="83">
        <v>1</v>
      </c>
      <c r="N1350" s="83" t="s">
        <v>21</v>
      </c>
      <c r="O1350" s="83" t="s">
        <v>27</v>
      </c>
      <c r="P1350" s="83">
        <v>0</v>
      </c>
      <c r="Q1350" s="83"/>
      <c r="R1350" s="60"/>
      <c r="S1350" s="60"/>
      <c r="T1350" s="60"/>
      <c r="U1350" s="79"/>
      <c r="V1350" s="79"/>
      <c r="W1350" s="79"/>
      <c r="X1350" s="79"/>
      <c r="Y1350" s="79"/>
      <c r="Z1350" s="79"/>
      <c r="AA1350" s="79"/>
      <c r="AB1350" s="79"/>
      <c r="AC1350" s="79"/>
      <c r="AD1350" s="79"/>
      <c r="AE1350" s="79"/>
      <c r="AF1350" s="79"/>
      <c r="AG1350" s="79"/>
      <c r="AH1350" s="79"/>
      <c r="AI1350" s="79"/>
      <c r="AJ1350" s="79"/>
      <c r="AK1350" s="79"/>
      <c r="AL1350" s="79"/>
      <c r="AM1350" s="79"/>
      <c r="AN1350" s="79"/>
      <c r="AO1350" s="79"/>
      <c r="AP1350" s="79"/>
      <c r="AQ1350" s="79"/>
      <c r="AR1350" s="79"/>
      <c r="AS1350" s="79"/>
      <c r="AT1350" s="79"/>
      <c r="AU1350" s="79"/>
      <c r="AV1350" s="79"/>
      <c r="AW1350" s="79"/>
      <c r="AX1350" s="79"/>
      <c r="AY1350" s="79"/>
      <c r="AZ1350" s="79"/>
      <c r="BA1350" s="79"/>
      <c r="BB1350" s="79"/>
      <c r="BC1350" s="79"/>
      <c r="BD1350" s="79"/>
      <c r="BE1350" s="79"/>
      <c r="BF1350" s="79"/>
      <c r="BG1350" s="79"/>
      <c r="BH1350" s="79"/>
      <c r="BI1350" s="79"/>
      <c r="BJ1350" s="79"/>
      <c r="BK1350" s="79"/>
      <c r="BL1350" s="79"/>
      <c r="BM1350" s="79"/>
      <c r="BN1350" s="79"/>
      <c r="BO1350" s="79"/>
      <c r="BP1350" s="79"/>
      <c r="BQ1350" s="79"/>
      <c r="BR1350" s="79"/>
      <c r="BS1350" s="79"/>
      <c r="BT1350" s="79"/>
      <c r="BU1350" s="79"/>
      <c r="BV1350" s="79"/>
      <c r="BW1350" s="79"/>
      <c r="BX1350" s="79"/>
      <c r="BY1350" s="79"/>
      <c r="BZ1350" s="79"/>
      <c r="CA1350" s="79"/>
      <c r="CB1350" s="79"/>
      <c r="CC1350" s="79"/>
      <c r="CD1350" s="79"/>
      <c r="CE1350" s="79"/>
      <c r="CF1350" s="79"/>
      <c r="CG1350" s="79"/>
      <c r="CH1350" s="79"/>
      <c r="CI1350" s="79"/>
      <c r="CJ1350" s="79"/>
      <c r="CK1350" s="79"/>
      <c r="CL1350" s="79"/>
      <c r="CM1350" s="79"/>
      <c r="CN1350" s="79"/>
      <c r="CO1350" s="79"/>
      <c r="CP1350" s="79"/>
      <c r="CQ1350" s="79"/>
      <c r="CR1350" s="79"/>
      <c r="CS1350" s="79"/>
      <c r="CT1350" s="79"/>
      <c r="CU1350" s="79"/>
      <c r="CV1350" s="79"/>
      <c r="CW1350" s="79"/>
      <c r="CX1350" s="79"/>
      <c r="CY1350" s="79"/>
      <c r="CZ1350" s="79"/>
      <c r="DA1350" s="79"/>
      <c r="DB1350" s="79"/>
      <c r="DC1350" s="79"/>
      <c r="DD1350" s="79"/>
      <c r="DE1350" s="79"/>
      <c r="DF1350" s="79"/>
      <c r="DG1350" s="79"/>
      <c r="DH1350" s="79"/>
      <c r="DI1350" s="79"/>
      <c r="DJ1350" s="79"/>
      <c r="DK1350" s="79"/>
      <c r="DL1350" s="79"/>
      <c r="DM1350" s="79"/>
      <c r="DN1350" s="79"/>
      <c r="DO1350" s="79"/>
      <c r="DP1350" s="79"/>
      <c r="DQ1350" s="79"/>
      <c r="DR1350" s="79"/>
      <c r="DS1350" s="79"/>
      <c r="DT1350" s="79"/>
      <c r="DU1350" s="79"/>
      <c r="DV1350" s="79"/>
      <c r="DW1350" s="79"/>
      <c r="DX1350" s="79"/>
      <c r="DY1350" s="79"/>
      <c r="DZ1350" s="79"/>
      <c r="EA1350" s="79"/>
      <c r="EB1350" s="79"/>
      <c r="EC1350" s="79"/>
      <c r="ED1350" s="79"/>
      <c r="EE1350" s="79"/>
      <c r="EF1350" s="79"/>
      <c r="EG1350" s="79"/>
      <c r="EH1350" s="79"/>
      <c r="EI1350" s="79"/>
      <c r="EJ1350" s="79"/>
      <c r="EK1350" s="79"/>
      <c r="EL1350" s="79"/>
      <c r="EM1350" s="79"/>
      <c r="EN1350" s="79"/>
      <c r="EO1350" s="79"/>
      <c r="EP1350" s="79"/>
      <c r="EQ1350" s="79"/>
      <c r="ER1350" s="79"/>
      <c r="ES1350" s="79"/>
      <c r="ET1350" s="79"/>
      <c r="EU1350" s="79"/>
      <c r="EV1350" s="79"/>
      <c r="EW1350" s="79"/>
      <c r="EX1350" s="79"/>
      <c r="EY1350" s="79"/>
      <c r="EZ1350" s="79"/>
      <c r="FA1350" s="79"/>
      <c r="FB1350" s="79"/>
      <c r="FC1350" s="79"/>
      <c r="FD1350" s="79"/>
      <c r="FE1350" s="79"/>
      <c r="FF1350" s="79"/>
      <c r="FG1350" s="79"/>
      <c r="FH1350" s="79"/>
      <c r="FI1350" s="79"/>
      <c r="FJ1350" s="79"/>
      <c r="FK1350" s="79"/>
      <c r="FL1350" s="79"/>
      <c r="FM1350" s="79"/>
      <c r="FN1350" s="79"/>
      <c r="FO1350" s="79"/>
      <c r="FP1350" s="79"/>
      <c r="FQ1350" s="79"/>
      <c r="FR1350" s="79"/>
      <c r="FS1350" s="79"/>
      <c r="FT1350" s="79"/>
      <c r="FU1350" s="79"/>
      <c r="FV1350" s="79"/>
      <c r="FW1350" s="79"/>
      <c r="FX1350" s="79"/>
      <c r="FY1350" s="79"/>
      <c r="FZ1350" s="79"/>
      <c r="GA1350" s="79"/>
      <c r="GB1350" s="79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79"/>
      <c r="HP1350" s="79"/>
      <c r="HQ1350" s="79"/>
      <c r="HR1350" s="79"/>
      <c r="HS1350" s="79"/>
      <c r="HT1350" s="79"/>
      <c r="HU1350" s="79"/>
      <c r="HV1350" s="79"/>
      <c r="HW1350" s="79"/>
      <c r="HX1350" s="79"/>
      <c r="HY1350" s="79"/>
      <c r="HZ1350" s="79"/>
      <c r="IA1350" s="79"/>
      <c r="IB1350" s="79"/>
      <c r="IC1350" s="79"/>
      <c r="ID1350" s="79"/>
      <c r="IE1350" s="79"/>
      <c r="IF1350" s="79"/>
      <c r="IG1350" s="79"/>
      <c r="IH1350" s="79"/>
      <c r="II1350" s="79"/>
      <c r="IJ1350" s="79"/>
      <c r="IK1350" s="79"/>
      <c r="IL1350" s="79"/>
      <c r="IM1350" s="79"/>
      <c r="IN1350" s="79"/>
      <c r="IO1350" s="79"/>
      <c r="IP1350" s="79"/>
      <c r="IQ1350" s="79"/>
      <c r="IR1350" s="79"/>
      <c r="IS1350" s="79"/>
      <c r="IT1350" s="79"/>
      <c r="IU1350" s="79"/>
      <c r="IV1350" s="79"/>
      <c r="IW1350" s="79"/>
      <c r="IX1350" s="79"/>
      <c r="IY1350" s="79"/>
      <c r="IZ1350" s="79"/>
      <c r="JA1350" s="79"/>
      <c r="JB1350" s="79"/>
      <c r="JC1350" s="79"/>
      <c r="JD1350" s="79"/>
      <c r="JE1350" s="79"/>
      <c r="JF1350" s="79"/>
      <c r="JG1350" s="79"/>
      <c r="JH1350" s="79"/>
      <c r="JI1350" s="79"/>
      <c r="JJ1350" s="79"/>
      <c r="JK1350" s="79"/>
      <c r="JL1350" s="79"/>
      <c r="JM1350" s="79"/>
      <c r="JN1350" s="79"/>
      <c r="JO1350" s="79"/>
      <c r="JP1350" s="79"/>
      <c r="JQ1350" s="79"/>
      <c r="JR1350" s="79"/>
      <c r="JS1350" s="79"/>
      <c r="JT1350" s="79"/>
      <c r="JU1350" s="79"/>
      <c r="JV1350" s="79"/>
      <c r="JW1350" s="79"/>
      <c r="JX1350" s="79"/>
      <c r="JY1350" s="79"/>
      <c r="JZ1350" s="79"/>
      <c r="KA1350" s="79"/>
      <c r="KB1350" s="79"/>
      <c r="KC1350" s="79"/>
      <c r="KD1350" s="79"/>
      <c r="KE1350" s="79"/>
      <c r="KF1350" s="79"/>
      <c r="KG1350" s="79"/>
      <c r="KH1350" s="79"/>
      <c r="KI1350" s="79"/>
      <c r="KJ1350" s="79"/>
      <c r="KK1350" s="79"/>
      <c r="KL1350" s="79"/>
      <c r="KM1350" s="79"/>
      <c r="KN1350" s="79"/>
      <c r="KO1350" s="79"/>
      <c r="KP1350" s="79"/>
      <c r="KQ1350" s="79"/>
      <c r="KR1350" s="79"/>
      <c r="KS1350" s="79"/>
      <c r="KT1350" s="79"/>
      <c r="KU1350" s="79"/>
      <c r="KV1350" s="79"/>
      <c r="KW1350" s="79"/>
      <c r="KX1350" s="79"/>
      <c r="KY1350" s="79"/>
      <c r="KZ1350" s="79"/>
      <c r="LA1350" s="79"/>
      <c r="LB1350" s="79"/>
      <c r="LC1350" s="79"/>
      <c r="LD1350" s="79"/>
      <c r="LE1350" s="79"/>
      <c r="LF1350" s="79"/>
      <c r="LG1350" s="79"/>
      <c r="LH1350" s="79"/>
      <c r="LI1350" s="79"/>
      <c r="LJ1350" s="79"/>
      <c r="LK1350" s="79"/>
      <c r="LL1350" s="79"/>
      <c r="LM1350" s="79"/>
      <c r="LN1350" s="79"/>
      <c r="LO1350" s="79"/>
      <c r="LP1350" s="79"/>
      <c r="LQ1350" s="79"/>
      <c r="LR1350" s="79"/>
      <c r="LS1350" s="79"/>
      <c r="LT1350" s="79"/>
      <c r="LU1350" s="79"/>
      <c r="LV1350" s="79"/>
      <c r="LW1350" s="79"/>
      <c r="LX1350" s="79"/>
      <c r="LY1350" s="79"/>
      <c r="LZ1350" s="79"/>
      <c r="MA1350" s="79"/>
      <c r="MB1350" s="79"/>
      <c r="MC1350" s="79"/>
      <c r="MD1350" s="79"/>
      <c r="ME1350" s="79"/>
      <c r="MF1350" s="79"/>
      <c r="MG1350" s="79"/>
      <c r="MH1350" s="79"/>
      <c r="MI1350" s="79"/>
      <c r="MJ1350" s="79"/>
      <c r="MK1350" s="79"/>
      <c r="ML1350" s="79"/>
      <c r="MM1350" s="79"/>
      <c r="MN1350" s="79"/>
      <c r="MO1350" s="79"/>
      <c r="MP1350" s="79"/>
      <c r="MQ1350" s="79"/>
      <c r="MR1350" s="79"/>
      <c r="MS1350" s="79"/>
      <c r="MT1350" s="79"/>
      <c r="MU1350" s="79"/>
      <c r="MV1350" s="79"/>
      <c r="MW1350" s="79"/>
      <c r="MX1350" s="79"/>
      <c r="MY1350" s="79"/>
      <c r="MZ1350" s="79"/>
      <c r="NA1350" s="79"/>
      <c r="NB1350" s="79"/>
      <c r="NC1350" s="79"/>
      <c r="ND1350" s="79"/>
      <c r="NE1350" s="79"/>
      <c r="NF1350" s="79"/>
      <c r="NG1350" s="79"/>
      <c r="NH1350" s="79"/>
      <c r="NI1350" s="79"/>
      <c r="NJ1350" s="79"/>
      <c r="NK1350" s="79"/>
      <c r="NL1350" s="79"/>
      <c r="NM1350" s="79"/>
      <c r="NN1350" s="79"/>
      <c r="NO1350" s="79"/>
      <c r="NP1350" s="79"/>
      <c r="NQ1350" s="79"/>
      <c r="NR1350" s="79"/>
      <c r="NS1350" s="79"/>
      <c r="NT1350" s="79"/>
      <c r="NU1350" s="79"/>
      <c r="NV1350" s="79"/>
      <c r="NW1350" s="79"/>
      <c r="NX1350" s="79"/>
      <c r="NY1350" s="79"/>
      <c r="NZ1350" s="79"/>
      <c r="OA1350" s="79"/>
      <c r="OB1350" s="79"/>
      <c r="OC1350" s="79"/>
      <c r="OD1350" s="79"/>
      <c r="OE1350" s="79"/>
      <c r="OF1350" s="79"/>
      <c r="OG1350" s="79"/>
      <c r="OH1350" s="79"/>
      <c r="OI1350" s="79"/>
      <c r="OJ1350" s="79"/>
      <c r="OK1350" s="79"/>
      <c r="OL1350" s="79"/>
      <c r="OM1350" s="79"/>
      <c r="ON1350" s="79"/>
      <c r="OO1350" s="79"/>
      <c r="OP1350" s="79"/>
      <c r="OQ1350" s="79"/>
      <c r="OR1350" s="79"/>
      <c r="OS1350" s="79"/>
      <c r="OT1350" s="79"/>
      <c r="OU1350" s="79"/>
      <c r="OV1350" s="79"/>
      <c r="OW1350" s="79"/>
      <c r="OX1350" s="79"/>
      <c r="OY1350" s="79"/>
      <c r="OZ1350" s="79"/>
      <c r="PA1350" s="79"/>
      <c r="PB1350" s="79"/>
      <c r="PC1350" s="79"/>
      <c r="PD1350" s="79"/>
      <c r="PE1350" s="79"/>
      <c r="PF1350" s="79"/>
      <c r="PG1350" s="79"/>
      <c r="PH1350" s="79"/>
      <c r="PI1350" s="79"/>
      <c r="PJ1350" s="79"/>
      <c r="PK1350" s="79"/>
      <c r="PL1350" s="79"/>
      <c r="PM1350" s="79"/>
      <c r="PN1350" s="79"/>
      <c r="PO1350" s="79"/>
      <c r="PP1350" s="79"/>
      <c r="PQ1350" s="79"/>
      <c r="PR1350" s="79"/>
      <c r="PS1350" s="79"/>
      <c r="PT1350" s="79"/>
      <c r="PU1350" s="79"/>
      <c r="PV1350" s="79"/>
      <c r="PW1350" s="79"/>
      <c r="PX1350" s="79"/>
      <c r="PY1350" s="79"/>
      <c r="PZ1350" s="79"/>
      <c r="QA1350" s="79"/>
      <c r="QB1350" s="79"/>
      <c r="QC1350" s="79"/>
      <c r="QD1350" s="79"/>
      <c r="QE1350" s="79"/>
      <c r="QF1350" s="79"/>
      <c r="QG1350" s="79"/>
      <c r="QH1350" s="79"/>
      <c r="QI1350" s="79"/>
      <c r="QJ1350" s="79"/>
      <c r="QK1350" s="79"/>
      <c r="QL1350" s="79"/>
      <c r="QM1350" s="79"/>
      <c r="QN1350" s="79"/>
      <c r="QO1350" s="79"/>
      <c r="QP1350" s="79"/>
      <c r="QQ1350" s="79"/>
      <c r="QR1350" s="79"/>
      <c r="QS1350" s="79"/>
      <c r="QT1350" s="79"/>
      <c r="QU1350" s="79"/>
      <c r="QV1350" s="79"/>
      <c r="QW1350" s="79"/>
      <c r="QX1350" s="79"/>
      <c r="QY1350" s="79"/>
      <c r="QZ1350" s="79"/>
      <c r="RA1350" s="79"/>
      <c r="RB1350" s="79"/>
      <c r="RC1350" s="79"/>
      <c r="RD1350" s="79"/>
      <c r="RE1350" s="79"/>
      <c r="RF1350" s="79"/>
      <c r="RG1350" s="79"/>
      <c r="RH1350" s="79"/>
      <c r="RI1350" s="79"/>
      <c r="RJ1350" s="79"/>
      <c r="RK1350" s="79"/>
      <c r="RL1350" s="79"/>
      <c r="RM1350" s="79"/>
      <c r="RN1350" s="79"/>
      <c r="RO1350" s="79"/>
      <c r="RP1350" s="79"/>
      <c r="RQ1350" s="79"/>
      <c r="RR1350" s="79"/>
      <c r="RS1350" s="79"/>
      <c r="RT1350" s="79"/>
      <c r="RU1350" s="79"/>
      <c r="RV1350" s="79"/>
      <c r="RW1350" s="79"/>
      <c r="RX1350" s="79"/>
      <c r="RY1350" s="79"/>
      <c r="RZ1350" s="79"/>
      <c r="SA1350" s="79"/>
      <c r="SB1350" s="79"/>
      <c r="SC1350" s="79"/>
      <c r="SD1350" s="79"/>
      <c r="SE1350" s="79"/>
      <c r="SF1350" s="79"/>
      <c r="SG1350" s="79"/>
      <c r="SH1350" s="79"/>
      <c r="SI1350" s="79"/>
      <c r="SJ1350" s="79"/>
      <c r="SK1350" s="79"/>
      <c r="SL1350" s="79"/>
      <c r="SM1350" s="79"/>
      <c r="SN1350" s="79"/>
      <c r="SO1350" s="79"/>
      <c r="SP1350" s="79"/>
      <c r="SQ1350" s="79"/>
      <c r="SR1350" s="79"/>
      <c r="SS1350" s="79"/>
      <c r="ST1350" s="79"/>
      <c r="SU1350" s="79"/>
      <c r="SV1350" s="79"/>
      <c r="SW1350" s="79"/>
      <c r="SX1350" s="79"/>
      <c r="SY1350" s="79"/>
      <c r="SZ1350" s="79"/>
      <c r="TA1350" s="79"/>
      <c r="TB1350" s="79"/>
      <c r="TC1350" s="79"/>
      <c r="TD1350" s="79"/>
      <c r="TE1350" s="79"/>
      <c r="TF1350" s="79"/>
      <c r="TG1350" s="79"/>
      <c r="TH1350" s="79"/>
      <c r="TI1350" s="79"/>
      <c r="TJ1350" s="79"/>
      <c r="TK1350" s="79"/>
      <c r="TL1350" s="79"/>
      <c r="TM1350" s="79"/>
      <c r="TN1350" s="79"/>
      <c r="TO1350" s="79"/>
      <c r="TP1350" s="79"/>
      <c r="TQ1350" s="79"/>
      <c r="TR1350" s="79"/>
      <c r="TS1350" s="79"/>
      <c r="TT1350" s="79"/>
      <c r="TU1350" s="79"/>
      <c r="TV1350" s="79"/>
      <c r="TW1350" s="79"/>
      <c r="TX1350" s="79"/>
      <c r="TY1350" s="79"/>
      <c r="TZ1350" s="79"/>
      <c r="UA1350" s="79"/>
      <c r="UB1350" s="79"/>
      <c r="UC1350" s="79"/>
      <c r="UD1350" s="79"/>
      <c r="UE1350" s="79"/>
      <c r="UF1350" s="79"/>
      <c r="UG1350" s="79"/>
      <c r="UH1350" s="79"/>
      <c r="UI1350" s="79"/>
      <c r="UJ1350" s="79"/>
      <c r="UK1350" s="79"/>
      <c r="UL1350" s="79"/>
      <c r="UM1350" s="79"/>
      <c r="UN1350" s="79"/>
      <c r="UO1350" s="79"/>
      <c r="UP1350" s="79"/>
      <c r="UQ1350" s="79"/>
      <c r="UR1350" s="79"/>
      <c r="US1350" s="79"/>
      <c r="UT1350" s="79"/>
      <c r="UU1350" s="79"/>
      <c r="UV1350" s="79"/>
      <c r="UW1350" s="79"/>
      <c r="UX1350" s="79"/>
      <c r="UY1350" s="79"/>
      <c r="UZ1350" s="79"/>
      <c r="VA1350" s="79"/>
      <c r="VB1350" s="79"/>
      <c r="VC1350" s="79"/>
      <c r="VD1350" s="79"/>
      <c r="VE1350" s="79"/>
      <c r="VF1350" s="79"/>
      <c r="VG1350" s="79"/>
      <c r="VH1350" s="79"/>
      <c r="VI1350" s="79"/>
      <c r="VJ1350" s="79"/>
      <c r="VK1350" s="79"/>
      <c r="VL1350" s="79"/>
      <c r="VM1350" s="79"/>
      <c r="VN1350" s="79"/>
      <c r="VO1350" s="79"/>
      <c r="VP1350" s="79"/>
      <c r="VQ1350" s="79"/>
      <c r="VR1350" s="79"/>
      <c r="VS1350" s="79"/>
      <c r="VT1350" s="79"/>
      <c r="VU1350" s="79"/>
      <c r="VV1350" s="79"/>
      <c r="VW1350" s="79"/>
      <c r="VX1350" s="79"/>
      <c r="VY1350" s="79"/>
      <c r="VZ1350" s="79"/>
      <c r="WA1350" s="79"/>
      <c r="WB1350" s="79"/>
      <c r="WC1350" s="79"/>
    </row>
    <row r="1351" spans="1:601" s="79" customFormat="1">
      <c r="A1351" s="60">
        <f>IF(C1351=C1350,A1350,IF(C1351=(C1350+1),A1350,(A1350+1)))</f>
        <v>199</v>
      </c>
      <c r="B1351" s="50">
        <f>IF(L1351="Stroke",IF(M1351=M1350,IF(A1351&lt;&gt;A1350,1,IF(L1350="Stroke",B1350+1,IF(L1349="Stroke",B1349+1,IF(L1348="Stroke",B1348+1,IF(L1347="Stroke",B1347+1,IF(L1346="Stroke",B1346+1,IF(L1345="Stroke",B1345+1,IF(L1344="Stroke",B1344+1,"")))))))),IF(A1351&lt;&gt;A1349,1,IF(M1351=M1349,IF(L1349="Stroke",B1349+1,IF(M1351=M1348,IF(L1348="Stroke",B1348+1,""))),1))),"")</f>
        <v>5</v>
      </c>
      <c r="C1351" s="60">
        <f t="shared" si="42"/>
        <v>51846</v>
      </c>
      <c r="D1351" s="60" t="str">
        <f t="shared" si="43"/>
        <v>201826</v>
      </c>
      <c r="E1351" s="60">
        <v>2018</v>
      </c>
      <c r="F1351" s="60">
        <v>2</v>
      </c>
      <c r="G1351" s="60">
        <v>6</v>
      </c>
      <c r="H1351" s="60">
        <v>14</v>
      </c>
      <c r="I1351" s="60">
        <v>24</v>
      </c>
      <c r="J1351" s="60">
        <v>6</v>
      </c>
      <c r="K1351" s="60">
        <v>955</v>
      </c>
      <c r="L1351" s="60" t="s">
        <v>26</v>
      </c>
      <c r="M1351" s="60">
        <v>1</v>
      </c>
      <c r="N1351" s="60" t="s">
        <v>21</v>
      </c>
      <c r="O1351" s="60" t="s">
        <v>27</v>
      </c>
      <c r="P1351" s="60">
        <v>2</v>
      </c>
      <c r="Q1351" s="60"/>
      <c r="R1351" s="60"/>
      <c r="S1351" s="60"/>
      <c r="T1351" s="60"/>
    </row>
    <row r="1352" spans="1:601" s="79" customFormat="1">
      <c r="A1352" s="60">
        <f>IF(C1352=C1351,A1351,IF(C1352=(C1351+1),A1351,(A1351+1)))</f>
        <v>199</v>
      </c>
      <c r="B1352" s="50">
        <f>IF(L1352="Stroke",IF(M1352=M1351,IF(A1352&lt;&gt;A1351,1,IF(L1351="Stroke",B1351+1,IF(L1350="Stroke",B1350+1,IF(L1349="Stroke",B1349+1,IF(L1348="Stroke",B1348+1,IF(L1347="Stroke",B1347+1,IF(L1346="Stroke",B1346+1,IF(L1345="Stroke",B1345+1,"")))))))),IF(A1352&lt;&gt;A1350,1,IF(M1352=M1350,IF(L1350="Stroke",B1350+1,IF(M1352=M1349,IF(L1349="Stroke",B1349+1,""))),1))),"")</f>
        <v>1</v>
      </c>
      <c r="C1352" s="60">
        <f t="shared" si="42"/>
        <v>51846</v>
      </c>
      <c r="D1352" s="60" t="str">
        <f t="shared" si="43"/>
        <v>201826</v>
      </c>
      <c r="E1352" s="60">
        <v>2018</v>
      </c>
      <c r="F1352" s="60">
        <v>2</v>
      </c>
      <c r="G1352" s="60">
        <v>6</v>
      </c>
      <c r="H1352" s="60">
        <v>14</v>
      </c>
      <c r="I1352" s="60">
        <v>24</v>
      </c>
      <c r="J1352" s="60">
        <v>6</v>
      </c>
      <c r="K1352" s="60">
        <v>993</v>
      </c>
      <c r="L1352" s="60" t="s">
        <v>26</v>
      </c>
      <c r="M1352" s="60">
        <v>2</v>
      </c>
      <c r="N1352" s="60" t="s">
        <v>21</v>
      </c>
      <c r="O1352" s="60" t="s">
        <v>27</v>
      </c>
      <c r="P1352" s="60">
        <v>3</v>
      </c>
      <c r="Q1352" s="60"/>
      <c r="R1352" s="60"/>
      <c r="S1352" s="60"/>
      <c r="T1352" s="60"/>
    </row>
    <row r="1353" spans="1:601" s="79" customFormat="1">
      <c r="A1353" s="60">
        <f>IF(C1353=C1352,A1352,IF(C1353=(C1352+1),A1352,(A1352+1)))</f>
        <v>199</v>
      </c>
      <c r="B1353" s="50">
        <f>IF(L1353="Stroke",IF(M1353=M1352,IF(A1353&lt;&gt;A1352,1,IF(L1352="Stroke",B1352+1,IF(L1351="Stroke",B1351+1,IF(L1350="Stroke",B1350+1,IF(L1349="Stroke",B1349+1,IF(L1348="Stroke",B1348+1,IF(L1347="Stroke",B1347+1,IF(L1346="Stroke",B1346+1,"")))))))),IF(A1353&lt;&gt;A1351,1,IF(M1353=M1351,IF(L1351="Stroke",B1351+1,IF(M1353=M1350,IF(L1350="Stroke",B1350+1,""))),1))),"")</f>
        <v>2</v>
      </c>
      <c r="C1353" s="60">
        <f t="shared" si="42"/>
        <v>51847</v>
      </c>
      <c r="D1353" s="60" t="str">
        <f t="shared" si="43"/>
        <v>201826</v>
      </c>
      <c r="E1353" s="60">
        <v>2018</v>
      </c>
      <c r="F1353" s="60">
        <v>2</v>
      </c>
      <c r="G1353" s="60">
        <v>6</v>
      </c>
      <c r="H1353" s="60">
        <v>14</v>
      </c>
      <c r="I1353" s="60">
        <v>24</v>
      </c>
      <c r="J1353" s="60">
        <v>7</v>
      </c>
      <c r="K1353" s="60">
        <v>11</v>
      </c>
      <c r="L1353" s="60" t="s">
        <v>26</v>
      </c>
      <c r="M1353" s="60">
        <v>2</v>
      </c>
      <c r="N1353" s="60" t="s">
        <v>21</v>
      </c>
      <c r="O1353" s="60" t="s">
        <v>27</v>
      </c>
      <c r="P1353" s="60">
        <v>5</v>
      </c>
      <c r="Q1353" s="60"/>
      <c r="R1353" s="60"/>
      <c r="S1353" s="60"/>
      <c r="T1353" s="60"/>
    </row>
    <row r="1354" spans="1:601" s="79" customFormat="1">
      <c r="A1354" s="60">
        <f>IF(C1354=C1353,A1353,IF(C1354=(C1353+1),A1353,(A1353+1)))</f>
        <v>199</v>
      </c>
      <c r="B1354" s="50">
        <f>IF(L1354="Stroke",IF(M1354=M1353,IF(A1354&lt;&gt;A1353,1,IF(L1353="Stroke",B1353+1,IF(L1352="Stroke",B1352+1,IF(L1351="Stroke",B1351+1,IF(L1350="Stroke",B1350+1,IF(L1349="Stroke",B1349+1,IF(L1348="Stroke",B1348+1,IF(L1347="Stroke",B1347+1,"")))))))),IF(A1354&lt;&gt;A1352,1,IF(M1354=M1352,IF(L1352="Stroke",B1352+1,IF(M1354=M1351,IF(L1351="Stroke",B1351+1,""))),1))),"")</f>
        <v>1</v>
      </c>
      <c r="C1354" s="60">
        <f t="shared" si="42"/>
        <v>51847</v>
      </c>
      <c r="D1354" s="60" t="str">
        <f t="shared" si="43"/>
        <v>201826</v>
      </c>
      <c r="E1354" s="60">
        <v>2018</v>
      </c>
      <c r="F1354" s="60">
        <v>2</v>
      </c>
      <c r="G1354" s="60">
        <v>6</v>
      </c>
      <c r="H1354" s="60">
        <v>14</v>
      </c>
      <c r="I1354" s="60">
        <v>24</v>
      </c>
      <c r="J1354" s="60">
        <v>7</v>
      </c>
      <c r="K1354" s="60">
        <v>71</v>
      </c>
      <c r="L1354" s="60" t="s">
        <v>26</v>
      </c>
      <c r="M1354" s="60">
        <v>3</v>
      </c>
      <c r="N1354" s="60" t="s">
        <v>21</v>
      </c>
      <c r="O1354" s="60" t="s">
        <v>27</v>
      </c>
      <c r="P1354" s="60">
        <v>5</v>
      </c>
      <c r="Q1354" s="60"/>
      <c r="R1354" s="60"/>
      <c r="S1354" s="60"/>
      <c r="T1354" s="60"/>
    </row>
    <row r="1355" spans="1:601" s="79" customFormat="1">
      <c r="A1355" s="60">
        <f>IF(C1355=C1354,A1354,IF(C1355=(C1354+1),A1354,(A1354+1)))</f>
        <v>199</v>
      </c>
      <c r="B1355" s="50">
        <f>IF(L1355="Stroke",IF(M1355=M1354,IF(A1355&lt;&gt;A1354,1,IF(L1354="Stroke",B1354+1,IF(L1353="Stroke",B1353+1,IF(L1352="Stroke",B1352+1,IF(L1351="Stroke",B1351+1,IF(L1350="Stroke",B1350+1,IF(L1349="Stroke",B1349+1,IF(L1348="Stroke",B1348+1,"")))))))),IF(A1355&lt;&gt;A1353,1,IF(M1355=M1353,IF(L1353="Stroke",B1353+1,IF(M1355=M1352,IF(L1352="Stroke",B1352+1,""))),1))),"")</f>
        <v>2</v>
      </c>
      <c r="C1355" s="60">
        <f t="shared" si="42"/>
        <v>51847</v>
      </c>
      <c r="D1355" s="60" t="str">
        <f t="shared" si="43"/>
        <v>201826</v>
      </c>
      <c r="E1355" s="60">
        <v>2018</v>
      </c>
      <c r="F1355" s="60">
        <v>2</v>
      </c>
      <c r="G1355" s="60">
        <v>6</v>
      </c>
      <c r="H1355" s="60">
        <v>14</v>
      </c>
      <c r="I1355" s="60">
        <v>24</v>
      </c>
      <c r="J1355" s="60">
        <v>7</v>
      </c>
      <c r="K1355" s="60">
        <v>138</v>
      </c>
      <c r="L1355" s="60" t="s">
        <v>26</v>
      </c>
      <c r="M1355" s="60">
        <v>3</v>
      </c>
      <c r="N1355" s="60" t="s">
        <v>21</v>
      </c>
      <c r="O1355" s="60" t="s">
        <v>27</v>
      </c>
      <c r="P1355" s="60">
        <v>5</v>
      </c>
      <c r="Q1355" s="60"/>
      <c r="R1355" s="60"/>
      <c r="S1355" s="60"/>
      <c r="T1355" s="60"/>
    </row>
    <row r="1356" spans="1:601" s="79" customFormat="1">
      <c r="A1356" s="60">
        <f>IF(C1356=C1355,A1355,IF(C1356=(C1355+1),A1355,(A1355+1)))</f>
        <v>199</v>
      </c>
      <c r="B1356" s="50" t="str">
        <f>IF(L1356="Stroke",IF(M1356=M1355,IF(A1356&lt;&gt;A1355,1,IF(L1355="Stroke",B1355+1,IF(L1354="Stroke",B1354+1,IF(L1353="Stroke",B1353+1,IF(L1352="Stroke",B1352+1,IF(L1351="Stroke",B1351+1,IF(L1350="Stroke",B1350+1,IF(L1349="Stroke",B1349+1,"")))))))),IF(A1356&lt;&gt;A1354,1,IF(M1356=M1354,IF(L1354="Stroke",B1354+1,IF(M1356=M1353,IF(L1353="Stroke",B1353+1,""))),1))),"")</f>
        <v/>
      </c>
      <c r="C1356" s="60">
        <f t="shared" si="42"/>
        <v>51847</v>
      </c>
      <c r="D1356" s="60" t="str">
        <f t="shared" si="43"/>
        <v>201826</v>
      </c>
      <c r="E1356" s="60">
        <v>2018</v>
      </c>
      <c r="F1356" s="60">
        <v>2</v>
      </c>
      <c r="G1356" s="60">
        <v>6</v>
      </c>
      <c r="H1356" s="60">
        <v>14</v>
      </c>
      <c r="I1356" s="60">
        <v>24</v>
      </c>
      <c r="J1356" s="60">
        <v>7</v>
      </c>
      <c r="K1356" s="60">
        <v>140</v>
      </c>
      <c r="L1356" s="60" t="s">
        <v>29</v>
      </c>
      <c r="M1356" s="60">
        <v>3</v>
      </c>
      <c r="N1356" s="60" t="s">
        <v>21</v>
      </c>
      <c r="O1356" s="60" t="s">
        <v>27</v>
      </c>
      <c r="P1356" s="60">
        <v>0</v>
      </c>
      <c r="Q1356" s="60"/>
      <c r="R1356" s="60"/>
      <c r="S1356" s="60"/>
      <c r="T1356" s="60"/>
    </row>
    <row r="1357" spans="1:601" s="79" customFormat="1">
      <c r="A1357" s="60">
        <f>IF(C1357=C1356,A1356,IF(C1357=(C1356+1),A1356,(A1356+1)))</f>
        <v>199</v>
      </c>
      <c r="B1357" s="50">
        <f>IF(L1357="Stroke",IF(M1357=M1356,IF(A1357&lt;&gt;A1356,1,IF(L1356="Stroke",B1356+1,IF(L1355="Stroke",B1355+1,IF(L1354="Stroke",B1354+1,IF(L1353="Stroke",B1353+1,IF(L1352="Stroke",B1352+1,IF(L1351="Stroke",B1351+1,IF(L1350="Stroke",B1350+1,"")))))))),IF(A1357&lt;&gt;A1355,1,IF(M1357=M1355,IF(L1355="Stroke",B1355+1,IF(M1357=M1354,IF(L1354="Stroke",B1354+1,""))),1))),"")</f>
        <v>3</v>
      </c>
      <c r="C1357" s="60">
        <f t="shared" si="42"/>
        <v>51847</v>
      </c>
      <c r="D1357" s="60" t="str">
        <f t="shared" si="43"/>
        <v>201826</v>
      </c>
      <c r="E1357" s="60">
        <v>2018</v>
      </c>
      <c r="F1357" s="60">
        <v>2</v>
      </c>
      <c r="G1357" s="60">
        <v>6</v>
      </c>
      <c r="H1357" s="60">
        <v>14</v>
      </c>
      <c r="I1357" s="60">
        <v>24</v>
      </c>
      <c r="J1357" s="60">
        <v>7</v>
      </c>
      <c r="K1357" s="60">
        <v>183</v>
      </c>
      <c r="L1357" s="60" t="s">
        <v>26</v>
      </c>
      <c r="M1357" s="60">
        <v>3</v>
      </c>
      <c r="N1357" s="60" t="s">
        <v>21</v>
      </c>
      <c r="O1357" s="60" t="s">
        <v>27</v>
      </c>
      <c r="P1357" s="60">
        <v>8</v>
      </c>
      <c r="Q1357" s="60"/>
      <c r="R1357" s="60"/>
      <c r="S1357" s="60"/>
      <c r="T1357" s="60"/>
    </row>
    <row r="1358" spans="1:601" s="79" customFormat="1">
      <c r="A1358" s="60">
        <f>IF(C1358=C1357,A1357,IF(C1358=(C1357+1),A1357,(A1357+1)))</f>
        <v>199</v>
      </c>
      <c r="B1358" s="50" t="str">
        <f>IF(L1358="Stroke",IF(M1358=M1357,IF(A1358&lt;&gt;A1357,1,IF(L1357="Stroke",B1357+1,IF(L1356="Stroke",B1356+1,IF(L1355="Stroke",B1355+1,IF(L1354="Stroke",B1354+1,IF(L1353="Stroke",B1353+1,IF(L1352="Stroke",B1352+1,IF(L1351="Stroke",B1351+1,"")))))))),IF(A1358&lt;&gt;A1356,1,IF(M1358=M1356,IF(L1356="Stroke",B1356+1,IF(M1358=M1355,IF(L1355="Stroke",B1355+1,""))),1))),"")</f>
        <v/>
      </c>
      <c r="C1358" s="60">
        <f t="shared" si="42"/>
        <v>51847</v>
      </c>
      <c r="D1358" s="60" t="str">
        <f t="shared" si="43"/>
        <v>201826</v>
      </c>
      <c r="E1358" s="60">
        <v>2018</v>
      </c>
      <c r="F1358" s="60">
        <v>2</v>
      </c>
      <c r="G1358" s="60">
        <v>6</v>
      </c>
      <c r="H1358" s="60">
        <v>14</v>
      </c>
      <c r="I1358" s="60">
        <v>24</v>
      </c>
      <c r="J1358" s="60">
        <v>7</v>
      </c>
      <c r="K1358" s="60">
        <v>188</v>
      </c>
      <c r="L1358" s="60" t="s">
        <v>29</v>
      </c>
      <c r="M1358" s="60">
        <v>3</v>
      </c>
      <c r="N1358" s="60" t="s">
        <v>21</v>
      </c>
      <c r="O1358" s="60" t="s">
        <v>27</v>
      </c>
      <c r="P1358" s="60">
        <v>0</v>
      </c>
      <c r="Q1358" s="60"/>
      <c r="R1358" s="60"/>
      <c r="S1358" s="60"/>
      <c r="T1358" s="60"/>
    </row>
    <row r="1359" spans="1:601" s="79" customFormat="1">
      <c r="A1359" s="60">
        <f>IF(C1359=C1358,A1358,IF(C1359=(C1358+1),A1358,(A1358+1)))</f>
        <v>199</v>
      </c>
      <c r="B1359" s="50">
        <f>IF(L1359="Stroke",IF(M1359=M1358,IF(A1359&lt;&gt;A1358,1,IF(L1358="Stroke",B1358+1,IF(L1357="Stroke",B1357+1,IF(L1356="Stroke",B1356+1,IF(L1355="Stroke",B1355+1,IF(L1354="Stroke",B1354+1,IF(L1353="Stroke",B1353+1,IF(L1352="Stroke",B1352+1,"")))))))),IF(A1359&lt;&gt;A1357,1,IF(M1359=M1357,IF(L1357="Stroke",B1357+1,IF(M1359=M1356,IF(L1356="Stroke",B1356+1,""))),1))),"")</f>
        <v>4</v>
      </c>
      <c r="C1359" s="60">
        <f t="shared" si="42"/>
        <v>51847</v>
      </c>
      <c r="D1359" s="60" t="str">
        <f t="shared" si="43"/>
        <v>201826</v>
      </c>
      <c r="E1359" s="60">
        <v>2018</v>
      </c>
      <c r="F1359" s="60">
        <v>2</v>
      </c>
      <c r="G1359" s="60">
        <v>6</v>
      </c>
      <c r="H1359" s="60">
        <v>14</v>
      </c>
      <c r="I1359" s="60">
        <v>24</v>
      </c>
      <c r="J1359" s="60">
        <v>7</v>
      </c>
      <c r="K1359" s="60">
        <v>240</v>
      </c>
      <c r="L1359" s="60" t="s">
        <v>26</v>
      </c>
      <c r="M1359" s="60">
        <v>3</v>
      </c>
      <c r="N1359" s="60" t="s">
        <v>21</v>
      </c>
      <c r="O1359" s="60" t="s">
        <v>27</v>
      </c>
      <c r="P1359" s="60">
        <v>2</v>
      </c>
      <c r="Q1359" s="60"/>
      <c r="R1359" s="60"/>
      <c r="S1359" s="60"/>
      <c r="T1359" s="60"/>
    </row>
    <row r="1360" spans="1:601" s="79" customFormat="1">
      <c r="A1360" s="60">
        <f>IF(C1360=C1359,A1359,IF(C1360=(C1359+1),A1359,(A1359+1)))</f>
        <v>199</v>
      </c>
      <c r="B1360" s="50">
        <f>IF(L1360="Stroke",IF(M1360=M1359,IF(A1360&lt;&gt;A1359,1,IF(L1359="Stroke",B1359+1,IF(L1358="Stroke",B1358+1,IF(L1357="Stroke",B1357+1,IF(L1356="Stroke",B1356+1,IF(L1355="Stroke",B1355+1,IF(L1354="Stroke",B1354+1,IF(L1353="Stroke",B1353+1,"")))))))),IF(A1360&lt;&gt;A1358,1,IF(M1360=M1358,IF(L1358="Stroke",B1358+1,IF(M1360=M1357,IF(L1357="Stroke",B1357+1,""))),1))),"")</f>
        <v>5</v>
      </c>
      <c r="C1360" s="60">
        <f t="shared" si="42"/>
        <v>51847</v>
      </c>
      <c r="D1360" s="60" t="str">
        <f t="shared" si="43"/>
        <v>201826</v>
      </c>
      <c r="E1360" s="60">
        <v>2018</v>
      </c>
      <c r="F1360" s="60">
        <v>2</v>
      </c>
      <c r="G1360" s="60">
        <v>6</v>
      </c>
      <c r="H1360" s="60">
        <v>14</v>
      </c>
      <c r="I1360" s="60">
        <v>24</v>
      </c>
      <c r="J1360" s="60">
        <v>7</v>
      </c>
      <c r="K1360" s="60">
        <v>248</v>
      </c>
      <c r="L1360" s="60" t="s">
        <v>26</v>
      </c>
      <c r="M1360" s="60">
        <v>3</v>
      </c>
      <c r="N1360" s="60" t="s">
        <v>21</v>
      </c>
      <c r="O1360" s="60" t="s">
        <v>27</v>
      </c>
      <c r="P1360" s="60">
        <v>2</v>
      </c>
      <c r="Q1360" s="60"/>
      <c r="R1360" s="60"/>
      <c r="S1360" s="60"/>
      <c r="T1360" s="60"/>
    </row>
    <row r="1361" spans="1:601" s="79" customFormat="1">
      <c r="A1361" s="60">
        <f>IF(C1361=C1360,A1360,IF(C1361=(C1360+1),A1360,(A1360+1)))</f>
        <v>199</v>
      </c>
      <c r="B1361" s="50">
        <f>IF(L1361="Stroke",IF(M1361=M1360,IF(A1361&lt;&gt;A1360,1,IF(L1360="Stroke",B1360+1,IF(L1359="Stroke",B1359+1,IF(L1358="Stroke",B1358+1,IF(L1357="Stroke",B1357+1,IF(L1356="Stroke",B1356+1,IF(L1355="Stroke",B1355+1,IF(L1354="Stroke",B1354+1,"")))))))),IF(A1361&lt;&gt;A1359,1,IF(M1361=M1359,IF(L1359="Stroke",B1359+1,IF(M1361=M1358,IF(L1358="Stroke",B1358+1,""))),1))),"")</f>
        <v>6</v>
      </c>
      <c r="C1361" s="60">
        <f t="shared" si="42"/>
        <v>51847</v>
      </c>
      <c r="D1361" s="60" t="str">
        <f t="shared" si="43"/>
        <v>201826</v>
      </c>
      <c r="E1361" s="60">
        <v>2018</v>
      </c>
      <c r="F1361" s="60">
        <v>2</v>
      </c>
      <c r="G1361" s="60">
        <v>6</v>
      </c>
      <c r="H1361" s="60">
        <v>14</v>
      </c>
      <c r="I1361" s="60">
        <v>24</v>
      </c>
      <c r="J1361" s="60">
        <v>7</v>
      </c>
      <c r="K1361" s="60">
        <v>282</v>
      </c>
      <c r="L1361" s="60" t="s">
        <v>26</v>
      </c>
      <c r="M1361" s="60">
        <v>3</v>
      </c>
      <c r="N1361" s="60" t="s">
        <v>21</v>
      </c>
      <c r="O1361" s="60" t="s">
        <v>27</v>
      </c>
      <c r="P1361" s="60">
        <v>2</v>
      </c>
      <c r="Q1361" s="60"/>
      <c r="R1361" s="60"/>
      <c r="S1361" s="60"/>
      <c r="T1361" s="60"/>
    </row>
    <row r="1362" spans="1:601" s="85" customFormat="1">
      <c r="A1362" s="83">
        <f>IF(C1362=C1361,A1361,IF(C1362=(C1361+1),A1361,(A1361+1)))</f>
        <v>200</v>
      </c>
      <c r="B1362" s="50">
        <f>IF(L1362="Stroke",IF(M1362=M1361,IF(A1362&lt;&gt;A1361,1,IF(L1361="Stroke",B1361+1,IF(L1360="Stroke",B1360+1,IF(L1359="Stroke",B1359+1,IF(L1358="Stroke",B1358+1,IF(L1357="Stroke",B1357+1,IF(L1356="Stroke",B1356+1,IF(L1355="Stroke",B1355+1,"")))))))),IF(A1362&lt;&gt;A1360,1,IF(M1362=M1360,IF(L1360="Stroke",B1360+1,IF(M1362=M1359,IF(L1359="Stroke",B1359+1,""))),1))),"")</f>
        <v>1</v>
      </c>
      <c r="C1362" s="83">
        <f t="shared" si="42"/>
        <v>51885</v>
      </c>
      <c r="D1362" s="83" t="str">
        <f t="shared" si="43"/>
        <v>201826</v>
      </c>
      <c r="E1362" s="83">
        <v>2018</v>
      </c>
      <c r="F1362" s="83">
        <v>2</v>
      </c>
      <c r="G1362" s="83">
        <v>6</v>
      </c>
      <c r="H1362" s="83">
        <v>14</v>
      </c>
      <c r="I1362" s="83">
        <v>24</v>
      </c>
      <c r="J1362" s="83">
        <v>45</v>
      </c>
      <c r="K1362" s="83">
        <v>62</v>
      </c>
      <c r="L1362" s="83" t="s">
        <v>26</v>
      </c>
      <c r="M1362" s="83">
        <v>1</v>
      </c>
      <c r="N1362" s="83" t="s">
        <v>21</v>
      </c>
      <c r="O1362" s="83" t="s">
        <v>27</v>
      </c>
      <c r="P1362" s="83">
        <v>7</v>
      </c>
      <c r="Q1362" s="83"/>
      <c r="R1362" s="60"/>
      <c r="S1362" s="60"/>
      <c r="T1362" s="60"/>
      <c r="U1362" s="79"/>
      <c r="V1362" s="79"/>
      <c r="W1362" s="79"/>
      <c r="X1362" s="79"/>
      <c r="Y1362" s="79"/>
      <c r="Z1362" s="79"/>
      <c r="AA1362" s="79"/>
      <c r="AB1362" s="79"/>
      <c r="AC1362" s="79"/>
      <c r="AD1362" s="79"/>
      <c r="AE1362" s="79"/>
      <c r="AF1362" s="79"/>
      <c r="AG1362" s="79"/>
      <c r="AH1362" s="79"/>
      <c r="AI1362" s="79"/>
      <c r="AJ1362" s="79"/>
      <c r="AK1362" s="79"/>
      <c r="AL1362" s="79"/>
      <c r="AM1362" s="79"/>
      <c r="AN1362" s="79"/>
      <c r="AO1362" s="79"/>
      <c r="AP1362" s="79"/>
      <c r="AQ1362" s="79"/>
      <c r="AR1362" s="79"/>
      <c r="AS1362" s="79"/>
      <c r="AT1362" s="79"/>
      <c r="AU1362" s="79"/>
      <c r="AV1362" s="79"/>
      <c r="AW1362" s="79"/>
      <c r="AX1362" s="79"/>
      <c r="AY1362" s="79"/>
      <c r="AZ1362" s="79"/>
      <c r="BA1362" s="79"/>
      <c r="BB1362" s="79"/>
      <c r="BC1362" s="79"/>
      <c r="BD1362" s="79"/>
      <c r="BE1362" s="79"/>
      <c r="BF1362" s="79"/>
      <c r="BG1362" s="79"/>
      <c r="BH1362" s="79"/>
      <c r="BI1362" s="79"/>
      <c r="BJ1362" s="79"/>
      <c r="BK1362" s="79"/>
      <c r="BL1362" s="79"/>
      <c r="BM1362" s="79"/>
      <c r="BN1362" s="79"/>
      <c r="BO1362" s="79"/>
      <c r="BP1362" s="79"/>
      <c r="BQ1362" s="79"/>
      <c r="BR1362" s="79"/>
      <c r="BS1362" s="79"/>
      <c r="BT1362" s="79"/>
      <c r="BU1362" s="79"/>
      <c r="BV1362" s="79"/>
      <c r="BW1362" s="79"/>
      <c r="BX1362" s="79"/>
      <c r="BY1362" s="79"/>
      <c r="BZ1362" s="79"/>
      <c r="CA1362" s="79"/>
      <c r="CB1362" s="79"/>
      <c r="CC1362" s="79"/>
      <c r="CD1362" s="79"/>
      <c r="CE1362" s="79"/>
      <c r="CF1362" s="79"/>
      <c r="CG1362" s="79"/>
      <c r="CH1362" s="79"/>
      <c r="CI1362" s="79"/>
      <c r="CJ1362" s="79"/>
      <c r="CK1362" s="79"/>
      <c r="CL1362" s="79"/>
      <c r="CM1362" s="79"/>
      <c r="CN1362" s="79"/>
      <c r="CO1362" s="79"/>
      <c r="CP1362" s="79"/>
      <c r="CQ1362" s="79"/>
      <c r="CR1362" s="79"/>
      <c r="CS1362" s="79"/>
      <c r="CT1362" s="79"/>
      <c r="CU1362" s="79"/>
      <c r="CV1362" s="79"/>
      <c r="CW1362" s="79"/>
      <c r="CX1362" s="79"/>
      <c r="CY1362" s="79"/>
      <c r="CZ1362" s="79"/>
      <c r="DA1362" s="79"/>
      <c r="DB1362" s="79"/>
      <c r="DC1362" s="79"/>
      <c r="DD1362" s="79"/>
      <c r="DE1362" s="79"/>
      <c r="DF1362" s="79"/>
      <c r="DG1362" s="79"/>
      <c r="DH1362" s="79"/>
      <c r="DI1362" s="79"/>
      <c r="DJ1362" s="79"/>
      <c r="DK1362" s="79"/>
      <c r="DL1362" s="79"/>
      <c r="DM1362" s="79"/>
      <c r="DN1362" s="79"/>
      <c r="DO1362" s="79"/>
      <c r="DP1362" s="79"/>
      <c r="DQ1362" s="79"/>
      <c r="DR1362" s="79"/>
      <c r="DS1362" s="79"/>
      <c r="DT1362" s="79"/>
      <c r="DU1362" s="79"/>
      <c r="DV1362" s="79"/>
      <c r="DW1362" s="79"/>
      <c r="DX1362" s="79"/>
      <c r="DY1362" s="79"/>
      <c r="DZ1362" s="79"/>
      <c r="EA1362" s="79"/>
      <c r="EB1362" s="79"/>
      <c r="EC1362" s="79"/>
      <c r="ED1362" s="79"/>
      <c r="EE1362" s="79"/>
      <c r="EF1362" s="79"/>
      <c r="EG1362" s="79"/>
      <c r="EH1362" s="79"/>
      <c r="EI1362" s="79"/>
      <c r="EJ1362" s="79"/>
      <c r="EK1362" s="79"/>
      <c r="EL1362" s="79"/>
      <c r="EM1362" s="79"/>
      <c r="EN1362" s="79"/>
      <c r="EO1362" s="79"/>
      <c r="EP1362" s="79"/>
      <c r="EQ1362" s="79"/>
      <c r="ER1362" s="79"/>
      <c r="ES1362" s="79"/>
      <c r="ET1362" s="79"/>
      <c r="EU1362" s="79"/>
      <c r="EV1362" s="79"/>
      <c r="EW1362" s="79"/>
      <c r="EX1362" s="79"/>
      <c r="EY1362" s="79"/>
      <c r="EZ1362" s="79"/>
      <c r="FA1362" s="79"/>
      <c r="FB1362" s="79"/>
      <c r="FC1362" s="79"/>
      <c r="FD1362" s="79"/>
      <c r="FE1362" s="79"/>
      <c r="FF1362" s="79"/>
      <c r="FG1362" s="79"/>
      <c r="FH1362" s="79"/>
      <c r="FI1362" s="79"/>
      <c r="FJ1362" s="79"/>
      <c r="FK1362" s="79"/>
      <c r="FL1362" s="79"/>
      <c r="FM1362" s="79"/>
      <c r="FN1362" s="79"/>
      <c r="FO1362" s="79"/>
      <c r="FP1362" s="79"/>
      <c r="FQ1362" s="79"/>
      <c r="FR1362" s="79"/>
      <c r="FS1362" s="79"/>
      <c r="FT1362" s="79"/>
      <c r="FU1362" s="79"/>
      <c r="FV1362" s="79"/>
      <c r="FW1362" s="79"/>
      <c r="FX1362" s="79"/>
      <c r="FY1362" s="79"/>
      <c r="FZ1362" s="79"/>
      <c r="GA1362" s="79"/>
      <c r="GB1362" s="79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79"/>
      <c r="HP1362" s="79"/>
      <c r="HQ1362" s="79"/>
      <c r="HR1362" s="79"/>
      <c r="HS1362" s="79"/>
      <c r="HT1362" s="79"/>
      <c r="HU1362" s="79"/>
      <c r="HV1362" s="79"/>
      <c r="HW1362" s="79"/>
      <c r="HX1362" s="79"/>
      <c r="HY1362" s="79"/>
      <c r="HZ1362" s="79"/>
      <c r="IA1362" s="79"/>
      <c r="IB1362" s="79"/>
      <c r="IC1362" s="79"/>
      <c r="ID1362" s="79"/>
      <c r="IE1362" s="79"/>
      <c r="IF1362" s="79"/>
      <c r="IG1362" s="79"/>
      <c r="IH1362" s="79"/>
      <c r="II1362" s="79"/>
      <c r="IJ1362" s="79"/>
      <c r="IK1362" s="79"/>
      <c r="IL1362" s="79"/>
      <c r="IM1362" s="79"/>
      <c r="IN1362" s="79"/>
      <c r="IO1362" s="79"/>
      <c r="IP1362" s="79"/>
      <c r="IQ1362" s="79"/>
      <c r="IR1362" s="79"/>
      <c r="IS1362" s="79"/>
      <c r="IT1362" s="79"/>
      <c r="IU1362" s="79"/>
      <c r="IV1362" s="79"/>
      <c r="IW1362" s="79"/>
      <c r="IX1362" s="79"/>
      <c r="IY1362" s="79"/>
      <c r="IZ1362" s="79"/>
      <c r="JA1362" s="79"/>
      <c r="JB1362" s="79"/>
      <c r="JC1362" s="79"/>
      <c r="JD1362" s="79"/>
      <c r="JE1362" s="79"/>
      <c r="JF1362" s="79"/>
      <c r="JG1362" s="79"/>
      <c r="JH1362" s="79"/>
      <c r="JI1362" s="79"/>
      <c r="JJ1362" s="79"/>
      <c r="JK1362" s="79"/>
      <c r="JL1362" s="79"/>
      <c r="JM1362" s="79"/>
      <c r="JN1362" s="79"/>
      <c r="JO1362" s="79"/>
      <c r="JP1362" s="79"/>
      <c r="JQ1362" s="79"/>
      <c r="JR1362" s="79"/>
      <c r="JS1362" s="79"/>
      <c r="JT1362" s="79"/>
      <c r="JU1362" s="79"/>
      <c r="JV1362" s="79"/>
      <c r="JW1362" s="79"/>
      <c r="JX1362" s="79"/>
      <c r="JY1362" s="79"/>
      <c r="JZ1362" s="79"/>
      <c r="KA1362" s="79"/>
      <c r="KB1362" s="79"/>
      <c r="KC1362" s="79"/>
      <c r="KD1362" s="79"/>
      <c r="KE1362" s="79"/>
      <c r="KF1362" s="79"/>
      <c r="KG1362" s="79"/>
      <c r="KH1362" s="79"/>
      <c r="KI1362" s="79"/>
      <c r="KJ1362" s="79"/>
      <c r="KK1362" s="79"/>
      <c r="KL1362" s="79"/>
      <c r="KM1362" s="79"/>
      <c r="KN1362" s="79"/>
      <c r="KO1362" s="79"/>
      <c r="KP1362" s="79"/>
      <c r="KQ1362" s="79"/>
      <c r="KR1362" s="79"/>
      <c r="KS1362" s="79"/>
      <c r="KT1362" s="79"/>
      <c r="KU1362" s="79"/>
      <c r="KV1362" s="79"/>
      <c r="KW1362" s="79"/>
      <c r="KX1362" s="79"/>
      <c r="KY1362" s="79"/>
      <c r="KZ1362" s="79"/>
      <c r="LA1362" s="79"/>
      <c r="LB1362" s="79"/>
      <c r="LC1362" s="79"/>
      <c r="LD1362" s="79"/>
      <c r="LE1362" s="79"/>
      <c r="LF1362" s="79"/>
      <c r="LG1362" s="79"/>
      <c r="LH1362" s="79"/>
      <c r="LI1362" s="79"/>
      <c r="LJ1362" s="79"/>
      <c r="LK1362" s="79"/>
      <c r="LL1362" s="79"/>
      <c r="LM1362" s="79"/>
      <c r="LN1362" s="79"/>
      <c r="LO1362" s="79"/>
      <c r="LP1362" s="79"/>
      <c r="LQ1362" s="79"/>
      <c r="LR1362" s="79"/>
      <c r="LS1362" s="79"/>
      <c r="LT1362" s="79"/>
      <c r="LU1362" s="79"/>
      <c r="LV1362" s="79"/>
      <c r="LW1362" s="79"/>
      <c r="LX1362" s="79"/>
      <c r="LY1362" s="79"/>
      <c r="LZ1362" s="79"/>
      <c r="MA1362" s="79"/>
      <c r="MB1362" s="79"/>
      <c r="MC1362" s="79"/>
      <c r="MD1362" s="79"/>
      <c r="ME1362" s="79"/>
      <c r="MF1362" s="79"/>
      <c r="MG1362" s="79"/>
      <c r="MH1362" s="79"/>
      <c r="MI1362" s="79"/>
      <c r="MJ1362" s="79"/>
      <c r="MK1362" s="79"/>
      <c r="ML1362" s="79"/>
      <c r="MM1362" s="79"/>
      <c r="MN1362" s="79"/>
      <c r="MO1362" s="79"/>
      <c r="MP1362" s="79"/>
      <c r="MQ1362" s="79"/>
      <c r="MR1362" s="79"/>
      <c r="MS1362" s="79"/>
      <c r="MT1362" s="79"/>
      <c r="MU1362" s="79"/>
      <c r="MV1362" s="79"/>
      <c r="MW1362" s="79"/>
      <c r="MX1362" s="79"/>
      <c r="MY1362" s="79"/>
      <c r="MZ1362" s="79"/>
      <c r="NA1362" s="79"/>
      <c r="NB1362" s="79"/>
      <c r="NC1362" s="79"/>
      <c r="ND1362" s="79"/>
      <c r="NE1362" s="79"/>
      <c r="NF1362" s="79"/>
      <c r="NG1362" s="79"/>
      <c r="NH1362" s="79"/>
      <c r="NI1362" s="79"/>
      <c r="NJ1362" s="79"/>
      <c r="NK1362" s="79"/>
      <c r="NL1362" s="79"/>
      <c r="NM1362" s="79"/>
      <c r="NN1362" s="79"/>
      <c r="NO1362" s="79"/>
      <c r="NP1362" s="79"/>
      <c r="NQ1362" s="79"/>
      <c r="NR1362" s="79"/>
      <c r="NS1362" s="79"/>
      <c r="NT1362" s="79"/>
      <c r="NU1362" s="79"/>
      <c r="NV1362" s="79"/>
      <c r="NW1362" s="79"/>
      <c r="NX1362" s="79"/>
      <c r="NY1362" s="79"/>
      <c r="NZ1362" s="79"/>
      <c r="OA1362" s="79"/>
      <c r="OB1362" s="79"/>
      <c r="OC1362" s="79"/>
      <c r="OD1362" s="79"/>
      <c r="OE1362" s="79"/>
      <c r="OF1362" s="79"/>
      <c r="OG1362" s="79"/>
      <c r="OH1362" s="79"/>
      <c r="OI1362" s="79"/>
      <c r="OJ1362" s="79"/>
      <c r="OK1362" s="79"/>
      <c r="OL1362" s="79"/>
      <c r="OM1362" s="79"/>
      <c r="ON1362" s="79"/>
      <c r="OO1362" s="79"/>
      <c r="OP1362" s="79"/>
      <c r="OQ1362" s="79"/>
      <c r="OR1362" s="79"/>
      <c r="OS1362" s="79"/>
      <c r="OT1362" s="79"/>
      <c r="OU1362" s="79"/>
      <c r="OV1362" s="79"/>
      <c r="OW1362" s="79"/>
      <c r="OX1362" s="79"/>
      <c r="OY1362" s="79"/>
      <c r="OZ1362" s="79"/>
      <c r="PA1362" s="79"/>
      <c r="PB1362" s="79"/>
      <c r="PC1362" s="79"/>
      <c r="PD1362" s="79"/>
      <c r="PE1362" s="79"/>
      <c r="PF1362" s="79"/>
      <c r="PG1362" s="79"/>
      <c r="PH1362" s="79"/>
      <c r="PI1362" s="79"/>
      <c r="PJ1362" s="79"/>
      <c r="PK1362" s="79"/>
      <c r="PL1362" s="79"/>
      <c r="PM1362" s="79"/>
      <c r="PN1362" s="79"/>
      <c r="PO1362" s="79"/>
      <c r="PP1362" s="79"/>
      <c r="PQ1362" s="79"/>
      <c r="PR1362" s="79"/>
      <c r="PS1362" s="79"/>
      <c r="PT1362" s="79"/>
      <c r="PU1362" s="79"/>
      <c r="PV1362" s="79"/>
      <c r="PW1362" s="79"/>
      <c r="PX1362" s="79"/>
      <c r="PY1362" s="79"/>
      <c r="PZ1362" s="79"/>
      <c r="QA1362" s="79"/>
      <c r="QB1362" s="79"/>
      <c r="QC1362" s="79"/>
      <c r="QD1362" s="79"/>
      <c r="QE1362" s="79"/>
      <c r="QF1362" s="79"/>
      <c r="QG1362" s="79"/>
      <c r="QH1362" s="79"/>
      <c r="QI1362" s="79"/>
      <c r="QJ1362" s="79"/>
      <c r="QK1362" s="79"/>
      <c r="QL1362" s="79"/>
      <c r="QM1362" s="79"/>
      <c r="QN1362" s="79"/>
      <c r="QO1362" s="79"/>
      <c r="QP1362" s="79"/>
      <c r="QQ1362" s="79"/>
      <c r="QR1362" s="79"/>
      <c r="QS1362" s="79"/>
      <c r="QT1362" s="79"/>
      <c r="QU1362" s="79"/>
      <c r="QV1362" s="79"/>
      <c r="QW1362" s="79"/>
      <c r="QX1362" s="79"/>
      <c r="QY1362" s="79"/>
      <c r="QZ1362" s="79"/>
      <c r="RA1362" s="79"/>
      <c r="RB1362" s="79"/>
      <c r="RC1362" s="79"/>
      <c r="RD1362" s="79"/>
      <c r="RE1362" s="79"/>
      <c r="RF1362" s="79"/>
      <c r="RG1362" s="79"/>
      <c r="RH1362" s="79"/>
      <c r="RI1362" s="79"/>
      <c r="RJ1362" s="79"/>
      <c r="RK1362" s="79"/>
      <c r="RL1362" s="79"/>
      <c r="RM1362" s="79"/>
      <c r="RN1362" s="79"/>
      <c r="RO1362" s="79"/>
      <c r="RP1362" s="79"/>
      <c r="RQ1362" s="79"/>
      <c r="RR1362" s="79"/>
      <c r="RS1362" s="79"/>
      <c r="RT1362" s="79"/>
      <c r="RU1362" s="79"/>
      <c r="RV1362" s="79"/>
      <c r="RW1362" s="79"/>
      <c r="RX1362" s="79"/>
      <c r="RY1362" s="79"/>
      <c r="RZ1362" s="79"/>
      <c r="SA1362" s="79"/>
      <c r="SB1362" s="79"/>
      <c r="SC1362" s="79"/>
      <c r="SD1362" s="79"/>
      <c r="SE1362" s="79"/>
      <c r="SF1362" s="79"/>
      <c r="SG1362" s="79"/>
      <c r="SH1362" s="79"/>
      <c r="SI1362" s="79"/>
      <c r="SJ1362" s="79"/>
      <c r="SK1362" s="79"/>
      <c r="SL1362" s="79"/>
      <c r="SM1362" s="79"/>
      <c r="SN1362" s="79"/>
      <c r="SO1362" s="79"/>
      <c r="SP1362" s="79"/>
      <c r="SQ1362" s="79"/>
      <c r="SR1362" s="79"/>
      <c r="SS1362" s="79"/>
      <c r="ST1362" s="79"/>
      <c r="SU1362" s="79"/>
      <c r="SV1362" s="79"/>
      <c r="SW1362" s="79"/>
      <c r="SX1362" s="79"/>
      <c r="SY1362" s="79"/>
      <c r="SZ1362" s="79"/>
      <c r="TA1362" s="79"/>
      <c r="TB1362" s="79"/>
      <c r="TC1362" s="79"/>
      <c r="TD1362" s="79"/>
      <c r="TE1362" s="79"/>
      <c r="TF1362" s="79"/>
      <c r="TG1362" s="79"/>
      <c r="TH1362" s="79"/>
      <c r="TI1362" s="79"/>
      <c r="TJ1362" s="79"/>
      <c r="TK1362" s="79"/>
      <c r="TL1362" s="79"/>
      <c r="TM1362" s="79"/>
      <c r="TN1362" s="79"/>
      <c r="TO1362" s="79"/>
      <c r="TP1362" s="79"/>
      <c r="TQ1362" s="79"/>
      <c r="TR1362" s="79"/>
      <c r="TS1362" s="79"/>
      <c r="TT1362" s="79"/>
      <c r="TU1362" s="79"/>
      <c r="TV1362" s="79"/>
      <c r="TW1362" s="79"/>
      <c r="TX1362" s="79"/>
      <c r="TY1362" s="79"/>
      <c r="TZ1362" s="79"/>
      <c r="UA1362" s="79"/>
      <c r="UB1362" s="79"/>
      <c r="UC1362" s="79"/>
      <c r="UD1362" s="79"/>
      <c r="UE1362" s="79"/>
      <c r="UF1362" s="79"/>
      <c r="UG1362" s="79"/>
      <c r="UH1362" s="79"/>
      <c r="UI1362" s="79"/>
      <c r="UJ1362" s="79"/>
      <c r="UK1362" s="79"/>
      <c r="UL1362" s="79"/>
      <c r="UM1362" s="79"/>
      <c r="UN1362" s="79"/>
      <c r="UO1362" s="79"/>
      <c r="UP1362" s="79"/>
      <c r="UQ1362" s="79"/>
      <c r="UR1362" s="79"/>
      <c r="US1362" s="79"/>
      <c r="UT1362" s="79"/>
      <c r="UU1362" s="79"/>
      <c r="UV1362" s="79"/>
      <c r="UW1362" s="79"/>
      <c r="UX1362" s="79"/>
      <c r="UY1362" s="79"/>
      <c r="UZ1362" s="79"/>
      <c r="VA1362" s="79"/>
      <c r="VB1362" s="79"/>
      <c r="VC1362" s="79"/>
      <c r="VD1362" s="79"/>
      <c r="VE1362" s="79"/>
      <c r="VF1362" s="79"/>
      <c r="VG1362" s="79"/>
      <c r="VH1362" s="79"/>
      <c r="VI1362" s="79"/>
      <c r="VJ1362" s="79"/>
      <c r="VK1362" s="79"/>
      <c r="VL1362" s="79"/>
      <c r="VM1362" s="79"/>
      <c r="VN1362" s="79"/>
      <c r="VO1362" s="79"/>
      <c r="VP1362" s="79"/>
      <c r="VQ1362" s="79"/>
      <c r="VR1362" s="79"/>
      <c r="VS1362" s="79"/>
      <c r="VT1362" s="79"/>
      <c r="VU1362" s="79"/>
      <c r="VV1362" s="79"/>
      <c r="VW1362" s="79"/>
      <c r="VX1362" s="79"/>
      <c r="VY1362" s="79"/>
      <c r="VZ1362" s="79"/>
      <c r="WA1362" s="79"/>
      <c r="WB1362" s="79"/>
      <c r="WC1362" s="79"/>
    </row>
    <row r="1363" spans="1:601" s="79" customFormat="1">
      <c r="A1363" s="60">
        <f>IF(C1363=C1362,A1362,IF(C1363=(C1362+1),A1362,(A1362+1)))</f>
        <v>200</v>
      </c>
      <c r="B1363" s="50">
        <f>IF(L1363="Stroke",IF(M1363=M1362,IF(A1363&lt;&gt;A1362,1,IF(L1362="Stroke",B1362+1,IF(L1361="Stroke",B1361+1,IF(L1360="Stroke",B1360+1,IF(L1359="Stroke",B1359+1,IF(L1358="Stroke",B1358+1,IF(L1357="Stroke",B1357+1,IF(L1356="Stroke",B1356+1,"")))))))),IF(A1363&lt;&gt;A1361,1,IF(M1363=M1361,IF(L1361="Stroke",B1361+1,IF(M1363=M1360,IF(L1360="Stroke",B1360+1,""))),1))),"")</f>
        <v>2</v>
      </c>
      <c r="C1363" s="60">
        <f t="shared" si="42"/>
        <v>51885</v>
      </c>
      <c r="D1363" s="60" t="str">
        <f t="shared" si="43"/>
        <v>201826</v>
      </c>
      <c r="E1363" s="60">
        <v>2018</v>
      </c>
      <c r="F1363" s="60">
        <v>2</v>
      </c>
      <c r="G1363" s="60">
        <v>6</v>
      </c>
      <c r="H1363" s="60">
        <v>14</v>
      </c>
      <c r="I1363" s="60">
        <v>24</v>
      </c>
      <c r="J1363" s="60">
        <v>45</v>
      </c>
      <c r="K1363" s="60">
        <v>83</v>
      </c>
      <c r="L1363" s="60" t="s">
        <v>26</v>
      </c>
      <c r="M1363" s="60">
        <v>1</v>
      </c>
      <c r="N1363" s="60" t="s">
        <v>21</v>
      </c>
      <c r="O1363" s="60" t="s">
        <v>27</v>
      </c>
      <c r="P1363" s="60">
        <v>356</v>
      </c>
      <c r="Q1363" s="60" t="s">
        <v>188</v>
      </c>
      <c r="R1363" s="60"/>
      <c r="S1363" s="60"/>
      <c r="T1363" s="60"/>
    </row>
    <row r="1364" spans="1:601" s="102" customFormat="1">
      <c r="A1364" s="74">
        <f>IF(C1364=C1363,A1363,IF(C1364=(C1363+1),A1363,(A1363+1)))</f>
        <v>201</v>
      </c>
      <c r="B1364" s="50">
        <f>IF(L1364="Stroke",IF(M1364=M1363,IF(A1364&lt;&gt;A1363,1,IF(L1363="Stroke",B1363+1,IF(L1362="Stroke",B1362+1,IF(L1361="Stroke",B1361+1,IF(L1360="Stroke",B1360+1,IF(L1359="Stroke",B1359+1,IF(L1358="Stroke",B1358+1,IF(L1357="Stroke",B1357+1,"")))))))),IF(A1364&lt;&gt;A1362,1,IF(M1364=M1362,IF(L1362="Stroke",B1362+1,IF(M1364=M1361,IF(L1361="Stroke",B1361+1,""))),1))),"")</f>
        <v>1</v>
      </c>
      <c r="C1364" s="53">
        <f t="shared" si="42"/>
        <v>52086</v>
      </c>
      <c r="D1364" s="53" t="str">
        <f t="shared" si="43"/>
        <v>201826</v>
      </c>
      <c r="E1364" s="53">
        <v>2018</v>
      </c>
      <c r="F1364" s="53">
        <v>2</v>
      </c>
      <c r="G1364" s="53">
        <v>6</v>
      </c>
      <c r="H1364" s="53">
        <v>14</v>
      </c>
      <c r="I1364" s="53">
        <v>28</v>
      </c>
      <c r="J1364" s="53">
        <v>6</v>
      </c>
      <c r="K1364" s="53">
        <v>620</v>
      </c>
      <c r="L1364" s="53" t="s">
        <v>26</v>
      </c>
      <c r="M1364" s="53">
        <v>1</v>
      </c>
      <c r="N1364" s="53" t="s">
        <v>21</v>
      </c>
      <c r="O1364" s="53" t="s">
        <v>27</v>
      </c>
      <c r="P1364" s="53">
        <v>10</v>
      </c>
      <c r="Q1364" s="53" t="s">
        <v>163</v>
      </c>
      <c r="R1364" s="61"/>
      <c r="S1364" s="61"/>
      <c r="T1364" s="61"/>
      <c r="U1364" s="79"/>
      <c r="V1364" s="79"/>
      <c r="W1364" s="79"/>
      <c r="X1364" s="79"/>
      <c r="Y1364" s="79"/>
      <c r="Z1364" s="79"/>
      <c r="AA1364" s="79"/>
      <c r="AB1364" s="79"/>
      <c r="AC1364" s="79"/>
      <c r="AD1364" s="79"/>
      <c r="AE1364" s="79"/>
      <c r="AF1364" s="79"/>
      <c r="AG1364" s="79"/>
      <c r="AH1364" s="79"/>
      <c r="AI1364" s="79"/>
      <c r="AJ1364" s="79"/>
      <c r="AK1364" s="79"/>
      <c r="AL1364" s="79"/>
      <c r="AM1364" s="79"/>
      <c r="AN1364" s="79"/>
      <c r="AO1364" s="79"/>
      <c r="AP1364" s="79"/>
      <c r="AQ1364" s="79"/>
      <c r="AR1364" s="79"/>
      <c r="AS1364" s="79"/>
      <c r="AT1364" s="79"/>
      <c r="AU1364" s="79"/>
      <c r="AV1364" s="79"/>
      <c r="AW1364" s="79"/>
      <c r="AX1364" s="79"/>
      <c r="AY1364" s="79"/>
      <c r="AZ1364" s="79"/>
      <c r="BA1364" s="79"/>
      <c r="BB1364" s="79"/>
      <c r="BC1364" s="79"/>
      <c r="BD1364" s="79"/>
      <c r="BE1364" s="79"/>
      <c r="BF1364" s="79"/>
      <c r="BG1364" s="79"/>
      <c r="BH1364" s="79"/>
      <c r="BI1364" s="79"/>
      <c r="BJ1364" s="79"/>
      <c r="BK1364" s="79"/>
      <c r="BL1364" s="79"/>
      <c r="BM1364" s="79"/>
      <c r="BN1364" s="79"/>
      <c r="BO1364" s="79"/>
      <c r="BP1364" s="79"/>
      <c r="BQ1364" s="79"/>
      <c r="BR1364" s="79"/>
      <c r="BS1364" s="79"/>
      <c r="BT1364" s="79"/>
      <c r="BU1364" s="79"/>
      <c r="BV1364" s="79"/>
      <c r="BW1364" s="79"/>
      <c r="BX1364" s="79"/>
      <c r="BY1364" s="79"/>
      <c r="BZ1364" s="79"/>
      <c r="CA1364" s="79"/>
      <c r="CB1364" s="79"/>
      <c r="CC1364" s="79"/>
      <c r="CD1364" s="79"/>
      <c r="CE1364" s="79"/>
      <c r="CF1364" s="79"/>
      <c r="CG1364" s="79"/>
      <c r="CH1364" s="79"/>
      <c r="CI1364" s="79"/>
      <c r="CJ1364" s="79"/>
      <c r="CK1364" s="79"/>
      <c r="CL1364" s="79"/>
      <c r="CM1364" s="79"/>
      <c r="CN1364" s="79"/>
      <c r="CO1364" s="79"/>
      <c r="CP1364" s="79"/>
      <c r="CQ1364" s="79"/>
      <c r="CR1364" s="79"/>
      <c r="CS1364" s="79"/>
      <c r="CT1364" s="79"/>
      <c r="CU1364" s="79"/>
      <c r="CV1364" s="79"/>
      <c r="CW1364" s="79"/>
      <c r="CX1364" s="79"/>
      <c r="CY1364" s="79"/>
      <c r="CZ1364" s="79"/>
      <c r="DA1364" s="79"/>
      <c r="DB1364" s="79"/>
      <c r="DC1364" s="79"/>
      <c r="DD1364" s="79"/>
      <c r="DE1364" s="79"/>
      <c r="DF1364" s="79"/>
      <c r="DG1364" s="79"/>
      <c r="DH1364" s="79"/>
      <c r="DI1364" s="79"/>
      <c r="DJ1364" s="79"/>
      <c r="DK1364" s="79"/>
      <c r="DL1364" s="79"/>
      <c r="DM1364" s="79"/>
      <c r="DN1364" s="79"/>
      <c r="DO1364" s="79"/>
      <c r="DP1364" s="79"/>
      <c r="DQ1364" s="79"/>
      <c r="DR1364" s="79"/>
      <c r="DS1364" s="79"/>
      <c r="DT1364" s="79"/>
      <c r="DU1364" s="79"/>
      <c r="DV1364" s="79"/>
      <c r="DW1364" s="79"/>
      <c r="DX1364" s="79"/>
      <c r="DY1364" s="79"/>
      <c r="DZ1364" s="79"/>
      <c r="EA1364" s="79"/>
      <c r="EB1364" s="79"/>
      <c r="EC1364" s="79"/>
      <c r="ED1364" s="79"/>
      <c r="EE1364" s="79"/>
      <c r="EF1364" s="79"/>
      <c r="EG1364" s="79"/>
      <c r="EH1364" s="79"/>
      <c r="EI1364" s="79"/>
      <c r="EJ1364" s="79"/>
      <c r="EK1364" s="79"/>
      <c r="EL1364" s="79"/>
      <c r="EM1364" s="79"/>
      <c r="EN1364" s="79"/>
      <c r="EO1364" s="79"/>
      <c r="EP1364" s="79"/>
      <c r="EQ1364" s="79"/>
      <c r="ER1364" s="79"/>
      <c r="ES1364" s="79"/>
      <c r="ET1364" s="79"/>
      <c r="EU1364" s="79"/>
      <c r="EV1364" s="79"/>
      <c r="EW1364" s="79"/>
      <c r="EX1364" s="79"/>
      <c r="EY1364" s="79"/>
      <c r="EZ1364" s="79"/>
      <c r="FA1364" s="79"/>
      <c r="FB1364" s="79"/>
      <c r="FC1364" s="79"/>
      <c r="FD1364" s="79"/>
      <c r="FE1364" s="79"/>
      <c r="FF1364" s="79"/>
      <c r="FG1364" s="79"/>
      <c r="FH1364" s="79"/>
      <c r="FI1364" s="79"/>
      <c r="FJ1364" s="79"/>
      <c r="FK1364" s="79"/>
      <c r="FL1364" s="79"/>
      <c r="FM1364" s="79"/>
      <c r="FN1364" s="79"/>
      <c r="FO1364" s="79"/>
      <c r="FP1364" s="79"/>
      <c r="FQ1364" s="79"/>
      <c r="FR1364" s="79"/>
      <c r="FS1364" s="79"/>
      <c r="FT1364" s="79"/>
      <c r="FU1364" s="79"/>
      <c r="FV1364" s="79"/>
      <c r="FW1364" s="79"/>
      <c r="FX1364" s="79"/>
      <c r="FY1364" s="79"/>
      <c r="FZ1364" s="79"/>
      <c r="GA1364" s="79"/>
      <c r="GB1364" s="79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79"/>
      <c r="HP1364" s="79"/>
      <c r="HQ1364" s="79"/>
      <c r="HR1364" s="79"/>
      <c r="HS1364" s="79"/>
      <c r="HT1364" s="79"/>
      <c r="HU1364" s="79"/>
      <c r="HV1364" s="79"/>
      <c r="HW1364" s="79"/>
      <c r="HX1364" s="79"/>
      <c r="HY1364" s="79"/>
      <c r="HZ1364" s="79"/>
      <c r="IA1364" s="79"/>
      <c r="IB1364" s="79"/>
      <c r="IC1364" s="79"/>
      <c r="ID1364" s="79"/>
      <c r="IE1364" s="79"/>
      <c r="IF1364" s="79"/>
      <c r="IG1364" s="79"/>
      <c r="IH1364" s="79"/>
      <c r="II1364" s="79"/>
      <c r="IJ1364" s="79"/>
      <c r="IK1364" s="79"/>
      <c r="IL1364" s="79"/>
      <c r="IM1364" s="79"/>
      <c r="IN1364" s="79"/>
      <c r="IO1364" s="79"/>
      <c r="IP1364" s="79"/>
      <c r="IQ1364" s="79"/>
      <c r="IR1364" s="79"/>
      <c r="IS1364" s="79"/>
      <c r="IT1364" s="79"/>
      <c r="IU1364" s="79"/>
      <c r="IV1364" s="79"/>
      <c r="IW1364" s="79"/>
      <c r="IX1364" s="79"/>
      <c r="IY1364" s="79"/>
      <c r="IZ1364" s="79"/>
      <c r="JA1364" s="79"/>
      <c r="JB1364" s="79"/>
      <c r="JC1364" s="79"/>
      <c r="JD1364" s="79"/>
      <c r="JE1364" s="79"/>
      <c r="JF1364" s="79"/>
      <c r="JG1364" s="79"/>
      <c r="JH1364" s="79"/>
      <c r="JI1364" s="79"/>
      <c r="JJ1364" s="79"/>
      <c r="JK1364" s="79"/>
      <c r="JL1364" s="79"/>
      <c r="JM1364" s="79"/>
      <c r="JN1364" s="79"/>
      <c r="JO1364" s="79"/>
      <c r="JP1364" s="79"/>
      <c r="JQ1364" s="79"/>
      <c r="JR1364" s="79"/>
      <c r="JS1364" s="79"/>
      <c r="JT1364" s="79"/>
      <c r="JU1364" s="79"/>
      <c r="JV1364" s="79"/>
      <c r="JW1364" s="79"/>
      <c r="JX1364" s="79"/>
      <c r="JY1364" s="79"/>
      <c r="JZ1364" s="79"/>
      <c r="KA1364" s="79"/>
      <c r="KB1364" s="79"/>
      <c r="KC1364" s="79"/>
      <c r="KD1364" s="79"/>
      <c r="KE1364" s="79"/>
      <c r="KF1364" s="79"/>
      <c r="KG1364" s="79"/>
      <c r="KH1364" s="79"/>
      <c r="KI1364" s="79"/>
      <c r="KJ1364" s="79"/>
      <c r="KK1364" s="79"/>
      <c r="KL1364" s="79"/>
      <c r="KM1364" s="79"/>
      <c r="KN1364" s="79"/>
      <c r="KO1364" s="79"/>
      <c r="KP1364" s="79"/>
      <c r="KQ1364" s="79"/>
      <c r="KR1364" s="79"/>
      <c r="KS1364" s="79"/>
      <c r="KT1364" s="79"/>
      <c r="KU1364" s="79"/>
      <c r="KV1364" s="79"/>
      <c r="KW1364" s="79"/>
      <c r="KX1364" s="79"/>
      <c r="KY1364" s="79"/>
      <c r="KZ1364" s="79"/>
      <c r="LA1364" s="79"/>
      <c r="LB1364" s="79"/>
      <c r="LC1364" s="79"/>
      <c r="LD1364" s="79"/>
      <c r="LE1364" s="79"/>
      <c r="LF1364" s="79"/>
      <c r="LG1364" s="79"/>
      <c r="LH1364" s="79"/>
      <c r="LI1364" s="79"/>
      <c r="LJ1364" s="79"/>
      <c r="LK1364" s="79"/>
      <c r="LL1364" s="79"/>
      <c r="LM1364" s="79"/>
      <c r="LN1364" s="79"/>
      <c r="LO1364" s="79"/>
      <c r="LP1364" s="79"/>
      <c r="LQ1364" s="79"/>
      <c r="LR1364" s="79"/>
      <c r="LS1364" s="79"/>
      <c r="LT1364" s="79"/>
      <c r="LU1364" s="79"/>
      <c r="LV1364" s="79"/>
      <c r="LW1364" s="79"/>
      <c r="LX1364" s="79"/>
      <c r="LY1364" s="79"/>
      <c r="LZ1364" s="79"/>
      <c r="MA1364" s="79"/>
      <c r="MB1364" s="79"/>
      <c r="MC1364" s="79"/>
      <c r="MD1364" s="79"/>
      <c r="ME1364" s="79"/>
      <c r="MF1364" s="79"/>
      <c r="MG1364" s="79"/>
      <c r="MH1364" s="79"/>
      <c r="MI1364" s="79"/>
      <c r="MJ1364" s="79"/>
      <c r="MK1364" s="79"/>
      <c r="ML1364" s="79"/>
      <c r="MM1364" s="79"/>
      <c r="MN1364" s="79"/>
      <c r="MO1364" s="79"/>
      <c r="MP1364" s="79"/>
      <c r="MQ1364" s="79"/>
      <c r="MR1364" s="79"/>
      <c r="MS1364" s="79"/>
      <c r="MT1364" s="79"/>
      <c r="MU1364" s="79"/>
      <c r="MV1364" s="79"/>
      <c r="MW1364" s="79"/>
      <c r="MX1364" s="79"/>
      <c r="MY1364" s="79"/>
      <c r="MZ1364" s="79"/>
      <c r="NA1364" s="79"/>
      <c r="NB1364" s="79"/>
      <c r="NC1364" s="79"/>
      <c r="ND1364" s="79"/>
      <c r="NE1364" s="79"/>
      <c r="NF1364" s="79"/>
      <c r="NG1364" s="79"/>
      <c r="NH1364" s="79"/>
      <c r="NI1364" s="79"/>
      <c r="NJ1364" s="79"/>
      <c r="NK1364" s="79"/>
      <c r="NL1364" s="79"/>
      <c r="NM1364" s="79"/>
      <c r="NN1364" s="79"/>
      <c r="NO1364" s="79"/>
      <c r="NP1364" s="79"/>
      <c r="NQ1364" s="79"/>
      <c r="NR1364" s="79"/>
      <c r="NS1364" s="79"/>
      <c r="NT1364" s="79"/>
      <c r="NU1364" s="79"/>
      <c r="NV1364" s="79"/>
      <c r="NW1364" s="79"/>
      <c r="NX1364" s="79"/>
      <c r="NY1364" s="79"/>
      <c r="NZ1364" s="79"/>
      <c r="OA1364" s="79"/>
      <c r="OB1364" s="79"/>
      <c r="OC1364" s="79"/>
      <c r="OD1364" s="79"/>
      <c r="OE1364" s="79"/>
      <c r="OF1364" s="79"/>
      <c r="OG1364" s="79"/>
      <c r="OH1364" s="79"/>
      <c r="OI1364" s="79"/>
      <c r="OJ1364" s="79"/>
      <c r="OK1364" s="79"/>
      <c r="OL1364" s="79"/>
      <c r="OM1364" s="79"/>
      <c r="ON1364" s="79"/>
      <c r="OO1364" s="79"/>
      <c r="OP1364" s="79"/>
      <c r="OQ1364" s="79"/>
      <c r="OR1364" s="79"/>
      <c r="OS1364" s="79"/>
      <c r="OT1364" s="79"/>
      <c r="OU1364" s="79"/>
      <c r="OV1364" s="79"/>
      <c r="OW1364" s="79"/>
      <c r="OX1364" s="79"/>
      <c r="OY1364" s="79"/>
      <c r="OZ1364" s="79"/>
      <c r="PA1364" s="79"/>
      <c r="PB1364" s="79"/>
      <c r="PC1364" s="79"/>
      <c r="PD1364" s="79"/>
      <c r="PE1364" s="79"/>
      <c r="PF1364" s="79"/>
      <c r="PG1364" s="79"/>
      <c r="PH1364" s="79"/>
      <c r="PI1364" s="79"/>
      <c r="PJ1364" s="79"/>
      <c r="PK1364" s="79"/>
      <c r="PL1364" s="79"/>
      <c r="PM1364" s="79"/>
      <c r="PN1364" s="79"/>
      <c r="PO1364" s="79"/>
      <c r="PP1364" s="79"/>
      <c r="PQ1364" s="79"/>
      <c r="PR1364" s="79"/>
      <c r="PS1364" s="79"/>
      <c r="PT1364" s="79"/>
      <c r="PU1364" s="79"/>
      <c r="PV1364" s="79"/>
      <c r="PW1364" s="79"/>
      <c r="PX1364" s="79"/>
      <c r="PY1364" s="79"/>
      <c r="PZ1364" s="79"/>
      <c r="QA1364" s="79"/>
      <c r="QB1364" s="79"/>
      <c r="QC1364" s="79"/>
      <c r="QD1364" s="79"/>
      <c r="QE1364" s="79"/>
      <c r="QF1364" s="79"/>
      <c r="QG1364" s="79"/>
      <c r="QH1364" s="79"/>
      <c r="QI1364" s="79"/>
      <c r="QJ1364" s="79"/>
      <c r="QK1364" s="79"/>
      <c r="QL1364" s="79"/>
      <c r="QM1364" s="79"/>
      <c r="QN1364" s="79"/>
      <c r="QO1364" s="79"/>
      <c r="QP1364" s="79"/>
      <c r="QQ1364" s="79"/>
      <c r="QR1364" s="79"/>
      <c r="QS1364" s="79"/>
      <c r="QT1364" s="79"/>
      <c r="QU1364" s="79"/>
      <c r="QV1364" s="79"/>
      <c r="QW1364" s="79"/>
      <c r="QX1364" s="79"/>
      <c r="QY1364" s="79"/>
      <c r="QZ1364" s="79"/>
      <c r="RA1364" s="79"/>
      <c r="RB1364" s="79"/>
      <c r="RC1364" s="79"/>
      <c r="RD1364" s="79"/>
      <c r="RE1364" s="79"/>
      <c r="RF1364" s="79"/>
      <c r="RG1364" s="79"/>
      <c r="RH1364" s="79"/>
      <c r="RI1364" s="79"/>
      <c r="RJ1364" s="79"/>
      <c r="RK1364" s="79"/>
      <c r="RL1364" s="79"/>
      <c r="RM1364" s="79"/>
      <c r="RN1364" s="79"/>
      <c r="RO1364" s="79"/>
      <c r="RP1364" s="79"/>
      <c r="RQ1364" s="79"/>
      <c r="RR1364" s="79"/>
      <c r="RS1364" s="79"/>
      <c r="RT1364" s="79"/>
      <c r="RU1364" s="79"/>
      <c r="RV1364" s="79"/>
      <c r="RW1364" s="79"/>
      <c r="RX1364" s="79"/>
      <c r="RY1364" s="79"/>
      <c r="RZ1364" s="79"/>
      <c r="SA1364" s="79"/>
      <c r="SB1364" s="79"/>
      <c r="SC1364" s="79"/>
      <c r="SD1364" s="79"/>
      <c r="SE1364" s="79"/>
      <c r="SF1364" s="79"/>
      <c r="SG1364" s="79"/>
      <c r="SH1364" s="79"/>
      <c r="SI1364" s="79"/>
      <c r="SJ1364" s="79"/>
      <c r="SK1364" s="79"/>
      <c r="SL1364" s="79"/>
      <c r="SM1364" s="79"/>
      <c r="SN1364" s="79"/>
      <c r="SO1364" s="79"/>
      <c r="SP1364" s="79"/>
      <c r="SQ1364" s="79"/>
      <c r="SR1364" s="79"/>
      <c r="SS1364" s="79"/>
      <c r="ST1364" s="79"/>
      <c r="SU1364" s="79"/>
      <c r="SV1364" s="79"/>
      <c r="SW1364" s="79"/>
      <c r="SX1364" s="79"/>
      <c r="SY1364" s="79"/>
      <c r="SZ1364" s="79"/>
      <c r="TA1364" s="79"/>
      <c r="TB1364" s="79"/>
      <c r="TC1364" s="79"/>
      <c r="TD1364" s="79"/>
      <c r="TE1364" s="79"/>
      <c r="TF1364" s="79"/>
      <c r="TG1364" s="79"/>
      <c r="TH1364" s="79"/>
      <c r="TI1364" s="79"/>
      <c r="TJ1364" s="79"/>
      <c r="TK1364" s="79"/>
      <c r="TL1364" s="79"/>
      <c r="TM1364" s="79"/>
      <c r="TN1364" s="79"/>
      <c r="TO1364" s="79"/>
      <c r="TP1364" s="79"/>
      <c r="TQ1364" s="79"/>
      <c r="TR1364" s="79"/>
      <c r="TS1364" s="79"/>
      <c r="TT1364" s="79"/>
      <c r="TU1364" s="79"/>
      <c r="TV1364" s="79"/>
      <c r="TW1364" s="79"/>
      <c r="TX1364" s="79"/>
      <c r="TY1364" s="79"/>
      <c r="TZ1364" s="79"/>
      <c r="UA1364" s="79"/>
      <c r="UB1364" s="79"/>
      <c r="UC1364" s="79"/>
      <c r="UD1364" s="79"/>
      <c r="UE1364" s="79"/>
      <c r="UF1364" s="79"/>
      <c r="UG1364" s="79"/>
      <c r="UH1364" s="79"/>
      <c r="UI1364" s="79"/>
      <c r="UJ1364" s="79"/>
      <c r="UK1364" s="79"/>
      <c r="UL1364" s="79"/>
      <c r="UM1364" s="79"/>
      <c r="UN1364" s="79"/>
      <c r="UO1364" s="79"/>
      <c r="UP1364" s="79"/>
      <c r="UQ1364" s="79"/>
      <c r="UR1364" s="79"/>
      <c r="US1364" s="79"/>
      <c r="UT1364" s="79"/>
      <c r="UU1364" s="79"/>
      <c r="UV1364" s="79"/>
      <c r="UW1364" s="79"/>
      <c r="UX1364" s="79"/>
      <c r="UY1364" s="79"/>
      <c r="UZ1364" s="79"/>
      <c r="VA1364" s="79"/>
      <c r="VB1364" s="79"/>
      <c r="VC1364" s="79"/>
      <c r="VD1364" s="79"/>
      <c r="VE1364" s="79"/>
      <c r="VF1364" s="79"/>
      <c r="VG1364" s="79"/>
      <c r="VH1364" s="79"/>
      <c r="VI1364" s="79"/>
      <c r="VJ1364" s="79"/>
      <c r="VK1364" s="79"/>
      <c r="VL1364" s="79"/>
      <c r="VM1364" s="79"/>
      <c r="VN1364" s="79"/>
      <c r="VO1364" s="79"/>
      <c r="VP1364" s="79"/>
      <c r="VQ1364" s="79"/>
      <c r="VR1364" s="79"/>
      <c r="VS1364" s="79"/>
      <c r="VT1364" s="79"/>
      <c r="VU1364" s="79"/>
      <c r="VV1364" s="79"/>
      <c r="VW1364" s="79"/>
      <c r="VX1364" s="79"/>
      <c r="VY1364" s="79"/>
      <c r="VZ1364" s="79"/>
      <c r="WA1364" s="79"/>
      <c r="WB1364" s="79"/>
      <c r="WC1364" s="79"/>
    </row>
    <row r="1365" spans="1:601" s="102" customFormat="1">
      <c r="A1365" s="53">
        <f>IF(C1365=C1364,A1364,IF(C1365=(C1364+1),A1364,(A1364+1)))</f>
        <v>202</v>
      </c>
      <c r="B1365" s="50">
        <f>IF(L1365="Stroke",IF(M1365=M1364,IF(A1365&lt;&gt;A1364,1,IF(L1364="Stroke",B1364+1,IF(L1363="Stroke",B1363+1,IF(L1362="Stroke",B1362+1,IF(L1361="Stroke",B1361+1,IF(L1360="Stroke",B1360+1,IF(L1359="Stroke",B1359+1,IF(L1358="Stroke",B1358+1,"")))))))),IF(A1365&lt;&gt;A1363,1,IF(M1365=M1363,IF(L1363="Stroke",B1363+1,IF(M1365=M1362,IF(L1362="Stroke",B1362+1,""))),1))),"")</f>
        <v>1</v>
      </c>
      <c r="C1365" s="53">
        <f t="shared" si="42"/>
        <v>52204</v>
      </c>
      <c r="D1365" s="53" t="str">
        <f t="shared" si="43"/>
        <v>201826</v>
      </c>
      <c r="E1365" s="53">
        <v>2018</v>
      </c>
      <c r="F1365" s="53">
        <v>2</v>
      </c>
      <c r="G1365" s="53">
        <v>6</v>
      </c>
      <c r="H1365" s="53">
        <v>14</v>
      </c>
      <c r="I1365" s="53">
        <v>30</v>
      </c>
      <c r="J1365" s="53">
        <v>4</v>
      </c>
      <c r="K1365" s="53">
        <v>792</v>
      </c>
      <c r="L1365" s="53" t="s">
        <v>26</v>
      </c>
      <c r="M1365" s="53">
        <v>1</v>
      </c>
      <c r="N1365" s="53" t="s">
        <v>21</v>
      </c>
      <c r="O1365" s="53" t="s">
        <v>27</v>
      </c>
      <c r="P1365" s="53">
        <v>5</v>
      </c>
      <c r="Q1365" s="53" t="s">
        <v>164</v>
      </c>
      <c r="R1365" s="61"/>
      <c r="S1365" s="61"/>
      <c r="T1365" s="61"/>
      <c r="U1365" s="79"/>
      <c r="V1365" s="79"/>
      <c r="W1365" s="79"/>
      <c r="X1365" s="79"/>
      <c r="Y1365" s="79"/>
      <c r="Z1365" s="79"/>
      <c r="AA1365" s="79"/>
      <c r="AB1365" s="79"/>
      <c r="AC1365" s="79"/>
      <c r="AD1365" s="79"/>
      <c r="AE1365" s="79"/>
      <c r="AF1365" s="79"/>
      <c r="AG1365" s="79"/>
      <c r="AH1365" s="79"/>
      <c r="AI1365" s="79"/>
      <c r="AJ1365" s="79"/>
      <c r="AK1365" s="79"/>
      <c r="AL1365" s="79"/>
      <c r="AM1365" s="79"/>
      <c r="AN1365" s="79"/>
      <c r="AO1365" s="79"/>
      <c r="AP1365" s="79"/>
      <c r="AQ1365" s="79"/>
      <c r="AR1365" s="79"/>
      <c r="AS1365" s="79"/>
      <c r="AT1365" s="79"/>
      <c r="AU1365" s="79"/>
      <c r="AV1365" s="79"/>
      <c r="AW1365" s="79"/>
      <c r="AX1365" s="79"/>
      <c r="AY1365" s="79"/>
      <c r="AZ1365" s="79"/>
      <c r="BA1365" s="79"/>
      <c r="BB1365" s="79"/>
      <c r="BC1365" s="79"/>
      <c r="BD1365" s="79"/>
      <c r="BE1365" s="79"/>
      <c r="BF1365" s="79"/>
      <c r="BG1365" s="79"/>
      <c r="BH1365" s="79"/>
      <c r="BI1365" s="79"/>
      <c r="BJ1365" s="79"/>
      <c r="BK1365" s="79"/>
      <c r="BL1365" s="79"/>
      <c r="BM1365" s="79"/>
      <c r="BN1365" s="79"/>
      <c r="BO1365" s="79"/>
      <c r="BP1365" s="79"/>
      <c r="BQ1365" s="79"/>
      <c r="BR1365" s="79"/>
      <c r="BS1365" s="79"/>
      <c r="BT1365" s="79"/>
      <c r="BU1365" s="79"/>
      <c r="BV1365" s="79"/>
      <c r="BW1365" s="79"/>
      <c r="BX1365" s="79"/>
      <c r="BY1365" s="79"/>
      <c r="BZ1365" s="79"/>
      <c r="CA1365" s="79"/>
      <c r="CB1365" s="79"/>
      <c r="CC1365" s="79"/>
      <c r="CD1365" s="79"/>
      <c r="CE1365" s="79"/>
      <c r="CF1365" s="79"/>
      <c r="CG1365" s="79"/>
      <c r="CH1365" s="79"/>
      <c r="CI1365" s="79"/>
      <c r="CJ1365" s="79"/>
      <c r="CK1365" s="79"/>
      <c r="CL1365" s="79"/>
      <c r="CM1365" s="79"/>
      <c r="CN1365" s="79"/>
      <c r="CO1365" s="79"/>
      <c r="CP1365" s="79"/>
      <c r="CQ1365" s="79"/>
      <c r="CR1365" s="79"/>
      <c r="CS1365" s="79"/>
      <c r="CT1365" s="79"/>
      <c r="CU1365" s="79"/>
      <c r="CV1365" s="79"/>
      <c r="CW1365" s="79"/>
      <c r="CX1365" s="79"/>
      <c r="CY1365" s="79"/>
      <c r="CZ1365" s="79"/>
      <c r="DA1365" s="79"/>
      <c r="DB1365" s="79"/>
      <c r="DC1365" s="79"/>
      <c r="DD1365" s="79"/>
      <c r="DE1365" s="79"/>
      <c r="DF1365" s="79"/>
      <c r="DG1365" s="79"/>
      <c r="DH1365" s="79"/>
      <c r="DI1365" s="79"/>
      <c r="DJ1365" s="79"/>
      <c r="DK1365" s="79"/>
      <c r="DL1365" s="79"/>
      <c r="DM1365" s="79"/>
      <c r="DN1365" s="79"/>
      <c r="DO1365" s="79"/>
      <c r="DP1365" s="79"/>
      <c r="DQ1365" s="79"/>
      <c r="DR1365" s="79"/>
      <c r="DS1365" s="79"/>
      <c r="DT1365" s="79"/>
      <c r="DU1365" s="79"/>
      <c r="DV1365" s="79"/>
      <c r="DW1365" s="79"/>
      <c r="DX1365" s="79"/>
      <c r="DY1365" s="79"/>
      <c r="DZ1365" s="79"/>
      <c r="EA1365" s="79"/>
      <c r="EB1365" s="79"/>
      <c r="EC1365" s="79"/>
      <c r="ED1365" s="79"/>
      <c r="EE1365" s="79"/>
      <c r="EF1365" s="79"/>
      <c r="EG1365" s="79"/>
      <c r="EH1365" s="79"/>
      <c r="EI1365" s="79"/>
      <c r="EJ1365" s="79"/>
      <c r="EK1365" s="79"/>
      <c r="EL1365" s="79"/>
      <c r="EM1365" s="79"/>
      <c r="EN1365" s="79"/>
      <c r="EO1365" s="79"/>
      <c r="EP1365" s="79"/>
      <c r="EQ1365" s="79"/>
      <c r="ER1365" s="79"/>
      <c r="ES1365" s="79"/>
      <c r="ET1365" s="79"/>
      <c r="EU1365" s="79"/>
      <c r="EV1365" s="79"/>
      <c r="EW1365" s="79"/>
      <c r="EX1365" s="79"/>
      <c r="EY1365" s="79"/>
      <c r="EZ1365" s="79"/>
      <c r="FA1365" s="79"/>
      <c r="FB1365" s="79"/>
      <c r="FC1365" s="79"/>
      <c r="FD1365" s="79"/>
      <c r="FE1365" s="79"/>
      <c r="FF1365" s="79"/>
      <c r="FG1365" s="79"/>
      <c r="FH1365" s="79"/>
      <c r="FI1365" s="79"/>
      <c r="FJ1365" s="79"/>
      <c r="FK1365" s="79"/>
      <c r="FL1365" s="79"/>
      <c r="FM1365" s="79"/>
      <c r="FN1365" s="79"/>
      <c r="FO1365" s="79"/>
      <c r="FP1365" s="79"/>
      <c r="FQ1365" s="79"/>
      <c r="FR1365" s="79"/>
      <c r="FS1365" s="79"/>
      <c r="FT1365" s="79"/>
      <c r="FU1365" s="79"/>
      <c r="FV1365" s="79"/>
      <c r="FW1365" s="79"/>
      <c r="FX1365" s="79"/>
      <c r="FY1365" s="79"/>
      <c r="FZ1365" s="79"/>
      <c r="GA1365" s="79"/>
      <c r="GB1365" s="79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79"/>
      <c r="HP1365" s="79"/>
      <c r="HQ1365" s="79"/>
      <c r="HR1365" s="79"/>
      <c r="HS1365" s="79"/>
      <c r="HT1365" s="79"/>
      <c r="HU1365" s="79"/>
      <c r="HV1365" s="79"/>
      <c r="HW1365" s="79"/>
      <c r="HX1365" s="79"/>
      <c r="HY1365" s="79"/>
      <c r="HZ1365" s="79"/>
      <c r="IA1365" s="79"/>
      <c r="IB1365" s="79"/>
      <c r="IC1365" s="79"/>
      <c r="ID1365" s="79"/>
      <c r="IE1365" s="79"/>
      <c r="IF1365" s="79"/>
      <c r="IG1365" s="79"/>
      <c r="IH1365" s="79"/>
      <c r="II1365" s="79"/>
      <c r="IJ1365" s="79"/>
      <c r="IK1365" s="79"/>
      <c r="IL1365" s="79"/>
      <c r="IM1365" s="79"/>
      <c r="IN1365" s="79"/>
      <c r="IO1365" s="79"/>
      <c r="IP1365" s="79"/>
      <c r="IQ1365" s="79"/>
      <c r="IR1365" s="79"/>
      <c r="IS1365" s="79"/>
      <c r="IT1365" s="79"/>
      <c r="IU1365" s="79"/>
      <c r="IV1365" s="79"/>
      <c r="IW1365" s="79"/>
      <c r="IX1365" s="79"/>
      <c r="IY1365" s="79"/>
      <c r="IZ1365" s="79"/>
      <c r="JA1365" s="79"/>
      <c r="JB1365" s="79"/>
      <c r="JC1365" s="79"/>
      <c r="JD1365" s="79"/>
      <c r="JE1365" s="79"/>
      <c r="JF1365" s="79"/>
      <c r="JG1365" s="79"/>
      <c r="JH1365" s="79"/>
      <c r="JI1365" s="79"/>
      <c r="JJ1365" s="79"/>
      <c r="JK1365" s="79"/>
      <c r="JL1365" s="79"/>
      <c r="JM1365" s="79"/>
      <c r="JN1365" s="79"/>
      <c r="JO1365" s="79"/>
      <c r="JP1365" s="79"/>
      <c r="JQ1365" s="79"/>
      <c r="JR1365" s="79"/>
      <c r="JS1365" s="79"/>
      <c r="JT1365" s="79"/>
      <c r="JU1365" s="79"/>
      <c r="JV1365" s="79"/>
      <c r="JW1365" s="79"/>
      <c r="JX1365" s="79"/>
      <c r="JY1365" s="79"/>
      <c r="JZ1365" s="79"/>
      <c r="KA1365" s="79"/>
      <c r="KB1365" s="79"/>
      <c r="KC1365" s="79"/>
      <c r="KD1365" s="79"/>
      <c r="KE1365" s="79"/>
      <c r="KF1365" s="79"/>
      <c r="KG1365" s="79"/>
      <c r="KH1365" s="79"/>
      <c r="KI1365" s="79"/>
      <c r="KJ1365" s="79"/>
      <c r="KK1365" s="79"/>
      <c r="KL1365" s="79"/>
      <c r="KM1365" s="79"/>
      <c r="KN1365" s="79"/>
      <c r="KO1365" s="79"/>
      <c r="KP1365" s="79"/>
      <c r="KQ1365" s="79"/>
      <c r="KR1365" s="79"/>
      <c r="KS1365" s="79"/>
      <c r="KT1365" s="79"/>
      <c r="KU1365" s="79"/>
      <c r="KV1365" s="79"/>
      <c r="KW1365" s="79"/>
      <c r="KX1365" s="79"/>
      <c r="KY1365" s="79"/>
      <c r="KZ1365" s="79"/>
      <c r="LA1365" s="79"/>
      <c r="LB1365" s="79"/>
      <c r="LC1365" s="79"/>
      <c r="LD1365" s="79"/>
      <c r="LE1365" s="79"/>
      <c r="LF1365" s="79"/>
      <c r="LG1365" s="79"/>
      <c r="LH1365" s="79"/>
      <c r="LI1365" s="79"/>
      <c r="LJ1365" s="79"/>
      <c r="LK1365" s="79"/>
      <c r="LL1365" s="79"/>
      <c r="LM1365" s="79"/>
      <c r="LN1365" s="79"/>
      <c r="LO1365" s="79"/>
      <c r="LP1365" s="79"/>
      <c r="LQ1365" s="79"/>
      <c r="LR1365" s="79"/>
      <c r="LS1365" s="79"/>
      <c r="LT1365" s="79"/>
      <c r="LU1365" s="79"/>
      <c r="LV1365" s="79"/>
      <c r="LW1365" s="79"/>
      <c r="LX1365" s="79"/>
      <c r="LY1365" s="79"/>
      <c r="LZ1365" s="79"/>
      <c r="MA1365" s="79"/>
      <c r="MB1365" s="79"/>
      <c r="MC1365" s="79"/>
      <c r="MD1365" s="79"/>
      <c r="ME1365" s="79"/>
      <c r="MF1365" s="79"/>
      <c r="MG1365" s="79"/>
      <c r="MH1365" s="79"/>
      <c r="MI1365" s="79"/>
      <c r="MJ1365" s="79"/>
      <c r="MK1365" s="79"/>
      <c r="ML1365" s="79"/>
      <c r="MM1365" s="79"/>
      <c r="MN1365" s="79"/>
      <c r="MO1365" s="79"/>
      <c r="MP1365" s="79"/>
      <c r="MQ1365" s="79"/>
      <c r="MR1365" s="79"/>
      <c r="MS1365" s="79"/>
      <c r="MT1365" s="79"/>
      <c r="MU1365" s="79"/>
      <c r="MV1365" s="79"/>
      <c r="MW1365" s="79"/>
      <c r="MX1365" s="79"/>
      <c r="MY1365" s="79"/>
      <c r="MZ1365" s="79"/>
      <c r="NA1365" s="79"/>
      <c r="NB1365" s="79"/>
      <c r="NC1365" s="79"/>
      <c r="ND1365" s="79"/>
      <c r="NE1365" s="79"/>
      <c r="NF1365" s="79"/>
      <c r="NG1365" s="79"/>
      <c r="NH1365" s="79"/>
      <c r="NI1365" s="79"/>
      <c r="NJ1365" s="79"/>
      <c r="NK1365" s="79"/>
      <c r="NL1365" s="79"/>
      <c r="NM1365" s="79"/>
      <c r="NN1365" s="79"/>
      <c r="NO1365" s="79"/>
      <c r="NP1365" s="79"/>
      <c r="NQ1365" s="79"/>
      <c r="NR1365" s="79"/>
      <c r="NS1365" s="79"/>
      <c r="NT1365" s="79"/>
      <c r="NU1365" s="79"/>
      <c r="NV1365" s="79"/>
      <c r="NW1365" s="79"/>
      <c r="NX1365" s="79"/>
      <c r="NY1365" s="79"/>
      <c r="NZ1365" s="79"/>
      <c r="OA1365" s="79"/>
      <c r="OB1365" s="79"/>
      <c r="OC1365" s="79"/>
      <c r="OD1365" s="79"/>
      <c r="OE1365" s="79"/>
      <c r="OF1365" s="79"/>
      <c r="OG1365" s="79"/>
      <c r="OH1365" s="79"/>
      <c r="OI1365" s="79"/>
      <c r="OJ1365" s="79"/>
      <c r="OK1365" s="79"/>
      <c r="OL1365" s="79"/>
      <c r="OM1365" s="79"/>
      <c r="ON1365" s="79"/>
      <c r="OO1365" s="79"/>
      <c r="OP1365" s="79"/>
      <c r="OQ1365" s="79"/>
      <c r="OR1365" s="79"/>
      <c r="OS1365" s="79"/>
      <c r="OT1365" s="79"/>
      <c r="OU1365" s="79"/>
      <c r="OV1365" s="79"/>
      <c r="OW1365" s="79"/>
      <c r="OX1365" s="79"/>
      <c r="OY1365" s="79"/>
      <c r="OZ1365" s="79"/>
      <c r="PA1365" s="79"/>
      <c r="PB1365" s="79"/>
      <c r="PC1365" s="79"/>
      <c r="PD1365" s="79"/>
      <c r="PE1365" s="79"/>
      <c r="PF1365" s="79"/>
      <c r="PG1365" s="79"/>
      <c r="PH1365" s="79"/>
      <c r="PI1365" s="79"/>
      <c r="PJ1365" s="79"/>
      <c r="PK1365" s="79"/>
      <c r="PL1365" s="79"/>
      <c r="PM1365" s="79"/>
      <c r="PN1365" s="79"/>
      <c r="PO1365" s="79"/>
      <c r="PP1365" s="79"/>
      <c r="PQ1365" s="79"/>
      <c r="PR1365" s="79"/>
      <c r="PS1365" s="79"/>
      <c r="PT1365" s="79"/>
      <c r="PU1365" s="79"/>
      <c r="PV1365" s="79"/>
      <c r="PW1365" s="79"/>
      <c r="PX1365" s="79"/>
      <c r="PY1365" s="79"/>
      <c r="PZ1365" s="79"/>
      <c r="QA1365" s="79"/>
      <c r="QB1365" s="79"/>
      <c r="QC1365" s="79"/>
      <c r="QD1365" s="79"/>
      <c r="QE1365" s="79"/>
      <c r="QF1365" s="79"/>
      <c r="QG1365" s="79"/>
      <c r="QH1365" s="79"/>
      <c r="QI1365" s="79"/>
      <c r="QJ1365" s="79"/>
      <c r="QK1365" s="79"/>
      <c r="QL1365" s="79"/>
      <c r="QM1365" s="79"/>
      <c r="QN1365" s="79"/>
      <c r="QO1365" s="79"/>
      <c r="QP1365" s="79"/>
      <c r="QQ1365" s="79"/>
      <c r="QR1365" s="79"/>
      <c r="QS1365" s="79"/>
      <c r="QT1365" s="79"/>
      <c r="QU1365" s="79"/>
      <c r="QV1365" s="79"/>
      <c r="QW1365" s="79"/>
      <c r="QX1365" s="79"/>
      <c r="QY1365" s="79"/>
      <c r="QZ1365" s="79"/>
      <c r="RA1365" s="79"/>
      <c r="RB1365" s="79"/>
      <c r="RC1365" s="79"/>
      <c r="RD1365" s="79"/>
      <c r="RE1365" s="79"/>
      <c r="RF1365" s="79"/>
      <c r="RG1365" s="79"/>
      <c r="RH1365" s="79"/>
      <c r="RI1365" s="79"/>
      <c r="RJ1365" s="79"/>
      <c r="RK1365" s="79"/>
      <c r="RL1365" s="79"/>
      <c r="RM1365" s="79"/>
      <c r="RN1365" s="79"/>
      <c r="RO1365" s="79"/>
      <c r="RP1365" s="79"/>
      <c r="RQ1365" s="79"/>
      <c r="RR1365" s="79"/>
      <c r="RS1365" s="79"/>
      <c r="RT1365" s="79"/>
      <c r="RU1365" s="79"/>
      <c r="RV1365" s="79"/>
      <c r="RW1365" s="79"/>
      <c r="RX1365" s="79"/>
      <c r="RY1365" s="79"/>
      <c r="RZ1365" s="79"/>
      <c r="SA1365" s="79"/>
      <c r="SB1365" s="79"/>
      <c r="SC1365" s="79"/>
      <c r="SD1365" s="79"/>
      <c r="SE1365" s="79"/>
      <c r="SF1365" s="79"/>
      <c r="SG1365" s="79"/>
      <c r="SH1365" s="79"/>
      <c r="SI1365" s="79"/>
      <c r="SJ1365" s="79"/>
      <c r="SK1365" s="79"/>
      <c r="SL1365" s="79"/>
      <c r="SM1365" s="79"/>
      <c r="SN1365" s="79"/>
      <c r="SO1365" s="79"/>
      <c r="SP1365" s="79"/>
      <c r="SQ1365" s="79"/>
      <c r="SR1365" s="79"/>
      <c r="SS1365" s="79"/>
      <c r="ST1365" s="79"/>
      <c r="SU1365" s="79"/>
      <c r="SV1365" s="79"/>
      <c r="SW1365" s="79"/>
      <c r="SX1365" s="79"/>
      <c r="SY1365" s="79"/>
      <c r="SZ1365" s="79"/>
      <c r="TA1365" s="79"/>
      <c r="TB1365" s="79"/>
      <c r="TC1365" s="79"/>
      <c r="TD1365" s="79"/>
      <c r="TE1365" s="79"/>
      <c r="TF1365" s="79"/>
      <c r="TG1365" s="79"/>
      <c r="TH1365" s="79"/>
      <c r="TI1365" s="79"/>
      <c r="TJ1365" s="79"/>
      <c r="TK1365" s="79"/>
      <c r="TL1365" s="79"/>
      <c r="TM1365" s="79"/>
      <c r="TN1365" s="79"/>
      <c r="TO1365" s="79"/>
      <c r="TP1365" s="79"/>
      <c r="TQ1365" s="79"/>
      <c r="TR1365" s="79"/>
      <c r="TS1365" s="79"/>
      <c r="TT1365" s="79"/>
      <c r="TU1365" s="79"/>
      <c r="TV1365" s="79"/>
      <c r="TW1365" s="79"/>
      <c r="TX1365" s="79"/>
      <c r="TY1365" s="79"/>
      <c r="TZ1365" s="79"/>
      <c r="UA1365" s="79"/>
      <c r="UB1365" s="79"/>
      <c r="UC1365" s="79"/>
      <c r="UD1365" s="79"/>
      <c r="UE1365" s="79"/>
      <c r="UF1365" s="79"/>
      <c r="UG1365" s="79"/>
      <c r="UH1365" s="79"/>
      <c r="UI1365" s="79"/>
      <c r="UJ1365" s="79"/>
      <c r="UK1365" s="79"/>
      <c r="UL1365" s="79"/>
      <c r="UM1365" s="79"/>
      <c r="UN1365" s="79"/>
      <c r="UO1365" s="79"/>
      <c r="UP1365" s="79"/>
      <c r="UQ1365" s="79"/>
      <c r="UR1365" s="79"/>
      <c r="US1365" s="79"/>
      <c r="UT1365" s="79"/>
      <c r="UU1365" s="79"/>
      <c r="UV1365" s="79"/>
      <c r="UW1365" s="79"/>
      <c r="UX1365" s="79"/>
      <c r="UY1365" s="79"/>
      <c r="UZ1365" s="79"/>
      <c r="VA1365" s="79"/>
      <c r="VB1365" s="79"/>
      <c r="VC1365" s="79"/>
      <c r="VD1365" s="79"/>
      <c r="VE1365" s="79"/>
      <c r="VF1365" s="79"/>
      <c r="VG1365" s="79"/>
      <c r="VH1365" s="79"/>
      <c r="VI1365" s="79"/>
      <c r="VJ1365" s="79"/>
      <c r="VK1365" s="79"/>
      <c r="VL1365" s="79"/>
      <c r="VM1365" s="79"/>
      <c r="VN1365" s="79"/>
      <c r="VO1365" s="79"/>
      <c r="VP1365" s="79"/>
      <c r="VQ1365" s="79"/>
      <c r="VR1365" s="79"/>
      <c r="VS1365" s="79"/>
      <c r="VT1365" s="79"/>
      <c r="VU1365" s="79"/>
      <c r="VV1365" s="79"/>
      <c r="VW1365" s="79"/>
      <c r="VX1365" s="79"/>
      <c r="VY1365" s="79"/>
      <c r="VZ1365" s="79"/>
      <c r="WA1365" s="79"/>
      <c r="WB1365" s="79"/>
      <c r="WC1365" s="79"/>
    </row>
    <row r="1366" spans="1:601" s="102" customFormat="1">
      <c r="A1366" s="54">
        <f>IF(C1366=C1365,A1365,IF(C1366=(C1365+1),A1365,(A1365+1)))</f>
        <v>202</v>
      </c>
      <c r="B1366" s="50" t="str">
        <f>IF(L1366="Stroke",IF(M1366=M1365,IF(A1366&lt;&gt;A1365,1,IF(L1365="Stroke",B1365+1,IF(L1364="Stroke",B1364+1,IF(L1363="Stroke",B1363+1,IF(L1362="Stroke",B1362+1,IF(L1361="Stroke",B1361+1,IF(L1360="Stroke",B1360+1,IF(L1359="Stroke",B1359+1,"")))))))),IF(A1366&lt;&gt;A1364,1,IF(M1366=M1364,IF(L1364="Stroke",B1364+1,IF(M1366=M1363,IF(L1363="Stroke",B1363+1,""))),1))),"")</f>
        <v/>
      </c>
      <c r="C1366" s="54">
        <f t="shared" si="42"/>
        <v>52204</v>
      </c>
      <c r="D1366" s="54" t="str">
        <f t="shared" si="43"/>
        <v>201826</v>
      </c>
      <c r="E1366" s="54">
        <v>2018</v>
      </c>
      <c r="F1366" s="54">
        <v>2</v>
      </c>
      <c r="G1366" s="54">
        <v>6</v>
      </c>
      <c r="H1366" s="54">
        <v>14</v>
      </c>
      <c r="I1366" s="54">
        <v>30</v>
      </c>
      <c r="J1366" s="54">
        <v>4</v>
      </c>
      <c r="K1366" s="54">
        <v>814</v>
      </c>
      <c r="L1366" s="54" t="s">
        <v>182</v>
      </c>
      <c r="M1366" s="54">
        <v>1</v>
      </c>
      <c r="N1366" s="54" t="s">
        <v>21</v>
      </c>
      <c r="O1366" s="54" t="s">
        <v>27</v>
      </c>
      <c r="P1366" s="54">
        <v>0</v>
      </c>
      <c r="Q1366" s="54"/>
      <c r="R1366" s="61"/>
      <c r="S1366" s="61"/>
      <c r="T1366" s="61"/>
      <c r="U1366" s="79"/>
      <c r="V1366" s="79"/>
      <c r="W1366" s="79"/>
      <c r="X1366" s="79"/>
      <c r="Y1366" s="79"/>
      <c r="Z1366" s="79"/>
      <c r="AA1366" s="79"/>
      <c r="AB1366" s="79"/>
      <c r="AC1366" s="79"/>
      <c r="AD1366" s="79"/>
      <c r="AE1366" s="79"/>
      <c r="AF1366" s="79"/>
      <c r="AG1366" s="79"/>
      <c r="AH1366" s="79"/>
      <c r="AI1366" s="79"/>
      <c r="AJ1366" s="79"/>
      <c r="AK1366" s="79"/>
      <c r="AL1366" s="79"/>
      <c r="AM1366" s="79"/>
      <c r="AN1366" s="79"/>
      <c r="AO1366" s="79"/>
      <c r="AP1366" s="79"/>
      <c r="AQ1366" s="79"/>
      <c r="AR1366" s="79"/>
      <c r="AS1366" s="79"/>
      <c r="AT1366" s="79"/>
      <c r="AU1366" s="79"/>
      <c r="AV1366" s="79"/>
      <c r="AW1366" s="79"/>
      <c r="AX1366" s="79"/>
      <c r="AY1366" s="79"/>
      <c r="AZ1366" s="79"/>
      <c r="BA1366" s="79"/>
      <c r="BB1366" s="79"/>
      <c r="BC1366" s="79"/>
      <c r="BD1366" s="79"/>
      <c r="BE1366" s="79"/>
      <c r="BF1366" s="79"/>
      <c r="BG1366" s="79"/>
      <c r="BH1366" s="79"/>
      <c r="BI1366" s="79"/>
      <c r="BJ1366" s="79"/>
      <c r="BK1366" s="79"/>
      <c r="BL1366" s="79"/>
      <c r="BM1366" s="79"/>
      <c r="BN1366" s="79"/>
      <c r="BO1366" s="79"/>
      <c r="BP1366" s="79"/>
      <c r="BQ1366" s="79"/>
      <c r="BR1366" s="79"/>
      <c r="BS1366" s="79"/>
      <c r="BT1366" s="79"/>
      <c r="BU1366" s="79"/>
      <c r="BV1366" s="79"/>
      <c r="BW1366" s="79"/>
      <c r="BX1366" s="79"/>
      <c r="BY1366" s="79"/>
      <c r="BZ1366" s="79"/>
      <c r="CA1366" s="79"/>
      <c r="CB1366" s="79"/>
      <c r="CC1366" s="79"/>
      <c r="CD1366" s="79"/>
      <c r="CE1366" s="79"/>
      <c r="CF1366" s="79"/>
      <c r="CG1366" s="79"/>
      <c r="CH1366" s="79"/>
      <c r="CI1366" s="79"/>
      <c r="CJ1366" s="79"/>
      <c r="CK1366" s="79"/>
      <c r="CL1366" s="79"/>
      <c r="CM1366" s="79"/>
      <c r="CN1366" s="79"/>
      <c r="CO1366" s="79"/>
      <c r="CP1366" s="79"/>
      <c r="CQ1366" s="79"/>
      <c r="CR1366" s="79"/>
      <c r="CS1366" s="79"/>
      <c r="CT1366" s="79"/>
      <c r="CU1366" s="79"/>
      <c r="CV1366" s="79"/>
      <c r="CW1366" s="79"/>
      <c r="CX1366" s="79"/>
      <c r="CY1366" s="79"/>
      <c r="CZ1366" s="79"/>
      <c r="DA1366" s="79"/>
      <c r="DB1366" s="79"/>
      <c r="DC1366" s="79"/>
      <c r="DD1366" s="79"/>
      <c r="DE1366" s="79"/>
      <c r="DF1366" s="79"/>
      <c r="DG1366" s="79"/>
      <c r="DH1366" s="79"/>
      <c r="DI1366" s="79"/>
      <c r="DJ1366" s="79"/>
      <c r="DK1366" s="79"/>
      <c r="DL1366" s="79"/>
      <c r="DM1366" s="79"/>
      <c r="DN1366" s="79"/>
      <c r="DO1366" s="79"/>
      <c r="DP1366" s="79"/>
      <c r="DQ1366" s="79"/>
      <c r="DR1366" s="79"/>
      <c r="DS1366" s="79"/>
      <c r="DT1366" s="79"/>
      <c r="DU1366" s="79"/>
      <c r="DV1366" s="79"/>
      <c r="DW1366" s="79"/>
      <c r="DX1366" s="79"/>
      <c r="DY1366" s="79"/>
      <c r="DZ1366" s="79"/>
      <c r="EA1366" s="79"/>
      <c r="EB1366" s="79"/>
      <c r="EC1366" s="79"/>
      <c r="ED1366" s="79"/>
      <c r="EE1366" s="79"/>
      <c r="EF1366" s="79"/>
      <c r="EG1366" s="79"/>
      <c r="EH1366" s="79"/>
      <c r="EI1366" s="79"/>
      <c r="EJ1366" s="79"/>
      <c r="EK1366" s="79"/>
      <c r="EL1366" s="79"/>
      <c r="EM1366" s="79"/>
      <c r="EN1366" s="79"/>
      <c r="EO1366" s="79"/>
      <c r="EP1366" s="79"/>
      <c r="EQ1366" s="79"/>
      <c r="ER1366" s="79"/>
      <c r="ES1366" s="79"/>
      <c r="ET1366" s="79"/>
      <c r="EU1366" s="79"/>
      <c r="EV1366" s="79"/>
      <c r="EW1366" s="79"/>
      <c r="EX1366" s="79"/>
      <c r="EY1366" s="79"/>
      <c r="EZ1366" s="79"/>
      <c r="FA1366" s="79"/>
      <c r="FB1366" s="79"/>
      <c r="FC1366" s="79"/>
      <c r="FD1366" s="79"/>
      <c r="FE1366" s="79"/>
      <c r="FF1366" s="79"/>
      <c r="FG1366" s="79"/>
      <c r="FH1366" s="79"/>
      <c r="FI1366" s="79"/>
      <c r="FJ1366" s="79"/>
      <c r="FK1366" s="79"/>
      <c r="FL1366" s="79"/>
      <c r="FM1366" s="79"/>
      <c r="FN1366" s="79"/>
      <c r="FO1366" s="79"/>
      <c r="FP1366" s="79"/>
      <c r="FQ1366" s="79"/>
      <c r="FR1366" s="79"/>
      <c r="FS1366" s="79"/>
      <c r="FT1366" s="79"/>
      <c r="FU1366" s="79"/>
      <c r="FV1366" s="79"/>
      <c r="FW1366" s="79"/>
      <c r="FX1366" s="79"/>
      <c r="FY1366" s="79"/>
      <c r="FZ1366" s="79"/>
      <c r="GA1366" s="79"/>
      <c r="GB1366" s="79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79"/>
      <c r="HP1366" s="79"/>
      <c r="HQ1366" s="79"/>
      <c r="HR1366" s="79"/>
      <c r="HS1366" s="79"/>
      <c r="HT1366" s="79"/>
      <c r="HU1366" s="79"/>
      <c r="HV1366" s="79"/>
      <c r="HW1366" s="79"/>
      <c r="HX1366" s="79"/>
      <c r="HY1366" s="79"/>
      <c r="HZ1366" s="79"/>
      <c r="IA1366" s="79"/>
      <c r="IB1366" s="79"/>
      <c r="IC1366" s="79"/>
      <c r="ID1366" s="79"/>
      <c r="IE1366" s="79"/>
      <c r="IF1366" s="79"/>
      <c r="IG1366" s="79"/>
      <c r="IH1366" s="79"/>
      <c r="II1366" s="79"/>
      <c r="IJ1366" s="79"/>
      <c r="IK1366" s="79"/>
      <c r="IL1366" s="79"/>
      <c r="IM1366" s="79"/>
      <c r="IN1366" s="79"/>
      <c r="IO1366" s="79"/>
      <c r="IP1366" s="79"/>
      <c r="IQ1366" s="79"/>
      <c r="IR1366" s="79"/>
      <c r="IS1366" s="79"/>
      <c r="IT1366" s="79"/>
      <c r="IU1366" s="79"/>
      <c r="IV1366" s="79"/>
      <c r="IW1366" s="79"/>
      <c r="IX1366" s="79"/>
      <c r="IY1366" s="79"/>
      <c r="IZ1366" s="79"/>
      <c r="JA1366" s="79"/>
      <c r="JB1366" s="79"/>
      <c r="JC1366" s="79"/>
      <c r="JD1366" s="79"/>
      <c r="JE1366" s="79"/>
      <c r="JF1366" s="79"/>
      <c r="JG1366" s="79"/>
      <c r="JH1366" s="79"/>
      <c r="JI1366" s="79"/>
      <c r="JJ1366" s="79"/>
      <c r="JK1366" s="79"/>
      <c r="JL1366" s="79"/>
      <c r="JM1366" s="79"/>
      <c r="JN1366" s="79"/>
      <c r="JO1366" s="79"/>
      <c r="JP1366" s="79"/>
      <c r="JQ1366" s="79"/>
      <c r="JR1366" s="79"/>
      <c r="JS1366" s="79"/>
      <c r="JT1366" s="79"/>
      <c r="JU1366" s="79"/>
      <c r="JV1366" s="79"/>
      <c r="JW1366" s="79"/>
      <c r="JX1366" s="79"/>
      <c r="JY1366" s="79"/>
      <c r="JZ1366" s="79"/>
      <c r="KA1366" s="79"/>
      <c r="KB1366" s="79"/>
      <c r="KC1366" s="79"/>
      <c r="KD1366" s="79"/>
      <c r="KE1366" s="79"/>
      <c r="KF1366" s="79"/>
      <c r="KG1366" s="79"/>
      <c r="KH1366" s="79"/>
      <c r="KI1366" s="79"/>
      <c r="KJ1366" s="79"/>
      <c r="KK1366" s="79"/>
      <c r="KL1366" s="79"/>
      <c r="KM1366" s="79"/>
      <c r="KN1366" s="79"/>
      <c r="KO1366" s="79"/>
      <c r="KP1366" s="79"/>
      <c r="KQ1366" s="79"/>
      <c r="KR1366" s="79"/>
      <c r="KS1366" s="79"/>
      <c r="KT1366" s="79"/>
      <c r="KU1366" s="79"/>
      <c r="KV1366" s="79"/>
      <c r="KW1366" s="79"/>
      <c r="KX1366" s="79"/>
      <c r="KY1366" s="79"/>
      <c r="KZ1366" s="79"/>
      <c r="LA1366" s="79"/>
      <c r="LB1366" s="79"/>
      <c r="LC1366" s="79"/>
      <c r="LD1366" s="79"/>
      <c r="LE1366" s="79"/>
      <c r="LF1366" s="79"/>
      <c r="LG1366" s="79"/>
      <c r="LH1366" s="79"/>
      <c r="LI1366" s="79"/>
      <c r="LJ1366" s="79"/>
      <c r="LK1366" s="79"/>
      <c r="LL1366" s="79"/>
      <c r="LM1366" s="79"/>
      <c r="LN1366" s="79"/>
      <c r="LO1366" s="79"/>
      <c r="LP1366" s="79"/>
      <c r="LQ1366" s="79"/>
      <c r="LR1366" s="79"/>
      <c r="LS1366" s="79"/>
      <c r="LT1366" s="79"/>
      <c r="LU1366" s="79"/>
      <c r="LV1366" s="79"/>
      <c r="LW1366" s="79"/>
      <c r="LX1366" s="79"/>
      <c r="LY1366" s="79"/>
      <c r="LZ1366" s="79"/>
      <c r="MA1366" s="79"/>
      <c r="MB1366" s="79"/>
      <c r="MC1366" s="79"/>
      <c r="MD1366" s="79"/>
      <c r="ME1366" s="79"/>
      <c r="MF1366" s="79"/>
      <c r="MG1366" s="79"/>
      <c r="MH1366" s="79"/>
      <c r="MI1366" s="79"/>
      <c r="MJ1366" s="79"/>
      <c r="MK1366" s="79"/>
      <c r="ML1366" s="79"/>
      <c r="MM1366" s="79"/>
      <c r="MN1366" s="79"/>
      <c r="MO1366" s="79"/>
      <c r="MP1366" s="79"/>
      <c r="MQ1366" s="79"/>
      <c r="MR1366" s="79"/>
      <c r="MS1366" s="79"/>
      <c r="MT1366" s="79"/>
      <c r="MU1366" s="79"/>
      <c r="MV1366" s="79"/>
      <c r="MW1366" s="79"/>
      <c r="MX1366" s="79"/>
      <c r="MY1366" s="79"/>
      <c r="MZ1366" s="79"/>
      <c r="NA1366" s="79"/>
      <c r="NB1366" s="79"/>
      <c r="NC1366" s="79"/>
      <c r="ND1366" s="79"/>
      <c r="NE1366" s="79"/>
      <c r="NF1366" s="79"/>
      <c r="NG1366" s="79"/>
      <c r="NH1366" s="79"/>
      <c r="NI1366" s="79"/>
      <c r="NJ1366" s="79"/>
      <c r="NK1366" s="79"/>
      <c r="NL1366" s="79"/>
      <c r="NM1366" s="79"/>
      <c r="NN1366" s="79"/>
      <c r="NO1366" s="79"/>
      <c r="NP1366" s="79"/>
      <c r="NQ1366" s="79"/>
      <c r="NR1366" s="79"/>
      <c r="NS1366" s="79"/>
      <c r="NT1366" s="79"/>
      <c r="NU1366" s="79"/>
      <c r="NV1366" s="79"/>
      <c r="NW1366" s="79"/>
      <c r="NX1366" s="79"/>
      <c r="NY1366" s="79"/>
      <c r="NZ1366" s="79"/>
      <c r="OA1366" s="79"/>
      <c r="OB1366" s="79"/>
      <c r="OC1366" s="79"/>
      <c r="OD1366" s="79"/>
      <c r="OE1366" s="79"/>
      <c r="OF1366" s="79"/>
      <c r="OG1366" s="79"/>
      <c r="OH1366" s="79"/>
      <c r="OI1366" s="79"/>
      <c r="OJ1366" s="79"/>
      <c r="OK1366" s="79"/>
      <c r="OL1366" s="79"/>
      <c r="OM1366" s="79"/>
      <c r="ON1366" s="79"/>
      <c r="OO1366" s="79"/>
      <c r="OP1366" s="79"/>
      <c r="OQ1366" s="79"/>
      <c r="OR1366" s="79"/>
      <c r="OS1366" s="79"/>
      <c r="OT1366" s="79"/>
      <c r="OU1366" s="79"/>
      <c r="OV1366" s="79"/>
      <c r="OW1366" s="79"/>
      <c r="OX1366" s="79"/>
      <c r="OY1366" s="79"/>
      <c r="OZ1366" s="79"/>
      <c r="PA1366" s="79"/>
      <c r="PB1366" s="79"/>
      <c r="PC1366" s="79"/>
      <c r="PD1366" s="79"/>
      <c r="PE1366" s="79"/>
      <c r="PF1366" s="79"/>
      <c r="PG1366" s="79"/>
      <c r="PH1366" s="79"/>
      <c r="PI1366" s="79"/>
      <c r="PJ1366" s="79"/>
      <c r="PK1366" s="79"/>
      <c r="PL1366" s="79"/>
      <c r="PM1366" s="79"/>
      <c r="PN1366" s="79"/>
      <c r="PO1366" s="79"/>
      <c r="PP1366" s="79"/>
      <c r="PQ1366" s="79"/>
      <c r="PR1366" s="79"/>
      <c r="PS1366" s="79"/>
      <c r="PT1366" s="79"/>
      <c r="PU1366" s="79"/>
      <c r="PV1366" s="79"/>
      <c r="PW1366" s="79"/>
      <c r="PX1366" s="79"/>
      <c r="PY1366" s="79"/>
      <c r="PZ1366" s="79"/>
      <c r="QA1366" s="79"/>
      <c r="QB1366" s="79"/>
      <c r="QC1366" s="79"/>
      <c r="QD1366" s="79"/>
      <c r="QE1366" s="79"/>
      <c r="QF1366" s="79"/>
      <c r="QG1366" s="79"/>
      <c r="QH1366" s="79"/>
      <c r="QI1366" s="79"/>
      <c r="QJ1366" s="79"/>
      <c r="QK1366" s="79"/>
      <c r="QL1366" s="79"/>
      <c r="QM1366" s="79"/>
      <c r="QN1366" s="79"/>
      <c r="QO1366" s="79"/>
      <c r="QP1366" s="79"/>
      <c r="QQ1366" s="79"/>
      <c r="QR1366" s="79"/>
      <c r="QS1366" s="79"/>
      <c r="QT1366" s="79"/>
      <c r="QU1366" s="79"/>
      <c r="QV1366" s="79"/>
      <c r="QW1366" s="79"/>
      <c r="QX1366" s="79"/>
      <c r="QY1366" s="79"/>
      <c r="QZ1366" s="79"/>
      <c r="RA1366" s="79"/>
      <c r="RB1366" s="79"/>
      <c r="RC1366" s="79"/>
      <c r="RD1366" s="79"/>
      <c r="RE1366" s="79"/>
      <c r="RF1366" s="79"/>
      <c r="RG1366" s="79"/>
      <c r="RH1366" s="79"/>
      <c r="RI1366" s="79"/>
      <c r="RJ1366" s="79"/>
      <c r="RK1366" s="79"/>
      <c r="RL1366" s="79"/>
      <c r="RM1366" s="79"/>
      <c r="RN1366" s="79"/>
      <c r="RO1366" s="79"/>
      <c r="RP1366" s="79"/>
      <c r="RQ1366" s="79"/>
      <c r="RR1366" s="79"/>
      <c r="RS1366" s="79"/>
      <c r="RT1366" s="79"/>
      <c r="RU1366" s="79"/>
      <c r="RV1366" s="79"/>
      <c r="RW1366" s="79"/>
      <c r="RX1366" s="79"/>
      <c r="RY1366" s="79"/>
      <c r="RZ1366" s="79"/>
      <c r="SA1366" s="79"/>
      <c r="SB1366" s="79"/>
      <c r="SC1366" s="79"/>
      <c r="SD1366" s="79"/>
      <c r="SE1366" s="79"/>
      <c r="SF1366" s="79"/>
      <c r="SG1366" s="79"/>
      <c r="SH1366" s="79"/>
      <c r="SI1366" s="79"/>
      <c r="SJ1366" s="79"/>
      <c r="SK1366" s="79"/>
      <c r="SL1366" s="79"/>
      <c r="SM1366" s="79"/>
      <c r="SN1366" s="79"/>
      <c r="SO1366" s="79"/>
      <c r="SP1366" s="79"/>
      <c r="SQ1366" s="79"/>
      <c r="SR1366" s="79"/>
      <c r="SS1366" s="79"/>
      <c r="ST1366" s="79"/>
      <c r="SU1366" s="79"/>
      <c r="SV1366" s="79"/>
      <c r="SW1366" s="79"/>
      <c r="SX1366" s="79"/>
      <c r="SY1366" s="79"/>
      <c r="SZ1366" s="79"/>
      <c r="TA1366" s="79"/>
      <c r="TB1366" s="79"/>
      <c r="TC1366" s="79"/>
      <c r="TD1366" s="79"/>
      <c r="TE1366" s="79"/>
      <c r="TF1366" s="79"/>
      <c r="TG1366" s="79"/>
      <c r="TH1366" s="79"/>
      <c r="TI1366" s="79"/>
      <c r="TJ1366" s="79"/>
      <c r="TK1366" s="79"/>
      <c r="TL1366" s="79"/>
      <c r="TM1366" s="79"/>
      <c r="TN1366" s="79"/>
      <c r="TO1366" s="79"/>
      <c r="TP1366" s="79"/>
      <c r="TQ1366" s="79"/>
      <c r="TR1366" s="79"/>
      <c r="TS1366" s="79"/>
      <c r="TT1366" s="79"/>
      <c r="TU1366" s="79"/>
      <c r="TV1366" s="79"/>
      <c r="TW1366" s="79"/>
      <c r="TX1366" s="79"/>
      <c r="TY1366" s="79"/>
      <c r="TZ1366" s="79"/>
      <c r="UA1366" s="79"/>
      <c r="UB1366" s="79"/>
      <c r="UC1366" s="79"/>
      <c r="UD1366" s="79"/>
      <c r="UE1366" s="79"/>
      <c r="UF1366" s="79"/>
      <c r="UG1366" s="79"/>
      <c r="UH1366" s="79"/>
      <c r="UI1366" s="79"/>
      <c r="UJ1366" s="79"/>
      <c r="UK1366" s="79"/>
      <c r="UL1366" s="79"/>
      <c r="UM1366" s="79"/>
      <c r="UN1366" s="79"/>
      <c r="UO1366" s="79"/>
      <c r="UP1366" s="79"/>
      <c r="UQ1366" s="79"/>
      <c r="UR1366" s="79"/>
      <c r="US1366" s="79"/>
      <c r="UT1366" s="79"/>
      <c r="UU1366" s="79"/>
      <c r="UV1366" s="79"/>
      <c r="UW1366" s="79"/>
      <c r="UX1366" s="79"/>
      <c r="UY1366" s="79"/>
      <c r="UZ1366" s="79"/>
      <c r="VA1366" s="79"/>
      <c r="VB1366" s="79"/>
      <c r="VC1366" s="79"/>
      <c r="VD1366" s="79"/>
      <c r="VE1366" s="79"/>
      <c r="VF1366" s="79"/>
      <c r="VG1366" s="79"/>
      <c r="VH1366" s="79"/>
      <c r="VI1366" s="79"/>
      <c r="VJ1366" s="79"/>
      <c r="VK1366" s="79"/>
      <c r="VL1366" s="79"/>
      <c r="VM1366" s="79"/>
      <c r="VN1366" s="79"/>
      <c r="VO1366" s="79"/>
      <c r="VP1366" s="79"/>
      <c r="VQ1366" s="79"/>
      <c r="VR1366" s="79"/>
      <c r="VS1366" s="79"/>
      <c r="VT1366" s="79"/>
      <c r="VU1366" s="79"/>
      <c r="VV1366" s="79"/>
      <c r="VW1366" s="79"/>
      <c r="VX1366" s="79"/>
      <c r="VY1366" s="79"/>
      <c r="VZ1366" s="79"/>
      <c r="WA1366" s="79"/>
      <c r="WB1366" s="79"/>
      <c r="WC1366" s="79"/>
    </row>
    <row r="1367" spans="1:601" s="102" customFormat="1">
      <c r="A1367" s="54">
        <f>IF(C1367=C1366,A1366,IF(C1367=(C1366+1),A1366,(A1366+1)))</f>
        <v>202</v>
      </c>
      <c r="B1367" s="50" t="str">
        <f>IF(L1367="Stroke",IF(M1367=M1366,IF(A1367&lt;&gt;A1366,1,IF(L1366="Stroke",B1366+1,IF(L1365="Stroke",B1365+1,IF(L1364="Stroke",B1364+1,IF(L1363="Stroke",B1363+1,IF(L1362="Stroke",B1362+1,IF(L1361="Stroke",B1361+1,IF(L1360="Stroke",B1360+1,"")))))))),IF(A1367&lt;&gt;A1365,1,IF(M1367=M1365,IF(L1365="Stroke",B1365+1,IF(M1367=M1364,IF(L1364="Stroke",B1364+1,""))),1))),"")</f>
        <v/>
      </c>
      <c r="C1367" s="54">
        <f t="shared" si="42"/>
        <v>52204</v>
      </c>
      <c r="D1367" s="54" t="str">
        <f t="shared" si="43"/>
        <v>201826</v>
      </c>
      <c r="E1367" s="54">
        <v>2018</v>
      </c>
      <c r="F1367" s="54">
        <v>2</v>
      </c>
      <c r="G1367" s="54">
        <v>6</v>
      </c>
      <c r="H1367" s="54">
        <v>14</v>
      </c>
      <c r="I1367" s="54">
        <v>30</v>
      </c>
      <c r="J1367" s="54">
        <v>4</v>
      </c>
      <c r="K1367" s="54">
        <v>820</v>
      </c>
      <c r="L1367" s="54" t="s">
        <v>182</v>
      </c>
      <c r="M1367" s="54">
        <v>1</v>
      </c>
      <c r="N1367" s="54" t="s">
        <v>21</v>
      </c>
      <c r="O1367" s="54" t="s">
        <v>27</v>
      </c>
      <c r="P1367" s="54">
        <v>0</v>
      </c>
      <c r="Q1367" s="54"/>
      <c r="R1367" s="61"/>
      <c r="S1367" s="61"/>
      <c r="T1367" s="61"/>
      <c r="U1367" s="79"/>
      <c r="V1367" s="79"/>
      <c r="W1367" s="79"/>
      <c r="X1367" s="79"/>
      <c r="Y1367" s="79"/>
      <c r="Z1367" s="79"/>
      <c r="AA1367" s="79"/>
      <c r="AB1367" s="79"/>
      <c r="AC1367" s="79"/>
      <c r="AD1367" s="79"/>
      <c r="AE1367" s="79"/>
      <c r="AF1367" s="79"/>
      <c r="AG1367" s="79"/>
      <c r="AH1367" s="79"/>
      <c r="AI1367" s="79"/>
      <c r="AJ1367" s="79"/>
      <c r="AK1367" s="79"/>
      <c r="AL1367" s="79"/>
      <c r="AM1367" s="79"/>
      <c r="AN1367" s="79"/>
      <c r="AO1367" s="79"/>
      <c r="AP1367" s="79"/>
      <c r="AQ1367" s="79"/>
      <c r="AR1367" s="79"/>
      <c r="AS1367" s="79"/>
      <c r="AT1367" s="79"/>
      <c r="AU1367" s="79"/>
      <c r="AV1367" s="79"/>
      <c r="AW1367" s="79"/>
      <c r="AX1367" s="79"/>
      <c r="AY1367" s="79"/>
      <c r="AZ1367" s="79"/>
      <c r="BA1367" s="79"/>
      <c r="BB1367" s="79"/>
      <c r="BC1367" s="79"/>
      <c r="BD1367" s="79"/>
      <c r="BE1367" s="79"/>
      <c r="BF1367" s="79"/>
      <c r="BG1367" s="79"/>
      <c r="BH1367" s="79"/>
      <c r="BI1367" s="79"/>
      <c r="BJ1367" s="79"/>
      <c r="BK1367" s="79"/>
      <c r="BL1367" s="79"/>
      <c r="BM1367" s="79"/>
      <c r="BN1367" s="79"/>
      <c r="BO1367" s="79"/>
      <c r="BP1367" s="79"/>
      <c r="BQ1367" s="79"/>
      <c r="BR1367" s="79"/>
      <c r="BS1367" s="79"/>
      <c r="BT1367" s="79"/>
      <c r="BU1367" s="79"/>
      <c r="BV1367" s="79"/>
      <c r="BW1367" s="79"/>
      <c r="BX1367" s="79"/>
      <c r="BY1367" s="79"/>
      <c r="BZ1367" s="79"/>
      <c r="CA1367" s="79"/>
      <c r="CB1367" s="79"/>
      <c r="CC1367" s="79"/>
      <c r="CD1367" s="79"/>
      <c r="CE1367" s="79"/>
      <c r="CF1367" s="79"/>
      <c r="CG1367" s="79"/>
      <c r="CH1367" s="79"/>
      <c r="CI1367" s="79"/>
      <c r="CJ1367" s="79"/>
      <c r="CK1367" s="79"/>
      <c r="CL1367" s="79"/>
      <c r="CM1367" s="79"/>
      <c r="CN1367" s="79"/>
      <c r="CO1367" s="79"/>
      <c r="CP1367" s="79"/>
      <c r="CQ1367" s="79"/>
      <c r="CR1367" s="79"/>
      <c r="CS1367" s="79"/>
      <c r="CT1367" s="79"/>
      <c r="CU1367" s="79"/>
      <c r="CV1367" s="79"/>
      <c r="CW1367" s="79"/>
      <c r="CX1367" s="79"/>
      <c r="CY1367" s="79"/>
      <c r="CZ1367" s="79"/>
      <c r="DA1367" s="79"/>
      <c r="DB1367" s="79"/>
      <c r="DC1367" s="79"/>
      <c r="DD1367" s="79"/>
      <c r="DE1367" s="79"/>
      <c r="DF1367" s="79"/>
      <c r="DG1367" s="79"/>
      <c r="DH1367" s="79"/>
      <c r="DI1367" s="79"/>
      <c r="DJ1367" s="79"/>
      <c r="DK1367" s="79"/>
      <c r="DL1367" s="79"/>
      <c r="DM1367" s="79"/>
      <c r="DN1367" s="79"/>
      <c r="DO1367" s="79"/>
      <c r="DP1367" s="79"/>
      <c r="DQ1367" s="79"/>
      <c r="DR1367" s="79"/>
      <c r="DS1367" s="79"/>
      <c r="DT1367" s="79"/>
      <c r="DU1367" s="79"/>
      <c r="DV1367" s="79"/>
      <c r="DW1367" s="79"/>
      <c r="DX1367" s="79"/>
      <c r="DY1367" s="79"/>
      <c r="DZ1367" s="79"/>
      <c r="EA1367" s="79"/>
      <c r="EB1367" s="79"/>
      <c r="EC1367" s="79"/>
      <c r="ED1367" s="79"/>
      <c r="EE1367" s="79"/>
      <c r="EF1367" s="79"/>
      <c r="EG1367" s="79"/>
      <c r="EH1367" s="79"/>
      <c r="EI1367" s="79"/>
      <c r="EJ1367" s="79"/>
      <c r="EK1367" s="79"/>
      <c r="EL1367" s="79"/>
      <c r="EM1367" s="79"/>
      <c r="EN1367" s="79"/>
      <c r="EO1367" s="79"/>
      <c r="EP1367" s="79"/>
      <c r="EQ1367" s="79"/>
      <c r="ER1367" s="79"/>
      <c r="ES1367" s="79"/>
      <c r="ET1367" s="79"/>
      <c r="EU1367" s="79"/>
      <c r="EV1367" s="79"/>
      <c r="EW1367" s="79"/>
      <c r="EX1367" s="79"/>
      <c r="EY1367" s="79"/>
      <c r="EZ1367" s="79"/>
      <c r="FA1367" s="79"/>
      <c r="FB1367" s="79"/>
      <c r="FC1367" s="79"/>
      <c r="FD1367" s="79"/>
      <c r="FE1367" s="79"/>
      <c r="FF1367" s="79"/>
      <c r="FG1367" s="79"/>
      <c r="FH1367" s="79"/>
      <c r="FI1367" s="79"/>
      <c r="FJ1367" s="79"/>
      <c r="FK1367" s="79"/>
      <c r="FL1367" s="79"/>
      <c r="FM1367" s="79"/>
      <c r="FN1367" s="79"/>
      <c r="FO1367" s="79"/>
      <c r="FP1367" s="79"/>
      <c r="FQ1367" s="79"/>
      <c r="FR1367" s="79"/>
      <c r="FS1367" s="79"/>
      <c r="FT1367" s="79"/>
      <c r="FU1367" s="79"/>
      <c r="FV1367" s="79"/>
      <c r="FW1367" s="79"/>
      <c r="FX1367" s="79"/>
      <c r="FY1367" s="79"/>
      <c r="FZ1367" s="79"/>
      <c r="GA1367" s="79"/>
      <c r="GB1367" s="79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79"/>
      <c r="HP1367" s="79"/>
      <c r="HQ1367" s="79"/>
      <c r="HR1367" s="79"/>
      <c r="HS1367" s="79"/>
      <c r="HT1367" s="79"/>
      <c r="HU1367" s="79"/>
      <c r="HV1367" s="79"/>
      <c r="HW1367" s="79"/>
      <c r="HX1367" s="79"/>
      <c r="HY1367" s="79"/>
      <c r="HZ1367" s="79"/>
      <c r="IA1367" s="79"/>
      <c r="IB1367" s="79"/>
      <c r="IC1367" s="79"/>
      <c r="ID1367" s="79"/>
      <c r="IE1367" s="79"/>
      <c r="IF1367" s="79"/>
      <c r="IG1367" s="79"/>
      <c r="IH1367" s="79"/>
      <c r="II1367" s="79"/>
      <c r="IJ1367" s="79"/>
      <c r="IK1367" s="79"/>
      <c r="IL1367" s="79"/>
      <c r="IM1367" s="79"/>
      <c r="IN1367" s="79"/>
      <c r="IO1367" s="79"/>
      <c r="IP1367" s="79"/>
      <c r="IQ1367" s="79"/>
      <c r="IR1367" s="79"/>
      <c r="IS1367" s="79"/>
      <c r="IT1367" s="79"/>
      <c r="IU1367" s="79"/>
      <c r="IV1367" s="79"/>
      <c r="IW1367" s="79"/>
      <c r="IX1367" s="79"/>
      <c r="IY1367" s="79"/>
      <c r="IZ1367" s="79"/>
      <c r="JA1367" s="79"/>
      <c r="JB1367" s="79"/>
      <c r="JC1367" s="79"/>
      <c r="JD1367" s="79"/>
      <c r="JE1367" s="79"/>
      <c r="JF1367" s="79"/>
      <c r="JG1367" s="79"/>
      <c r="JH1367" s="79"/>
      <c r="JI1367" s="79"/>
      <c r="JJ1367" s="79"/>
      <c r="JK1367" s="79"/>
      <c r="JL1367" s="79"/>
      <c r="JM1367" s="79"/>
      <c r="JN1367" s="79"/>
      <c r="JO1367" s="79"/>
      <c r="JP1367" s="79"/>
      <c r="JQ1367" s="79"/>
      <c r="JR1367" s="79"/>
      <c r="JS1367" s="79"/>
      <c r="JT1367" s="79"/>
      <c r="JU1367" s="79"/>
      <c r="JV1367" s="79"/>
      <c r="JW1367" s="79"/>
      <c r="JX1367" s="79"/>
      <c r="JY1367" s="79"/>
      <c r="JZ1367" s="79"/>
      <c r="KA1367" s="79"/>
      <c r="KB1367" s="79"/>
      <c r="KC1367" s="79"/>
      <c r="KD1367" s="79"/>
      <c r="KE1367" s="79"/>
      <c r="KF1367" s="79"/>
      <c r="KG1367" s="79"/>
      <c r="KH1367" s="79"/>
      <c r="KI1367" s="79"/>
      <c r="KJ1367" s="79"/>
      <c r="KK1367" s="79"/>
      <c r="KL1367" s="79"/>
      <c r="KM1367" s="79"/>
      <c r="KN1367" s="79"/>
      <c r="KO1367" s="79"/>
      <c r="KP1367" s="79"/>
      <c r="KQ1367" s="79"/>
      <c r="KR1367" s="79"/>
      <c r="KS1367" s="79"/>
      <c r="KT1367" s="79"/>
      <c r="KU1367" s="79"/>
      <c r="KV1367" s="79"/>
      <c r="KW1367" s="79"/>
      <c r="KX1367" s="79"/>
      <c r="KY1367" s="79"/>
      <c r="KZ1367" s="79"/>
      <c r="LA1367" s="79"/>
      <c r="LB1367" s="79"/>
      <c r="LC1367" s="79"/>
      <c r="LD1367" s="79"/>
      <c r="LE1367" s="79"/>
      <c r="LF1367" s="79"/>
      <c r="LG1367" s="79"/>
      <c r="LH1367" s="79"/>
      <c r="LI1367" s="79"/>
      <c r="LJ1367" s="79"/>
      <c r="LK1367" s="79"/>
      <c r="LL1367" s="79"/>
      <c r="LM1367" s="79"/>
      <c r="LN1367" s="79"/>
      <c r="LO1367" s="79"/>
      <c r="LP1367" s="79"/>
      <c r="LQ1367" s="79"/>
      <c r="LR1367" s="79"/>
      <c r="LS1367" s="79"/>
      <c r="LT1367" s="79"/>
      <c r="LU1367" s="79"/>
      <c r="LV1367" s="79"/>
      <c r="LW1367" s="79"/>
      <c r="LX1367" s="79"/>
      <c r="LY1367" s="79"/>
      <c r="LZ1367" s="79"/>
      <c r="MA1367" s="79"/>
      <c r="MB1367" s="79"/>
      <c r="MC1367" s="79"/>
      <c r="MD1367" s="79"/>
      <c r="ME1367" s="79"/>
      <c r="MF1367" s="79"/>
      <c r="MG1367" s="79"/>
      <c r="MH1367" s="79"/>
      <c r="MI1367" s="79"/>
      <c r="MJ1367" s="79"/>
      <c r="MK1367" s="79"/>
      <c r="ML1367" s="79"/>
      <c r="MM1367" s="79"/>
      <c r="MN1367" s="79"/>
      <c r="MO1367" s="79"/>
      <c r="MP1367" s="79"/>
      <c r="MQ1367" s="79"/>
      <c r="MR1367" s="79"/>
      <c r="MS1367" s="79"/>
      <c r="MT1367" s="79"/>
      <c r="MU1367" s="79"/>
      <c r="MV1367" s="79"/>
      <c r="MW1367" s="79"/>
      <c r="MX1367" s="79"/>
      <c r="MY1367" s="79"/>
      <c r="MZ1367" s="79"/>
      <c r="NA1367" s="79"/>
      <c r="NB1367" s="79"/>
      <c r="NC1367" s="79"/>
      <c r="ND1367" s="79"/>
      <c r="NE1367" s="79"/>
      <c r="NF1367" s="79"/>
      <c r="NG1367" s="79"/>
      <c r="NH1367" s="79"/>
      <c r="NI1367" s="79"/>
      <c r="NJ1367" s="79"/>
      <c r="NK1367" s="79"/>
      <c r="NL1367" s="79"/>
      <c r="NM1367" s="79"/>
      <c r="NN1367" s="79"/>
      <c r="NO1367" s="79"/>
      <c r="NP1367" s="79"/>
      <c r="NQ1367" s="79"/>
      <c r="NR1367" s="79"/>
      <c r="NS1367" s="79"/>
      <c r="NT1367" s="79"/>
      <c r="NU1367" s="79"/>
      <c r="NV1367" s="79"/>
      <c r="NW1367" s="79"/>
      <c r="NX1367" s="79"/>
      <c r="NY1367" s="79"/>
      <c r="NZ1367" s="79"/>
      <c r="OA1367" s="79"/>
      <c r="OB1367" s="79"/>
      <c r="OC1367" s="79"/>
      <c r="OD1367" s="79"/>
      <c r="OE1367" s="79"/>
      <c r="OF1367" s="79"/>
      <c r="OG1367" s="79"/>
      <c r="OH1367" s="79"/>
      <c r="OI1367" s="79"/>
      <c r="OJ1367" s="79"/>
      <c r="OK1367" s="79"/>
      <c r="OL1367" s="79"/>
      <c r="OM1367" s="79"/>
      <c r="ON1367" s="79"/>
      <c r="OO1367" s="79"/>
      <c r="OP1367" s="79"/>
      <c r="OQ1367" s="79"/>
      <c r="OR1367" s="79"/>
      <c r="OS1367" s="79"/>
      <c r="OT1367" s="79"/>
      <c r="OU1367" s="79"/>
      <c r="OV1367" s="79"/>
      <c r="OW1367" s="79"/>
      <c r="OX1367" s="79"/>
      <c r="OY1367" s="79"/>
      <c r="OZ1367" s="79"/>
      <c r="PA1367" s="79"/>
      <c r="PB1367" s="79"/>
      <c r="PC1367" s="79"/>
      <c r="PD1367" s="79"/>
      <c r="PE1367" s="79"/>
      <c r="PF1367" s="79"/>
      <c r="PG1367" s="79"/>
      <c r="PH1367" s="79"/>
      <c r="PI1367" s="79"/>
      <c r="PJ1367" s="79"/>
      <c r="PK1367" s="79"/>
      <c r="PL1367" s="79"/>
      <c r="PM1367" s="79"/>
      <c r="PN1367" s="79"/>
      <c r="PO1367" s="79"/>
      <c r="PP1367" s="79"/>
      <c r="PQ1367" s="79"/>
      <c r="PR1367" s="79"/>
      <c r="PS1367" s="79"/>
      <c r="PT1367" s="79"/>
      <c r="PU1367" s="79"/>
      <c r="PV1367" s="79"/>
      <c r="PW1367" s="79"/>
      <c r="PX1367" s="79"/>
      <c r="PY1367" s="79"/>
      <c r="PZ1367" s="79"/>
      <c r="QA1367" s="79"/>
      <c r="QB1367" s="79"/>
      <c r="QC1367" s="79"/>
      <c r="QD1367" s="79"/>
      <c r="QE1367" s="79"/>
      <c r="QF1367" s="79"/>
      <c r="QG1367" s="79"/>
      <c r="QH1367" s="79"/>
      <c r="QI1367" s="79"/>
      <c r="QJ1367" s="79"/>
      <c r="QK1367" s="79"/>
      <c r="QL1367" s="79"/>
      <c r="QM1367" s="79"/>
      <c r="QN1367" s="79"/>
      <c r="QO1367" s="79"/>
      <c r="QP1367" s="79"/>
      <c r="QQ1367" s="79"/>
      <c r="QR1367" s="79"/>
      <c r="QS1367" s="79"/>
      <c r="QT1367" s="79"/>
      <c r="QU1367" s="79"/>
      <c r="QV1367" s="79"/>
      <c r="QW1367" s="79"/>
      <c r="QX1367" s="79"/>
      <c r="QY1367" s="79"/>
      <c r="QZ1367" s="79"/>
      <c r="RA1367" s="79"/>
      <c r="RB1367" s="79"/>
      <c r="RC1367" s="79"/>
      <c r="RD1367" s="79"/>
      <c r="RE1367" s="79"/>
      <c r="RF1367" s="79"/>
      <c r="RG1367" s="79"/>
      <c r="RH1367" s="79"/>
      <c r="RI1367" s="79"/>
      <c r="RJ1367" s="79"/>
      <c r="RK1367" s="79"/>
      <c r="RL1367" s="79"/>
      <c r="RM1367" s="79"/>
      <c r="RN1367" s="79"/>
      <c r="RO1367" s="79"/>
      <c r="RP1367" s="79"/>
      <c r="RQ1367" s="79"/>
      <c r="RR1367" s="79"/>
      <c r="RS1367" s="79"/>
      <c r="RT1367" s="79"/>
      <c r="RU1367" s="79"/>
      <c r="RV1367" s="79"/>
      <c r="RW1367" s="79"/>
      <c r="RX1367" s="79"/>
      <c r="RY1367" s="79"/>
      <c r="RZ1367" s="79"/>
      <c r="SA1367" s="79"/>
      <c r="SB1367" s="79"/>
      <c r="SC1367" s="79"/>
      <c r="SD1367" s="79"/>
      <c r="SE1367" s="79"/>
      <c r="SF1367" s="79"/>
      <c r="SG1367" s="79"/>
      <c r="SH1367" s="79"/>
      <c r="SI1367" s="79"/>
      <c r="SJ1367" s="79"/>
      <c r="SK1367" s="79"/>
      <c r="SL1367" s="79"/>
      <c r="SM1367" s="79"/>
      <c r="SN1367" s="79"/>
      <c r="SO1367" s="79"/>
      <c r="SP1367" s="79"/>
      <c r="SQ1367" s="79"/>
      <c r="SR1367" s="79"/>
      <c r="SS1367" s="79"/>
      <c r="ST1367" s="79"/>
      <c r="SU1367" s="79"/>
      <c r="SV1367" s="79"/>
      <c r="SW1367" s="79"/>
      <c r="SX1367" s="79"/>
      <c r="SY1367" s="79"/>
      <c r="SZ1367" s="79"/>
      <c r="TA1367" s="79"/>
      <c r="TB1367" s="79"/>
      <c r="TC1367" s="79"/>
      <c r="TD1367" s="79"/>
      <c r="TE1367" s="79"/>
      <c r="TF1367" s="79"/>
      <c r="TG1367" s="79"/>
      <c r="TH1367" s="79"/>
      <c r="TI1367" s="79"/>
      <c r="TJ1367" s="79"/>
      <c r="TK1367" s="79"/>
      <c r="TL1367" s="79"/>
      <c r="TM1367" s="79"/>
      <c r="TN1367" s="79"/>
      <c r="TO1367" s="79"/>
      <c r="TP1367" s="79"/>
      <c r="TQ1367" s="79"/>
      <c r="TR1367" s="79"/>
      <c r="TS1367" s="79"/>
      <c r="TT1367" s="79"/>
      <c r="TU1367" s="79"/>
      <c r="TV1367" s="79"/>
      <c r="TW1367" s="79"/>
      <c r="TX1367" s="79"/>
      <c r="TY1367" s="79"/>
      <c r="TZ1367" s="79"/>
      <c r="UA1367" s="79"/>
      <c r="UB1367" s="79"/>
      <c r="UC1367" s="79"/>
      <c r="UD1367" s="79"/>
      <c r="UE1367" s="79"/>
      <c r="UF1367" s="79"/>
      <c r="UG1367" s="79"/>
      <c r="UH1367" s="79"/>
      <c r="UI1367" s="79"/>
      <c r="UJ1367" s="79"/>
      <c r="UK1367" s="79"/>
      <c r="UL1367" s="79"/>
      <c r="UM1367" s="79"/>
      <c r="UN1367" s="79"/>
      <c r="UO1367" s="79"/>
      <c r="UP1367" s="79"/>
      <c r="UQ1367" s="79"/>
      <c r="UR1367" s="79"/>
      <c r="US1367" s="79"/>
      <c r="UT1367" s="79"/>
      <c r="UU1367" s="79"/>
      <c r="UV1367" s="79"/>
      <c r="UW1367" s="79"/>
      <c r="UX1367" s="79"/>
      <c r="UY1367" s="79"/>
      <c r="UZ1367" s="79"/>
      <c r="VA1367" s="79"/>
      <c r="VB1367" s="79"/>
      <c r="VC1367" s="79"/>
      <c r="VD1367" s="79"/>
      <c r="VE1367" s="79"/>
      <c r="VF1367" s="79"/>
      <c r="VG1367" s="79"/>
      <c r="VH1367" s="79"/>
      <c r="VI1367" s="79"/>
      <c r="VJ1367" s="79"/>
      <c r="VK1367" s="79"/>
      <c r="VL1367" s="79"/>
      <c r="VM1367" s="79"/>
      <c r="VN1367" s="79"/>
      <c r="VO1367" s="79"/>
      <c r="VP1367" s="79"/>
      <c r="VQ1367" s="79"/>
      <c r="VR1367" s="79"/>
      <c r="VS1367" s="79"/>
      <c r="VT1367" s="79"/>
      <c r="VU1367" s="79"/>
      <c r="VV1367" s="79"/>
      <c r="VW1367" s="79"/>
      <c r="VX1367" s="79"/>
      <c r="VY1367" s="79"/>
      <c r="VZ1367" s="79"/>
      <c r="WA1367" s="79"/>
      <c r="WB1367" s="79"/>
      <c r="WC1367" s="79"/>
    </row>
    <row r="1368" spans="1:601" s="102" customFormat="1">
      <c r="A1368" s="54">
        <f>IF(C1368=C1367,A1367,IF(C1368=(C1367+1),A1367,(A1367+1)))</f>
        <v>202</v>
      </c>
      <c r="B1368" s="50">
        <f>IF(L1368="Stroke",IF(M1368=M1367,IF(A1368&lt;&gt;A1367,1,IF(L1367="Stroke",B1367+1,IF(L1366="Stroke",B1366+1,IF(L1365="Stroke",B1365+1,IF(L1364="Stroke",B1364+1,IF(L1363="Stroke",B1363+1,IF(L1362="Stroke",B1362+1,IF(L1361="Stroke",B1361+1,"")))))))),IF(A1368&lt;&gt;A1366,1,IF(M1368=M1366,IF(L1366="Stroke",B1366+1,IF(M1368=M1365,IF(L1365="Stroke",B1365+1,""))),1))),"")</f>
        <v>2</v>
      </c>
      <c r="C1368" s="54">
        <f t="shared" si="42"/>
        <v>52204</v>
      </c>
      <c r="D1368" s="54" t="str">
        <f t="shared" si="43"/>
        <v>201826</v>
      </c>
      <c r="E1368" s="54">
        <v>2018</v>
      </c>
      <c r="F1368" s="54">
        <v>2</v>
      </c>
      <c r="G1368" s="54">
        <v>6</v>
      </c>
      <c r="H1368" s="54">
        <v>14</v>
      </c>
      <c r="I1368" s="54">
        <v>30</v>
      </c>
      <c r="J1368" s="54">
        <v>4</v>
      </c>
      <c r="K1368" s="54">
        <v>883</v>
      </c>
      <c r="L1368" s="54" t="s">
        <v>26</v>
      </c>
      <c r="M1368" s="54">
        <v>1</v>
      </c>
      <c r="N1368" s="54" t="s">
        <v>21</v>
      </c>
      <c r="O1368" s="54" t="s">
        <v>27</v>
      </c>
      <c r="P1368" s="54">
        <v>10</v>
      </c>
      <c r="Q1368" s="123" t="s">
        <v>287</v>
      </c>
      <c r="R1368" s="61"/>
      <c r="S1368" s="61"/>
      <c r="T1368" s="61"/>
      <c r="U1368" s="79"/>
      <c r="V1368" s="79"/>
      <c r="W1368" s="79"/>
      <c r="X1368" s="79"/>
      <c r="Y1368" s="79"/>
      <c r="Z1368" s="79"/>
      <c r="AA1368" s="79"/>
      <c r="AB1368" s="79"/>
      <c r="AC1368" s="79"/>
      <c r="AD1368" s="79"/>
      <c r="AE1368" s="79"/>
      <c r="AF1368" s="79"/>
      <c r="AG1368" s="79"/>
      <c r="AH1368" s="79"/>
      <c r="AI1368" s="79"/>
      <c r="AJ1368" s="79"/>
      <c r="AK1368" s="79"/>
      <c r="AL1368" s="79"/>
      <c r="AM1368" s="79"/>
      <c r="AN1368" s="79"/>
      <c r="AO1368" s="79"/>
      <c r="AP1368" s="79"/>
      <c r="AQ1368" s="79"/>
      <c r="AR1368" s="79"/>
      <c r="AS1368" s="79"/>
      <c r="AT1368" s="79"/>
      <c r="AU1368" s="79"/>
      <c r="AV1368" s="79"/>
      <c r="AW1368" s="79"/>
      <c r="AX1368" s="79"/>
      <c r="AY1368" s="79"/>
      <c r="AZ1368" s="79"/>
      <c r="BA1368" s="79"/>
      <c r="BB1368" s="79"/>
      <c r="BC1368" s="79"/>
      <c r="BD1368" s="79"/>
      <c r="BE1368" s="79"/>
      <c r="BF1368" s="79"/>
      <c r="BG1368" s="79"/>
      <c r="BH1368" s="79"/>
      <c r="BI1368" s="79"/>
      <c r="BJ1368" s="79"/>
      <c r="BK1368" s="79"/>
      <c r="BL1368" s="79"/>
      <c r="BM1368" s="79"/>
      <c r="BN1368" s="79"/>
      <c r="BO1368" s="79"/>
      <c r="BP1368" s="79"/>
      <c r="BQ1368" s="79"/>
      <c r="BR1368" s="79"/>
      <c r="BS1368" s="79"/>
      <c r="BT1368" s="79"/>
      <c r="BU1368" s="79"/>
      <c r="BV1368" s="79"/>
      <c r="BW1368" s="79"/>
      <c r="BX1368" s="79"/>
      <c r="BY1368" s="79"/>
      <c r="BZ1368" s="79"/>
      <c r="CA1368" s="79"/>
      <c r="CB1368" s="79"/>
      <c r="CC1368" s="79"/>
      <c r="CD1368" s="79"/>
      <c r="CE1368" s="79"/>
      <c r="CF1368" s="79"/>
      <c r="CG1368" s="79"/>
      <c r="CH1368" s="79"/>
      <c r="CI1368" s="79"/>
      <c r="CJ1368" s="79"/>
      <c r="CK1368" s="79"/>
      <c r="CL1368" s="79"/>
      <c r="CM1368" s="79"/>
      <c r="CN1368" s="79"/>
      <c r="CO1368" s="79"/>
      <c r="CP1368" s="79"/>
      <c r="CQ1368" s="79"/>
      <c r="CR1368" s="79"/>
      <c r="CS1368" s="79"/>
      <c r="CT1368" s="79"/>
      <c r="CU1368" s="79"/>
      <c r="CV1368" s="79"/>
      <c r="CW1368" s="79"/>
      <c r="CX1368" s="79"/>
      <c r="CY1368" s="79"/>
      <c r="CZ1368" s="79"/>
      <c r="DA1368" s="79"/>
      <c r="DB1368" s="79"/>
      <c r="DC1368" s="79"/>
      <c r="DD1368" s="79"/>
      <c r="DE1368" s="79"/>
      <c r="DF1368" s="79"/>
      <c r="DG1368" s="79"/>
      <c r="DH1368" s="79"/>
      <c r="DI1368" s="79"/>
      <c r="DJ1368" s="79"/>
      <c r="DK1368" s="79"/>
      <c r="DL1368" s="79"/>
      <c r="DM1368" s="79"/>
      <c r="DN1368" s="79"/>
      <c r="DO1368" s="79"/>
      <c r="DP1368" s="79"/>
      <c r="DQ1368" s="79"/>
      <c r="DR1368" s="79"/>
      <c r="DS1368" s="79"/>
      <c r="DT1368" s="79"/>
      <c r="DU1368" s="79"/>
      <c r="DV1368" s="79"/>
      <c r="DW1368" s="79"/>
      <c r="DX1368" s="79"/>
      <c r="DY1368" s="79"/>
      <c r="DZ1368" s="79"/>
      <c r="EA1368" s="79"/>
      <c r="EB1368" s="79"/>
      <c r="EC1368" s="79"/>
      <c r="ED1368" s="79"/>
      <c r="EE1368" s="79"/>
      <c r="EF1368" s="79"/>
      <c r="EG1368" s="79"/>
      <c r="EH1368" s="79"/>
      <c r="EI1368" s="79"/>
      <c r="EJ1368" s="79"/>
      <c r="EK1368" s="79"/>
      <c r="EL1368" s="79"/>
      <c r="EM1368" s="79"/>
      <c r="EN1368" s="79"/>
      <c r="EO1368" s="79"/>
      <c r="EP1368" s="79"/>
      <c r="EQ1368" s="79"/>
      <c r="ER1368" s="79"/>
      <c r="ES1368" s="79"/>
      <c r="ET1368" s="79"/>
      <c r="EU1368" s="79"/>
      <c r="EV1368" s="79"/>
      <c r="EW1368" s="79"/>
      <c r="EX1368" s="79"/>
      <c r="EY1368" s="79"/>
      <c r="EZ1368" s="79"/>
      <c r="FA1368" s="79"/>
      <c r="FB1368" s="79"/>
      <c r="FC1368" s="79"/>
      <c r="FD1368" s="79"/>
      <c r="FE1368" s="79"/>
      <c r="FF1368" s="79"/>
      <c r="FG1368" s="79"/>
      <c r="FH1368" s="79"/>
      <c r="FI1368" s="79"/>
      <c r="FJ1368" s="79"/>
      <c r="FK1368" s="79"/>
      <c r="FL1368" s="79"/>
      <c r="FM1368" s="79"/>
      <c r="FN1368" s="79"/>
      <c r="FO1368" s="79"/>
      <c r="FP1368" s="79"/>
      <c r="FQ1368" s="79"/>
      <c r="FR1368" s="79"/>
      <c r="FS1368" s="79"/>
      <c r="FT1368" s="79"/>
      <c r="FU1368" s="79"/>
      <c r="FV1368" s="79"/>
      <c r="FW1368" s="79"/>
      <c r="FX1368" s="79"/>
      <c r="FY1368" s="79"/>
      <c r="FZ1368" s="79"/>
      <c r="GA1368" s="79"/>
      <c r="GB1368" s="79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79"/>
      <c r="HP1368" s="79"/>
      <c r="HQ1368" s="79"/>
      <c r="HR1368" s="79"/>
      <c r="HS1368" s="79"/>
      <c r="HT1368" s="79"/>
      <c r="HU1368" s="79"/>
      <c r="HV1368" s="79"/>
      <c r="HW1368" s="79"/>
      <c r="HX1368" s="79"/>
      <c r="HY1368" s="79"/>
      <c r="HZ1368" s="79"/>
      <c r="IA1368" s="79"/>
      <c r="IB1368" s="79"/>
      <c r="IC1368" s="79"/>
      <c r="ID1368" s="79"/>
      <c r="IE1368" s="79"/>
      <c r="IF1368" s="79"/>
      <c r="IG1368" s="79"/>
      <c r="IH1368" s="79"/>
      <c r="II1368" s="79"/>
      <c r="IJ1368" s="79"/>
      <c r="IK1368" s="79"/>
      <c r="IL1368" s="79"/>
      <c r="IM1368" s="79"/>
      <c r="IN1368" s="79"/>
      <c r="IO1368" s="79"/>
      <c r="IP1368" s="79"/>
      <c r="IQ1368" s="79"/>
      <c r="IR1368" s="79"/>
      <c r="IS1368" s="79"/>
      <c r="IT1368" s="79"/>
      <c r="IU1368" s="79"/>
      <c r="IV1368" s="79"/>
      <c r="IW1368" s="79"/>
      <c r="IX1368" s="79"/>
      <c r="IY1368" s="79"/>
      <c r="IZ1368" s="79"/>
      <c r="JA1368" s="79"/>
      <c r="JB1368" s="79"/>
      <c r="JC1368" s="79"/>
      <c r="JD1368" s="79"/>
      <c r="JE1368" s="79"/>
      <c r="JF1368" s="79"/>
      <c r="JG1368" s="79"/>
      <c r="JH1368" s="79"/>
      <c r="JI1368" s="79"/>
      <c r="JJ1368" s="79"/>
      <c r="JK1368" s="79"/>
      <c r="JL1368" s="79"/>
      <c r="JM1368" s="79"/>
      <c r="JN1368" s="79"/>
      <c r="JO1368" s="79"/>
      <c r="JP1368" s="79"/>
      <c r="JQ1368" s="79"/>
      <c r="JR1368" s="79"/>
      <c r="JS1368" s="79"/>
      <c r="JT1368" s="79"/>
      <c r="JU1368" s="79"/>
      <c r="JV1368" s="79"/>
      <c r="JW1368" s="79"/>
      <c r="JX1368" s="79"/>
      <c r="JY1368" s="79"/>
      <c r="JZ1368" s="79"/>
      <c r="KA1368" s="79"/>
      <c r="KB1368" s="79"/>
      <c r="KC1368" s="79"/>
      <c r="KD1368" s="79"/>
      <c r="KE1368" s="79"/>
      <c r="KF1368" s="79"/>
      <c r="KG1368" s="79"/>
      <c r="KH1368" s="79"/>
      <c r="KI1368" s="79"/>
      <c r="KJ1368" s="79"/>
      <c r="KK1368" s="79"/>
      <c r="KL1368" s="79"/>
      <c r="KM1368" s="79"/>
      <c r="KN1368" s="79"/>
      <c r="KO1368" s="79"/>
      <c r="KP1368" s="79"/>
      <c r="KQ1368" s="79"/>
      <c r="KR1368" s="79"/>
      <c r="KS1368" s="79"/>
      <c r="KT1368" s="79"/>
      <c r="KU1368" s="79"/>
      <c r="KV1368" s="79"/>
      <c r="KW1368" s="79"/>
      <c r="KX1368" s="79"/>
      <c r="KY1368" s="79"/>
      <c r="KZ1368" s="79"/>
      <c r="LA1368" s="79"/>
      <c r="LB1368" s="79"/>
      <c r="LC1368" s="79"/>
      <c r="LD1368" s="79"/>
      <c r="LE1368" s="79"/>
      <c r="LF1368" s="79"/>
      <c r="LG1368" s="79"/>
      <c r="LH1368" s="79"/>
      <c r="LI1368" s="79"/>
      <c r="LJ1368" s="79"/>
      <c r="LK1368" s="79"/>
      <c r="LL1368" s="79"/>
      <c r="LM1368" s="79"/>
      <c r="LN1368" s="79"/>
      <c r="LO1368" s="79"/>
      <c r="LP1368" s="79"/>
      <c r="LQ1368" s="79"/>
      <c r="LR1368" s="79"/>
      <c r="LS1368" s="79"/>
      <c r="LT1368" s="79"/>
      <c r="LU1368" s="79"/>
      <c r="LV1368" s="79"/>
      <c r="LW1368" s="79"/>
      <c r="LX1368" s="79"/>
      <c r="LY1368" s="79"/>
      <c r="LZ1368" s="79"/>
      <c r="MA1368" s="79"/>
      <c r="MB1368" s="79"/>
      <c r="MC1368" s="79"/>
      <c r="MD1368" s="79"/>
      <c r="ME1368" s="79"/>
      <c r="MF1368" s="79"/>
      <c r="MG1368" s="79"/>
      <c r="MH1368" s="79"/>
      <c r="MI1368" s="79"/>
      <c r="MJ1368" s="79"/>
      <c r="MK1368" s="79"/>
      <c r="ML1368" s="79"/>
      <c r="MM1368" s="79"/>
      <c r="MN1368" s="79"/>
      <c r="MO1368" s="79"/>
      <c r="MP1368" s="79"/>
      <c r="MQ1368" s="79"/>
      <c r="MR1368" s="79"/>
      <c r="MS1368" s="79"/>
      <c r="MT1368" s="79"/>
      <c r="MU1368" s="79"/>
      <c r="MV1368" s="79"/>
      <c r="MW1368" s="79"/>
      <c r="MX1368" s="79"/>
      <c r="MY1368" s="79"/>
      <c r="MZ1368" s="79"/>
      <c r="NA1368" s="79"/>
      <c r="NB1368" s="79"/>
      <c r="NC1368" s="79"/>
      <c r="ND1368" s="79"/>
      <c r="NE1368" s="79"/>
      <c r="NF1368" s="79"/>
      <c r="NG1368" s="79"/>
      <c r="NH1368" s="79"/>
      <c r="NI1368" s="79"/>
      <c r="NJ1368" s="79"/>
      <c r="NK1368" s="79"/>
      <c r="NL1368" s="79"/>
      <c r="NM1368" s="79"/>
      <c r="NN1368" s="79"/>
      <c r="NO1368" s="79"/>
      <c r="NP1368" s="79"/>
      <c r="NQ1368" s="79"/>
      <c r="NR1368" s="79"/>
      <c r="NS1368" s="79"/>
      <c r="NT1368" s="79"/>
      <c r="NU1368" s="79"/>
      <c r="NV1368" s="79"/>
      <c r="NW1368" s="79"/>
      <c r="NX1368" s="79"/>
      <c r="NY1368" s="79"/>
      <c r="NZ1368" s="79"/>
      <c r="OA1368" s="79"/>
      <c r="OB1368" s="79"/>
      <c r="OC1368" s="79"/>
      <c r="OD1368" s="79"/>
      <c r="OE1368" s="79"/>
      <c r="OF1368" s="79"/>
      <c r="OG1368" s="79"/>
      <c r="OH1368" s="79"/>
      <c r="OI1368" s="79"/>
      <c r="OJ1368" s="79"/>
      <c r="OK1368" s="79"/>
      <c r="OL1368" s="79"/>
      <c r="OM1368" s="79"/>
      <c r="ON1368" s="79"/>
      <c r="OO1368" s="79"/>
      <c r="OP1368" s="79"/>
      <c r="OQ1368" s="79"/>
      <c r="OR1368" s="79"/>
      <c r="OS1368" s="79"/>
      <c r="OT1368" s="79"/>
      <c r="OU1368" s="79"/>
      <c r="OV1368" s="79"/>
      <c r="OW1368" s="79"/>
      <c r="OX1368" s="79"/>
      <c r="OY1368" s="79"/>
      <c r="OZ1368" s="79"/>
      <c r="PA1368" s="79"/>
      <c r="PB1368" s="79"/>
      <c r="PC1368" s="79"/>
      <c r="PD1368" s="79"/>
      <c r="PE1368" s="79"/>
      <c r="PF1368" s="79"/>
      <c r="PG1368" s="79"/>
      <c r="PH1368" s="79"/>
      <c r="PI1368" s="79"/>
      <c r="PJ1368" s="79"/>
      <c r="PK1368" s="79"/>
      <c r="PL1368" s="79"/>
      <c r="PM1368" s="79"/>
      <c r="PN1368" s="79"/>
      <c r="PO1368" s="79"/>
      <c r="PP1368" s="79"/>
      <c r="PQ1368" s="79"/>
      <c r="PR1368" s="79"/>
      <c r="PS1368" s="79"/>
      <c r="PT1368" s="79"/>
      <c r="PU1368" s="79"/>
      <c r="PV1368" s="79"/>
      <c r="PW1368" s="79"/>
      <c r="PX1368" s="79"/>
      <c r="PY1368" s="79"/>
      <c r="PZ1368" s="79"/>
      <c r="QA1368" s="79"/>
      <c r="QB1368" s="79"/>
      <c r="QC1368" s="79"/>
      <c r="QD1368" s="79"/>
      <c r="QE1368" s="79"/>
      <c r="QF1368" s="79"/>
      <c r="QG1368" s="79"/>
      <c r="QH1368" s="79"/>
      <c r="QI1368" s="79"/>
      <c r="QJ1368" s="79"/>
      <c r="QK1368" s="79"/>
      <c r="QL1368" s="79"/>
      <c r="QM1368" s="79"/>
      <c r="QN1368" s="79"/>
      <c r="QO1368" s="79"/>
      <c r="QP1368" s="79"/>
      <c r="QQ1368" s="79"/>
      <c r="QR1368" s="79"/>
      <c r="QS1368" s="79"/>
      <c r="QT1368" s="79"/>
      <c r="QU1368" s="79"/>
      <c r="QV1368" s="79"/>
      <c r="QW1368" s="79"/>
      <c r="QX1368" s="79"/>
      <c r="QY1368" s="79"/>
      <c r="QZ1368" s="79"/>
      <c r="RA1368" s="79"/>
      <c r="RB1368" s="79"/>
      <c r="RC1368" s="79"/>
      <c r="RD1368" s="79"/>
      <c r="RE1368" s="79"/>
      <c r="RF1368" s="79"/>
      <c r="RG1368" s="79"/>
      <c r="RH1368" s="79"/>
      <c r="RI1368" s="79"/>
      <c r="RJ1368" s="79"/>
      <c r="RK1368" s="79"/>
      <c r="RL1368" s="79"/>
      <c r="RM1368" s="79"/>
      <c r="RN1368" s="79"/>
      <c r="RO1368" s="79"/>
      <c r="RP1368" s="79"/>
      <c r="RQ1368" s="79"/>
      <c r="RR1368" s="79"/>
      <c r="RS1368" s="79"/>
      <c r="RT1368" s="79"/>
      <c r="RU1368" s="79"/>
      <c r="RV1368" s="79"/>
      <c r="RW1368" s="79"/>
      <c r="RX1368" s="79"/>
      <c r="RY1368" s="79"/>
      <c r="RZ1368" s="79"/>
      <c r="SA1368" s="79"/>
      <c r="SB1368" s="79"/>
      <c r="SC1368" s="79"/>
      <c r="SD1368" s="79"/>
      <c r="SE1368" s="79"/>
      <c r="SF1368" s="79"/>
      <c r="SG1368" s="79"/>
      <c r="SH1368" s="79"/>
      <c r="SI1368" s="79"/>
      <c r="SJ1368" s="79"/>
      <c r="SK1368" s="79"/>
      <c r="SL1368" s="79"/>
      <c r="SM1368" s="79"/>
      <c r="SN1368" s="79"/>
      <c r="SO1368" s="79"/>
      <c r="SP1368" s="79"/>
      <c r="SQ1368" s="79"/>
      <c r="SR1368" s="79"/>
      <c r="SS1368" s="79"/>
      <c r="ST1368" s="79"/>
      <c r="SU1368" s="79"/>
      <c r="SV1368" s="79"/>
      <c r="SW1368" s="79"/>
      <c r="SX1368" s="79"/>
      <c r="SY1368" s="79"/>
      <c r="SZ1368" s="79"/>
      <c r="TA1368" s="79"/>
      <c r="TB1368" s="79"/>
      <c r="TC1368" s="79"/>
      <c r="TD1368" s="79"/>
      <c r="TE1368" s="79"/>
      <c r="TF1368" s="79"/>
      <c r="TG1368" s="79"/>
      <c r="TH1368" s="79"/>
      <c r="TI1368" s="79"/>
      <c r="TJ1368" s="79"/>
      <c r="TK1368" s="79"/>
      <c r="TL1368" s="79"/>
      <c r="TM1368" s="79"/>
      <c r="TN1368" s="79"/>
      <c r="TO1368" s="79"/>
      <c r="TP1368" s="79"/>
      <c r="TQ1368" s="79"/>
      <c r="TR1368" s="79"/>
      <c r="TS1368" s="79"/>
      <c r="TT1368" s="79"/>
      <c r="TU1368" s="79"/>
      <c r="TV1368" s="79"/>
      <c r="TW1368" s="79"/>
      <c r="TX1368" s="79"/>
      <c r="TY1368" s="79"/>
      <c r="TZ1368" s="79"/>
      <c r="UA1368" s="79"/>
      <c r="UB1368" s="79"/>
      <c r="UC1368" s="79"/>
      <c r="UD1368" s="79"/>
      <c r="UE1368" s="79"/>
      <c r="UF1368" s="79"/>
      <c r="UG1368" s="79"/>
      <c r="UH1368" s="79"/>
      <c r="UI1368" s="79"/>
      <c r="UJ1368" s="79"/>
      <c r="UK1368" s="79"/>
      <c r="UL1368" s="79"/>
      <c r="UM1368" s="79"/>
      <c r="UN1368" s="79"/>
      <c r="UO1368" s="79"/>
      <c r="UP1368" s="79"/>
      <c r="UQ1368" s="79"/>
      <c r="UR1368" s="79"/>
      <c r="US1368" s="79"/>
      <c r="UT1368" s="79"/>
      <c r="UU1368" s="79"/>
      <c r="UV1368" s="79"/>
      <c r="UW1368" s="79"/>
      <c r="UX1368" s="79"/>
      <c r="UY1368" s="79"/>
      <c r="UZ1368" s="79"/>
      <c r="VA1368" s="79"/>
      <c r="VB1368" s="79"/>
      <c r="VC1368" s="79"/>
      <c r="VD1368" s="79"/>
      <c r="VE1368" s="79"/>
      <c r="VF1368" s="79"/>
      <c r="VG1368" s="79"/>
      <c r="VH1368" s="79"/>
      <c r="VI1368" s="79"/>
      <c r="VJ1368" s="79"/>
      <c r="VK1368" s="79"/>
      <c r="VL1368" s="79"/>
      <c r="VM1368" s="79"/>
      <c r="VN1368" s="79"/>
      <c r="VO1368" s="79"/>
      <c r="VP1368" s="79"/>
      <c r="VQ1368" s="79"/>
      <c r="VR1368" s="79"/>
      <c r="VS1368" s="79"/>
      <c r="VT1368" s="79"/>
      <c r="VU1368" s="79"/>
      <c r="VV1368" s="79"/>
      <c r="VW1368" s="79"/>
      <c r="VX1368" s="79"/>
      <c r="VY1368" s="79"/>
      <c r="VZ1368" s="79"/>
      <c r="WA1368" s="79"/>
      <c r="WB1368" s="79"/>
      <c r="WC1368" s="79"/>
    </row>
    <row r="1369" spans="1:601" s="102" customFormat="1">
      <c r="A1369" s="53">
        <f>IF(C1369=C1368,A1368,IF(C1369=(C1368+1),A1368,(A1368+1)))</f>
        <v>203</v>
      </c>
      <c r="B1369" s="50">
        <f>IF(L1369="Stroke",IF(M1369=M1368,IF(A1369&lt;&gt;A1368,1,IF(L1368="Stroke",B1368+1,IF(L1367="Stroke",B1367+1,IF(L1366="Stroke",B1366+1,IF(L1365="Stroke",B1365+1,IF(L1364="Stroke",B1364+1,IF(L1363="Stroke",B1363+1,IF(L1362="Stroke",B1362+1,"")))))))),IF(A1369&lt;&gt;A1367,1,IF(M1369=M1367,IF(L1367="Stroke",B1367+1,IF(M1369=M1366,IF(L1366="Stroke",B1366+1,""))),1))),"")</f>
        <v>1</v>
      </c>
      <c r="C1369" s="53">
        <f t="shared" si="42"/>
        <v>52362</v>
      </c>
      <c r="D1369" s="53" t="str">
        <f t="shared" si="43"/>
        <v>201826</v>
      </c>
      <c r="E1369" s="53">
        <v>2018</v>
      </c>
      <c r="F1369" s="53">
        <v>2</v>
      </c>
      <c r="G1369" s="53">
        <v>6</v>
      </c>
      <c r="H1369" s="53">
        <v>14</v>
      </c>
      <c r="I1369" s="53">
        <v>32</v>
      </c>
      <c r="J1369" s="53">
        <v>42</v>
      </c>
      <c r="K1369" s="53">
        <v>770</v>
      </c>
      <c r="L1369" s="53" t="s">
        <v>26</v>
      </c>
      <c r="M1369" s="53">
        <v>1</v>
      </c>
      <c r="N1369" s="53" t="s">
        <v>21</v>
      </c>
      <c r="O1369" s="53" t="s">
        <v>27</v>
      </c>
      <c r="P1369" s="53">
        <v>17</v>
      </c>
      <c r="Q1369" s="53" t="s">
        <v>165</v>
      </c>
      <c r="R1369" s="61"/>
      <c r="S1369" s="61"/>
      <c r="T1369" s="61"/>
      <c r="U1369" s="79"/>
      <c r="V1369" s="79"/>
      <c r="W1369" s="79"/>
      <c r="X1369" s="79"/>
      <c r="Y1369" s="79"/>
      <c r="Z1369" s="79"/>
      <c r="AA1369" s="79"/>
      <c r="AB1369" s="79"/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/>
      <c r="AO1369" s="79"/>
      <c r="AP1369" s="79"/>
      <c r="AQ1369" s="79"/>
      <c r="AR1369" s="79"/>
      <c r="AS1369" s="79"/>
      <c r="AT1369" s="79"/>
      <c r="AU1369" s="79"/>
      <c r="AV1369" s="79"/>
      <c r="AW1369" s="79"/>
      <c r="AX1369" s="79"/>
      <c r="AY1369" s="79"/>
      <c r="AZ1369" s="79"/>
      <c r="BA1369" s="79"/>
      <c r="BB1369" s="79"/>
      <c r="BC1369" s="79"/>
      <c r="BD1369" s="79"/>
      <c r="BE1369" s="79"/>
      <c r="BF1369" s="79"/>
      <c r="BG1369" s="79"/>
      <c r="BH1369" s="79"/>
      <c r="BI1369" s="79"/>
      <c r="BJ1369" s="79"/>
      <c r="BK1369" s="79"/>
      <c r="BL1369" s="79"/>
      <c r="BM1369" s="79"/>
      <c r="BN1369" s="79"/>
      <c r="BO1369" s="79"/>
      <c r="BP1369" s="79"/>
      <c r="BQ1369" s="79"/>
      <c r="BR1369" s="79"/>
      <c r="BS1369" s="79"/>
      <c r="BT1369" s="79"/>
      <c r="BU1369" s="79"/>
      <c r="BV1369" s="79"/>
      <c r="BW1369" s="79"/>
      <c r="BX1369" s="79"/>
      <c r="BY1369" s="79"/>
      <c r="BZ1369" s="79"/>
      <c r="CA1369" s="79"/>
      <c r="CB1369" s="79"/>
      <c r="CC1369" s="79"/>
      <c r="CD1369" s="79"/>
      <c r="CE1369" s="79"/>
      <c r="CF1369" s="79"/>
      <c r="CG1369" s="79"/>
      <c r="CH1369" s="79"/>
      <c r="CI1369" s="79"/>
      <c r="CJ1369" s="79"/>
      <c r="CK1369" s="79"/>
      <c r="CL1369" s="79"/>
      <c r="CM1369" s="79"/>
      <c r="CN1369" s="79"/>
      <c r="CO1369" s="79"/>
      <c r="CP1369" s="79"/>
      <c r="CQ1369" s="79"/>
      <c r="CR1369" s="79"/>
      <c r="CS1369" s="79"/>
      <c r="CT1369" s="79"/>
      <c r="CU1369" s="79"/>
      <c r="CV1369" s="79"/>
      <c r="CW1369" s="79"/>
      <c r="CX1369" s="79"/>
      <c r="CY1369" s="79"/>
      <c r="CZ1369" s="79"/>
      <c r="DA1369" s="79"/>
      <c r="DB1369" s="79"/>
      <c r="DC1369" s="79"/>
      <c r="DD1369" s="79"/>
      <c r="DE1369" s="79"/>
      <c r="DF1369" s="79"/>
      <c r="DG1369" s="79"/>
      <c r="DH1369" s="79"/>
      <c r="DI1369" s="79"/>
      <c r="DJ1369" s="79"/>
      <c r="DK1369" s="79"/>
      <c r="DL1369" s="79"/>
      <c r="DM1369" s="79"/>
      <c r="DN1369" s="79"/>
      <c r="DO1369" s="79"/>
      <c r="DP1369" s="79"/>
      <c r="DQ1369" s="79"/>
      <c r="DR1369" s="79"/>
      <c r="DS1369" s="79"/>
      <c r="DT1369" s="79"/>
      <c r="DU1369" s="79"/>
      <c r="DV1369" s="79"/>
      <c r="DW1369" s="79"/>
      <c r="DX1369" s="79"/>
      <c r="DY1369" s="79"/>
      <c r="DZ1369" s="79"/>
      <c r="EA1369" s="79"/>
      <c r="EB1369" s="79"/>
      <c r="EC1369" s="79"/>
      <c r="ED1369" s="79"/>
      <c r="EE1369" s="79"/>
      <c r="EF1369" s="79"/>
      <c r="EG1369" s="79"/>
      <c r="EH1369" s="79"/>
      <c r="EI1369" s="79"/>
      <c r="EJ1369" s="79"/>
      <c r="EK1369" s="79"/>
      <c r="EL1369" s="79"/>
      <c r="EM1369" s="79"/>
      <c r="EN1369" s="79"/>
      <c r="EO1369" s="79"/>
      <c r="EP1369" s="79"/>
      <c r="EQ1369" s="79"/>
      <c r="ER1369" s="79"/>
      <c r="ES1369" s="79"/>
      <c r="ET1369" s="79"/>
      <c r="EU1369" s="79"/>
      <c r="EV1369" s="79"/>
      <c r="EW1369" s="79"/>
      <c r="EX1369" s="79"/>
      <c r="EY1369" s="79"/>
      <c r="EZ1369" s="79"/>
      <c r="FA1369" s="79"/>
      <c r="FB1369" s="79"/>
      <c r="FC1369" s="79"/>
      <c r="FD1369" s="79"/>
      <c r="FE1369" s="79"/>
      <c r="FF1369" s="79"/>
      <c r="FG1369" s="79"/>
      <c r="FH1369" s="79"/>
      <c r="FI1369" s="79"/>
      <c r="FJ1369" s="79"/>
      <c r="FK1369" s="79"/>
      <c r="FL1369" s="79"/>
      <c r="FM1369" s="79"/>
      <c r="FN1369" s="79"/>
      <c r="FO1369" s="79"/>
      <c r="FP1369" s="79"/>
      <c r="FQ1369" s="79"/>
      <c r="FR1369" s="79"/>
      <c r="FS1369" s="79"/>
      <c r="FT1369" s="79"/>
      <c r="FU1369" s="79"/>
      <c r="FV1369" s="79"/>
      <c r="FW1369" s="79"/>
      <c r="FX1369" s="79"/>
      <c r="FY1369" s="79"/>
      <c r="FZ1369" s="79"/>
      <c r="GA1369" s="79"/>
      <c r="GB1369" s="79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79"/>
      <c r="HP1369" s="79"/>
      <c r="HQ1369" s="79"/>
      <c r="HR1369" s="79"/>
      <c r="HS1369" s="79"/>
      <c r="HT1369" s="79"/>
      <c r="HU1369" s="79"/>
      <c r="HV1369" s="79"/>
      <c r="HW1369" s="79"/>
      <c r="HX1369" s="79"/>
      <c r="HY1369" s="79"/>
      <c r="HZ1369" s="79"/>
      <c r="IA1369" s="79"/>
      <c r="IB1369" s="79"/>
      <c r="IC1369" s="79"/>
      <c r="ID1369" s="79"/>
      <c r="IE1369" s="79"/>
      <c r="IF1369" s="79"/>
      <c r="IG1369" s="79"/>
      <c r="IH1369" s="79"/>
      <c r="II1369" s="79"/>
      <c r="IJ1369" s="79"/>
      <c r="IK1369" s="79"/>
      <c r="IL1369" s="79"/>
      <c r="IM1369" s="79"/>
      <c r="IN1369" s="79"/>
      <c r="IO1369" s="79"/>
      <c r="IP1369" s="79"/>
      <c r="IQ1369" s="79"/>
      <c r="IR1369" s="79"/>
      <c r="IS1369" s="79"/>
      <c r="IT1369" s="79"/>
      <c r="IU1369" s="79"/>
      <c r="IV1369" s="79"/>
      <c r="IW1369" s="79"/>
      <c r="IX1369" s="79"/>
      <c r="IY1369" s="79"/>
      <c r="IZ1369" s="79"/>
      <c r="JA1369" s="79"/>
      <c r="JB1369" s="79"/>
      <c r="JC1369" s="79"/>
      <c r="JD1369" s="79"/>
      <c r="JE1369" s="79"/>
      <c r="JF1369" s="79"/>
      <c r="JG1369" s="79"/>
      <c r="JH1369" s="79"/>
      <c r="JI1369" s="79"/>
      <c r="JJ1369" s="79"/>
      <c r="JK1369" s="79"/>
      <c r="JL1369" s="79"/>
      <c r="JM1369" s="79"/>
      <c r="JN1369" s="79"/>
      <c r="JO1369" s="79"/>
      <c r="JP1369" s="79"/>
      <c r="JQ1369" s="79"/>
      <c r="JR1369" s="79"/>
      <c r="JS1369" s="79"/>
      <c r="JT1369" s="79"/>
      <c r="JU1369" s="79"/>
      <c r="JV1369" s="79"/>
      <c r="JW1369" s="79"/>
      <c r="JX1369" s="79"/>
      <c r="JY1369" s="79"/>
      <c r="JZ1369" s="79"/>
      <c r="KA1369" s="79"/>
      <c r="KB1369" s="79"/>
      <c r="KC1369" s="79"/>
      <c r="KD1369" s="79"/>
      <c r="KE1369" s="79"/>
      <c r="KF1369" s="79"/>
      <c r="KG1369" s="79"/>
      <c r="KH1369" s="79"/>
      <c r="KI1369" s="79"/>
      <c r="KJ1369" s="79"/>
      <c r="KK1369" s="79"/>
      <c r="KL1369" s="79"/>
      <c r="KM1369" s="79"/>
      <c r="KN1369" s="79"/>
      <c r="KO1369" s="79"/>
      <c r="KP1369" s="79"/>
      <c r="KQ1369" s="79"/>
      <c r="KR1369" s="79"/>
      <c r="KS1369" s="79"/>
      <c r="KT1369" s="79"/>
      <c r="KU1369" s="79"/>
      <c r="KV1369" s="79"/>
      <c r="KW1369" s="79"/>
      <c r="KX1369" s="79"/>
      <c r="KY1369" s="79"/>
      <c r="KZ1369" s="79"/>
      <c r="LA1369" s="79"/>
      <c r="LB1369" s="79"/>
      <c r="LC1369" s="79"/>
      <c r="LD1369" s="79"/>
      <c r="LE1369" s="79"/>
      <c r="LF1369" s="79"/>
      <c r="LG1369" s="79"/>
      <c r="LH1369" s="79"/>
      <c r="LI1369" s="79"/>
      <c r="LJ1369" s="79"/>
      <c r="LK1369" s="79"/>
      <c r="LL1369" s="79"/>
      <c r="LM1369" s="79"/>
      <c r="LN1369" s="79"/>
      <c r="LO1369" s="79"/>
      <c r="LP1369" s="79"/>
      <c r="LQ1369" s="79"/>
      <c r="LR1369" s="79"/>
      <c r="LS1369" s="79"/>
      <c r="LT1369" s="79"/>
      <c r="LU1369" s="79"/>
      <c r="LV1369" s="79"/>
      <c r="LW1369" s="79"/>
      <c r="LX1369" s="79"/>
      <c r="LY1369" s="79"/>
      <c r="LZ1369" s="79"/>
      <c r="MA1369" s="79"/>
      <c r="MB1369" s="79"/>
      <c r="MC1369" s="79"/>
      <c r="MD1369" s="79"/>
      <c r="ME1369" s="79"/>
      <c r="MF1369" s="79"/>
      <c r="MG1369" s="79"/>
      <c r="MH1369" s="79"/>
      <c r="MI1369" s="79"/>
      <c r="MJ1369" s="79"/>
      <c r="MK1369" s="79"/>
      <c r="ML1369" s="79"/>
      <c r="MM1369" s="79"/>
      <c r="MN1369" s="79"/>
      <c r="MO1369" s="79"/>
      <c r="MP1369" s="79"/>
      <c r="MQ1369" s="79"/>
      <c r="MR1369" s="79"/>
      <c r="MS1369" s="79"/>
      <c r="MT1369" s="79"/>
      <c r="MU1369" s="79"/>
      <c r="MV1369" s="79"/>
      <c r="MW1369" s="79"/>
      <c r="MX1369" s="79"/>
      <c r="MY1369" s="79"/>
      <c r="MZ1369" s="79"/>
      <c r="NA1369" s="79"/>
      <c r="NB1369" s="79"/>
      <c r="NC1369" s="79"/>
      <c r="ND1369" s="79"/>
      <c r="NE1369" s="79"/>
      <c r="NF1369" s="79"/>
      <c r="NG1369" s="79"/>
      <c r="NH1369" s="79"/>
      <c r="NI1369" s="79"/>
      <c r="NJ1369" s="79"/>
      <c r="NK1369" s="79"/>
      <c r="NL1369" s="79"/>
      <c r="NM1369" s="79"/>
      <c r="NN1369" s="79"/>
      <c r="NO1369" s="79"/>
      <c r="NP1369" s="79"/>
      <c r="NQ1369" s="79"/>
      <c r="NR1369" s="79"/>
      <c r="NS1369" s="79"/>
      <c r="NT1369" s="79"/>
      <c r="NU1369" s="79"/>
      <c r="NV1369" s="79"/>
      <c r="NW1369" s="79"/>
      <c r="NX1369" s="79"/>
      <c r="NY1369" s="79"/>
      <c r="NZ1369" s="79"/>
      <c r="OA1369" s="79"/>
      <c r="OB1369" s="79"/>
      <c r="OC1369" s="79"/>
      <c r="OD1369" s="79"/>
      <c r="OE1369" s="79"/>
      <c r="OF1369" s="79"/>
      <c r="OG1369" s="79"/>
      <c r="OH1369" s="79"/>
      <c r="OI1369" s="79"/>
      <c r="OJ1369" s="79"/>
      <c r="OK1369" s="79"/>
      <c r="OL1369" s="79"/>
      <c r="OM1369" s="79"/>
      <c r="ON1369" s="79"/>
      <c r="OO1369" s="79"/>
      <c r="OP1369" s="79"/>
      <c r="OQ1369" s="79"/>
      <c r="OR1369" s="79"/>
      <c r="OS1369" s="79"/>
      <c r="OT1369" s="79"/>
      <c r="OU1369" s="79"/>
      <c r="OV1369" s="79"/>
      <c r="OW1369" s="79"/>
      <c r="OX1369" s="79"/>
      <c r="OY1369" s="79"/>
      <c r="OZ1369" s="79"/>
      <c r="PA1369" s="79"/>
      <c r="PB1369" s="79"/>
      <c r="PC1369" s="79"/>
      <c r="PD1369" s="79"/>
      <c r="PE1369" s="79"/>
      <c r="PF1369" s="79"/>
      <c r="PG1369" s="79"/>
      <c r="PH1369" s="79"/>
      <c r="PI1369" s="79"/>
      <c r="PJ1369" s="79"/>
      <c r="PK1369" s="79"/>
      <c r="PL1369" s="79"/>
      <c r="PM1369" s="79"/>
      <c r="PN1369" s="79"/>
      <c r="PO1369" s="79"/>
      <c r="PP1369" s="79"/>
      <c r="PQ1369" s="79"/>
      <c r="PR1369" s="79"/>
      <c r="PS1369" s="79"/>
      <c r="PT1369" s="79"/>
      <c r="PU1369" s="79"/>
      <c r="PV1369" s="79"/>
      <c r="PW1369" s="79"/>
      <c r="PX1369" s="79"/>
      <c r="PY1369" s="79"/>
      <c r="PZ1369" s="79"/>
      <c r="QA1369" s="79"/>
      <c r="QB1369" s="79"/>
      <c r="QC1369" s="79"/>
      <c r="QD1369" s="79"/>
      <c r="QE1369" s="79"/>
      <c r="QF1369" s="79"/>
      <c r="QG1369" s="79"/>
      <c r="QH1369" s="79"/>
      <c r="QI1369" s="79"/>
      <c r="QJ1369" s="79"/>
      <c r="QK1369" s="79"/>
      <c r="QL1369" s="79"/>
      <c r="QM1369" s="79"/>
      <c r="QN1369" s="79"/>
      <c r="QO1369" s="79"/>
      <c r="QP1369" s="79"/>
      <c r="QQ1369" s="79"/>
      <c r="QR1369" s="79"/>
      <c r="QS1369" s="79"/>
      <c r="QT1369" s="79"/>
      <c r="QU1369" s="79"/>
      <c r="QV1369" s="79"/>
      <c r="QW1369" s="79"/>
      <c r="QX1369" s="79"/>
      <c r="QY1369" s="79"/>
      <c r="QZ1369" s="79"/>
      <c r="RA1369" s="79"/>
      <c r="RB1369" s="79"/>
      <c r="RC1369" s="79"/>
      <c r="RD1369" s="79"/>
      <c r="RE1369" s="79"/>
      <c r="RF1369" s="79"/>
      <c r="RG1369" s="79"/>
      <c r="RH1369" s="79"/>
      <c r="RI1369" s="79"/>
      <c r="RJ1369" s="79"/>
      <c r="RK1369" s="79"/>
      <c r="RL1369" s="79"/>
      <c r="RM1369" s="79"/>
      <c r="RN1369" s="79"/>
      <c r="RO1369" s="79"/>
      <c r="RP1369" s="79"/>
      <c r="RQ1369" s="79"/>
      <c r="RR1369" s="79"/>
      <c r="RS1369" s="79"/>
      <c r="RT1369" s="79"/>
      <c r="RU1369" s="79"/>
      <c r="RV1369" s="79"/>
      <c r="RW1369" s="79"/>
      <c r="RX1369" s="79"/>
      <c r="RY1369" s="79"/>
      <c r="RZ1369" s="79"/>
      <c r="SA1369" s="79"/>
      <c r="SB1369" s="79"/>
      <c r="SC1369" s="79"/>
      <c r="SD1369" s="79"/>
      <c r="SE1369" s="79"/>
      <c r="SF1369" s="79"/>
      <c r="SG1369" s="79"/>
      <c r="SH1369" s="79"/>
      <c r="SI1369" s="79"/>
      <c r="SJ1369" s="79"/>
      <c r="SK1369" s="79"/>
      <c r="SL1369" s="79"/>
      <c r="SM1369" s="79"/>
      <c r="SN1369" s="79"/>
      <c r="SO1369" s="79"/>
      <c r="SP1369" s="79"/>
      <c r="SQ1369" s="79"/>
      <c r="SR1369" s="79"/>
      <c r="SS1369" s="79"/>
      <c r="ST1369" s="79"/>
      <c r="SU1369" s="79"/>
      <c r="SV1369" s="79"/>
      <c r="SW1369" s="79"/>
      <c r="SX1369" s="79"/>
      <c r="SY1369" s="79"/>
      <c r="SZ1369" s="79"/>
      <c r="TA1369" s="79"/>
      <c r="TB1369" s="79"/>
      <c r="TC1369" s="79"/>
      <c r="TD1369" s="79"/>
      <c r="TE1369" s="79"/>
      <c r="TF1369" s="79"/>
      <c r="TG1369" s="79"/>
      <c r="TH1369" s="79"/>
      <c r="TI1369" s="79"/>
      <c r="TJ1369" s="79"/>
      <c r="TK1369" s="79"/>
      <c r="TL1369" s="79"/>
      <c r="TM1369" s="79"/>
      <c r="TN1369" s="79"/>
      <c r="TO1369" s="79"/>
      <c r="TP1369" s="79"/>
      <c r="TQ1369" s="79"/>
      <c r="TR1369" s="79"/>
      <c r="TS1369" s="79"/>
      <c r="TT1369" s="79"/>
      <c r="TU1369" s="79"/>
      <c r="TV1369" s="79"/>
      <c r="TW1369" s="79"/>
      <c r="TX1369" s="79"/>
      <c r="TY1369" s="79"/>
      <c r="TZ1369" s="79"/>
      <c r="UA1369" s="79"/>
      <c r="UB1369" s="79"/>
      <c r="UC1369" s="79"/>
      <c r="UD1369" s="79"/>
      <c r="UE1369" s="79"/>
      <c r="UF1369" s="79"/>
      <c r="UG1369" s="79"/>
      <c r="UH1369" s="79"/>
      <c r="UI1369" s="79"/>
      <c r="UJ1369" s="79"/>
      <c r="UK1369" s="79"/>
      <c r="UL1369" s="79"/>
      <c r="UM1369" s="79"/>
      <c r="UN1369" s="79"/>
      <c r="UO1369" s="79"/>
      <c r="UP1369" s="79"/>
      <c r="UQ1369" s="79"/>
      <c r="UR1369" s="79"/>
      <c r="US1369" s="79"/>
      <c r="UT1369" s="79"/>
      <c r="UU1369" s="79"/>
      <c r="UV1369" s="79"/>
      <c r="UW1369" s="79"/>
      <c r="UX1369" s="79"/>
      <c r="UY1369" s="79"/>
      <c r="UZ1369" s="79"/>
      <c r="VA1369" s="79"/>
      <c r="VB1369" s="79"/>
      <c r="VC1369" s="79"/>
      <c r="VD1369" s="79"/>
      <c r="VE1369" s="79"/>
      <c r="VF1369" s="79"/>
      <c r="VG1369" s="79"/>
      <c r="VH1369" s="79"/>
      <c r="VI1369" s="79"/>
      <c r="VJ1369" s="79"/>
      <c r="VK1369" s="79"/>
      <c r="VL1369" s="79"/>
      <c r="VM1369" s="79"/>
      <c r="VN1369" s="79"/>
      <c r="VO1369" s="79"/>
      <c r="VP1369" s="79"/>
      <c r="VQ1369" s="79"/>
      <c r="VR1369" s="79"/>
      <c r="VS1369" s="79"/>
      <c r="VT1369" s="79"/>
      <c r="VU1369" s="79"/>
      <c r="VV1369" s="79"/>
      <c r="VW1369" s="79"/>
      <c r="VX1369" s="79"/>
      <c r="VY1369" s="79"/>
      <c r="VZ1369" s="79"/>
      <c r="WA1369" s="79"/>
      <c r="WB1369" s="79"/>
      <c r="WC1369" s="79"/>
    </row>
    <row r="1370" spans="1:601" s="102" customFormat="1">
      <c r="A1370" s="54">
        <f>IF(C1370=C1369,A1369,IF(C1370=(C1369+1),A1369,(A1369+1)))</f>
        <v>203</v>
      </c>
      <c r="B1370" s="50" t="str">
        <f>IF(L1370="Stroke",IF(M1370=M1369,IF(A1370&lt;&gt;A1369,1,IF(L1369="Stroke",B1369+1,IF(L1368="Stroke",B1368+1,IF(L1367="Stroke",B1367+1,IF(L1366="Stroke",B1366+1,IF(L1365="Stroke",B1365+1,IF(L1364="Stroke",B1364+1,IF(L1363="Stroke",B1363+1,"")))))))),IF(A1370&lt;&gt;A1368,1,IF(M1370=M1368,IF(L1368="Stroke",B1368+1,IF(M1370=M1367,IF(L1367="Stroke",B1367+1,""))),1))),"")</f>
        <v/>
      </c>
      <c r="C1370" s="54">
        <f t="shared" si="42"/>
        <v>52362</v>
      </c>
      <c r="D1370" s="54" t="str">
        <f t="shared" si="43"/>
        <v>201826</v>
      </c>
      <c r="E1370" s="54">
        <v>2018</v>
      </c>
      <c r="F1370" s="54">
        <v>2</v>
      </c>
      <c r="G1370" s="54">
        <v>6</v>
      </c>
      <c r="H1370" s="54">
        <v>14</v>
      </c>
      <c r="I1370" s="54">
        <v>32</v>
      </c>
      <c r="J1370" s="54">
        <v>42</v>
      </c>
      <c r="K1370" s="54">
        <v>791</v>
      </c>
      <c r="L1370" s="54" t="s">
        <v>182</v>
      </c>
      <c r="M1370" s="54">
        <v>1</v>
      </c>
      <c r="N1370" s="54" t="s">
        <v>21</v>
      </c>
      <c r="O1370" s="54" t="s">
        <v>27</v>
      </c>
      <c r="P1370" s="54">
        <v>0</v>
      </c>
      <c r="Q1370" s="54"/>
      <c r="R1370" s="61"/>
      <c r="S1370" s="61"/>
      <c r="T1370" s="61"/>
      <c r="U1370" s="79"/>
      <c r="V1370" s="79"/>
      <c r="W1370" s="79"/>
      <c r="X1370" s="79"/>
      <c r="Y1370" s="79"/>
      <c r="Z1370" s="79"/>
      <c r="AA1370" s="79"/>
      <c r="AB1370" s="79"/>
      <c r="AC1370" s="79"/>
      <c r="AD1370" s="79"/>
      <c r="AE1370" s="79"/>
      <c r="AF1370" s="79"/>
      <c r="AG1370" s="79"/>
      <c r="AH1370" s="79"/>
      <c r="AI1370" s="79"/>
      <c r="AJ1370" s="79"/>
      <c r="AK1370" s="79"/>
      <c r="AL1370" s="79"/>
      <c r="AM1370" s="79"/>
      <c r="AN1370" s="79"/>
      <c r="AO1370" s="79"/>
      <c r="AP1370" s="79"/>
      <c r="AQ1370" s="79"/>
      <c r="AR1370" s="79"/>
      <c r="AS1370" s="79"/>
      <c r="AT1370" s="79"/>
      <c r="AU1370" s="79"/>
      <c r="AV1370" s="79"/>
      <c r="AW1370" s="79"/>
      <c r="AX1370" s="79"/>
      <c r="AY1370" s="79"/>
      <c r="AZ1370" s="79"/>
      <c r="BA1370" s="79"/>
      <c r="BB1370" s="79"/>
      <c r="BC1370" s="79"/>
      <c r="BD1370" s="79"/>
      <c r="BE1370" s="79"/>
      <c r="BF1370" s="79"/>
      <c r="BG1370" s="79"/>
      <c r="BH1370" s="79"/>
      <c r="BI1370" s="79"/>
      <c r="BJ1370" s="79"/>
      <c r="BK1370" s="79"/>
      <c r="BL1370" s="79"/>
      <c r="BM1370" s="79"/>
      <c r="BN1370" s="79"/>
      <c r="BO1370" s="79"/>
      <c r="BP1370" s="79"/>
      <c r="BQ1370" s="79"/>
      <c r="BR1370" s="79"/>
      <c r="BS1370" s="79"/>
      <c r="BT1370" s="79"/>
      <c r="BU1370" s="79"/>
      <c r="BV1370" s="79"/>
      <c r="BW1370" s="79"/>
      <c r="BX1370" s="79"/>
      <c r="BY1370" s="79"/>
      <c r="BZ1370" s="79"/>
      <c r="CA1370" s="79"/>
      <c r="CB1370" s="79"/>
      <c r="CC1370" s="79"/>
      <c r="CD1370" s="79"/>
      <c r="CE1370" s="79"/>
      <c r="CF1370" s="79"/>
      <c r="CG1370" s="79"/>
      <c r="CH1370" s="79"/>
      <c r="CI1370" s="79"/>
      <c r="CJ1370" s="79"/>
      <c r="CK1370" s="79"/>
      <c r="CL1370" s="79"/>
      <c r="CM1370" s="79"/>
      <c r="CN1370" s="79"/>
      <c r="CO1370" s="79"/>
      <c r="CP1370" s="79"/>
      <c r="CQ1370" s="79"/>
      <c r="CR1370" s="79"/>
      <c r="CS1370" s="79"/>
      <c r="CT1370" s="79"/>
      <c r="CU1370" s="79"/>
      <c r="CV1370" s="79"/>
      <c r="CW1370" s="79"/>
      <c r="CX1370" s="79"/>
      <c r="CY1370" s="79"/>
      <c r="CZ1370" s="79"/>
      <c r="DA1370" s="79"/>
      <c r="DB1370" s="79"/>
      <c r="DC1370" s="79"/>
      <c r="DD1370" s="79"/>
      <c r="DE1370" s="79"/>
      <c r="DF1370" s="79"/>
      <c r="DG1370" s="79"/>
      <c r="DH1370" s="79"/>
      <c r="DI1370" s="79"/>
      <c r="DJ1370" s="79"/>
      <c r="DK1370" s="79"/>
      <c r="DL1370" s="79"/>
      <c r="DM1370" s="79"/>
      <c r="DN1370" s="79"/>
      <c r="DO1370" s="79"/>
      <c r="DP1370" s="79"/>
      <c r="DQ1370" s="79"/>
      <c r="DR1370" s="79"/>
      <c r="DS1370" s="79"/>
      <c r="DT1370" s="79"/>
      <c r="DU1370" s="79"/>
      <c r="DV1370" s="79"/>
      <c r="DW1370" s="79"/>
      <c r="DX1370" s="79"/>
      <c r="DY1370" s="79"/>
      <c r="DZ1370" s="79"/>
      <c r="EA1370" s="79"/>
      <c r="EB1370" s="79"/>
      <c r="EC1370" s="79"/>
      <c r="ED1370" s="79"/>
      <c r="EE1370" s="79"/>
      <c r="EF1370" s="79"/>
      <c r="EG1370" s="79"/>
      <c r="EH1370" s="79"/>
      <c r="EI1370" s="79"/>
      <c r="EJ1370" s="79"/>
      <c r="EK1370" s="79"/>
      <c r="EL1370" s="79"/>
      <c r="EM1370" s="79"/>
      <c r="EN1370" s="79"/>
      <c r="EO1370" s="79"/>
      <c r="EP1370" s="79"/>
      <c r="EQ1370" s="79"/>
      <c r="ER1370" s="79"/>
      <c r="ES1370" s="79"/>
      <c r="ET1370" s="79"/>
      <c r="EU1370" s="79"/>
      <c r="EV1370" s="79"/>
      <c r="EW1370" s="79"/>
      <c r="EX1370" s="79"/>
      <c r="EY1370" s="79"/>
      <c r="EZ1370" s="79"/>
      <c r="FA1370" s="79"/>
      <c r="FB1370" s="79"/>
      <c r="FC1370" s="79"/>
      <c r="FD1370" s="79"/>
      <c r="FE1370" s="79"/>
      <c r="FF1370" s="79"/>
      <c r="FG1370" s="79"/>
      <c r="FH1370" s="79"/>
      <c r="FI1370" s="79"/>
      <c r="FJ1370" s="79"/>
      <c r="FK1370" s="79"/>
      <c r="FL1370" s="79"/>
      <c r="FM1370" s="79"/>
      <c r="FN1370" s="79"/>
      <c r="FO1370" s="79"/>
      <c r="FP1370" s="79"/>
      <c r="FQ1370" s="79"/>
      <c r="FR1370" s="79"/>
      <c r="FS1370" s="79"/>
      <c r="FT1370" s="79"/>
      <c r="FU1370" s="79"/>
      <c r="FV1370" s="79"/>
      <c r="FW1370" s="79"/>
      <c r="FX1370" s="79"/>
      <c r="FY1370" s="79"/>
      <c r="FZ1370" s="79"/>
      <c r="GA1370" s="79"/>
      <c r="GB1370" s="79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79"/>
      <c r="HP1370" s="79"/>
      <c r="HQ1370" s="79"/>
      <c r="HR1370" s="79"/>
      <c r="HS1370" s="79"/>
      <c r="HT1370" s="79"/>
      <c r="HU1370" s="79"/>
      <c r="HV1370" s="79"/>
      <c r="HW1370" s="79"/>
      <c r="HX1370" s="79"/>
      <c r="HY1370" s="79"/>
      <c r="HZ1370" s="79"/>
      <c r="IA1370" s="79"/>
      <c r="IB1370" s="79"/>
      <c r="IC1370" s="79"/>
      <c r="ID1370" s="79"/>
      <c r="IE1370" s="79"/>
      <c r="IF1370" s="79"/>
      <c r="IG1370" s="79"/>
      <c r="IH1370" s="79"/>
      <c r="II1370" s="79"/>
      <c r="IJ1370" s="79"/>
      <c r="IK1370" s="79"/>
      <c r="IL1370" s="79"/>
      <c r="IM1370" s="79"/>
      <c r="IN1370" s="79"/>
      <c r="IO1370" s="79"/>
      <c r="IP1370" s="79"/>
      <c r="IQ1370" s="79"/>
      <c r="IR1370" s="79"/>
      <c r="IS1370" s="79"/>
      <c r="IT1370" s="79"/>
      <c r="IU1370" s="79"/>
      <c r="IV1370" s="79"/>
      <c r="IW1370" s="79"/>
      <c r="IX1370" s="79"/>
      <c r="IY1370" s="79"/>
      <c r="IZ1370" s="79"/>
      <c r="JA1370" s="79"/>
      <c r="JB1370" s="79"/>
      <c r="JC1370" s="79"/>
      <c r="JD1370" s="79"/>
      <c r="JE1370" s="79"/>
      <c r="JF1370" s="79"/>
      <c r="JG1370" s="79"/>
      <c r="JH1370" s="79"/>
      <c r="JI1370" s="79"/>
      <c r="JJ1370" s="79"/>
      <c r="JK1370" s="79"/>
      <c r="JL1370" s="79"/>
      <c r="JM1370" s="79"/>
      <c r="JN1370" s="79"/>
      <c r="JO1370" s="79"/>
      <c r="JP1370" s="79"/>
      <c r="JQ1370" s="79"/>
      <c r="JR1370" s="79"/>
      <c r="JS1370" s="79"/>
      <c r="JT1370" s="79"/>
      <c r="JU1370" s="79"/>
      <c r="JV1370" s="79"/>
      <c r="JW1370" s="79"/>
      <c r="JX1370" s="79"/>
      <c r="JY1370" s="79"/>
      <c r="JZ1370" s="79"/>
      <c r="KA1370" s="79"/>
      <c r="KB1370" s="79"/>
      <c r="KC1370" s="79"/>
      <c r="KD1370" s="79"/>
      <c r="KE1370" s="79"/>
      <c r="KF1370" s="79"/>
      <c r="KG1370" s="79"/>
      <c r="KH1370" s="79"/>
      <c r="KI1370" s="79"/>
      <c r="KJ1370" s="79"/>
      <c r="KK1370" s="79"/>
      <c r="KL1370" s="79"/>
      <c r="KM1370" s="79"/>
      <c r="KN1370" s="79"/>
      <c r="KO1370" s="79"/>
      <c r="KP1370" s="79"/>
      <c r="KQ1370" s="79"/>
      <c r="KR1370" s="79"/>
      <c r="KS1370" s="79"/>
      <c r="KT1370" s="79"/>
      <c r="KU1370" s="79"/>
      <c r="KV1370" s="79"/>
      <c r="KW1370" s="79"/>
      <c r="KX1370" s="79"/>
      <c r="KY1370" s="79"/>
      <c r="KZ1370" s="79"/>
      <c r="LA1370" s="79"/>
      <c r="LB1370" s="79"/>
      <c r="LC1370" s="79"/>
      <c r="LD1370" s="79"/>
      <c r="LE1370" s="79"/>
      <c r="LF1370" s="79"/>
      <c r="LG1370" s="79"/>
      <c r="LH1370" s="79"/>
      <c r="LI1370" s="79"/>
      <c r="LJ1370" s="79"/>
      <c r="LK1370" s="79"/>
      <c r="LL1370" s="79"/>
      <c r="LM1370" s="79"/>
      <c r="LN1370" s="79"/>
      <c r="LO1370" s="79"/>
      <c r="LP1370" s="79"/>
      <c r="LQ1370" s="79"/>
      <c r="LR1370" s="79"/>
      <c r="LS1370" s="79"/>
      <c r="LT1370" s="79"/>
      <c r="LU1370" s="79"/>
      <c r="LV1370" s="79"/>
      <c r="LW1370" s="79"/>
      <c r="LX1370" s="79"/>
      <c r="LY1370" s="79"/>
      <c r="LZ1370" s="79"/>
      <c r="MA1370" s="79"/>
      <c r="MB1370" s="79"/>
      <c r="MC1370" s="79"/>
      <c r="MD1370" s="79"/>
      <c r="ME1370" s="79"/>
      <c r="MF1370" s="79"/>
      <c r="MG1370" s="79"/>
      <c r="MH1370" s="79"/>
      <c r="MI1370" s="79"/>
      <c r="MJ1370" s="79"/>
      <c r="MK1370" s="79"/>
      <c r="ML1370" s="79"/>
      <c r="MM1370" s="79"/>
      <c r="MN1370" s="79"/>
      <c r="MO1370" s="79"/>
      <c r="MP1370" s="79"/>
      <c r="MQ1370" s="79"/>
      <c r="MR1370" s="79"/>
      <c r="MS1370" s="79"/>
      <c r="MT1370" s="79"/>
      <c r="MU1370" s="79"/>
      <c r="MV1370" s="79"/>
      <c r="MW1370" s="79"/>
      <c r="MX1370" s="79"/>
      <c r="MY1370" s="79"/>
      <c r="MZ1370" s="79"/>
      <c r="NA1370" s="79"/>
      <c r="NB1370" s="79"/>
      <c r="NC1370" s="79"/>
      <c r="ND1370" s="79"/>
      <c r="NE1370" s="79"/>
      <c r="NF1370" s="79"/>
      <c r="NG1370" s="79"/>
      <c r="NH1370" s="79"/>
      <c r="NI1370" s="79"/>
      <c r="NJ1370" s="79"/>
      <c r="NK1370" s="79"/>
      <c r="NL1370" s="79"/>
      <c r="NM1370" s="79"/>
      <c r="NN1370" s="79"/>
      <c r="NO1370" s="79"/>
      <c r="NP1370" s="79"/>
      <c r="NQ1370" s="79"/>
      <c r="NR1370" s="79"/>
      <c r="NS1370" s="79"/>
      <c r="NT1370" s="79"/>
      <c r="NU1370" s="79"/>
      <c r="NV1370" s="79"/>
      <c r="NW1370" s="79"/>
      <c r="NX1370" s="79"/>
      <c r="NY1370" s="79"/>
      <c r="NZ1370" s="79"/>
      <c r="OA1370" s="79"/>
      <c r="OB1370" s="79"/>
      <c r="OC1370" s="79"/>
      <c r="OD1370" s="79"/>
      <c r="OE1370" s="79"/>
      <c r="OF1370" s="79"/>
      <c r="OG1370" s="79"/>
      <c r="OH1370" s="79"/>
      <c r="OI1370" s="79"/>
      <c r="OJ1370" s="79"/>
      <c r="OK1370" s="79"/>
      <c r="OL1370" s="79"/>
      <c r="OM1370" s="79"/>
      <c r="ON1370" s="79"/>
      <c r="OO1370" s="79"/>
      <c r="OP1370" s="79"/>
      <c r="OQ1370" s="79"/>
      <c r="OR1370" s="79"/>
      <c r="OS1370" s="79"/>
      <c r="OT1370" s="79"/>
      <c r="OU1370" s="79"/>
      <c r="OV1370" s="79"/>
      <c r="OW1370" s="79"/>
      <c r="OX1370" s="79"/>
      <c r="OY1370" s="79"/>
      <c r="OZ1370" s="79"/>
      <c r="PA1370" s="79"/>
      <c r="PB1370" s="79"/>
      <c r="PC1370" s="79"/>
      <c r="PD1370" s="79"/>
      <c r="PE1370" s="79"/>
      <c r="PF1370" s="79"/>
      <c r="PG1370" s="79"/>
      <c r="PH1370" s="79"/>
      <c r="PI1370" s="79"/>
      <c r="PJ1370" s="79"/>
      <c r="PK1370" s="79"/>
      <c r="PL1370" s="79"/>
      <c r="PM1370" s="79"/>
      <c r="PN1370" s="79"/>
      <c r="PO1370" s="79"/>
      <c r="PP1370" s="79"/>
      <c r="PQ1370" s="79"/>
      <c r="PR1370" s="79"/>
      <c r="PS1370" s="79"/>
      <c r="PT1370" s="79"/>
      <c r="PU1370" s="79"/>
      <c r="PV1370" s="79"/>
      <c r="PW1370" s="79"/>
      <c r="PX1370" s="79"/>
      <c r="PY1370" s="79"/>
      <c r="PZ1370" s="79"/>
      <c r="QA1370" s="79"/>
      <c r="QB1370" s="79"/>
      <c r="QC1370" s="79"/>
      <c r="QD1370" s="79"/>
      <c r="QE1370" s="79"/>
      <c r="QF1370" s="79"/>
      <c r="QG1370" s="79"/>
      <c r="QH1370" s="79"/>
      <c r="QI1370" s="79"/>
      <c r="QJ1370" s="79"/>
      <c r="QK1370" s="79"/>
      <c r="QL1370" s="79"/>
      <c r="QM1370" s="79"/>
      <c r="QN1370" s="79"/>
      <c r="QO1370" s="79"/>
      <c r="QP1370" s="79"/>
      <c r="QQ1370" s="79"/>
      <c r="QR1370" s="79"/>
      <c r="QS1370" s="79"/>
      <c r="QT1370" s="79"/>
      <c r="QU1370" s="79"/>
      <c r="QV1370" s="79"/>
      <c r="QW1370" s="79"/>
      <c r="QX1370" s="79"/>
      <c r="QY1370" s="79"/>
      <c r="QZ1370" s="79"/>
      <c r="RA1370" s="79"/>
      <c r="RB1370" s="79"/>
      <c r="RC1370" s="79"/>
      <c r="RD1370" s="79"/>
      <c r="RE1370" s="79"/>
      <c r="RF1370" s="79"/>
      <c r="RG1370" s="79"/>
      <c r="RH1370" s="79"/>
      <c r="RI1370" s="79"/>
      <c r="RJ1370" s="79"/>
      <c r="RK1370" s="79"/>
      <c r="RL1370" s="79"/>
      <c r="RM1370" s="79"/>
      <c r="RN1370" s="79"/>
      <c r="RO1370" s="79"/>
      <c r="RP1370" s="79"/>
      <c r="RQ1370" s="79"/>
      <c r="RR1370" s="79"/>
      <c r="RS1370" s="79"/>
      <c r="RT1370" s="79"/>
      <c r="RU1370" s="79"/>
      <c r="RV1370" s="79"/>
      <c r="RW1370" s="79"/>
      <c r="RX1370" s="79"/>
      <c r="RY1370" s="79"/>
      <c r="RZ1370" s="79"/>
      <c r="SA1370" s="79"/>
      <c r="SB1370" s="79"/>
      <c r="SC1370" s="79"/>
      <c r="SD1370" s="79"/>
      <c r="SE1370" s="79"/>
      <c r="SF1370" s="79"/>
      <c r="SG1370" s="79"/>
      <c r="SH1370" s="79"/>
      <c r="SI1370" s="79"/>
      <c r="SJ1370" s="79"/>
      <c r="SK1370" s="79"/>
      <c r="SL1370" s="79"/>
      <c r="SM1370" s="79"/>
      <c r="SN1370" s="79"/>
      <c r="SO1370" s="79"/>
      <c r="SP1370" s="79"/>
      <c r="SQ1370" s="79"/>
      <c r="SR1370" s="79"/>
      <c r="SS1370" s="79"/>
      <c r="ST1370" s="79"/>
      <c r="SU1370" s="79"/>
      <c r="SV1370" s="79"/>
      <c r="SW1370" s="79"/>
      <c r="SX1370" s="79"/>
      <c r="SY1370" s="79"/>
      <c r="SZ1370" s="79"/>
      <c r="TA1370" s="79"/>
      <c r="TB1370" s="79"/>
      <c r="TC1370" s="79"/>
      <c r="TD1370" s="79"/>
      <c r="TE1370" s="79"/>
      <c r="TF1370" s="79"/>
      <c r="TG1370" s="79"/>
      <c r="TH1370" s="79"/>
      <c r="TI1370" s="79"/>
      <c r="TJ1370" s="79"/>
      <c r="TK1370" s="79"/>
      <c r="TL1370" s="79"/>
      <c r="TM1370" s="79"/>
      <c r="TN1370" s="79"/>
      <c r="TO1370" s="79"/>
      <c r="TP1370" s="79"/>
      <c r="TQ1370" s="79"/>
      <c r="TR1370" s="79"/>
      <c r="TS1370" s="79"/>
      <c r="TT1370" s="79"/>
      <c r="TU1370" s="79"/>
      <c r="TV1370" s="79"/>
      <c r="TW1370" s="79"/>
      <c r="TX1370" s="79"/>
      <c r="TY1370" s="79"/>
      <c r="TZ1370" s="79"/>
      <c r="UA1370" s="79"/>
      <c r="UB1370" s="79"/>
      <c r="UC1370" s="79"/>
      <c r="UD1370" s="79"/>
      <c r="UE1370" s="79"/>
      <c r="UF1370" s="79"/>
      <c r="UG1370" s="79"/>
      <c r="UH1370" s="79"/>
      <c r="UI1370" s="79"/>
      <c r="UJ1370" s="79"/>
      <c r="UK1370" s="79"/>
      <c r="UL1370" s="79"/>
      <c r="UM1370" s="79"/>
      <c r="UN1370" s="79"/>
      <c r="UO1370" s="79"/>
      <c r="UP1370" s="79"/>
      <c r="UQ1370" s="79"/>
      <c r="UR1370" s="79"/>
      <c r="US1370" s="79"/>
      <c r="UT1370" s="79"/>
      <c r="UU1370" s="79"/>
      <c r="UV1370" s="79"/>
      <c r="UW1370" s="79"/>
      <c r="UX1370" s="79"/>
      <c r="UY1370" s="79"/>
      <c r="UZ1370" s="79"/>
      <c r="VA1370" s="79"/>
      <c r="VB1370" s="79"/>
      <c r="VC1370" s="79"/>
      <c r="VD1370" s="79"/>
      <c r="VE1370" s="79"/>
      <c r="VF1370" s="79"/>
      <c r="VG1370" s="79"/>
      <c r="VH1370" s="79"/>
      <c r="VI1370" s="79"/>
      <c r="VJ1370" s="79"/>
      <c r="VK1370" s="79"/>
      <c r="VL1370" s="79"/>
      <c r="VM1370" s="79"/>
      <c r="VN1370" s="79"/>
      <c r="VO1370" s="79"/>
      <c r="VP1370" s="79"/>
      <c r="VQ1370" s="79"/>
      <c r="VR1370" s="79"/>
      <c r="VS1370" s="79"/>
      <c r="VT1370" s="79"/>
      <c r="VU1370" s="79"/>
      <c r="VV1370" s="79"/>
      <c r="VW1370" s="79"/>
      <c r="VX1370" s="79"/>
      <c r="VY1370" s="79"/>
      <c r="VZ1370" s="79"/>
      <c r="WA1370" s="79"/>
      <c r="WB1370" s="79"/>
      <c r="WC1370" s="79"/>
    </row>
    <row r="1371" spans="1:601" s="102" customFormat="1">
      <c r="A1371" s="53">
        <f>IF(C1371=C1370,A1370,IF(C1371=(C1370+1),A1370,(A1370+1)))</f>
        <v>204</v>
      </c>
      <c r="B1371" s="50">
        <f>IF(L1371="Stroke",IF(M1371=M1370,IF(A1371&lt;&gt;A1370,1,IF(L1370="Stroke",B1370+1,IF(L1369="Stroke",B1369+1,IF(L1368="Stroke",B1368+1,IF(L1367="Stroke",B1367+1,IF(L1366="Stroke",B1366+1,IF(L1365="Stroke",B1365+1,IF(L1364="Stroke",B1364+1,"")))))))),IF(A1371&lt;&gt;A1369,1,IF(M1371=M1369,IF(L1369="Stroke",B1369+1,IF(M1371=M1368,IF(L1368="Stroke",B1368+1,""))),1))),"")</f>
        <v>1</v>
      </c>
      <c r="C1371" s="53">
        <f t="shared" si="42"/>
        <v>52485</v>
      </c>
      <c r="D1371" s="53" t="str">
        <f t="shared" si="43"/>
        <v>201826</v>
      </c>
      <c r="E1371" s="53">
        <v>2018</v>
      </c>
      <c r="F1371" s="53">
        <v>2</v>
      </c>
      <c r="G1371" s="53">
        <v>6</v>
      </c>
      <c r="H1371" s="53">
        <v>14</v>
      </c>
      <c r="I1371" s="53">
        <v>34</v>
      </c>
      <c r="J1371" s="53">
        <v>45</v>
      </c>
      <c r="K1371" s="53">
        <v>62</v>
      </c>
      <c r="L1371" s="53" t="s">
        <v>26</v>
      </c>
      <c r="M1371" s="53">
        <v>1</v>
      </c>
      <c r="N1371" s="53" t="s">
        <v>21</v>
      </c>
      <c r="O1371" s="53" t="s">
        <v>27</v>
      </c>
      <c r="P1371" s="53">
        <v>8</v>
      </c>
      <c r="Q1371" s="53"/>
      <c r="R1371" s="61"/>
      <c r="S1371" s="61"/>
      <c r="T1371" s="61"/>
      <c r="U1371" s="79"/>
      <c r="V1371" s="79"/>
      <c r="W1371" s="79"/>
      <c r="X1371" s="79"/>
      <c r="Y1371" s="79"/>
      <c r="Z1371" s="79"/>
      <c r="AA1371" s="79"/>
      <c r="AB1371" s="79"/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/>
      <c r="AO1371" s="79"/>
      <c r="AP1371" s="79"/>
      <c r="AQ1371" s="79"/>
      <c r="AR1371" s="79"/>
      <c r="AS1371" s="79"/>
      <c r="AT1371" s="79"/>
      <c r="AU1371" s="79"/>
      <c r="AV1371" s="79"/>
      <c r="AW1371" s="79"/>
      <c r="AX1371" s="79"/>
      <c r="AY1371" s="79"/>
      <c r="AZ1371" s="79"/>
      <c r="BA1371" s="79"/>
      <c r="BB1371" s="79"/>
      <c r="BC1371" s="79"/>
      <c r="BD1371" s="79"/>
      <c r="BE1371" s="79"/>
      <c r="BF1371" s="79"/>
      <c r="BG1371" s="79"/>
      <c r="BH1371" s="79"/>
      <c r="BI1371" s="79"/>
      <c r="BJ1371" s="79"/>
      <c r="BK1371" s="79"/>
      <c r="BL1371" s="79"/>
      <c r="BM1371" s="79"/>
      <c r="BN1371" s="79"/>
      <c r="BO1371" s="79"/>
      <c r="BP1371" s="79"/>
      <c r="BQ1371" s="79"/>
      <c r="BR1371" s="79"/>
      <c r="BS1371" s="79"/>
      <c r="BT1371" s="79"/>
      <c r="BU1371" s="79"/>
      <c r="BV1371" s="79"/>
      <c r="BW1371" s="79"/>
      <c r="BX1371" s="79"/>
      <c r="BY1371" s="79"/>
      <c r="BZ1371" s="79"/>
      <c r="CA1371" s="79"/>
      <c r="CB1371" s="79"/>
      <c r="CC1371" s="79"/>
      <c r="CD1371" s="79"/>
      <c r="CE1371" s="79"/>
      <c r="CF1371" s="79"/>
      <c r="CG1371" s="79"/>
      <c r="CH1371" s="79"/>
      <c r="CI1371" s="79"/>
      <c r="CJ1371" s="79"/>
      <c r="CK1371" s="79"/>
      <c r="CL1371" s="79"/>
      <c r="CM1371" s="79"/>
      <c r="CN1371" s="79"/>
      <c r="CO1371" s="79"/>
      <c r="CP1371" s="79"/>
      <c r="CQ1371" s="79"/>
      <c r="CR1371" s="79"/>
      <c r="CS1371" s="79"/>
      <c r="CT1371" s="79"/>
      <c r="CU1371" s="79"/>
      <c r="CV1371" s="79"/>
      <c r="CW1371" s="79"/>
      <c r="CX1371" s="79"/>
      <c r="CY1371" s="79"/>
      <c r="CZ1371" s="79"/>
      <c r="DA1371" s="79"/>
      <c r="DB1371" s="79"/>
      <c r="DC1371" s="79"/>
      <c r="DD1371" s="79"/>
      <c r="DE1371" s="79"/>
      <c r="DF1371" s="79"/>
      <c r="DG1371" s="79"/>
      <c r="DH1371" s="79"/>
      <c r="DI1371" s="79"/>
      <c r="DJ1371" s="79"/>
      <c r="DK1371" s="79"/>
      <c r="DL1371" s="79"/>
      <c r="DM1371" s="79"/>
      <c r="DN1371" s="79"/>
      <c r="DO1371" s="79"/>
      <c r="DP1371" s="79"/>
      <c r="DQ1371" s="79"/>
      <c r="DR1371" s="79"/>
      <c r="DS1371" s="79"/>
      <c r="DT1371" s="79"/>
      <c r="DU1371" s="79"/>
      <c r="DV1371" s="79"/>
      <c r="DW1371" s="79"/>
      <c r="DX1371" s="79"/>
      <c r="DY1371" s="79"/>
      <c r="DZ1371" s="79"/>
      <c r="EA1371" s="79"/>
      <c r="EB1371" s="79"/>
      <c r="EC1371" s="79"/>
      <c r="ED1371" s="79"/>
      <c r="EE1371" s="79"/>
      <c r="EF1371" s="79"/>
      <c r="EG1371" s="79"/>
      <c r="EH1371" s="79"/>
      <c r="EI1371" s="79"/>
      <c r="EJ1371" s="79"/>
      <c r="EK1371" s="79"/>
      <c r="EL1371" s="79"/>
      <c r="EM1371" s="79"/>
      <c r="EN1371" s="79"/>
      <c r="EO1371" s="79"/>
      <c r="EP1371" s="79"/>
      <c r="EQ1371" s="79"/>
      <c r="ER1371" s="79"/>
      <c r="ES1371" s="79"/>
      <c r="ET1371" s="79"/>
      <c r="EU1371" s="79"/>
      <c r="EV1371" s="79"/>
      <c r="EW1371" s="79"/>
      <c r="EX1371" s="79"/>
      <c r="EY1371" s="79"/>
      <c r="EZ1371" s="79"/>
      <c r="FA1371" s="79"/>
      <c r="FB1371" s="79"/>
      <c r="FC1371" s="79"/>
      <c r="FD1371" s="79"/>
      <c r="FE1371" s="79"/>
      <c r="FF1371" s="79"/>
      <c r="FG1371" s="79"/>
      <c r="FH1371" s="79"/>
      <c r="FI1371" s="79"/>
      <c r="FJ1371" s="79"/>
      <c r="FK1371" s="79"/>
      <c r="FL1371" s="79"/>
      <c r="FM1371" s="79"/>
      <c r="FN1371" s="79"/>
      <c r="FO1371" s="79"/>
      <c r="FP1371" s="79"/>
      <c r="FQ1371" s="79"/>
      <c r="FR1371" s="79"/>
      <c r="FS1371" s="79"/>
      <c r="FT1371" s="79"/>
      <c r="FU1371" s="79"/>
      <c r="FV1371" s="79"/>
      <c r="FW1371" s="79"/>
      <c r="FX1371" s="79"/>
      <c r="FY1371" s="79"/>
      <c r="FZ1371" s="79"/>
      <c r="GA1371" s="79"/>
      <c r="GB1371" s="79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79"/>
      <c r="HP1371" s="79"/>
      <c r="HQ1371" s="79"/>
      <c r="HR1371" s="79"/>
      <c r="HS1371" s="79"/>
      <c r="HT1371" s="79"/>
      <c r="HU1371" s="79"/>
      <c r="HV1371" s="79"/>
      <c r="HW1371" s="79"/>
      <c r="HX1371" s="79"/>
      <c r="HY1371" s="79"/>
      <c r="HZ1371" s="79"/>
      <c r="IA1371" s="79"/>
      <c r="IB1371" s="79"/>
      <c r="IC1371" s="79"/>
      <c r="ID1371" s="79"/>
      <c r="IE1371" s="79"/>
      <c r="IF1371" s="79"/>
      <c r="IG1371" s="79"/>
      <c r="IH1371" s="79"/>
      <c r="II1371" s="79"/>
      <c r="IJ1371" s="79"/>
      <c r="IK1371" s="79"/>
      <c r="IL1371" s="79"/>
      <c r="IM1371" s="79"/>
      <c r="IN1371" s="79"/>
      <c r="IO1371" s="79"/>
      <c r="IP1371" s="79"/>
      <c r="IQ1371" s="79"/>
      <c r="IR1371" s="79"/>
      <c r="IS1371" s="79"/>
      <c r="IT1371" s="79"/>
      <c r="IU1371" s="79"/>
      <c r="IV1371" s="79"/>
      <c r="IW1371" s="79"/>
      <c r="IX1371" s="79"/>
      <c r="IY1371" s="79"/>
      <c r="IZ1371" s="79"/>
      <c r="JA1371" s="79"/>
      <c r="JB1371" s="79"/>
      <c r="JC1371" s="79"/>
      <c r="JD1371" s="79"/>
      <c r="JE1371" s="79"/>
      <c r="JF1371" s="79"/>
      <c r="JG1371" s="79"/>
      <c r="JH1371" s="79"/>
      <c r="JI1371" s="79"/>
      <c r="JJ1371" s="79"/>
      <c r="JK1371" s="79"/>
      <c r="JL1371" s="79"/>
      <c r="JM1371" s="79"/>
      <c r="JN1371" s="79"/>
      <c r="JO1371" s="79"/>
      <c r="JP1371" s="79"/>
      <c r="JQ1371" s="79"/>
      <c r="JR1371" s="79"/>
      <c r="JS1371" s="79"/>
      <c r="JT1371" s="79"/>
      <c r="JU1371" s="79"/>
      <c r="JV1371" s="79"/>
      <c r="JW1371" s="79"/>
      <c r="JX1371" s="79"/>
      <c r="JY1371" s="79"/>
      <c r="JZ1371" s="79"/>
      <c r="KA1371" s="79"/>
      <c r="KB1371" s="79"/>
      <c r="KC1371" s="79"/>
      <c r="KD1371" s="79"/>
      <c r="KE1371" s="79"/>
      <c r="KF1371" s="79"/>
      <c r="KG1371" s="79"/>
      <c r="KH1371" s="79"/>
      <c r="KI1371" s="79"/>
      <c r="KJ1371" s="79"/>
      <c r="KK1371" s="79"/>
      <c r="KL1371" s="79"/>
      <c r="KM1371" s="79"/>
      <c r="KN1371" s="79"/>
      <c r="KO1371" s="79"/>
      <c r="KP1371" s="79"/>
      <c r="KQ1371" s="79"/>
      <c r="KR1371" s="79"/>
      <c r="KS1371" s="79"/>
      <c r="KT1371" s="79"/>
      <c r="KU1371" s="79"/>
      <c r="KV1371" s="79"/>
      <c r="KW1371" s="79"/>
      <c r="KX1371" s="79"/>
      <c r="KY1371" s="79"/>
      <c r="KZ1371" s="79"/>
      <c r="LA1371" s="79"/>
      <c r="LB1371" s="79"/>
      <c r="LC1371" s="79"/>
      <c r="LD1371" s="79"/>
      <c r="LE1371" s="79"/>
      <c r="LF1371" s="79"/>
      <c r="LG1371" s="79"/>
      <c r="LH1371" s="79"/>
      <c r="LI1371" s="79"/>
      <c r="LJ1371" s="79"/>
      <c r="LK1371" s="79"/>
      <c r="LL1371" s="79"/>
      <c r="LM1371" s="79"/>
      <c r="LN1371" s="79"/>
      <c r="LO1371" s="79"/>
      <c r="LP1371" s="79"/>
      <c r="LQ1371" s="79"/>
      <c r="LR1371" s="79"/>
      <c r="LS1371" s="79"/>
      <c r="LT1371" s="79"/>
      <c r="LU1371" s="79"/>
      <c r="LV1371" s="79"/>
      <c r="LW1371" s="79"/>
      <c r="LX1371" s="79"/>
      <c r="LY1371" s="79"/>
      <c r="LZ1371" s="79"/>
      <c r="MA1371" s="79"/>
      <c r="MB1371" s="79"/>
      <c r="MC1371" s="79"/>
      <c r="MD1371" s="79"/>
      <c r="ME1371" s="79"/>
      <c r="MF1371" s="79"/>
      <c r="MG1371" s="79"/>
      <c r="MH1371" s="79"/>
      <c r="MI1371" s="79"/>
      <c r="MJ1371" s="79"/>
      <c r="MK1371" s="79"/>
      <c r="ML1371" s="79"/>
      <c r="MM1371" s="79"/>
      <c r="MN1371" s="79"/>
      <c r="MO1371" s="79"/>
      <c r="MP1371" s="79"/>
      <c r="MQ1371" s="79"/>
      <c r="MR1371" s="79"/>
      <c r="MS1371" s="79"/>
      <c r="MT1371" s="79"/>
      <c r="MU1371" s="79"/>
      <c r="MV1371" s="79"/>
      <c r="MW1371" s="79"/>
      <c r="MX1371" s="79"/>
      <c r="MY1371" s="79"/>
      <c r="MZ1371" s="79"/>
      <c r="NA1371" s="79"/>
      <c r="NB1371" s="79"/>
      <c r="NC1371" s="79"/>
      <c r="ND1371" s="79"/>
      <c r="NE1371" s="79"/>
      <c r="NF1371" s="79"/>
      <c r="NG1371" s="79"/>
      <c r="NH1371" s="79"/>
      <c r="NI1371" s="79"/>
      <c r="NJ1371" s="79"/>
      <c r="NK1371" s="79"/>
      <c r="NL1371" s="79"/>
      <c r="NM1371" s="79"/>
      <c r="NN1371" s="79"/>
      <c r="NO1371" s="79"/>
      <c r="NP1371" s="79"/>
      <c r="NQ1371" s="79"/>
      <c r="NR1371" s="79"/>
      <c r="NS1371" s="79"/>
      <c r="NT1371" s="79"/>
      <c r="NU1371" s="79"/>
      <c r="NV1371" s="79"/>
      <c r="NW1371" s="79"/>
      <c r="NX1371" s="79"/>
      <c r="NY1371" s="79"/>
      <c r="NZ1371" s="79"/>
      <c r="OA1371" s="79"/>
      <c r="OB1371" s="79"/>
      <c r="OC1371" s="79"/>
      <c r="OD1371" s="79"/>
      <c r="OE1371" s="79"/>
      <c r="OF1371" s="79"/>
      <c r="OG1371" s="79"/>
      <c r="OH1371" s="79"/>
      <c r="OI1371" s="79"/>
      <c r="OJ1371" s="79"/>
      <c r="OK1371" s="79"/>
      <c r="OL1371" s="79"/>
      <c r="OM1371" s="79"/>
      <c r="ON1371" s="79"/>
      <c r="OO1371" s="79"/>
      <c r="OP1371" s="79"/>
      <c r="OQ1371" s="79"/>
      <c r="OR1371" s="79"/>
      <c r="OS1371" s="79"/>
      <c r="OT1371" s="79"/>
      <c r="OU1371" s="79"/>
      <c r="OV1371" s="79"/>
      <c r="OW1371" s="79"/>
      <c r="OX1371" s="79"/>
      <c r="OY1371" s="79"/>
      <c r="OZ1371" s="79"/>
      <c r="PA1371" s="79"/>
      <c r="PB1371" s="79"/>
      <c r="PC1371" s="79"/>
      <c r="PD1371" s="79"/>
      <c r="PE1371" s="79"/>
      <c r="PF1371" s="79"/>
      <c r="PG1371" s="79"/>
      <c r="PH1371" s="79"/>
      <c r="PI1371" s="79"/>
      <c r="PJ1371" s="79"/>
      <c r="PK1371" s="79"/>
      <c r="PL1371" s="79"/>
      <c r="PM1371" s="79"/>
      <c r="PN1371" s="79"/>
      <c r="PO1371" s="79"/>
      <c r="PP1371" s="79"/>
      <c r="PQ1371" s="79"/>
      <c r="PR1371" s="79"/>
      <c r="PS1371" s="79"/>
      <c r="PT1371" s="79"/>
      <c r="PU1371" s="79"/>
      <c r="PV1371" s="79"/>
      <c r="PW1371" s="79"/>
      <c r="PX1371" s="79"/>
      <c r="PY1371" s="79"/>
      <c r="PZ1371" s="79"/>
      <c r="QA1371" s="79"/>
      <c r="QB1371" s="79"/>
      <c r="QC1371" s="79"/>
      <c r="QD1371" s="79"/>
      <c r="QE1371" s="79"/>
      <c r="QF1371" s="79"/>
      <c r="QG1371" s="79"/>
      <c r="QH1371" s="79"/>
      <c r="QI1371" s="79"/>
      <c r="QJ1371" s="79"/>
      <c r="QK1371" s="79"/>
      <c r="QL1371" s="79"/>
      <c r="QM1371" s="79"/>
      <c r="QN1371" s="79"/>
      <c r="QO1371" s="79"/>
      <c r="QP1371" s="79"/>
      <c r="QQ1371" s="79"/>
      <c r="QR1371" s="79"/>
      <c r="QS1371" s="79"/>
      <c r="QT1371" s="79"/>
      <c r="QU1371" s="79"/>
      <c r="QV1371" s="79"/>
      <c r="QW1371" s="79"/>
      <c r="QX1371" s="79"/>
      <c r="QY1371" s="79"/>
      <c r="QZ1371" s="79"/>
      <c r="RA1371" s="79"/>
      <c r="RB1371" s="79"/>
      <c r="RC1371" s="79"/>
      <c r="RD1371" s="79"/>
      <c r="RE1371" s="79"/>
      <c r="RF1371" s="79"/>
      <c r="RG1371" s="79"/>
      <c r="RH1371" s="79"/>
      <c r="RI1371" s="79"/>
      <c r="RJ1371" s="79"/>
      <c r="RK1371" s="79"/>
      <c r="RL1371" s="79"/>
      <c r="RM1371" s="79"/>
      <c r="RN1371" s="79"/>
      <c r="RO1371" s="79"/>
      <c r="RP1371" s="79"/>
      <c r="RQ1371" s="79"/>
      <c r="RR1371" s="79"/>
      <c r="RS1371" s="79"/>
      <c r="RT1371" s="79"/>
      <c r="RU1371" s="79"/>
      <c r="RV1371" s="79"/>
      <c r="RW1371" s="79"/>
      <c r="RX1371" s="79"/>
      <c r="RY1371" s="79"/>
      <c r="RZ1371" s="79"/>
      <c r="SA1371" s="79"/>
      <c r="SB1371" s="79"/>
      <c r="SC1371" s="79"/>
      <c r="SD1371" s="79"/>
      <c r="SE1371" s="79"/>
      <c r="SF1371" s="79"/>
      <c r="SG1371" s="79"/>
      <c r="SH1371" s="79"/>
      <c r="SI1371" s="79"/>
      <c r="SJ1371" s="79"/>
      <c r="SK1371" s="79"/>
      <c r="SL1371" s="79"/>
      <c r="SM1371" s="79"/>
      <c r="SN1371" s="79"/>
      <c r="SO1371" s="79"/>
      <c r="SP1371" s="79"/>
      <c r="SQ1371" s="79"/>
      <c r="SR1371" s="79"/>
      <c r="SS1371" s="79"/>
      <c r="ST1371" s="79"/>
      <c r="SU1371" s="79"/>
      <c r="SV1371" s="79"/>
      <c r="SW1371" s="79"/>
      <c r="SX1371" s="79"/>
      <c r="SY1371" s="79"/>
      <c r="SZ1371" s="79"/>
      <c r="TA1371" s="79"/>
      <c r="TB1371" s="79"/>
      <c r="TC1371" s="79"/>
      <c r="TD1371" s="79"/>
      <c r="TE1371" s="79"/>
      <c r="TF1371" s="79"/>
      <c r="TG1371" s="79"/>
      <c r="TH1371" s="79"/>
      <c r="TI1371" s="79"/>
      <c r="TJ1371" s="79"/>
      <c r="TK1371" s="79"/>
      <c r="TL1371" s="79"/>
      <c r="TM1371" s="79"/>
      <c r="TN1371" s="79"/>
      <c r="TO1371" s="79"/>
      <c r="TP1371" s="79"/>
      <c r="TQ1371" s="79"/>
      <c r="TR1371" s="79"/>
      <c r="TS1371" s="79"/>
      <c r="TT1371" s="79"/>
      <c r="TU1371" s="79"/>
      <c r="TV1371" s="79"/>
      <c r="TW1371" s="79"/>
      <c r="TX1371" s="79"/>
      <c r="TY1371" s="79"/>
      <c r="TZ1371" s="79"/>
      <c r="UA1371" s="79"/>
      <c r="UB1371" s="79"/>
      <c r="UC1371" s="79"/>
      <c r="UD1371" s="79"/>
      <c r="UE1371" s="79"/>
      <c r="UF1371" s="79"/>
      <c r="UG1371" s="79"/>
      <c r="UH1371" s="79"/>
      <c r="UI1371" s="79"/>
      <c r="UJ1371" s="79"/>
      <c r="UK1371" s="79"/>
      <c r="UL1371" s="79"/>
      <c r="UM1371" s="79"/>
      <c r="UN1371" s="79"/>
      <c r="UO1371" s="79"/>
      <c r="UP1371" s="79"/>
      <c r="UQ1371" s="79"/>
      <c r="UR1371" s="79"/>
      <c r="US1371" s="79"/>
      <c r="UT1371" s="79"/>
      <c r="UU1371" s="79"/>
      <c r="UV1371" s="79"/>
      <c r="UW1371" s="79"/>
      <c r="UX1371" s="79"/>
      <c r="UY1371" s="79"/>
      <c r="UZ1371" s="79"/>
      <c r="VA1371" s="79"/>
      <c r="VB1371" s="79"/>
      <c r="VC1371" s="79"/>
      <c r="VD1371" s="79"/>
      <c r="VE1371" s="79"/>
      <c r="VF1371" s="79"/>
      <c r="VG1371" s="79"/>
      <c r="VH1371" s="79"/>
      <c r="VI1371" s="79"/>
      <c r="VJ1371" s="79"/>
      <c r="VK1371" s="79"/>
      <c r="VL1371" s="79"/>
      <c r="VM1371" s="79"/>
      <c r="VN1371" s="79"/>
      <c r="VO1371" s="79"/>
      <c r="VP1371" s="79"/>
      <c r="VQ1371" s="79"/>
      <c r="VR1371" s="79"/>
      <c r="VS1371" s="79"/>
      <c r="VT1371" s="79"/>
      <c r="VU1371" s="79"/>
      <c r="VV1371" s="79"/>
      <c r="VW1371" s="79"/>
      <c r="VX1371" s="79"/>
      <c r="VY1371" s="79"/>
      <c r="VZ1371" s="79"/>
      <c r="WA1371" s="79"/>
      <c r="WB1371" s="79"/>
      <c r="WC1371" s="79"/>
    </row>
    <row r="1372" spans="1:601" s="102" customFormat="1">
      <c r="A1372" s="54">
        <f>IF(C1372=C1371,A1371,IF(C1372=(C1371+1),A1371,(A1371+1)))</f>
        <v>204</v>
      </c>
      <c r="B1372" s="50">
        <f>IF(L1372="Stroke",IF(M1372=M1371,IF(A1372&lt;&gt;A1371,1,IF(L1371="Stroke",B1371+1,IF(L1370="Stroke",B1370+1,IF(L1369="Stroke",B1369+1,IF(L1368="Stroke",B1368+1,IF(L1367="Stroke",B1367+1,IF(L1366="Stroke",B1366+1,IF(L1365="Stroke",B1365+1,"")))))))),IF(A1372&lt;&gt;A1370,1,IF(M1372=M1370,IF(L1370="Stroke",B1370+1,IF(M1372=M1369,IF(L1369="Stroke",B1369+1,""))),1))),"")</f>
        <v>2</v>
      </c>
      <c r="C1372" s="54">
        <f t="shared" si="42"/>
        <v>52485</v>
      </c>
      <c r="D1372" s="54" t="str">
        <f t="shared" si="43"/>
        <v>201826</v>
      </c>
      <c r="E1372" s="54">
        <v>2018</v>
      </c>
      <c r="F1372" s="54">
        <v>2</v>
      </c>
      <c r="G1372" s="54">
        <v>6</v>
      </c>
      <c r="H1372" s="54">
        <v>14</v>
      </c>
      <c r="I1372" s="54">
        <v>34</v>
      </c>
      <c r="J1372" s="54">
        <v>45</v>
      </c>
      <c r="K1372" s="54">
        <v>84</v>
      </c>
      <c r="L1372" s="54" t="s">
        <v>26</v>
      </c>
      <c r="M1372" s="54">
        <v>1</v>
      </c>
      <c r="N1372" s="54" t="s">
        <v>21</v>
      </c>
      <c r="O1372" s="54" t="s">
        <v>27</v>
      </c>
      <c r="P1372" s="54">
        <v>343</v>
      </c>
      <c r="Q1372" s="54"/>
      <c r="R1372" s="61"/>
      <c r="S1372" s="61"/>
      <c r="T1372" s="61"/>
      <c r="U1372" s="79"/>
      <c r="V1372" s="79"/>
      <c r="W1372" s="79"/>
      <c r="X1372" s="79"/>
      <c r="Y1372" s="79"/>
      <c r="Z1372" s="79"/>
      <c r="AA1372" s="79"/>
      <c r="AB1372" s="79"/>
      <c r="AC1372" s="79"/>
      <c r="AD1372" s="79"/>
      <c r="AE1372" s="79"/>
      <c r="AF1372" s="79"/>
      <c r="AG1372" s="79"/>
      <c r="AH1372" s="79"/>
      <c r="AI1372" s="79"/>
      <c r="AJ1372" s="79"/>
      <c r="AK1372" s="79"/>
      <c r="AL1372" s="79"/>
      <c r="AM1372" s="79"/>
      <c r="AN1372" s="79"/>
      <c r="AO1372" s="79"/>
      <c r="AP1372" s="79"/>
      <c r="AQ1372" s="79"/>
      <c r="AR1372" s="79"/>
      <c r="AS1372" s="79"/>
      <c r="AT1372" s="79"/>
      <c r="AU1372" s="79"/>
      <c r="AV1372" s="79"/>
      <c r="AW1372" s="79"/>
      <c r="AX1372" s="79"/>
      <c r="AY1372" s="79"/>
      <c r="AZ1372" s="79"/>
      <c r="BA1372" s="79"/>
      <c r="BB1372" s="79"/>
      <c r="BC1372" s="79"/>
      <c r="BD1372" s="79"/>
      <c r="BE1372" s="79"/>
      <c r="BF1372" s="79"/>
      <c r="BG1372" s="79"/>
      <c r="BH1372" s="79"/>
      <c r="BI1372" s="79"/>
      <c r="BJ1372" s="79"/>
      <c r="BK1372" s="79"/>
      <c r="BL1372" s="79"/>
      <c r="BM1372" s="79"/>
      <c r="BN1372" s="79"/>
      <c r="BO1372" s="79"/>
      <c r="BP1372" s="79"/>
      <c r="BQ1372" s="79"/>
      <c r="BR1372" s="79"/>
      <c r="BS1372" s="79"/>
      <c r="BT1372" s="79"/>
      <c r="BU1372" s="79"/>
      <c r="BV1372" s="79"/>
      <c r="BW1372" s="79"/>
      <c r="BX1372" s="79"/>
      <c r="BY1372" s="79"/>
      <c r="BZ1372" s="79"/>
      <c r="CA1372" s="79"/>
      <c r="CB1372" s="79"/>
      <c r="CC1372" s="79"/>
      <c r="CD1372" s="79"/>
      <c r="CE1372" s="79"/>
      <c r="CF1372" s="79"/>
      <c r="CG1372" s="79"/>
      <c r="CH1372" s="79"/>
      <c r="CI1372" s="79"/>
      <c r="CJ1372" s="79"/>
      <c r="CK1372" s="79"/>
      <c r="CL1372" s="79"/>
      <c r="CM1372" s="79"/>
      <c r="CN1372" s="79"/>
      <c r="CO1372" s="79"/>
      <c r="CP1372" s="79"/>
      <c r="CQ1372" s="79"/>
      <c r="CR1372" s="79"/>
      <c r="CS1372" s="79"/>
      <c r="CT1372" s="79"/>
      <c r="CU1372" s="79"/>
      <c r="CV1372" s="79"/>
      <c r="CW1372" s="79"/>
      <c r="CX1372" s="79"/>
      <c r="CY1372" s="79"/>
      <c r="CZ1372" s="79"/>
      <c r="DA1372" s="79"/>
      <c r="DB1372" s="79"/>
      <c r="DC1372" s="79"/>
      <c r="DD1372" s="79"/>
      <c r="DE1372" s="79"/>
      <c r="DF1372" s="79"/>
      <c r="DG1372" s="79"/>
      <c r="DH1372" s="79"/>
      <c r="DI1372" s="79"/>
      <c r="DJ1372" s="79"/>
      <c r="DK1372" s="79"/>
      <c r="DL1372" s="79"/>
      <c r="DM1372" s="79"/>
      <c r="DN1372" s="79"/>
      <c r="DO1372" s="79"/>
      <c r="DP1372" s="79"/>
      <c r="DQ1372" s="79"/>
      <c r="DR1372" s="79"/>
      <c r="DS1372" s="79"/>
      <c r="DT1372" s="79"/>
      <c r="DU1372" s="79"/>
      <c r="DV1372" s="79"/>
      <c r="DW1372" s="79"/>
      <c r="DX1372" s="79"/>
      <c r="DY1372" s="79"/>
      <c r="DZ1372" s="79"/>
      <c r="EA1372" s="79"/>
      <c r="EB1372" s="79"/>
      <c r="EC1372" s="79"/>
      <c r="ED1372" s="79"/>
      <c r="EE1372" s="79"/>
      <c r="EF1372" s="79"/>
      <c r="EG1372" s="79"/>
      <c r="EH1372" s="79"/>
      <c r="EI1372" s="79"/>
      <c r="EJ1372" s="79"/>
      <c r="EK1372" s="79"/>
      <c r="EL1372" s="79"/>
      <c r="EM1372" s="79"/>
      <c r="EN1372" s="79"/>
      <c r="EO1372" s="79"/>
      <c r="EP1372" s="79"/>
      <c r="EQ1372" s="79"/>
      <c r="ER1372" s="79"/>
      <c r="ES1372" s="79"/>
      <c r="ET1372" s="79"/>
      <c r="EU1372" s="79"/>
      <c r="EV1372" s="79"/>
      <c r="EW1372" s="79"/>
      <c r="EX1372" s="79"/>
      <c r="EY1372" s="79"/>
      <c r="EZ1372" s="79"/>
      <c r="FA1372" s="79"/>
      <c r="FB1372" s="79"/>
      <c r="FC1372" s="79"/>
      <c r="FD1372" s="79"/>
      <c r="FE1372" s="79"/>
      <c r="FF1372" s="79"/>
      <c r="FG1372" s="79"/>
      <c r="FH1372" s="79"/>
      <c r="FI1372" s="79"/>
      <c r="FJ1372" s="79"/>
      <c r="FK1372" s="79"/>
      <c r="FL1372" s="79"/>
      <c r="FM1372" s="79"/>
      <c r="FN1372" s="79"/>
      <c r="FO1372" s="79"/>
      <c r="FP1372" s="79"/>
      <c r="FQ1372" s="79"/>
      <c r="FR1372" s="79"/>
      <c r="FS1372" s="79"/>
      <c r="FT1372" s="79"/>
      <c r="FU1372" s="79"/>
      <c r="FV1372" s="79"/>
      <c r="FW1372" s="79"/>
      <c r="FX1372" s="79"/>
      <c r="FY1372" s="79"/>
      <c r="FZ1372" s="79"/>
      <c r="GA1372" s="79"/>
      <c r="GB1372" s="79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79"/>
      <c r="HP1372" s="79"/>
      <c r="HQ1372" s="79"/>
      <c r="HR1372" s="79"/>
      <c r="HS1372" s="79"/>
      <c r="HT1372" s="79"/>
      <c r="HU1372" s="79"/>
      <c r="HV1372" s="79"/>
      <c r="HW1372" s="79"/>
      <c r="HX1372" s="79"/>
      <c r="HY1372" s="79"/>
      <c r="HZ1372" s="79"/>
      <c r="IA1372" s="79"/>
      <c r="IB1372" s="79"/>
      <c r="IC1372" s="79"/>
      <c r="ID1372" s="79"/>
      <c r="IE1372" s="79"/>
      <c r="IF1372" s="79"/>
      <c r="IG1372" s="79"/>
      <c r="IH1372" s="79"/>
      <c r="II1372" s="79"/>
      <c r="IJ1372" s="79"/>
      <c r="IK1372" s="79"/>
      <c r="IL1372" s="79"/>
      <c r="IM1372" s="79"/>
      <c r="IN1372" s="79"/>
      <c r="IO1372" s="79"/>
      <c r="IP1372" s="79"/>
      <c r="IQ1372" s="79"/>
      <c r="IR1372" s="79"/>
      <c r="IS1372" s="79"/>
      <c r="IT1372" s="79"/>
      <c r="IU1372" s="79"/>
      <c r="IV1372" s="79"/>
      <c r="IW1372" s="79"/>
      <c r="IX1372" s="79"/>
      <c r="IY1372" s="79"/>
      <c r="IZ1372" s="79"/>
      <c r="JA1372" s="79"/>
      <c r="JB1372" s="79"/>
      <c r="JC1372" s="79"/>
      <c r="JD1372" s="79"/>
      <c r="JE1372" s="79"/>
      <c r="JF1372" s="79"/>
      <c r="JG1372" s="79"/>
      <c r="JH1372" s="79"/>
      <c r="JI1372" s="79"/>
      <c r="JJ1372" s="79"/>
      <c r="JK1372" s="79"/>
      <c r="JL1372" s="79"/>
      <c r="JM1372" s="79"/>
      <c r="JN1372" s="79"/>
      <c r="JO1372" s="79"/>
      <c r="JP1372" s="79"/>
      <c r="JQ1372" s="79"/>
      <c r="JR1372" s="79"/>
      <c r="JS1372" s="79"/>
      <c r="JT1372" s="79"/>
      <c r="JU1372" s="79"/>
      <c r="JV1372" s="79"/>
      <c r="JW1372" s="79"/>
      <c r="JX1372" s="79"/>
      <c r="JY1372" s="79"/>
      <c r="JZ1372" s="79"/>
      <c r="KA1372" s="79"/>
      <c r="KB1372" s="79"/>
      <c r="KC1372" s="79"/>
      <c r="KD1372" s="79"/>
      <c r="KE1372" s="79"/>
      <c r="KF1372" s="79"/>
      <c r="KG1372" s="79"/>
      <c r="KH1372" s="79"/>
      <c r="KI1372" s="79"/>
      <c r="KJ1372" s="79"/>
      <c r="KK1372" s="79"/>
      <c r="KL1372" s="79"/>
      <c r="KM1372" s="79"/>
      <c r="KN1372" s="79"/>
      <c r="KO1372" s="79"/>
      <c r="KP1372" s="79"/>
      <c r="KQ1372" s="79"/>
      <c r="KR1372" s="79"/>
      <c r="KS1372" s="79"/>
      <c r="KT1372" s="79"/>
      <c r="KU1372" s="79"/>
      <c r="KV1372" s="79"/>
      <c r="KW1372" s="79"/>
      <c r="KX1372" s="79"/>
      <c r="KY1372" s="79"/>
      <c r="KZ1372" s="79"/>
      <c r="LA1372" s="79"/>
      <c r="LB1372" s="79"/>
      <c r="LC1372" s="79"/>
      <c r="LD1372" s="79"/>
      <c r="LE1372" s="79"/>
      <c r="LF1372" s="79"/>
      <c r="LG1372" s="79"/>
      <c r="LH1372" s="79"/>
      <c r="LI1372" s="79"/>
      <c r="LJ1372" s="79"/>
      <c r="LK1372" s="79"/>
      <c r="LL1372" s="79"/>
      <c r="LM1372" s="79"/>
      <c r="LN1372" s="79"/>
      <c r="LO1372" s="79"/>
      <c r="LP1372" s="79"/>
      <c r="LQ1372" s="79"/>
      <c r="LR1372" s="79"/>
      <c r="LS1372" s="79"/>
      <c r="LT1372" s="79"/>
      <c r="LU1372" s="79"/>
      <c r="LV1372" s="79"/>
      <c r="LW1372" s="79"/>
      <c r="LX1372" s="79"/>
      <c r="LY1372" s="79"/>
      <c r="LZ1372" s="79"/>
      <c r="MA1372" s="79"/>
      <c r="MB1372" s="79"/>
      <c r="MC1372" s="79"/>
      <c r="MD1372" s="79"/>
      <c r="ME1372" s="79"/>
      <c r="MF1372" s="79"/>
      <c r="MG1372" s="79"/>
      <c r="MH1372" s="79"/>
      <c r="MI1372" s="79"/>
      <c r="MJ1372" s="79"/>
      <c r="MK1372" s="79"/>
      <c r="ML1372" s="79"/>
      <c r="MM1372" s="79"/>
      <c r="MN1372" s="79"/>
      <c r="MO1372" s="79"/>
      <c r="MP1372" s="79"/>
      <c r="MQ1372" s="79"/>
      <c r="MR1372" s="79"/>
      <c r="MS1372" s="79"/>
      <c r="MT1372" s="79"/>
      <c r="MU1372" s="79"/>
      <c r="MV1372" s="79"/>
      <c r="MW1372" s="79"/>
      <c r="MX1372" s="79"/>
      <c r="MY1372" s="79"/>
      <c r="MZ1372" s="79"/>
      <c r="NA1372" s="79"/>
      <c r="NB1372" s="79"/>
      <c r="NC1372" s="79"/>
      <c r="ND1372" s="79"/>
      <c r="NE1372" s="79"/>
      <c r="NF1372" s="79"/>
      <c r="NG1372" s="79"/>
      <c r="NH1372" s="79"/>
      <c r="NI1372" s="79"/>
      <c r="NJ1372" s="79"/>
      <c r="NK1372" s="79"/>
      <c r="NL1372" s="79"/>
      <c r="NM1372" s="79"/>
      <c r="NN1372" s="79"/>
      <c r="NO1372" s="79"/>
      <c r="NP1372" s="79"/>
      <c r="NQ1372" s="79"/>
      <c r="NR1372" s="79"/>
      <c r="NS1372" s="79"/>
      <c r="NT1372" s="79"/>
      <c r="NU1372" s="79"/>
      <c r="NV1372" s="79"/>
      <c r="NW1372" s="79"/>
      <c r="NX1372" s="79"/>
      <c r="NY1372" s="79"/>
      <c r="NZ1372" s="79"/>
      <c r="OA1372" s="79"/>
      <c r="OB1372" s="79"/>
      <c r="OC1372" s="79"/>
      <c r="OD1372" s="79"/>
      <c r="OE1372" s="79"/>
      <c r="OF1372" s="79"/>
      <c r="OG1372" s="79"/>
      <c r="OH1372" s="79"/>
      <c r="OI1372" s="79"/>
      <c r="OJ1372" s="79"/>
      <c r="OK1372" s="79"/>
      <c r="OL1372" s="79"/>
      <c r="OM1372" s="79"/>
      <c r="ON1372" s="79"/>
      <c r="OO1372" s="79"/>
      <c r="OP1372" s="79"/>
      <c r="OQ1372" s="79"/>
      <c r="OR1372" s="79"/>
      <c r="OS1372" s="79"/>
      <c r="OT1372" s="79"/>
      <c r="OU1372" s="79"/>
      <c r="OV1372" s="79"/>
      <c r="OW1372" s="79"/>
      <c r="OX1372" s="79"/>
      <c r="OY1372" s="79"/>
      <c r="OZ1372" s="79"/>
      <c r="PA1372" s="79"/>
      <c r="PB1372" s="79"/>
      <c r="PC1372" s="79"/>
      <c r="PD1372" s="79"/>
      <c r="PE1372" s="79"/>
      <c r="PF1372" s="79"/>
      <c r="PG1372" s="79"/>
      <c r="PH1372" s="79"/>
      <c r="PI1372" s="79"/>
      <c r="PJ1372" s="79"/>
      <c r="PK1372" s="79"/>
      <c r="PL1372" s="79"/>
      <c r="PM1372" s="79"/>
      <c r="PN1372" s="79"/>
      <c r="PO1372" s="79"/>
      <c r="PP1372" s="79"/>
      <c r="PQ1372" s="79"/>
      <c r="PR1372" s="79"/>
      <c r="PS1372" s="79"/>
      <c r="PT1372" s="79"/>
      <c r="PU1372" s="79"/>
      <c r="PV1372" s="79"/>
      <c r="PW1372" s="79"/>
      <c r="PX1372" s="79"/>
      <c r="PY1372" s="79"/>
      <c r="PZ1372" s="79"/>
      <c r="QA1372" s="79"/>
      <c r="QB1372" s="79"/>
      <c r="QC1372" s="79"/>
      <c r="QD1372" s="79"/>
      <c r="QE1372" s="79"/>
      <c r="QF1372" s="79"/>
      <c r="QG1372" s="79"/>
      <c r="QH1372" s="79"/>
      <c r="QI1372" s="79"/>
      <c r="QJ1372" s="79"/>
      <c r="QK1372" s="79"/>
      <c r="QL1372" s="79"/>
      <c r="QM1372" s="79"/>
      <c r="QN1372" s="79"/>
      <c r="QO1372" s="79"/>
      <c r="QP1372" s="79"/>
      <c r="QQ1372" s="79"/>
      <c r="QR1372" s="79"/>
      <c r="QS1372" s="79"/>
      <c r="QT1372" s="79"/>
      <c r="QU1372" s="79"/>
      <c r="QV1372" s="79"/>
      <c r="QW1372" s="79"/>
      <c r="QX1372" s="79"/>
      <c r="QY1372" s="79"/>
      <c r="QZ1372" s="79"/>
      <c r="RA1372" s="79"/>
      <c r="RB1372" s="79"/>
      <c r="RC1372" s="79"/>
      <c r="RD1372" s="79"/>
      <c r="RE1372" s="79"/>
      <c r="RF1372" s="79"/>
      <c r="RG1372" s="79"/>
      <c r="RH1372" s="79"/>
      <c r="RI1372" s="79"/>
      <c r="RJ1372" s="79"/>
      <c r="RK1372" s="79"/>
      <c r="RL1372" s="79"/>
      <c r="RM1372" s="79"/>
      <c r="RN1372" s="79"/>
      <c r="RO1372" s="79"/>
      <c r="RP1372" s="79"/>
      <c r="RQ1372" s="79"/>
      <c r="RR1372" s="79"/>
      <c r="RS1372" s="79"/>
      <c r="RT1372" s="79"/>
      <c r="RU1372" s="79"/>
      <c r="RV1372" s="79"/>
      <c r="RW1372" s="79"/>
      <c r="RX1372" s="79"/>
      <c r="RY1372" s="79"/>
      <c r="RZ1372" s="79"/>
      <c r="SA1372" s="79"/>
      <c r="SB1372" s="79"/>
      <c r="SC1372" s="79"/>
      <c r="SD1372" s="79"/>
      <c r="SE1372" s="79"/>
      <c r="SF1372" s="79"/>
      <c r="SG1372" s="79"/>
      <c r="SH1372" s="79"/>
      <c r="SI1372" s="79"/>
      <c r="SJ1372" s="79"/>
      <c r="SK1372" s="79"/>
      <c r="SL1372" s="79"/>
      <c r="SM1372" s="79"/>
      <c r="SN1372" s="79"/>
      <c r="SO1372" s="79"/>
      <c r="SP1372" s="79"/>
      <c r="SQ1372" s="79"/>
      <c r="SR1372" s="79"/>
      <c r="SS1372" s="79"/>
      <c r="ST1372" s="79"/>
      <c r="SU1372" s="79"/>
      <c r="SV1372" s="79"/>
      <c r="SW1372" s="79"/>
      <c r="SX1372" s="79"/>
      <c r="SY1372" s="79"/>
      <c r="SZ1372" s="79"/>
      <c r="TA1372" s="79"/>
      <c r="TB1372" s="79"/>
      <c r="TC1372" s="79"/>
      <c r="TD1372" s="79"/>
      <c r="TE1372" s="79"/>
      <c r="TF1372" s="79"/>
      <c r="TG1372" s="79"/>
      <c r="TH1372" s="79"/>
      <c r="TI1372" s="79"/>
      <c r="TJ1372" s="79"/>
      <c r="TK1372" s="79"/>
      <c r="TL1372" s="79"/>
      <c r="TM1372" s="79"/>
      <c r="TN1372" s="79"/>
      <c r="TO1372" s="79"/>
      <c r="TP1372" s="79"/>
      <c r="TQ1372" s="79"/>
      <c r="TR1372" s="79"/>
      <c r="TS1372" s="79"/>
      <c r="TT1372" s="79"/>
      <c r="TU1372" s="79"/>
      <c r="TV1372" s="79"/>
      <c r="TW1372" s="79"/>
      <c r="TX1372" s="79"/>
      <c r="TY1372" s="79"/>
      <c r="TZ1372" s="79"/>
      <c r="UA1372" s="79"/>
      <c r="UB1372" s="79"/>
      <c r="UC1372" s="79"/>
      <c r="UD1372" s="79"/>
      <c r="UE1372" s="79"/>
      <c r="UF1372" s="79"/>
      <c r="UG1372" s="79"/>
      <c r="UH1372" s="79"/>
      <c r="UI1372" s="79"/>
      <c r="UJ1372" s="79"/>
      <c r="UK1372" s="79"/>
      <c r="UL1372" s="79"/>
      <c r="UM1372" s="79"/>
      <c r="UN1372" s="79"/>
      <c r="UO1372" s="79"/>
      <c r="UP1372" s="79"/>
      <c r="UQ1372" s="79"/>
      <c r="UR1372" s="79"/>
      <c r="US1372" s="79"/>
      <c r="UT1372" s="79"/>
      <c r="UU1372" s="79"/>
      <c r="UV1372" s="79"/>
      <c r="UW1372" s="79"/>
      <c r="UX1372" s="79"/>
      <c r="UY1372" s="79"/>
      <c r="UZ1372" s="79"/>
      <c r="VA1372" s="79"/>
      <c r="VB1372" s="79"/>
      <c r="VC1372" s="79"/>
      <c r="VD1372" s="79"/>
      <c r="VE1372" s="79"/>
      <c r="VF1372" s="79"/>
      <c r="VG1372" s="79"/>
      <c r="VH1372" s="79"/>
      <c r="VI1372" s="79"/>
      <c r="VJ1372" s="79"/>
      <c r="VK1372" s="79"/>
      <c r="VL1372" s="79"/>
      <c r="VM1372" s="79"/>
      <c r="VN1372" s="79"/>
      <c r="VO1372" s="79"/>
      <c r="VP1372" s="79"/>
      <c r="VQ1372" s="79"/>
      <c r="VR1372" s="79"/>
      <c r="VS1372" s="79"/>
      <c r="VT1372" s="79"/>
      <c r="VU1372" s="79"/>
      <c r="VV1372" s="79"/>
      <c r="VW1372" s="79"/>
      <c r="VX1372" s="79"/>
      <c r="VY1372" s="79"/>
      <c r="VZ1372" s="79"/>
      <c r="WA1372" s="79"/>
      <c r="WB1372" s="79"/>
      <c r="WC1372" s="79"/>
    </row>
    <row r="1373" spans="1:601" s="102" customFormat="1">
      <c r="A1373" s="54">
        <f>IF(C1373=C1372,A1372,IF(C1373=(C1372+1),A1372,(A1372+1)))</f>
        <v>204</v>
      </c>
      <c r="B1373" s="50" t="str">
        <f>IF(L1373="Stroke",IF(M1373=M1372,IF(A1373&lt;&gt;A1372,1,IF(L1372="Stroke",B1372+1,IF(L1371="Stroke",B1371+1,IF(L1370="Stroke",B1370+1,IF(L1369="Stroke",B1369+1,IF(L1368="Stroke",B1368+1,IF(L1367="Stroke",B1367+1,IF(L1366="Stroke",B1366+1,"")))))))),IF(A1373&lt;&gt;A1371,1,IF(M1373=M1371,IF(L1371="Stroke",B1371+1,IF(M1373=M1370,IF(L1370="Stroke",B1370+1,""))),1))),"")</f>
        <v/>
      </c>
      <c r="C1373" s="54">
        <f t="shared" si="42"/>
        <v>52485</v>
      </c>
      <c r="D1373" s="54" t="str">
        <f t="shared" si="43"/>
        <v>201826</v>
      </c>
      <c r="E1373" s="54">
        <v>2018</v>
      </c>
      <c r="F1373" s="54">
        <v>2</v>
      </c>
      <c r="G1373" s="54">
        <v>6</v>
      </c>
      <c r="H1373" s="54">
        <v>14</v>
      </c>
      <c r="I1373" s="54">
        <v>34</v>
      </c>
      <c r="J1373" s="54">
        <v>45</v>
      </c>
      <c r="K1373" s="54">
        <v>108</v>
      </c>
      <c r="L1373" s="54" t="s">
        <v>29</v>
      </c>
      <c r="M1373" s="54">
        <v>1</v>
      </c>
      <c r="N1373" s="54" t="s">
        <v>21</v>
      </c>
      <c r="O1373" s="54" t="s">
        <v>27</v>
      </c>
      <c r="P1373" s="54">
        <v>0</v>
      </c>
      <c r="Q1373" s="54" t="s">
        <v>166</v>
      </c>
      <c r="R1373" s="61"/>
      <c r="S1373" s="61"/>
      <c r="T1373" s="61"/>
      <c r="U1373" s="79"/>
      <c r="V1373" s="79"/>
      <c r="W1373" s="79"/>
      <c r="X1373" s="79"/>
      <c r="Y1373" s="79"/>
      <c r="Z1373" s="79"/>
      <c r="AA1373" s="79"/>
      <c r="AB1373" s="79"/>
      <c r="AC1373" s="79"/>
      <c r="AD1373" s="79"/>
      <c r="AE1373" s="79"/>
      <c r="AF1373" s="79"/>
      <c r="AG1373" s="79"/>
      <c r="AH1373" s="79"/>
      <c r="AI1373" s="79"/>
      <c r="AJ1373" s="79"/>
      <c r="AK1373" s="79"/>
      <c r="AL1373" s="79"/>
      <c r="AM1373" s="79"/>
      <c r="AN1373" s="79"/>
      <c r="AO1373" s="79"/>
      <c r="AP1373" s="79"/>
      <c r="AQ1373" s="79"/>
      <c r="AR1373" s="79"/>
      <c r="AS1373" s="79"/>
      <c r="AT1373" s="79"/>
      <c r="AU1373" s="79"/>
      <c r="AV1373" s="79"/>
      <c r="AW1373" s="79"/>
      <c r="AX1373" s="79"/>
      <c r="AY1373" s="79"/>
      <c r="AZ1373" s="79"/>
      <c r="BA1373" s="79"/>
      <c r="BB1373" s="79"/>
      <c r="BC1373" s="79"/>
      <c r="BD1373" s="79"/>
      <c r="BE1373" s="79"/>
      <c r="BF1373" s="79"/>
      <c r="BG1373" s="79"/>
      <c r="BH1373" s="79"/>
      <c r="BI1373" s="79"/>
      <c r="BJ1373" s="79"/>
      <c r="BK1373" s="79"/>
      <c r="BL1373" s="79"/>
      <c r="BM1373" s="79"/>
      <c r="BN1373" s="79"/>
      <c r="BO1373" s="79"/>
      <c r="BP1373" s="79"/>
      <c r="BQ1373" s="79"/>
      <c r="BR1373" s="79"/>
      <c r="BS1373" s="79"/>
      <c r="BT1373" s="79"/>
      <c r="BU1373" s="79"/>
      <c r="BV1373" s="79"/>
      <c r="BW1373" s="79"/>
      <c r="BX1373" s="79"/>
      <c r="BY1373" s="79"/>
      <c r="BZ1373" s="79"/>
      <c r="CA1373" s="79"/>
      <c r="CB1373" s="79"/>
      <c r="CC1373" s="79"/>
      <c r="CD1373" s="79"/>
      <c r="CE1373" s="79"/>
      <c r="CF1373" s="79"/>
      <c r="CG1373" s="79"/>
      <c r="CH1373" s="79"/>
      <c r="CI1373" s="79"/>
      <c r="CJ1373" s="79"/>
      <c r="CK1373" s="79"/>
      <c r="CL1373" s="79"/>
      <c r="CM1373" s="79"/>
      <c r="CN1373" s="79"/>
      <c r="CO1373" s="79"/>
      <c r="CP1373" s="79"/>
      <c r="CQ1373" s="79"/>
      <c r="CR1373" s="79"/>
      <c r="CS1373" s="79"/>
      <c r="CT1373" s="79"/>
      <c r="CU1373" s="79"/>
      <c r="CV1373" s="79"/>
      <c r="CW1373" s="79"/>
      <c r="CX1373" s="79"/>
      <c r="CY1373" s="79"/>
      <c r="CZ1373" s="79"/>
      <c r="DA1373" s="79"/>
      <c r="DB1373" s="79"/>
      <c r="DC1373" s="79"/>
      <c r="DD1373" s="79"/>
      <c r="DE1373" s="79"/>
      <c r="DF1373" s="79"/>
      <c r="DG1373" s="79"/>
      <c r="DH1373" s="79"/>
      <c r="DI1373" s="79"/>
      <c r="DJ1373" s="79"/>
      <c r="DK1373" s="79"/>
      <c r="DL1373" s="79"/>
      <c r="DM1373" s="79"/>
      <c r="DN1373" s="79"/>
      <c r="DO1373" s="79"/>
      <c r="DP1373" s="79"/>
      <c r="DQ1373" s="79"/>
      <c r="DR1373" s="79"/>
      <c r="DS1373" s="79"/>
      <c r="DT1373" s="79"/>
      <c r="DU1373" s="79"/>
      <c r="DV1373" s="79"/>
      <c r="DW1373" s="79"/>
      <c r="DX1373" s="79"/>
      <c r="DY1373" s="79"/>
      <c r="DZ1373" s="79"/>
      <c r="EA1373" s="79"/>
      <c r="EB1373" s="79"/>
      <c r="EC1373" s="79"/>
      <c r="ED1373" s="79"/>
      <c r="EE1373" s="79"/>
      <c r="EF1373" s="79"/>
      <c r="EG1373" s="79"/>
      <c r="EH1373" s="79"/>
      <c r="EI1373" s="79"/>
      <c r="EJ1373" s="79"/>
      <c r="EK1373" s="79"/>
      <c r="EL1373" s="79"/>
      <c r="EM1373" s="79"/>
      <c r="EN1373" s="79"/>
      <c r="EO1373" s="79"/>
      <c r="EP1373" s="79"/>
      <c r="EQ1373" s="79"/>
      <c r="ER1373" s="79"/>
      <c r="ES1373" s="79"/>
      <c r="ET1373" s="79"/>
      <c r="EU1373" s="79"/>
      <c r="EV1373" s="79"/>
      <c r="EW1373" s="79"/>
      <c r="EX1373" s="79"/>
      <c r="EY1373" s="79"/>
      <c r="EZ1373" s="79"/>
      <c r="FA1373" s="79"/>
      <c r="FB1373" s="79"/>
      <c r="FC1373" s="79"/>
      <c r="FD1373" s="79"/>
      <c r="FE1373" s="79"/>
      <c r="FF1373" s="79"/>
      <c r="FG1373" s="79"/>
      <c r="FH1373" s="79"/>
      <c r="FI1373" s="79"/>
      <c r="FJ1373" s="79"/>
      <c r="FK1373" s="79"/>
      <c r="FL1373" s="79"/>
      <c r="FM1373" s="79"/>
      <c r="FN1373" s="79"/>
      <c r="FO1373" s="79"/>
      <c r="FP1373" s="79"/>
      <c r="FQ1373" s="79"/>
      <c r="FR1373" s="79"/>
      <c r="FS1373" s="79"/>
      <c r="FT1373" s="79"/>
      <c r="FU1373" s="79"/>
      <c r="FV1373" s="79"/>
      <c r="FW1373" s="79"/>
      <c r="FX1373" s="79"/>
      <c r="FY1373" s="79"/>
      <c r="FZ1373" s="79"/>
      <c r="GA1373" s="79"/>
      <c r="GB1373" s="79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79"/>
      <c r="HP1373" s="79"/>
      <c r="HQ1373" s="79"/>
      <c r="HR1373" s="79"/>
      <c r="HS1373" s="79"/>
      <c r="HT1373" s="79"/>
      <c r="HU1373" s="79"/>
      <c r="HV1373" s="79"/>
      <c r="HW1373" s="79"/>
      <c r="HX1373" s="79"/>
      <c r="HY1373" s="79"/>
      <c r="HZ1373" s="79"/>
      <c r="IA1373" s="79"/>
      <c r="IB1373" s="79"/>
      <c r="IC1373" s="79"/>
      <c r="ID1373" s="79"/>
      <c r="IE1373" s="79"/>
      <c r="IF1373" s="79"/>
      <c r="IG1373" s="79"/>
      <c r="IH1373" s="79"/>
      <c r="II1373" s="79"/>
      <c r="IJ1373" s="79"/>
      <c r="IK1373" s="79"/>
      <c r="IL1373" s="79"/>
      <c r="IM1373" s="79"/>
      <c r="IN1373" s="79"/>
      <c r="IO1373" s="79"/>
      <c r="IP1373" s="79"/>
      <c r="IQ1373" s="79"/>
      <c r="IR1373" s="79"/>
      <c r="IS1373" s="79"/>
      <c r="IT1373" s="79"/>
      <c r="IU1373" s="79"/>
      <c r="IV1373" s="79"/>
      <c r="IW1373" s="79"/>
      <c r="IX1373" s="79"/>
      <c r="IY1373" s="79"/>
      <c r="IZ1373" s="79"/>
      <c r="JA1373" s="79"/>
      <c r="JB1373" s="79"/>
      <c r="JC1373" s="79"/>
      <c r="JD1373" s="79"/>
      <c r="JE1373" s="79"/>
      <c r="JF1373" s="79"/>
      <c r="JG1373" s="79"/>
      <c r="JH1373" s="79"/>
      <c r="JI1373" s="79"/>
      <c r="JJ1373" s="79"/>
      <c r="JK1373" s="79"/>
      <c r="JL1373" s="79"/>
      <c r="JM1373" s="79"/>
      <c r="JN1373" s="79"/>
      <c r="JO1373" s="79"/>
      <c r="JP1373" s="79"/>
      <c r="JQ1373" s="79"/>
      <c r="JR1373" s="79"/>
      <c r="JS1373" s="79"/>
      <c r="JT1373" s="79"/>
      <c r="JU1373" s="79"/>
      <c r="JV1373" s="79"/>
      <c r="JW1373" s="79"/>
      <c r="JX1373" s="79"/>
      <c r="JY1373" s="79"/>
      <c r="JZ1373" s="79"/>
      <c r="KA1373" s="79"/>
      <c r="KB1373" s="79"/>
      <c r="KC1373" s="79"/>
      <c r="KD1373" s="79"/>
      <c r="KE1373" s="79"/>
      <c r="KF1373" s="79"/>
      <c r="KG1373" s="79"/>
      <c r="KH1373" s="79"/>
      <c r="KI1373" s="79"/>
      <c r="KJ1373" s="79"/>
      <c r="KK1373" s="79"/>
      <c r="KL1373" s="79"/>
      <c r="KM1373" s="79"/>
      <c r="KN1373" s="79"/>
      <c r="KO1373" s="79"/>
      <c r="KP1373" s="79"/>
      <c r="KQ1373" s="79"/>
      <c r="KR1373" s="79"/>
      <c r="KS1373" s="79"/>
      <c r="KT1373" s="79"/>
      <c r="KU1373" s="79"/>
      <c r="KV1373" s="79"/>
      <c r="KW1373" s="79"/>
      <c r="KX1373" s="79"/>
      <c r="KY1373" s="79"/>
      <c r="KZ1373" s="79"/>
      <c r="LA1373" s="79"/>
      <c r="LB1373" s="79"/>
      <c r="LC1373" s="79"/>
      <c r="LD1373" s="79"/>
      <c r="LE1373" s="79"/>
      <c r="LF1373" s="79"/>
      <c r="LG1373" s="79"/>
      <c r="LH1373" s="79"/>
      <c r="LI1373" s="79"/>
      <c r="LJ1373" s="79"/>
      <c r="LK1373" s="79"/>
      <c r="LL1373" s="79"/>
      <c r="LM1373" s="79"/>
      <c r="LN1373" s="79"/>
      <c r="LO1373" s="79"/>
      <c r="LP1373" s="79"/>
      <c r="LQ1373" s="79"/>
      <c r="LR1373" s="79"/>
      <c r="LS1373" s="79"/>
      <c r="LT1373" s="79"/>
      <c r="LU1373" s="79"/>
      <c r="LV1373" s="79"/>
      <c r="LW1373" s="79"/>
      <c r="LX1373" s="79"/>
      <c r="LY1373" s="79"/>
      <c r="LZ1373" s="79"/>
      <c r="MA1373" s="79"/>
      <c r="MB1373" s="79"/>
      <c r="MC1373" s="79"/>
      <c r="MD1373" s="79"/>
      <c r="ME1373" s="79"/>
      <c r="MF1373" s="79"/>
      <c r="MG1373" s="79"/>
      <c r="MH1373" s="79"/>
      <c r="MI1373" s="79"/>
      <c r="MJ1373" s="79"/>
      <c r="MK1373" s="79"/>
      <c r="ML1373" s="79"/>
      <c r="MM1373" s="79"/>
      <c r="MN1373" s="79"/>
      <c r="MO1373" s="79"/>
      <c r="MP1373" s="79"/>
      <c r="MQ1373" s="79"/>
      <c r="MR1373" s="79"/>
      <c r="MS1373" s="79"/>
      <c r="MT1373" s="79"/>
      <c r="MU1373" s="79"/>
      <c r="MV1373" s="79"/>
      <c r="MW1373" s="79"/>
      <c r="MX1373" s="79"/>
      <c r="MY1373" s="79"/>
      <c r="MZ1373" s="79"/>
      <c r="NA1373" s="79"/>
      <c r="NB1373" s="79"/>
      <c r="NC1373" s="79"/>
      <c r="ND1373" s="79"/>
      <c r="NE1373" s="79"/>
      <c r="NF1373" s="79"/>
      <c r="NG1373" s="79"/>
      <c r="NH1373" s="79"/>
      <c r="NI1373" s="79"/>
      <c r="NJ1373" s="79"/>
      <c r="NK1373" s="79"/>
      <c r="NL1373" s="79"/>
      <c r="NM1373" s="79"/>
      <c r="NN1373" s="79"/>
      <c r="NO1373" s="79"/>
      <c r="NP1373" s="79"/>
      <c r="NQ1373" s="79"/>
      <c r="NR1373" s="79"/>
      <c r="NS1373" s="79"/>
      <c r="NT1373" s="79"/>
      <c r="NU1373" s="79"/>
      <c r="NV1373" s="79"/>
      <c r="NW1373" s="79"/>
      <c r="NX1373" s="79"/>
      <c r="NY1373" s="79"/>
      <c r="NZ1373" s="79"/>
      <c r="OA1373" s="79"/>
      <c r="OB1373" s="79"/>
      <c r="OC1373" s="79"/>
      <c r="OD1373" s="79"/>
      <c r="OE1373" s="79"/>
      <c r="OF1373" s="79"/>
      <c r="OG1373" s="79"/>
      <c r="OH1373" s="79"/>
      <c r="OI1373" s="79"/>
      <c r="OJ1373" s="79"/>
      <c r="OK1373" s="79"/>
      <c r="OL1373" s="79"/>
      <c r="OM1373" s="79"/>
      <c r="ON1373" s="79"/>
      <c r="OO1373" s="79"/>
      <c r="OP1373" s="79"/>
      <c r="OQ1373" s="79"/>
      <c r="OR1373" s="79"/>
      <c r="OS1373" s="79"/>
      <c r="OT1373" s="79"/>
      <c r="OU1373" s="79"/>
      <c r="OV1373" s="79"/>
      <c r="OW1373" s="79"/>
      <c r="OX1373" s="79"/>
      <c r="OY1373" s="79"/>
      <c r="OZ1373" s="79"/>
      <c r="PA1373" s="79"/>
      <c r="PB1373" s="79"/>
      <c r="PC1373" s="79"/>
      <c r="PD1373" s="79"/>
      <c r="PE1373" s="79"/>
      <c r="PF1373" s="79"/>
      <c r="PG1373" s="79"/>
      <c r="PH1373" s="79"/>
      <c r="PI1373" s="79"/>
      <c r="PJ1373" s="79"/>
      <c r="PK1373" s="79"/>
      <c r="PL1373" s="79"/>
      <c r="PM1373" s="79"/>
      <c r="PN1373" s="79"/>
      <c r="PO1373" s="79"/>
      <c r="PP1373" s="79"/>
      <c r="PQ1373" s="79"/>
      <c r="PR1373" s="79"/>
      <c r="PS1373" s="79"/>
      <c r="PT1373" s="79"/>
      <c r="PU1373" s="79"/>
      <c r="PV1373" s="79"/>
      <c r="PW1373" s="79"/>
      <c r="PX1373" s="79"/>
      <c r="PY1373" s="79"/>
      <c r="PZ1373" s="79"/>
      <c r="QA1373" s="79"/>
      <c r="QB1373" s="79"/>
      <c r="QC1373" s="79"/>
      <c r="QD1373" s="79"/>
      <c r="QE1373" s="79"/>
      <c r="QF1373" s="79"/>
      <c r="QG1373" s="79"/>
      <c r="QH1373" s="79"/>
      <c r="QI1373" s="79"/>
      <c r="QJ1373" s="79"/>
      <c r="QK1373" s="79"/>
      <c r="QL1373" s="79"/>
      <c r="QM1373" s="79"/>
      <c r="QN1373" s="79"/>
      <c r="QO1373" s="79"/>
      <c r="QP1373" s="79"/>
      <c r="QQ1373" s="79"/>
      <c r="QR1373" s="79"/>
      <c r="QS1373" s="79"/>
      <c r="QT1373" s="79"/>
      <c r="QU1373" s="79"/>
      <c r="QV1373" s="79"/>
      <c r="QW1373" s="79"/>
      <c r="QX1373" s="79"/>
      <c r="QY1373" s="79"/>
      <c r="QZ1373" s="79"/>
      <c r="RA1373" s="79"/>
      <c r="RB1373" s="79"/>
      <c r="RC1373" s="79"/>
      <c r="RD1373" s="79"/>
      <c r="RE1373" s="79"/>
      <c r="RF1373" s="79"/>
      <c r="RG1373" s="79"/>
      <c r="RH1373" s="79"/>
      <c r="RI1373" s="79"/>
      <c r="RJ1373" s="79"/>
      <c r="RK1373" s="79"/>
      <c r="RL1373" s="79"/>
      <c r="RM1373" s="79"/>
      <c r="RN1373" s="79"/>
      <c r="RO1373" s="79"/>
      <c r="RP1373" s="79"/>
      <c r="RQ1373" s="79"/>
      <c r="RR1373" s="79"/>
      <c r="RS1373" s="79"/>
      <c r="RT1373" s="79"/>
      <c r="RU1373" s="79"/>
      <c r="RV1373" s="79"/>
      <c r="RW1373" s="79"/>
      <c r="RX1373" s="79"/>
      <c r="RY1373" s="79"/>
      <c r="RZ1373" s="79"/>
      <c r="SA1373" s="79"/>
      <c r="SB1373" s="79"/>
      <c r="SC1373" s="79"/>
      <c r="SD1373" s="79"/>
      <c r="SE1373" s="79"/>
      <c r="SF1373" s="79"/>
      <c r="SG1373" s="79"/>
      <c r="SH1373" s="79"/>
      <c r="SI1373" s="79"/>
      <c r="SJ1373" s="79"/>
      <c r="SK1373" s="79"/>
      <c r="SL1373" s="79"/>
      <c r="SM1373" s="79"/>
      <c r="SN1373" s="79"/>
      <c r="SO1373" s="79"/>
      <c r="SP1373" s="79"/>
      <c r="SQ1373" s="79"/>
      <c r="SR1373" s="79"/>
      <c r="SS1373" s="79"/>
      <c r="ST1373" s="79"/>
      <c r="SU1373" s="79"/>
      <c r="SV1373" s="79"/>
      <c r="SW1373" s="79"/>
      <c r="SX1373" s="79"/>
      <c r="SY1373" s="79"/>
      <c r="SZ1373" s="79"/>
      <c r="TA1373" s="79"/>
      <c r="TB1373" s="79"/>
      <c r="TC1373" s="79"/>
      <c r="TD1373" s="79"/>
      <c r="TE1373" s="79"/>
      <c r="TF1373" s="79"/>
      <c r="TG1373" s="79"/>
      <c r="TH1373" s="79"/>
      <c r="TI1373" s="79"/>
      <c r="TJ1373" s="79"/>
      <c r="TK1373" s="79"/>
      <c r="TL1373" s="79"/>
      <c r="TM1373" s="79"/>
      <c r="TN1373" s="79"/>
      <c r="TO1373" s="79"/>
      <c r="TP1373" s="79"/>
      <c r="TQ1373" s="79"/>
      <c r="TR1373" s="79"/>
      <c r="TS1373" s="79"/>
      <c r="TT1373" s="79"/>
      <c r="TU1373" s="79"/>
      <c r="TV1373" s="79"/>
      <c r="TW1373" s="79"/>
      <c r="TX1373" s="79"/>
      <c r="TY1373" s="79"/>
      <c r="TZ1373" s="79"/>
      <c r="UA1373" s="79"/>
      <c r="UB1373" s="79"/>
      <c r="UC1373" s="79"/>
      <c r="UD1373" s="79"/>
      <c r="UE1373" s="79"/>
      <c r="UF1373" s="79"/>
      <c r="UG1373" s="79"/>
      <c r="UH1373" s="79"/>
      <c r="UI1373" s="79"/>
      <c r="UJ1373" s="79"/>
      <c r="UK1373" s="79"/>
      <c r="UL1373" s="79"/>
      <c r="UM1373" s="79"/>
      <c r="UN1373" s="79"/>
      <c r="UO1373" s="79"/>
      <c r="UP1373" s="79"/>
      <c r="UQ1373" s="79"/>
      <c r="UR1373" s="79"/>
      <c r="US1373" s="79"/>
      <c r="UT1373" s="79"/>
      <c r="UU1373" s="79"/>
      <c r="UV1373" s="79"/>
      <c r="UW1373" s="79"/>
      <c r="UX1373" s="79"/>
      <c r="UY1373" s="79"/>
      <c r="UZ1373" s="79"/>
      <c r="VA1373" s="79"/>
      <c r="VB1373" s="79"/>
      <c r="VC1373" s="79"/>
      <c r="VD1373" s="79"/>
      <c r="VE1373" s="79"/>
      <c r="VF1373" s="79"/>
      <c r="VG1373" s="79"/>
      <c r="VH1373" s="79"/>
      <c r="VI1373" s="79"/>
      <c r="VJ1373" s="79"/>
      <c r="VK1373" s="79"/>
      <c r="VL1373" s="79"/>
      <c r="VM1373" s="79"/>
      <c r="VN1373" s="79"/>
      <c r="VO1373" s="79"/>
      <c r="VP1373" s="79"/>
      <c r="VQ1373" s="79"/>
      <c r="VR1373" s="79"/>
      <c r="VS1373" s="79"/>
      <c r="VT1373" s="79"/>
      <c r="VU1373" s="79"/>
      <c r="VV1373" s="79"/>
      <c r="VW1373" s="79"/>
      <c r="VX1373" s="79"/>
      <c r="VY1373" s="79"/>
      <c r="VZ1373" s="79"/>
      <c r="WA1373" s="79"/>
      <c r="WB1373" s="79"/>
      <c r="WC1373" s="79"/>
    </row>
    <row r="1374" spans="1:601" s="102" customFormat="1">
      <c r="A1374" s="54">
        <f>IF(C1374=C1373,A1373,IF(C1374=(C1373+1),A1373,(A1373+1)))</f>
        <v>204</v>
      </c>
      <c r="B1374" s="50" t="str">
        <f>IF(L1374="Stroke",IF(M1374=M1373,IF(A1374&lt;&gt;A1373,1,IF(L1373="Stroke",B1373+1,IF(L1372="Stroke",B1372+1,IF(L1371="Stroke",B1371+1,IF(L1370="Stroke",B1370+1,IF(L1369="Stroke",B1369+1,IF(L1368="Stroke",B1368+1,IF(L1367="Stroke",B1367+1,"")))))))),IF(A1374&lt;&gt;A1372,1,IF(M1374=M1372,IF(L1372="Stroke",B1372+1,IF(M1374=M1371,IF(L1371="Stroke",B1371+1,""))),1))),"")</f>
        <v/>
      </c>
      <c r="C1374" s="54">
        <f t="shared" si="42"/>
        <v>52485</v>
      </c>
      <c r="D1374" s="54" t="str">
        <f t="shared" si="43"/>
        <v>201826</v>
      </c>
      <c r="E1374" s="54">
        <v>2018</v>
      </c>
      <c r="F1374" s="54">
        <v>2</v>
      </c>
      <c r="G1374" s="54">
        <v>6</v>
      </c>
      <c r="H1374" s="54">
        <v>14</v>
      </c>
      <c r="I1374" s="54">
        <v>34</v>
      </c>
      <c r="J1374" s="54">
        <v>45</v>
      </c>
      <c r="K1374" s="54">
        <v>121</v>
      </c>
      <c r="L1374" s="54" t="s">
        <v>29</v>
      </c>
      <c r="M1374" s="54">
        <v>1</v>
      </c>
      <c r="N1374" s="54" t="s">
        <v>21</v>
      </c>
      <c r="O1374" s="54" t="s">
        <v>27</v>
      </c>
      <c r="P1374" s="54">
        <v>0</v>
      </c>
      <c r="Q1374" s="54" t="s">
        <v>166</v>
      </c>
      <c r="R1374" s="61"/>
      <c r="S1374" s="61"/>
      <c r="T1374" s="61"/>
      <c r="U1374" s="79"/>
      <c r="V1374" s="79"/>
      <c r="W1374" s="79"/>
      <c r="X1374" s="79"/>
      <c r="Y1374" s="79"/>
      <c r="Z1374" s="79"/>
      <c r="AA1374" s="79"/>
      <c r="AB1374" s="79"/>
      <c r="AC1374" s="79"/>
      <c r="AD1374" s="79"/>
      <c r="AE1374" s="79"/>
      <c r="AF1374" s="79"/>
      <c r="AG1374" s="79"/>
      <c r="AH1374" s="79"/>
      <c r="AI1374" s="79"/>
      <c r="AJ1374" s="79"/>
      <c r="AK1374" s="79"/>
      <c r="AL1374" s="79"/>
      <c r="AM1374" s="79"/>
      <c r="AN1374" s="79"/>
      <c r="AO1374" s="79"/>
      <c r="AP1374" s="79"/>
      <c r="AQ1374" s="79"/>
      <c r="AR1374" s="79"/>
      <c r="AS1374" s="79"/>
      <c r="AT1374" s="79"/>
      <c r="AU1374" s="79"/>
      <c r="AV1374" s="79"/>
      <c r="AW1374" s="79"/>
      <c r="AX1374" s="79"/>
      <c r="AY1374" s="79"/>
      <c r="AZ1374" s="79"/>
      <c r="BA1374" s="79"/>
      <c r="BB1374" s="79"/>
      <c r="BC1374" s="79"/>
      <c r="BD1374" s="79"/>
      <c r="BE1374" s="79"/>
      <c r="BF1374" s="79"/>
      <c r="BG1374" s="79"/>
      <c r="BH1374" s="79"/>
      <c r="BI1374" s="79"/>
      <c r="BJ1374" s="79"/>
      <c r="BK1374" s="79"/>
      <c r="BL1374" s="79"/>
      <c r="BM1374" s="79"/>
      <c r="BN1374" s="79"/>
      <c r="BO1374" s="79"/>
      <c r="BP1374" s="79"/>
      <c r="BQ1374" s="79"/>
      <c r="BR1374" s="79"/>
      <c r="BS1374" s="79"/>
      <c r="BT1374" s="79"/>
      <c r="BU1374" s="79"/>
      <c r="BV1374" s="79"/>
      <c r="BW1374" s="79"/>
      <c r="BX1374" s="79"/>
      <c r="BY1374" s="79"/>
      <c r="BZ1374" s="79"/>
      <c r="CA1374" s="79"/>
      <c r="CB1374" s="79"/>
      <c r="CC1374" s="79"/>
      <c r="CD1374" s="79"/>
      <c r="CE1374" s="79"/>
      <c r="CF1374" s="79"/>
      <c r="CG1374" s="79"/>
      <c r="CH1374" s="79"/>
      <c r="CI1374" s="79"/>
      <c r="CJ1374" s="79"/>
      <c r="CK1374" s="79"/>
      <c r="CL1374" s="79"/>
      <c r="CM1374" s="79"/>
      <c r="CN1374" s="79"/>
      <c r="CO1374" s="79"/>
      <c r="CP1374" s="79"/>
      <c r="CQ1374" s="79"/>
      <c r="CR1374" s="79"/>
      <c r="CS1374" s="79"/>
      <c r="CT1374" s="79"/>
      <c r="CU1374" s="79"/>
      <c r="CV1374" s="79"/>
      <c r="CW1374" s="79"/>
      <c r="CX1374" s="79"/>
      <c r="CY1374" s="79"/>
      <c r="CZ1374" s="79"/>
      <c r="DA1374" s="79"/>
      <c r="DB1374" s="79"/>
      <c r="DC1374" s="79"/>
      <c r="DD1374" s="79"/>
      <c r="DE1374" s="79"/>
      <c r="DF1374" s="79"/>
      <c r="DG1374" s="79"/>
      <c r="DH1374" s="79"/>
      <c r="DI1374" s="79"/>
      <c r="DJ1374" s="79"/>
      <c r="DK1374" s="79"/>
      <c r="DL1374" s="79"/>
      <c r="DM1374" s="79"/>
      <c r="DN1374" s="79"/>
      <c r="DO1374" s="79"/>
      <c r="DP1374" s="79"/>
      <c r="DQ1374" s="79"/>
      <c r="DR1374" s="79"/>
      <c r="DS1374" s="79"/>
      <c r="DT1374" s="79"/>
      <c r="DU1374" s="79"/>
      <c r="DV1374" s="79"/>
      <c r="DW1374" s="79"/>
      <c r="DX1374" s="79"/>
      <c r="DY1374" s="79"/>
      <c r="DZ1374" s="79"/>
      <c r="EA1374" s="79"/>
      <c r="EB1374" s="79"/>
      <c r="EC1374" s="79"/>
      <c r="ED1374" s="79"/>
      <c r="EE1374" s="79"/>
      <c r="EF1374" s="79"/>
      <c r="EG1374" s="79"/>
      <c r="EH1374" s="79"/>
      <c r="EI1374" s="79"/>
      <c r="EJ1374" s="79"/>
      <c r="EK1374" s="79"/>
      <c r="EL1374" s="79"/>
      <c r="EM1374" s="79"/>
      <c r="EN1374" s="79"/>
      <c r="EO1374" s="79"/>
      <c r="EP1374" s="79"/>
      <c r="EQ1374" s="79"/>
      <c r="ER1374" s="79"/>
      <c r="ES1374" s="79"/>
      <c r="ET1374" s="79"/>
      <c r="EU1374" s="79"/>
      <c r="EV1374" s="79"/>
      <c r="EW1374" s="79"/>
      <c r="EX1374" s="79"/>
      <c r="EY1374" s="79"/>
      <c r="EZ1374" s="79"/>
      <c r="FA1374" s="79"/>
      <c r="FB1374" s="79"/>
      <c r="FC1374" s="79"/>
      <c r="FD1374" s="79"/>
      <c r="FE1374" s="79"/>
      <c r="FF1374" s="79"/>
      <c r="FG1374" s="79"/>
      <c r="FH1374" s="79"/>
      <c r="FI1374" s="79"/>
      <c r="FJ1374" s="79"/>
      <c r="FK1374" s="79"/>
      <c r="FL1374" s="79"/>
      <c r="FM1374" s="79"/>
      <c r="FN1374" s="79"/>
      <c r="FO1374" s="79"/>
      <c r="FP1374" s="79"/>
      <c r="FQ1374" s="79"/>
      <c r="FR1374" s="79"/>
      <c r="FS1374" s="79"/>
      <c r="FT1374" s="79"/>
      <c r="FU1374" s="79"/>
      <c r="FV1374" s="79"/>
      <c r="FW1374" s="79"/>
      <c r="FX1374" s="79"/>
      <c r="FY1374" s="79"/>
      <c r="FZ1374" s="79"/>
      <c r="GA1374" s="79"/>
      <c r="GB1374" s="79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79"/>
      <c r="HP1374" s="79"/>
      <c r="HQ1374" s="79"/>
      <c r="HR1374" s="79"/>
      <c r="HS1374" s="79"/>
      <c r="HT1374" s="79"/>
      <c r="HU1374" s="79"/>
      <c r="HV1374" s="79"/>
      <c r="HW1374" s="79"/>
      <c r="HX1374" s="79"/>
      <c r="HY1374" s="79"/>
      <c r="HZ1374" s="79"/>
      <c r="IA1374" s="79"/>
      <c r="IB1374" s="79"/>
      <c r="IC1374" s="79"/>
      <c r="ID1374" s="79"/>
      <c r="IE1374" s="79"/>
      <c r="IF1374" s="79"/>
      <c r="IG1374" s="79"/>
      <c r="IH1374" s="79"/>
      <c r="II1374" s="79"/>
      <c r="IJ1374" s="79"/>
      <c r="IK1374" s="79"/>
      <c r="IL1374" s="79"/>
      <c r="IM1374" s="79"/>
      <c r="IN1374" s="79"/>
      <c r="IO1374" s="79"/>
      <c r="IP1374" s="79"/>
      <c r="IQ1374" s="79"/>
      <c r="IR1374" s="79"/>
      <c r="IS1374" s="79"/>
      <c r="IT1374" s="79"/>
      <c r="IU1374" s="79"/>
      <c r="IV1374" s="79"/>
      <c r="IW1374" s="79"/>
      <c r="IX1374" s="79"/>
      <c r="IY1374" s="79"/>
      <c r="IZ1374" s="79"/>
      <c r="JA1374" s="79"/>
      <c r="JB1374" s="79"/>
      <c r="JC1374" s="79"/>
      <c r="JD1374" s="79"/>
      <c r="JE1374" s="79"/>
      <c r="JF1374" s="79"/>
      <c r="JG1374" s="79"/>
      <c r="JH1374" s="79"/>
      <c r="JI1374" s="79"/>
      <c r="JJ1374" s="79"/>
      <c r="JK1374" s="79"/>
      <c r="JL1374" s="79"/>
      <c r="JM1374" s="79"/>
      <c r="JN1374" s="79"/>
      <c r="JO1374" s="79"/>
      <c r="JP1374" s="79"/>
      <c r="JQ1374" s="79"/>
      <c r="JR1374" s="79"/>
      <c r="JS1374" s="79"/>
      <c r="JT1374" s="79"/>
      <c r="JU1374" s="79"/>
      <c r="JV1374" s="79"/>
      <c r="JW1374" s="79"/>
      <c r="JX1374" s="79"/>
      <c r="JY1374" s="79"/>
      <c r="JZ1374" s="79"/>
      <c r="KA1374" s="79"/>
      <c r="KB1374" s="79"/>
      <c r="KC1374" s="79"/>
      <c r="KD1374" s="79"/>
      <c r="KE1374" s="79"/>
      <c r="KF1374" s="79"/>
      <c r="KG1374" s="79"/>
      <c r="KH1374" s="79"/>
      <c r="KI1374" s="79"/>
      <c r="KJ1374" s="79"/>
      <c r="KK1374" s="79"/>
      <c r="KL1374" s="79"/>
      <c r="KM1374" s="79"/>
      <c r="KN1374" s="79"/>
      <c r="KO1374" s="79"/>
      <c r="KP1374" s="79"/>
      <c r="KQ1374" s="79"/>
      <c r="KR1374" s="79"/>
      <c r="KS1374" s="79"/>
      <c r="KT1374" s="79"/>
      <c r="KU1374" s="79"/>
      <c r="KV1374" s="79"/>
      <c r="KW1374" s="79"/>
      <c r="KX1374" s="79"/>
      <c r="KY1374" s="79"/>
      <c r="KZ1374" s="79"/>
      <c r="LA1374" s="79"/>
      <c r="LB1374" s="79"/>
      <c r="LC1374" s="79"/>
      <c r="LD1374" s="79"/>
      <c r="LE1374" s="79"/>
      <c r="LF1374" s="79"/>
      <c r="LG1374" s="79"/>
      <c r="LH1374" s="79"/>
      <c r="LI1374" s="79"/>
      <c r="LJ1374" s="79"/>
      <c r="LK1374" s="79"/>
      <c r="LL1374" s="79"/>
      <c r="LM1374" s="79"/>
      <c r="LN1374" s="79"/>
      <c r="LO1374" s="79"/>
      <c r="LP1374" s="79"/>
      <c r="LQ1374" s="79"/>
      <c r="LR1374" s="79"/>
      <c r="LS1374" s="79"/>
      <c r="LT1374" s="79"/>
      <c r="LU1374" s="79"/>
      <c r="LV1374" s="79"/>
      <c r="LW1374" s="79"/>
      <c r="LX1374" s="79"/>
      <c r="LY1374" s="79"/>
      <c r="LZ1374" s="79"/>
      <c r="MA1374" s="79"/>
      <c r="MB1374" s="79"/>
      <c r="MC1374" s="79"/>
      <c r="MD1374" s="79"/>
      <c r="ME1374" s="79"/>
      <c r="MF1374" s="79"/>
      <c r="MG1374" s="79"/>
      <c r="MH1374" s="79"/>
      <c r="MI1374" s="79"/>
      <c r="MJ1374" s="79"/>
      <c r="MK1374" s="79"/>
      <c r="ML1374" s="79"/>
      <c r="MM1374" s="79"/>
      <c r="MN1374" s="79"/>
      <c r="MO1374" s="79"/>
      <c r="MP1374" s="79"/>
      <c r="MQ1374" s="79"/>
      <c r="MR1374" s="79"/>
      <c r="MS1374" s="79"/>
      <c r="MT1374" s="79"/>
      <c r="MU1374" s="79"/>
      <c r="MV1374" s="79"/>
      <c r="MW1374" s="79"/>
      <c r="MX1374" s="79"/>
      <c r="MY1374" s="79"/>
      <c r="MZ1374" s="79"/>
      <c r="NA1374" s="79"/>
      <c r="NB1374" s="79"/>
      <c r="NC1374" s="79"/>
      <c r="ND1374" s="79"/>
      <c r="NE1374" s="79"/>
      <c r="NF1374" s="79"/>
      <c r="NG1374" s="79"/>
      <c r="NH1374" s="79"/>
      <c r="NI1374" s="79"/>
      <c r="NJ1374" s="79"/>
      <c r="NK1374" s="79"/>
      <c r="NL1374" s="79"/>
      <c r="NM1374" s="79"/>
      <c r="NN1374" s="79"/>
      <c r="NO1374" s="79"/>
      <c r="NP1374" s="79"/>
      <c r="NQ1374" s="79"/>
      <c r="NR1374" s="79"/>
      <c r="NS1374" s="79"/>
      <c r="NT1374" s="79"/>
      <c r="NU1374" s="79"/>
      <c r="NV1374" s="79"/>
      <c r="NW1374" s="79"/>
      <c r="NX1374" s="79"/>
      <c r="NY1374" s="79"/>
      <c r="NZ1374" s="79"/>
      <c r="OA1374" s="79"/>
      <c r="OB1374" s="79"/>
      <c r="OC1374" s="79"/>
      <c r="OD1374" s="79"/>
      <c r="OE1374" s="79"/>
      <c r="OF1374" s="79"/>
      <c r="OG1374" s="79"/>
      <c r="OH1374" s="79"/>
      <c r="OI1374" s="79"/>
      <c r="OJ1374" s="79"/>
      <c r="OK1374" s="79"/>
      <c r="OL1374" s="79"/>
      <c r="OM1374" s="79"/>
      <c r="ON1374" s="79"/>
      <c r="OO1374" s="79"/>
      <c r="OP1374" s="79"/>
      <c r="OQ1374" s="79"/>
      <c r="OR1374" s="79"/>
      <c r="OS1374" s="79"/>
      <c r="OT1374" s="79"/>
      <c r="OU1374" s="79"/>
      <c r="OV1374" s="79"/>
      <c r="OW1374" s="79"/>
      <c r="OX1374" s="79"/>
      <c r="OY1374" s="79"/>
      <c r="OZ1374" s="79"/>
      <c r="PA1374" s="79"/>
      <c r="PB1374" s="79"/>
      <c r="PC1374" s="79"/>
      <c r="PD1374" s="79"/>
      <c r="PE1374" s="79"/>
      <c r="PF1374" s="79"/>
      <c r="PG1374" s="79"/>
      <c r="PH1374" s="79"/>
      <c r="PI1374" s="79"/>
      <c r="PJ1374" s="79"/>
      <c r="PK1374" s="79"/>
      <c r="PL1374" s="79"/>
      <c r="PM1374" s="79"/>
      <c r="PN1374" s="79"/>
      <c r="PO1374" s="79"/>
      <c r="PP1374" s="79"/>
      <c r="PQ1374" s="79"/>
      <c r="PR1374" s="79"/>
      <c r="PS1374" s="79"/>
      <c r="PT1374" s="79"/>
      <c r="PU1374" s="79"/>
      <c r="PV1374" s="79"/>
      <c r="PW1374" s="79"/>
      <c r="PX1374" s="79"/>
      <c r="PY1374" s="79"/>
      <c r="PZ1374" s="79"/>
      <c r="QA1374" s="79"/>
      <c r="QB1374" s="79"/>
      <c r="QC1374" s="79"/>
      <c r="QD1374" s="79"/>
      <c r="QE1374" s="79"/>
      <c r="QF1374" s="79"/>
      <c r="QG1374" s="79"/>
      <c r="QH1374" s="79"/>
      <c r="QI1374" s="79"/>
      <c r="QJ1374" s="79"/>
      <c r="QK1374" s="79"/>
      <c r="QL1374" s="79"/>
      <c r="QM1374" s="79"/>
      <c r="QN1374" s="79"/>
      <c r="QO1374" s="79"/>
      <c r="QP1374" s="79"/>
      <c r="QQ1374" s="79"/>
      <c r="QR1374" s="79"/>
      <c r="QS1374" s="79"/>
      <c r="QT1374" s="79"/>
      <c r="QU1374" s="79"/>
      <c r="QV1374" s="79"/>
      <c r="QW1374" s="79"/>
      <c r="QX1374" s="79"/>
      <c r="QY1374" s="79"/>
      <c r="QZ1374" s="79"/>
      <c r="RA1374" s="79"/>
      <c r="RB1374" s="79"/>
      <c r="RC1374" s="79"/>
      <c r="RD1374" s="79"/>
      <c r="RE1374" s="79"/>
      <c r="RF1374" s="79"/>
      <c r="RG1374" s="79"/>
      <c r="RH1374" s="79"/>
      <c r="RI1374" s="79"/>
      <c r="RJ1374" s="79"/>
      <c r="RK1374" s="79"/>
      <c r="RL1374" s="79"/>
      <c r="RM1374" s="79"/>
      <c r="RN1374" s="79"/>
      <c r="RO1374" s="79"/>
      <c r="RP1374" s="79"/>
      <c r="RQ1374" s="79"/>
      <c r="RR1374" s="79"/>
      <c r="RS1374" s="79"/>
      <c r="RT1374" s="79"/>
      <c r="RU1374" s="79"/>
      <c r="RV1374" s="79"/>
      <c r="RW1374" s="79"/>
      <c r="RX1374" s="79"/>
      <c r="RY1374" s="79"/>
      <c r="RZ1374" s="79"/>
      <c r="SA1374" s="79"/>
      <c r="SB1374" s="79"/>
      <c r="SC1374" s="79"/>
      <c r="SD1374" s="79"/>
      <c r="SE1374" s="79"/>
      <c r="SF1374" s="79"/>
      <c r="SG1374" s="79"/>
      <c r="SH1374" s="79"/>
      <c r="SI1374" s="79"/>
      <c r="SJ1374" s="79"/>
      <c r="SK1374" s="79"/>
      <c r="SL1374" s="79"/>
      <c r="SM1374" s="79"/>
      <c r="SN1374" s="79"/>
      <c r="SO1374" s="79"/>
      <c r="SP1374" s="79"/>
      <c r="SQ1374" s="79"/>
      <c r="SR1374" s="79"/>
      <c r="SS1374" s="79"/>
      <c r="ST1374" s="79"/>
      <c r="SU1374" s="79"/>
      <c r="SV1374" s="79"/>
      <c r="SW1374" s="79"/>
      <c r="SX1374" s="79"/>
      <c r="SY1374" s="79"/>
      <c r="SZ1374" s="79"/>
      <c r="TA1374" s="79"/>
      <c r="TB1374" s="79"/>
      <c r="TC1374" s="79"/>
      <c r="TD1374" s="79"/>
      <c r="TE1374" s="79"/>
      <c r="TF1374" s="79"/>
      <c r="TG1374" s="79"/>
      <c r="TH1374" s="79"/>
      <c r="TI1374" s="79"/>
      <c r="TJ1374" s="79"/>
      <c r="TK1374" s="79"/>
      <c r="TL1374" s="79"/>
      <c r="TM1374" s="79"/>
      <c r="TN1374" s="79"/>
      <c r="TO1374" s="79"/>
      <c r="TP1374" s="79"/>
      <c r="TQ1374" s="79"/>
      <c r="TR1374" s="79"/>
      <c r="TS1374" s="79"/>
      <c r="TT1374" s="79"/>
      <c r="TU1374" s="79"/>
      <c r="TV1374" s="79"/>
      <c r="TW1374" s="79"/>
      <c r="TX1374" s="79"/>
      <c r="TY1374" s="79"/>
      <c r="TZ1374" s="79"/>
      <c r="UA1374" s="79"/>
      <c r="UB1374" s="79"/>
      <c r="UC1374" s="79"/>
      <c r="UD1374" s="79"/>
      <c r="UE1374" s="79"/>
      <c r="UF1374" s="79"/>
      <c r="UG1374" s="79"/>
      <c r="UH1374" s="79"/>
      <c r="UI1374" s="79"/>
      <c r="UJ1374" s="79"/>
      <c r="UK1374" s="79"/>
      <c r="UL1374" s="79"/>
      <c r="UM1374" s="79"/>
      <c r="UN1374" s="79"/>
      <c r="UO1374" s="79"/>
      <c r="UP1374" s="79"/>
      <c r="UQ1374" s="79"/>
      <c r="UR1374" s="79"/>
      <c r="US1374" s="79"/>
      <c r="UT1374" s="79"/>
      <c r="UU1374" s="79"/>
      <c r="UV1374" s="79"/>
      <c r="UW1374" s="79"/>
      <c r="UX1374" s="79"/>
      <c r="UY1374" s="79"/>
      <c r="UZ1374" s="79"/>
      <c r="VA1374" s="79"/>
      <c r="VB1374" s="79"/>
      <c r="VC1374" s="79"/>
      <c r="VD1374" s="79"/>
      <c r="VE1374" s="79"/>
      <c r="VF1374" s="79"/>
      <c r="VG1374" s="79"/>
      <c r="VH1374" s="79"/>
      <c r="VI1374" s="79"/>
      <c r="VJ1374" s="79"/>
      <c r="VK1374" s="79"/>
      <c r="VL1374" s="79"/>
      <c r="VM1374" s="79"/>
      <c r="VN1374" s="79"/>
      <c r="VO1374" s="79"/>
      <c r="VP1374" s="79"/>
      <c r="VQ1374" s="79"/>
      <c r="VR1374" s="79"/>
      <c r="VS1374" s="79"/>
      <c r="VT1374" s="79"/>
      <c r="VU1374" s="79"/>
      <c r="VV1374" s="79"/>
      <c r="VW1374" s="79"/>
      <c r="VX1374" s="79"/>
      <c r="VY1374" s="79"/>
      <c r="VZ1374" s="79"/>
      <c r="WA1374" s="79"/>
      <c r="WB1374" s="79"/>
      <c r="WC1374" s="79"/>
    </row>
    <row r="1375" spans="1:601" s="102" customFormat="1">
      <c r="A1375" s="54">
        <f>IF(C1375=C1374,A1374,IF(C1375=(C1374+1),A1374,(A1374+1)))</f>
        <v>204</v>
      </c>
      <c r="B1375" s="50" t="str">
        <f>IF(L1375="Stroke",IF(M1375=M1374,IF(A1375&lt;&gt;A1374,1,IF(L1374="Stroke",B1374+1,IF(L1373="Stroke",B1373+1,IF(L1372="Stroke",B1372+1,IF(L1371="Stroke",B1371+1,IF(L1370="Stroke",B1370+1,IF(L1369="Stroke",B1369+1,IF(L1368="Stroke",B1368+1,"")))))))),IF(A1375&lt;&gt;A1373,1,IF(M1375=M1373,IF(L1373="Stroke",B1373+1,IF(M1375=M1372,IF(L1372="Stroke",B1372+1,""))),1))),"")</f>
        <v/>
      </c>
      <c r="C1375" s="54">
        <f t="shared" si="42"/>
        <v>52485</v>
      </c>
      <c r="D1375" s="54" t="str">
        <f t="shared" si="43"/>
        <v>201826</v>
      </c>
      <c r="E1375" s="54">
        <v>2018</v>
      </c>
      <c r="F1375" s="54">
        <v>2</v>
      </c>
      <c r="G1375" s="54">
        <v>6</v>
      </c>
      <c r="H1375" s="54">
        <v>14</v>
      </c>
      <c r="I1375" s="54">
        <v>34</v>
      </c>
      <c r="J1375" s="54">
        <v>45</v>
      </c>
      <c r="K1375" s="54">
        <v>128</v>
      </c>
      <c r="L1375" s="54" t="s">
        <v>29</v>
      </c>
      <c r="M1375" s="54">
        <v>1</v>
      </c>
      <c r="N1375" s="54" t="s">
        <v>21</v>
      </c>
      <c r="O1375" s="54" t="s">
        <v>27</v>
      </c>
      <c r="P1375" s="54">
        <v>0</v>
      </c>
      <c r="Q1375" s="54" t="s">
        <v>166</v>
      </c>
      <c r="R1375" s="61"/>
      <c r="S1375" s="61"/>
      <c r="T1375" s="61"/>
      <c r="U1375" s="79"/>
      <c r="V1375" s="79"/>
      <c r="W1375" s="79"/>
      <c r="X1375" s="79"/>
      <c r="Y1375" s="79"/>
      <c r="Z1375" s="79"/>
      <c r="AA1375" s="79"/>
      <c r="AB1375" s="79"/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/>
      <c r="AO1375" s="79"/>
      <c r="AP1375" s="79"/>
      <c r="AQ1375" s="79"/>
      <c r="AR1375" s="79"/>
      <c r="AS1375" s="79"/>
      <c r="AT1375" s="79"/>
      <c r="AU1375" s="79"/>
      <c r="AV1375" s="79"/>
      <c r="AW1375" s="79"/>
      <c r="AX1375" s="79"/>
      <c r="AY1375" s="79"/>
      <c r="AZ1375" s="79"/>
      <c r="BA1375" s="79"/>
      <c r="BB1375" s="79"/>
      <c r="BC1375" s="79"/>
      <c r="BD1375" s="79"/>
      <c r="BE1375" s="79"/>
      <c r="BF1375" s="79"/>
      <c r="BG1375" s="79"/>
      <c r="BH1375" s="79"/>
      <c r="BI1375" s="79"/>
      <c r="BJ1375" s="79"/>
      <c r="BK1375" s="79"/>
      <c r="BL1375" s="79"/>
      <c r="BM1375" s="79"/>
      <c r="BN1375" s="79"/>
      <c r="BO1375" s="79"/>
      <c r="BP1375" s="79"/>
      <c r="BQ1375" s="79"/>
      <c r="BR1375" s="79"/>
      <c r="BS1375" s="79"/>
      <c r="BT1375" s="79"/>
      <c r="BU1375" s="79"/>
      <c r="BV1375" s="79"/>
      <c r="BW1375" s="79"/>
      <c r="BX1375" s="79"/>
      <c r="BY1375" s="79"/>
      <c r="BZ1375" s="79"/>
      <c r="CA1375" s="79"/>
      <c r="CB1375" s="79"/>
      <c r="CC1375" s="79"/>
      <c r="CD1375" s="79"/>
      <c r="CE1375" s="79"/>
      <c r="CF1375" s="79"/>
      <c r="CG1375" s="79"/>
      <c r="CH1375" s="79"/>
      <c r="CI1375" s="79"/>
      <c r="CJ1375" s="79"/>
      <c r="CK1375" s="79"/>
      <c r="CL1375" s="79"/>
      <c r="CM1375" s="79"/>
      <c r="CN1375" s="79"/>
      <c r="CO1375" s="79"/>
      <c r="CP1375" s="79"/>
      <c r="CQ1375" s="79"/>
      <c r="CR1375" s="79"/>
      <c r="CS1375" s="79"/>
      <c r="CT1375" s="79"/>
      <c r="CU1375" s="79"/>
      <c r="CV1375" s="79"/>
      <c r="CW1375" s="79"/>
      <c r="CX1375" s="79"/>
      <c r="CY1375" s="79"/>
      <c r="CZ1375" s="79"/>
      <c r="DA1375" s="79"/>
      <c r="DB1375" s="79"/>
      <c r="DC1375" s="79"/>
      <c r="DD1375" s="79"/>
      <c r="DE1375" s="79"/>
      <c r="DF1375" s="79"/>
      <c r="DG1375" s="79"/>
      <c r="DH1375" s="79"/>
      <c r="DI1375" s="79"/>
      <c r="DJ1375" s="79"/>
      <c r="DK1375" s="79"/>
      <c r="DL1375" s="79"/>
      <c r="DM1375" s="79"/>
      <c r="DN1375" s="79"/>
      <c r="DO1375" s="79"/>
      <c r="DP1375" s="79"/>
      <c r="DQ1375" s="79"/>
      <c r="DR1375" s="79"/>
      <c r="DS1375" s="79"/>
      <c r="DT1375" s="79"/>
      <c r="DU1375" s="79"/>
      <c r="DV1375" s="79"/>
      <c r="DW1375" s="79"/>
      <c r="DX1375" s="79"/>
      <c r="DY1375" s="79"/>
      <c r="DZ1375" s="79"/>
      <c r="EA1375" s="79"/>
      <c r="EB1375" s="79"/>
      <c r="EC1375" s="79"/>
      <c r="ED1375" s="79"/>
      <c r="EE1375" s="79"/>
      <c r="EF1375" s="79"/>
      <c r="EG1375" s="79"/>
      <c r="EH1375" s="79"/>
      <c r="EI1375" s="79"/>
      <c r="EJ1375" s="79"/>
      <c r="EK1375" s="79"/>
      <c r="EL1375" s="79"/>
      <c r="EM1375" s="79"/>
      <c r="EN1375" s="79"/>
      <c r="EO1375" s="79"/>
      <c r="EP1375" s="79"/>
      <c r="EQ1375" s="79"/>
      <c r="ER1375" s="79"/>
      <c r="ES1375" s="79"/>
      <c r="ET1375" s="79"/>
      <c r="EU1375" s="79"/>
      <c r="EV1375" s="79"/>
      <c r="EW1375" s="79"/>
      <c r="EX1375" s="79"/>
      <c r="EY1375" s="79"/>
      <c r="EZ1375" s="79"/>
      <c r="FA1375" s="79"/>
      <c r="FB1375" s="79"/>
      <c r="FC1375" s="79"/>
      <c r="FD1375" s="79"/>
      <c r="FE1375" s="79"/>
      <c r="FF1375" s="79"/>
      <c r="FG1375" s="79"/>
      <c r="FH1375" s="79"/>
      <c r="FI1375" s="79"/>
      <c r="FJ1375" s="79"/>
      <c r="FK1375" s="79"/>
      <c r="FL1375" s="79"/>
      <c r="FM1375" s="79"/>
      <c r="FN1375" s="79"/>
      <c r="FO1375" s="79"/>
      <c r="FP1375" s="79"/>
      <c r="FQ1375" s="79"/>
      <c r="FR1375" s="79"/>
      <c r="FS1375" s="79"/>
      <c r="FT1375" s="79"/>
      <c r="FU1375" s="79"/>
      <c r="FV1375" s="79"/>
      <c r="FW1375" s="79"/>
      <c r="FX1375" s="79"/>
      <c r="FY1375" s="79"/>
      <c r="FZ1375" s="79"/>
      <c r="GA1375" s="79"/>
      <c r="GB1375" s="79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79"/>
      <c r="HP1375" s="79"/>
      <c r="HQ1375" s="79"/>
      <c r="HR1375" s="79"/>
      <c r="HS1375" s="79"/>
      <c r="HT1375" s="79"/>
      <c r="HU1375" s="79"/>
      <c r="HV1375" s="79"/>
      <c r="HW1375" s="79"/>
      <c r="HX1375" s="79"/>
      <c r="HY1375" s="79"/>
      <c r="HZ1375" s="79"/>
      <c r="IA1375" s="79"/>
      <c r="IB1375" s="79"/>
      <c r="IC1375" s="79"/>
      <c r="ID1375" s="79"/>
      <c r="IE1375" s="79"/>
      <c r="IF1375" s="79"/>
      <c r="IG1375" s="79"/>
      <c r="IH1375" s="79"/>
      <c r="II1375" s="79"/>
      <c r="IJ1375" s="79"/>
      <c r="IK1375" s="79"/>
      <c r="IL1375" s="79"/>
      <c r="IM1375" s="79"/>
      <c r="IN1375" s="79"/>
      <c r="IO1375" s="79"/>
      <c r="IP1375" s="79"/>
      <c r="IQ1375" s="79"/>
      <c r="IR1375" s="79"/>
      <c r="IS1375" s="79"/>
      <c r="IT1375" s="79"/>
      <c r="IU1375" s="79"/>
      <c r="IV1375" s="79"/>
      <c r="IW1375" s="79"/>
      <c r="IX1375" s="79"/>
      <c r="IY1375" s="79"/>
      <c r="IZ1375" s="79"/>
      <c r="JA1375" s="79"/>
      <c r="JB1375" s="79"/>
      <c r="JC1375" s="79"/>
      <c r="JD1375" s="79"/>
      <c r="JE1375" s="79"/>
      <c r="JF1375" s="79"/>
      <c r="JG1375" s="79"/>
      <c r="JH1375" s="79"/>
      <c r="JI1375" s="79"/>
      <c r="JJ1375" s="79"/>
      <c r="JK1375" s="79"/>
      <c r="JL1375" s="79"/>
      <c r="JM1375" s="79"/>
      <c r="JN1375" s="79"/>
      <c r="JO1375" s="79"/>
      <c r="JP1375" s="79"/>
      <c r="JQ1375" s="79"/>
      <c r="JR1375" s="79"/>
      <c r="JS1375" s="79"/>
      <c r="JT1375" s="79"/>
      <c r="JU1375" s="79"/>
      <c r="JV1375" s="79"/>
      <c r="JW1375" s="79"/>
      <c r="JX1375" s="79"/>
      <c r="JY1375" s="79"/>
      <c r="JZ1375" s="79"/>
      <c r="KA1375" s="79"/>
      <c r="KB1375" s="79"/>
      <c r="KC1375" s="79"/>
      <c r="KD1375" s="79"/>
      <c r="KE1375" s="79"/>
      <c r="KF1375" s="79"/>
      <c r="KG1375" s="79"/>
      <c r="KH1375" s="79"/>
      <c r="KI1375" s="79"/>
      <c r="KJ1375" s="79"/>
      <c r="KK1375" s="79"/>
      <c r="KL1375" s="79"/>
      <c r="KM1375" s="79"/>
      <c r="KN1375" s="79"/>
      <c r="KO1375" s="79"/>
      <c r="KP1375" s="79"/>
      <c r="KQ1375" s="79"/>
      <c r="KR1375" s="79"/>
      <c r="KS1375" s="79"/>
      <c r="KT1375" s="79"/>
      <c r="KU1375" s="79"/>
      <c r="KV1375" s="79"/>
      <c r="KW1375" s="79"/>
      <c r="KX1375" s="79"/>
      <c r="KY1375" s="79"/>
      <c r="KZ1375" s="79"/>
      <c r="LA1375" s="79"/>
      <c r="LB1375" s="79"/>
      <c r="LC1375" s="79"/>
      <c r="LD1375" s="79"/>
      <c r="LE1375" s="79"/>
      <c r="LF1375" s="79"/>
      <c r="LG1375" s="79"/>
      <c r="LH1375" s="79"/>
      <c r="LI1375" s="79"/>
      <c r="LJ1375" s="79"/>
      <c r="LK1375" s="79"/>
      <c r="LL1375" s="79"/>
      <c r="LM1375" s="79"/>
      <c r="LN1375" s="79"/>
      <c r="LO1375" s="79"/>
      <c r="LP1375" s="79"/>
      <c r="LQ1375" s="79"/>
      <c r="LR1375" s="79"/>
      <c r="LS1375" s="79"/>
      <c r="LT1375" s="79"/>
      <c r="LU1375" s="79"/>
      <c r="LV1375" s="79"/>
      <c r="LW1375" s="79"/>
      <c r="LX1375" s="79"/>
      <c r="LY1375" s="79"/>
      <c r="LZ1375" s="79"/>
      <c r="MA1375" s="79"/>
      <c r="MB1375" s="79"/>
      <c r="MC1375" s="79"/>
      <c r="MD1375" s="79"/>
      <c r="ME1375" s="79"/>
      <c r="MF1375" s="79"/>
      <c r="MG1375" s="79"/>
      <c r="MH1375" s="79"/>
      <c r="MI1375" s="79"/>
      <c r="MJ1375" s="79"/>
      <c r="MK1375" s="79"/>
      <c r="ML1375" s="79"/>
      <c r="MM1375" s="79"/>
      <c r="MN1375" s="79"/>
      <c r="MO1375" s="79"/>
      <c r="MP1375" s="79"/>
      <c r="MQ1375" s="79"/>
      <c r="MR1375" s="79"/>
      <c r="MS1375" s="79"/>
      <c r="MT1375" s="79"/>
      <c r="MU1375" s="79"/>
      <c r="MV1375" s="79"/>
      <c r="MW1375" s="79"/>
      <c r="MX1375" s="79"/>
      <c r="MY1375" s="79"/>
      <c r="MZ1375" s="79"/>
      <c r="NA1375" s="79"/>
      <c r="NB1375" s="79"/>
      <c r="NC1375" s="79"/>
      <c r="ND1375" s="79"/>
      <c r="NE1375" s="79"/>
      <c r="NF1375" s="79"/>
      <c r="NG1375" s="79"/>
      <c r="NH1375" s="79"/>
      <c r="NI1375" s="79"/>
      <c r="NJ1375" s="79"/>
      <c r="NK1375" s="79"/>
      <c r="NL1375" s="79"/>
      <c r="NM1375" s="79"/>
      <c r="NN1375" s="79"/>
      <c r="NO1375" s="79"/>
      <c r="NP1375" s="79"/>
      <c r="NQ1375" s="79"/>
      <c r="NR1375" s="79"/>
      <c r="NS1375" s="79"/>
      <c r="NT1375" s="79"/>
      <c r="NU1375" s="79"/>
      <c r="NV1375" s="79"/>
      <c r="NW1375" s="79"/>
      <c r="NX1375" s="79"/>
      <c r="NY1375" s="79"/>
      <c r="NZ1375" s="79"/>
      <c r="OA1375" s="79"/>
      <c r="OB1375" s="79"/>
      <c r="OC1375" s="79"/>
      <c r="OD1375" s="79"/>
      <c r="OE1375" s="79"/>
      <c r="OF1375" s="79"/>
      <c r="OG1375" s="79"/>
      <c r="OH1375" s="79"/>
      <c r="OI1375" s="79"/>
      <c r="OJ1375" s="79"/>
      <c r="OK1375" s="79"/>
      <c r="OL1375" s="79"/>
      <c r="OM1375" s="79"/>
      <c r="ON1375" s="79"/>
      <c r="OO1375" s="79"/>
      <c r="OP1375" s="79"/>
      <c r="OQ1375" s="79"/>
      <c r="OR1375" s="79"/>
      <c r="OS1375" s="79"/>
      <c r="OT1375" s="79"/>
      <c r="OU1375" s="79"/>
      <c r="OV1375" s="79"/>
      <c r="OW1375" s="79"/>
      <c r="OX1375" s="79"/>
      <c r="OY1375" s="79"/>
      <c r="OZ1375" s="79"/>
      <c r="PA1375" s="79"/>
      <c r="PB1375" s="79"/>
      <c r="PC1375" s="79"/>
      <c r="PD1375" s="79"/>
      <c r="PE1375" s="79"/>
      <c r="PF1375" s="79"/>
      <c r="PG1375" s="79"/>
      <c r="PH1375" s="79"/>
      <c r="PI1375" s="79"/>
      <c r="PJ1375" s="79"/>
      <c r="PK1375" s="79"/>
      <c r="PL1375" s="79"/>
      <c r="PM1375" s="79"/>
      <c r="PN1375" s="79"/>
      <c r="PO1375" s="79"/>
      <c r="PP1375" s="79"/>
      <c r="PQ1375" s="79"/>
      <c r="PR1375" s="79"/>
      <c r="PS1375" s="79"/>
      <c r="PT1375" s="79"/>
      <c r="PU1375" s="79"/>
      <c r="PV1375" s="79"/>
      <c r="PW1375" s="79"/>
      <c r="PX1375" s="79"/>
      <c r="PY1375" s="79"/>
      <c r="PZ1375" s="79"/>
      <c r="QA1375" s="79"/>
      <c r="QB1375" s="79"/>
      <c r="QC1375" s="79"/>
      <c r="QD1375" s="79"/>
      <c r="QE1375" s="79"/>
      <c r="QF1375" s="79"/>
      <c r="QG1375" s="79"/>
      <c r="QH1375" s="79"/>
      <c r="QI1375" s="79"/>
      <c r="QJ1375" s="79"/>
      <c r="QK1375" s="79"/>
      <c r="QL1375" s="79"/>
      <c r="QM1375" s="79"/>
      <c r="QN1375" s="79"/>
      <c r="QO1375" s="79"/>
      <c r="QP1375" s="79"/>
      <c r="QQ1375" s="79"/>
      <c r="QR1375" s="79"/>
      <c r="QS1375" s="79"/>
      <c r="QT1375" s="79"/>
      <c r="QU1375" s="79"/>
      <c r="QV1375" s="79"/>
      <c r="QW1375" s="79"/>
      <c r="QX1375" s="79"/>
      <c r="QY1375" s="79"/>
      <c r="QZ1375" s="79"/>
      <c r="RA1375" s="79"/>
      <c r="RB1375" s="79"/>
      <c r="RC1375" s="79"/>
      <c r="RD1375" s="79"/>
      <c r="RE1375" s="79"/>
      <c r="RF1375" s="79"/>
      <c r="RG1375" s="79"/>
      <c r="RH1375" s="79"/>
      <c r="RI1375" s="79"/>
      <c r="RJ1375" s="79"/>
      <c r="RK1375" s="79"/>
      <c r="RL1375" s="79"/>
      <c r="RM1375" s="79"/>
      <c r="RN1375" s="79"/>
      <c r="RO1375" s="79"/>
      <c r="RP1375" s="79"/>
      <c r="RQ1375" s="79"/>
      <c r="RR1375" s="79"/>
      <c r="RS1375" s="79"/>
      <c r="RT1375" s="79"/>
      <c r="RU1375" s="79"/>
      <c r="RV1375" s="79"/>
      <c r="RW1375" s="79"/>
      <c r="RX1375" s="79"/>
      <c r="RY1375" s="79"/>
      <c r="RZ1375" s="79"/>
      <c r="SA1375" s="79"/>
      <c r="SB1375" s="79"/>
      <c r="SC1375" s="79"/>
      <c r="SD1375" s="79"/>
      <c r="SE1375" s="79"/>
      <c r="SF1375" s="79"/>
      <c r="SG1375" s="79"/>
      <c r="SH1375" s="79"/>
      <c r="SI1375" s="79"/>
      <c r="SJ1375" s="79"/>
      <c r="SK1375" s="79"/>
      <c r="SL1375" s="79"/>
      <c r="SM1375" s="79"/>
      <c r="SN1375" s="79"/>
      <c r="SO1375" s="79"/>
      <c r="SP1375" s="79"/>
      <c r="SQ1375" s="79"/>
      <c r="SR1375" s="79"/>
      <c r="SS1375" s="79"/>
      <c r="ST1375" s="79"/>
      <c r="SU1375" s="79"/>
      <c r="SV1375" s="79"/>
      <c r="SW1375" s="79"/>
      <c r="SX1375" s="79"/>
      <c r="SY1375" s="79"/>
      <c r="SZ1375" s="79"/>
      <c r="TA1375" s="79"/>
      <c r="TB1375" s="79"/>
      <c r="TC1375" s="79"/>
      <c r="TD1375" s="79"/>
      <c r="TE1375" s="79"/>
      <c r="TF1375" s="79"/>
      <c r="TG1375" s="79"/>
      <c r="TH1375" s="79"/>
      <c r="TI1375" s="79"/>
      <c r="TJ1375" s="79"/>
      <c r="TK1375" s="79"/>
      <c r="TL1375" s="79"/>
      <c r="TM1375" s="79"/>
      <c r="TN1375" s="79"/>
      <c r="TO1375" s="79"/>
      <c r="TP1375" s="79"/>
      <c r="TQ1375" s="79"/>
      <c r="TR1375" s="79"/>
      <c r="TS1375" s="79"/>
      <c r="TT1375" s="79"/>
      <c r="TU1375" s="79"/>
      <c r="TV1375" s="79"/>
      <c r="TW1375" s="79"/>
      <c r="TX1375" s="79"/>
      <c r="TY1375" s="79"/>
      <c r="TZ1375" s="79"/>
      <c r="UA1375" s="79"/>
      <c r="UB1375" s="79"/>
      <c r="UC1375" s="79"/>
      <c r="UD1375" s="79"/>
      <c r="UE1375" s="79"/>
      <c r="UF1375" s="79"/>
      <c r="UG1375" s="79"/>
      <c r="UH1375" s="79"/>
      <c r="UI1375" s="79"/>
      <c r="UJ1375" s="79"/>
      <c r="UK1375" s="79"/>
      <c r="UL1375" s="79"/>
      <c r="UM1375" s="79"/>
      <c r="UN1375" s="79"/>
      <c r="UO1375" s="79"/>
      <c r="UP1375" s="79"/>
      <c r="UQ1375" s="79"/>
      <c r="UR1375" s="79"/>
      <c r="US1375" s="79"/>
      <c r="UT1375" s="79"/>
      <c r="UU1375" s="79"/>
      <c r="UV1375" s="79"/>
      <c r="UW1375" s="79"/>
      <c r="UX1375" s="79"/>
      <c r="UY1375" s="79"/>
      <c r="UZ1375" s="79"/>
      <c r="VA1375" s="79"/>
      <c r="VB1375" s="79"/>
      <c r="VC1375" s="79"/>
      <c r="VD1375" s="79"/>
      <c r="VE1375" s="79"/>
      <c r="VF1375" s="79"/>
      <c r="VG1375" s="79"/>
      <c r="VH1375" s="79"/>
      <c r="VI1375" s="79"/>
      <c r="VJ1375" s="79"/>
      <c r="VK1375" s="79"/>
      <c r="VL1375" s="79"/>
      <c r="VM1375" s="79"/>
      <c r="VN1375" s="79"/>
      <c r="VO1375" s="79"/>
      <c r="VP1375" s="79"/>
      <c r="VQ1375" s="79"/>
      <c r="VR1375" s="79"/>
      <c r="VS1375" s="79"/>
      <c r="VT1375" s="79"/>
      <c r="VU1375" s="79"/>
      <c r="VV1375" s="79"/>
      <c r="VW1375" s="79"/>
      <c r="VX1375" s="79"/>
      <c r="VY1375" s="79"/>
      <c r="VZ1375" s="79"/>
      <c r="WA1375" s="79"/>
      <c r="WB1375" s="79"/>
      <c r="WC1375" s="79"/>
    </row>
    <row r="1376" spans="1:601" s="102" customFormat="1">
      <c r="A1376" s="54">
        <f>IF(C1376=C1375,A1375,IF(C1376=(C1375+1),A1375,(A1375+1)))</f>
        <v>204</v>
      </c>
      <c r="B1376" s="50" t="str">
        <f>IF(L1376="Stroke",IF(M1376=M1375,IF(A1376&lt;&gt;A1375,1,IF(L1375="Stroke",B1375+1,IF(L1374="Stroke",B1374+1,IF(L1373="Stroke",B1373+1,IF(L1372="Stroke",B1372+1,IF(L1371="Stroke",B1371+1,IF(L1370="Stroke",B1370+1,IF(L1369="Stroke",B1369+1,"")))))))),IF(A1376&lt;&gt;A1374,1,IF(M1376=M1374,IF(L1374="Stroke",B1374+1,IF(M1376=M1373,IF(L1373="Stroke",B1373+1,""))),1))),"")</f>
        <v/>
      </c>
      <c r="C1376" s="54">
        <f t="shared" si="42"/>
        <v>52485</v>
      </c>
      <c r="D1376" s="54" t="str">
        <f t="shared" si="43"/>
        <v>201826</v>
      </c>
      <c r="E1376" s="54">
        <v>2018</v>
      </c>
      <c r="F1376" s="54">
        <v>2</v>
      </c>
      <c r="G1376" s="54">
        <v>6</v>
      </c>
      <c r="H1376" s="54">
        <v>14</v>
      </c>
      <c r="I1376" s="54">
        <v>34</v>
      </c>
      <c r="J1376" s="54">
        <v>45</v>
      </c>
      <c r="K1376" s="54">
        <v>132</v>
      </c>
      <c r="L1376" s="54" t="s">
        <v>29</v>
      </c>
      <c r="M1376" s="54">
        <v>1</v>
      </c>
      <c r="N1376" s="54" t="s">
        <v>21</v>
      </c>
      <c r="O1376" s="54" t="s">
        <v>27</v>
      </c>
      <c r="P1376" s="54">
        <v>0</v>
      </c>
      <c r="Q1376" s="54" t="s">
        <v>166</v>
      </c>
      <c r="R1376" s="61"/>
      <c r="S1376" s="61"/>
      <c r="T1376" s="61"/>
      <c r="U1376" s="79"/>
      <c r="V1376" s="79"/>
      <c r="W1376" s="79"/>
      <c r="X1376" s="79"/>
      <c r="Y1376" s="79"/>
      <c r="Z1376" s="79"/>
      <c r="AA1376" s="79"/>
      <c r="AB1376" s="79"/>
      <c r="AC1376" s="79"/>
      <c r="AD1376" s="79"/>
      <c r="AE1376" s="79"/>
      <c r="AF1376" s="79"/>
      <c r="AG1376" s="79"/>
      <c r="AH1376" s="79"/>
      <c r="AI1376" s="79"/>
      <c r="AJ1376" s="79"/>
      <c r="AK1376" s="79"/>
      <c r="AL1376" s="79"/>
      <c r="AM1376" s="79"/>
      <c r="AN1376" s="79"/>
      <c r="AO1376" s="79"/>
      <c r="AP1376" s="79"/>
      <c r="AQ1376" s="79"/>
      <c r="AR1376" s="79"/>
      <c r="AS1376" s="79"/>
      <c r="AT1376" s="79"/>
      <c r="AU1376" s="79"/>
      <c r="AV1376" s="79"/>
      <c r="AW1376" s="79"/>
      <c r="AX1376" s="79"/>
      <c r="AY1376" s="79"/>
      <c r="AZ1376" s="79"/>
      <c r="BA1376" s="79"/>
      <c r="BB1376" s="79"/>
      <c r="BC1376" s="79"/>
      <c r="BD1376" s="79"/>
      <c r="BE1376" s="79"/>
      <c r="BF1376" s="79"/>
      <c r="BG1376" s="79"/>
      <c r="BH1376" s="79"/>
      <c r="BI1376" s="79"/>
      <c r="BJ1376" s="79"/>
      <c r="BK1376" s="79"/>
      <c r="BL1376" s="79"/>
      <c r="BM1376" s="79"/>
      <c r="BN1376" s="79"/>
      <c r="BO1376" s="79"/>
      <c r="BP1376" s="79"/>
      <c r="BQ1376" s="79"/>
      <c r="BR1376" s="79"/>
      <c r="BS1376" s="79"/>
      <c r="BT1376" s="79"/>
      <c r="BU1376" s="79"/>
      <c r="BV1376" s="79"/>
      <c r="BW1376" s="79"/>
      <c r="BX1376" s="79"/>
      <c r="BY1376" s="79"/>
      <c r="BZ1376" s="79"/>
      <c r="CA1376" s="79"/>
      <c r="CB1376" s="79"/>
      <c r="CC1376" s="79"/>
      <c r="CD1376" s="79"/>
      <c r="CE1376" s="79"/>
      <c r="CF1376" s="79"/>
      <c r="CG1376" s="79"/>
      <c r="CH1376" s="79"/>
      <c r="CI1376" s="79"/>
      <c r="CJ1376" s="79"/>
      <c r="CK1376" s="79"/>
      <c r="CL1376" s="79"/>
      <c r="CM1376" s="79"/>
      <c r="CN1376" s="79"/>
      <c r="CO1376" s="79"/>
      <c r="CP1376" s="79"/>
      <c r="CQ1376" s="79"/>
      <c r="CR1376" s="79"/>
      <c r="CS1376" s="79"/>
      <c r="CT1376" s="79"/>
      <c r="CU1376" s="79"/>
      <c r="CV1376" s="79"/>
      <c r="CW1376" s="79"/>
      <c r="CX1376" s="79"/>
      <c r="CY1376" s="79"/>
      <c r="CZ1376" s="79"/>
      <c r="DA1376" s="79"/>
      <c r="DB1376" s="79"/>
      <c r="DC1376" s="79"/>
      <c r="DD1376" s="79"/>
      <c r="DE1376" s="79"/>
      <c r="DF1376" s="79"/>
      <c r="DG1376" s="79"/>
      <c r="DH1376" s="79"/>
      <c r="DI1376" s="79"/>
      <c r="DJ1376" s="79"/>
      <c r="DK1376" s="79"/>
      <c r="DL1376" s="79"/>
      <c r="DM1376" s="79"/>
      <c r="DN1376" s="79"/>
      <c r="DO1376" s="79"/>
      <c r="DP1376" s="79"/>
      <c r="DQ1376" s="79"/>
      <c r="DR1376" s="79"/>
      <c r="DS1376" s="79"/>
      <c r="DT1376" s="79"/>
      <c r="DU1376" s="79"/>
      <c r="DV1376" s="79"/>
      <c r="DW1376" s="79"/>
      <c r="DX1376" s="79"/>
      <c r="DY1376" s="79"/>
      <c r="DZ1376" s="79"/>
      <c r="EA1376" s="79"/>
      <c r="EB1376" s="79"/>
      <c r="EC1376" s="79"/>
      <c r="ED1376" s="79"/>
      <c r="EE1376" s="79"/>
      <c r="EF1376" s="79"/>
      <c r="EG1376" s="79"/>
      <c r="EH1376" s="79"/>
      <c r="EI1376" s="79"/>
      <c r="EJ1376" s="79"/>
      <c r="EK1376" s="79"/>
      <c r="EL1376" s="79"/>
      <c r="EM1376" s="79"/>
      <c r="EN1376" s="79"/>
      <c r="EO1376" s="79"/>
      <c r="EP1376" s="79"/>
      <c r="EQ1376" s="79"/>
      <c r="ER1376" s="79"/>
      <c r="ES1376" s="79"/>
      <c r="ET1376" s="79"/>
      <c r="EU1376" s="79"/>
      <c r="EV1376" s="79"/>
      <c r="EW1376" s="79"/>
      <c r="EX1376" s="79"/>
      <c r="EY1376" s="79"/>
      <c r="EZ1376" s="79"/>
      <c r="FA1376" s="79"/>
      <c r="FB1376" s="79"/>
      <c r="FC1376" s="79"/>
      <c r="FD1376" s="79"/>
      <c r="FE1376" s="79"/>
      <c r="FF1376" s="79"/>
      <c r="FG1376" s="79"/>
      <c r="FH1376" s="79"/>
      <c r="FI1376" s="79"/>
      <c r="FJ1376" s="79"/>
      <c r="FK1376" s="79"/>
      <c r="FL1376" s="79"/>
      <c r="FM1376" s="79"/>
      <c r="FN1376" s="79"/>
      <c r="FO1376" s="79"/>
      <c r="FP1376" s="79"/>
      <c r="FQ1376" s="79"/>
      <c r="FR1376" s="79"/>
      <c r="FS1376" s="79"/>
      <c r="FT1376" s="79"/>
      <c r="FU1376" s="79"/>
      <c r="FV1376" s="79"/>
      <c r="FW1376" s="79"/>
      <c r="FX1376" s="79"/>
      <c r="FY1376" s="79"/>
      <c r="FZ1376" s="79"/>
      <c r="GA1376" s="79"/>
      <c r="GB1376" s="79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79"/>
      <c r="HP1376" s="79"/>
      <c r="HQ1376" s="79"/>
      <c r="HR1376" s="79"/>
      <c r="HS1376" s="79"/>
      <c r="HT1376" s="79"/>
      <c r="HU1376" s="79"/>
      <c r="HV1376" s="79"/>
      <c r="HW1376" s="79"/>
      <c r="HX1376" s="79"/>
      <c r="HY1376" s="79"/>
      <c r="HZ1376" s="79"/>
      <c r="IA1376" s="79"/>
      <c r="IB1376" s="79"/>
      <c r="IC1376" s="79"/>
      <c r="ID1376" s="79"/>
      <c r="IE1376" s="79"/>
      <c r="IF1376" s="79"/>
      <c r="IG1376" s="79"/>
      <c r="IH1376" s="79"/>
      <c r="II1376" s="79"/>
      <c r="IJ1376" s="79"/>
      <c r="IK1376" s="79"/>
      <c r="IL1376" s="79"/>
      <c r="IM1376" s="79"/>
      <c r="IN1376" s="79"/>
      <c r="IO1376" s="79"/>
      <c r="IP1376" s="79"/>
      <c r="IQ1376" s="79"/>
      <c r="IR1376" s="79"/>
      <c r="IS1376" s="79"/>
      <c r="IT1376" s="79"/>
      <c r="IU1376" s="79"/>
      <c r="IV1376" s="79"/>
      <c r="IW1376" s="79"/>
      <c r="IX1376" s="79"/>
      <c r="IY1376" s="79"/>
      <c r="IZ1376" s="79"/>
      <c r="JA1376" s="79"/>
      <c r="JB1376" s="79"/>
      <c r="JC1376" s="79"/>
      <c r="JD1376" s="79"/>
      <c r="JE1376" s="79"/>
      <c r="JF1376" s="79"/>
      <c r="JG1376" s="79"/>
      <c r="JH1376" s="79"/>
      <c r="JI1376" s="79"/>
      <c r="JJ1376" s="79"/>
      <c r="JK1376" s="79"/>
      <c r="JL1376" s="79"/>
      <c r="JM1376" s="79"/>
      <c r="JN1376" s="79"/>
      <c r="JO1376" s="79"/>
      <c r="JP1376" s="79"/>
      <c r="JQ1376" s="79"/>
      <c r="JR1376" s="79"/>
      <c r="JS1376" s="79"/>
      <c r="JT1376" s="79"/>
      <c r="JU1376" s="79"/>
      <c r="JV1376" s="79"/>
      <c r="JW1376" s="79"/>
      <c r="JX1376" s="79"/>
      <c r="JY1376" s="79"/>
      <c r="JZ1376" s="79"/>
      <c r="KA1376" s="79"/>
      <c r="KB1376" s="79"/>
      <c r="KC1376" s="79"/>
      <c r="KD1376" s="79"/>
      <c r="KE1376" s="79"/>
      <c r="KF1376" s="79"/>
      <c r="KG1376" s="79"/>
      <c r="KH1376" s="79"/>
      <c r="KI1376" s="79"/>
      <c r="KJ1376" s="79"/>
      <c r="KK1376" s="79"/>
      <c r="KL1376" s="79"/>
      <c r="KM1376" s="79"/>
      <c r="KN1376" s="79"/>
      <c r="KO1376" s="79"/>
      <c r="KP1376" s="79"/>
      <c r="KQ1376" s="79"/>
      <c r="KR1376" s="79"/>
      <c r="KS1376" s="79"/>
      <c r="KT1376" s="79"/>
      <c r="KU1376" s="79"/>
      <c r="KV1376" s="79"/>
      <c r="KW1376" s="79"/>
      <c r="KX1376" s="79"/>
      <c r="KY1376" s="79"/>
      <c r="KZ1376" s="79"/>
      <c r="LA1376" s="79"/>
      <c r="LB1376" s="79"/>
      <c r="LC1376" s="79"/>
      <c r="LD1376" s="79"/>
      <c r="LE1376" s="79"/>
      <c r="LF1376" s="79"/>
      <c r="LG1376" s="79"/>
      <c r="LH1376" s="79"/>
      <c r="LI1376" s="79"/>
      <c r="LJ1376" s="79"/>
      <c r="LK1376" s="79"/>
      <c r="LL1376" s="79"/>
      <c r="LM1376" s="79"/>
      <c r="LN1376" s="79"/>
      <c r="LO1376" s="79"/>
      <c r="LP1376" s="79"/>
      <c r="LQ1376" s="79"/>
      <c r="LR1376" s="79"/>
      <c r="LS1376" s="79"/>
      <c r="LT1376" s="79"/>
      <c r="LU1376" s="79"/>
      <c r="LV1376" s="79"/>
      <c r="LW1376" s="79"/>
      <c r="LX1376" s="79"/>
      <c r="LY1376" s="79"/>
      <c r="LZ1376" s="79"/>
      <c r="MA1376" s="79"/>
      <c r="MB1376" s="79"/>
      <c r="MC1376" s="79"/>
      <c r="MD1376" s="79"/>
      <c r="ME1376" s="79"/>
      <c r="MF1376" s="79"/>
      <c r="MG1376" s="79"/>
      <c r="MH1376" s="79"/>
      <c r="MI1376" s="79"/>
      <c r="MJ1376" s="79"/>
      <c r="MK1376" s="79"/>
      <c r="ML1376" s="79"/>
      <c r="MM1376" s="79"/>
      <c r="MN1376" s="79"/>
      <c r="MO1376" s="79"/>
      <c r="MP1376" s="79"/>
      <c r="MQ1376" s="79"/>
      <c r="MR1376" s="79"/>
      <c r="MS1376" s="79"/>
      <c r="MT1376" s="79"/>
      <c r="MU1376" s="79"/>
      <c r="MV1376" s="79"/>
      <c r="MW1376" s="79"/>
      <c r="MX1376" s="79"/>
      <c r="MY1376" s="79"/>
      <c r="MZ1376" s="79"/>
      <c r="NA1376" s="79"/>
      <c r="NB1376" s="79"/>
      <c r="NC1376" s="79"/>
      <c r="ND1376" s="79"/>
      <c r="NE1376" s="79"/>
      <c r="NF1376" s="79"/>
      <c r="NG1376" s="79"/>
      <c r="NH1376" s="79"/>
      <c r="NI1376" s="79"/>
      <c r="NJ1376" s="79"/>
      <c r="NK1376" s="79"/>
      <c r="NL1376" s="79"/>
      <c r="NM1376" s="79"/>
      <c r="NN1376" s="79"/>
      <c r="NO1376" s="79"/>
      <c r="NP1376" s="79"/>
      <c r="NQ1376" s="79"/>
      <c r="NR1376" s="79"/>
      <c r="NS1376" s="79"/>
      <c r="NT1376" s="79"/>
      <c r="NU1376" s="79"/>
      <c r="NV1376" s="79"/>
      <c r="NW1376" s="79"/>
      <c r="NX1376" s="79"/>
      <c r="NY1376" s="79"/>
      <c r="NZ1376" s="79"/>
      <c r="OA1376" s="79"/>
      <c r="OB1376" s="79"/>
      <c r="OC1376" s="79"/>
      <c r="OD1376" s="79"/>
      <c r="OE1376" s="79"/>
      <c r="OF1376" s="79"/>
      <c r="OG1376" s="79"/>
      <c r="OH1376" s="79"/>
      <c r="OI1376" s="79"/>
      <c r="OJ1376" s="79"/>
      <c r="OK1376" s="79"/>
      <c r="OL1376" s="79"/>
      <c r="OM1376" s="79"/>
      <c r="ON1376" s="79"/>
      <c r="OO1376" s="79"/>
      <c r="OP1376" s="79"/>
      <c r="OQ1376" s="79"/>
      <c r="OR1376" s="79"/>
      <c r="OS1376" s="79"/>
      <c r="OT1376" s="79"/>
      <c r="OU1376" s="79"/>
      <c r="OV1376" s="79"/>
      <c r="OW1376" s="79"/>
      <c r="OX1376" s="79"/>
      <c r="OY1376" s="79"/>
      <c r="OZ1376" s="79"/>
      <c r="PA1376" s="79"/>
      <c r="PB1376" s="79"/>
      <c r="PC1376" s="79"/>
      <c r="PD1376" s="79"/>
      <c r="PE1376" s="79"/>
      <c r="PF1376" s="79"/>
      <c r="PG1376" s="79"/>
      <c r="PH1376" s="79"/>
      <c r="PI1376" s="79"/>
      <c r="PJ1376" s="79"/>
      <c r="PK1376" s="79"/>
      <c r="PL1376" s="79"/>
      <c r="PM1376" s="79"/>
      <c r="PN1376" s="79"/>
      <c r="PO1376" s="79"/>
      <c r="PP1376" s="79"/>
      <c r="PQ1376" s="79"/>
      <c r="PR1376" s="79"/>
      <c r="PS1376" s="79"/>
      <c r="PT1376" s="79"/>
      <c r="PU1376" s="79"/>
      <c r="PV1376" s="79"/>
      <c r="PW1376" s="79"/>
      <c r="PX1376" s="79"/>
      <c r="PY1376" s="79"/>
      <c r="PZ1376" s="79"/>
      <c r="QA1376" s="79"/>
      <c r="QB1376" s="79"/>
      <c r="QC1376" s="79"/>
      <c r="QD1376" s="79"/>
      <c r="QE1376" s="79"/>
      <c r="QF1376" s="79"/>
      <c r="QG1376" s="79"/>
      <c r="QH1376" s="79"/>
      <c r="QI1376" s="79"/>
      <c r="QJ1376" s="79"/>
      <c r="QK1376" s="79"/>
      <c r="QL1376" s="79"/>
      <c r="QM1376" s="79"/>
      <c r="QN1376" s="79"/>
      <c r="QO1376" s="79"/>
      <c r="QP1376" s="79"/>
      <c r="QQ1376" s="79"/>
      <c r="QR1376" s="79"/>
      <c r="QS1376" s="79"/>
      <c r="QT1376" s="79"/>
      <c r="QU1376" s="79"/>
      <c r="QV1376" s="79"/>
      <c r="QW1376" s="79"/>
      <c r="QX1376" s="79"/>
      <c r="QY1376" s="79"/>
      <c r="QZ1376" s="79"/>
      <c r="RA1376" s="79"/>
      <c r="RB1376" s="79"/>
      <c r="RC1376" s="79"/>
      <c r="RD1376" s="79"/>
      <c r="RE1376" s="79"/>
      <c r="RF1376" s="79"/>
      <c r="RG1376" s="79"/>
      <c r="RH1376" s="79"/>
      <c r="RI1376" s="79"/>
      <c r="RJ1376" s="79"/>
      <c r="RK1376" s="79"/>
      <c r="RL1376" s="79"/>
      <c r="RM1376" s="79"/>
      <c r="RN1376" s="79"/>
      <c r="RO1376" s="79"/>
      <c r="RP1376" s="79"/>
      <c r="RQ1376" s="79"/>
      <c r="RR1376" s="79"/>
      <c r="RS1376" s="79"/>
      <c r="RT1376" s="79"/>
      <c r="RU1376" s="79"/>
      <c r="RV1376" s="79"/>
      <c r="RW1376" s="79"/>
      <c r="RX1376" s="79"/>
      <c r="RY1376" s="79"/>
      <c r="RZ1376" s="79"/>
      <c r="SA1376" s="79"/>
      <c r="SB1376" s="79"/>
      <c r="SC1376" s="79"/>
      <c r="SD1376" s="79"/>
      <c r="SE1376" s="79"/>
      <c r="SF1376" s="79"/>
      <c r="SG1376" s="79"/>
      <c r="SH1376" s="79"/>
      <c r="SI1376" s="79"/>
      <c r="SJ1376" s="79"/>
      <c r="SK1376" s="79"/>
      <c r="SL1376" s="79"/>
      <c r="SM1376" s="79"/>
      <c r="SN1376" s="79"/>
      <c r="SO1376" s="79"/>
      <c r="SP1376" s="79"/>
      <c r="SQ1376" s="79"/>
      <c r="SR1376" s="79"/>
      <c r="SS1376" s="79"/>
      <c r="ST1376" s="79"/>
      <c r="SU1376" s="79"/>
      <c r="SV1376" s="79"/>
      <c r="SW1376" s="79"/>
      <c r="SX1376" s="79"/>
      <c r="SY1376" s="79"/>
      <c r="SZ1376" s="79"/>
      <c r="TA1376" s="79"/>
      <c r="TB1376" s="79"/>
      <c r="TC1376" s="79"/>
      <c r="TD1376" s="79"/>
      <c r="TE1376" s="79"/>
      <c r="TF1376" s="79"/>
      <c r="TG1376" s="79"/>
      <c r="TH1376" s="79"/>
      <c r="TI1376" s="79"/>
      <c r="TJ1376" s="79"/>
      <c r="TK1376" s="79"/>
      <c r="TL1376" s="79"/>
      <c r="TM1376" s="79"/>
      <c r="TN1376" s="79"/>
      <c r="TO1376" s="79"/>
      <c r="TP1376" s="79"/>
      <c r="TQ1376" s="79"/>
      <c r="TR1376" s="79"/>
      <c r="TS1376" s="79"/>
      <c r="TT1376" s="79"/>
      <c r="TU1376" s="79"/>
      <c r="TV1376" s="79"/>
      <c r="TW1376" s="79"/>
      <c r="TX1376" s="79"/>
      <c r="TY1376" s="79"/>
      <c r="TZ1376" s="79"/>
      <c r="UA1376" s="79"/>
      <c r="UB1376" s="79"/>
      <c r="UC1376" s="79"/>
      <c r="UD1376" s="79"/>
      <c r="UE1376" s="79"/>
      <c r="UF1376" s="79"/>
      <c r="UG1376" s="79"/>
      <c r="UH1376" s="79"/>
      <c r="UI1376" s="79"/>
      <c r="UJ1376" s="79"/>
      <c r="UK1376" s="79"/>
      <c r="UL1376" s="79"/>
      <c r="UM1376" s="79"/>
      <c r="UN1376" s="79"/>
      <c r="UO1376" s="79"/>
      <c r="UP1376" s="79"/>
      <c r="UQ1376" s="79"/>
      <c r="UR1376" s="79"/>
      <c r="US1376" s="79"/>
      <c r="UT1376" s="79"/>
      <c r="UU1376" s="79"/>
      <c r="UV1376" s="79"/>
      <c r="UW1376" s="79"/>
      <c r="UX1376" s="79"/>
      <c r="UY1376" s="79"/>
      <c r="UZ1376" s="79"/>
      <c r="VA1376" s="79"/>
      <c r="VB1376" s="79"/>
      <c r="VC1376" s="79"/>
      <c r="VD1376" s="79"/>
      <c r="VE1376" s="79"/>
      <c r="VF1376" s="79"/>
      <c r="VG1376" s="79"/>
      <c r="VH1376" s="79"/>
      <c r="VI1376" s="79"/>
      <c r="VJ1376" s="79"/>
      <c r="VK1376" s="79"/>
      <c r="VL1376" s="79"/>
      <c r="VM1376" s="79"/>
      <c r="VN1376" s="79"/>
      <c r="VO1376" s="79"/>
      <c r="VP1376" s="79"/>
      <c r="VQ1376" s="79"/>
      <c r="VR1376" s="79"/>
      <c r="VS1376" s="79"/>
      <c r="VT1376" s="79"/>
      <c r="VU1376" s="79"/>
      <c r="VV1376" s="79"/>
      <c r="VW1376" s="79"/>
      <c r="VX1376" s="79"/>
      <c r="VY1376" s="79"/>
      <c r="VZ1376" s="79"/>
      <c r="WA1376" s="79"/>
      <c r="WB1376" s="79"/>
      <c r="WC1376" s="79"/>
    </row>
    <row r="1377" spans="1:601" s="103" customFormat="1">
      <c r="A1377" s="54">
        <f>IF(C1377=C1376,A1376,IF(C1377=(C1376+1),A1376,(A1376+1)))</f>
        <v>204</v>
      </c>
      <c r="B1377" s="50">
        <f>IF(L1377="Stroke",IF(M1377=M1376,IF(A1377&lt;&gt;A1376,1,IF(L1376="Stroke",B1376+1,IF(L1375="Stroke",B1375+1,IF(L1374="Stroke",B1374+1,IF(L1373="Stroke",B1373+1,IF(L1372="Stroke",B1372+1,IF(L1371="Stroke",B1371+1,IF(L1370="Stroke",B1370+1,"")))))))),IF(A1377&lt;&gt;A1375,1,IF(M1377=M1375,IF(L1375="Stroke",B1375+1,IF(M1377=M1374,IF(L1374="Stroke",B1374+1,""))),1))),"")</f>
        <v>3</v>
      </c>
      <c r="C1377" s="54">
        <f t="shared" si="42"/>
        <v>52485</v>
      </c>
      <c r="D1377" s="54" t="str">
        <f t="shared" si="43"/>
        <v>201826</v>
      </c>
      <c r="E1377" s="54">
        <v>2018</v>
      </c>
      <c r="F1377" s="54">
        <v>2</v>
      </c>
      <c r="G1377" s="54">
        <v>6</v>
      </c>
      <c r="H1377" s="54">
        <v>14</v>
      </c>
      <c r="I1377" s="54">
        <v>34</v>
      </c>
      <c r="J1377" s="54">
        <v>45</v>
      </c>
      <c r="K1377" s="54">
        <v>458</v>
      </c>
      <c r="L1377" s="54" t="s">
        <v>26</v>
      </c>
      <c r="M1377" s="54">
        <v>1</v>
      </c>
      <c r="N1377" s="54" t="s">
        <v>21</v>
      </c>
      <c r="O1377" s="54" t="s">
        <v>27</v>
      </c>
      <c r="P1377" s="54">
        <v>11</v>
      </c>
      <c r="Q1377" s="54"/>
      <c r="R1377" s="61"/>
      <c r="S1377" s="61"/>
      <c r="T1377" s="61"/>
      <c r="U1377" s="79"/>
      <c r="V1377" s="79"/>
      <c r="W1377" s="79"/>
      <c r="X1377" s="79"/>
      <c r="Y1377" s="79"/>
      <c r="Z1377" s="79"/>
      <c r="AA1377" s="79"/>
      <c r="AB1377" s="79"/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/>
      <c r="AO1377" s="79"/>
      <c r="AP1377" s="79"/>
      <c r="AQ1377" s="79"/>
      <c r="AR1377" s="79"/>
      <c r="AS1377" s="79"/>
      <c r="AT1377" s="79"/>
      <c r="AU1377" s="79"/>
      <c r="AV1377" s="79"/>
      <c r="AW1377" s="79"/>
      <c r="AX1377" s="79"/>
      <c r="AY1377" s="79"/>
      <c r="AZ1377" s="79"/>
      <c r="BA1377" s="79"/>
      <c r="BB1377" s="79"/>
      <c r="BC1377" s="79"/>
      <c r="BD1377" s="79"/>
      <c r="BE1377" s="79"/>
      <c r="BF1377" s="79"/>
      <c r="BG1377" s="79"/>
      <c r="BH1377" s="79"/>
      <c r="BI1377" s="79"/>
      <c r="BJ1377" s="79"/>
      <c r="BK1377" s="79"/>
      <c r="BL1377" s="79"/>
      <c r="BM1377" s="79"/>
      <c r="BN1377" s="79"/>
      <c r="BO1377" s="79"/>
      <c r="BP1377" s="79"/>
      <c r="BQ1377" s="79"/>
      <c r="BR1377" s="79"/>
      <c r="BS1377" s="79"/>
      <c r="BT1377" s="79"/>
      <c r="BU1377" s="79"/>
      <c r="BV1377" s="79"/>
      <c r="BW1377" s="79"/>
      <c r="BX1377" s="79"/>
      <c r="BY1377" s="79"/>
      <c r="BZ1377" s="79"/>
      <c r="CA1377" s="79"/>
      <c r="CB1377" s="79"/>
      <c r="CC1377" s="79"/>
      <c r="CD1377" s="79"/>
      <c r="CE1377" s="79"/>
      <c r="CF1377" s="79"/>
      <c r="CG1377" s="79"/>
      <c r="CH1377" s="79"/>
      <c r="CI1377" s="79"/>
      <c r="CJ1377" s="79"/>
      <c r="CK1377" s="79"/>
      <c r="CL1377" s="79"/>
      <c r="CM1377" s="79"/>
      <c r="CN1377" s="79"/>
      <c r="CO1377" s="79"/>
      <c r="CP1377" s="79"/>
      <c r="CQ1377" s="79"/>
      <c r="CR1377" s="79"/>
      <c r="CS1377" s="79"/>
      <c r="CT1377" s="79"/>
      <c r="CU1377" s="79"/>
      <c r="CV1377" s="79"/>
      <c r="CW1377" s="79"/>
      <c r="CX1377" s="79"/>
      <c r="CY1377" s="79"/>
      <c r="CZ1377" s="79"/>
      <c r="DA1377" s="79"/>
      <c r="DB1377" s="79"/>
      <c r="DC1377" s="79"/>
      <c r="DD1377" s="79"/>
      <c r="DE1377" s="79"/>
      <c r="DF1377" s="79"/>
      <c r="DG1377" s="79"/>
      <c r="DH1377" s="79"/>
      <c r="DI1377" s="79"/>
      <c r="DJ1377" s="79"/>
      <c r="DK1377" s="79"/>
      <c r="DL1377" s="79"/>
      <c r="DM1377" s="79"/>
      <c r="DN1377" s="79"/>
      <c r="DO1377" s="79"/>
      <c r="DP1377" s="79"/>
      <c r="DQ1377" s="79"/>
      <c r="DR1377" s="79"/>
      <c r="DS1377" s="79"/>
      <c r="DT1377" s="79"/>
      <c r="DU1377" s="79"/>
      <c r="DV1377" s="79"/>
      <c r="DW1377" s="79"/>
      <c r="DX1377" s="79"/>
      <c r="DY1377" s="79"/>
      <c r="DZ1377" s="79"/>
      <c r="EA1377" s="79"/>
      <c r="EB1377" s="79"/>
      <c r="EC1377" s="79"/>
      <c r="ED1377" s="79"/>
      <c r="EE1377" s="79"/>
      <c r="EF1377" s="79"/>
      <c r="EG1377" s="79"/>
      <c r="EH1377" s="79"/>
      <c r="EI1377" s="79"/>
      <c r="EJ1377" s="79"/>
      <c r="EK1377" s="79"/>
      <c r="EL1377" s="79"/>
      <c r="EM1377" s="79"/>
      <c r="EN1377" s="79"/>
      <c r="EO1377" s="79"/>
      <c r="EP1377" s="79"/>
      <c r="EQ1377" s="79"/>
      <c r="ER1377" s="79"/>
      <c r="ES1377" s="79"/>
      <c r="ET1377" s="79"/>
      <c r="EU1377" s="79"/>
      <c r="EV1377" s="79"/>
      <c r="EW1377" s="79"/>
      <c r="EX1377" s="79"/>
      <c r="EY1377" s="79"/>
      <c r="EZ1377" s="79"/>
      <c r="FA1377" s="79"/>
      <c r="FB1377" s="79"/>
      <c r="FC1377" s="79"/>
      <c r="FD1377" s="79"/>
      <c r="FE1377" s="79"/>
      <c r="FF1377" s="79"/>
      <c r="FG1377" s="79"/>
      <c r="FH1377" s="79"/>
      <c r="FI1377" s="79"/>
      <c r="FJ1377" s="79"/>
      <c r="FK1377" s="79"/>
      <c r="FL1377" s="79"/>
      <c r="FM1377" s="79"/>
      <c r="FN1377" s="79"/>
      <c r="FO1377" s="79"/>
      <c r="FP1377" s="79"/>
      <c r="FQ1377" s="79"/>
      <c r="FR1377" s="79"/>
      <c r="FS1377" s="79"/>
      <c r="FT1377" s="79"/>
      <c r="FU1377" s="79"/>
      <c r="FV1377" s="79"/>
      <c r="FW1377" s="79"/>
      <c r="FX1377" s="79"/>
      <c r="FY1377" s="79"/>
      <c r="FZ1377" s="79"/>
      <c r="GA1377" s="79"/>
      <c r="GB1377" s="79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79"/>
      <c r="HP1377" s="79"/>
      <c r="HQ1377" s="79"/>
      <c r="HR1377" s="79"/>
      <c r="HS1377" s="79"/>
      <c r="HT1377" s="79"/>
      <c r="HU1377" s="79"/>
      <c r="HV1377" s="79"/>
      <c r="HW1377" s="79"/>
      <c r="HX1377" s="79"/>
      <c r="HY1377" s="79"/>
      <c r="HZ1377" s="79"/>
      <c r="IA1377" s="79"/>
      <c r="IB1377" s="79"/>
      <c r="IC1377" s="79"/>
      <c r="ID1377" s="79"/>
      <c r="IE1377" s="79"/>
      <c r="IF1377" s="79"/>
      <c r="IG1377" s="79"/>
      <c r="IH1377" s="79"/>
      <c r="II1377" s="79"/>
      <c r="IJ1377" s="79"/>
      <c r="IK1377" s="79"/>
      <c r="IL1377" s="79"/>
      <c r="IM1377" s="79"/>
      <c r="IN1377" s="79"/>
      <c r="IO1377" s="79"/>
      <c r="IP1377" s="79"/>
      <c r="IQ1377" s="79"/>
      <c r="IR1377" s="79"/>
      <c r="IS1377" s="79"/>
      <c r="IT1377" s="79"/>
      <c r="IU1377" s="79"/>
      <c r="IV1377" s="79"/>
      <c r="IW1377" s="79"/>
      <c r="IX1377" s="79"/>
      <c r="IY1377" s="79"/>
      <c r="IZ1377" s="79"/>
      <c r="JA1377" s="79"/>
      <c r="JB1377" s="79"/>
      <c r="JC1377" s="79"/>
      <c r="JD1377" s="79"/>
      <c r="JE1377" s="79"/>
      <c r="JF1377" s="79"/>
      <c r="JG1377" s="79"/>
      <c r="JH1377" s="79"/>
      <c r="JI1377" s="79"/>
      <c r="JJ1377" s="79"/>
      <c r="JK1377" s="79"/>
      <c r="JL1377" s="79"/>
      <c r="JM1377" s="79"/>
      <c r="JN1377" s="79"/>
      <c r="JO1377" s="79"/>
      <c r="JP1377" s="79"/>
      <c r="JQ1377" s="79"/>
      <c r="JR1377" s="79"/>
      <c r="JS1377" s="79"/>
      <c r="JT1377" s="79"/>
      <c r="JU1377" s="79"/>
      <c r="JV1377" s="79"/>
      <c r="JW1377" s="79"/>
      <c r="JX1377" s="79"/>
      <c r="JY1377" s="79"/>
      <c r="JZ1377" s="79"/>
      <c r="KA1377" s="79"/>
      <c r="KB1377" s="79"/>
      <c r="KC1377" s="79"/>
      <c r="KD1377" s="79"/>
      <c r="KE1377" s="79"/>
      <c r="KF1377" s="79"/>
      <c r="KG1377" s="79"/>
      <c r="KH1377" s="79"/>
      <c r="KI1377" s="79"/>
      <c r="KJ1377" s="79"/>
      <c r="KK1377" s="79"/>
      <c r="KL1377" s="79"/>
      <c r="KM1377" s="79"/>
      <c r="KN1377" s="79"/>
      <c r="KO1377" s="79"/>
      <c r="KP1377" s="79"/>
      <c r="KQ1377" s="79"/>
      <c r="KR1377" s="79"/>
      <c r="KS1377" s="79"/>
      <c r="KT1377" s="79"/>
      <c r="KU1377" s="79"/>
      <c r="KV1377" s="79"/>
      <c r="KW1377" s="79"/>
      <c r="KX1377" s="79"/>
      <c r="KY1377" s="79"/>
      <c r="KZ1377" s="79"/>
      <c r="LA1377" s="79"/>
      <c r="LB1377" s="79"/>
      <c r="LC1377" s="79"/>
      <c r="LD1377" s="79"/>
      <c r="LE1377" s="79"/>
      <c r="LF1377" s="79"/>
      <c r="LG1377" s="79"/>
      <c r="LH1377" s="79"/>
      <c r="LI1377" s="79"/>
      <c r="LJ1377" s="79"/>
      <c r="LK1377" s="79"/>
      <c r="LL1377" s="79"/>
      <c r="LM1377" s="79"/>
      <c r="LN1377" s="79"/>
      <c r="LO1377" s="79"/>
      <c r="LP1377" s="79"/>
      <c r="LQ1377" s="79"/>
      <c r="LR1377" s="79"/>
      <c r="LS1377" s="79"/>
      <c r="LT1377" s="79"/>
      <c r="LU1377" s="79"/>
      <c r="LV1377" s="79"/>
      <c r="LW1377" s="79"/>
      <c r="LX1377" s="79"/>
      <c r="LY1377" s="79"/>
      <c r="LZ1377" s="79"/>
      <c r="MA1377" s="79"/>
      <c r="MB1377" s="79"/>
      <c r="MC1377" s="79"/>
      <c r="MD1377" s="79"/>
      <c r="ME1377" s="79"/>
      <c r="MF1377" s="79"/>
      <c r="MG1377" s="79"/>
      <c r="MH1377" s="79"/>
      <c r="MI1377" s="79"/>
      <c r="MJ1377" s="79"/>
      <c r="MK1377" s="79"/>
      <c r="ML1377" s="79"/>
      <c r="MM1377" s="79"/>
      <c r="MN1377" s="79"/>
      <c r="MO1377" s="79"/>
      <c r="MP1377" s="79"/>
      <c r="MQ1377" s="79"/>
      <c r="MR1377" s="79"/>
      <c r="MS1377" s="79"/>
      <c r="MT1377" s="79"/>
      <c r="MU1377" s="79"/>
      <c r="MV1377" s="79"/>
      <c r="MW1377" s="79"/>
      <c r="MX1377" s="79"/>
      <c r="MY1377" s="79"/>
      <c r="MZ1377" s="79"/>
      <c r="NA1377" s="79"/>
      <c r="NB1377" s="79"/>
      <c r="NC1377" s="79"/>
      <c r="ND1377" s="79"/>
      <c r="NE1377" s="79"/>
      <c r="NF1377" s="79"/>
      <c r="NG1377" s="79"/>
      <c r="NH1377" s="79"/>
      <c r="NI1377" s="79"/>
      <c r="NJ1377" s="79"/>
      <c r="NK1377" s="79"/>
      <c r="NL1377" s="79"/>
      <c r="NM1377" s="79"/>
      <c r="NN1377" s="79"/>
      <c r="NO1377" s="79"/>
      <c r="NP1377" s="79"/>
      <c r="NQ1377" s="79"/>
      <c r="NR1377" s="79"/>
      <c r="NS1377" s="79"/>
      <c r="NT1377" s="79"/>
      <c r="NU1377" s="79"/>
      <c r="NV1377" s="79"/>
      <c r="NW1377" s="79"/>
      <c r="NX1377" s="79"/>
      <c r="NY1377" s="79"/>
      <c r="NZ1377" s="79"/>
      <c r="OA1377" s="79"/>
      <c r="OB1377" s="79"/>
      <c r="OC1377" s="79"/>
      <c r="OD1377" s="79"/>
      <c r="OE1377" s="79"/>
      <c r="OF1377" s="79"/>
      <c r="OG1377" s="79"/>
      <c r="OH1377" s="79"/>
      <c r="OI1377" s="79"/>
      <c r="OJ1377" s="79"/>
      <c r="OK1377" s="79"/>
      <c r="OL1377" s="79"/>
      <c r="OM1377" s="79"/>
      <c r="ON1377" s="79"/>
      <c r="OO1377" s="79"/>
      <c r="OP1377" s="79"/>
      <c r="OQ1377" s="79"/>
      <c r="OR1377" s="79"/>
      <c r="OS1377" s="79"/>
      <c r="OT1377" s="79"/>
      <c r="OU1377" s="79"/>
      <c r="OV1377" s="79"/>
      <c r="OW1377" s="79"/>
      <c r="OX1377" s="79"/>
      <c r="OY1377" s="79"/>
      <c r="OZ1377" s="79"/>
      <c r="PA1377" s="79"/>
      <c r="PB1377" s="79"/>
      <c r="PC1377" s="79"/>
      <c r="PD1377" s="79"/>
      <c r="PE1377" s="79"/>
      <c r="PF1377" s="79"/>
      <c r="PG1377" s="79"/>
      <c r="PH1377" s="79"/>
      <c r="PI1377" s="79"/>
      <c r="PJ1377" s="79"/>
      <c r="PK1377" s="79"/>
      <c r="PL1377" s="79"/>
      <c r="PM1377" s="79"/>
      <c r="PN1377" s="79"/>
      <c r="PO1377" s="79"/>
      <c r="PP1377" s="79"/>
      <c r="PQ1377" s="79"/>
      <c r="PR1377" s="79"/>
      <c r="PS1377" s="79"/>
      <c r="PT1377" s="79"/>
      <c r="PU1377" s="79"/>
      <c r="PV1377" s="79"/>
      <c r="PW1377" s="79"/>
      <c r="PX1377" s="79"/>
      <c r="PY1377" s="79"/>
      <c r="PZ1377" s="79"/>
      <c r="QA1377" s="79"/>
      <c r="QB1377" s="79"/>
      <c r="QC1377" s="79"/>
      <c r="QD1377" s="79"/>
      <c r="QE1377" s="79"/>
      <c r="QF1377" s="79"/>
      <c r="QG1377" s="79"/>
      <c r="QH1377" s="79"/>
      <c r="QI1377" s="79"/>
      <c r="QJ1377" s="79"/>
      <c r="QK1377" s="79"/>
      <c r="QL1377" s="79"/>
      <c r="QM1377" s="79"/>
      <c r="QN1377" s="79"/>
      <c r="QO1377" s="79"/>
      <c r="QP1377" s="79"/>
      <c r="QQ1377" s="79"/>
      <c r="QR1377" s="79"/>
      <c r="QS1377" s="79"/>
      <c r="QT1377" s="79"/>
      <c r="QU1377" s="79"/>
      <c r="QV1377" s="79"/>
      <c r="QW1377" s="79"/>
      <c r="QX1377" s="79"/>
      <c r="QY1377" s="79"/>
      <c r="QZ1377" s="79"/>
      <c r="RA1377" s="79"/>
      <c r="RB1377" s="79"/>
      <c r="RC1377" s="79"/>
      <c r="RD1377" s="79"/>
      <c r="RE1377" s="79"/>
      <c r="RF1377" s="79"/>
      <c r="RG1377" s="79"/>
      <c r="RH1377" s="79"/>
      <c r="RI1377" s="79"/>
      <c r="RJ1377" s="79"/>
      <c r="RK1377" s="79"/>
      <c r="RL1377" s="79"/>
      <c r="RM1377" s="79"/>
      <c r="RN1377" s="79"/>
      <c r="RO1377" s="79"/>
      <c r="RP1377" s="79"/>
      <c r="RQ1377" s="79"/>
      <c r="RR1377" s="79"/>
      <c r="RS1377" s="79"/>
      <c r="RT1377" s="79"/>
      <c r="RU1377" s="79"/>
      <c r="RV1377" s="79"/>
      <c r="RW1377" s="79"/>
      <c r="RX1377" s="79"/>
      <c r="RY1377" s="79"/>
      <c r="RZ1377" s="79"/>
      <c r="SA1377" s="79"/>
      <c r="SB1377" s="79"/>
      <c r="SC1377" s="79"/>
      <c r="SD1377" s="79"/>
      <c r="SE1377" s="79"/>
      <c r="SF1377" s="79"/>
      <c r="SG1377" s="79"/>
      <c r="SH1377" s="79"/>
      <c r="SI1377" s="79"/>
      <c r="SJ1377" s="79"/>
      <c r="SK1377" s="79"/>
      <c r="SL1377" s="79"/>
      <c r="SM1377" s="79"/>
      <c r="SN1377" s="79"/>
      <c r="SO1377" s="79"/>
      <c r="SP1377" s="79"/>
      <c r="SQ1377" s="79"/>
      <c r="SR1377" s="79"/>
      <c r="SS1377" s="79"/>
      <c r="ST1377" s="79"/>
      <c r="SU1377" s="79"/>
      <c r="SV1377" s="79"/>
      <c r="SW1377" s="79"/>
      <c r="SX1377" s="79"/>
      <c r="SY1377" s="79"/>
      <c r="SZ1377" s="79"/>
      <c r="TA1377" s="79"/>
      <c r="TB1377" s="79"/>
      <c r="TC1377" s="79"/>
      <c r="TD1377" s="79"/>
      <c r="TE1377" s="79"/>
      <c r="TF1377" s="79"/>
      <c r="TG1377" s="79"/>
      <c r="TH1377" s="79"/>
      <c r="TI1377" s="79"/>
      <c r="TJ1377" s="79"/>
      <c r="TK1377" s="79"/>
      <c r="TL1377" s="79"/>
      <c r="TM1377" s="79"/>
      <c r="TN1377" s="79"/>
      <c r="TO1377" s="79"/>
      <c r="TP1377" s="79"/>
      <c r="TQ1377" s="79"/>
      <c r="TR1377" s="79"/>
      <c r="TS1377" s="79"/>
      <c r="TT1377" s="79"/>
      <c r="TU1377" s="79"/>
      <c r="TV1377" s="79"/>
      <c r="TW1377" s="79"/>
      <c r="TX1377" s="79"/>
      <c r="TY1377" s="79"/>
      <c r="TZ1377" s="79"/>
      <c r="UA1377" s="79"/>
      <c r="UB1377" s="79"/>
      <c r="UC1377" s="79"/>
      <c r="UD1377" s="79"/>
      <c r="UE1377" s="79"/>
      <c r="UF1377" s="79"/>
      <c r="UG1377" s="79"/>
      <c r="UH1377" s="79"/>
      <c r="UI1377" s="79"/>
      <c r="UJ1377" s="79"/>
      <c r="UK1377" s="79"/>
      <c r="UL1377" s="79"/>
      <c r="UM1377" s="79"/>
      <c r="UN1377" s="79"/>
      <c r="UO1377" s="79"/>
      <c r="UP1377" s="79"/>
      <c r="UQ1377" s="79"/>
      <c r="UR1377" s="79"/>
      <c r="US1377" s="79"/>
      <c r="UT1377" s="79"/>
      <c r="UU1377" s="79"/>
      <c r="UV1377" s="79"/>
      <c r="UW1377" s="79"/>
      <c r="UX1377" s="79"/>
      <c r="UY1377" s="79"/>
      <c r="UZ1377" s="79"/>
      <c r="VA1377" s="79"/>
      <c r="VB1377" s="79"/>
      <c r="VC1377" s="79"/>
      <c r="VD1377" s="79"/>
      <c r="VE1377" s="79"/>
      <c r="VF1377" s="79"/>
      <c r="VG1377" s="79"/>
      <c r="VH1377" s="79"/>
      <c r="VI1377" s="79"/>
      <c r="VJ1377" s="79"/>
      <c r="VK1377" s="79"/>
      <c r="VL1377" s="79"/>
      <c r="VM1377" s="79"/>
      <c r="VN1377" s="79"/>
      <c r="VO1377" s="79"/>
      <c r="VP1377" s="79"/>
      <c r="VQ1377" s="79"/>
      <c r="VR1377" s="79"/>
      <c r="VS1377" s="79"/>
      <c r="VT1377" s="79"/>
      <c r="VU1377" s="79"/>
      <c r="VV1377" s="79"/>
      <c r="VW1377" s="79"/>
      <c r="VX1377" s="79"/>
      <c r="VY1377" s="79"/>
      <c r="VZ1377" s="79"/>
      <c r="WA1377" s="79"/>
      <c r="WB1377" s="79"/>
      <c r="WC1377" s="79"/>
    </row>
    <row r="1378" spans="1:601" s="102" customFormat="1">
      <c r="A1378" s="54">
        <f>IF(C1378=C1377,A1377,IF(C1378=(C1377+1),A1377,(A1377+1)))</f>
        <v>204</v>
      </c>
      <c r="B1378" s="50">
        <f>IF(L1378="Stroke",IF(M1378=M1377,IF(A1378&lt;&gt;A1377,1,IF(L1377="Stroke",B1377+1,IF(L1376="Stroke",B1376+1,IF(L1375="Stroke",B1375+1,IF(L1374="Stroke",B1374+1,IF(L1373="Stroke",B1373+1,IF(L1372="Stroke",B1372+1,IF(L1371="Stroke",B1371+1,"")))))))),IF(A1378&lt;&gt;A1376,1,IF(M1378=M1376,IF(L1376="Stroke",B1376+1,IF(M1378=M1375,IF(L1375="Stroke",B1375+1,""))),1))),"")</f>
        <v>4</v>
      </c>
      <c r="C1378" s="54">
        <f t="shared" si="42"/>
        <v>52485</v>
      </c>
      <c r="D1378" s="54" t="str">
        <f t="shared" si="43"/>
        <v>201826</v>
      </c>
      <c r="E1378" s="54">
        <v>2018</v>
      </c>
      <c r="F1378" s="54">
        <v>2</v>
      </c>
      <c r="G1378" s="54">
        <v>6</v>
      </c>
      <c r="H1378" s="54">
        <v>14</v>
      </c>
      <c r="I1378" s="54">
        <v>34</v>
      </c>
      <c r="J1378" s="54">
        <v>45</v>
      </c>
      <c r="K1378" s="54">
        <v>643</v>
      </c>
      <c r="L1378" s="54" t="s">
        <v>26</v>
      </c>
      <c r="M1378" s="54">
        <v>1</v>
      </c>
      <c r="N1378" s="54" t="s">
        <v>21</v>
      </c>
      <c r="O1378" s="54" t="s">
        <v>27</v>
      </c>
      <c r="P1378" s="54">
        <v>12</v>
      </c>
      <c r="Q1378" s="54"/>
      <c r="R1378" s="61"/>
      <c r="S1378" s="61"/>
      <c r="T1378" s="61"/>
      <c r="U1378" s="79"/>
      <c r="V1378" s="79"/>
      <c r="W1378" s="79"/>
      <c r="X1378" s="79"/>
      <c r="Y1378" s="79"/>
      <c r="Z1378" s="79"/>
      <c r="AA1378" s="79"/>
      <c r="AB1378" s="79"/>
      <c r="AC1378" s="79"/>
      <c r="AD1378" s="79"/>
      <c r="AE1378" s="79"/>
      <c r="AF1378" s="79"/>
      <c r="AG1378" s="79"/>
      <c r="AH1378" s="79"/>
      <c r="AI1378" s="79"/>
      <c r="AJ1378" s="79"/>
      <c r="AK1378" s="79"/>
      <c r="AL1378" s="79"/>
      <c r="AM1378" s="79"/>
      <c r="AN1378" s="79"/>
      <c r="AO1378" s="79"/>
      <c r="AP1378" s="79"/>
      <c r="AQ1378" s="79"/>
      <c r="AR1378" s="79"/>
      <c r="AS1378" s="79"/>
      <c r="AT1378" s="79"/>
      <c r="AU1378" s="79"/>
      <c r="AV1378" s="79"/>
      <c r="AW1378" s="79"/>
      <c r="AX1378" s="79"/>
      <c r="AY1378" s="79"/>
      <c r="AZ1378" s="79"/>
      <c r="BA1378" s="79"/>
      <c r="BB1378" s="79"/>
      <c r="BC1378" s="79"/>
      <c r="BD1378" s="79"/>
      <c r="BE1378" s="79"/>
      <c r="BF1378" s="79"/>
      <c r="BG1378" s="79"/>
      <c r="BH1378" s="79"/>
      <c r="BI1378" s="79"/>
      <c r="BJ1378" s="79"/>
      <c r="BK1378" s="79"/>
      <c r="BL1378" s="79"/>
      <c r="BM1378" s="79"/>
      <c r="BN1378" s="79"/>
      <c r="BO1378" s="79"/>
      <c r="BP1378" s="79"/>
      <c r="BQ1378" s="79"/>
      <c r="BR1378" s="79"/>
      <c r="BS1378" s="79"/>
      <c r="BT1378" s="79"/>
      <c r="BU1378" s="79"/>
      <c r="BV1378" s="79"/>
      <c r="BW1378" s="79"/>
      <c r="BX1378" s="79"/>
      <c r="BY1378" s="79"/>
      <c r="BZ1378" s="79"/>
      <c r="CA1378" s="79"/>
      <c r="CB1378" s="79"/>
      <c r="CC1378" s="79"/>
      <c r="CD1378" s="79"/>
      <c r="CE1378" s="79"/>
      <c r="CF1378" s="79"/>
      <c r="CG1378" s="79"/>
      <c r="CH1378" s="79"/>
      <c r="CI1378" s="79"/>
      <c r="CJ1378" s="79"/>
      <c r="CK1378" s="79"/>
      <c r="CL1378" s="79"/>
      <c r="CM1378" s="79"/>
      <c r="CN1378" s="79"/>
      <c r="CO1378" s="79"/>
      <c r="CP1378" s="79"/>
      <c r="CQ1378" s="79"/>
      <c r="CR1378" s="79"/>
      <c r="CS1378" s="79"/>
      <c r="CT1378" s="79"/>
      <c r="CU1378" s="79"/>
      <c r="CV1378" s="79"/>
      <c r="CW1378" s="79"/>
      <c r="CX1378" s="79"/>
      <c r="CY1378" s="79"/>
      <c r="CZ1378" s="79"/>
      <c r="DA1378" s="79"/>
      <c r="DB1378" s="79"/>
      <c r="DC1378" s="79"/>
      <c r="DD1378" s="79"/>
      <c r="DE1378" s="79"/>
      <c r="DF1378" s="79"/>
      <c r="DG1378" s="79"/>
      <c r="DH1378" s="79"/>
      <c r="DI1378" s="79"/>
      <c r="DJ1378" s="79"/>
      <c r="DK1378" s="79"/>
      <c r="DL1378" s="79"/>
      <c r="DM1378" s="79"/>
      <c r="DN1378" s="79"/>
      <c r="DO1378" s="79"/>
      <c r="DP1378" s="79"/>
      <c r="DQ1378" s="79"/>
      <c r="DR1378" s="79"/>
      <c r="DS1378" s="79"/>
      <c r="DT1378" s="79"/>
      <c r="DU1378" s="79"/>
      <c r="DV1378" s="79"/>
      <c r="DW1378" s="79"/>
      <c r="DX1378" s="79"/>
      <c r="DY1378" s="79"/>
      <c r="DZ1378" s="79"/>
      <c r="EA1378" s="79"/>
      <c r="EB1378" s="79"/>
      <c r="EC1378" s="79"/>
      <c r="ED1378" s="79"/>
      <c r="EE1378" s="79"/>
      <c r="EF1378" s="79"/>
      <c r="EG1378" s="79"/>
      <c r="EH1378" s="79"/>
      <c r="EI1378" s="79"/>
      <c r="EJ1378" s="79"/>
      <c r="EK1378" s="79"/>
      <c r="EL1378" s="79"/>
      <c r="EM1378" s="79"/>
      <c r="EN1378" s="79"/>
      <c r="EO1378" s="79"/>
      <c r="EP1378" s="79"/>
      <c r="EQ1378" s="79"/>
      <c r="ER1378" s="79"/>
      <c r="ES1378" s="79"/>
      <c r="ET1378" s="79"/>
      <c r="EU1378" s="79"/>
      <c r="EV1378" s="79"/>
      <c r="EW1378" s="79"/>
      <c r="EX1378" s="79"/>
      <c r="EY1378" s="79"/>
      <c r="EZ1378" s="79"/>
      <c r="FA1378" s="79"/>
      <c r="FB1378" s="79"/>
      <c r="FC1378" s="79"/>
      <c r="FD1378" s="79"/>
      <c r="FE1378" s="79"/>
      <c r="FF1378" s="79"/>
      <c r="FG1378" s="79"/>
      <c r="FH1378" s="79"/>
      <c r="FI1378" s="79"/>
      <c r="FJ1378" s="79"/>
      <c r="FK1378" s="79"/>
      <c r="FL1378" s="79"/>
      <c r="FM1378" s="79"/>
      <c r="FN1378" s="79"/>
      <c r="FO1378" s="79"/>
      <c r="FP1378" s="79"/>
      <c r="FQ1378" s="79"/>
      <c r="FR1378" s="79"/>
      <c r="FS1378" s="79"/>
      <c r="FT1378" s="79"/>
      <c r="FU1378" s="79"/>
      <c r="FV1378" s="79"/>
      <c r="FW1378" s="79"/>
      <c r="FX1378" s="79"/>
      <c r="FY1378" s="79"/>
      <c r="FZ1378" s="79"/>
      <c r="GA1378" s="79"/>
      <c r="GB1378" s="79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79"/>
      <c r="HP1378" s="79"/>
      <c r="HQ1378" s="79"/>
      <c r="HR1378" s="79"/>
      <c r="HS1378" s="79"/>
      <c r="HT1378" s="79"/>
      <c r="HU1378" s="79"/>
      <c r="HV1378" s="79"/>
      <c r="HW1378" s="79"/>
      <c r="HX1378" s="79"/>
      <c r="HY1378" s="79"/>
      <c r="HZ1378" s="79"/>
      <c r="IA1378" s="79"/>
      <c r="IB1378" s="79"/>
      <c r="IC1378" s="79"/>
      <c r="ID1378" s="79"/>
      <c r="IE1378" s="79"/>
      <c r="IF1378" s="79"/>
      <c r="IG1378" s="79"/>
      <c r="IH1378" s="79"/>
      <c r="II1378" s="79"/>
      <c r="IJ1378" s="79"/>
      <c r="IK1378" s="79"/>
      <c r="IL1378" s="79"/>
      <c r="IM1378" s="79"/>
      <c r="IN1378" s="79"/>
      <c r="IO1378" s="79"/>
      <c r="IP1378" s="79"/>
      <c r="IQ1378" s="79"/>
      <c r="IR1378" s="79"/>
      <c r="IS1378" s="79"/>
      <c r="IT1378" s="79"/>
      <c r="IU1378" s="79"/>
      <c r="IV1378" s="79"/>
      <c r="IW1378" s="79"/>
      <c r="IX1378" s="79"/>
      <c r="IY1378" s="79"/>
      <c r="IZ1378" s="79"/>
      <c r="JA1378" s="79"/>
      <c r="JB1378" s="79"/>
      <c r="JC1378" s="79"/>
      <c r="JD1378" s="79"/>
      <c r="JE1378" s="79"/>
      <c r="JF1378" s="79"/>
      <c r="JG1378" s="79"/>
      <c r="JH1378" s="79"/>
      <c r="JI1378" s="79"/>
      <c r="JJ1378" s="79"/>
      <c r="JK1378" s="79"/>
      <c r="JL1378" s="79"/>
      <c r="JM1378" s="79"/>
      <c r="JN1378" s="79"/>
      <c r="JO1378" s="79"/>
      <c r="JP1378" s="79"/>
      <c r="JQ1378" s="79"/>
      <c r="JR1378" s="79"/>
      <c r="JS1378" s="79"/>
      <c r="JT1378" s="79"/>
      <c r="JU1378" s="79"/>
      <c r="JV1378" s="79"/>
      <c r="JW1378" s="79"/>
      <c r="JX1378" s="79"/>
      <c r="JY1378" s="79"/>
      <c r="JZ1378" s="79"/>
      <c r="KA1378" s="79"/>
      <c r="KB1378" s="79"/>
      <c r="KC1378" s="79"/>
      <c r="KD1378" s="79"/>
      <c r="KE1378" s="79"/>
      <c r="KF1378" s="79"/>
      <c r="KG1378" s="79"/>
      <c r="KH1378" s="79"/>
      <c r="KI1378" s="79"/>
      <c r="KJ1378" s="79"/>
      <c r="KK1378" s="79"/>
      <c r="KL1378" s="79"/>
      <c r="KM1378" s="79"/>
      <c r="KN1378" s="79"/>
      <c r="KO1378" s="79"/>
      <c r="KP1378" s="79"/>
      <c r="KQ1378" s="79"/>
      <c r="KR1378" s="79"/>
      <c r="KS1378" s="79"/>
      <c r="KT1378" s="79"/>
      <c r="KU1378" s="79"/>
      <c r="KV1378" s="79"/>
      <c r="KW1378" s="79"/>
      <c r="KX1378" s="79"/>
      <c r="KY1378" s="79"/>
      <c r="KZ1378" s="79"/>
      <c r="LA1378" s="79"/>
      <c r="LB1378" s="79"/>
      <c r="LC1378" s="79"/>
      <c r="LD1378" s="79"/>
      <c r="LE1378" s="79"/>
      <c r="LF1378" s="79"/>
      <c r="LG1378" s="79"/>
      <c r="LH1378" s="79"/>
      <c r="LI1378" s="79"/>
      <c r="LJ1378" s="79"/>
      <c r="LK1378" s="79"/>
      <c r="LL1378" s="79"/>
      <c r="LM1378" s="79"/>
      <c r="LN1378" s="79"/>
      <c r="LO1378" s="79"/>
      <c r="LP1378" s="79"/>
      <c r="LQ1378" s="79"/>
      <c r="LR1378" s="79"/>
      <c r="LS1378" s="79"/>
      <c r="LT1378" s="79"/>
      <c r="LU1378" s="79"/>
      <c r="LV1378" s="79"/>
      <c r="LW1378" s="79"/>
      <c r="LX1378" s="79"/>
      <c r="LY1378" s="79"/>
      <c r="LZ1378" s="79"/>
      <c r="MA1378" s="79"/>
      <c r="MB1378" s="79"/>
      <c r="MC1378" s="79"/>
      <c r="MD1378" s="79"/>
      <c r="ME1378" s="79"/>
      <c r="MF1378" s="79"/>
      <c r="MG1378" s="79"/>
      <c r="MH1378" s="79"/>
      <c r="MI1378" s="79"/>
      <c r="MJ1378" s="79"/>
      <c r="MK1378" s="79"/>
      <c r="ML1378" s="79"/>
      <c r="MM1378" s="79"/>
      <c r="MN1378" s="79"/>
      <c r="MO1378" s="79"/>
      <c r="MP1378" s="79"/>
      <c r="MQ1378" s="79"/>
      <c r="MR1378" s="79"/>
      <c r="MS1378" s="79"/>
      <c r="MT1378" s="79"/>
      <c r="MU1378" s="79"/>
      <c r="MV1378" s="79"/>
      <c r="MW1378" s="79"/>
      <c r="MX1378" s="79"/>
      <c r="MY1378" s="79"/>
      <c r="MZ1378" s="79"/>
      <c r="NA1378" s="79"/>
      <c r="NB1378" s="79"/>
      <c r="NC1378" s="79"/>
      <c r="ND1378" s="79"/>
      <c r="NE1378" s="79"/>
      <c r="NF1378" s="79"/>
      <c r="NG1378" s="79"/>
      <c r="NH1378" s="79"/>
      <c r="NI1378" s="79"/>
      <c r="NJ1378" s="79"/>
      <c r="NK1378" s="79"/>
      <c r="NL1378" s="79"/>
      <c r="NM1378" s="79"/>
      <c r="NN1378" s="79"/>
      <c r="NO1378" s="79"/>
      <c r="NP1378" s="79"/>
      <c r="NQ1378" s="79"/>
      <c r="NR1378" s="79"/>
      <c r="NS1378" s="79"/>
      <c r="NT1378" s="79"/>
      <c r="NU1378" s="79"/>
      <c r="NV1378" s="79"/>
      <c r="NW1378" s="79"/>
      <c r="NX1378" s="79"/>
      <c r="NY1378" s="79"/>
      <c r="NZ1378" s="79"/>
      <c r="OA1378" s="79"/>
      <c r="OB1378" s="79"/>
      <c r="OC1378" s="79"/>
      <c r="OD1378" s="79"/>
      <c r="OE1378" s="79"/>
      <c r="OF1378" s="79"/>
      <c r="OG1378" s="79"/>
      <c r="OH1378" s="79"/>
      <c r="OI1378" s="79"/>
      <c r="OJ1378" s="79"/>
      <c r="OK1378" s="79"/>
      <c r="OL1378" s="79"/>
      <c r="OM1378" s="79"/>
      <c r="ON1378" s="79"/>
      <c r="OO1378" s="79"/>
      <c r="OP1378" s="79"/>
      <c r="OQ1378" s="79"/>
      <c r="OR1378" s="79"/>
      <c r="OS1378" s="79"/>
      <c r="OT1378" s="79"/>
      <c r="OU1378" s="79"/>
      <c r="OV1378" s="79"/>
      <c r="OW1378" s="79"/>
      <c r="OX1378" s="79"/>
      <c r="OY1378" s="79"/>
      <c r="OZ1378" s="79"/>
      <c r="PA1378" s="79"/>
      <c r="PB1378" s="79"/>
      <c r="PC1378" s="79"/>
      <c r="PD1378" s="79"/>
      <c r="PE1378" s="79"/>
      <c r="PF1378" s="79"/>
      <c r="PG1378" s="79"/>
      <c r="PH1378" s="79"/>
      <c r="PI1378" s="79"/>
      <c r="PJ1378" s="79"/>
      <c r="PK1378" s="79"/>
      <c r="PL1378" s="79"/>
      <c r="PM1378" s="79"/>
      <c r="PN1378" s="79"/>
      <c r="PO1378" s="79"/>
      <c r="PP1378" s="79"/>
      <c r="PQ1378" s="79"/>
      <c r="PR1378" s="79"/>
      <c r="PS1378" s="79"/>
      <c r="PT1378" s="79"/>
      <c r="PU1378" s="79"/>
      <c r="PV1378" s="79"/>
      <c r="PW1378" s="79"/>
      <c r="PX1378" s="79"/>
      <c r="PY1378" s="79"/>
      <c r="PZ1378" s="79"/>
      <c r="QA1378" s="79"/>
      <c r="QB1378" s="79"/>
      <c r="QC1378" s="79"/>
      <c r="QD1378" s="79"/>
      <c r="QE1378" s="79"/>
      <c r="QF1378" s="79"/>
      <c r="QG1378" s="79"/>
      <c r="QH1378" s="79"/>
      <c r="QI1378" s="79"/>
      <c r="QJ1378" s="79"/>
      <c r="QK1378" s="79"/>
      <c r="QL1378" s="79"/>
      <c r="QM1378" s="79"/>
      <c r="QN1378" s="79"/>
      <c r="QO1378" s="79"/>
      <c r="QP1378" s="79"/>
      <c r="QQ1378" s="79"/>
      <c r="QR1378" s="79"/>
      <c r="QS1378" s="79"/>
      <c r="QT1378" s="79"/>
      <c r="QU1378" s="79"/>
      <c r="QV1378" s="79"/>
      <c r="QW1378" s="79"/>
      <c r="QX1378" s="79"/>
      <c r="QY1378" s="79"/>
      <c r="QZ1378" s="79"/>
      <c r="RA1378" s="79"/>
      <c r="RB1378" s="79"/>
      <c r="RC1378" s="79"/>
      <c r="RD1378" s="79"/>
      <c r="RE1378" s="79"/>
      <c r="RF1378" s="79"/>
      <c r="RG1378" s="79"/>
      <c r="RH1378" s="79"/>
      <c r="RI1378" s="79"/>
      <c r="RJ1378" s="79"/>
      <c r="RK1378" s="79"/>
      <c r="RL1378" s="79"/>
      <c r="RM1378" s="79"/>
      <c r="RN1378" s="79"/>
      <c r="RO1378" s="79"/>
      <c r="RP1378" s="79"/>
      <c r="RQ1378" s="79"/>
      <c r="RR1378" s="79"/>
      <c r="RS1378" s="79"/>
      <c r="RT1378" s="79"/>
      <c r="RU1378" s="79"/>
      <c r="RV1378" s="79"/>
      <c r="RW1378" s="79"/>
      <c r="RX1378" s="79"/>
      <c r="RY1378" s="79"/>
      <c r="RZ1378" s="79"/>
      <c r="SA1378" s="79"/>
      <c r="SB1378" s="79"/>
      <c r="SC1378" s="79"/>
      <c r="SD1378" s="79"/>
      <c r="SE1378" s="79"/>
      <c r="SF1378" s="79"/>
      <c r="SG1378" s="79"/>
      <c r="SH1378" s="79"/>
      <c r="SI1378" s="79"/>
      <c r="SJ1378" s="79"/>
      <c r="SK1378" s="79"/>
      <c r="SL1378" s="79"/>
      <c r="SM1378" s="79"/>
      <c r="SN1378" s="79"/>
      <c r="SO1378" s="79"/>
      <c r="SP1378" s="79"/>
      <c r="SQ1378" s="79"/>
      <c r="SR1378" s="79"/>
      <c r="SS1378" s="79"/>
      <c r="ST1378" s="79"/>
      <c r="SU1378" s="79"/>
      <c r="SV1378" s="79"/>
      <c r="SW1378" s="79"/>
      <c r="SX1378" s="79"/>
      <c r="SY1378" s="79"/>
      <c r="SZ1378" s="79"/>
      <c r="TA1378" s="79"/>
      <c r="TB1378" s="79"/>
      <c r="TC1378" s="79"/>
      <c r="TD1378" s="79"/>
      <c r="TE1378" s="79"/>
      <c r="TF1378" s="79"/>
      <c r="TG1378" s="79"/>
      <c r="TH1378" s="79"/>
      <c r="TI1378" s="79"/>
      <c r="TJ1378" s="79"/>
      <c r="TK1378" s="79"/>
      <c r="TL1378" s="79"/>
      <c r="TM1378" s="79"/>
      <c r="TN1378" s="79"/>
      <c r="TO1378" s="79"/>
      <c r="TP1378" s="79"/>
      <c r="TQ1378" s="79"/>
      <c r="TR1378" s="79"/>
      <c r="TS1378" s="79"/>
      <c r="TT1378" s="79"/>
      <c r="TU1378" s="79"/>
      <c r="TV1378" s="79"/>
      <c r="TW1378" s="79"/>
      <c r="TX1378" s="79"/>
      <c r="TY1378" s="79"/>
      <c r="TZ1378" s="79"/>
      <c r="UA1378" s="79"/>
      <c r="UB1378" s="79"/>
      <c r="UC1378" s="79"/>
      <c r="UD1378" s="79"/>
      <c r="UE1378" s="79"/>
      <c r="UF1378" s="79"/>
      <c r="UG1378" s="79"/>
      <c r="UH1378" s="79"/>
      <c r="UI1378" s="79"/>
      <c r="UJ1378" s="79"/>
      <c r="UK1378" s="79"/>
      <c r="UL1378" s="79"/>
      <c r="UM1378" s="79"/>
      <c r="UN1378" s="79"/>
      <c r="UO1378" s="79"/>
      <c r="UP1378" s="79"/>
      <c r="UQ1378" s="79"/>
      <c r="UR1378" s="79"/>
      <c r="US1378" s="79"/>
      <c r="UT1378" s="79"/>
      <c r="UU1378" s="79"/>
      <c r="UV1378" s="79"/>
      <c r="UW1378" s="79"/>
      <c r="UX1378" s="79"/>
      <c r="UY1378" s="79"/>
      <c r="UZ1378" s="79"/>
      <c r="VA1378" s="79"/>
      <c r="VB1378" s="79"/>
      <c r="VC1378" s="79"/>
      <c r="VD1378" s="79"/>
      <c r="VE1378" s="79"/>
      <c r="VF1378" s="79"/>
      <c r="VG1378" s="79"/>
      <c r="VH1378" s="79"/>
      <c r="VI1378" s="79"/>
      <c r="VJ1378" s="79"/>
      <c r="VK1378" s="79"/>
      <c r="VL1378" s="79"/>
      <c r="VM1378" s="79"/>
      <c r="VN1378" s="79"/>
      <c r="VO1378" s="79"/>
      <c r="VP1378" s="79"/>
      <c r="VQ1378" s="79"/>
      <c r="VR1378" s="79"/>
      <c r="VS1378" s="79"/>
      <c r="VT1378" s="79"/>
      <c r="VU1378" s="79"/>
      <c r="VV1378" s="79"/>
      <c r="VW1378" s="79"/>
      <c r="VX1378" s="79"/>
      <c r="VY1378" s="79"/>
      <c r="VZ1378" s="79"/>
      <c r="WA1378" s="79"/>
      <c r="WB1378" s="79"/>
      <c r="WC1378" s="79"/>
    </row>
    <row r="1379" spans="1:601" s="102" customFormat="1">
      <c r="A1379" s="54">
        <f>IF(C1379=C1378,A1378,IF(C1379=(C1378+1),A1378,(A1378+1)))</f>
        <v>204</v>
      </c>
      <c r="B1379" s="50">
        <f>IF(L1379="Stroke",IF(M1379=M1378,IF(A1379&lt;&gt;A1378,1,IF(L1378="Stroke",B1378+1,IF(L1377="Stroke",B1377+1,IF(L1376="Stroke",B1376+1,IF(L1375="Stroke",B1375+1,IF(L1374="Stroke",B1374+1,IF(L1373="Stroke",B1373+1,IF(L1372="Stroke",B1372+1,"")))))))),IF(A1379&lt;&gt;A1377,1,IF(M1379=M1377,IF(L1377="Stroke",B1377+1,IF(M1379=M1376,IF(L1376="Stroke",B1376+1,""))),1))),"")</f>
        <v>5</v>
      </c>
      <c r="C1379" s="54">
        <f t="shared" si="42"/>
        <v>52485</v>
      </c>
      <c r="D1379" s="54" t="str">
        <f t="shared" si="43"/>
        <v>201826</v>
      </c>
      <c r="E1379" s="54">
        <v>2018</v>
      </c>
      <c r="F1379" s="54">
        <v>2</v>
      </c>
      <c r="G1379" s="54">
        <v>6</v>
      </c>
      <c r="H1379" s="54">
        <v>14</v>
      </c>
      <c r="I1379" s="54">
        <v>34</v>
      </c>
      <c r="J1379" s="54">
        <v>45</v>
      </c>
      <c r="K1379" s="54">
        <v>688</v>
      </c>
      <c r="L1379" s="54" t="s">
        <v>26</v>
      </c>
      <c r="M1379" s="54">
        <v>1</v>
      </c>
      <c r="N1379" s="54" t="s">
        <v>21</v>
      </c>
      <c r="O1379" s="54" t="s">
        <v>27</v>
      </c>
      <c r="P1379" s="54">
        <v>2</v>
      </c>
      <c r="Q1379" s="54"/>
      <c r="R1379" s="61"/>
      <c r="S1379" s="61"/>
      <c r="T1379" s="61"/>
      <c r="U1379" s="79"/>
      <c r="V1379" s="79"/>
      <c r="W1379" s="79"/>
      <c r="X1379" s="79"/>
      <c r="Y1379" s="79"/>
      <c r="Z1379" s="79"/>
      <c r="AA1379" s="79"/>
      <c r="AB1379" s="79"/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/>
      <c r="AO1379" s="79"/>
      <c r="AP1379" s="79"/>
      <c r="AQ1379" s="79"/>
      <c r="AR1379" s="79"/>
      <c r="AS1379" s="79"/>
      <c r="AT1379" s="79"/>
      <c r="AU1379" s="79"/>
      <c r="AV1379" s="79"/>
      <c r="AW1379" s="79"/>
      <c r="AX1379" s="79"/>
      <c r="AY1379" s="79"/>
      <c r="AZ1379" s="79"/>
      <c r="BA1379" s="79"/>
      <c r="BB1379" s="79"/>
      <c r="BC1379" s="79"/>
      <c r="BD1379" s="79"/>
      <c r="BE1379" s="79"/>
      <c r="BF1379" s="79"/>
      <c r="BG1379" s="79"/>
      <c r="BH1379" s="79"/>
      <c r="BI1379" s="79"/>
      <c r="BJ1379" s="79"/>
      <c r="BK1379" s="79"/>
      <c r="BL1379" s="79"/>
      <c r="BM1379" s="79"/>
      <c r="BN1379" s="79"/>
      <c r="BO1379" s="79"/>
      <c r="BP1379" s="79"/>
      <c r="BQ1379" s="79"/>
      <c r="BR1379" s="79"/>
      <c r="BS1379" s="79"/>
      <c r="BT1379" s="79"/>
      <c r="BU1379" s="79"/>
      <c r="BV1379" s="79"/>
      <c r="BW1379" s="79"/>
      <c r="BX1379" s="79"/>
      <c r="BY1379" s="79"/>
      <c r="BZ1379" s="79"/>
      <c r="CA1379" s="79"/>
      <c r="CB1379" s="79"/>
      <c r="CC1379" s="79"/>
      <c r="CD1379" s="79"/>
      <c r="CE1379" s="79"/>
      <c r="CF1379" s="79"/>
      <c r="CG1379" s="79"/>
      <c r="CH1379" s="79"/>
      <c r="CI1379" s="79"/>
      <c r="CJ1379" s="79"/>
      <c r="CK1379" s="79"/>
      <c r="CL1379" s="79"/>
      <c r="CM1379" s="79"/>
      <c r="CN1379" s="79"/>
      <c r="CO1379" s="79"/>
      <c r="CP1379" s="79"/>
      <c r="CQ1379" s="79"/>
      <c r="CR1379" s="79"/>
      <c r="CS1379" s="79"/>
      <c r="CT1379" s="79"/>
      <c r="CU1379" s="79"/>
      <c r="CV1379" s="79"/>
      <c r="CW1379" s="79"/>
      <c r="CX1379" s="79"/>
      <c r="CY1379" s="79"/>
      <c r="CZ1379" s="79"/>
      <c r="DA1379" s="79"/>
      <c r="DB1379" s="79"/>
      <c r="DC1379" s="79"/>
      <c r="DD1379" s="79"/>
      <c r="DE1379" s="79"/>
      <c r="DF1379" s="79"/>
      <c r="DG1379" s="79"/>
      <c r="DH1379" s="79"/>
      <c r="DI1379" s="79"/>
      <c r="DJ1379" s="79"/>
      <c r="DK1379" s="79"/>
      <c r="DL1379" s="79"/>
      <c r="DM1379" s="79"/>
      <c r="DN1379" s="79"/>
      <c r="DO1379" s="79"/>
      <c r="DP1379" s="79"/>
      <c r="DQ1379" s="79"/>
      <c r="DR1379" s="79"/>
      <c r="DS1379" s="79"/>
      <c r="DT1379" s="79"/>
      <c r="DU1379" s="79"/>
      <c r="DV1379" s="79"/>
      <c r="DW1379" s="79"/>
      <c r="DX1379" s="79"/>
      <c r="DY1379" s="79"/>
      <c r="DZ1379" s="79"/>
      <c r="EA1379" s="79"/>
      <c r="EB1379" s="79"/>
      <c r="EC1379" s="79"/>
      <c r="ED1379" s="79"/>
      <c r="EE1379" s="79"/>
      <c r="EF1379" s="79"/>
      <c r="EG1379" s="79"/>
      <c r="EH1379" s="79"/>
      <c r="EI1379" s="79"/>
      <c r="EJ1379" s="79"/>
      <c r="EK1379" s="79"/>
      <c r="EL1379" s="79"/>
      <c r="EM1379" s="79"/>
      <c r="EN1379" s="79"/>
      <c r="EO1379" s="79"/>
      <c r="EP1379" s="79"/>
      <c r="EQ1379" s="79"/>
      <c r="ER1379" s="79"/>
      <c r="ES1379" s="79"/>
      <c r="ET1379" s="79"/>
      <c r="EU1379" s="79"/>
      <c r="EV1379" s="79"/>
      <c r="EW1379" s="79"/>
      <c r="EX1379" s="79"/>
      <c r="EY1379" s="79"/>
      <c r="EZ1379" s="79"/>
      <c r="FA1379" s="79"/>
      <c r="FB1379" s="79"/>
      <c r="FC1379" s="79"/>
      <c r="FD1379" s="79"/>
      <c r="FE1379" s="79"/>
      <c r="FF1379" s="79"/>
      <c r="FG1379" s="79"/>
      <c r="FH1379" s="79"/>
      <c r="FI1379" s="79"/>
      <c r="FJ1379" s="79"/>
      <c r="FK1379" s="79"/>
      <c r="FL1379" s="79"/>
      <c r="FM1379" s="79"/>
      <c r="FN1379" s="79"/>
      <c r="FO1379" s="79"/>
      <c r="FP1379" s="79"/>
      <c r="FQ1379" s="79"/>
      <c r="FR1379" s="79"/>
      <c r="FS1379" s="79"/>
      <c r="FT1379" s="79"/>
      <c r="FU1379" s="79"/>
      <c r="FV1379" s="79"/>
      <c r="FW1379" s="79"/>
      <c r="FX1379" s="79"/>
      <c r="FY1379" s="79"/>
      <c r="FZ1379" s="79"/>
      <c r="GA1379" s="79"/>
      <c r="GB1379" s="79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79"/>
      <c r="HP1379" s="79"/>
      <c r="HQ1379" s="79"/>
      <c r="HR1379" s="79"/>
      <c r="HS1379" s="79"/>
      <c r="HT1379" s="79"/>
      <c r="HU1379" s="79"/>
      <c r="HV1379" s="79"/>
      <c r="HW1379" s="79"/>
      <c r="HX1379" s="79"/>
      <c r="HY1379" s="79"/>
      <c r="HZ1379" s="79"/>
      <c r="IA1379" s="79"/>
      <c r="IB1379" s="79"/>
      <c r="IC1379" s="79"/>
      <c r="ID1379" s="79"/>
      <c r="IE1379" s="79"/>
      <c r="IF1379" s="79"/>
      <c r="IG1379" s="79"/>
      <c r="IH1379" s="79"/>
      <c r="II1379" s="79"/>
      <c r="IJ1379" s="79"/>
      <c r="IK1379" s="79"/>
      <c r="IL1379" s="79"/>
      <c r="IM1379" s="79"/>
      <c r="IN1379" s="79"/>
      <c r="IO1379" s="79"/>
      <c r="IP1379" s="79"/>
      <c r="IQ1379" s="79"/>
      <c r="IR1379" s="79"/>
      <c r="IS1379" s="79"/>
      <c r="IT1379" s="79"/>
      <c r="IU1379" s="79"/>
      <c r="IV1379" s="79"/>
      <c r="IW1379" s="79"/>
      <c r="IX1379" s="79"/>
      <c r="IY1379" s="79"/>
      <c r="IZ1379" s="79"/>
      <c r="JA1379" s="79"/>
      <c r="JB1379" s="79"/>
      <c r="JC1379" s="79"/>
      <c r="JD1379" s="79"/>
      <c r="JE1379" s="79"/>
      <c r="JF1379" s="79"/>
      <c r="JG1379" s="79"/>
      <c r="JH1379" s="79"/>
      <c r="JI1379" s="79"/>
      <c r="JJ1379" s="79"/>
      <c r="JK1379" s="79"/>
      <c r="JL1379" s="79"/>
      <c r="JM1379" s="79"/>
      <c r="JN1379" s="79"/>
      <c r="JO1379" s="79"/>
      <c r="JP1379" s="79"/>
      <c r="JQ1379" s="79"/>
      <c r="JR1379" s="79"/>
      <c r="JS1379" s="79"/>
      <c r="JT1379" s="79"/>
      <c r="JU1379" s="79"/>
      <c r="JV1379" s="79"/>
      <c r="JW1379" s="79"/>
      <c r="JX1379" s="79"/>
      <c r="JY1379" s="79"/>
      <c r="JZ1379" s="79"/>
      <c r="KA1379" s="79"/>
      <c r="KB1379" s="79"/>
      <c r="KC1379" s="79"/>
      <c r="KD1379" s="79"/>
      <c r="KE1379" s="79"/>
      <c r="KF1379" s="79"/>
      <c r="KG1379" s="79"/>
      <c r="KH1379" s="79"/>
      <c r="KI1379" s="79"/>
      <c r="KJ1379" s="79"/>
      <c r="KK1379" s="79"/>
      <c r="KL1379" s="79"/>
      <c r="KM1379" s="79"/>
      <c r="KN1379" s="79"/>
      <c r="KO1379" s="79"/>
      <c r="KP1379" s="79"/>
      <c r="KQ1379" s="79"/>
      <c r="KR1379" s="79"/>
      <c r="KS1379" s="79"/>
      <c r="KT1379" s="79"/>
      <c r="KU1379" s="79"/>
      <c r="KV1379" s="79"/>
      <c r="KW1379" s="79"/>
      <c r="KX1379" s="79"/>
      <c r="KY1379" s="79"/>
      <c r="KZ1379" s="79"/>
      <c r="LA1379" s="79"/>
      <c r="LB1379" s="79"/>
      <c r="LC1379" s="79"/>
      <c r="LD1379" s="79"/>
      <c r="LE1379" s="79"/>
      <c r="LF1379" s="79"/>
      <c r="LG1379" s="79"/>
      <c r="LH1379" s="79"/>
      <c r="LI1379" s="79"/>
      <c r="LJ1379" s="79"/>
      <c r="LK1379" s="79"/>
      <c r="LL1379" s="79"/>
      <c r="LM1379" s="79"/>
      <c r="LN1379" s="79"/>
      <c r="LO1379" s="79"/>
      <c r="LP1379" s="79"/>
      <c r="LQ1379" s="79"/>
      <c r="LR1379" s="79"/>
      <c r="LS1379" s="79"/>
      <c r="LT1379" s="79"/>
      <c r="LU1379" s="79"/>
      <c r="LV1379" s="79"/>
      <c r="LW1379" s="79"/>
      <c r="LX1379" s="79"/>
      <c r="LY1379" s="79"/>
      <c r="LZ1379" s="79"/>
      <c r="MA1379" s="79"/>
      <c r="MB1379" s="79"/>
      <c r="MC1379" s="79"/>
      <c r="MD1379" s="79"/>
      <c r="ME1379" s="79"/>
      <c r="MF1379" s="79"/>
      <c r="MG1379" s="79"/>
      <c r="MH1379" s="79"/>
      <c r="MI1379" s="79"/>
      <c r="MJ1379" s="79"/>
      <c r="MK1379" s="79"/>
      <c r="ML1379" s="79"/>
      <c r="MM1379" s="79"/>
      <c r="MN1379" s="79"/>
      <c r="MO1379" s="79"/>
      <c r="MP1379" s="79"/>
      <c r="MQ1379" s="79"/>
      <c r="MR1379" s="79"/>
      <c r="MS1379" s="79"/>
      <c r="MT1379" s="79"/>
      <c r="MU1379" s="79"/>
      <c r="MV1379" s="79"/>
      <c r="MW1379" s="79"/>
      <c r="MX1379" s="79"/>
      <c r="MY1379" s="79"/>
      <c r="MZ1379" s="79"/>
      <c r="NA1379" s="79"/>
      <c r="NB1379" s="79"/>
      <c r="NC1379" s="79"/>
      <c r="ND1379" s="79"/>
      <c r="NE1379" s="79"/>
      <c r="NF1379" s="79"/>
      <c r="NG1379" s="79"/>
      <c r="NH1379" s="79"/>
      <c r="NI1379" s="79"/>
      <c r="NJ1379" s="79"/>
      <c r="NK1379" s="79"/>
      <c r="NL1379" s="79"/>
      <c r="NM1379" s="79"/>
      <c r="NN1379" s="79"/>
      <c r="NO1379" s="79"/>
      <c r="NP1379" s="79"/>
      <c r="NQ1379" s="79"/>
      <c r="NR1379" s="79"/>
      <c r="NS1379" s="79"/>
      <c r="NT1379" s="79"/>
      <c r="NU1379" s="79"/>
      <c r="NV1379" s="79"/>
      <c r="NW1379" s="79"/>
      <c r="NX1379" s="79"/>
      <c r="NY1379" s="79"/>
      <c r="NZ1379" s="79"/>
      <c r="OA1379" s="79"/>
      <c r="OB1379" s="79"/>
      <c r="OC1379" s="79"/>
      <c r="OD1379" s="79"/>
      <c r="OE1379" s="79"/>
      <c r="OF1379" s="79"/>
      <c r="OG1379" s="79"/>
      <c r="OH1379" s="79"/>
      <c r="OI1379" s="79"/>
      <c r="OJ1379" s="79"/>
      <c r="OK1379" s="79"/>
      <c r="OL1379" s="79"/>
      <c r="OM1379" s="79"/>
      <c r="ON1379" s="79"/>
      <c r="OO1379" s="79"/>
      <c r="OP1379" s="79"/>
      <c r="OQ1379" s="79"/>
      <c r="OR1379" s="79"/>
      <c r="OS1379" s="79"/>
      <c r="OT1379" s="79"/>
      <c r="OU1379" s="79"/>
      <c r="OV1379" s="79"/>
      <c r="OW1379" s="79"/>
      <c r="OX1379" s="79"/>
      <c r="OY1379" s="79"/>
      <c r="OZ1379" s="79"/>
      <c r="PA1379" s="79"/>
      <c r="PB1379" s="79"/>
      <c r="PC1379" s="79"/>
      <c r="PD1379" s="79"/>
      <c r="PE1379" s="79"/>
      <c r="PF1379" s="79"/>
      <c r="PG1379" s="79"/>
      <c r="PH1379" s="79"/>
      <c r="PI1379" s="79"/>
      <c r="PJ1379" s="79"/>
      <c r="PK1379" s="79"/>
      <c r="PL1379" s="79"/>
      <c r="PM1379" s="79"/>
      <c r="PN1379" s="79"/>
      <c r="PO1379" s="79"/>
      <c r="PP1379" s="79"/>
      <c r="PQ1379" s="79"/>
      <c r="PR1379" s="79"/>
      <c r="PS1379" s="79"/>
      <c r="PT1379" s="79"/>
      <c r="PU1379" s="79"/>
      <c r="PV1379" s="79"/>
      <c r="PW1379" s="79"/>
      <c r="PX1379" s="79"/>
      <c r="PY1379" s="79"/>
      <c r="PZ1379" s="79"/>
      <c r="QA1379" s="79"/>
      <c r="QB1379" s="79"/>
      <c r="QC1379" s="79"/>
      <c r="QD1379" s="79"/>
      <c r="QE1379" s="79"/>
      <c r="QF1379" s="79"/>
      <c r="QG1379" s="79"/>
      <c r="QH1379" s="79"/>
      <c r="QI1379" s="79"/>
      <c r="QJ1379" s="79"/>
      <c r="QK1379" s="79"/>
      <c r="QL1379" s="79"/>
      <c r="QM1379" s="79"/>
      <c r="QN1379" s="79"/>
      <c r="QO1379" s="79"/>
      <c r="QP1379" s="79"/>
      <c r="QQ1379" s="79"/>
      <c r="QR1379" s="79"/>
      <c r="QS1379" s="79"/>
      <c r="QT1379" s="79"/>
      <c r="QU1379" s="79"/>
      <c r="QV1379" s="79"/>
      <c r="QW1379" s="79"/>
      <c r="QX1379" s="79"/>
      <c r="QY1379" s="79"/>
      <c r="QZ1379" s="79"/>
      <c r="RA1379" s="79"/>
      <c r="RB1379" s="79"/>
      <c r="RC1379" s="79"/>
      <c r="RD1379" s="79"/>
      <c r="RE1379" s="79"/>
      <c r="RF1379" s="79"/>
      <c r="RG1379" s="79"/>
      <c r="RH1379" s="79"/>
      <c r="RI1379" s="79"/>
      <c r="RJ1379" s="79"/>
      <c r="RK1379" s="79"/>
      <c r="RL1379" s="79"/>
      <c r="RM1379" s="79"/>
      <c r="RN1379" s="79"/>
      <c r="RO1379" s="79"/>
      <c r="RP1379" s="79"/>
      <c r="RQ1379" s="79"/>
      <c r="RR1379" s="79"/>
      <c r="RS1379" s="79"/>
      <c r="RT1379" s="79"/>
      <c r="RU1379" s="79"/>
      <c r="RV1379" s="79"/>
      <c r="RW1379" s="79"/>
      <c r="RX1379" s="79"/>
      <c r="RY1379" s="79"/>
      <c r="RZ1379" s="79"/>
      <c r="SA1379" s="79"/>
      <c r="SB1379" s="79"/>
      <c r="SC1379" s="79"/>
      <c r="SD1379" s="79"/>
      <c r="SE1379" s="79"/>
      <c r="SF1379" s="79"/>
      <c r="SG1379" s="79"/>
      <c r="SH1379" s="79"/>
      <c r="SI1379" s="79"/>
      <c r="SJ1379" s="79"/>
      <c r="SK1379" s="79"/>
      <c r="SL1379" s="79"/>
      <c r="SM1379" s="79"/>
      <c r="SN1379" s="79"/>
      <c r="SO1379" s="79"/>
      <c r="SP1379" s="79"/>
      <c r="SQ1379" s="79"/>
      <c r="SR1379" s="79"/>
      <c r="SS1379" s="79"/>
      <c r="ST1379" s="79"/>
      <c r="SU1379" s="79"/>
      <c r="SV1379" s="79"/>
      <c r="SW1379" s="79"/>
      <c r="SX1379" s="79"/>
      <c r="SY1379" s="79"/>
      <c r="SZ1379" s="79"/>
      <c r="TA1379" s="79"/>
      <c r="TB1379" s="79"/>
      <c r="TC1379" s="79"/>
      <c r="TD1379" s="79"/>
      <c r="TE1379" s="79"/>
      <c r="TF1379" s="79"/>
      <c r="TG1379" s="79"/>
      <c r="TH1379" s="79"/>
      <c r="TI1379" s="79"/>
      <c r="TJ1379" s="79"/>
      <c r="TK1379" s="79"/>
      <c r="TL1379" s="79"/>
      <c r="TM1379" s="79"/>
      <c r="TN1379" s="79"/>
      <c r="TO1379" s="79"/>
      <c r="TP1379" s="79"/>
      <c r="TQ1379" s="79"/>
      <c r="TR1379" s="79"/>
      <c r="TS1379" s="79"/>
      <c r="TT1379" s="79"/>
      <c r="TU1379" s="79"/>
      <c r="TV1379" s="79"/>
      <c r="TW1379" s="79"/>
      <c r="TX1379" s="79"/>
      <c r="TY1379" s="79"/>
      <c r="TZ1379" s="79"/>
      <c r="UA1379" s="79"/>
      <c r="UB1379" s="79"/>
      <c r="UC1379" s="79"/>
      <c r="UD1379" s="79"/>
      <c r="UE1379" s="79"/>
      <c r="UF1379" s="79"/>
      <c r="UG1379" s="79"/>
      <c r="UH1379" s="79"/>
      <c r="UI1379" s="79"/>
      <c r="UJ1379" s="79"/>
      <c r="UK1379" s="79"/>
      <c r="UL1379" s="79"/>
      <c r="UM1379" s="79"/>
      <c r="UN1379" s="79"/>
      <c r="UO1379" s="79"/>
      <c r="UP1379" s="79"/>
      <c r="UQ1379" s="79"/>
      <c r="UR1379" s="79"/>
      <c r="US1379" s="79"/>
      <c r="UT1379" s="79"/>
      <c r="UU1379" s="79"/>
      <c r="UV1379" s="79"/>
      <c r="UW1379" s="79"/>
      <c r="UX1379" s="79"/>
      <c r="UY1379" s="79"/>
      <c r="UZ1379" s="79"/>
      <c r="VA1379" s="79"/>
      <c r="VB1379" s="79"/>
      <c r="VC1379" s="79"/>
      <c r="VD1379" s="79"/>
      <c r="VE1379" s="79"/>
      <c r="VF1379" s="79"/>
      <c r="VG1379" s="79"/>
      <c r="VH1379" s="79"/>
      <c r="VI1379" s="79"/>
      <c r="VJ1379" s="79"/>
      <c r="VK1379" s="79"/>
      <c r="VL1379" s="79"/>
      <c r="VM1379" s="79"/>
      <c r="VN1379" s="79"/>
      <c r="VO1379" s="79"/>
      <c r="VP1379" s="79"/>
      <c r="VQ1379" s="79"/>
      <c r="VR1379" s="79"/>
      <c r="VS1379" s="79"/>
      <c r="VT1379" s="79"/>
      <c r="VU1379" s="79"/>
      <c r="VV1379" s="79"/>
      <c r="VW1379" s="79"/>
      <c r="VX1379" s="79"/>
      <c r="VY1379" s="79"/>
      <c r="VZ1379" s="79"/>
      <c r="WA1379" s="79"/>
      <c r="WB1379" s="79"/>
      <c r="WC1379" s="79"/>
    </row>
    <row r="1380" spans="1:601" s="102" customFormat="1">
      <c r="A1380" s="54">
        <f>IF(C1380=C1379,A1379,IF(C1380=(C1379+1),A1379,(A1379+1)))</f>
        <v>204</v>
      </c>
      <c r="B1380" s="50">
        <f>IF(L1380="Stroke",IF(M1380=M1379,IF(A1380&lt;&gt;A1379,1,IF(L1379="Stroke",B1379+1,IF(L1378="Stroke",B1378+1,IF(L1377="Stroke",B1377+1,IF(L1376="Stroke",B1376+1,IF(L1375="Stroke",B1375+1,IF(L1374="Stroke",B1374+1,IF(L1373="Stroke",B1373+1,"")))))))),IF(A1380&lt;&gt;A1378,1,IF(M1380=M1378,IF(L1378="Stroke",B1378+1,IF(M1380=M1377,IF(L1377="Stroke",B1377+1,""))),1))),"")</f>
        <v>6</v>
      </c>
      <c r="C1380" s="54">
        <f t="shared" si="42"/>
        <v>52485</v>
      </c>
      <c r="D1380" s="54" t="str">
        <f t="shared" si="43"/>
        <v>201826</v>
      </c>
      <c r="E1380" s="54">
        <v>2018</v>
      </c>
      <c r="F1380" s="54">
        <v>2</v>
      </c>
      <c r="G1380" s="54">
        <v>6</v>
      </c>
      <c r="H1380" s="54">
        <v>14</v>
      </c>
      <c r="I1380" s="54">
        <v>34</v>
      </c>
      <c r="J1380" s="54">
        <v>45</v>
      </c>
      <c r="K1380" s="54">
        <v>721</v>
      </c>
      <c r="L1380" s="54" t="s">
        <v>26</v>
      </c>
      <c r="M1380" s="54">
        <v>1</v>
      </c>
      <c r="N1380" s="54" t="s">
        <v>21</v>
      </c>
      <c r="O1380" s="54" t="s">
        <v>27</v>
      </c>
      <c r="P1380" s="54">
        <v>38</v>
      </c>
      <c r="Q1380" s="54"/>
      <c r="R1380" s="61"/>
      <c r="S1380" s="61"/>
      <c r="T1380" s="61"/>
      <c r="U1380" s="79"/>
      <c r="V1380" s="79"/>
      <c r="W1380" s="79"/>
      <c r="X1380" s="79"/>
      <c r="Y1380" s="79"/>
      <c r="Z1380" s="79"/>
      <c r="AA1380" s="79"/>
      <c r="AB1380" s="79"/>
      <c r="AC1380" s="79"/>
      <c r="AD1380" s="79"/>
      <c r="AE1380" s="79"/>
      <c r="AF1380" s="79"/>
      <c r="AG1380" s="79"/>
      <c r="AH1380" s="79"/>
      <c r="AI1380" s="79"/>
      <c r="AJ1380" s="79"/>
      <c r="AK1380" s="79"/>
      <c r="AL1380" s="79"/>
      <c r="AM1380" s="79"/>
      <c r="AN1380" s="79"/>
      <c r="AO1380" s="79"/>
      <c r="AP1380" s="79"/>
      <c r="AQ1380" s="79"/>
      <c r="AR1380" s="79"/>
      <c r="AS1380" s="79"/>
      <c r="AT1380" s="79"/>
      <c r="AU1380" s="79"/>
      <c r="AV1380" s="79"/>
      <c r="AW1380" s="79"/>
      <c r="AX1380" s="79"/>
      <c r="AY1380" s="79"/>
      <c r="AZ1380" s="79"/>
      <c r="BA1380" s="79"/>
      <c r="BB1380" s="79"/>
      <c r="BC1380" s="79"/>
      <c r="BD1380" s="79"/>
      <c r="BE1380" s="79"/>
      <c r="BF1380" s="79"/>
      <c r="BG1380" s="79"/>
      <c r="BH1380" s="79"/>
      <c r="BI1380" s="79"/>
      <c r="BJ1380" s="79"/>
      <c r="BK1380" s="79"/>
      <c r="BL1380" s="79"/>
      <c r="BM1380" s="79"/>
      <c r="BN1380" s="79"/>
      <c r="BO1380" s="79"/>
      <c r="BP1380" s="79"/>
      <c r="BQ1380" s="79"/>
      <c r="BR1380" s="79"/>
      <c r="BS1380" s="79"/>
      <c r="BT1380" s="79"/>
      <c r="BU1380" s="79"/>
      <c r="BV1380" s="79"/>
      <c r="BW1380" s="79"/>
      <c r="BX1380" s="79"/>
      <c r="BY1380" s="79"/>
      <c r="BZ1380" s="79"/>
      <c r="CA1380" s="79"/>
      <c r="CB1380" s="79"/>
      <c r="CC1380" s="79"/>
      <c r="CD1380" s="79"/>
      <c r="CE1380" s="79"/>
      <c r="CF1380" s="79"/>
      <c r="CG1380" s="79"/>
      <c r="CH1380" s="79"/>
      <c r="CI1380" s="79"/>
      <c r="CJ1380" s="79"/>
      <c r="CK1380" s="79"/>
      <c r="CL1380" s="79"/>
      <c r="CM1380" s="79"/>
      <c r="CN1380" s="79"/>
      <c r="CO1380" s="79"/>
      <c r="CP1380" s="79"/>
      <c r="CQ1380" s="79"/>
      <c r="CR1380" s="79"/>
      <c r="CS1380" s="79"/>
      <c r="CT1380" s="79"/>
      <c r="CU1380" s="79"/>
      <c r="CV1380" s="79"/>
      <c r="CW1380" s="79"/>
      <c r="CX1380" s="79"/>
      <c r="CY1380" s="79"/>
      <c r="CZ1380" s="79"/>
      <c r="DA1380" s="79"/>
      <c r="DB1380" s="79"/>
      <c r="DC1380" s="79"/>
      <c r="DD1380" s="79"/>
      <c r="DE1380" s="79"/>
      <c r="DF1380" s="79"/>
      <c r="DG1380" s="79"/>
      <c r="DH1380" s="79"/>
      <c r="DI1380" s="79"/>
      <c r="DJ1380" s="79"/>
      <c r="DK1380" s="79"/>
      <c r="DL1380" s="79"/>
      <c r="DM1380" s="79"/>
      <c r="DN1380" s="79"/>
      <c r="DO1380" s="79"/>
      <c r="DP1380" s="79"/>
      <c r="DQ1380" s="79"/>
      <c r="DR1380" s="79"/>
      <c r="DS1380" s="79"/>
      <c r="DT1380" s="79"/>
      <c r="DU1380" s="79"/>
      <c r="DV1380" s="79"/>
      <c r="DW1380" s="79"/>
      <c r="DX1380" s="79"/>
      <c r="DY1380" s="79"/>
      <c r="DZ1380" s="79"/>
      <c r="EA1380" s="79"/>
      <c r="EB1380" s="79"/>
      <c r="EC1380" s="79"/>
      <c r="ED1380" s="79"/>
      <c r="EE1380" s="79"/>
      <c r="EF1380" s="79"/>
      <c r="EG1380" s="79"/>
      <c r="EH1380" s="79"/>
      <c r="EI1380" s="79"/>
      <c r="EJ1380" s="79"/>
      <c r="EK1380" s="79"/>
      <c r="EL1380" s="79"/>
      <c r="EM1380" s="79"/>
      <c r="EN1380" s="79"/>
      <c r="EO1380" s="79"/>
      <c r="EP1380" s="79"/>
      <c r="EQ1380" s="79"/>
      <c r="ER1380" s="79"/>
      <c r="ES1380" s="79"/>
      <c r="ET1380" s="79"/>
      <c r="EU1380" s="79"/>
      <c r="EV1380" s="79"/>
      <c r="EW1380" s="79"/>
      <c r="EX1380" s="79"/>
      <c r="EY1380" s="79"/>
      <c r="EZ1380" s="79"/>
      <c r="FA1380" s="79"/>
      <c r="FB1380" s="79"/>
      <c r="FC1380" s="79"/>
      <c r="FD1380" s="79"/>
      <c r="FE1380" s="79"/>
      <c r="FF1380" s="79"/>
      <c r="FG1380" s="79"/>
      <c r="FH1380" s="79"/>
      <c r="FI1380" s="79"/>
      <c r="FJ1380" s="79"/>
      <c r="FK1380" s="79"/>
      <c r="FL1380" s="79"/>
      <c r="FM1380" s="79"/>
      <c r="FN1380" s="79"/>
      <c r="FO1380" s="79"/>
      <c r="FP1380" s="79"/>
      <c r="FQ1380" s="79"/>
      <c r="FR1380" s="79"/>
      <c r="FS1380" s="79"/>
      <c r="FT1380" s="79"/>
      <c r="FU1380" s="79"/>
      <c r="FV1380" s="79"/>
      <c r="FW1380" s="79"/>
      <c r="FX1380" s="79"/>
      <c r="FY1380" s="79"/>
      <c r="FZ1380" s="79"/>
      <c r="GA1380" s="79"/>
      <c r="GB1380" s="79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79"/>
      <c r="HP1380" s="79"/>
      <c r="HQ1380" s="79"/>
      <c r="HR1380" s="79"/>
      <c r="HS1380" s="79"/>
      <c r="HT1380" s="79"/>
      <c r="HU1380" s="79"/>
      <c r="HV1380" s="79"/>
      <c r="HW1380" s="79"/>
      <c r="HX1380" s="79"/>
      <c r="HY1380" s="79"/>
      <c r="HZ1380" s="79"/>
      <c r="IA1380" s="79"/>
      <c r="IB1380" s="79"/>
      <c r="IC1380" s="79"/>
      <c r="ID1380" s="79"/>
      <c r="IE1380" s="79"/>
      <c r="IF1380" s="79"/>
      <c r="IG1380" s="79"/>
      <c r="IH1380" s="79"/>
      <c r="II1380" s="79"/>
      <c r="IJ1380" s="79"/>
      <c r="IK1380" s="79"/>
      <c r="IL1380" s="79"/>
      <c r="IM1380" s="79"/>
      <c r="IN1380" s="79"/>
      <c r="IO1380" s="79"/>
      <c r="IP1380" s="79"/>
      <c r="IQ1380" s="79"/>
      <c r="IR1380" s="79"/>
      <c r="IS1380" s="79"/>
      <c r="IT1380" s="79"/>
      <c r="IU1380" s="79"/>
      <c r="IV1380" s="79"/>
      <c r="IW1380" s="79"/>
      <c r="IX1380" s="79"/>
      <c r="IY1380" s="79"/>
      <c r="IZ1380" s="79"/>
      <c r="JA1380" s="79"/>
      <c r="JB1380" s="79"/>
      <c r="JC1380" s="79"/>
      <c r="JD1380" s="79"/>
      <c r="JE1380" s="79"/>
      <c r="JF1380" s="79"/>
      <c r="JG1380" s="79"/>
      <c r="JH1380" s="79"/>
      <c r="JI1380" s="79"/>
      <c r="JJ1380" s="79"/>
      <c r="JK1380" s="79"/>
      <c r="JL1380" s="79"/>
      <c r="JM1380" s="79"/>
      <c r="JN1380" s="79"/>
      <c r="JO1380" s="79"/>
      <c r="JP1380" s="79"/>
      <c r="JQ1380" s="79"/>
      <c r="JR1380" s="79"/>
      <c r="JS1380" s="79"/>
      <c r="JT1380" s="79"/>
      <c r="JU1380" s="79"/>
      <c r="JV1380" s="79"/>
      <c r="JW1380" s="79"/>
      <c r="JX1380" s="79"/>
      <c r="JY1380" s="79"/>
      <c r="JZ1380" s="79"/>
      <c r="KA1380" s="79"/>
      <c r="KB1380" s="79"/>
      <c r="KC1380" s="79"/>
      <c r="KD1380" s="79"/>
      <c r="KE1380" s="79"/>
      <c r="KF1380" s="79"/>
      <c r="KG1380" s="79"/>
      <c r="KH1380" s="79"/>
      <c r="KI1380" s="79"/>
      <c r="KJ1380" s="79"/>
      <c r="KK1380" s="79"/>
      <c r="KL1380" s="79"/>
      <c r="KM1380" s="79"/>
      <c r="KN1380" s="79"/>
      <c r="KO1380" s="79"/>
      <c r="KP1380" s="79"/>
      <c r="KQ1380" s="79"/>
      <c r="KR1380" s="79"/>
      <c r="KS1380" s="79"/>
      <c r="KT1380" s="79"/>
      <c r="KU1380" s="79"/>
      <c r="KV1380" s="79"/>
      <c r="KW1380" s="79"/>
      <c r="KX1380" s="79"/>
      <c r="KY1380" s="79"/>
      <c r="KZ1380" s="79"/>
      <c r="LA1380" s="79"/>
      <c r="LB1380" s="79"/>
      <c r="LC1380" s="79"/>
      <c r="LD1380" s="79"/>
      <c r="LE1380" s="79"/>
      <c r="LF1380" s="79"/>
      <c r="LG1380" s="79"/>
      <c r="LH1380" s="79"/>
      <c r="LI1380" s="79"/>
      <c r="LJ1380" s="79"/>
      <c r="LK1380" s="79"/>
      <c r="LL1380" s="79"/>
      <c r="LM1380" s="79"/>
      <c r="LN1380" s="79"/>
      <c r="LO1380" s="79"/>
      <c r="LP1380" s="79"/>
      <c r="LQ1380" s="79"/>
      <c r="LR1380" s="79"/>
      <c r="LS1380" s="79"/>
      <c r="LT1380" s="79"/>
      <c r="LU1380" s="79"/>
      <c r="LV1380" s="79"/>
      <c r="LW1380" s="79"/>
      <c r="LX1380" s="79"/>
      <c r="LY1380" s="79"/>
      <c r="LZ1380" s="79"/>
      <c r="MA1380" s="79"/>
      <c r="MB1380" s="79"/>
      <c r="MC1380" s="79"/>
      <c r="MD1380" s="79"/>
      <c r="ME1380" s="79"/>
      <c r="MF1380" s="79"/>
      <c r="MG1380" s="79"/>
      <c r="MH1380" s="79"/>
      <c r="MI1380" s="79"/>
      <c r="MJ1380" s="79"/>
      <c r="MK1380" s="79"/>
      <c r="ML1380" s="79"/>
      <c r="MM1380" s="79"/>
      <c r="MN1380" s="79"/>
      <c r="MO1380" s="79"/>
      <c r="MP1380" s="79"/>
      <c r="MQ1380" s="79"/>
      <c r="MR1380" s="79"/>
      <c r="MS1380" s="79"/>
      <c r="MT1380" s="79"/>
      <c r="MU1380" s="79"/>
      <c r="MV1380" s="79"/>
      <c r="MW1380" s="79"/>
      <c r="MX1380" s="79"/>
      <c r="MY1380" s="79"/>
      <c r="MZ1380" s="79"/>
      <c r="NA1380" s="79"/>
      <c r="NB1380" s="79"/>
      <c r="NC1380" s="79"/>
      <c r="ND1380" s="79"/>
      <c r="NE1380" s="79"/>
      <c r="NF1380" s="79"/>
      <c r="NG1380" s="79"/>
      <c r="NH1380" s="79"/>
      <c r="NI1380" s="79"/>
      <c r="NJ1380" s="79"/>
      <c r="NK1380" s="79"/>
      <c r="NL1380" s="79"/>
      <c r="NM1380" s="79"/>
      <c r="NN1380" s="79"/>
      <c r="NO1380" s="79"/>
      <c r="NP1380" s="79"/>
      <c r="NQ1380" s="79"/>
      <c r="NR1380" s="79"/>
      <c r="NS1380" s="79"/>
      <c r="NT1380" s="79"/>
      <c r="NU1380" s="79"/>
      <c r="NV1380" s="79"/>
      <c r="NW1380" s="79"/>
      <c r="NX1380" s="79"/>
      <c r="NY1380" s="79"/>
      <c r="NZ1380" s="79"/>
      <c r="OA1380" s="79"/>
      <c r="OB1380" s="79"/>
      <c r="OC1380" s="79"/>
      <c r="OD1380" s="79"/>
      <c r="OE1380" s="79"/>
      <c r="OF1380" s="79"/>
      <c r="OG1380" s="79"/>
      <c r="OH1380" s="79"/>
      <c r="OI1380" s="79"/>
      <c r="OJ1380" s="79"/>
      <c r="OK1380" s="79"/>
      <c r="OL1380" s="79"/>
      <c r="OM1380" s="79"/>
      <c r="ON1380" s="79"/>
      <c r="OO1380" s="79"/>
      <c r="OP1380" s="79"/>
      <c r="OQ1380" s="79"/>
      <c r="OR1380" s="79"/>
      <c r="OS1380" s="79"/>
      <c r="OT1380" s="79"/>
      <c r="OU1380" s="79"/>
      <c r="OV1380" s="79"/>
      <c r="OW1380" s="79"/>
      <c r="OX1380" s="79"/>
      <c r="OY1380" s="79"/>
      <c r="OZ1380" s="79"/>
      <c r="PA1380" s="79"/>
      <c r="PB1380" s="79"/>
      <c r="PC1380" s="79"/>
      <c r="PD1380" s="79"/>
      <c r="PE1380" s="79"/>
      <c r="PF1380" s="79"/>
      <c r="PG1380" s="79"/>
      <c r="PH1380" s="79"/>
      <c r="PI1380" s="79"/>
      <c r="PJ1380" s="79"/>
      <c r="PK1380" s="79"/>
      <c r="PL1380" s="79"/>
      <c r="PM1380" s="79"/>
      <c r="PN1380" s="79"/>
      <c r="PO1380" s="79"/>
      <c r="PP1380" s="79"/>
      <c r="PQ1380" s="79"/>
      <c r="PR1380" s="79"/>
      <c r="PS1380" s="79"/>
      <c r="PT1380" s="79"/>
      <c r="PU1380" s="79"/>
      <c r="PV1380" s="79"/>
      <c r="PW1380" s="79"/>
      <c r="PX1380" s="79"/>
      <c r="PY1380" s="79"/>
      <c r="PZ1380" s="79"/>
      <c r="QA1380" s="79"/>
      <c r="QB1380" s="79"/>
      <c r="QC1380" s="79"/>
      <c r="QD1380" s="79"/>
      <c r="QE1380" s="79"/>
      <c r="QF1380" s="79"/>
      <c r="QG1380" s="79"/>
      <c r="QH1380" s="79"/>
      <c r="QI1380" s="79"/>
      <c r="QJ1380" s="79"/>
      <c r="QK1380" s="79"/>
      <c r="QL1380" s="79"/>
      <c r="QM1380" s="79"/>
      <c r="QN1380" s="79"/>
      <c r="QO1380" s="79"/>
      <c r="QP1380" s="79"/>
      <c r="QQ1380" s="79"/>
      <c r="QR1380" s="79"/>
      <c r="QS1380" s="79"/>
      <c r="QT1380" s="79"/>
      <c r="QU1380" s="79"/>
      <c r="QV1380" s="79"/>
      <c r="QW1380" s="79"/>
      <c r="QX1380" s="79"/>
      <c r="QY1380" s="79"/>
      <c r="QZ1380" s="79"/>
      <c r="RA1380" s="79"/>
      <c r="RB1380" s="79"/>
      <c r="RC1380" s="79"/>
      <c r="RD1380" s="79"/>
      <c r="RE1380" s="79"/>
      <c r="RF1380" s="79"/>
      <c r="RG1380" s="79"/>
      <c r="RH1380" s="79"/>
      <c r="RI1380" s="79"/>
      <c r="RJ1380" s="79"/>
      <c r="RK1380" s="79"/>
      <c r="RL1380" s="79"/>
      <c r="RM1380" s="79"/>
      <c r="RN1380" s="79"/>
      <c r="RO1380" s="79"/>
      <c r="RP1380" s="79"/>
      <c r="RQ1380" s="79"/>
      <c r="RR1380" s="79"/>
      <c r="RS1380" s="79"/>
      <c r="RT1380" s="79"/>
      <c r="RU1380" s="79"/>
      <c r="RV1380" s="79"/>
      <c r="RW1380" s="79"/>
      <c r="RX1380" s="79"/>
      <c r="RY1380" s="79"/>
      <c r="RZ1380" s="79"/>
      <c r="SA1380" s="79"/>
      <c r="SB1380" s="79"/>
      <c r="SC1380" s="79"/>
      <c r="SD1380" s="79"/>
      <c r="SE1380" s="79"/>
      <c r="SF1380" s="79"/>
      <c r="SG1380" s="79"/>
      <c r="SH1380" s="79"/>
      <c r="SI1380" s="79"/>
      <c r="SJ1380" s="79"/>
      <c r="SK1380" s="79"/>
      <c r="SL1380" s="79"/>
      <c r="SM1380" s="79"/>
      <c r="SN1380" s="79"/>
      <c r="SO1380" s="79"/>
      <c r="SP1380" s="79"/>
      <c r="SQ1380" s="79"/>
      <c r="SR1380" s="79"/>
      <c r="SS1380" s="79"/>
      <c r="ST1380" s="79"/>
      <c r="SU1380" s="79"/>
      <c r="SV1380" s="79"/>
      <c r="SW1380" s="79"/>
      <c r="SX1380" s="79"/>
      <c r="SY1380" s="79"/>
      <c r="SZ1380" s="79"/>
      <c r="TA1380" s="79"/>
      <c r="TB1380" s="79"/>
      <c r="TC1380" s="79"/>
      <c r="TD1380" s="79"/>
      <c r="TE1380" s="79"/>
      <c r="TF1380" s="79"/>
      <c r="TG1380" s="79"/>
      <c r="TH1380" s="79"/>
      <c r="TI1380" s="79"/>
      <c r="TJ1380" s="79"/>
      <c r="TK1380" s="79"/>
      <c r="TL1380" s="79"/>
      <c r="TM1380" s="79"/>
      <c r="TN1380" s="79"/>
      <c r="TO1380" s="79"/>
      <c r="TP1380" s="79"/>
      <c r="TQ1380" s="79"/>
      <c r="TR1380" s="79"/>
      <c r="TS1380" s="79"/>
      <c r="TT1380" s="79"/>
      <c r="TU1380" s="79"/>
      <c r="TV1380" s="79"/>
      <c r="TW1380" s="79"/>
      <c r="TX1380" s="79"/>
      <c r="TY1380" s="79"/>
      <c r="TZ1380" s="79"/>
      <c r="UA1380" s="79"/>
      <c r="UB1380" s="79"/>
      <c r="UC1380" s="79"/>
      <c r="UD1380" s="79"/>
      <c r="UE1380" s="79"/>
      <c r="UF1380" s="79"/>
      <c r="UG1380" s="79"/>
      <c r="UH1380" s="79"/>
      <c r="UI1380" s="79"/>
      <c r="UJ1380" s="79"/>
      <c r="UK1380" s="79"/>
      <c r="UL1380" s="79"/>
      <c r="UM1380" s="79"/>
      <c r="UN1380" s="79"/>
      <c r="UO1380" s="79"/>
      <c r="UP1380" s="79"/>
      <c r="UQ1380" s="79"/>
      <c r="UR1380" s="79"/>
      <c r="US1380" s="79"/>
      <c r="UT1380" s="79"/>
      <c r="UU1380" s="79"/>
      <c r="UV1380" s="79"/>
      <c r="UW1380" s="79"/>
      <c r="UX1380" s="79"/>
      <c r="UY1380" s="79"/>
      <c r="UZ1380" s="79"/>
      <c r="VA1380" s="79"/>
      <c r="VB1380" s="79"/>
      <c r="VC1380" s="79"/>
      <c r="VD1380" s="79"/>
      <c r="VE1380" s="79"/>
      <c r="VF1380" s="79"/>
      <c r="VG1380" s="79"/>
      <c r="VH1380" s="79"/>
      <c r="VI1380" s="79"/>
      <c r="VJ1380" s="79"/>
      <c r="VK1380" s="79"/>
      <c r="VL1380" s="79"/>
      <c r="VM1380" s="79"/>
      <c r="VN1380" s="79"/>
      <c r="VO1380" s="79"/>
      <c r="VP1380" s="79"/>
      <c r="VQ1380" s="79"/>
      <c r="VR1380" s="79"/>
      <c r="VS1380" s="79"/>
      <c r="VT1380" s="79"/>
      <c r="VU1380" s="79"/>
      <c r="VV1380" s="79"/>
      <c r="VW1380" s="79"/>
      <c r="VX1380" s="79"/>
      <c r="VY1380" s="79"/>
      <c r="VZ1380" s="79"/>
      <c r="WA1380" s="79"/>
      <c r="WB1380" s="79"/>
      <c r="WC1380" s="79"/>
    </row>
    <row r="1381" spans="1:601" s="102" customFormat="1">
      <c r="A1381" s="54">
        <f>IF(C1381=C1380,A1380,IF(C1381=(C1380+1),A1380,(A1380+1)))</f>
        <v>204</v>
      </c>
      <c r="B1381" s="50">
        <f>IF(L1381="Stroke",IF(M1381=M1380,IF(A1381&lt;&gt;A1380,1,IF(L1380="Stroke",B1380+1,IF(L1379="Stroke",B1379+1,IF(L1378="Stroke",B1378+1,IF(L1377="Stroke",B1377+1,IF(L1376="Stroke",B1376+1,IF(L1375="Stroke",B1375+1,IF(L1374="Stroke",B1374+1,"")))))))),IF(A1381&lt;&gt;A1379,1,IF(M1381=M1379,IF(L1379="Stroke",B1379+1,IF(M1381=M1378,IF(L1378="Stroke",B1378+1,""))),1))),"")</f>
        <v>7</v>
      </c>
      <c r="C1381" s="54">
        <f t="shared" si="42"/>
        <v>52485</v>
      </c>
      <c r="D1381" s="54" t="str">
        <f t="shared" si="43"/>
        <v>201826</v>
      </c>
      <c r="E1381" s="54">
        <v>2018</v>
      </c>
      <c r="F1381" s="54">
        <v>2</v>
      </c>
      <c r="G1381" s="54">
        <v>6</v>
      </c>
      <c r="H1381" s="54">
        <v>14</v>
      </c>
      <c r="I1381" s="54">
        <v>34</v>
      </c>
      <c r="J1381" s="54">
        <v>45</v>
      </c>
      <c r="K1381" s="54">
        <v>844</v>
      </c>
      <c r="L1381" s="54" t="s">
        <v>26</v>
      </c>
      <c r="M1381" s="54">
        <v>1</v>
      </c>
      <c r="N1381" s="54" t="s">
        <v>21</v>
      </c>
      <c r="O1381" s="54" t="s">
        <v>27</v>
      </c>
      <c r="P1381" s="54">
        <v>22</v>
      </c>
      <c r="Q1381" s="54"/>
      <c r="R1381" s="61"/>
      <c r="S1381" s="61"/>
      <c r="T1381" s="61"/>
      <c r="U1381" s="79"/>
      <c r="V1381" s="79"/>
      <c r="W1381" s="79"/>
      <c r="X1381" s="79"/>
      <c r="Y1381" s="79"/>
      <c r="Z1381" s="79"/>
      <c r="AA1381" s="79"/>
      <c r="AB1381" s="79"/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/>
      <c r="AO1381" s="79"/>
      <c r="AP1381" s="79"/>
      <c r="AQ1381" s="79"/>
      <c r="AR1381" s="79"/>
      <c r="AS1381" s="79"/>
      <c r="AT1381" s="79"/>
      <c r="AU1381" s="79"/>
      <c r="AV1381" s="79"/>
      <c r="AW1381" s="79"/>
      <c r="AX1381" s="79"/>
      <c r="AY1381" s="79"/>
      <c r="AZ1381" s="79"/>
      <c r="BA1381" s="79"/>
      <c r="BB1381" s="79"/>
      <c r="BC1381" s="79"/>
      <c r="BD1381" s="79"/>
      <c r="BE1381" s="79"/>
      <c r="BF1381" s="79"/>
      <c r="BG1381" s="79"/>
      <c r="BH1381" s="79"/>
      <c r="BI1381" s="79"/>
      <c r="BJ1381" s="79"/>
      <c r="BK1381" s="79"/>
      <c r="BL1381" s="79"/>
      <c r="BM1381" s="79"/>
      <c r="BN1381" s="79"/>
      <c r="BO1381" s="79"/>
      <c r="BP1381" s="79"/>
      <c r="BQ1381" s="79"/>
      <c r="BR1381" s="79"/>
      <c r="BS1381" s="79"/>
      <c r="BT1381" s="79"/>
      <c r="BU1381" s="79"/>
      <c r="BV1381" s="79"/>
      <c r="BW1381" s="79"/>
      <c r="BX1381" s="79"/>
      <c r="BY1381" s="79"/>
      <c r="BZ1381" s="79"/>
      <c r="CA1381" s="79"/>
      <c r="CB1381" s="79"/>
      <c r="CC1381" s="79"/>
      <c r="CD1381" s="79"/>
      <c r="CE1381" s="79"/>
      <c r="CF1381" s="79"/>
      <c r="CG1381" s="79"/>
      <c r="CH1381" s="79"/>
      <c r="CI1381" s="79"/>
      <c r="CJ1381" s="79"/>
      <c r="CK1381" s="79"/>
      <c r="CL1381" s="79"/>
      <c r="CM1381" s="79"/>
      <c r="CN1381" s="79"/>
      <c r="CO1381" s="79"/>
      <c r="CP1381" s="79"/>
      <c r="CQ1381" s="79"/>
      <c r="CR1381" s="79"/>
      <c r="CS1381" s="79"/>
      <c r="CT1381" s="79"/>
      <c r="CU1381" s="79"/>
      <c r="CV1381" s="79"/>
      <c r="CW1381" s="79"/>
      <c r="CX1381" s="79"/>
      <c r="CY1381" s="79"/>
      <c r="CZ1381" s="79"/>
      <c r="DA1381" s="79"/>
      <c r="DB1381" s="79"/>
      <c r="DC1381" s="79"/>
      <c r="DD1381" s="79"/>
      <c r="DE1381" s="79"/>
      <c r="DF1381" s="79"/>
      <c r="DG1381" s="79"/>
      <c r="DH1381" s="79"/>
      <c r="DI1381" s="79"/>
      <c r="DJ1381" s="79"/>
      <c r="DK1381" s="79"/>
      <c r="DL1381" s="79"/>
      <c r="DM1381" s="79"/>
      <c r="DN1381" s="79"/>
      <c r="DO1381" s="79"/>
      <c r="DP1381" s="79"/>
      <c r="DQ1381" s="79"/>
      <c r="DR1381" s="79"/>
      <c r="DS1381" s="79"/>
      <c r="DT1381" s="79"/>
      <c r="DU1381" s="79"/>
      <c r="DV1381" s="79"/>
      <c r="DW1381" s="79"/>
      <c r="DX1381" s="79"/>
      <c r="DY1381" s="79"/>
      <c r="DZ1381" s="79"/>
      <c r="EA1381" s="79"/>
      <c r="EB1381" s="79"/>
      <c r="EC1381" s="79"/>
      <c r="ED1381" s="79"/>
      <c r="EE1381" s="79"/>
      <c r="EF1381" s="79"/>
      <c r="EG1381" s="79"/>
      <c r="EH1381" s="79"/>
      <c r="EI1381" s="79"/>
      <c r="EJ1381" s="79"/>
      <c r="EK1381" s="79"/>
      <c r="EL1381" s="79"/>
      <c r="EM1381" s="79"/>
      <c r="EN1381" s="79"/>
      <c r="EO1381" s="79"/>
      <c r="EP1381" s="79"/>
      <c r="EQ1381" s="79"/>
      <c r="ER1381" s="79"/>
      <c r="ES1381" s="79"/>
      <c r="ET1381" s="79"/>
      <c r="EU1381" s="79"/>
      <c r="EV1381" s="79"/>
      <c r="EW1381" s="79"/>
      <c r="EX1381" s="79"/>
      <c r="EY1381" s="79"/>
      <c r="EZ1381" s="79"/>
      <c r="FA1381" s="79"/>
      <c r="FB1381" s="79"/>
      <c r="FC1381" s="79"/>
      <c r="FD1381" s="79"/>
      <c r="FE1381" s="79"/>
      <c r="FF1381" s="79"/>
      <c r="FG1381" s="79"/>
      <c r="FH1381" s="79"/>
      <c r="FI1381" s="79"/>
      <c r="FJ1381" s="79"/>
      <c r="FK1381" s="79"/>
      <c r="FL1381" s="79"/>
      <c r="FM1381" s="79"/>
      <c r="FN1381" s="79"/>
      <c r="FO1381" s="79"/>
      <c r="FP1381" s="79"/>
      <c r="FQ1381" s="79"/>
      <c r="FR1381" s="79"/>
      <c r="FS1381" s="79"/>
      <c r="FT1381" s="79"/>
      <c r="FU1381" s="79"/>
      <c r="FV1381" s="79"/>
      <c r="FW1381" s="79"/>
      <c r="FX1381" s="79"/>
      <c r="FY1381" s="79"/>
      <c r="FZ1381" s="79"/>
      <c r="GA1381" s="79"/>
      <c r="GB1381" s="79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79"/>
      <c r="HP1381" s="79"/>
      <c r="HQ1381" s="79"/>
      <c r="HR1381" s="79"/>
      <c r="HS1381" s="79"/>
      <c r="HT1381" s="79"/>
      <c r="HU1381" s="79"/>
      <c r="HV1381" s="79"/>
      <c r="HW1381" s="79"/>
      <c r="HX1381" s="79"/>
      <c r="HY1381" s="79"/>
      <c r="HZ1381" s="79"/>
      <c r="IA1381" s="79"/>
      <c r="IB1381" s="79"/>
      <c r="IC1381" s="79"/>
      <c r="ID1381" s="79"/>
      <c r="IE1381" s="79"/>
      <c r="IF1381" s="79"/>
      <c r="IG1381" s="79"/>
      <c r="IH1381" s="79"/>
      <c r="II1381" s="79"/>
      <c r="IJ1381" s="79"/>
      <c r="IK1381" s="79"/>
      <c r="IL1381" s="79"/>
      <c r="IM1381" s="79"/>
      <c r="IN1381" s="79"/>
      <c r="IO1381" s="79"/>
      <c r="IP1381" s="79"/>
      <c r="IQ1381" s="79"/>
      <c r="IR1381" s="79"/>
      <c r="IS1381" s="79"/>
      <c r="IT1381" s="79"/>
      <c r="IU1381" s="79"/>
      <c r="IV1381" s="79"/>
      <c r="IW1381" s="79"/>
      <c r="IX1381" s="79"/>
      <c r="IY1381" s="79"/>
      <c r="IZ1381" s="79"/>
      <c r="JA1381" s="79"/>
      <c r="JB1381" s="79"/>
      <c r="JC1381" s="79"/>
      <c r="JD1381" s="79"/>
      <c r="JE1381" s="79"/>
      <c r="JF1381" s="79"/>
      <c r="JG1381" s="79"/>
      <c r="JH1381" s="79"/>
      <c r="JI1381" s="79"/>
      <c r="JJ1381" s="79"/>
      <c r="JK1381" s="79"/>
      <c r="JL1381" s="79"/>
      <c r="JM1381" s="79"/>
      <c r="JN1381" s="79"/>
      <c r="JO1381" s="79"/>
      <c r="JP1381" s="79"/>
      <c r="JQ1381" s="79"/>
      <c r="JR1381" s="79"/>
      <c r="JS1381" s="79"/>
      <c r="JT1381" s="79"/>
      <c r="JU1381" s="79"/>
      <c r="JV1381" s="79"/>
      <c r="JW1381" s="79"/>
      <c r="JX1381" s="79"/>
      <c r="JY1381" s="79"/>
      <c r="JZ1381" s="79"/>
      <c r="KA1381" s="79"/>
      <c r="KB1381" s="79"/>
      <c r="KC1381" s="79"/>
      <c r="KD1381" s="79"/>
      <c r="KE1381" s="79"/>
      <c r="KF1381" s="79"/>
      <c r="KG1381" s="79"/>
      <c r="KH1381" s="79"/>
      <c r="KI1381" s="79"/>
      <c r="KJ1381" s="79"/>
      <c r="KK1381" s="79"/>
      <c r="KL1381" s="79"/>
      <c r="KM1381" s="79"/>
      <c r="KN1381" s="79"/>
      <c r="KO1381" s="79"/>
      <c r="KP1381" s="79"/>
      <c r="KQ1381" s="79"/>
      <c r="KR1381" s="79"/>
      <c r="KS1381" s="79"/>
      <c r="KT1381" s="79"/>
      <c r="KU1381" s="79"/>
      <c r="KV1381" s="79"/>
      <c r="KW1381" s="79"/>
      <c r="KX1381" s="79"/>
      <c r="KY1381" s="79"/>
      <c r="KZ1381" s="79"/>
      <c r="LA1381" s="79"/>
      <c r="LB1381" s="79"/>
      <c r="LC1381" s="79"/>
      <c r="LD1381" s="79"/>
      <c r="LE1381" s="79"/>
      <c r="LF1381" s="79"/>
      <c r="LG1381" s="79"/>
      <c r="LH1381" s="79"/>
      <c r="LI1381" s="79"/>
      <c r="LJ1381" s="79"/>
      <c r="LK1381" s="79"/>
      <c r="LL1381" s="79"/>
      <c r="LM1381" s="79"/>
      <c r="LN1381" s="79"/>
      <c r="LO1381" s="79"/>
      <c r="LP1381" s="79"/>
      <c r="LQ1381" s="79"/>
      <c r="LR1381" s="79"/>
      <c r="LS1381" s="79"/>
      <c r="LT1381" s="79"/>
      <c r="LU1381" s="79"/>
      <c r="LV1381" s="79"/>
      <c r="LW1381" s="79"/>
      <c r="LX1381" s="79"/>
      <c r="LY1381" s="79"/>
      <c r="LZ1381" s="79"/>
      <c r="MA1381" s="79"/>
      <c r="MB1381" s="79"/>
      <c r="MC1381" s="79"/>
      <c r="MD1381" s="79"/>
      <c r="ME1381" s="79"/>
      <c r="MF1381" s="79"/>
      <c r="MG1381" s="79"/>
      <c r="MH1381" s="79"/>
      <c r="MI1381" s="79"/>
      <c r="MJ1381" s="79"/>
      <c r="MK1381" s="79"/>
      <c r="ML1381" s="79"/>
      <c r="MM1381" s="79"/>
      <c r="MN1381" s="79"/>
      <c r="MO1381" s="79"/>
      <c r="MP1381" s="79"/>
      <c r="MQ1381" s="79"/>
      <c r="MR1381" s="79"/>
      <c r="MS1381" s="79"/>
      <c r="MT1381" s="79"/>
      <c r="MU1381" s="79"/>
      <c r="MV1381" s="79"/>
      <c r="MW1381" s="79"/>
      <c r="MX1381" s="79"/>
      <c r="MY1381" s="79"/>
      <c r="MZ1381" s="79"/>
      <c r="NA1381" s="79"/>
      <c r="NB1381" s="79"/>
      <c r="NC1381" s="79"/>
      <c r="ND1381" s="79"/>
      <c r="NE1381" s="79"/>
      <c r="NF1381" s="79"/>
      <c r="NG1381" s="79"/>
      <c r="NH1381" s="79"/>
      <c r="NI1381" s="79"/>
      <c r="NJ1381" s="79"/>
      <c r="NK1381" s="79"/>
      <c r="NL1381" s="79"/>
      <c r="NM1381" s="79"/>
      <c r="NN1381" s="79"/>
      <c r="NO1381" s="79"/>
      <c r="NP1381" s="79"/>
      <c r="NQ1381" s="79"/>
      <c r="NR1381" s="79"/>
      <c r="NS1381" s="79"/>
      <c r="NT1381" s="79"/>
      <c r="NU1381" s="79"/>
      <c r="NV1381" s="79"/>
      <c r="NW1381" s="79"/>
      <c r="NX1381" s="79"/>
      <c r="NY1381" s="79"/>
      <c r="NZ1381" s="79"/>
      <c r="OA1381" s="79"/>
      <c r="OB1381" s="79"/>
      <c r="OC1381" s="79"/>
      <c r="OD1381" s="79"/>
      <c r="OE1381" s="79"/>
      <c r="OF1381" s="79"/>
      <c r="OG1381" s="79"/>
      <c r="OH1381" s="79"/>
      <c r="OI1381" s="79"/>
      <c r="OJ1381" s="79"/>
      <c r="OK1381" s="79"/>
      <c r="OL1381" s="79"/>
      <c r="OM1381" s="79"/>
      <c r="ON1381" s="79"/>
      <c r="OO1381" s="79"/>
      <c r="OP1381" s="79"/>
      <c r="OQ1381" s="79"/>
      <c r="OR1381" s="79"/>
      <c r="OS1381" s="79"/>
      <c r="OT1381" s="79"/>
      <c r="OU1381" s="79"/>
      <c r="OV1381" s="79"/>
      <c r="OW1381" s="79"/>
      <c r="OX1381" s="79"/>
      <c r="OY1381" s="79"/>
      <c r="OZ1381" s="79"/>
      <c r="PA1381" s="79"/>
      <c r="PB1381" s="79"/>
      <c r="PC1381" s="79"/>
      <c r="PD1381" s="79"/>
      <c r="PE1381" s="79"/>
      <c r="PF1381" s="79"/>
      <c r="PG1381" s="79"/>
      <c r="PH1381" s="79"/>
      <c r="PI1381" s="79"/>
      <c r="PJ1381" s="79"/>
      <c r="PK1381" s="79"/>
      <c r="PL1381" s="79"/>
      <c r="PM1381" s="79"/>
      <c r="PN1381" s="79"/>
      <c r="PO1381" s="79"/>
      <c r="PP1381" s="79"/>
      <c r="PQ1381" s="79"/>
      <c r="PR1381" s="79"/>
      <c r="PS1381" s="79"/>
      <c r="PT1381" s="79"/>
      <c r="PU1381" s="79"/>
      <c r="PV1381" s="79"/>
      <c r="PW1381" s="79"/>
      <c r="PX1381" s="79"/>
      <c r="PY1381" s="79"/>
      <c r="PZ1381" s="79"/>
      <c r="QA1381" s="79"/>
      <c r="QB1381" s="79"/>
      <c r="QC1381" s="79"/>
      <c r="QD1381" s="79"/>
      <c r="QE1381" s="79"/>
      <c r="QF1381" s="79"/>
      <c r="QG1381" s="79"/>
      <c r="QH1381" s="79"/>
      <c r="QI1381" s="79"/>
      <c r="QJ1381" s="79"/>
      <c r="QK1381" s="79"/>
      <c r="QL1381" s="79"/>
      <c r="QM1381" s="79"/>
      <c r="QN1381" s="79"/>
      <c r="QO1381" s="79"/>
      <c r="QP1381" s="79"/>
      <c r="QQ1381" s="79"/>
      <c r="QR1381" s="79"/>
      <c r="QS1381" s="79"/>
      <c r="QT1381" s="79"/>
      <c r="QU1381" s="79"/>
      <c r="QV1381" s="79"/>
      <c r="QW1381" s="79"/>
      <c r="QX1381" s="79"/>
      <c r="QY1381" s="79"/>
      <c r="QZ1381" s="79"/>
      <c r="RA1381" s="79"/>
      <c r="RB1381" s="79"/>
      <c r="RC1381" s="79"/>
      <c r="RD1381" s="79"/>
      <c r="RE1381" s="79"/>
      <c r="RF1381" s="79"/>
      <c r="RG1381" s="79"/>
      <c r="RH1381" s="79"/>
      <c r="RI1381" s="79"/>
      <c r="RJ1381" s="79"/>
      <c r="RK1381" s="79"/>
      <c r="RL1381" s="79"/>
      <c r="RM1381" s="79"/>
      <c r="RN1381" s="79"/>
      <c r="RO1381" s="79"/>
      <c r="RP1381" s="79"/>
      <c r="RQ1381" s="79"/>
      <c r="RR1381" s="79"/>
      <c r="RS1381" s="79"/>
      <c r="RT1381" s="79"/>
      <c r="RU1381" s="79"/>
      <c r="RV1381" s="79"/>
      <c r="RW1381" s="79"/>
      <c r="RX1381" s="79"/>
      <c r="RY1381" s="79"/>
      <c r="RZ1381" s="79"/>
      <c r="SA1381" s="79"/>
      <c r="SB1381" s="79"/>
      <c r="SC1381" s="79"/>
      <c r="SD1381" s="79"/>
      <c r="SE1381" s="79"/>
      <c r="SF1381" s="79"/>
      <c r="SG1381" s="79"/>
      <c r="SH1381" s="79"/>
      <c r="SI1381" s="79"/>
      <c r="SJ1381" s="79"/>
      <c r="SK1381" s="79"/>
      <c r="SL1381" s="79"/>
      <c r="SM1381" s="79"/>
      <c r="SN1381" s="79"/>
      <c r="SO1381" s="79"/>
      <c r="SP1381" s="79"/>
      <c r="SQ1381" s="79"/>
      <c r="SR1381" s="79"/>
      <c r="SS1381" s="79"/>
      <c r="ST1381" s="79"/>
      <c r="SU1381" s="79"/>
      <c r="SV1381" s="79"/>
      <c r="SW1381" s="79"/>
      <c r="SX1381" s="79"/>
      <c r="SY1381" s="79"/>
      <c r="SZ1381" s="79"/>
      <c r="TA1381" s="79"/>
      <c r="TB1381" s="79"/>
      <c r="TC1381" s="79"/>
      <c r="TD1381" s="79"/>
      <c r="TE1381" s="79"/>
      <c r="TF1381" s="79"/>
      <c r="TG1381" s="79"/>
      <c r="TH1381" s="79"/>
      <c r="TI1381" s="79"/>
      <c r="TJ1381" s="79"/>
      <c r="TK1381" s="79"/>
      <c r="TL1381" s="79"/>
      <c r="TM1381" s="79"/>
      <c r="TN1381" s="79"/>
      <c r="TO1381" s="79"/>
      <c r="TP1381" s="79"/>
      <c r="TQ1381" s="79"/>
      <c r="TR1381" s="79"/>
      <c r="TS1381" s="79"/>
      <c r="TT1381" s="79"/>
      <c r="TU1381" s="79"/>
      <c r="TV1381" s="79"/>
      <c r="TW1381" s="79"/>
      <c r="TX1381" s="79"/>
      <c r="TY1381" s="79"/>
      <c r="TZ1381" s="79"/>
      <c r="UA1381" s="79"/>
      <c r="UB1381" s="79"/>
      <c r="UC1381" s="79"/>
      <c r="UD1381" s="79"/>
      <c r="UE1381" s="79"/>
      <c r="UF1381" s="79"/>
      <c r="UG1381" s="79"/>
      <c r="UH1381" s="79"/>
      <c r="UI1381" s="79"/>
      <c r="UJ1381" s="79"/>
      <c r="UK1381" s="79"/>
      <c r="UL1381" s="79"/>
      <c r="UM1381" s="79"/>
      <c r="UN1381" s="79"/>
      <c r="UO1381" s="79"/>
      <c r="UP1381" s="79"/>
      <c r="UQ1381" s="79"/>
      <c r="UR1381" s="79"/>
      <c r="US1381" s="79"/>
      <c r="UT1381" s="79"/>
      <c r="UU1381" s="79"/>
      <c r="UV1381" s="79"/>
      <c r="UW1381" s="79"/>
      <c r="UX1381" s="79"/>
      <c r="UY1381" s="79"/>
      <c r="UZ1381" s="79"/>
      <c r="VA1381" s="79"/>
      <c r="VB1381" s="79"/>
      <c r="VC1381" s="79"/>
      <c r="VD1381" s="79"/>
      <c r="VE1381" s="79"/>
      <c r="VF1381" s="79"/>
      <c r="VG1381" s="79"/>
      <c r="VH1381" s="79"/>
      <c r="VI1381" s="79"/>
      <c r="VJ1381" s="79"/>
      <c r="VK1381" s="79"/>
      <c r="VL1381" s="79"/>
      <c r="VM1381" s="79"/>
      <c r="VN1381" s="79"/>
      <c r="VO1381" s="79"/>
      <c r="VP1381" s="79"/>
      <c r="VQ1381" s="79"/>
      <c r="VR1381" s="79"/>
      <c r="VS1381" s="79"/>
      <c r="VT1381" s="79"/>
      <c r="VU1381" s="79"/>
      <c r="VV1381" s="79"/>
      <c r="VW1381" s="79"/>
      <c r="VX1381" s="79"/>
      <c r="VY1381" s="79"/>
      <c r="VZ1381" s="79"/>
      <c r="WA1381" s="79"/>
      <c r="WB1381" s="79"/>
      <c r="WC1381" s="79"/>
    </row>
    <row r="1382" spans="1:601" s="102" customFormat="1">
      <c r="A1382" s="54">
        <f>IF(C1382=C1381,A1381,IF(C1382=(C1381+1),A1381,(A1381+1)))</f>
        <v>204</v>
      </c>
      <c r="B1382" s="50">
        <f>IF(L1382="Stroke",IF(M1382=M1381,IF(A1382&lt;&gt;A1381,1,IF(L1381="Stroke",B1381+1,IF(L1380="Stroke",B1380+1,IF(L1379="Stroke",B1379+1,IF(L1378="Stroke",B1378+1,IF(L1377="Stroke",B1377+1,IF(L1376="Stroke",B1376+1,IF(L1375="Stroke",B1375+1,"")))))))),IF(A1382&lt;&gt;A1380,1,IF(M1382=M1380,IF(L1380="Stroke",B1380+1,IF(M1382=M1379,IF(L1379="Stroke",B1379+1,""))),1))),"")</f>
        <v>8</v>
      </c>
      <c r="C1382" s="54">
        <f t="shared" si="42"/>
        <v>52485</v>
      </c>
      <c r="D1382" s="54" t="str">
        <f t="shared" si="43"/>
        <v>201826</v>
      </c>
      <c r="E1382" s="54">
        <v>2018</v>
      </c>
      <c r="F1382" s="54">
        <v>2</v>
      </c>
      <c r="G1382" s="54">
        <v>6</v>
      </c>
      <c r="H1382" s="54">
        <v>14</v>
      </c>
      <c r="I1382" s="54">
        <v>34</v>
      </c>
      <c r="J1382" s="54">
        <v>45</v>
      </c>
      <c r="K1382" s="54">
        <v>908</v>
      </c>
      <c r="L1382" s="54" t="s">
        <v>26</v>
      </c>
      <c r="M1382" s="54">
        <v>1</v>
      </c>
      <c r="N1382" s="54" t="s">
        <v>21</v>
      </c>
      <c r="O1382" s="54" t="s">
        <v>27</v>
      </c>
      <c r="P1382" s="54">
        <v>2</v>
      </c>
      <c r="Q1382" s="54"/>
      <c r="R1382" s="61"/>
      <c r="S1382" s="61"/>
      <c r="T1382" s="61"/>
      <c r="U1382" s="79"/>
      <c r="V1382" s="79"/>
      <c r="W1382" s="79"/>
      <c r="X1382" s="79"/>
      <c r="Y1382" s="79"/>
      <c r="Z1382" s="79"/>
      <c r="AA1382" s="79"/>
      <c r="AB1382" s="79"/>
      <c r="AC1382" s="79"/>
      <c r="AD1382" s="79"/>
      <c r="AE1382" s="79"/>
      <c r="AF1382" s="79"/>
      <c r="AG1382" s="79"/>
      <c r="AH1382" s="79"/>
      <c r="AI1382" s="79"/>
      <c r="AJ1382" s="79"/>
      <c r="AK1382" s="79"/>
      <c r="AL1382" s="79"/>
      <c r="AM1382" s="79"/>
      <c r="AN1382" s="79"/>
      <c r="AO1382" s="79"/>
      <c r="AP1382" s="79"/>
      <c r="AQ1382" s="79"/>
      <c r="AR1382" s="79"/>
      <c r="AS1382" s="79"/>
      <c r="AT1382" s="79"/>
      <c r="AU1382" s="79"/>
      <c r="AV1382" s="79"/>
      <c r="AW1382" s="79"/>
      <c r="AX1382" s="79"/>
      <c r="AY1382" s="79"/>
      <c r="AZ1382" s="79"/>
      <c r="BA1382" s="79"/>
      <c r="BB1382" s="79"/>
      <c r="BC1382" s="79"/>
      <c r="BD1382" s="79"/>
      <c r="BE1382" s="79"/>
      <c r="BF1382" s="79"/>
      <c r="BG1382" s="79"/>
      <c r="BH1382" s="79"/>
      <c r="BI1382" s="79"/>
      <c r="BJ1382" s="79"/>
      <c r="BK1382" s="79"/>
      <c r="BL1382" s="79"/>
      <c r="BM1382" s="79"/>
      <c r="BN1382" s="79"/>
      <c r="BO1382" s="79"/>
      <c r="BP1382" s="79"/>
      <c r="BQ1382" s="79"/>
      <c r="BR1382" s="79"/>
      <c r="BS1382" s="79"/>
      <c r="BT1382" s="79"/>
      <c r="BU1382" s="79"/>
      <c r="BV1382" s="79"/>
      <c r="BW1382" s="79"/>
      <c r="BX1382" s="79"/>
      <c r="BY1382" s="79"/>
      <c r="BZ1382" s="79"/>
      <c r="CA1382" s="79"/>
      <c r="CB1382" s="79"/>
      <c r="CC1382" s="79"/>
      <c r="CD1382" s="79"/>
      <c r="CE1382" s="79"/>
      <c r="CF1382" s="79"/>
      <c r="CG1382" s="79"/>
      <c r="CH1382" s="79"/>
      <c r="CI1382" s="79"/>
      <c r="CJ1382" s="79"/>
      <c r="CK1382" s="79"/>
      <c r="CL1382" s="79"/>
      <c r="CM1382" s="79"/>
      <c r="CN1382" s="79"/>
      <c r="CO1382" s="79"/>
      <c r="CP1382" s="79"/>
      <c r="CQ1382" s="79"/>
      <c r="CR1382" s="79"/>
      <c r="CS1382" s="79"/>
      <c r="CT1382" s="79"/>
      <c r="CU1382" s="79"/>
      <c r="CV1382" s="79"/>
      <c r="CW1382" s="79"/>
      <c r="CX1382" s="79"/>
      <c r="CY1382" s="79"/>
      <c r="CZ1382" s="79"/>
      <c r="DA1382" s="79"/>
      <c r="DB1382" s="79"/>
      <c r="DC1382" s="79"/>
      <c r="DD1382" s="79"/>
      <c r="DE1382" s="79"/>
      <c r="DF1382" s="79"/>
      <c r="DG1382" s="79"/>
      <c r="DH1382" s="79"/>
      <c r="DI1382" s="79"/>
      <c r="DJ1382" s="79"/>
      <c r="DK1382" s="79"/>
      <c r="DL1382" s="79"/>
      <c r="DM1382" s="79"/>
      <c r="DN1382" s="79"/>
      <c r="DO1382" s="79"/>
      <c r="DP1382" s="79"/>
      <c r="DQ1382" s="79"/>
      <c r="DR1382" s="79"/>
      <c r="DS1382" s="79"/>
      <c r="DT1382" s="79"/>
      <c r="DU1382" s="79"/>
      <c r="DV1382" s="79"/>
      <c r="DW1382" s="79"/>
      <c r="DX1382" s="79"/>
      <c r="DY1382" s="79"/>
      <c r="DZ1382" s="79"/>
      <c r="EA1382" s="79"/>
      <c r="EB1382" s="79"/>
      <c r="EC1382" s="79"/>
      <c r="ED1382" s="79"/>
      <c r="EE1382" s="79"/>
      <c r="EF1382" s="79"/>
      <c r="EG1382" s="79"/>
      <c r="EH1382" s="79"/>
      <c r="EI1382" s="79"/>
      <c r="EJ1382" s="79"/>
      <c r="EK1382" s="79"/>
      <c r="EL1382" s="79"/>
      <c r="EM1382" s="79"/>
      <c r="EN1382" s="79"/>
      <c r="EO1382" s="79"/>
      <c r="EP1382" s="79"/>
      <c r="EQ1382" s="79"/>
      <c r="ER1382" s="79"/>
      <c r="ES1382" s="79"/>
      <c r="ET1382" s="79"/>
      <c r="EU1382" s="79"/>
      <c r="EV1382" s="79"/>
      <c r="EW1382" s="79"/>
      <c r="EX1382" s="79"/>
      <c r="EY1382" s="79"/>
      <c r="EZ1382" s="79"/>
      <c r="FA1382" s="79"/>
      <c r="FB1382" s="79"/>
      <c r="FC1382" s="79"/>
      <c r="FD1382" s="79"/>
      <c r="FE1382" s="79"/>
      <c r="FF1382" s="79"/>
      <c r="FG1382" s="79"/>
      <c r="FH1382" s="79"/>
      <c r="FI1382" s="79"/>
      <c r="FJ1382" s="79"/>
      <c r="FK1382" s="79"/>
      <c r="FL1382" s="79"/>
      <c r="FM1382" s="79"/>
      <c r="FN1382" s="79"/>
      <c r="FO1382" s="79"/>
      <c r="FP1382" s="79"/>
      <c r="FQ1382" s="79"/>
      <c r="FR1382" s="79"/>
      <c r="FS1382" s="79"/>
      <c r="FT1382" s="79"/>
      <c r="FU1382" s="79"/>
      <c r="FV1382" s="79"/>
      <c r="FW1382" s="79"/>
      <c r="FX1382" s="79"/>
      <c r="FY1382" s="79"/>
      <c r="FZ1382" s="79"/>
      <c r="GA1382" s="79"/>
      <c r="GB1382" s="79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79"/>
      <c r="HP1382" s="79"/>
      <c r="HQ1382" s="79"/>
      <c r="HR1382" s="79"/>
      <c r="HS1382" s="79"/>
      <c r="HT1382" s="79"/>
      <c r="HU1382" s="79"/>
      <c r="HV1382" s="79"/>
      <c r="HW1382" s="79"/>
      <c r="HX1382" s="79"/>
      <c r="HY1382" s="79"/>
      <c r="HZ1382" s="79"/>
      <c r="IA1382" s="79"/>
      <c r="IB1382" s="79"/>
      <c r="IC1382" s="79"/>
      <c r="ID1382" s="79"/>
      <c r="IE1382" s="79"/>
      <c r="IF1382" s="79"/>
      <c r="IG1382" s="79"/>
      <c r="IH1382" s="79"/>
      <c r="II1382" s="79"/>
      <c r="IJ1382" s="79"/>
      <c r="IK1382" s="79"/>
      <c r="IL1382" s="79"/>
      <c r="IM1382" s="79"/>
      <c r="IN1382" s="79"/>
      <c r="IO1382" s="79"/>
      <c r="IP1382" s="79"/>
      <c r="IQ1382" s="79"/>
      <c r="IR1382" s="79"/>
      <c r="IS1382" s="79"/>
      <c r="IT1382" s="79"/>
      <c r="IU1382" s="79"/>
      <c r="IV1382" s="79"/>
      <c r="IW1382" s="79"/>
      <c r="IX1382" s="79"/>
      <c r="IY1382" s="79"/>
      <c r="IZ1382" s="79"/>
      <c r="JA1382" s="79"/>
      <c r="JB1382" s="79"/>
      <c r="JC1382" s="79"/>
      <c r="JD1382" s="79"/>
      <c r="JE1382" s="79"/>
      <c r="JF1382" s="79"/>
      <c r="JG1382" s="79"/>
      <c r="JH1382" s="79"/>
      <c r="JI1382" s="79"/>
      <c r="JJ1382" s="79"/>
      <c r="JK1382" s="79"/>
      <c r="JL1382" s="79"/>
      <c r="JM1382" s="79"/>
      <c r="JN1382" s="79"/>
      <c r="JO1382" s="79"/>
      <c r="JP1382" s="79"/>
      <c r="JQ1382" s="79"/>
      <c r="JR1382" s="79"/>
      <c r="JS1382" s="79"/>
      <c r="JT1382" s="79"/>
      <c r="JU1382" s="79"/>
      <c r="JV1382" s="79"/>
      <c r="JW1382" s="79"/>
      <c r="JX1382" s="79"/>
      <c r="JY1382" s="79"/>
      <c r="JZ1382" s="79"/>
      <c r="KA1382" s="79"/>
      <c r="KB1382" s="79"/>
      <c r="KC1382" s="79"/>
      <c r="KD1382" s="79"/>
      <c r="KE1382" s="79"/>
      <c r="KF1382" s="79"/>
      <c r="KG1382" s="79"/>
      <c r="KH1382" s="79"/>
      <c r="KI1382" s="79"/>
      <c r="KJ1382" s="79"/>
      <c r="KK1382" s="79"/>
      <c r="KL1382" s="79"/>
      <c r="KM1382" s="79"/>
      <c r="KN1382" s="79"/>
      <c r="KO1382" s="79"/>
      <c r="KP1382" s="79"/>
      <c r="KQ1382" s="79"/>
      <c r="KR1382" s="79"/>
      <c r="KS1382" s="79"/>
      <c r="KT1382" s="79"/>
      <c r="KU1382" s="79"/>
      <c r="KV1382" s="79"/>
      <c r="KW1382" s="79"/>
      <c r="KX1382" s="79"/>
      <c r="KY1382" s="79"/>
      <c r="KZ1382" s="79"/>
      <c r="LA1382" s="79"/>
      <c r="LB1382" s="79"/>
      <c r="LC1382" s="79"/>
      <c r="LD1382" s="79"/>
      <c r="LE1382" s="79"/>
      <c r="LF1382" s="79"/>
      <c r="LG1382" s="79"/>
      <c r="LH1382" s="79"/>
      <c r="LI1382" s="79"/>
      <c r="LJ1382" s="79"/>
      <c r="LK1382" s="79"/>
      <c r="LL1382" s="79"/>
      <c r="LM1382" s="79"/>
      <c r="LN1382" s="79"/>
      <c r="LO1382" s="79"/>
      <c r="LP1382" s="79"/>
      <c r="LQ1382" s="79"/>
      <c r="LR1382" s="79"/>
      <c r="LS1382" s="79"/>
      <c r="LT1382" s="79"/>
      <c r="LU1382" s="79"/>
      <c r="LV1382" s="79"/>
      <c r="LW1382" s="79"/>
      <c r="LX1382" s="79"/>
      <c r="LY1382" s="79"/>
      <c r="LZ1382" s="79"/>
      <c r="MA1382" s="79"/>
      <c r="MB1382" s="79"/>
      <c r="MC1382" s="79"/>
      <c r="MD1382" s="79"/>
      <c r="ME1382" s="79"/>
      <c r="MF1382" s="79"/>
      <c r="MG1382" s="79"/>
      <c r="MH1382" s="79"/>
      <c r="MI1382" s="79"/>
      <c r="MJ1382" s="79"/>
      <c r="MK1382" s="79"/>
      <c r="ML1382" s="79"/>
      <c r="MM1382" s="79"/>
      <c r="MN1382" s="79"/>
      <c r="MO1382" s="79"/>
      <c r="MP1382" s="79"/>
      <c r="MQ1382" s="79"/>
      <c r="MR1382" s="79"/>
      <c r="MS1382" s="79"/>
      <c r="MT1382" s="79"/>
      <c r="MU1382" s="79"/>
      <c r="MV1382" s="79"/>
      <c r="MW1382" s="79"/>
      <c r="MX1382" s="79"/>
      <c r="MY1382" s="79"/>
      <c r="MZ1382" s="79"/>
      <c r="NA1382" s="79"/>
      <c r="NB1382" s="79"/>
      <c r="NC1382" s="79"/>
      <c r="ND1382" s="79"/>
      <c r="NE1382" s="79"/>
      <c r="NF1382" s="79"/>
      <c r="NG1382" s="79"/>
      <c r="NH1382" s="79"/>
      <c r="NI1382" s="79"/>
      <c r="NJ1382" s="79"/>
      <c r="NK1382" s="79"/>
      <c r="NL1382" s="79"/>
      <c r="NM1382" s="79"/>
      <c r="NN1382" s="79"/>
      <c r="NO1382" s="79"/>
      <c r="NP1382" s="79"/>
      <c r="NQ1382" s="79"/>
      <c r="NR1382" s="79"/>
      <c r="NS1382" s="79"/>
      <c r="NT1382" s="79"/>
      <c r="NU1382" s="79"/>
      <c r="NV1382" s="79"/>
      <c r="NW1382" s="79"/>
      <c r="NX1382" s="79"/>
      <c r="NY1382" s="79"/>
      <c r="NZ1382" s="79"/>
      <c r="OA1382" s="79"/>
      <c r="OB1382" s="79"/>
      <c r="OC1382" s="79"/>
      <c r="OD1382" s="79"/>
      <c r="OE1382" s="79"/>
      <c r="OF1382" s="79"/>
      <c r="OG1382" s="79"/>
      <c r="OH1382" s="79"/>
      <c r="OI1382" s="79"/>
      <c r="OJ1382" s="79"/>
      <c r="OK1382" s="79"/>
      <c r="OL1382" s="79"/>
      <c r="OM1382" s="79"/>
      <c r="ON1382" s="79"/>
      <c r="OO1382" s="79"/>
      <c r="OP1382" s="79"/>
      <c r="OQ1382" s="79"/>
      <c r="OR1382" s="79"/>
      <c r="OS1382" s="79"/>
      <c r="OT1382" s="79"/>
      <c r="OU1382" s="79"/>
      <c r="OV1382" s="79"/>
      <c r="OW1382" s="79"/>
      <c r="OX1382" s="79"/>
      <c r="OY1382" s="79"/>
      <c r="OZ1382" s="79"/>
      <c r="PA1382" s="79"/>
      <c r="PB1382" s="79"/>
      <c r="PC1382" s="79"/>
      <c r="PD1382" s="79"/>
      <c r="PE1382" s="79"/>
      <c r="PF1382" s="79"/>
      <c r="PG1382" s="79"/>
      <c r="PH1382" s="79"/>
      <c r="PI1382" s="79"/>
      <c r="PJ1382" s="79"/>
      <c r="PK1382" s="79"/>
      <c r="PL1382" s="79"/>
      <c r="PM1382" s="79"/>
      <c r="PN1382" s="79"/>
      <c r="PO1382" s="79"/>
      <c r="PP1382" s="79"/>
      <c r="PQ1382" s="79"/>
      <c r="PR1382" s="79"/>
      <c r="PS1382" s="79"/>
      <c r="PT1382" s="79"/>
      <c r="PU1382" s="79"/>
      <c r="PV1382" s="79"/>
      <c r="PW1382" s="79"/>
      <c r="PX1382" s="79"/>
      <c r="PY1382" s="79"/>
      <c r="PZ1382" s="79"/>
      <c r="QA1382" s="79"/>
      <c r="QB1382" s="79"/>
      <c r="QC1382" s="79"/>
      <c r="QD1382" s="79"/>
      <c r="QE1382" s="79"/>
      <c r="QF1382" s="79"/>
      <c r="QG1382" s="79"/>
      <c r="QH1382" s="79"/>
      <c r="QI1382" s="79"/>
      <c r="QJ1382" s="79"/>
      <c r="QK1382" s="79"/>
      <c r="QL1382" s="79"/>
      <c r="QM1382" s="79"/>
      <c r="QN1382" s="79"/>
      <c r="QO1382" s="79"/>
      <c r="QP1382" s="79"/>
      <c r="QQ1382" s="79"/>
      <c r="QR1382" s="79"/>
      <c r="QS1382" s="79"/>
      <c r="QT1382" s="79"/>
      <c r="QU1382" s="79"/>
      <c r="QV1382" s="79"/>
      <c r="QW1382" s="79"/>
      <c r="QX1382" s="79"/>
      <c r="QY1382" s="79"/>
      <c r="QZ1382" s="79"/>
      <c r="RA1382" s="79"/>
      <c r="RB1382" s="79"/>
      <c r="RC1382" s="79"/>
      <c r="RD1382" s="79"/>
      <c r="RE1382" s="79"/>
      <c r="RF1382" s="79"/>
      <c r="RG1382" s="79"/>
      <c r="RH1382" s="79"/>
      <c r="RI1382" s="79"/>
      <c r="RJ1382" s="79"/>
      <c r="RK1382" s="79"/>
      <c r="RL1382" s="79"/>
      <c r="RM1382" s="79"/>
      <c r="RN1382" s="79"/>
      <c r="RO1382" s="79"/>
      <c r="RP1382" s="79"/>
      <c r="RQ1382" s="79"/>
      <c r="RR1382" s="79"/>
      <c r="RS1382" s="79"/>
      <c r="RT1382" s="79"/>
      <c r="RU1382" s="79"/>
      <c r="RV1382" s="79"/>
      <c r="RW1382" s="79"/>
      <c r="RX1382" s="79"/>
      <c r="RY1382" s="79"/>
      <c r="RZ1382" s="79"/>
      <c r="SA1382" s="79"/>
      <c r="SB1382" s="79"/>
      <c r="SC1382" s="79"/>
      <c r="SD1382" s="79"/>
      <c r="SE1382" s="79"/>
      <c r="SF1382" s="79"/>
      <c r="SG1382" s="79"/>
      <c r="SH1382" s="79"/>
      <c r="SI1382" s="79"/>
      <c r="SJ1382" s="79"/>
      <c r="SK1382" s="79"/>
      <c r="SL1382" s="79"/>
      <c r="SM1382" s="79"/>
      <c r="SN1382" s="79"/>
      <c r="SO1382" s="79"/>
      <c r="SP1382" s="79"/>
      <c r="SQ1382" s="79"/>
      <c r="SR1382" s="79"/>
      <c r="SS1382" s="79"/>
      <c r="ST1382" s="79"/>
      <c r="SU1382" s="79"/>
      <c r="SV1382" s="79"/>
      <c r="SW1382" s="79"/>
      <c r="SX1382" s="79"/>
      <c r="SY1382" s="79"/>
      <c r="SZ1382" s="79"/>
      <c r="TA1382" s="79"/>
      <c r="TB1382" s="79"/>
      <c r="TC1382" s="79"/>
      <c r="TD1382" s="79"/>
      <c r="TE1382" s="79"/>
      <c r="TF1382" s="79"/>
      <c r="TG1382" s="79"/>
      <c r="TH1382" s="79"/>
      <c r="TI1382" s="79"/>
      <c r="TJ1382" s="79"/>
      <c r="TK1382" s="79"/>
      <c r="TL1382" s="79"/>
      <c r="TM1382" s="79"/>
      <c r="TN1382" s="79"/>
      <c r="TO1382" s="79"/>
      <c r="TP1382" s="79"/>
      <c r="TQ1382" s="79"/>
      <c r="TR1382" s="79"/>
      <c r="TS1382" s="79"/>
      <c r="TT1382" s="79"/>
      <c r="TU1382" s="79"/>
      <c r="TV1382" s="79"/>
      <c r="TW1382" s="79"/>
      <c r="TX1382" s="79"/>
      <c r="TY1382" s="79"/>
      <c r="TZ1382" s="79"/>
      <c r="UA1382" s="79"/>
      <c r="UB1382" s="79"/>
      <c r="UC1382" s="79"/>
      <c r="UD1382" s="79"/>
      <c r="UE1382" s="79"/>
      <c r="UF1382" s="79"/>
      <c r="UG1382" s="79"/>
      <c r="UH1382" s="79"/>
      <c r="UI1382" s="79"/>
      <c r="UJ1382" s="79"/>
      <c r="UK1382" s="79"/>
      <c r="UL1382" s="79"/>
      <c r="UM1382" s="79"/>
      <c r="UN1382" s="79"/>
      <c r="UO1382" s="79"/>
      <c r="UP1382" s="79"/>
      <c r="UQ1382" s="79"/>
      <c r="UR1382" s="79"/>
      <c r="US1382" s="79"/>
      <c r="UT1382" s="79"/>
      <c r="UU1382" s="79"/>
      <c r="UV1382" s="79"/>
      <c r="UW1382" s="79"/>
      <c r="UX1382" s="79"/>
      <c r="UY1382" s="79"/>
      <c r="UZ1382" s="79"/>
      <c r="VA1382" s="79"/>
      <c r="VB1382" s="79"/>
      <c r="VC1382" s="79"/>
      <c r="VD1382" s="79"/>
      <c r="VE1382" s="79"/>
      <c r="VF1382" s="79"/>
      <c r="VG1382" s="79"/>
      <c r="VH1382" s="79"/>
      <c r="VI1382" s="79"/>
      <c r="VJ1382" s="79"/>
      <c r="VK1382" s="79"/>
      <c r="VL1382" s="79"/>
      <c r="VM1382" s="79"/>
      <c r="VN1382" s="79"/>
      <c r="VO1382" s="79"/>
      <c r="VP1382" s="79"/>
      <c r="VQ1382" s="79"/>
      <c r="VR1382" s="79"/>
      <c r="VS1382" s="79"/>
      <c r="VT1382" s="79"/>
      <c r="VU1382" s="79"/>
      <c r="VV1382" s="79"/>
      <c r="VW1382" s="79"/>
      <c r="VX1382" s="79"/>
      <c r="VY1382" s="79"/>
      <c r="VZ1382" s="79"/>
      <c r="WA1382" s="79"/>
      <c r="WB1382" s="79"/>
      <c r="WC1382" s="79"/>
    </row>
    <row r="1383" spans="1:601" s="102" customFormat="1">
      <c r="A1383" s="54">
        <f>IF(C1383=C1382,A1382,IF(C1383=(C1382+1),A1382,(A1382+1)))</f>
        <v>204</v>
      </c>
      <c r="B1383" s="50">
        <f>IF(L1383="Stroke",IF(M1383=M1382,IF(A1383&lt;&gt;A1382,1,IF(L1382="Stroke",B1382+1,IF(L1381="Stroke",B1381+1,IF(L1380="Stroke",B1380+1,IF(L1379="Stroke",B1379+1,IF(L1378="Stroke",B1378+1,IF(L1377="Stroke",B1377+1,IF(L1376="Stroke",B1376+1,"")))))))),IF(A1383&lt;&gt;A1381,1,IF(M1383=M1381,IF(L1381="Stroke",B1381+1,IF(M1383=M1380,IF(L1380="Stroke",B1380+1,""))),1))),"")</f>
        <v>9</v>
      </c>
      <c r="C1383" s="54">
        <f t="shared" si="42"/>
        <v>52485</v>
      </c>
      <c r="D1383" s="54" t="str">
        <f t="shared" si="43"/>
        <v>201826</v>
      </c>
      <c r="E1383" s="54">
        <v>2018</v>
      </c>
      <c r="F1383" s="54">
        <v>2</v>
      </c>
      <c r="G1383" s="54">
        <v>6</v>
      </c>
      <c r="H1383" s="54">
        <v>14</v>
      </c>
      <c r="I1383" s="54">
        <v>34</v>
      </c>
      <c r="J1383" s="54">
        <v>45</v>
      </c>
      <c r="K1383" s="54">
        <v>926</v>
      </c>
      <c r="L1383" s="54" t="s">
        <v>26</v>
      </c>
      <c r="M1383" s="54">
        <v>1</v>
      </c>
      <c r="N1383" s="54" t="s">
        <v>21</v>
      </c>
      <c r="O1383" s="54" t="s">
        <v>27</v>
      </c>
      <c r="P1383" s="54">
        <v>2</v>
      </c>
      <c r="Q1383" s="54"/>
      <c r="R1383" s="61"/>
      <c r="S1383" s="61"/>
      <c r="T1383" s="61"/>
      <c r="U1383" s="79"/>
      <c r="V1383" s="79"/>
      <c r="W1383" s="79"/>
      <c r="X1383" s="79"/>
      <c r="Y1383" s="79"/>
      <c r="Z1383" s="79"/>
      <c r="AA1383" s="79"/>
      <c r="AB1383" s="79"/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/>
      <c r="AO1383" s="79"/>
      <c r="AP1383" s="79"/>
      <c r="AQ1383" s="79"/>
      <c r="AR1383" s="79"/>
      <c r="AS1383" s="79"/>
      <c r="AT1383" s="79"/>
      <c r="AU1383" s="79"/>
      <c r="AV1383" s="79"/>
      <c r="AW1383" s="79"/>
      <c r="AX1383" s="79"/>
      <c r="AY1383" s="79"/>
      <c r="AZ1383" s="79"/>
      <c r="BA1383" s="79"/>
      <c r="BB1383" s="79"/>
      <c r="BC1383" s="79"/>
      <c r="BD1383" s="79"/>
      <c r="BE1383" s="79"/>
      <c r="BF1383" s="79"/>
      <c r="BG1383" s="79"/>
      <c r="BH1383" s="79"/>
      <c r="BI1383" s="79"/>
      <c r="BJ1383" s="79"/>
      <c r="BK1383" s="79"/>
      <c r="BL1383" s="79"/>
      <c r="BM1383" s="79"/>
      <c r="BN1383" s="79"/>
      <c r="BO1383" s="79"/>
      <c r="BP1383" s="79"/>
      <c r="BQ1383" s="79"/>
      <c r="BR1383" s="79"/>
      <c r="BS1383" s="79"/>
      <c r="BT1383" s="79"/>
      <c r="BU1383" s="79"/>
      <c r="BV1383" s="79"/>
      <c r="BW1383" s="79"/>
      <c r="BX1383" s="79"/>
      <c r="BY1383" s="79"/>
      <c r="BZ1383" s="79"/>
      <c r="CA1383" s="79"/>
      <c r="CB1383" s="79"/>
      <c r="CC1383" s="79"/>
      <c r="CD1383" s="79"/>
      <c r="CE1383" s="79"/>
      <c r="CF1383" s="79"/>
      <c r="CG1383" s="79"/>
      <c r="CH1383" s="79"/>
      <c r="CI1383" s="79"/>
      <c r="CJ1383" s="79"/>
      <c r="CK1383" s="79"/>
      <c r="CL1383" s="79"/>
      <c r="CM1383" s="79"/>
      <c r="CN1383" s="79"/>
      <c r="CO1383" s="79"/>
      <c r="CP1383" s="79"/>
      <c r="CQ1383" s="79"/>
      <c r="CR1383" s="79"/>
      <c r="CS1383" s="79"/>
      <c r="CT1383" s="79"/>
      <c r="CU1383" s="79"/>
      <c r="CV1383" s="79"/>
      <c r="CW1383" s="79"/>
      <c r="CX1383" s="79"/>
      <c r="CY1383" s="79"/>
      <c r="CZ1383" s="79"/>
      <c r="DA1383" s="79"/>
      <c r="DB1383" s="79"/>
      <c r="DC1383" s="79"/>
      <c r="DD1383" s="79"/>
      <c r="DE1383" s="79"/>
      <c r="DF1383" s="79"/>
      <c r="DG1383" s="79"/>
      <c r="DH1383" s="79"/>
      <c r="DI1383" s="79"/>
      <c r="DJ1383" s="79"/>
      <c r="DK1383" s="79"/>
      <c r="DL1383" s="79"/>
      <c r="DM1383" s="79"/>
      <c r="DN1383" s="79"/>
      <c r="DO1383" s="79"/>
      <c r="DP1383" s="79"/>
      <c r="DQ1383" s="79"/>
      <c r="DR1383" s="79"/>
      <c r="DS1383" s="79"/>
      <c r="DT1383" s="79"/>
      <c r="DU1383" s="79"/>
      <c r="DV1383" s="79"/>
      <c r="DW1383" s="79"/>
      <c r="DX1383" s="79"/>
      <c r="DY1383" s="79"/>
      <c r="DZ1383" s="79"/>
      <c r="EA1383" s="79"/>
      <c r="EB1383" s="79"/>
      <c r="EC1383" s="79"/>
      <c r="ED1383" s="79"/>
      <c r="EE1383" s="79"/>
      <c r="EF1383" s="79"/>
      <c r="EG1383" s="79"/>
      <c r="EH1383" s="79"/>
      <c r="EI1383" s="79"/>
      <c r="EJ1383" s="79"/>
      <c r="EK1383" s="79"/>
      <c r="EL1383" s="79"/>
      <c r="EM1383" s="79"/>
      <c r="EN1383" s="79"/>
      <c r="EO1383" s="79"/>
      <c r="EP1383" s="79"/>
      <c r="EQ1383" s="79"/>
      <c r="ER1383" s="79"/>
      <c r="ES1383" s="79"/>
      <c r="ET1383" s="79"/>
      <c r="EU1383" s="79"/>
      <c r="EV1383" s="79"/>
      <c r="EW1383" s="79"/>
      <c r="EX1383" s="79"/>
      <c r="EY1383" s="79"/>
      <c r="EZ1383" s="79"/>
      <c r="FA1383" s="79"/>
      <c r="FB1383" s="79"/>
      <c r="FC1383" s="79"/>
      <c r="FD1383" s="79"/>
      <c r="FE1383" s="79"/>
      <c r="FF1383" s="79"/>
      <c r="FG1383" s="79"/>
      <c r="FH1383" s="79"/>
      <c r="FI1383" s="79"/>
      <c r="FJ1383" s="79"/>
      <c r="FK1383" s="79"/>
      <c r="FL1383" s="79"/>
      <c r="FM1383" s="79"/>
      <c r="FN1383" s="79"/>
      <c r="FO1383" s="79"/>
      <c r="FP1383" s="79"/>
      <c r="FQ1383" s="79"/>
      <c r="FR1383" s="79"/>
      <c r="FS1383" s="79"/>
      <c r="FT1383" s="79"/>
      <c r="FU1383" s="79"/>
      <c r="FV1383" s="79"/>
      <c r="FW1383" s="79"/>
      <c r="FX1383" s="79"/>
      <c r="FY1383" s="79"/>
      <c r="FZ1383" s="79"/>
      <c r="GA1383" s="79"/>
      <c r="GB1383" s="79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79"/>
      <c r="HP1383" s="79"/>
      <c r="HQ1383" s="79"/>
      <c r="HR1383" s="79"/>
      <c r="HS1383" s="79"/>
      <c r="HT1383" s="79"/>
      <c r="HU1383" s="79"/>
      <c r="HV1383" s="79"/>
      <c r="HW1383" s="79"/>
      <c r="HX1383" s="79"/>
      <c r="HY1383" s="79"/>
      <c r="HZ1383" s="79"/>
      <c r="IA1383" s="79"/>
      <c r="IB1383" s="79"/>
      <c r="IC1383" s="79"/>
      <c r="ID1383" s="79"/>
      <c r="IE1383" s="79"/>
      <c r="IF1383" s="79"/>
      <c r="IG1383" s="79"/>
      <c r="IH1383" s="79"/>
      <c r="II1383" s="79"/>
      <c r="IJ1383" s="79"/>
      <c r="IK1383" s="79"/>
      <c r="IL1383" s="79"/>
      <c r="IM1383" s="79"/>
      <c r="IN1383" s="79"/>
      <c r="IO1383" s="79"/>
      <c r="IP1383" s="79"/>
      <c r="IQ1383" s="79"/>
      <c r="IR1383" s="79"/>
      <c r="IS1383" s="79"/>
      <c r="IT1383" s="79"/>
      <c r="IU1383" s="79"/>
      <c r="IV1383" s="79"/>
      <c r="IW1383" s="79"/>
      <c r="IX1383" s="79"/>
      <c r="IY1383" s="79"/>
      <c r="IZ1383" s="79"/>
      <c r="JA1383" s="79"/>
      <c r="JB1383" s="79"/>
      <c r="JC1383" s="79"/>
      <c r="JD1383" s="79"/>
      <c r="JE1383" s="79"/>
      <c r="JF1383" s="79"/>
      <c r="JG1383" s="79"/>
      <c r="JH1383" s="79"/>
      <c r="JI1383" s="79"/>
      <c r="JJ1383" s="79"/>
      <c r="JK1383" s="79"/>
      <c r="JL1383" s="79"/>
      <c r="JM1383" s="79"/>
      <c r="JN1383" s="79"/>
      <c r="JO1383" s="79"/>
      <c r="JP1383" s="79"/>
      <c r="JQ1383" s="79"/>
      <c r="JR1383" s="79"/>
      <c r="JS1383" s="79"/>
      <c r="JT1383" s="79"/>
      <c r="JU1383" s="79"/>
      <c r="JV1383" s="79"/>
      <c r="JW1383" s="79"/>
      <c r="JX1383" s="79"/>
      <c r="JY1383" s="79"/>
      <c r="JZ1383" s="79"/>
      <c r="KA1383" s="79"/>
      <c r="KB1383" s="79"/>
      <c r="KC1383" s="79"/>
      <c r="KD1383" s="79"/>
      <c r="KE1383" s="79"/>
      <c r="KF1383" s="79"/>
      <c r="KG1383" s="79"/>
      <c r="KH1383" s="79"/>
      <c r="KI1383" s="79"/>
      <c r="KJ1383" s="79"/>
      <c r="KK1383" s="79"/>
      <c r="KL1383" s="79"/>
      <c r="KM1383" s="79"/>
      <c r="KN1383" s="79"/>
      <c r="KO1383" s="79"/>
      <c r="KP1383" s="79"/>
      <c r="KQ1383" s="79"/>
      <c r="KR1383" s="79"/>
      <c r="KS1383" s="79"/>
      <c r="KT1383" s="79"/>
      <c r="KU1383" s="79"/>
      <c r="KV1383" s="79"/>
      <c r="KW1383" s="79"/>
      <c r="KX1383" s="79"/>
      <c r="KY1383" s="79"/>
      <c r="KZ1383" s="79"/>
      <c r="LA1383" s="79"/>
      <c r="LB1383" s="79"/>
      <c r="LC1383" s="79"/>
      <c r="LD1383" s="79"/>
      <c r="LE1383" s="79"/>
      <c r="LF1383" s="79"/>
      <c r="LG1383" s="79"/>
      <c r="LH1383" s="79"/>
      <c r="LI1383" s="79"/>
      <c r="LJ1383" s="79"/>
      <c r="LK1383" s="79"/>
      <c r="LL1383" s="79"/>
      <c r="LM1383" s="79"/>
      <c r="LN1383" s="79"/>
      <c r="LO1383" s="79"/>
      <c r="LP1383" s="79"/>
      <c r="LQ1383" s="79"/>
      <c r="LR1383" s="79"/>
      <c r="LS1383" s="79"/>
      <c r="LT1383" s="79"/>
      <c r="LU1383" s="79"/>
      <c r="LV1383" s="79"/>
      <c r="LW1383" s="79"/>
      <c r="LX1383" s="79"/>
      <c r="LY1383" s="79"/>
      <c r="LZ1383" s="79"/>
      <c r="MA1383" s="79"/>
      <c r="MB1383" s="79"/>
      <c r="MC1383" s="79"/>
      <c r="MD1383" s="79"/>
      <c r="ME1383" s="79"/>
      <c r="MF1383" s="79"/>
      <c r="MG1383" s="79"/>
      <c r="MH1383" s="79"/>
      <c r="MI1383" s="79"/>
      <c r="MJ1383" s="79"/>
      <c r="MK1383" s="79"/>
      <c r="ML1383" s="79"/>
      <c r="MM1383" s="79"/>
      <c r="MN1383" s="79"/>
      <c r="MO1383" s="79"/>
      <c r="MP1383" s="79"/>
      <c r="MQ1383" s="79"/>
      <c r="MR1383" s="79"/>
      <c r="MS1383" s="79"/>
      <c r="MT1383" s="79"/>
      <c r="MU1383" s="79"/>
      <c r="MV1383" s="79"/>
      <c r="MW1383" s="79"/>
      <c r="MX1383" s="79"/>
      <c r="MY1383" s="79"/>
      <c r="MZ1383" s="79"/>
      <c r="NA1383" s="79"/>
      <c r="NB1383" s="79"/>
      <c r="NC1383" s="79"/>
      <c r="ND1383" s="79"/>
      <c r="NE1383" s="79"/>
      <c r="NF1383" s="79"/>
      <c r="NG1383" s="79"/>
      <c r="NH1383" s="79"/>
      <c r="NI1383" s="79"/>
      <c r="NJ1383" s="79"/>
      <c r="NK1383" s="79"/>
      <c r="NL1383" s="79"/>
      <c r="NM1383" s="79"/>
      <c r="NN1383" s="79"/>
      <c r="NO1383" s="79"/>
      <c r="NP1383" s="79"/>
      <c r="NQ1383" s="79"/>
      <c r="NR1383" s="79"/>
      <c r="NS1383" s="79"/>
      <c r="NT1383" s="79"/>
      <c r="NU1383" s="79"/>
      <c r="NV1383" s="79"/>
      <c r="NW1383" s="79"/>
      <c r="NX1383" s="79"/>
      <c r="NY1383" s="79"/>
      <c r="NZ1383" s="79"/>
      <c r="OA1383" s="79"/>
      <c r="OB1383" s="79"/>
      <c r="OC1383" s="79"/>
      <c r="OD1383" s="79"/>
      <c r="OE1383" s="79"/>
      <c r="OF1383" s="79"/>
      <c r="OG1383" s="79"/>
      <c r="OH1383" s="79"/>
      <c r="OI1383" s="79"/>
      <c r="OJ1383" s="79"/>
      <c r="OK1383" s="79"/>
      <c r="OL1383" s="79"/>
      <c r="OM1383" s="79"/>
      <c r="ON1383" s="79"/>
      <c r="OO1383" s="79"/>
      <c r="OP1383" s="79"/>
      <c r="OQ1383" s="79"/>
      <c r="OR1383" s="79"/>
      <c r="OS1383" s="79"/>
      <c r="OT1383" s="79"/>
      <c r="OU1383" s="79"/>
      <c r="OV1383" s="79"/>
      <c r="OW1383" s="79"/>
      <c r="OX1383" s="79"/>
      <c r="OY1383" s="79"/>
      <c r="OZ1383" s="79"/>
      <c r="PA1383" s="79"/>
      <c r="PB1383" s="79"/>
      <c r="PC1383" s="79"/>
      <c r="PD1383" s="79"/>
      <c r="PE1383" s="79"/>
      <c r="PF1383" s="79"/>
      <c r="PG1383" s="79"/>
      <c r="PH1383" s="79"/>
      <c r="PI1383" s="79"/>
      <c r="PJ1383" s="79"/>
      <c r="PK1383" s="79"/>
      <c r="PL1383" s="79"/>
      <c r="PM1383" s="79"/>
      <c r="PN1383" s="79"/>
      <c r="PO1383" s="79"/>
      <c r="PP1383" s="79"/>
      <c r="PQ1383" s="79"/>
      <c r="PR1383" s="79"/>
      <c r="PS1383" s="79"/>
      <c r="PT1383" s="79"/>
      <c r="PU1383" s="79"/>
      <c r="PV1383" s="79"/>
      <c r="PW1383" s="79"/>
      <c r="PX1383" s="79"/>
      <c r="PY1383" s="79"/>
      <c r="PZ1383" s="79"/>
      <c r="QA1383" s="79"/>
      <c r="QB1383" s="79"/>
      <c r="QC1383" s="79"/>
      <c r="QD1383" s="79"/>
      <c r="QE1383" s="79"/>
      <c r="QF1383" s="79"/>
      <c r="QG1383" s="79"/>
      <c r="QH1383" s="79"/>
      <c r="QI1383" s="79"/>
      <c r="QJ1383" s="79"/>
      <c r="QK1383" s="79"/>
      <c r="QL1383" s="79"/>
      <c r="QM1383" s="79"/>
      <c r="QN1383" s="79"/>
      <c r="QO1383" s="79"/>
      <c r="QP1383" s="79"/>
      <c r="QQ1383" s="79"/>
      <c r="QR1383" s="79"/>
      <c r="QS1383" s="79"/>
      <c r="QT1383" s="79"/>
      <c r="QU1383" s="79"/>
      <c r="QV1383" s="79"/>
      <c r="QW1383" s="79"/>
      <c r="QX1383" s="79"/>
      <c r="QY1383" s="79"/>
      <c r="QZ1383" s="79"/>
      <c r="RA1383" s="79"/>
      <c r="RB1383" s="79"/>
      <c r="RC1383" s="79"/>
      <c r="RD1383" s="79"/>
      <c r="RE1383" s="79"/>
      <c r="RF1383" s="79"/>
      <c r="RG1383" s="79"/>
      <c r="RH1383" s="79"/>
      <c r="RI1383" s="79"/>
      <c r="RJ1383" s="79"/>
      <c r="RK1383" s="79"/>
      <c r="RL1383" s="79"/>
      <c r="RM1383" s="79"/>
      <c r="RN1383" s="79"/>
      <c r="RO1383" s="79"/>
      <c r="RP1383" s="79"/>
      <c r="RQ1383" s="79"/>
      <c r="RR1383" s="79"/>
      <c r="RS1383" s="79"/>
      <c r="RT1383" s="79"/>
      <c r="RU1383" s="79"/>
      <c r="RV1383" s="79"/>
      <c r="RW1383" s="79"/>
      <c r="RX1383" s="79"/>
      <c r="RY1383" s="79"/>
      <c r="RZ1383" s="79"/>
      <c r="SA1383" s="79"/>
      <c r="SB1383" s="79"/>
      <c r="SC1383" s="79"/>
      <c r="SD1383" s="79"/>
      <c r="SE1383" s="79"/>
      <c r="SF1383" s="79"/>
      <c r="SG1383" s="79"/>
      <c r="SH1383" s="79"/>
      <c r="SI1383" s="79"/>
      <c r="SJ1383" s="79"/>
      <c r="SK1383" s="79"/>
      <c r="SL1383" s="79"/>
      <c r="SM1383" s="79"/>
      <c r="SN1383" s="79"/>
      <c r="SO1383" s="79"/>
      <c r="SP1383" s="79"/>
      <c r="SQ1383" s="79"/>
      <c r="SR1383" s="79"/>
      <c r="SS1383" s="79"/>
      <c r="ST1383" s="79"/>
      <c r="SU1383" s="79"/>
      <c r="SV1383" s="79"/>
      <c r="SW1383" s="79"/>
      <c r="SX1383" s="79"/>
      <c r="SY1383" s="79"/>
      <c r="SZ1383" s="79"/>
      <c r="TA1383" s="79"/>
      <c r="TB1383" s="79"/>
      <c r="TC1383" s="79"/>
      <c r="TD1383" s="79"/>
      <c r="TE1383" s="79"/>
      <c r="TF1383" s="79"/>
      <c r="TG1383" s="79"/>
      <c r="TH1383" s="79"/>
      <c r="TI1383" s="79"/>
      <c r="TJ1383" s="79"/>
      <c r="TK1383" s="79"/>
      <c r="TL1383" s="79"/>
      <c r="TM1383" s="79"/>
      <c r="TN1383" s="79"/>
      <c r="TO1383" s="79"/>
      <c r="TP1383" s="79"/>
      <c r="TQ1383" s="79"/>
      <c r="TR1383" s="79"/>
      <c r="TS1383" s="79"/>
      <c r="TT1383" s="79"/>
      <c r="TU1383" s="79"/>
      <c r="TV1383" s="79"/>
      <c r="TW1383" s="79"/>
      <c r="TX1383" s="79"/>
      <c r="TY1383" s="79"/>
      <c r="TZ1383" s="79"/>
      <c r="UA1383" s="79"/>
      <c r="UB1383" s="79"/>
      <c r="UC1383" s="79"/>
      <c r="UD1383" s="79"/>
      <c r="UE1383" s="79"/>
      <c r="UF1383" s="79"/>
      <c r="UG1383" s="79"/>
      <c r="UH1383" s="79"/>
      <c r="UI1383" s="79"/>
      <c r="UJ1383" s="79"/>
      <c r="UK1383" s="79"/>
      <c r="UL1383" s="79"/>
      <c r="UM1383" s="79"/>
      <c r="UN1383" s="79"/>
      <c r="UO1383" s="79"/>
      <c r="UP1383" s="79"/>
      <c r="UQ1383" s="79"/>
      <c r="UR1383" s="79"/>
      <c r="US1383" s="79"/>
      <c r="UT1383" s="79"/>
      <c r="UU1383" s="79"/>
      <c r="UV1383" s="79"/>
      <c r="UW1383" s="79"/>
      <c r="UX1383" s="79"/>
      <c r="UY1383" s="79"/>
      <c r="UZ1383" s="79"/>
      <c r="VA1383" s="79"/>
      <c r="VB1383" s="79"/>
      <c r="VC1383" s="79"/>
      <c r="VD1383" s="79"/>
      <c r="VE1383" s="79"/>
      <c r="VF1383" s="79"/>
      <c r="VG1383" s="79"/>
      <c r="VH1383" s="79"/>
      <c r="VI1383" s="79"/>
      <c r="VJ1383" s="79"/>
      <c r="VK1383" s="79"/>
      <c r="VL1383" s="79"/>
      <c r="VM1383" s="79"/>
      <c r="VN1383" s="79"/>
      <c r="VO1383" s="79"/>
      <c r="VP1383" s="79"/>
      <c r="VQ1383" s="79"/>
      <c r="VR1383" s="79"/>
      <c r="VS1383" s="79"/>
      <c r="VT1383" s="79"/>
      <c r="VU1383" s="79"/>
      <c r="VV1383" s="79"/>
      <c r="VW1383" s="79"/>
      <c r="VX1383" s="79"/>
      <c r="VY1383" s="79"/>
      <c r="VZ1383" s="79"/>
      <c r="WA1383" s="79"/>
      <c r="WB1383" s="79"/>
      <c r="WC1383" s="79"/>
    </row>
    <row r="1384" spans="1:601" s="102" customFormat="1">
      <c r="A1384" s="53">
        <f>IF(C1384=C1383,A1383,IF(C1384=(C1383+1),A1383,(A1383+1)))</f>
        <v>205</v>
      </c>
      <c r="B1384" s="50">
        <f>IF(L1384="Stroke",IF(M1384=M1383,IF(A1384&lt;&gt;A1383,1,IF(L1383="Stroke",B1383+1,IF(L1382="Stroke",B1382+1,IF(L1381="Stroke",B1381+1,IF(L1380="Stroke",B1380+1,IF(L1379="Stroke",B1379+1,IF(L1378="Stroke",B1378+1,IF(L1377="Stroke",B1377+1,"")))))))),IF(A1384&lt;&gt;A1382,1,IF(M1384=M1382,IF(L1382="Stroke",B1382+1,IF(M1384=M1381,IF(L1381="Stroke",B1381+1,""))),1))),"")</f>
        <v>1</v>
      </c>
      <c r="C1384" s="53">
        <f t="shared" si="42"/>
        <v>52550</v>
      </c>
      <c r="D1384" s="53" t="str">
        <f t="shared" si="43"/>
        <v>201826</v>
      </c>
      <c r="E1384" s="53">
        <v>2018</v>
      </c>
      <c r="F1384" s="53">
        <v>2</v>
      </c>
      <c r="G1384" s="53">
        <v>6</v>
      </c>
      <c r="H1384" s="53">
        <v>14</v>
      </c>
      <c r="I1384" s="53">
        <v>35</v>
      </c>
      <c r="J1384" s="53">
        <v>50</v>
      </c>
      <c r="K1384" s="53">
        <v>480</v>
      </c>
      <c r="L1384" s="53" t="s">
        <v>26</v>
      </c>
      <c r="M1384" s="53">
        <v>1</v>
      </c>
      <c r="N1384" s="53" t="s">
        <v>21</v>
      </c>
      <c r="O1384" s="53" t="s">
        <v>27</v>
      </c>
      <c r="P1384" s="53">
        <v>8</v>
      </c>
      <c r="Q1384" s="53"/>
      <c r="R1384" s="61"/>
      <c r="S1384" s="61"/>
      <c r="T1384" s="61"/>
      <c r="U1384" s="79"/>
      <c r="V1384" s="79"/>
      <c r="W1384" s="79"/>
      <c r="X1384" s="79"/>
      <c r="Y1384" s="79"/>
      <c r="Z1384" s="79"/>
      <c r="AA1384" s="79"/>
      <c r="AB1384" s="79"/>
      <c r="AC1384" s="79"/>
      <c r="AD1384" s="79"/>
      <c r="AE1384" s="79"/>
      <c r="AF1384" s="79"/>
      <c r="AG1384" s="79"/>
      <c r="AH1384" s="79"/>
      <c r="AI1384" s="79"/>
      <c r="AJ1384" s="79"/>
      <c r="AK1384" s="79"/>
      <c r="AL1384" s="79"/>
      <c r="AM1384" s="79"/>
      <c r="AN1384" s="79"/>
      <c r="AO1384" s="79"/>
      <c r="AP1384" s="79"/>
      <c r="AQ1384" s="79"/>
      <c r="AR1384" s="79"/>
      <c r="AS1384" s="79"/>
      <c r="AT1384" s="79"/>
      <c r="AU1384" s="79"/>
      <c r="AV1384" s="79"/>
      <c r="AW1384" s="79"/>
      <c r="AX1384" s="79"/>
      <c r="AY1384" s="79"/>
      <c r="AZ1384" s="79"/>
      <c r="BA1384" s="79"/>
      <c r="BB1384" s="79"/>
      <c r="BC1384" s="79"/>
      <c r="BD1384" s="79"/>
      <c r="BE1384" s="79"/>
      <c r="BF1384" s="79"/>
      <c r="BG1384" s="79"/>
      <c r="BH1384" s="79"/>
      <c r="BI1384" s="79"/>
      <c r="BJ1384" s="79"/>
      <c r="BK1384" s="79"/>
      <c r="BL1384" s="79"/>
      <c r="BM1384" s="79"/>
      <c r="BN1384" s="79"/>
      <c r="BO1384" s="79"/>
      <c r="BP1384" s="79"/>
      <c r="BQ1384" s="79"/>
      <c r="BR1384" s="79"/>
      <c r="BS1384" s="79"/>
      <c r="BT1384" s="79"/>
      <c r="BU1384" s="79"/>
      <c r="BV1384" s="79"/>
      <c r="BW1384" s="79"/>
      <c r="BX1384" s="79"/>
      <c r="BY1384" s="79"/>
      <c r="BZ1384" s="79"/>
      <c r="CA1384" s="79"/>
      <c r="CB1384" s="79"/>
      <c r="CC1384" s="79"/>
      <c r="CD1384" s="79"/>
      <c r="CE1384" s="79"/>
      <c r="CF1384" s="79"/>
      <c r="CG1384" s="79"/>
      <c r="CH1384" s="79"/>
      <c r="CI1384" s="79"/>
      <c r="CJ1384" s="79"/>
      <c r="CK1384" s="79"/>
      <c r="CL1384" s="79"/>
      <c r="CM1384" s="79"/>
      <c r="CN1384" s="79"/>
      <c r="CO1384" s="79"/>
      <c r="CP1384" s="79"/>
      <c r="CQ1384" s="79"/>
      <c r="CR1384" s="79"/>
      <c r="CS1384" s="79"/>
      <c r="CT1384" s="79"/>
      <c r="CU1384" s="79"/>
      <c r="CV1384" s="79"/>
      <c r="CW1384" s="79"/>
      <c r="CX1384" s="79"/>
      <c r="CY1384" s="79"/>
      <c r="CZ1384" s="79"/>
      <c r="DA1384" s="79"/>
      <c r="DB1384" s="79"/>
      <c r="DC1384" s="79"/>
      <c r="DD1384" s="79"/>
      <c r="DE1384" s="79"/>
      <c r="DF1384" s="79"/>
      <c r="DG1384" s="79"/>
      <c r="DH1384" s="79"/>
      <c r="DI1384" s="79"/>
      <c r="DJ1384" s="79"/>
      <c r="DK1384" s="79"/>
      <c r="DL1384" s="79"/>
      <c r="DM1384" s="79"/>
      <c r="DN1384" s="79"/>
      <c r="DO1384" s="79"/>
      <c r="DP1384" s="79"/>
      <c r="DQ1384" s="79"/>
      <c r="DR1384" s="79"/>
      <c r="DS1384" s="79"/>
      <c r="DT1384" s="79"/>
      <c r="DU1384" s="79"/>
      <c r="DV1384" s="79"/>
      <c r="DW1384" s="79"/>
      <c r="DX1384" s="79"/>
      <c r="DY1384" s="79"/>
      <c r="DZ1384" s="79"/>
      <c r="EA1384" s="79"/>
      <c r="EB1384" s="79"/>
      <c r="EC1384" s="79"/>
      <c r="ED1384" s="79"/>
      <c r="EE1384" s="79"/>
      <c r="EF1384" s="79"/>
      <c r="EG1384" s="79"/>
      <c r="EH1384" s="79"/>
      <c r="EI1384" s="79"/>
      <c r="EJ1384" s="79"/>
      <c r="EK1384" s="79"/>
      <c r="EL1384" s="79"/>
      <c r="EM1384" s="79"/>
      <c r="EN1384" s="79"/>
      <c r="EO1384" s="79"/>
      <c r="EP1384" s="79"/>
      <c r="EQ1384" s="79"/>
      <c r="ER1384" s="79"/>
      <c r="ES1384" s="79"/>
      <c r="ET1384" s="79"/>
      <c r="EU1384" s="79"/>
      <c r="EV1384" s="79"/>
      <c r="EW1384" s="79"/>
      <c r="EX1384" s="79"/>
      <c r="EY1384" s="79"/>
      <c r="EZ1384" s="79"/>
      <c r="FA1384" s="79"/>
      <c r="FB1384" s="79"/>
      <c r="FC1384" s="79"/>
      <c r="FD1384" s="79"/>
      <c r="FE1384" s="79"/>
      <c r="FF1384" s="79"/>
      <c r="FG1384" s="79"/>
      <c r="FH1384" s="79"/>
      <c r="FI1384" s="79"/>
      <c r="FJ1384" s="79"/>
      <c r="FK1384" s="79"/>
      <c r="FL1384" s="79"/>
      <c r="FM1384" s="79"/>
      <c r="FN1384" s="79"/>
      <c r="FO1384" s="79"/>
      <c r="FP1384" s="79"/>
      <c r="FQ1384" s="79"/>
      <c r="FR1384" s="79"/>
      <c r="FS1384" s="79"/>
      <c r="FT1384" s="79"/>
      <c r="FU1384" s="79"/>
      <c r="FV1384" s="79"/>
      <c r="FW1384" s="79"/>
      <c r="FX1384" s="79"/>
      <c r="FY1384" s="79"/>
      <c r="FZ1384" s="79"/>
      <c r="GA1384" s="79"/>
      <c r="GB1384" s="79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79"/>
      <c r="HP1384" s="79"/>
      <c r="HQ1384" s="79"/>
      <c r="HR1384" s="79"/>
      <c r="HS1384" s="79"/>
      <c r="HT1384" s="79"/>
      <c r="HU1384" s="79"/>
      <c r="HV1384" s="79"/>
      <c r="HW1384" s="79"/>
      <c r="HX1384" s="79"/>
      <c r="HY1384" s="79"/>
      <c r="HZ1384" s="79"/>
      <c r="IA1384" s="79"/>
      <c r="IB1384" s="79"/>
      <c r="IC1384" s="79"/>
      <c r="ID1384" s="79"/>
      <c r="IE1384" s="79"/>
      <c r="IF1384" s="79"/>
      <c r="IG1384" s="79"/>
      <c r="IH1384" s="79"/>
      <c r="II1384" s="79"/>
      <c r="IJ1384" s="79"/>
      <c r="IK1384" s="79"/>
      <c r="IL1384" s="79"/>
      <c r="IM1384" s="79"/>
      <c r="IN1384" s="79"/>
      <c r="IO1384" s="79"/>
      <c r="IP1384" s="79"/>
      <c r="IQ1384" s="79"/>
      <c r="IR1384" s="79"/>
      <c r="IS1384" s="79"/>
      <c r="IT1384" s="79"/>
      <c r="IU1384" s="79"/>
      <c r="IV1384" s="79"/>
      <c r="IW1384" s="79"/>
      <c r="IX1384" s="79"/>
      <c r="IY1384" s="79"/>
      <c r="IZ1384" s="79"/>
      <c r="JA1384" s="79"/>
      <c r="JB1384" s="79"/>
      <c r="JC1384" s="79"/>
      <c r="JD1384" s="79"/>
      <c r="JE1384" s="79"/>
      <c r="JF1384" s="79"/>
      <c r="JG1384" s="79"/>
      <c r="JH1384" s="79"/>
      <c r="JI1384" s="79"/>
      <c r="JJ1384" s="79"/>
      <c r="JK1384" s="79"/>
      <c r="JL1384" s="79"/>
      <c r="JM1384" s="79"/>
      <c r="JN1384" s="79"/>
      <c r="JO1384" s="79"/>
      <c r="JP1384" s="79"/>
      <c r="JQ1384" s="79"/>
      <c r="JR1384" s="79"/>
      <c r="JS1384" s="79"/>
      <c r="JT1384" s="79"/>
      <c r="JU1384" s="79"/>
      <c r="JV1384" s="79"/>
      <c r="JW1384" s="79"/>
      <c r="JX1384" s="79"/>
      <c r="JY1384" s="79"/>
      <c r="JZ1384" s="79"/>
      <c r="KA1384" s="79"/>
      <c r="KB1384" s="79"/>
      <c r="KC1384" s="79"/>
      <c r="KD1384" s="79"/>
      <c r="KE1384" s="79"/>
      <c r="KF1384" s="79"/>
      <c r="KG1384" s="79"/>
      <c r="KH1384" s="79"/>
      <c r="KI1384" s="79"/>
      <c r="KJ1384" s="79"/>
      <c r="KK1384" s="79"/>
      <c r="KL1384" s="79"/>
      <c r="KM1384" s="79"/>
      <c r="KN1384" s="79"/>
      <c r="KO1384" s="79"/>
      <c r="KP1384" s="79"/>
      <c r="KQ1384" s="79"/>
      <c r="KR1384" s="79"/>
      <c r="KS1384" s="79"/>
      <c r="KT1384" s="79"/>
      <c r="KU1384" s="79"/>
      <c r="KV1384" s="79"/>
      <c r="KW1384" s="79"/>
      <c r="KX1384" s="79"/>
      <c r="KY1384" s="79"/>
      <c r="KZ1384" s="79"/>
      <c r="LA1384" s="79"/>
      <c r="LB1384" s="79"/>
      <c r="LC1384" s="79"/>
      <c r="LD1384" s="79"/>
      <c r="LE1384" s="79"/>
      <c r="LF1384" s="79"/>
      <c r="LG1384" s="79"/>
      <c r="LH1384" s="79"/>
      <c r="LI1384" s="79"/>
      <c r="LJ1384" s="79"/>
      <c r="LK1384" s="79"/>
      <c r="LL1384" s="79"/>
      <c r="LM1384" s="79"/>
      <c r="LN1384" s="79"/>
      <c r="LO1384" s="79"/>
      <c r="LP1384" s="79"/>
      <c r="LQ1384" s="79"/>
      <c r="LR1384" s="79"/>
      <c r="LS1384" s="79"/>
      <c r="LT1384" s="79"/>
      <c r="LU1384" s="79"/>
      <c r="LV1384" s="79"/>
      <c r="LW1384" s="79"/>
      <c r="LX1384" s="79"/>
      <c r="LY1384" s="79"/>
      <c r="LZ1384" s="79"/>
      <c r="MA1384" s="79"/>
      <c r="MB1384" s="79"/>
      <c r="MC1384" s="79"/>
      <c r="MD1384" s="79"/>
      <c r="ME1384" s="79"/>
      <c r="MF1384" s="79"/>
      <c r="MG1384" s="79"/>
      <c r="MH1384" s="79"/>
      <c r="MI1384" s="79"/>
      <c r="MJ1384" s="79"/>
      <c r="MK1384" s="79"/>
      <c r="ML1384" s="79"/>
      <c r="MM1384" s="79"/>
      <c r="MN1384" s="79"/>
      <c r="MO1384" s="79"/>
      <c r="MP1384" s="79"/>
      <c r="MQ1384" s="79"/>
      <c r="MR1384" s="79"/>
      <c r="MS1384" s="79"/>
      <c r="MT1384" s="79"/>
      <c r="MU1384" s="79"/>
      <c r="MV1384" s="79"/>
      <c r="MW1384" s="79"/>
      <c r="MX1384" s="79"/>
      <c r="MY1384" s="79"/>
      <c r="MZ1384" s="79"/>
      <c r="NA1384" s="79"/>
      <c r="NB1384" s="79"/>
      <c r="NC1384" s="79"/>
      <c r="ND1384" s="79"/>
      <c r="NE1384" s="79"/>
      <c r="NF1384" s="79"/>
      <c r="NG1384" s="79"/>
      <c r="NH1384" s="79"/>
      <c r="NI1384" s="79"/>
      <c r="NJ1384" s="79"/>
      <c r="NK1384" s="79"/>
      <c r="NL1384" s="79"/>
      <c r="NM1384" s="79"/>
      <c r="NN1384" s="79"/>
      <c r="NO1384" s="79"/>
      <c r="NP1384" s="79"/>
      <c r="NQ1384" s="79"/>
      <c r="NR1384" s="79"/>
      <c r="NS1384" s="79"/>
      <c r="NT1384" s="79"/>
      <c r="NU1384" s="79"/>
      <c r="NV1384" s="79"/>
      <c r="NW1384" s="79"/>
      <c r="NX1384" s="79"/>
      <c r="NY1384" s="79"/>
      <c r="NZ1384" s="79"/>
      <c r="OA1384" s="79"/>
      <c r="OB1384" s="79"/>
      <c r="OC1384" s="79"/>
      <c r="OD1384" s="79"/>
      <c r="OE1384" s="79"/>
      <c r="OF1384" s="79"/>
      <c r="OG1384" s="79"/>
      <c r="OH1384" s="79"/>
      <c r="OI1384" s="79"/>
      <c r="OJ1384" s="79"/>
      <c r="OK1384" s="79"/>
      <c r="OL1384" s="79"/>
      <c r="OM1384" s="79"/>
      <c r="ON1384" s="79"/>
      <c r="OO1384" s="79"/>
      <c r="OP1384" s="79"/>
      <c r="OQ1384" s="79"/>
      <c r="OR1384" s="79"/>
      <c r="OS1384" s="79"/>
      <c r="OT1384" s="79"/>
      <c r="OU1384" s="79"/>
      <c r="OV1384" s="79"/>
      <c r="OW1384" s="79"/>
      <c r="OX1384" s="79"/>
      <c r="OY1384" s="79"/>
      <c r="OZ1384" s="79"/>
      <c r="PA1384" s="79"/>
      <c r="PB1384" s="79"/>
      <c r="PC1384" s="79"/>
      <c r="PD1384" s="79"/>
      <c r="PE1384" s="79"/>
      <c r="PF1384" s="79"/>
      <c r="PG1384" s="79"/>
      <c r="PH1384" s="79"/>
      <c r="PI1384" s="79"/>
      <c r="PJ1384" s="79"/>
      <c r="PK1384" s="79"/>
      <c r="PL1384" s="79"/>
      <c r="PM1384" s="79"/>
      <c r="PN1384" s="79"/>
      <c r="PO1384" s="79"/>
      <c r="PP1384" s="79"/>
      <c r="PQ1384" s="79"/>
      <c r="PR1384" s="79"/>
      <c r="PS1384" s="79"/>
      <c r="PT1384" s="79"/>
      <c r="PU1384" s="79"/>
      <c r="PV1384" s="79"/>
      <c r="PW1384" s="79"/>
      <c r="PX1384" s="79"/>
      <c r="PY1384" s="79"/>
      <c r="PZ1384" s="79"/>
      <c r="QA1384" s="79"/>
      <c r="QB1384" s="79"/>
      <c r="QC1384" s="79"/>
      <c r="QD1384" s="79"/>
      <c r="QE1384" s="79"/>
      <c r="QF1384" s="79"/>
      <c r="QG1384" s="79"/>
      <c r="QH1384" s="79"/>
      <c r="QI1384" s="79"/>
      <c r="QJ1384" s="79"/>
      <c r="QK1384" s="79"/>
      <c r="QL1384" s="79"/>
      <c r="QM1384" s="79"/>
      <c r="QN1384" s="79"/>
      <c r="QO1384" s="79"/>
      <c r="QP1384" s="79"/>
      <c r="QQ1384" s="79"/>
      <c r="QR1384" s="79"/>
      <c r="QS1384" s="79"/>
      <c r="QT1384" s="79"/>
      <c r="QU1384" s="79"/>
      <c r="QV1384" s="79"/>
      <c r="QW1384" s="79"/>
      <c r="QX1384" s="79"/>
      <c r="QY1384" s="79"/>
      <c r="QZ1384" s="79"/>
      <c r="RA1384" s="79"/>
      <c r="RB1384" s="79"/>
      <c r="RC1384" s="79"/>
      <c r="RD1384" s="79"/>
      <c r="RE1384" s="79"/>
      <c r="RF1384" s="79"/>
      <c r="RG1384" s="79"/>
      <c r="RH1384" s="79"/>
      <c r="RI1384" s="79"/>
      <c r="RJ1384" s="79"/>
      <c r="RK1384" s="79"/>
      <c r="RL1384" s="79"/>
      <c r="RM1384" s="79"/>
      <c r="RN1384" s="79"/>
      <c r="RO1384" s="79"/>
      <c r="RP1384" s="79"/>
      <c r="RQ1384" s="79"/>
      <c r="RR1384" s="79"/>
      <c r="RS1384" s="79"/>
      <c r="RT1384" s="79"/>
      <c r="RU1384" s="79"/>
      <c r="RV1384" s="79"/>
      <c r="RW1384" s="79"/>
      <c r="RX1384" s="79"/>
      <c r="RY1384" s="79"/>
      <c r="RZ1384" s="79"/>
      <c r="SA1384" s="79"/>
      <c r="SB1384" s="79"/>
      <c r="SC1384" s="79"/>
      <c r="SD1384" s="79"/>
      <c r="SE1384" s="79"/>
      <c r="SF1384" s="79"/>
      <c r="SG1384" s="79"/>
      <c r="SH1384" s="79"/>
      <c r="SI1384" s="79"/>
      <c r="SJ1384" s="79"/>
      <c r="SK1384" s="79"/>
      <c r="SL1384" s="79"/>
      <c r="SM1384" s="79"/>
      <c r="SN1384" s="79"/>
      <c r="SO1384" s="79"/>
      <c r="SP1384" s="79"/>
      <c r="SQ1384" s="79"/>
      <c r="SR1384" s="79"/>
      <c r="SS1384" s="79"/>
      <c r="ST1384" s="79"/>
      <c r="SU1384" s="79"/>
      <c r="SV1384" s="79"/>
      <c r="SW1384" s="79"/>
      <c r="SX1384" s="79"/>
      <c r="SY1384" s="79"/>
      <c r="SZ1384" s="79"/>
      <c r="TA1384" s="79"/>
      <c r="TB1384" s="79"/>
      <c r="TC1384" s="79"/>
      <c r="TD1384" s="79"/>
      <c r="TE1384" s="79"/>
      <c r="TF1384" s="79"/>
      <c r="TG1384" s="79"/>
      <c r="TH1384" s="79"/>
      <c r="TI1384" s="79"/>
      <c r="TJ1384" s="79"/>
      <c r="TK1384" s="79"/>
      <c r="TL1384" s="79"/>
      <c r="TM1384" s="79"/>
      <c r="TN1384" s="79"/>
      <c r="TO1384" s="79"/>
      <c r="TP1384" s="79"/>
      <c r="TQ1384" s="79"/>
      <c r="TR1384" s="79"/>
      <c r="TS1384" s="79"/>
      <c r="TT1384" s="79"/>
      <c r="TU1384" s="79"/>
      <c r="TV1384" s="79"/>
      <c r="TW1384" s="79"/>
      <c r="TX1384" s="79"/>
      <c r="TY1384" s="79"/>
      <c r="TZ1384" s="79"/>
      <c r="UA1384" s="79"/>
      <c r="UB1384" s="79"/>
      <c r="UC1384" s="79"/>
      <c r="UD1384" s="79"/>
      <c r="UE1384" s="79"/>
      <c r="UF1384" s="79"/>
      <c r="UG1384" s="79"/>
      <c r="UH1384" s="79"/>
      <c r="UI1384" s="79"/>
      <c r="UJ1384" s="79"/>
      <c r="UK1384" s="79"/>
      <c r="UL1384" s="79"/>
      <c r="UM1384" s="79"/>
      <c r="UN1384" s="79"/>
      <c r="UO1384" s="79"/>
      <c r="UP1384" s="79"/>
      <c r="UQ1384" s="79"/>
      <c r="UR1384" s="79"/>
      <c r="US1384" s="79"/>
      <c r="UT1384" s="79"/>
      <c r="UU1384" s="79"/>
      <c r="UV1384" s="79"/>
      <c r="UW1384" s="79"/>
      <c r="UX1384" s="79"/>
      <c r="UY1384" s="79"/>
      <c r="UZ1384" s="79"/>
      <c r="VA1384" s="79"/>
      <c r="VB1384" s="79"/>
      <c r="VC1384" s="79"/>
      <c r="VD1384" s="79"/>
      <c r="VE1384" s="79"/>
      <c r="VF1384" s="79"/>
      <c r="VG1384" s="79"/>
      <c r="VH1384" s="79"/>
      <c r="VI1384" s="79"/>
      <c r="VJ1384" s="79"/>
      <c r="VK1384" s="79"/>
      <c r="VL1384" s="79"/>
      <c r="VM1384" s="79"/>
      <c r="VN1384" s="79"/>
      <c r="VO1384" s="79"/>
      <c r="VP1384" s="79"/>
      <c r="VQ1384" s="79"/>
      <c r="VR1384" s="79"/>
      <c r="VS1384" s="79"/>
      <c r="VT1384" s="79"/>
      <c r="VU1384" s="79"/>
      <c r="VV1384" s="79"/>
      <c r="VW1384" s="79"/>
      <c r="VX1384" s="79"/>
      <c r="VY1384" s="79"/>
      <c r="VZ1384" s="79"/>
      <c r="WA1384" s="79"/>
      <c r="WB1384" s="79"/>
      <c r="WC1384" s="79"/>
    </row>
    <row r="1385" spans="1:601" s="102" customFormat="1">
      <c r="A1385" s="54">
        <f>IF(C1385=C1384,A1384,IF(C1385=(C1384+1),A1384,(A1384+1)))</f>
        <v>205</v>
      </c>
      <c r="B1385" s="50">
        <f>IF(L1385="Stroke",IF(M1385=M1384,IF(A1385&lt;&gt;A1384,1,IF(L1384="Stroke",B1384+1,IF(L1383="Stroke",B1383+1,IF(L1382="Stroke",B1382+1,IF(L1381="Stroke",B1381+1,IF(L1380="Stroke",B1380+1,IF(L1379="Stroke",B1379+1,IF(L1378="Stroke",B1378+1,"")))))))),IF(A1385&lt;&gt;A1383,1,IF(M1385=M1383,IF(L1383="Stroke",B1383+1,IF(M1385=M1382,IF(L1382="Stroke",B1382+1,""))),1))),"")</f>
        <v>2</v>
      </c>
      <c r="C1385" s="54">
        <f t="shared" si="42"/>
        <v>52550</v>
      </c>
      <c r="D1385" s="54" t="str">
        <f t="shared" si="43"/>
        <v>201826</v>
      </c>
      <c r="E1385" s="54">
        <v>2018</v>
      </c>
      <c r="F1385" s="54">
        <v>2</v>
      </c>
      <c r="G1385" s="54">
        <v>6</v>
      </c>
      <c r="H1385" s="54">
        <v>14</v>
      </c>
      <c r="I1385" s="54">
        <v>35</v>
      </c>
      <c r="J1385" s="54">
        <v>50</v>
      </c>
      <c r="K1385" s="54">
        <v>508</v>
      </c>
      <c r="L1385" s="54" t="s">
        <v>26</v>
      </c>
      <c r="M1385" s="54">
        <v>1</v>
      </c>
      <c r="N1385" s="54" t="s">
        <v>21</v>
      </c>
      <c r="O1385" s="54" t="s">
        <v>27</v>
      </c>
      <c r="P1385" s="54">
        <v>3</v>
      </c>
      <c r="Q1385" s="54"/>
      <c r="R1385" s="61"/>
      <c r="S1385" s="61"/>
      <c r="T1385" s="61"/>
      <c r="U1385" s="79"/>
      <c r="V1385" s="79"/>
      <c r="W1385" s="79"/>
      <c r="X1385" s="79"/>
      <c r="Y1385" s="79"/>
      <c r="Z1385" s="79"/>
      <c r="AA1385" s="79"/>
      <c r="AB1385" s="79"/>
      <c r="AC1385" s="79"/>
      <c r="AD1385" s="79"/>
      <c r="AE1385" s="79"/>
      <c r="AF1385" s="79"/>
      <c r="AG1385" s="79"/>
      <c r="AH1385" s="79"/>
      <c r="AI1385" s="79"/>
      <c r="AJ1385" s="79"/>
      <c r="AK1385" s="79"/>
      <c r="AL1385" s="79"/>
      <c r="AM1385" s="79"/>
      <c r="AN1385" s="79"/>
      <c r="AO1385" s="79"/>
      <c r="AP1385" s="79"/>
      <c r="AQ1385" s="79"/>
      <c r="AR1385" s="79"/>
      <c r="AS1385" s="79"/>
      <c r="AT1385" s="79"/>
      <c r="AU1385" s="79"/>
      <c r="AV1385" s="79"/>
      <c r="AW1385" s="79"/>
      <c r="AX1385" s="79"/>
      <c r="AY1385" s="79"/>
      <c r="AZ1385" s="79"/>
      <c r="BA1385" s="79"/>
      <c r="BB1385" s="79"/>
      <c r="BC1385" s="79"/>
      <c r="BD1385" s="79"/>
      <c r="BE1385" s="79"/>
      <c r="BF1385" s="79"/>
      <c r="BG1385" s="79"/>
      <c r="BH1385" s="79"/>
      <c r="BI1385" s="79"/>
      <c r="BJ1385" s="79"/>
      <c r="BK1385" s="79"/>
      <c r="BL1385" s="79"/>
      <c r="BM1385" s="79"/>
      <c r="BN1385" s="79"/>
      <c r="BO1385" s="79"/>
      <c r="BP1385" s="79"/>
      <c r="BQ1385" s="79"/>
      <c r="BR1385" s="79"/>
      <c r="BS1385" s="79"/>
      <c r="BT1385" s="79"/>
      <c r="BU1385" s="79"/>
      <c r="BV1385" s="79"/>
      <c r="BW1385" s="79"/>
      <c r="BX1385" s="79"/>
      <c r="BY1385" s="79"/>
      <c r="BZ1385" s="79"/>
      <c r="CA1385" s="79"/>
      <c r="CB1385" s="79"/>
      <c r="CC1385" s="79"/>
      <c r="CD1385" s="79"/>
      <c r="CE1385" s="79"/>
      <c r="CF1385" s="79"/>
      <c r="CG1385" s="79"/>
      <c r="CH1385" s="79"/>
      <c r="CI1385" s="79"/>
      <c r="CJ1385" s="79"/>
      <c r="CK1385" s="79"/>
      <c r="CL1385" s="79"/>
      <c r="CM1385" s="79"/>
      <c r="CN1385" s="79"/>
      <c r="CO1385" s="79"/>
      <c r="CP1385" s="79"/>
      <c r="CQ1385" s="79"/>
      <c r="CR1385" s="79"/>
      <c r="CS1385" s="79"/>
      <c r="CT1385" s="79"/>
      <c r="CU1385" s="79"/>
      <c r="CV1385" s="79"/>
      <c r="CW1385" s="79"/>
      <c r="CX1385" s="79"/>
      <c r="CY1385" s="79"/>
      <c r="CZ1385" s="79"/>
      <c r="DA1385" s="79"/>
      <c r="DB1385" s="79"/>
      <c r="DC1385" s="79"/>
      <c r="DD1385" s="79"/>
      <c r="DE1385" s="79"/>
      <c r="DF1385" s="79"/>
      <c r="DG1385" s="79"/>
      <c r="DH1385" s="79"/>
      <c r="DI1385" s="79"/>
      <c r="DJ1385" s="79"/>
      <c r="DK1385" s="79"/>
      <c r="DL1385" s="79"/>
      <c r="DM1385" s="79"/>
      <c r="DN1385" s="79"/>
      <c r="DO1385" s="79"/>
      <c r="DP1385" s="79"/>
      <c r="DQ1385" s="79"/>
      <c r="DR1385" s="79"/>
      <c r="DS1385" s="79"/>
      <c r="DT1385" s="79"/>
      <c r="DU1385" s="79"/>
      <c r="DV1385" s="79"/>
      <c r="DW1385" s="79"/>
      <c r="DX1385" s="79"/>
      <c r="DY1385" s="79"/>
      <c r="DZ1385" s="79"/>
      <c r="EA1385" s="79"/>
      <c r="EB1385" s="79"/>
      <c r="EC1385" s="79"/>
      <c r="ED1385" s="79"/>
      <c r="EE1385" s="79"/>
      <c r="EF1385" s="79"/>
      <c r="EG1385" s="79"/>
      <c r="EH1385" s="79"/>
      <c r="EI1385" s="79"/>
      <c r="EJ1385" s="79"/>
      <c r="EK1385" s="79"/>
      <c r="EL1385" s="79"/>
      <c r="EM1385" s="79"/>
      <c r="EN1385" s="79"/>
      <c r="EO1385" s="79"/>
      <c r="EP1385" s="79"/>
      <c r="EQ1385" s="79"/>
      <c r="ER1385" s="79"/>
      <c r="ES1385" s="79"/>
      <c r="ET1385" s="79"/>
      <c r="EU1385" s="79"/>
      <c r="EV1385" s="79"/>
      <c r="EW1385" s="79"/>
      <c r="EX1385" s="79"/>
      <c r="EY1385" s="79"/>
      <c r="EZ1385" s="79"/>
      <c r="FA1385" s="79"/>
      <c r="FB1385" s="79"/>
      <c r="FC1385" s="79"/>
      <c r="FD1385" s="79"/>
      <c r="FE1385" s="79"/>
      <c r="FF1385" s="79"/>
      <c r="FG1385" s="79"/>
      <c r="FH1385" s="79"/>
      <c r="FI1385" s="79"/>
      <c r="FJ1385" s="79"/>
      <c r="FK1385" s="79"/>
      <c r="FL1385" s="79"/>
      <c r="FM1385" s="79"/>
      <c r="FN1385" s="79"/>
      <c r="FO1385" s="79"/>
      <c r="FP1385" s="79"/>
      <c r="FQ1385" s="79"/>
      <c r="FR1385" s="79"/>
      <c r="FS1385" s="79"/>
      <c r="FT1385" s="79"/>
      <c r="FU1385" s="79"/>
      <c r="FV1385" s="79"/>
      <c r="FW1385" s="79"/>
      <c r="FX1385" s="79"/>
      <c r="FY1385" s="79"/>
      <c r="FZ1385" s="79"/>
      <c r="GA1385" s="79"/>
      <c r="GB1385" s="79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79"/>
      <c r="HP1385" s="79"/>
      <c r="HQ1385" s="79"/>
      <c r="HR1385" s="79"/>
      <c r="HS1385" s="79"/>
      <c r="HT1385" s="79"/>
      <c r="HU1385" s="79"/>
      <c r="HV1385" s="79"/>
      <c r="HW1385" s="79"/>
      <c r="HX1385" s="79"/>
      <c r="HY1385" s="79"/>
      <c r="HZ1385" s="79"/>
      <c r="IA1385" s="79"/>
      <c r="IB1385" s="79"/>
      <c r="IC1385" s="79"/>
      <c r="ID1385" s="79"/>
      <c r="IE1385" s="79"/>
      <c r="IF1385" s="79"/>
      <c r="IG1385" s="79"/>
      <c r="IH1385" s="79"/>
      <c r="II1385" s="79"/>
      <c r="IJ1385" s="79"/>
      <c r="IK1385" s="79"/>
      <c r="IL1385" s="79"/>
      <c r="IM1385" s="79"/>
      <c r="IN1385" s="79"/>
      <c r="IO1385" s="79"/>
      <c r="IP1385" s="79"/>
      <c r="IQ1385" s="79"/>
      <c r="IR1385" s="79"/>
      <c r="IS1385" s="79"/>
      <c r="IT1385" s="79"/>
      <c r="IU1385" s="79"/>
      <c r="IV1385" s="79"/>
      <c r="IW1385" s="79"/>
      <c r="IX1385" s="79"/>
      <c r="IY1385" s="79"/>
      <c r="IZ1385" s="79"/>
      <c r="JA1385" s="79"/>
      <c r="JB1385" s="79"/>
      <c r="JC1385" s="79"/>
      <c r="JD1385" s="79"/>
      <c r="JE1385" s="79"/>
      <c r="JF1385" s="79"/>
      <c r="JG1385" s="79"/>
      <c r="JH1385" s="79"/>
      <c r="JI1385" s="79"/>
      <c r="JJ1385" s="79"/>
      <c r="JK1385" s="79"/>
      <c r="JL1385" s="79"/>
      <c r="JM1385" s="79"/>
      <c r="JN1385" s="79"/>
      <c r="JO1385" s="79"/>
      <c r="JP1385" s="79"/>
      <c r="JQ1385" s="79"/>
      <c r="JR1385" s="79"/>
      <c r="JS1385" s="79"/>
      <c r="JT1385" s="79"/>
      <c r="JU1385" s="79"/>
      <c r="JV1385" s="79"/>
      <c r="JW1385" s="79"/>
      <c r="JX1385" s="79"/>
      <c r="JY1385" s="79"/>
      <c r="JZ1385" s="79"/>
      <c r="KA1385" s="79"/>
      <c r="KB1385" s="79"/>
      <c r="KC1385" s="79"/>
      <c r="KD1385" s="79"/>
      <c r="KE1385" s="79"/>
      <c r="KF1385" s="79"/>
      <c r="KG1385" s="79"/>
      <c r="KH1385" s="79"/>
      <c r="KI1385" s="79"/>
      <c r="KJ1385" s="79"/>
      <c r="KK1385" s="79"/>
      <c r="KL1385" s="79"/>
      <c r="KM1385" s="79"/>
      <c r="KN1385" s="79"/>
      <c r="KO1385" s="79"/>
      <c r="KP1385" s="79"/>
      <c r="KQ1385" s="79"/>
      <c r="KR1385" s="79"/>
      <c r="KS1385" s="79"/>
      <c r="KT1385" s="79"/>
      <c r="KU1385" s="79"/>
      <c r="KV1385" s="79"/>
      <c r="KW1385" s="79"/>
      <c r="KX1385" s="79"/>
      <c r="KY1385" s="79"/>
      <c r="KZ1385" s="79"/>
      <c r="LA1385" s="79"/>
      <c r="LB1385" s="79"/>
      <c r="LC1385" s="79"/>
      <c r="LD1385" s="79"/>
      <c r="LE1385" s="79"/>
      <c r="LF1385" s="79"/>
      <c r="LG1385" s="79"/>
      <c r="LH1385" s="79"/>
      <c r="LI1385" s="79"/>
      <c r="LJ1385" s="79"/>
      <c r="LK1385" s="79"/>
      <c r="LL1385" s="79"/>
      <c r="LM1385" s="79"/>
      <c r="LN1385" s="79"/>
      <c r="LO1385" s="79"/>
      <c r="LP1385" s="79"/>
      <c r="LQ1385" s="79"/>
      <c r="LR1385" s="79"/>
      <c r="LS1385" s="79"/>
      <c r="LT1385" s="79"/>
      <c r="LU1385" s="79"/>
      <c r="LV1385" s="79"/>
      <c r="LW1385" s="79"/>
      <c r="LX1385" s="79"/>
      <c r="LY1385" s="79"/>
      <c r="LZ1385" s="79"/>
      <c r="MA1385" s="79"/>
      <c r="MB1385" s="79"/>
      <c r="MC1385" s="79"/>
      <c r="MD1385" s="79"/>
      <c r="ME1385" s="79"/>
      <c r="MF1385" s="79"/>
      <c r="MG1385" s="79"/>
      <c r="MH1385" s="79"/>
      <c r="MI1385" s="79"/>
      <c r="MJ1385" s="79"/>
      <c r="MK1385" s="79"/>
      <c r="ML1385" s="79"/>
      <c r="MM1385" s="79"/>
      <c r="MN1385" s="79"/>
      <c r="MO1385" s="79"/>
      <c r="MP1385" s="79"/>
      <c r="MQ1385" s="79"/>
      <c r="MR1385" s="79"/>
      <c r="MS1385" s="79"/>
      <c r="MT1385" s="79"/>
      <c r="MU1385" s="79"/>
      <c r="MV1385" s="79"/>
      <c r="MW1385" s="79"/>
      <c r="MX1385" s="79"/>
      <c r="MY1385" s="79"/>
      <c r="MZ1385" s="79"/>
      <c r="NA1385" s="79"/>
      <c r="NB1385" s="79"/>
      <c r="NC1385" s="79"/>
      <c r="ND1385" s="79"/>
      <c r="NE1385" s="79"/>
      <c r="NF1385" s="79"/>
      <c r="NG1385" s="79"/>
      <c r="NH1385" s="79"/>
      <c r="NI1385" s="79"/>
      <c r="NJ1385" s="79"/>
      <c r="NK1385" s="79"/>
      <c r="NL1385" s="79"/>
      <c r="NM1385" s="79"/>
      <c r="NN1385" s="79"/>
      <c r="NO1385" s="79"/>
      <c r="NP1385" s="79"/>
      <c r="NQ1385" s="79"/>
      <c r="NR1385" s="79"/>
      <c r="NS1385" s="79"/>
      <c r="NT1385" s="79"/>
      <c r="NU1385" s="79"/>
      <c r="NV1385" s="79"/>
      <c r="NW1385" s="79"/>
      <c r="NX1385" s="79"/>
      <c r="NY1385" s="79"/>
      <c r="NZ1385" s="79"/>
      <c r="OA1385" s="79"/>
      <c r="OB1385" s="79"/>
      <c r="OC1385" s="79"/>
      <c r="OD1385" s="79"/>
      <c r="OE1385" s="79"/>
      <c r="OF1385" s="79"/>
      <c r="OG1385" s="79"/>
      <c r="OH1385" s="79"/>
      <c r="OI1385" s="79"/>
      <c r="OJ1385" s="79"/>
      <c r="OK1385" s="79"/>
      <c r="OL1385" s="79"/>
      <c r="OM1385" s="79"/>
      <c r="ON1385" s="79"/>
      <c r="OO1385" s="79"/>
      <c r="OP1385" s="79"/>
      <c r="OQ1385" s="79"/>
      <c r="OR1385" s="79"/>
      <c r="OS1385" s="79"/>
      <c r="OT1385" s="79"/>
      <c r="OU1385" s="79"/>
      <c r="OV1385" s="79"/>
      <c r="OW1385" s="79"/>
      <c r="OX1385" s="79"/>
      <c r="OY1385" s="79"/>
      <c r="OZ1385" s="79"/>
      <c r="PA1385" s="79"/>
      <c r="PB1385" s="79"/>
      <c r="PC1385" s="79"/>
      <c r="PD1385" s="79"/>
      <c r="PE1385" s="79"/>
      <c r="PF1385" s="79"/>
      <c r="PG1385" s="79"/>
      <c r="PH1385" s="79"/>
      <c r="PI1385" s="79"/>
      <c r="PJ1385" s="79"/>
      <c r="PK1385" s="79"/>
      <c r="PL1385" s="79"/>
      <c r="PM1385" s="79"/>
      <c r="PN1385" s="79"/>
      <c r="PO1385" s="79"/>
      <c r="PP1385" s="79"/>
      <c r="PQ1385" s="79"/>
      <c r="PR1385" s="79"/>
      <c r="PS1385" s="79"/>
      <c r="PT1385" s="79"/>
      <c r="PU1385" s="79"/>
      <c r="PV1385" s="79"/>
      <c r="PW1385" s="79"/>
      <c r="PX1385" s="79"/>
      <c r="PY1385" s="79"/>
      <c r="PZ1385" s="79"/>
      <c r="QA1385" s="79"/>
      <c r="QB1385" s="79"/>
      <c r="QC1385" s="79"/>
      <c r="QD1385" s="79"/>
      <c r="QE1385" s="79"/>
      <c r="QF1385" s="79"/>
      <c r="QG1385" s="79"/>
      <c r="QH1385" s="79"/>
      <c r="QI1385" s="79"/>
      <c r="QJ1385" s="79"/>
      <c r="QK1385" s="79"/>
      <c r="QL1385" s="79"/>
      <c r="QM1385" s="79"/>
      <c r="QN1385" s="79"/>
      <c r="QO1385" s="79"/>
      <c r="QP1385" s="79"/>
      <c r="QQ1385" s="79"/>
      <c r="QR1385" s="79"/>
      <c r="QS1385" s="79"/>
      <c r="QT1385" s="79"/>
      <c r="QU1385" s="79"/>
      <c r="QV1385" s="79"/>
      <c r="QW1385" s="79"/>
      <c r="QX1385" s="79"/>
      <c r="QY1385" s="79"/>
      <c r="QZ1385" s="79"/>
      <c r="RA1385" s="79"/>
      <c r="RB1385" s="79"/>
      <c r="RC1385" s="79"/>
      <c r="RD1385" s="79"/>
      <c r="RE1385" s="79"/>
      <c r="RF1385" s="79"/>
      <c r="RG1385" s="79"/>
      <c r="RH1385" s="79"/>
      <c r="RI1385" s="79"/>
      <c r="RJ1385" s="79"/>
      <c r="RK1385" s="79"/>
      <c r="RL1385" s="79"/>
      <c r="RM1385" s="79"/>
      <c r="RN1385" s="79"/>
      <c r="RO1385" s="79"/>
      <c r="RP1385" s="79"/>
      <c r="RQ1385" s="79"/>
      <c r="RR1385" s="79"/>
      <c r="RS1385" s="79"/>
      <c r="RT1385" s="79"/>
      <c r="RU1385" s="79"/>
      <c r="RV1385" s="79"/>
      <c r="RW1385" s="79"/>
      <c r="RX1385" s="79"/>
      <c r="RY1385" s="79"/>
      <c r="RZ1385" s="79"/>
      <c r="SA1385" s="79"/>
      <c r="SB1385" s="79"/>
      <c r="SC1385" s="79"/>
      <c r="SD1385" s="79"/>
      <c r="SE1385" s="79"/>
      <c r="SF1385" s="79"/>
      <c r="SG1385" s="79"/>
      <c r="SH1385" s="79"/>
      <c r="SI1385" s="79"/>
      <c r="SJ1385" s="79"/>
      <c r="SK1385" s="79"/>
      <c r="SL1385" s="79"/>
      <c r="SM1385" s="79"/>
      <c r="SN1385" s="79"/>
      <c r="SO1385" s="79"/>
      <c r="SP1385" s="79"/>
      <c r="SQ1385" s="79"/>
      <c r="SR1385" s="79"/>
      <c r="SS1385" s="79"/>
      <c r="ST1385" s="79"/>
      <c r="SU1385" s="79"/>
      <c r="SV1385" s="79"/>
      <c r="SW1385" s="79"/>
      <c r="SX1385" s="79"/>
      <c r="SY1385" s="79"/>
      <c r="SZ1385" s="79"/>
      <c r="TA1385" s="79"/>
      <c r="TB1385" s="79"/>
      <c r="TC1385" s="79"/>
      <c r="TD1385" s="79"/>
      <c r="TE1385" s="79"/>
      <c r="TF1385" s="79"/>
      <c r="TG1385" s="79"/>
      <c r="TH1385" s="79"/>
      <c r="TI1385" s="79"/>
      <c r="TJ1385" s="79"/>
      <c r="TK1385" s="79"/>
      <c r="TL1385" s="79"/>
      <c r="TM1385" s="79"/>
      <c r="TN1385" s="79"/>
      <c r="TO1385" s="79"/>
      <c r="TP1385" s="79"/>
      <c r="TQ1385" s="79"/>
      <c r="TR1385" s="79"/>
      <c r="TS1385" s="79"/>
      <c r="TT1385" s="79"/>
      <c r="TU1385" s="79"/>
      <c r="TV1385" s="79"/>
      <c r="TW1385" s="79"/>
      <c r="TX1385" s="79"/>
      <c r="TY1385" s="79"/>
      <c r="TZ1385" s="79"/>
      <c r="UA1385" s="79"/>
      <c r="UB1385" s="79"/>
      <c r="UC1385" s="79"/>
      <c r="UD1385" s="79"/>
      <c r="UE1385" s="79"/>
      <c r="UF1385" s="79"/>
      <c r="UG1385" s="79"/>
      <c r="UH1385" s="79"/>
      <c r="UI1385" s="79"/>
      <c r="UJ1385" s="79"/>
      <c r="UK1385" s="79"/>
      <c r="UL1385" s="79"/>
      <c r="UM1385" s="79"/>
      <c r="UN1385" s="79"/>
      <c r="UO1385" s="79"/>
      <c r="UP1385" s="79"/>
      <c r="UQ1385" s="79"/>
      <c r="UR1385" s="79"/>
      <c r="US1385" s="79"/>
      <c r="UT1385" s="79"/>
      <c r="UU1385" s="79"/>
      <c r="UV1385" s="79"/>
      <c r="UW1385" s="79"/>
      <c r="UX1385" s="79"/>
      <c r="UY1385" s="79"/>
      <c r="UZ1385" s="79"/>
      <c r="VA1385" s="79"/>
      <c r="VB1385" s="79"/>
      <c r="VC1385" s="79"/>
      <c r="VD1385" s="79"/>
      <c r="VE1385" s="79"/>
      <c r="VF1385" s="79"/>
      <c r="VG1385" s="79"/>
      <c r="VH1385" s="79"/>
      <c r="VI1385" s="79"/>
      <c r="VJ1385" s="79"/>
      <c r="VK1385" s="79"/>
      <c r="VL1385" s="79"/>
      <c r="VM1385" s="79"/>
      <c r="VN1385" s="79"/>
      <c r="VO1385" s="79"/>
      <c r="VP1385" s="79"/>
      <c r="VQ1385" s="79"/>
      <c r="VR1385" s="79"/>
      <c r="VS1385" s="79"/>
      <c r="VT1385" s="79"/>
      <c r="VU1385" s="79"/>
      <c r="VV1385" s="79"/>
      <c r="VW1385" s="79"/>
      <c r="VX1385" s="79"/>
      <c r="VY1385" s="79"/>
      <c r="VZ1385" s="79"/>
      <c r="WA1385" s="79"/>
      <c r="WB1385" s="79"/>
      <c r="WC1385" s="79"/>
    </row>
    <row r="1386" spans="1:601" s="103" customFormat="1">
      <c r="A1386" s="54">
        <f>IF(C1386=C1385,A1385,IF(C1386=(C1385+1),A1385,(A1385+1)))</f>
        <v>205</v>
      </c>
      <c r="B1386" s="50" t="str">
        <f>IF(L1386="Stroke",IF(M1386=M1385,IF(A1386&lt;&gt;A1385,1,IF(L1385="Stroke",B1385+1,IF(L1384="Stroke",B1384+1,IF(L1383="Stroke",B1383+1,IF(L1382="Stroke",B1382+1,IF(L1381="Stroke",B1381+1,IF(L1380="Stroke",B1380+1,IF(L1379="Stroke",B1379+1,"")))))))),IF(A1386&lt;&gt;A1384,1,IF(M1386=M1384,IF(L1384="Stroke",B1384+1,IF(M1386=M1383,IF(L1383="Stroke",B1383+1,""))),1))),"")</f>
        <v/>
      </c>
      <c r="C1386" s="54">
        <f t="shared" si="42"/>
        <v>52550</v>
      </c>
      <c r="D1386" s="54" t="str">
        <f t="shared" si="43"/>
        <v>201826</v>
      </c>
      <c r="E1386" s="54">
        <v>2018</v>
      </c>
      <c r="F1386" s="54">
        <v>2</v>
      </c>
      <c r="G1386" s="54">
        <v>6</v>
      </c>
      <c r="H1386" s="54">
        <v>14</v>
      </c>
      <c r="I1386" s="54">
        <v>35</v>
      </c>
      <c r="J1386" s="54">
        <v>50</v>
      </c>
      <c r="K1386" s="54">
        <v>509</v>
      </c>
      <c r="L1386" s="54" t="s">
        <v>29</v>
      </c>
      <c r="M1386" s="54">
        <v>1</v>
      </c>
      <c r="N1386" s="54" t="s">
        <v>21</v>
      </c>
      <c r="O1386" s="54" t="s">
        <v>27</v>
      </c>
      <c r="P1386" s="54">
        <v>0</v>
      </c>
      <c r="Q1386" s="54"/>
      <c r="R1386" s="61"/>
      <c r="S1386" s="61"/>
      <c r="T1386" s="61"/>
      <c r="U1386" s="79"/>
      <c r="V1386" s="79"/>
      <c r="W1386" s="79"/>
      <c r="X1386" s="79"/>
      <c r="Y1386" s="79"/>
      <c r="Z1386" s="79"/>
      <c r="AA1386" s="79"/>
      <c r="AB1386" s="79"/>
      <c r="AC1386" s="79"/>
      <c r="AD1386" s="79"/>
      <c r="AE1386" s="79"/>
      <c r="AF1386" s="79"/>
      <c r="AG1386" s="79"/>
      <c r="AH1386" s="79"/>
      <c r="AI1386" s="79"/>
      <c r="AJ1386" s="79"/>
      <c r="AK1386" s="79"/>
      <c r="AL1386" s="79"/>
      <c r="AM1386" s="79"/>
      <c r="AN1386" s="79"/>
      <c r="AO1386" s="79"/>
      <c r="AP1386" s="79"/>
      <c r="AQ1386" s="79"/>
      <c r="AR1386" s="79"/>
      <c r="AS1386" s="79"/>
      <c r="AT1386" s="79"/>
      <c r="AU1386" s="79"/>
      <c r="AV1386" s="79"/>
      <c r="AW1386" s="79"/>
      <c r="AX1386" s="79"/>
      <c r="AY1386" s="79"/>
      <c r="AZ1386" s="79"/>
      <c r="BA1386" s="79"/>
      <c r="BB1386" s="79"/>
      <c r="BC1386" s="79"/>
      <c r="BD1386" s="79"/>
      <c r="BE1386" s="79"/>
      <c r="BF1386" s="79"/>
      <c r="BG1386" s="79"/>
      <c r="BH1386" s="79"/>
      <c r="BI1386" s="79"/>
      <c r="BJ1386" s="79"/>
      <c r="BK1386" s="79"/>
      <c r="BL1386" s="79"/>
      <c r="BM1386" s="79"/>
      <c r="BN1386" s="79"/>
      <c r="BO1386" s="79"/>
      <c r="BP1386" s="79"/>
      <c r="BQ1386" s="79"/>
      <c r="BR1386" s="79"/>
      <c r="BS1386" s="79"/>
      <c r="BT1386" s="79"/>
      <c r="BU1386" s="79"/>
      <c r="BV1386" s="79"/>
      <c r="BW1386" s="79"/>
      <c r="BX1386" s="79"/>
      <c r="BY1386" s="79"/>
      <c r="BZ1386" s="79"/>
      <c r="CA1386" s="79"/>
      <c r="CB1386" s="79"/>
      <c r="CC1386" s="79"/>
      <c r="CD1386" s="79"/>
      <c r="CE1386" s="79"/>
      <c r="CF1386" s="79"/>
      <c r="CG1386" s="79"/>
      <c r="CH1386" s="79"/>
      <c r="CI1386" s="79"/>
      <c r="CJ1386" s="79"/>
      <c r="CK1386" s="79"/>
      <c r="CL1386" s="79"/>
      <c r="CM1386" s="79"/>
      <c r="CN1386" s="79"/>
      <c r="CO1386" s="79"/>
      <c r="CP1386" s="79"/>
      <c r="CQ1386" s="79"/>
      <c r="CR1386" s="79"/>
      <c r="CS1386" s="79"/>
      <c r="CT1386" s="79"/>
      <c r="CU1386" s="79"/>
      <c r="CV1386" s="79"/>
      <c r="CW1386" s="79"/>
      <c r="CX1386" s="79"/>
      <c r="CY1386" s="79"/>
      <c r="CZ1386" s="79"/>
      <c r="DA1386" s="79"/>
      <c r="DB1386" s="79"/>
      <c r="DC1386" s="79"/>
      <c r="DD1386" s="79"/>
      <c r="DE1386" s="79"/>
      <c r="DF1386" s="79"/>
      <c r="DG1386" s="79"/>
      <c r="DH1386" s="79"/>
      <c r="DI1386" s="79"/>
      <c r="DJ1386" s="79"/>
      <c r="DK1386" s="79"/>
      <c r="DL1386" s="79"/>
      <c r="DM1386" s="79"/>
      <c r="DN1386" s="79"/>
      <c r="DO1386" s="79"/>
      <c r="DP1386" s="79"/>
      <c r="DQ1386" s="79"/>
      <c r="DR1386" s="79"/>
      <c r="DS1386" s="79"/>
      <c r="DT1386" s="79"/>
      <c r="DU1386" s="79"/>
      <c r="DV1386" s="79"/>
      <c r="DW1386" s="79"/>
      <c r="DX1386" s="79"/>
      <c r="DY1386" s="79"/>
      <c r="DZ1386" s="79"/>
      <c r="EA1386" s="79"/>
      <c r="EB1386" s="79"/>
      <c r="EC1386" s="79"/>
      <c r="ED1386" s="79"/>
      <c r="EE1386" s="79"/>
      <c r="EF1386" s="79"/>
      <c r="EG1386" s="79"/>
      <c r="EH1386" s="79"/>
      <c r="EI1386" s="79"/>
      <c r="EJ1386" s="79"/>
      <c r="EK1386" s="79"/>
      <c r="EL1386" s="79"/>
      <c r="EM1386" s="79"/>
      <c r="EN1386" s="79"/>
      <c r="EO1386" s="79"/>
      <c r="EP1386" s="79"/>
      <c r="EQ1386" s="79"/>
      <c r="ER1386" s="79"/>
      <c r="ES1386" s="79"/>
      <c r="ET1386" s="79"/>
      <c r="EU1386" s="79"/>
      <c r="EV1386" s="79"/>
      <c r="EW1386" s="79"/>
      <c r="EX1386" s="79"/>
      <c r="EY1386" s="79"/>
      <c r="EZ1386" s="79"/>
      <c r="FA1386" s="79"/>
      <c r="FB1386" s="79"/>
      <c r="FC1386" s="79"/>
      <c r="FD1386" s="79"/>
      <c r="FE1386" s="79"/>
      <c r="FF1386" s="79"/>
      <c r="FG1386" s="79"/>
      <c r="FH1386" s="79"/>
      <c r="FI1386" s="79"/>
      <c r="FJ1386" s="79"/>
      <c r="FK1386" s="79"/>
      <c r="FL1386" s="79"/>
      <c r="FM1386" s="79"/>
      <c r="FN1386" s="79"/>
      <c r="FO1386" s="79"/>
      <c r="FP1386" s="79"/>
      <c r="FQ1386" s="79"/>
      <c r="FR1386" s="79"/>
      <c r="FS1386" s="79"/>
      <c r="FT1386" s="79"/>
      <c r="FU1386" s="79"/>
      <c r="FV1386" s="79"/>
      <c r="FW1386" s="79"/>
      <c r="FX1386" s="79"/>
      <c r="FY1386" s="79"/>
      <c r="FZ1386" s="79"/>
      <c r="GA1386" s="79"/>
      <c r="GB1386" s="79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79"/>
      <c r="HP1386" s="79"/>
      <c r="HQ1386" s="79"/>
      <c r="HR1386" s="79"/>
      <c r="HS1386" s="79"/>
      <c r="HT1386" s="79"/>
      <c r="HU1386" s="79"/>
      <c r="HV1386" s="79"/>
      <c r="HW1386" s="79"/>
      <c r="HX1386" s="79"/>
      <c r="HY1386" s="79"/>
      <c r="HZ1386" s="79"/>
      <c r="IA1386" s="79"/>
      <c r="IB1386" s="79"/>
      <c r="IC1386" s="79"/>
      <c r="ID1386" s="79"/>
      <c r="IE1386" s="79"/>
      <c r="IF1386" s="79"/>
      <c r="IG1386" s="79"/>
      <c r="IH1386" s="79"/>
      <c r="II1386" s="79"/>
      <c r="IJ1386" s="79"/>
      <c r="IK1386" s="79"/>
      <c r="IL1386" s="79"/>
      <c r="IM1386" s="79"/>
      <c r="IN1386" s="79"/>
      <c r="IO1386" s="79"/>
      <c r="IP1386" s="79"/>
      <c r="IQ1386" s="79"/>
      <c r="IR1386" s="79"/>
      <c r="IS1386" s="79"/>
      <c r="IT1386" s="79"/>
      <c r="IU1386" s="79"/>
      <c r="IV1386" s="79"/>
      <c r="IW1386" s="79"/>
      <c r="IX1386" s="79"/>
      <c r="IY1386" s="79"/>
      <c r="IZ1386" s="79"/>
      <c r="JA1386" s="79"/>
      <c r="JB1386" s="79"/>
      <c r="JC1386" s="79"/>
      <c r="JD1386" s="79"/>
      <c r="JE1386" s="79"/>
      <c r="JF1386" s="79"/>
      <c r="JG1386" s="79"/>
      <c r="JH1386" s="79"/>
      <c r="JI1386" s="79"/>
      <c r="JJ1386" s="79"/>
      <c r="JK1386" s="79"/>
      <c r="JL1386" s="79"/>
      <c r="JM1386" s="79"/>
      <c r="JN1386" s="79"/>
      <c r="JO1386" s="79"/>
      <c r="JP1386" s="79"/>
      <c r="JQ1386" s="79"/>
      <c r="JR1386" s="79"/>
      <c r="JS1386" s="79"/>
      <c r="JT1386" s="79"/>
      <c r="JU1386" s="79"/>
      <c r="JV1386" s="79"/>
      <c r="JW1386" s="79"/>
      <c r="JX1386" s="79"/>
      <c r="JY1386" s="79"/>
      <c r="JZ1386" s="79"/>
      <c r="KA1386" s="79"/>
      <c r="KB1386" s="79"/>
      <c r="KC1386" s="79"/>
      <c r="KD1386" s="79"/>
      <c r="KE1386" s="79"/>
      <c r="KF1386" s="79"/>
      <c r="KG1386" s="79"/>
      <c r="KH1386" s="79"/>
      <c r="KI1386" s="79"/>
      <c r="KJ1386" s="79"/>
      <c r="KK1386" s="79"/>
      <c r="KL1386" s="79"/>
      <c r="KM1386" s="79"/>
      <c r="KN1386" s="79"/>
      <c r="KO1386" s="79"/>
      <c r="KP1386" s="79"/>
      <c r="KQ1386" s="79"/>
      <c r="KR1386" s="79"/>
      <c r="KS1386" s="79"/>
      <c r="KT1386" s="79"/>
      <c r="KU1386" s="79"/>
      <c r="KV1386" s="79"/>
      <c r="KW1386" s="79"/>
      <c r="KX1386" s="79"/>
      <c r="KY1386" s="79"/>
      <c r="KZ1386" s="79"/>
      <c r="LA1386" s="79"/>
      <c r="LB1386" s="79"/>
      <c r="LC1386" s="79"/>
      <c r="LD1386" s="79"/>
      <c r="LE1386" s="79"/>
      <c r="LF1386" s="79"/>
      <c r="LG1386" s="79"/>
      <c r="LH1386" s="79"/>
      <c r="LI1386" s="79"/>
      <c r="LJ1386" s="79"/>
      <c r="LK1386" s="79"/>
      <c r="LL1386" s="79"/>
      <c r="LM1386" s="79"/>
      <c r="LN1386" s="79"/>
      <c r="LO1386" s="79"/>
      <c r="LP1386" s="79"/>
      <c r="LQ1386" s="79"/>
      <c r="LR1386" s="79"/>
      <c r="LS1386" s="79"/>
      <c r="LT1386" s="79"/>
      <c r="LU1386" s="79"/>
      <c r="LV1386" s="79"/>
      <c r="LW1386" s="79"/>
      <c r="LX1386" s="79"/>
      <c r="LY1386" s="79"/>
      <c r="LZ1386" s="79"/>
      <c r="MA1386" s="79"/>
      <c r="MB1386" s="79"/>
      <c r="MC1386" s="79"/>
      <c r="MD1386" s="79"/>
      <c r="ME1386" s="79"/>
      <c r="MF1386" s="79"/>
      <c r="MG1386" s="79"/>
      <c r="MH1386" s="79"/>
      <c r="MI1386" s="79"/>
      <c r="MJ1386" s="79"/>
      <c r="MK1386" s="79"/>
      <c r="ML1386" s="79"/>
      <c r="MM1386" s="79"/>
      <c r="MN1386" s="79"/>
      <c r="MO1386" s="79"/>
      <c r="MP1386" s="79"/>
      <c r="MQ1386" s="79"/>
      <c r="MR1386" s="79"/>
      <c r="MS1386" s="79"/>
      <c r="MT1386" s="79"/>
      <c r="MU1386" s="79"/>
      <c r="MV1386" s="79"/>
      <c r="MW1386" s="79"/>
      <c r="MX1386" s="79"/>
      <c r="MY1386" s="79"/>
      <c r="MZ1386" s="79"/>
      <c r="NA1386" s="79"/>
      <c r="NB1386" s="79"/>
      <c r="NC1386" s="79"/>
      <c r="ND1386" s="79"/>
      <c r="NE1386" s="79"/>
      <c r="NF1386" s="79"/>
      <c r="NG1386" s="79"/>
      <c r="NH1386" s="79"/>
      <c r="NI1386" s="79"/>
      <c r="NJ1386" s="79"/>
      <c r="NK1386" s="79"/>
      <c r="NL1386" s="79"/>
      <c r="NM1386" s="79"/>
      <c r="NN1386" s="79"/>
      <c r="NO1386" s="79"/>
      <c r="NP1386" s="79"/>
      <c r="NQ1386" s="79"/>
      <c r="NR1386" s="79"/>
      <c r="NS1386" s="79"/>
      <c r="NT1386" s="79"/>
      <c r="NU1386" s="79"/>
      <c r="NV1386" s="79"/>
      <c r="NW1386" s="79"/>
      <c r="NX1386" s="79"/>
      <c r="NY1386" s="79"/>
      <c r="NZ1386" s="79"/>
      <c r="OA1386" s="79"/>
      <c r="OB1386" s="79"/>
      <c r="OC1386" s="79"/>
      <c r="OD1386" s="79"/>
      <c r="OE1386" s="79"/>
      <c r="OF1386" s="79"/>
      <c r="OG1386" s="79"/>
      <c r="OH1386" s="79"/>
      <c r="OI1386" s="79"/>
      <c r="OJ1386" s="79"/>
      <c r="OK1386" s="79"/>
      <c r="OL1386" s="79"/>
      <c r="OM1386" s="79"/>
      <c r="ON1386" s="79"/>
      <c r="OO1386" s="79"/>
      <c r="OP1386" s="79"/>
      <c r="OQ1386" s="79"/>
      <c r="OR1386" s="79"/>
      <c r="OS1386" s="79"/>
      <c r="OT1386" s="79"/>
      <c r="OU1386" s="79"/>
      <c r="OV1386" s="79"/>
      <c r="OW1386" s="79"/>
      <c r="OX1386" s="79"/>
      <c r="OY1386" s="79"/>
      <c r="OZ1386" s="79"/>
      <c r="PA1386" s="79"/>
      <c r="PB1386" s="79"/>
      <c r="PC1386" s="79"/>
      <c r="PD1386" s="79"/>
      <c r="PE1386" s="79"/>
      <c r="PF1386" s="79"/>
      <c r="PG1386" s="79"/>
      <c r="PH1386" s="79"/>
      <c r="PI1386" s="79"/>
      <c r="PJ1386" s="79"/>
      <c r="PK1386" s="79"/>
      <c r="PL1386" s="79"/>
      <c r="PM1386" s="79"/>
      <c r="PN1386" s="79"/>
      <c r="PO1386" s="79"/>
      <c r="PP1386" s="79"/>
      <c r="PQ1386" s="79"/>
      <c r="PR1386" s="79"/>
      <c r="PS1386" s="79"/>
      <c r="PT1386" s="79"/>
      <c r="PU1386" s="79"/>
      <c r="PV1386" s="79"/>
      <c r="PW1386" s="79"/>
      <c r="PX1386" s="79"/>
      <c r="PY1386" s="79"/>
      <c r="PZ1386" s="79"/>
      <c r="QA1386" s="79"/>
      <c r="QB1386" s="79"/>
      <c r="QC1386" s="79"/>
      <c r="QD1386" s="79"/>
      <c r="QE1386" s="79"/>
      <c r="QF1386" s="79"/>
      <c r="QG1386" s="79"/>
      <c r="QH1386" s="79"/>
      <c r="QI1386" s="79"/>
      <c r="QJ1386" s="79"/>
      <c r="QK1386" s="79"/>
      <c r="QL1386" s="79"/>
      <c r="QM1386" s="79"/>
      <c r="QN1386" s="79"/>
      <c r="QO1386" s="79"/>
      <c r="QP1386" s="79"/>
      <c r="QQ1386" s="79"/>
      <c r="QR1386" s="79"/>
      <c r="QS1386" s="79"/>
      <c r="QT1386" s="79"/>
      <c r="QU1386" s="79"/>
      <c r="QV1386" s="79"/>
      <c r="QW1386" s="79"/>
      <c r="QX1386" s="79"/>
      <c r="QY1386" s="79"/>
      <c r="QZ1386" s="79"/>
      <c r="RA1386" s="79"/>
      <c r="RB1386" s="79"/>
      <c r="RC1386" s="79"/>
      <c r="RD1386" s="79"/>
      <c r="RE1386" s="79"/>
      <c r="RF1386" s="79"/>
      <c r="RG1386" s="79"/>
      <c r="RH1386" s="79"/>
      <c r="RI1386" s="79"/>
      <c r="RJ1386" s="79"/>
      <c r="RK1386" s="79"/>
      <c r="RL1386" s="79"/>
      <c r="RM1386" s="79"/>
      <c r="RN1386" s="79"/>
      <c r="RO1386" s="79"/>
      <c r="RP1386" s="79"/>
      <c r="RQ1386" s="79"/>
      <c r="RR1386" s="79"/>
      <c r="RS1386" s="79"/>
      <c r="RT1386" s="79"/>
      <c r="RU1386" s="79"/>
      <c r="RV1386" s="79"/>
      <c r="RW1386" s="79"/>
      <c r="RX1386" s="79"/>
      <c r="RY1386" s="79"/>
      <c r="RZ1386" s="79"/>
      <c r="SA1386" s="79"/>
      <c r="SB1386" s="79"/>
      <c r="SC1386" s="79"/>
      <c r="SD1386" s="79"/>
      <c r="SE1386" s="79"/>
      <c r="SF1386" s="79"/>
      <c r="SG1386" s="79"/>
      <c r="SH1386" s="79"/>
      <c r="SI1386" s="79"/>
      <c r="SJ1386" s="79"/>
      <c r="SK1386" s="79"/>
      <c r="SL1386" s="79"/>
      <c r="SM1386" s="79"/>
      <c r="SN1386" s="79"/>
      <c r="SO1386" s="79"/>
      <c r="SP1386" s="79"/>
      <c r="SQ1386" s="79"/>
      <c r="SR1386" s="79"/>
      <c r="SS1386" s="79"/>
      <c r="ST1386" s="79"/>
      <c r="SU1386" s="79"/>
      <c r="SV1386" s="79"/>
      <c r="SW1386" s="79"/>
      <c r="SX1386" s="79"/>
      <c r="SY1386" s="79"/>
      <c r="SZ1386" s="79"/>
      <c r="TA1386" s="79"/>
      <c r="TB1386" s="79"/>
      <c r="TC1386" s="79"/>
      <c r="TD1386" s="79"/>
      <c r="TE1386" s="79"/>
      <c r="TF1386" s="79"/>
      <c r="TG1386" s="79"/>
      <c r="TH1386" s="79"/>
      <c r="TI1386" s="79"/>
      <c r="TJ1386" s="79"/>
      <c r="TK1386" s="79"/>
      <c r="TL1386" s="79"/>
      <c r="TM1386" s="79"/>
      <c r="TN1386" s="79"/>
      <c r="TO1386" s="79"/>
      <c r="TP1386" s="79"/>
      <c r="TQ1386" s="79"/>
      <c r="TR1386" s="79"/>
      <c r="TS1386" s="79"/>
      <c r="TT1386" s="79"/>
      <c r="TU1386" s="79"/>
      <c r="TV1386" s="79"/>
      <c r="TW1386" s="79"/>
      <c r="TX1386" s="79"/>
      <c r="TY1386" s="79"/>
      <c r="TZ1386" s="79"/>
      <c r="UA1386" s="79"/>
      <c r="UB1386" s="79"/>
      <c r="UC1386" s="79"/>
      <c r="UD1386" s="79"/>
      <c r="UE1386" s="79"/>
      <c r="UF1386" s="79"/>
      <c r="UG1386" s="79"/>
      <c r="UH1386" s="79"/>
      <c r="UI1386" s="79"/>
      <c r="UJ1386" s="79"/>
      <c r="UK1386" s="79"/>
      <c r="UL1386" s="79"/>
      <c r="UM1386" s="79"/>
      <c r="UN1386" s="79"/>
      <c r="UO1386" s="79"/>
      <c r="UP1386" s="79"/>
      <c r="UQ1386" s="79"/>
      <c r="UR1386" s="79"/>
      <c r="US1386" s="79"/>
      <c r="UT1386" s="79"/>
      <c r="UU1386" s="79"/>
      <c r="UV1386" s="79"/>
      <c r="UW1386" s="79"/>
      <c r="UX1386" s="79"/>
      <c r="UY1386" s="79"/>
      <c r="UZ1386" s="79"/>
      <c r="VA1386" s="79"/>
      <c r="VB1386" s="79"/>
      <c r="VC1386" s="79"/>
      <c r="VD1386" s="79"/>
      <c r="VE1386" s="79"/>
      <c r="VF1386" s="79"/>
      <c r="VG1386" s="79"/>
      <c r="VH1386" s="79"/>
      <c r="VI1386" s="79"/>
      <c r="VJ1386" s="79"/>
      <c r="VK1386" s="79"/>
      <c r="VL1386" s="79"/>
      <c r="VM1386" s="79"/>
      <c r="VN1386" s="79"/>
      <c r="VO1386" s="79"/>
      <c r="VP1386" s="79"/>
      <c r="VQ1386" s="79"/>
      <c r="VR1386" s="79"/>
      <c r="VS1386" s="79"/>
      <c r="VT1386" s="79"/>
      <c r="VU1386" s="79"/>
      <c r="VV1386" s="79"/>
      <c r="VW1386" s="79"/>
      <c r="VX1386" s="79"/>
      <c r="VY1386" s="79"/>
      <c r="VZ1386" s="79"/>
      <c r="WA1386" s="79"/>
      <c r="WB1386" s="79"/>
      <c r="WC1386" s="79"/>
    </row>
    <row r="1387" spans="1:601" s="103" customFormat="1">
      <c r="A1387" s="54">
        <f>IF(C1387=C1386,A1386,IF(C1387=(C1386+1),A1386,(A1386+1)))</f>
        <v>205</v>
      </c>
      <c r="B1387" s="50" t="str">
        <f>IF(L1387="Stroke",IF(M1387=M1386,IF(A1387&lt;&gt;A1386,1,IF(L1386="Stroke",B1386+1,IF(L1385="Stroke",B1385+1,IF(L1384="Stroke",B1384+1,IF(L1383="Stroke",B1383+1,IF(L1382="Stroke",B1382+1,IF(L1381="Stroke",B1381+1,IF(L1380="Stroke",B1380+1,"")))))))),IF(A1387&lt;&gt;A1385,1,IF(M1387=M1385,IF(L1385="Stroke",B1385+1,IF(M1387=M1384,IF(L1384="Stroke",B1384+1,""))),1))),"")</f>
        <v/>
      </c>
      <c r="C1387" s="54">
        <f t="shared" si="42"/>
        <v>52550</v>
      </c>
      <c r="D1387" s="54" t="str">
        <f t="shared" si="43"/>
        <v>201826</v>
      </c>
      <c r="E1387" s="54">
        <v>2018</v>
      </c>
      <c r="F1387" s="54">
        <v>2</v>
      </c>
      <c r="G1387" s="54">
        <v>6</v>
      </c>
      <c r="H1387" s="54">
        <v>14</v>
      </c>
      <c r="I1387" s="54">
        <v>35</v>
      </c>
      <c r="J1387" s="54">
        <v>50</v>
      </c>
      <c r="K1387" s="54">
        <v>520</v>
      </c>
      <c r="L1387" s="54" t="s">
        <v>182</v>
      </c>
      <c r="M1387" s="54" t="s">
        <v>155</v>
      </c>
      <c r="N1387" s="54" t="s">
        <v>21</v>
      </c>
      <c r="O1387" s="54" t="s">
        <v>27</v>
      </c>
      <c r="P1387" s="54">
        <v>0</v>
      </c>
      <c r="Q1387" s="54"/>
      <c r="R1387" s="61"/>
      <c r="S1387" s="61"/>
      <c r="T1387" s="61"/>
      <c r="U1387" s="79"/>
      <c r="V1387" s="79"/>
      <c r="W1387" s="79"/>
      <c r="X1387" s="79"/>
      <c r="Y1387" s="79"/>
      <c r="Z1387" s="79"/>
      <c r="AA1387" s="79"/>
      <c r="AB1387" s="79"/>
      <c r="AC1387" s="79"/>
      <c r="AD1387" s="79"/>
      <c r="AE1387" s="79"/>
      <c r="AF1387" s="79"/>
      <c r="AG1387" s="79"/>
      <c r="AH1387" s="79"/>
      <c r="AI1387" s="79"/>
      <c r="AJ1387" s="79"/>
      <c r="AK1387" s="79"/>
      <c r="AL1387" s="79"/>
      <c r="AM1387" s="79"/>
      <c r="AN1387" s="79"/>
      <c r="AO1387" s="79"/>
      <c r="AP1387" s="79"/>
      <c r="AQ1387" s="79"/>
      <c r="AR1387" s="79"/>
      <c r="AS1387" s="79"/>
      <c r="AT1387" s="79"/>
      <c r="AU1387" s="79"/>
      <c r="AV1387" s="79"/>
      <c r="AW1387" s="79"/>
      <c r="AX1387" s="79"/>
      <c r="AY1387" s="79"/>
      <c r="AZ1387" s="79"/>
      <c r="BA1387" s="79"/>
      <c r="BB1387" s="79"/>
      <c r="BC1387" s="79"/>
      <c r="BD1387" s="79"/>
      <c r="BE1387" s="79"/>
      <c r="BF1387" s="79"/>
      <c r="BG1387" s="79"/>
      <c r="BH1387" s="79"/>
      <c r="BI1387" s="79"/>
      <c r="BJ1387" s="79"/>
      <c r="BK1387" s="79"/>
      <c r="BL1387" s="79"/>
      <c r="BM1387" s="79"/>
      <c r="BN1387" s="79"/>
      <c r="BO1387" s="79"/>
      <c r="BP1387" s="79"/>
      <c r="BQ1387" s="79"/>
      <c r="BR1387" s="79"/>
      <c r="BS1387" s="79"/>
      <c r="BT1387" s="79"/>
      <c r="BU1387" s="79"/>
      <c r="BV1387" s="79"/>
      <c r="BW1387" s="79"/>
      <c r="BX1387" s="79"/>
      <c r="BY1387" s="79"/>
      <c r="BZ1387" s="79"/>
      <c r="CA1387" s="79"/>
      <c r="CB1387" s="79"/>
      <c r="CC1387" s="79"/>
      <c r="CD1387" s="79"/>
      <c r="CE1387" s="79"/>
      <c r="CF1387" s="79"/>
      <c r="CG1387" s="79"/>
      <c r="CH1387" s="79"/>
      <c r="CI1387" s="79"/>
      <c r="CJ1387" s="79"/>
      <c r="CK1387" s="79"/>
      <c r="CL1387" s="79"/>
      <c r="CM1387" s="79"/>
      <c r="CN1387" s="79"/>
      <c r="CO1387" s="79"/>
      <c r="CP1387" s="79"/>
      <c r="CQ1387" s="79"/>
      <c r="CR1387" s="79"/>
      <c r="CS1387" s="79"/>
      <c r="CT1387" s="79"/>
      <c r="CU1387" s="79"/>
      <c r="CV1387" s="79"/>
      <c r="CW1387" s="79"/>
      <c r="CX1387" s="79"/>
      <c r="CY1387" s="79"/>
      <c r="CZ1387" s="79"/>
      <c r="DA1387" s="79"/>
      <c r="DB1387" s="79"/>
      <c r="DC1387" s="79"/>
      <c r="DD1387" s="79"/>
      <c r="DE1387" s="79"/>
      <c r="DF1387" s="79"/>
      <c r="DG1387" s="79"/>
      <c r="DH1387" s="79"/>
      <c r="DI1387" s="79"/>
      <c r="DJ1387" s="79"/>
      <c r="DK1387" s="79"/>
      <c r="DL1387" s="79"/>
      <c r="DM1387" s="79"/>
      <c r="DN1387" s="79"/>
      <c r="DO1387" s="79"/>
      <c r="DP1387" s="79"/>
      <c r="DQ1387" s="79"/>
      <c r="DR1387" s="79"/>
      <c r="DS1387" s="79"/>
      <c r="DT1387" s="79"/>
      <c r="DU1387" s="79"/>
      <c r="DV1387" s="79"/>
      <c r="DW1387" s="79"/>
      <c r="DX1387" s="79"/>
      <c r="DY1387" s="79"/>
      <c r="DZ1387" s="79"/>
      <c r="EA1387" s="79"/>
      <c r="EB1387" s="79"/>
      <c r="EC1387" s="79"/>
      <c r="ED1387" s="79"/>
      <c r="EE1387" s="79"/>
      <c r="EF1387" s="79"/>
      <c r="EG1387" s="79"/>
      <c r="EH1387" s="79"/>
      <c r="EI1387" s="79"/>
      <c r="EJ1387" s="79"/>
      <c r="EK1387" s="79"/>
      <c r="EL1387" s="79"/>
      <c r="EM1387" s="79"/>
      <c r="EN1387" s="79"/>
      <c r="EO1387" s="79"/>
      <c r="EP1387" s="79"/>
      <c r="EQ1387" s="79"/>
      <c r="ER1387" s="79"/>
      <c r="ES1387" s="79"/>
      <c r="ET1387" s="79"/>
      <c r="EU1387" s="79"/>
      <c r="EV1387" s="79"/>
      <c r="EW1387" s="79"/>
      <c r="EX1387" s="79"/>
      <c r="EY1387" s="79"/>
      <c r="EZ1387" s="79"/>
      <c r="FA1387" s="79"/>
      <c r="FB1387" s="79"/>
      <c r="FC1387" s="79"/>
      <c r="FD1387" s="79"/>
      <c r="FE1387" s="79"/>
      <c r="FF1387" s="79"/>
      <c r="FG1387" s="79"/>
      <c r="FH1387" s="79"/>
      <c r="FI1387" s="79"/>
      <c r="FJ1387" s="79"/>
      <c r="FK1387" s="79"/>
      <c r="FL1387" s="79"/>
      <c r="FM1387" s="79"/>
      <c r="FN1387" s="79"/>
      <c r="FO1387" s="79"/>
      <c r="FP1387" s="79"/>
      <c r="FQ1387" s="79"/>
      <c r="FR1387" s="79"/>
      <c r="FS1387" s="79"/>
      <c r="FT1387" s="79"/>
      <c r="FU1387" s="79"/>
      <c r="FV1387" s="79"/>
      <c r="FW1387" s="79"/>
      <c r="FX1387" s="79"/>
      <c r="FY1387" s="79"/>
      <c r="FZ1387" s="79"/>
      <c r="GA1387" s="79"/>
      <c r="GB1387" s="79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79"/>
      <c r="HP1387" s="79"/>
      <c r="HQ1387" s="79"/>
      <c r="HR1387" s="79"/>
      <c r="HS1387" s="79"/>
      <c r="HT1387" s="79"/>
      <c r="HU1387" s="79"/>
      <c r="HV1387" s="79"/>
      <c r="HW1387" s="79"/>
      <c r="HX1387" s="79"/>
      <c r="HY1387" s="79"/>
      <c r="HZ1387" s="79"/>
      <c r="IA1387" s="79"/>
      <c r="IB1387" s="79"/>
      <c r="IC1387" s="79"/>
      <c r="ID1387" s="79"/>
      <c r="IE1387" s="79"/>
      <c r="IF1387" s="79"/>
      <c r="IG1387" s="79"/>
      <c r="IH1387" s="79"/>
      <c r="II1387" s="79"/>
      <c r="IJ1387" s="79"/>
      <c r="IK1387" s="79"/>
      <c r="IL1387" s="79"/>
      <c r="IM1387" s="79"/>
      <c r="IN1387" s="79"/>
      <c r="IO1387" s="79"/>
      <c r="IP1387" s="79"/>
      <c r="IQ1387" s="79"/>
      <c r="IR1387" s="79"/>
      <c r="IS1387" s="79"/>
      <c r="IT1387" s="79"/>
      <c r="IU1387" s="79"/>
      <c r="IV1387" s="79"/>
      <c r="IW1387" s="79"/>
      <c r="IX1387" s="79"/>
      <c r="IY1387" s="79"/>
      <c r="IZ1387" s="79"/>
      <c r="JA1387" s="79"/>
      <c r="JB1387" s="79"/>
      <c r="JC1387" s="79"/>
      <c r="JD1387" s="79"/>
      <c r="JE1387" s="79"/>
      <c r="JF1387" s="79"/>
      <c r="JG1387" s="79"/>
      <c r="JH1387" s="79"/>
      <c r="JI1387" s="79"/>
      <c r="JJ1387" s="79"/>
      <c r="JK1387" s="79"/>
      <c r="JL1387" s="79"/>
      <c r="JM1387" s="79"/>
      <c r="JN1387" s="79"/>
      <c r="JO1387" s="79"/>
      <c r="JP1387" s="79"/>
      <c r="JQ1387" s="79"/>
      <c r="JR1387" s="79"/>
      <c r="JS1387" s="79"/>
      <c r="JT1387" s="79"/>
      <c r="JU1387" s="79"/>
      <c r="JV1387" s="79"/>
      <c r="JW1387" s="79"/>
      <c r="JX1387" s="79"/>
      <c r="JY1387" s="79"/>
      <c r="JZ1387" s="79"/>
      <c r="KA1387" s="79"/>
      <c r="KB1387" s="79"/>
      <c r="KC1387" s="79"/>
      <c r="KD1387" s="79"/>
      <c r="KE1387" s="79"/>
      <c r="KF1387" s="79"/>
      <c r="KG1387" s="79"/>
      <c r="KH1387" s="79"/>
      <c r="KI1387" s="79"/>
      <c r="KJ1387" s="79"/>
      <c r="KK1387" s="79"/>
      <c r="KL1387" s="79"/>
      <c r="KM1387" s="79"/>
      <c r="KN1387" s="79"/>
      <c r="KO1387" s="79"/>
      <c r="KP1387" s="79"/>
      <c r="KQ1387" s="79"/>
      <c r="KR1387" s="79"/>
      <c r="KS1387" s="79"/>
      <c r="KT1387" s="79"/>
      <c r="KU1387" s="79"/>
      <c r="KV1387" s="79"/>
      <c r="KW1387" s="79"/>
      <c r="KX1387" s="79"/>
      <c r="KY1387" s="79"/>
      <c r="KZ1387" s="79"/>
      <c r="LA1387" s="79"/>
      <c r="LB1387" s="79"/>
      <c r="LC1387" s="79"/>
      <c r="LD1387" s="79"/>
      <c r="LE1387" s="79"/>
      <c r="LF1387" s="79"/>
      <c r="LG1387" s="79"/>
      <c r="LH1387" s="79"/>
      <c r="LI1387" s="79"/>
      <c r="LJ1387" s="79"/>
      <c r="LK1387" s="79"/>
      <c r="LL1387" s="79"/>
      <c r="LM1387" s="79"/>
      <c r="LN1387" s="79"/>
      <c r="LO1387" s="79"/>
      <c r="LP1387" s="79"/>
      <c r="LQ1387" s="79"/>
      <c r="LR1387" s="79"/>
      <c r="LS1387" s="79"/>
      <c r="LT1387" s="79"/>
      <c r="LU1387" s="79"/>
      <c r="LV1387" s="79"/>
      <c r="LW1387" s="79"/>
      <c r="LX1387" s="79"/>
      <c r="LY1387" s="79"/>
      <c r="LZ1387" s="79"/>
      <c r="MA1387" s="79"/>
      <c r="MB1387" s="79"/>
      <c r="MC1387" s="79"/>
      <c r="MD1387" s="79"/>
      <c r="ME1387" s="79"/>
      <c r="MF1387" s="79"/>
      <c r="MG1387" s="79"/>
      <c r="MH1387" s="79"/>
      <c r="MI1387" s="79"/>
      <c r="MJ1387" s="79"/>
      <c r="MK1387" s="79"/>
      <c r="ML1387" s="79"/>
      <c r="MM1387" s="79"/>
      <c r="MN1387" s="79"/>
      <c r="MO1387" s="79"/>
      <c r="MP1387" s="79"/>
      <c r="MQ1387" s="79"/>
      <c r="MR1387" s="79"/>
      <c r="MS1387" s="79"/>
      <c r="MT1387" s="79"/>
      <c r="MU1387" s="79"/>
      <c r="MV1387" s="79"/>
      <c r="MW1387" s="79"/>
      <c r="MX1387" s="79"/>
      <c r="MY1387" s="79"/>
      <c r="MZ1387" s="79"/>
      <c r="NA1387" s="79"/>
      <c r="NB1387" s="79"/>
      <c r="NC1387" s="79"/>
      <c r="ND1387" s="79"/>
      <c r="NE1387" s="79"/>
      <c r="NF1387" s="79"/>
      <c r="NG1387" s="79"/>
      <c r="NH1387" s="79"/>
      <c r="NI1387" s="79"/>
      <c r="NJ1387" s="79"/>
      <c r="NK1387" s="79"/>
      <c r="NL1387" s="79"/>
      <c r="NM1387" s="79"/>
      <c r="NN1387" s="79"/>
      <c r="NO1387" s="79"/>
      <c r="NP1387" s="79"/>
      <c r="NQ1387" s="79"/>
      <c r="NR1387" s="79"/>
      <c r="NS1387" s="79"/>
      <c r="NT1387" s="79"/>
      <c r="NU1387" s="79"/>
      <c r="NV1387" s="79"/>
      <c r="NW1387" s="79"/>
      <c r="NX1387" s="79"/>
      <c r="NY1387" s="79"/>
      <c r="NZ1387" s="79"/>
      <c r="OA1387" s="79"/>
      <c r="OB1387" s="79"/>
      <c r="OC1387" s="79"/>
      <c r="OD1387" s="79"/>
      <c r="OE1387" s="79"/>
      <c r="OF1387" s="79"/>
      <c r="OG1387" s="79"/>
      <c r="OH1387" s="79"/>
      <c r="OI1387" s="79"/>
      <c r="OJ1387" s="79"/>
      <c r="OK1387" s="79"/>
      <c r="OL1387" s="79"/>
      <c r="OM1387" s="79"/>
      <c r="ON1387" s="79"/>
      <c r="OO1387" s="79"/>
      <c r="OP1387" s="79"/>
      <c r="OQ1387" s="79"/>
      <c r="OR1387" s="79"/>
      <c r="OS1387" s="79"/>
      <c r="OT1387" s="79"/>
      <c r="OU1387" s="79"/>
      <c r="OV1387" s="79"/>
      <c r="OW1387" s="79"/>
      <c r="OX1387" s="79"/>
      <c r="OY1387" s="79"/>
      <c r="OZ1387" s="79"/>
      <c r="PA1387" s="79"/>
      <c r="PB1387" s="79"/>
      <c r="PC1387" s="79"/>
      <c r="PD1387" s="79"/>
      <c r="PE1387" s="79"/>
      <c r="PF1387" s="79"/>
      <c r="PG1387" s="79"/>
      <c r="PH1387" s="79"/>
      <c r="PI1387" s="79"/>
      <c r="PJ1387" s="79"/>
      <c r="PK1387" s="79"/>
      <c r="PL1387" s="79"/>
      <c r="PM1387" s="79"/>
      <c r="PN1387" s="79"/>
      <c r="PO1387" s="79"/>
      <c r="PP1387" s="79"/>
      <c r="PQ1387" s="79"/>
      <c r="PR1387" s="79"/>
      <c r="PS1387" s="79"/>
      <c r="PT1387" s="79"/>
      <c r="PU1387" s="79"/>
      <c r="PV1387" s="79"/>
      <c r="PW1387" s="79"/>
      <c r="PX1387" s="79"/>
      <c r="PY1387" s="79"/>
      <c r="PZ1387" s="79"/>
      <c r="QA1387" s="79"/>
      <c r="QB1387" s="79"/>
      <c r="QC1387" s="79"/>
      <c r="QD1387" s="79"/>
      <c r="QE1387" s="79"/>
      <c r="QF1387" s="79"/>
      <c r="QG1387" s="79"/>
      <c r="QH1387" s="79"/>
      <c r="QI1387" s="79"/>
      <c r="QJ1387" s="79"/>
      <c r="QK1387" s="79"/>
      <c r="QL1387" s="79"/>
      <c r="QM1387" s="79"/>
      <c r="QN1387" s="79"/>
      <c r="QO1387" s="79"/>
      <c r="QP1387" s="79"/>
      <c r="QQ1387" s="79"/>
      <c r="QR1387" s="79"/>
      <c r="QS1387" s="79"/>
      <c r="QT1387" s="79"/>
      <c r="QU1387" s="79"/>
      <c r="QV1387" s="79"/>
      <c r="QW1387" s="79"/>
      <c r="QX1387" s="79"/>
      <c r="QY1387" s="79"/>
      <c r="QZ1387" s="79"/>
      <c r="RA1387" s="79"/>
      <c r="RB1387" s="79"/>
      <c r="RC1387" s="79"/>
      <c r="RD1387" s="79"/>
      <c r="RE1387" s="79"/>
      <c r="RF1387" s="79"/>
      <c r="RG1387" s="79"/>
      <c r="RH1387" s="79"/>
      <c r="RI1387" s="79"/>
      <c r="RJ1387" s="79"/>
      <c r="RK1387" s="79"/>
      <c r="RL1387" s="79"/>
      <c r="RM1387" s="79"/>
      <c r="RN1387" s="79"/>
      <c r="RO1387" s="79"/>
      <c r="RP1387" s="79"/>
      <c r="RQ1387" s="79"/>
      <c r="RR1387" s="79"/>
      <c r="RS1387" s="79"/>
      <c r="RT1387" s="79"/>
      <c r="RU1387" s="79"/>
      <c r="RV1387" s="79"/>
      <c r="RW1387" s="79"/>
      <c r="RX1387" s="79"/>
      <c r="RY1387" s="79"/>
      <c r="RZ1387" s="79"/>
      <c r="SA1387" s="79"/>
      <c r="SB1387" s="79"/>
      <c r="SC1387" s="79"/>
      <c r="SD1387" s="79"/>
      <c r="SE1387" s="79"/>
      <c r="SF1387" s="79"/>
      <c r="SG1387" s="79"/>
      <c r="SH1387" s="79"/>
      <c r="SI1387" s="79"/>
      <c r="SJ1387" s="79"/>
      <c r="SK1387" s="79"/>
      <c r="SL1387" s="79"/>
      <c r="SM1387" s="79"/>
      <c r="SN1387" s="79"/>
      <c r="SO1387" s="79"/>
      <c r="SP1387" s="79"/>
      <c r="SQ1387" s="79"/>
      <c r="SR1387" s="79"/>
      <c r="SS1387" s="79"/>
      <c r="ST1387" s="79"/>
      <c r="SU1387" s="79"/>
      <c r="SV1387" s="79"/>
      <c r="SW1387" s="79"/>
      <c r="SX1387" s="79"/>
      <c r="SY1387" s="79"/>
      <c r="SZ1387" s="79"/>
      <c r="TA1387" s="79"/>
      <c r="TB1387" s="79"/>
      <c r="TC1387" s="79"/>
      <c r="TD1387" s="79"/>
      <c r="TE1387" s="79"/>
      <c r="TF1387" s="79"/>
      <c r="TG1387" s="79"/>
      <c r="TH1387" s="79"/>
      <c r="TI1387" s="79"/>
      <c r="TJ1387" s="79"/>
      <c r="TK1387" s="79"/>
      <c r="TL1387" s="79"/>
      <c r="TM1387" s="79"/>
      <c r="TN1387" s="79"/>
      <c r="TO1387" s="79"/>
      <c r="TP1387" s="79"/>
      <c r="TQ1387" s="79"/>
      <c r="TR1387" s="79"/>
      <c r="TS1387" s="79"/>
      <c r="TT1387" s="79"/>
      <c r="TU1387" s="79"/>
      <c r="TV1387" s="79"/>
      <c r="TW1387" s="79"/>
      <c r="TX1387" s="79"/>
      <c r="TY1387" s="79"/>
      <c r="TZ1387" s="79"/>
      <c r="UA1387" s="79"/>
      <c r="UB1387" s="79"/>
      <c r="UC1387" s="79"/>
      <c r="UD1387" s="79"/>
      <c r="UE1387" s="79"/>
      <c r="UF1387" s="79"/>
      <c r="UG1387" s="79"/>
      <c r="UH1387" s="79"/>
      <c r="UI1387" s="79"/>
      <c r="UJ1387" s="79"/>
      <c r="UK1387" s="79"/>
      <c r="UL1387" s="79"/>
      <c r="UM1387" s="79"/>
      <c r="UN1387" s="79"/>
      <c r="UO1387" s="79"/>
      <c r="UP1387" s="79"/>
      <c r="UQ1387" s="79"/>
      <c r="UR1387" s="79"/>
      <c r="US1387" s="79"/>
      <c r="UT1387" s="79"/>
      <c r="UU1387" s="79"/>
      <c r="UV1387" s="79"/>
      <c r="UW1387" s="79"/>
      <c r="UX1387" s="79"/>
      <c r="UY1387" s="79"/>
      <c r="UZ1387" s="79"/>
      <c r="VA1387" s="79"/>
      <c r="VB1387" s="79"/>
      <c r="VC1387" s="79"/>
      <c r="VD1387" s="79"/>
      <c r="VE1387" s="79"/>
      <c r="VF1387" s="79"/>
      <c r="VG1387" s="79"/>
      <c r="VH1387" s="79"/>
      <c r="VI1387" s="79"/>
      <c r="VJ1387" s="79"/>
      <c r="VK1387" s="79"/>
      <c r="VL1387" s="79"/>
      <c r="VM1387" s="79"/>
      <c r="VN1387" s="79"/>
      <c r="VO1387" s="79"/>
      <c r="VP1387" s="79"/>
      <c r="VQ1387" s="79"/>
      <c r="VR1387" s="79"/>
      <c r="VS1387" s="79"/>
      <c r="VT1387" s="79"/>
      <c r="VU1387" s="79"/>
      <c r="VV1387" s="79"/>
      <c r="VW1387" s="79"/>
      <c r="VX1387" s="79"/>
      <c r="VY1387" s="79"/>
      <c r="VZ1387" s="79"/>
      <c r="WA1387" s="79"/>
      <c r="WB1387" s="79"/>
      <c r="WC1387" s="79"/>
    </row>
    <row r="1388" spans="1:601" s="103" customFormat="1">
      <c r="A1388" s="54">
        <f>IF(C1388=C1387,A1387,IF(C1388=(C1387+1),A1387,(A1387+1)))</f>
        <v>205</v>
      </c>
      <c r="B1388" s="50">
        <f>IF(L1388="Stroke",IF(M1388=M1387,IF(A1388&lt;&gt;A1387,1,IF(L1387="Stroke",B1387+1,IF(L1386="Stroke",B1386+1,IF(L1385="Stroke",B1385+1,IF(L1384="Stroke",B1384+1,IF(L1383="Stroke",B1383+1,IF(L1382="Stroke",B1382+1,IF(L1381="Stroke",B1381+1,"")))))))),IF(A1388&lt;&gt;A1386,1,IF(M1388=M1386,IF(L1386="Stroke",B1386+1,IF(M1388=M1385,IF(L1385="Stroke",B1385+1,""))),1))),"")</f>
        <v>3</v>
      </c>
      <c r="C1388" s="54">
        <f t="shared" si="42"/>
        <v>52550</v>
      </c>
      <c r="D1388" s="54" t="str">
        <f t="shared" si="43"/>
        <v>201826</v>
      </c>
      <c r="E1388" s="54">
        <v>2018</v>
      </c>
      <c r="F1388" s="54">
        <v>2</v>
      </c>
      <c r="G1388" s="54">
        <v>6</v>
      </c>
      <c r="H1388" s="54">
        <v>14</v>
      </c>
      <c r="I1388" s="54">
        <v>35</v>
      </c>
      <c r="J1388" s="54">
        <v>50</v>
      </c>
      <c r="K1388" s="54">
        <v>526</v>
      </c>
      <c r="L1388" s="54" t="s">
        <v>26</v>
      </c>
      <c r="M1388" s="54">
        <v>1</v>
      </c>
      <c r="N1388" s="54" t="s">
        <v>21</v>
      </c>
      <c r="O1388" s="54" t="s">
        <v>27</v>
      </c>
      <c r="P1388" s="54">
        <v>121</v>
      </c>
      <c r="Q1388" s="54"/>
      <c r="R1388" s="61"/>
      <c r="S1388" s="61"/>
      <c r="T1388" s="61"/>
      <c r="U1388" s="79"/>
      <c r="V1388" s="79"/>
      <c r="W1388" s="79"/>
      <c r="X1388" s="79"/>
      <c r="Y1388" s="79"/>
      <c r="Z1388" s="79"/>
      <c r="AA1388" s="79"/>
      <c r="AB1388" s="79"/>
      <c r="AC1388" s="79"/>
      <c r="AD1388" s="79"/>
      <c r="AE1388" s="79"/>
      <c r="AF1388" s="79"/>
      <c r="AG1388" s="79"/>
      <c r="AH1388" s="79"/>
      <c r="AI1388" s="79"/>
      <c r="AJ1388" s="79"/>
      <c r="AK1388" s="79"/>
      <c r="AL1388" s="79"/>
      <c r="AM1388" s="79"/>
      <c r="AN1388" s="79"/>
      <c r="AO1388" s="79"/>
      <c r="AP1388" s="79"/>
      <c r="AQ1388" s="79"/>
      <c r="AR1388" s="79"/>
      <c r="AS1388" s="79"/>
      <c r="AT1388" s="79"/>
      <c r="AU1388" s="79"/>
      <c r="AV1388" s="79"/>
      <c r="AW1388" s="79"/>
      <c r="AX1388" s="79"/>
      <c r="AY1388" s="79"/>
      <c r="AZ1388" s="79"/>
      <c r="BA1388" s="79"/>
      <c r="BB1388" s="79"/>
      <c r="BC1388" s="79"/>
      <c r="BD1388" s="79"/>
      <c r="BE1388" s="79"/>
      <c r="BF1388" s="79"/>
      <c r="BG1388" s="79"/>
      <c r="BH1388" s="79"/>
      <c r="BI1388" s="79"/>
      <c r="BJ1388" s="79"/>
      <c r="BK1388" s="79"/>
      <c r="BL1388" s="79"/>
      <c r="BM1388" s="79"/>
      <c r="BN1388" s="79"/>
      <c r="BO1388" s="79"/>
      <c r="BP1388" s="79"/>
      <c r="BQ1388" s="79"/>
      <c r="BR1388" s="79"/>
      <c r="BS1388" s="79"/>
      <c r="BT1388" s="79"/>
      <c r="BU1388" s="79"/>
      <c r="BV1388" s="79"/>
      <c r="BW1388" s="79"/>
      <c r="BX1388" s="79"/>
      <c r="BY1388" s="79"/>
      <c r="BZ1388" s="79"/>
      <c r="CA1388" s="79"/>
      <c r="CB1388" s="79"/>
      <c r="CC1388" s="79"/>
      <c r="CD1388" s="79"/>
      <c r="CE1388" s="79"/>
      <c r="CF1388" s="79"/>
      <c r="CG1388" s="79"/>
      <c r="CH1388" s="79"/>
      <c r="CI1388" s="79"/>
      <c r="CJ1388" s="79"/>
      <c r="CK1388" s="79"/>
      <c r="CL1388" s="79"/>
      <c r="CM1388" s="79"/>
      <c r="CN1388" s="79"/>
      <c r="CO1388" s="79"/>
      <c r="CP1388" s="79"/>
      <c r="CQ1388" s="79"/>
      <c r="CR1388" s="79"/>
      <c r="CS1388" s="79"/>
      <c r="CT1388" s="79"/>
      <c r="CU1388" s="79"/>
      <c r="CV1388" s="79"/>
      <c r="CW1388" s="79"/>
      <c r="CX1388" s="79"/>
      <c r="CY1388" s="79"/>
      <c r="CZ1388" s="79"/>
      <c r="DA1388" s="79"/>
      <c r="DB1388" s="79"/>
      <c r="DC1388" s="79"/>
      <c r="DD1388" s="79"/>
      <c r="DE1388" s="79"/>
      <c r="DF1388" s="79"/>
      <c r="DG1388" s="79"/>
      <c r="DH1388" s="79"/>
      <c r="DI1388" s="79"/>
      <c r="DJ1388" s="79"/>
      <c r="DK1388" s="79"/>
      <c r="DL1388" s="79"/>
      <c r="DM1388" s="79"/>
      <c r="DN1388" s="79"/>
      <c r="DO1388" s="79"/>
      <c r="DP1388" s="79"/>
      <c r="DQ1388" s="79"/>
      <c r="DR1388" s="79"/>
      <c r="DS1388" s="79"/>
      <c r="DT1388" s="79"/>
      <c r="DU1388" s="79"/>
      <c r="DV1388" s="79"/>
      <c r="DW1388" s="79"/>
      <c r="DX1388" s="79"/>
      <c r="DY1388" s="79"/>
      <c r="DZ1388" s="79"/>
      <c r="EA1388" s="79"/>
      <c r="EB1388" s="79"/>
      <c r="EC1388" s="79"/>
      <c r="ED1388" s="79"/>
      <c r="EE1388" s="79"/>
      <c r="EF1388" s="79"/>
      <c r="EG1388" s="79"/>
      <c r="EH1388" s="79"/>
      <c r="EI1388" s="79"/>
      <c r="EJ1388" s="79"/>
      <c r="EK1388" s="79"/>
      <c r="EL1388" s="79"/>
      <c r="EM1388" s="79"/>
      <c r="EN1388" s="79"/>
      <c r="EO1388" s="79"/>
      <c r="EP1388" s="79"/>
      <c r="EQ1388" s="79"/>
      <c r="ER1388" s="79"/>
      <c r="ES1388" s="79"/>
      <c r="ET1388" s="79"/>
      <c r="EU1388" s="79"/>
      <c r="EV1388" s="79"/>
      <c r="EW1388" s="79"/>
      <c r="EX1388" s="79"/>
      <c r="EY1388" s="79"/>
      <c r="EZ1388" s="79"/>
      <c r="FA1388" s="79"/>
      <c r="FB1388" s="79"/>
      <c r="FC1388" s="79"/>
      <c r="FD1388" s="79"/>
      <c r="FE1388" s="79"/>
      <c r="FF1388" s="79"/>
      <c r="FG1388" s="79"/>
      <c r="FH1388" s="79"/>
      <c r="FI1388" s="79"/>
      <c r="FJ1388" s="79"/>
      <c r="FK1388" s="79"/>
      <c r="FL1388" s="79"/>
      <c r="FM1388" s="79"/>
      <c r="FN1388" s="79"/>
      <c r="FO1388" s="79"/>
      <c r="FP1388" s="79"/>
      <c r="FQ1388" s="79"/>
      <c r="FR1388" s="79"/>
      <c r="FS1388" s="79"/>
      <c r="FT1388" s="79"/>
      <c r="FU1388" s="79"/>
      <c r="FV1388" s="79"/>
      <c r="FW1388" s="79"/>
      <c r="FX1388" s="79"/>
      <c r="FY1388" s="79"/>
      <c r="FZ1388" s="79"/>
      <c r="GA1388" s="79"/>
      <c r="GB1388" s="79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79"/>
      <c r="HP1388" s="79"/>
      <c r="HQ1388" s="79"/>
      <c r="HR1388" s="79"/>
      <c r="HS1388" s="79"/>
      <c r="HT1388" s="79"/>
      <c r="HU1388" s="79"/>
      <c r="HV1388" s="79"/>
      <c r="HW1388" s="79"/>
      <c r="HX1388" s="79"/>
      <c r="HY1388" s="79"/>
      <c r="HZ1388" s="79"/>
      <c r="IA1388" s="79"/>
      <c r="IB1388" s="79"/>
      <c r="IC1388" s="79"/>
      <c r="ID1388" s="79"/>
      <c r="IE1388" s="79"/>
      <c r="IF1388" s="79"/>
      <c r="IG1388" s="79"/>
      <c r="IH1388" s="79"/>
      <c r="II1388" s="79"/>
      <c r="IJ1388" s="79"/>
      <c r="IK1388" s="79"/>
      <c r="IL1388" s="79"/>
      <c r="IM1388" s="79"/>
      <c r="IN1388" s="79"/>
      <c r="IO1388" s="79"/>
      <c r="IP1388" s="79"/>
      <c r="IQ1388" s="79"/>
      <c r="IR1388" s="79"/>
      <c r="IS1388" s="79"/>
      <c r="IT1388" s="79"/>
      <c r="IU1388" s="79"/>
      <c r="IV1388" s="79"/>
      <c r="IW1388" s="79"/>
      <c r="IX1388" s="79"/>
      <c r="IY1388" s="79"/>
      <c r="IZ1388" s="79"/>
      <c r="JA1388" s="79"/>
      <c r="JB1388" s="79"/>
      <c r="JC1388" s="79"/>
      <c r="JD1388" s="79"/>
      <c r="JE1388" s="79"/>
      <c r="JF1388" s="79"/>
      <c r="JG1388" s="79"/>
      <c r="JH1388" s="79"/>
      <c r="JI1388" s="79"/>
      <c r="JJ1388" s="79"/>
      <c r="JK1388" s="79"/>
      <c r="JL1388" s="79"/>
      <c r="JM1388" s="79"/>
      <c r="JN1388" s="79"/>
      <c r="JO1388" s="79"/>
      <c r="JP1388" s="79"/>
      <c r="JQ1388" s="79"/>
      <c r="JR1388" s="79"/>
      <c r="JS1388" s="79"/>
      <c r="JT1388" s="79"/>
      <c r="JU1388" s="79"/>
      <c r="JV1388" s="79"/>
      <c r="JW1388" s="79"/>
      <c r="JX1388" s="79"/>
      <c r="JY1388" s="79"/>
      <c r="JZ1388" s="79"/>
      <c r="KA1388" s="79"/>
      <c r="KB1388" s="79"/>
      <c r="KC1388" s="79"/>
      <c r="KD1388" s="79"/>
      <c r="KE1388" s="79"/>
      <c r="KF1388" s="79"/>
      <c r="KG1388" s="79"/>
      <c r="KH1388" s="79"/>
      <c r="KI1388" s="79"/>
      <c r="KJ1388" s="79"/>
      <c r="KK1388" s="79"/>
      <c r="KL1388" s="79"/>
      <c r="KM1388" s="79"/>
      <c r="KN1388" s="79"/>
      <c r="KO1388" s="79"/>
      <c r="KP1388" s="79"/>
      <c r="KQ1388" s="79"/>
      <c r="KR1388" s="79"/>
      <c r="KS1388" s="79"/>
      <c r="KT1388" s="79"/>
      <c r="KU1388" s="79"/>
      <c r="KV1388" s="79"/>
      <c r="KW1388" s="79"/>
      <c r="KX1388" s="79"/>
      <c r="KY1388" s="79"/>
      <c r="KZ1388" s="79"/>
      <c r="LA1388" s="79"/>
      <c r="LB1388" s="79"/>
      <c r="LC1388" s="79"/>
      <c r="LD1388" s="79"/>
      <c r="LE1388" s="79"/>
      <c r="LF1388" s="79"/>
      <c r="LG1388" s="79"/>
      <c r="LH1388" s="79"/>
      <c r="LI1388" s="79"/>
      <c r="LJ1388" s="79"/>
      <c r="LK1388" s="79"/>
      <c r="LL1388" s="79"/>
      <c r="LM1388" s="79"/>
      <c r="LN1388" s="79"/>
      <c r="LO1388" s="79"/>
      <c r="LP1388" s="79"/>
      <c r="LQ1388" s="79"/>
      <c r="LR1388" s="79"/>
      <c r="LS1388" s="79"/>
      <c r="LT1388" s="79"/>
      <c r="LU1388" s="79"/>
      <c r="LV1388" s="79"/>
      <c r="LW1388" s="79"/>
      <c r="LX1388" s="79"/>
      <c r="LY1388" s="79"/>
      <c r="LZ1388" s="79"/>
      <c r="MA1388" s="79"/>
      <c r="MB1388" s="79"/>
      <c r="MC1388" s="79"/>
      <c r="MD1388" s="79"/>
      <c r="ME1388" s="79"/>
      <c r="MF1388" s="79"/>
      <c r="MG1388" s="79"/>
      <c r="MH1388" s="79"/>
      <c r="MI1388" s="79"/>
      <c r="MJ1388" s="79"/>
      <c r="MK1388" s="79"/>
      <c r="ML1388" s="79"/>
      <c r="MM1388" s="79"/>
      <c r="MN1388" s="79"/>
      <c r="MO1388" s="79"/>
      <c r="MP1388" s="79"/>
      <c r="MQ1388" s="79"/>
      <c r="MR1388" s="79"/>
      <c r="MS1388" s="79"/>
      <c r="MT1388" s="79"/>
      <c r="MU1388" s="79"/>
      <c r="MV1388" s="79"/>
      <c r="MW1388" s="79"/>
      <c r="MX1388" s="79"/>
      <c r="MY1388" s="79"/>
      <c r="MZ1388" s="79"/>
      <c r="NA1388" s="79"/>
      <c r="NB1388" s="79"/>
      <c r="NC1388" s="79"/>
      <c r="ND1388" s="79"/>
      <c r="NE1388" s="79"/>
      <c r="NF1388" s="79"/>
      <c r="NG1388" s="79"/>
      <c r="NH1388" s="79"/>
      <c r="NI1388" s="79"/>
      <c r="NJ1388" s="79"/>
      <c r="NK1388" s="79"/>
      <c r="NL1388" s="79"/>
      <c r="NM1388" s="79"/>
      <c r="NN1388" s="79"/>
      <c r="NO1388" s="79"/>
      <c r="NP1388" s="79"/>
      <c r="NQ1388" s="79"/>
      <c r="NR1388" s="79"/>
      <c r="NS1388" s="79"/>
      <c r="NT1388" s="79"/>
      <c r="NU1388" s="79"/>
      <c r="NV1388" s="79"/>
      <c r="NW1388" s="79"/>
      <c r="NX1388" s="79"/>
      <c r="NY1388" s="79"/>
      <c r="NZ1388" s="79"/>
      <c r="OA1388" s="79"/>
      <c r="OB1388" s="79"/>
      <c r="OC1388" s="79"/>
      <c r="OD1388" s="79"/>
      <c r="OE1388" s="79"/>
      <c r="OF1388" s="79"/>
      <c r="OG1388" s="79"/>
      <c r="OH1388" s="79"/>
      <c r="OI1388" s="79"/>
      <c r="OJ1388" s="79"/>
      <c r="OK1388" s="79"/>
      <c r="OL1388" s="79"/>
      <c r="OM1388" s="79"/>
      <c r="ON1388" s="79"/>
      <c r="OO1388" s="79"/>
      <c r="OP1388" s="79"/>
      <c r="OQ1388" s="79"/>
      <c r="OR1388" s="79"/>
      <c r="OS1388" s="79"/>
      <c r="OT1388" s="79"/>
      <c r="OU1388" s="79"/>
      <c r="OV1388" s="79"/>
      <c r="OW1388" s="79"/>
      <c r="OX1388" s="79"/>
      <c r="OY1388" s="79"/>
      <c r="OZ1388" s="79"/>
      <c r="PA1388" s="79"/>
      <c r="PB1388" s="79"/>
      <c r="PC1388" s="79"/>
      <c r="PD1388" s="79"/>
      <c r="PE1388" s="79"/>
      <c r="PF1388" s="79"/>
      <c r="PG1388" s="79"/>
      <c r="PH1388" s="79"/>
      <c r="PI1388" s="79"/>
      <c r="PJ1388" s="79"/>
      <c r="PK1388" s="79"/>
      <c r="PL1388" s="79"/>
      <c r="PM1388" s="79"/>
      <c r="PN1388" s="79"/>
      <c r="PO1388" s="79"/>
      <c r="PP1388" s="79"/>
      <c r="PQ1388" s="79"/>
      <c r="PR1388" s="79"/>
      <c r="PS1388" s="79"/>
      <c r="PT1388" s="79"/>
      <c r="PU1388" s="79"/>
      <c r="PV1388" s="79"/>
      <c r="PW1388" s="79"/>
      <c r="PX1388" s="79"/>
      <c r="PY1388" s="79"/>
      <c r="PZ1388" s="79"/>
      <c r="QA1388" s="79"/>
      <c r="QB1388" s="79"/>
      <c r="QC1388" s="79"/>
      <c r="QD1388" s="79"/>
      <c r="QE1388" s="79"/>
      <c r="QF1388" s="79"/>
      <c r="QG1388" s="79"/>
      <c r="QH1388" s="79"/>
      <c r="QI1388" s="79"/>
      <c r="QJ1388" s="79"/>
      <c r="QK1388" s="79"/>
      <c r="QL1388" s="79"/>
      <c r="QM1388" s="79"/>
      <c r="QN1388" s="79"/>
      <c r="QO1388" s="79"/>
      <c r="QP1388" s="79"/>
      <c r="QQ1388" s="79"/>
      <c r="QR1388" s="79"/>
      <c r="QS1388" s="79"/>
      <c r="QT1388" s="79"/>
      <c r="QU1388" s="79"/>
      <c r="QV1388" s="79"/>
      <c r="QW1388" s="79"/>
      <c r="QX1388" s="79"/>
      <c r="QY1388" s="79"/>
      <c r="QZ1388" s="79"/>
      <c r="RA1388" s="79"/>
      <c r="RB1388" s="79"/>
      <c r="RC1388" s="79"/>
      <c r="RD1388" s="79"/>
      <c r="RE1388" s="79"/>
      <c r="RF1388" s="79"/>
      <c r="RG1388" s="79"/>
      <c r="RH1388" s="79"/>
      <c r="RI1388" s="79"/>
      <c r="RJ1388" s="79"/>
      <c r="RK1388" s="79"/>
      <c r="RL1388" s="79"/>
      <c r="RM1388" s="79"/>
      <c r="RN1388" s="79"/>
      <c r="RO1388" s="79"/>
      <c r="RP1388" s="79"/>
      <c r="RQ1388" s="79"/>
      <c r="RR1388" s="79"/>
      <c r="RS1388" s="79"/>
      <c r="RT1388" s="79"/>
      <c r="RU1388" s="79"/>
      <c r="RV1388" s="79"/>
      <c r="RW1388" s="79"/>
      <c r="RX1388" s="79"/>
      <c r="RY1388" s="79"/>
      <c r="RZ1388" s="79"/>
      <c r="SA1388" s="79"/>
      <c r="SB1388" s="79"/>
      <c r="SC1388" s="79"/>
      <c r="SD1388" s="79"/>
      <c r="SE1388" s="79"/>
      <c r="SF1388" s="79"/>
      <c r="SG1388" s="79"/>
      <c r="SH1388" s="79"/>
      <c r="SI1388" s="79"/>
      <c r="SJ1388" s="79"/>
      <c r="SK1388" s="79"/>
      <c r="SL1388" s="79"/>
      <c r="SM1388" s="79"/>
      <c r="SN1388" s="79"/>
      <c r="SO1388" s="79"/>
      <c r="SP1388" s="79"/>
      <c r="SQ1388" s="79"/>
      <c r="SR1388" s="79"/>
      <c r="SS1388" s="79"/>
      <c r="ST1388" s="79"/>
      <c r="SU1388" s="79"/>
      <c r="SV1388" s="79"/>
      <c r="SW1388" s="79"/>
      <c r="SX1388" s="79"/>
      <c r="SY1388" s="79"/>
      <c r="SZ1388" s="79"/>
      <c r="TA1388" s="79"/>
      <c r="TB1388" s="79"/>
      <c r="TC1388" s="79"/>
      <c r="TD1388" s="79"/>
      <c r="TE1388" s="79"/>
      <c r="TF1388" s="79"/>
      <c r="TG1388" s="79"/>
      <c r="TH1388" s="79"/>
      <c r="TI1388" s="79"/>
      <c r="TJ1388" s="79"/>
      <c r="TK1388" s="79"/>
      <c r="TL1388" s="79"/>
      <c r="TM1388" s="79"/>
      <c r="TN1388" s="79"/>
      <c r="TO1388" s="79"/>
      <c r="TP1388" s="79"/>
      <c r="TQ1388" s="79"/>
      <c r="TR1388" s="79"/>
      <c r="TS1388" s="79"/>
      <c r="TT1388" s="79"/>
      <c r="TU1388" s="79"/>
      <c r="TV1388" s="79"/>
      <c r="TW1388" s="79"/>
      <c r="TX1388" s="79"/>
      <c r="TY1388" s="79"/>
      <c r="TZ1388" s="79"/>
      <c r="UA1388" s="79"/>
      <c r="UB1388" s="79"/>
      <c r="UC1388" s="79"/>
      <c r="UD1388" s="79"/>
      <c r="UE1388" s="79"/>
      <c r="UF1388" s="79"/>
      <c r="UG1388" s="79"/>
      <c r="UH1388" s="79"/>
      <c r="UI1388" s="79"/>
      <c r="UJ1388" s="79"/>
      <c r="UK1388" s="79"/>
      <c r="UL1388" s="79"/>
      <c r="UM1388" s="79"/>
      <c r="UN1388" s="79"/>
      <c r="UO1388" s="79"/>
      <c r="UP1388" s="79"/>
      <c r="UQ1388" s="79"/>
      <c r="UR1388" s="79"/>
      <c r="US1388" s="79"/>
      <c r="UT1388" s="79"/>
      <c r="UU1388" s="79"/>
      <c r="UV1388" s="79"/>
      <c r="UW1388" s="79"/>
      <c r="UX1388" s="79"/>
      <c r="UY1388" s="79"/>
      <c r="UZ1388" s="79"/>
      <c r="VA1388" s="79"/>
      <c r="VB1388" s="79"/>
      <c r="VC1388" s="79"/>
      <c r="VD1388" s="79"/>
      <c r="VE1388" s="79"/>
      <c r="VF1388" s="79"/>
      <c r="VG1388" s="79"/>
      <c r="VH1388" s="79"/>
      <c r="VI1388" s="79"/>
      <c r="VJ1388" s="79"/>
      <c r="VK1388" s="79"/>
      <c r="VL1388" s="79"/>
      <c r="VM1388" s="79"/>
      <c r="VN1388" s="79"/>
      <c r="VO1388" s="79"/>
      <c r="VP1388" s="79"/>
      <c r="VQ1388" s="79"/>
      <c r="VR1388" s="79"/>
      <c r="VS1388" s="79"/>
      <c r="VT1388" s="79"/>
      <c r="VU1388" s="79"/>
      <c r="VV1388" s="79"/>
      <c r="VW1388" s="79"/>
      <c r="VX1388" s="79"/>
      <c r="VY1388" s="79"/>
      <c r="VZ1388" s="79"/>
      <c r="WA1388" s="79"/>
      <c r="WB1388" s="79"/>
      <c r="WC1388" s="79"/>
    </row>
    <row r="1389" spans="1:601" s="102" customFormat="1">
      <c r="A1389" s="54">
        <f>IF(C1389=C1388,A1388,IF(C1389=(C1388+1),A1388,(A1388+1)))</f>
        <v>205</v>
      </c>
      <c r="B1389" s="50" t="str">
        <f>IF(L1389="Stroke",IF(M1389=M1388,IF(A1389&lt;&gt;A1388,1,IF(L1388="Stroke",B1388+1,IF(L1387="Stroke",B1387+1,IF(L1386="Stroke",B1386+1,IF(L1385="Stroke",B1385+1,IF(L1384="Stroke",B1384+1,IF(L1383="Stroke",B1383+1,IF(L1382="Stroke",B1382+1,"")))))))),IF(A1389&lt;&gt;A1387,1,IF(M1389=M1387,IF(L1387="Stroke",B1387+1,IF(M1389=M1386,IF(L1386="Stroke",B1386+1,""))),1))),"")</f>
        <v/>
      </c>
      <c r="C1389" s="54">
        <f t="shared" si="42"/>
        <v>52550</v>
      </c>
      <c r="D1389" s="54" t="str">
        <f t="shared" si="43"/>
        <v>201826</v>
      </c>
      <c r="E1389" s="54">
        <v>2018</v>
      </c>
      <c r="F1389" s="54">
        <v>2</v>
      </c>
      <c r="G1389" s="54">
        <v>6</v>
      </c>
      <c r="H1389" s="54">
        <v>14</v>
      </c>
      <c r="I1389" s="54">
        <v>35</v>
      </c>
      <c r="J1389" s="54">
        <v>50</v>
      </c>
      <c r="K1389" s="54">
        <v>600</v>
      </c>
      <c r="L1389" s="54" t="s">
        <v>29</v>
      </c>
      <c r="M1389" s="54">
        <v>1</v>
      </c>
      <c r="N1389" s="54" t="s">
        <v>21</v>
      </c>
      <c r="O1389" s="54" t="s">
        <v>27</v>
      </c>
      <c r="P1389" s="54">
        <v>0</v>
      </c>
      <c r="Q1389" s="54"/>
      <c r="R1389" s="61"/>
      <c r="S1389" s="61"/>
      <c r="T1389" s="61"/>
      <c r="U1389" s="79"/>
      <c r="V1389" s="79"/>
      <c r="W1389" s="79"/>
      <c r="X1389" s="79"/>
      <c r="Y1389" s="79"/>
      <c r="Z1389" s="79"/>
      <c r="AA1389" s="79"/>
      <c r="AB1389" s="79"/>
      <c r="AC1389" s="79"/>
      <c r="AD1389" s="79"/>
      <c r="AE1389" s="79"/>
      <c r="AF1389" s="79"/>
      <c r="AG1389" s="79"/>
      <c r="AH1389" s="79"/>
      <c r="AI1389" s="79"/>
      <c r="AJ1389" s="79"/>
      <c r="AK1389" s="79"/>
      <c r="AL1389" s="79"/>
      <c r="AM1389" s="79"/>
      <c r="AN1389" s="79"/>
      <c r="AO1389" s="79"/>
      <c r="AP1389" s="79"/>
      <c r="AQ1389" s="79"/>
      <c r="AR1389" s="79"/>
      <c r="AS1389" s="79"/>
      <c r="AT1389" s="79"/>
      <c r="AU1389" s="79"/>
      <c r="AV1389" s="79"/>
      <c r="AW1389" s="79"/>
      <c r="AX1389" s="79"/>
      <c r="AY1389" s="79"/>
      <c r="AZ1389" s="79"/>
      <c r="BA1389" s="79"/>
      <c r="BB1389" s="79"/>
      <c r="BC1389" s="79"/>
      <c r="BD1389" s="79"/>
      <c r="BE1389" s="79"/>
      <c r="BF1389" s="79"/>
      <c r="BG1389" s="79"/>
      <c r="BH1389" s="79"/>
      <c r="BI1389" s="79"/>
      <c r="BJ1389" s="79"/>
      <c r="BK1389" s="79"/>
      <c r="BL1389" s="79"/>
      <c r="BM1389" s="79"/>
      <c r="BN1389" s="79"/>
      <c r="BO1389" s="79"/>
      <c r="BP1389" s="79"/>
      <c r="BQ1389" s="79"/>
      <c r="BR1389" s="79"/>
      <c r="BS1389" s="79"/>
      <c r="BT1389" s="79"/>
      <c r="BU1389" s="79"/>
      <c r="BV1389" s="79"/>
      <c r="BW1389" s="79"/>
      <c r="BX1389" s="79"/>
      <c r="BY1389" s="79"/>
      <c r="BZ1389" s="79"/>
      <c r="CA1389" s="79"/>
      <c r="CB1389" s="79"/>
      <c r="CC1389" s="79"/>
      <c r="CD1389" s="79"/>
      <c r="CE1389" s="79"/>
      <c r="CF1389" s="79"/>
      <c r="CG1389" s="79"/>
      <c r="CH1389" s="79"/>
      <c r="CI1389" s="79"/>
      <c r="CJ1389" s="79"/>
      <c r="CK1389" s="79"/>
      <c r="CL1389" s="79"/>
      <c r="CM1389" s="79"/>
      <c r="CN1389" s="79"/>
      <c r="CO1389" s="79"/>
      <c r="CP1389" s="79"/>
      <c r="CQ1389" s="79"/>
      <c r="CR1389" s="79"/>
      <c r="CS1389" s="79"/>
      <c r="CT1389" s="79"/>
      <c r="CU1389" s="79"/>
      <c r="CV1389" s="79"/>
      <c r="CW1389" s="79"/>
      <c r="CX1389" s="79"/>
      <c r="CY1389" s="79"/>
      <c r="CZ1389" s="79"/>
      <c r="DA1389" s="79"/>
      <c r="DB1389" s="79"/>
      <c r="DC1389" s="79"/>
      <c r="DD1389" s="79"/>
      <c r="DE1389" s="79"/>
      <c r="DF1389" s="79"/>
      <c r="DG1389" s="79"/>
      <c r="DH1389" s="79"/>
      <c r="DI1389" s="79"/>
      <c r="DJ1389" s="79"/>
      <c r="DK1389" s="79"/>
      <c r="DL1389" s="79"/>
      <c r="DM1389" s="79"/>
      <c r="DN1389" s="79"/>
      <c r="DO1389" s="79"/>
      <c r="DP1389" s="79"/>
      <c r="DQ1389" s="79"/>
      <c r="DR1389" s="79"/>
      <c r="DS1389" s="79"/>
      <c r="DT1389" s="79"/>
      <c r="DU1389" s="79"/>
      <c r="DV1389" s="79"/>
      <c r="DW1389" s="79"/>
      <c r="DX1389" s="79"/>
      <c r="DY1389" s="79"/>
      <c r="DZ1389" s="79"/>
      <c r="EA1389" s="79"/>
      <c r="EB1389" s="79"/>
      <c r="EC1389" s="79"/>
      <c r="ED1389" s="79"/>
      <c r="EE1389" s="79"/>
      <c r="EF1389" s="79"/>
      <c r="EG1389" s="79"/>
      <c r="EH1389" s="79"/>
      <c r="EI1389" s="79"/>
      <c r="EJ1389" s="79"/>
      <c r="EK1389" s="79"/>
      <c r="EL1389" s="79"/>
      <c r="EM1389" s="79"/>
      <c r="EN1389" s="79"/>
      <c r="EO1389" s="79"/>
      <c r="EP1389" s="79"/>
      <c r="EQ1389" s="79"/>
      <c r="ER1389" s="79"/>
      <c r="ES1389" s="79"/>
      <c r="ET1389" s="79"/>
      <c r="EU1389" s="79"/>
      <c r="EV1389" s="79"/>
      <c r="EW1389" s="79"/>
      <c r="EX1389" s="79"/>
      <c r="EY1389" s="79"/>
      <c r="EZ1389" s="79"/>
      <c r="FA1389" s="79"/>
      <c r="FB1389" s="79"/>
      <c r="FC1389" s="79"/>
      <c r="FD1389" s="79"/>
      <c r="FE1389" s="79"/>
      <c r="FF1389" s="79"/>
      <c r="FG1389" s="79"/>
      <c r="FH1389" s="79"/>
      <c r="FI1389" s="79"/>
      <c r="FJ1389" s="79"/>
      <c r="FK1389" s="79"/>
      <c r="FL1389" s="79"/>
      <c r="FM1389" s="79"/>
      <c r="FN1389" s="79"/>
      <c r="FO1389" s="79"/>
      <c r="FP1389" s="79"/>
      <c r="FQ1389" s="79"/>
      <c r="FR1389" s="79"/>
      <c r="FS1389" s="79"/>
      <c r="FT1389" s="79"/>
      <c r="FU1389" s="79"/>
      <c r="FV1389" s="79"/>
      <c r="FW1389" s="79"/>
      <c r="FX1389" s="79"/>
      <c r="FY1389" s="79"/>
      <c r="FZ1389" s="79"/>
      <c r="GA1389" s="79"/>
      <c r="GB1389" s="79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79"/>
      <c r="HP1389" s="79"/>
      <c r="HQ1389" s="79"/>
      <c r="HR1389" s="79"/>
      <c r="HS1389" s="79"/>
      <c r="HT1389" s="79"/>
      <c r="HU1389" s="79"/>
      <c r="HV1389" s="79"/>
      <c r="HW1389" s="79"/>
      <c r="HX1389" s="79"/>
      <c r="HY1389" s="79"/>
      <c r="HZ1389" s="79"/>
      <c r="IA1389" s="79"/>
      <c r="IB1389" s="79"/>
      <c r="IC1389" s="79"/>
      <c r="ID1389" s="79"/>
      <c r="IE1389" s="79"/>
      <c r="IF1389" s="79"/>
      <c r="IG1389" s="79"/>
      <c r="IH1389" s="79"/>
      <c r="II1389" s="79"/>
      <c r="IJ1389" s="79"/>
      <c r="IK1389" s="79"/>
      <c r="IL1389" s="79"/>
      <c r="IM1389" s="79"/>
      <c r="IN1389" s="79"/>
      <c r="IO1389" s="79"/>
      <c r="IP1389" s="79"/>
      <c r="IQ1389" s="79"/>
      <c r="IR1389" s="79"/>
      <c r="IS1389" s="79"/>
      <c r="IT1389" s="79"/>
      <c r="IU1389" s="79"/>
      <c r="IV1389" s="79"/>
      <c r="IW1389" s="79"/>
      <c r="IX1389" s="79"/>
      <c r="IY1389" s="79"/>
      <c r="IZ1389" s="79"/>
      <c r="JA1389" s="79"/>
      <c r="JB1389" s="79"/>
      <c r="JC1389" s="79"/>
      <c r="JD1389" s="79"/>
      <c r="JE1389" s="79"/>
      <c r="JF1389" s="79"/>
      <c r="JG1389" s="79"/>
      <c r="JH1389" s="79"/>
      <c r="JI1389" s="79"/>
      <c r="JJ1389" s="79"/>
      <c r="JK1389" s="79"/>
      <c r="JL1389" s="79"/>
      <c r="JM1389" s="79"/>
      <c r="JN1389" s="79"/>
      <c r="JO1389" s="79"/>
      <c r="JP1389" s="79"/>
      <c r="JQ1389" s="79"/>
      <c r="JR1389" s="79"/>
      <c r="JS1389" s="79"/>
      <c r="JT1389" s="79"/>
      <c r="JU1389" s="79"/>
      <c r="JV1389" s="79"/>
      <c r="JW1389" s="79"/>
      <c r="JX1389" s="79"/>
      <c r="JY1389" s="79"/>
      <c r="JZ1389" s="79"/>
      <c r="KA1389" s="79"/>
      <c r="KB1389" s="79"/>
      <c r="KC1389" s="79"/>
      <c r="KD1389" s="79"/>
      <c r="KE1389" s="79"/>
      <c r="KF1389" s="79"/>
      <c r="KG1389" s="79"/>
      <c r="KH1389" s="79"/>
      <c r="KI1389" s="79"/>
      <c r="KJ1389" s="79"/>
      <c r="KK1389" s="79"/>
      <c r="KL1389" s="79"/>
      <c r="KM1389" s="79"/>
      <c r="KN1389" s="79"/>
      <c r="KO1389" s="79"/>
      <c r="KP1389" s="79"/>
      <c r="KQ1389" s="79"/>
      <c r="KR1389" s="79"/>
      <c r="KS1389" s="79"/>
      <c r="KT1389" s="79"/>
      <c r="KU1389" s="79"/>
      <c r="KV1389" s="79"/>
      <c r="KW1389" s="79"/>
      <c r="KX1389" s="79"/>
      <c r="KY1389" s="79"/>
      <c r="KZ1389" s="79"/>
      <c r="LA1389" s="79"/>
      <c r="LB1389" s="79"/>
      <c r="LC1389" s="79"/>
      <c r="LD1389" s="79"/>
      <c r="LE1389" s="79"/>
      <c r="LF1389" s="79"/>
      <c r="LG1389" s="79"/>
      <c r="LH1389" s="79"/>
      <c r="LI1389" s="79"/>
      <c r="LJ1389" s="79"/>
      <c r="LK1389" s="79"/>
      <c r="LL1389" s="79"/>
      <c r="LM1389" s="79"/>
      <c r="LN1389" s="79"/>
      <c r="LO1389" s="79"/>
      <c r="LP1389" s="79"/>
      <c r="LQ1389" s="79"/>
      <c r="LR1389" s="79"/>
      <c r="LS1389" s="79"/>
      <c r="LT1389" s="79"/>
      <c r="LU1389" s="79"/>
      <c r="LV1389" s="79"/>
      <c r="LW1389" s="79"/>
      <c r="LX1389" s="79"/>
      <c r="LY1389" s="79"/>
      <c r="LZ1389" s="79"/>
      <c r="MA1389" s="79"/>
      <c r="MB1389" s="79"/>
      <c r="MC1389" s="79"/>
      <c r="MD1389" s="79"/>
      <c r="ME1389" s="79"/>
      <c r="MF1389" s="79"/>
      <c r="MG1389" s="79"/>
      <c r="MH1389" s="79"/>
      <c r="MI1389" s="79"/>
      <c r="MJ1389" s="79"/>
      <c r="MK1389" s="79"/>
      <c r="ML1389" s="79"/>
      <c r="MM1389" s="79"/>
      <c r="MN1389" s="79"/>
      <c r="MO1389" s="79"/>
      <c r="MP1389" s="79"/>
      <c r="MQ1389" s="79"/>
      <c r="MR1389" s="79"/>
      <c r="MS1389" s="79"/>
      <c r="MT1389" s="79"/>
      <c r="MU1389" s="79"/>
      <c r="MV1389" s="79"/>
      <c r="MW1389" s="79"/>
      <c r="MX1389" s="79"/>
      <c r="MY1389" s="79"/>
      <c r="MZ1389" s="79"/>
      <c r="NA1389" s="79"/>
      <c r="NB1389" s="79"/>
      <c r="NC1389" s="79"/>
      <c r="ND1389" s="79"/>
      <c r="NE1389" s="79"/>
      <c r="NF1389" s="79"/>
      <c r="NG1389" s="79"/>
      <c r="NH1389" s="79"/>
      <c r="NI1389" s="79"/>
      <c r="NJ1389" s="79"/>
      <c r="NK1389" s="79"/>
      <c r="NL1389" s="79"/>
      <c r="NM1389" s="79"/>
      <c r="NN1389" s="79"/>
      <c r="NO1389" s="79"/>
      <c r="NP1389" s="79"/>
      <c r="NQ1389" s="79"/>
      <c r="NR1389" s="79"/>
      <c r="NS1389" s="79"/>
      <c r="NT1389" s="79"/>
      <c r="NU1389" s="79"/>
      <c r="NV1389" s="79"/>
      <c r="NW1389" s="79"/>
      <c r="NX1389" s="79"/>
      <c r="NY1389" s="79"/>
      <c r="NZ1389" s="79"/>
      <c r="OA1389" s="79"/>
      <c r="OB1389" s="79"/>
      <c r="OC1389" s="79"/>
      <c r="OD1389" s="79"/>
      <c r="OE1389" s="79"/>
      <c r="OF1389" s="79"/>
      <c r="OG1389" s="79"/>
      <c r="OH1389" s="79"/>
      <c r="OI1389" s="79"/>
      <c r="OJ1389" s="79"/>
      <c r="OK1389" s="79"/>
      <c r="OL1389" s="79"/>
      <c r="OM1389" s="79"/>
      <c r="ON1389" s="79"/>
      <c r="OO1389" s="79"/>
      <c r="OP1389" s="79"/>
      <c r="OQ1389" s="79"/>
      <c r="OR1389" s="79"/>
      <c r="OS1389" s="79"/>
      <c r="OT1389" s="79"/>
      <c r="OU1389" s="79"/>
      <c r="OV1389" s="79"/>
      <c r="OW1389" s="79"/>
      <c r="OX1389" s="79"/>
      <c r="OY1389" s="79"/>
      <c r="OZ1389" s="79"/>
      <c r="PA1389" s="79"/>
      <c r="PB1389" s="79"/>
      <c r="PC1389" s="79"/>
      <c r="PD1389" s="79"/>
      <c r="PE1389" s="79"/>
      <c r="PF1389" s="79"/>
      <c r="PG1389" s="79"/>
      <c r="PH1389" s="79"/>
      <c r="PI1389" s="79"/>
      <c r="PJ1389" s="79"/>
      <c r="PK1389" s="79"/>
      <c r="PL1389" s="79"/>
      <c r="PM1389" s="79"/>
      <c r="PN1389" s="79"/>
      <c r="PO1389" s="79"/>
      <c r="PP1389" s="79"/>
      <c r="PQ1389" s="79"/>
      <c r="PR1389" s="79"/>
      <c r="PS1389" s="79"/>
      <c r="PT1389" s="79"/>
      <c r="PU1389" s="79"/>
      <c r="PV1389" s="79"/>
      <c r="PW1389" s="79"/>
      <c r="PX1389" s="79"/>
      <c r="PY1389" s="79"/>
      <c r="PZ1389" s="79"/>
      <c r="QA1389" s="79"/>
      <c r="QB1389" s="79"/>
      <c r="QC1389" s="79"/>
      <c r="QD1389" s="79"/>
      <c r="QE1389" s="79"/>
      <c r="QF1389" s="79"/>
      <c r="QG1389" s="79"/>
      <c r="QH1389" s="79"/>
      <c r="QI1389" s="79"/>
      <c r="QJ1389" s="79"/>
      <c r="QK1389" s="79"/>
      <c r="QL1389" s="79"/>
      <c r="QM1389" s="79"/>
      <c r="QN1389" s="79"/>
      <c r="QO1389" s="79"/>
      <c r="QP1389" s="79"/>
      <c r="QQ1389" s="79"/>
      <c r="QR1389" s="79"/>
      <c r="QS1389" s="79"/>
      <c r="QT1389" s="79"/>
      <c r="QU1389" s="79"/>
      <c r="QV1389" s="79"/>
      <c r="QW1389" s="79"/>
      <c r="QX1389" s="79"/>
      <c r="QY1389" s="79"/>
      <c r="QZ1389" s="79"/>
      <c r="RA1389" s="79"/>
      <c r="RB1389" s="79"/>
      <c r="RC1389" s="79"/>
      <c r="RD1389" s="79"/>
      <c r="RE1389" s="79"/>
      <c r="RF1389" s="79"/>
      <c r="RG1389" s="79"/>
      <c r="RH1389" s="79"/>
      <c r="RI1389" s="79"/>
      <c r="RJ1389" s="79"/>
      <c r="RK1389" s="79"/>
      <c r="RL1389" s="79"/>
      <c r="RM1389" s="79"/>
      <c r="RN1389" s="79"/>
      <c r="RO1389" s="79"/>
      <c r="RP1389" s="79"/>
      <c r="RQ1389" s="79"/>
      <c r="RR1389" s="79"/>
      <c r="RS1389" s="79"/>
      <c r="RT1389" s="79"/>
      <c r="RU1389" s="79"/>
      <c r="RV1389" s="79"/>
      <c r="RW1389" s="79"/>
      <c r="RX1389" s="79"/>
      <c r="RY1389" s="79"/>
      <c r="RZ1389" s="79"/>
      <c r="SA1389" s="79"/>
      <c r="SB1389" s="79"/>
      <c r="SC1389" s="79"/>
      <c r="SD1389" s="79"/>
      <c r="SE1389" s="79"/>
      <c r="SF1389" s="79"/>
      <c r="SG1389" s="79"/>
      <c r="SH1389" s="79"/>
      <c r="SI1389" s="79"/>
      <c r="SJ1389" s="79"/>
      <c r="SK1389" s="79"/>
      <c r="SL1389" s="79"/>
      <c r="SM1389" s="79"/>
      <c r="SN1389" s="79"/>
      <c r="SO1389" s="79"/>
      <c r="SP1389" s="79"/>
      <c r="SQ1389" s="79"/>
      <c r="SR1389" s="79"/>
      <c r="SS1389" s="79"/>
      <c r="ST1389" s="79"/>
      <c r="SU1389" s="79"/>
      <c r="SV1389" s="79"/>
      <c r="SW1389" s="79"/>
      <c r="SX1389" s="79"/>
      <c r="SY1389" s="79"/>
      <c r="SZ1389" s="79"/>
      <c r="TA1389" s="79"/>
      <c r="TB1389" s="79"/>
      <c r="TC1389" s="79"/>
      <c r="TD1389" s="79"/>
      <c r="TE1389" s="79"/>
      <c r="TF1389" s="79"/>
      <c r="TG1389" s="79"/>
      <c r="TH1389" s="79"/>
      <c r="TI1389" s="79"/>
      <c r="TJ1389" s="79"/>
      <c r="TK1389" s="79"/>
      <c r="TL1389" s="79"/>
      <c r="TM1389" s="79"/>
      <c r="TN1389" s="79"/>
      <c r="TO1389" s="79"/>
      <c r="TP1389" s="79"/>
      <c r="TQ1389" s="79"/>
      <c r="TR1389" s="79"/>
      <c r="TS1389" s="79"/>
      <c r="TT1389" s="79"/>
      <c r="TU1389" s="79"/>
      <c r="TV1389" s="79"/>
      <c r="TW1389" s="79"/>
      <c r="TX1389" s="79"/>
      <c r="TY1389" s="79"/>
      <c r="TZ1389" s="79"/>
      <c r="UA1389" s="79"/>
      <c r="UB1389" s="79"/>
      <c r="UC1389" s="79"/>
      <c r="UD1389" s="79"/>
      <c r="UE1389" s="79"/>
      <c r="UF1389" s="79"/>
      <c r="UG1389" s="79"/>
      <c r="UH1389" s="79"/>
      <c r="UI1389" s="79"/>
      <c r="UJ1389" s="79"/>
      <c r="UK1389" s="79"/>
      <c r="UL1389" s="79"/>
      <c r="UM1389" s="79"/>
      <c r="UN1389" s="79"/>
      <c r="UO1389" s="79"/>
      <c r="UP1389" s="79"/>
      <c r="UQ1389" s="79"/>
      <c r="UR1389" s="79"/>
      <c r="US1389" s="79"/>
      <c r="UT1389" s="79"/>
      <c r="UU1389" s="79"/>
      <c r="UV1389" s="79"/>
      <c r="UW1389" s="79"/>
      <c r="UX1389" s="79"/>
      <c r="UY1389" s="79"/>
      <c r="UZ1389" s="79"/>
      <c r="VA1389" s="79"/>
      <c r="VB1389" s="79"/>
      <c r="VC1389" s="79"/>
      <c r="VD1389" s="79"/>
      <c r="VE1389" s="79"/>
      <c r="VF1389" s="79"/>
      <c r="VG1389" s="79"/>
      <c r="VH1389" s="79"/>
      <c r="VI1389" s="79"/>
      <c r="VJ1389" s="79"/>
      <c r="VK1389" s="79"/>
      <c r="VL1389" s="79"/>
      <c r="VM1389" s="79"/>
      <c r="VN1389" s="79"/>
      <c r="VO1389" s="79"/>
      <c r="VP1389" s="79"/>
      <c r="VQ1389" s="79"/>
      <c r="VR1389" s="79"/>
      <c r="VS1389" s="79"/>
      <c r="VT1389" s="79"/>
      <c r="VU1389" s="79"/>
      <c r="VV1389" s="79"/>
      <c r="VW1389" s="79"/>
      <c r="VX1389" s="79"/>
      <c r="VY1389" s="79"/>
      <c r="VZ1389" s="79"/>
      <c r="WA1389" s="79"/>
      <c r="WB1389" s="79"/>
      <c r="WC1389" s="79"/>
    </row>
    <row r="1390" spans="1:601" s="103" customFormat="1">
      <c r="A1390" s="54">
        <f>IF(C1390=C1389,A1389,IF(C1390=(C1389+1),A1389,(A1389+1)))</f>
        <v>205</v>
      </c>
      <c r="B1390" s="50" t="str">
        <f>IF(L1390="Stroke",IF(M1390=M1389,IF(A1390&lt;&gt;A1389,1,IF(L1389="Stroke",B1389+1,IF(L1388="Stroke",B1388+1,IF(L1387="Stroke",B1387+1,IF(L1386="Stroke",B1386+1,IF(L1385="Stroke",B1385+1,IF(L1384="Stroke",B1384+1,IF(L1383="Stroke",B1383+1,"")))))))),IF(A1390&lt;&gt;A1388,1,IF(M1390=M1388,IF(L1388="Stroke",B1388+1,IF(M1390=M1387,IF(L1387="Stroke",B1387+1,""))),1))),"")</f>
        <v/>
      </c>
      <c r="C1390" s="54">
        <f t="shared" si="42"/>
        <v>52550</v>
      </c>
      <c r="D1390" s="54" t="str">
        <f t="shared" si="43"/>
        <v>201826</v>
      </c>
      <c r="E1390" s="54">
        <v>2018</v>
      </c>
      <c r="F1390" s="54">
        <v>2</v>
      </c>
      <c r="G1390" s="54">
        <v>6</v>
      </c>
      <c r="H1390" s="54">
        <v>14</v>
      </c>
      <c r="I1390" s="54">
        <v>35</v>
      </c>
      <c r="J1390" s="54">
        <v>50</v>
      </c>
      <c r="K1390" s="54">
        <v>628</v>
      </c>
      <c r="L1390" s="54" t="s">
        <v>29</v>
      </c>
      <c r="M1390" s="54">
        <v>1</v>
      </c>
      <c r="N1390" s="54" t="s">
        <v>21</v>
      </c>
      <c r="O1390" s="54" t="s">
        <v>27</v>
      </c>
      <c r="P1390" s="54">
        <v>0</v>
      </c>
      <c r="Q1390" s="54"/>
      <c r="R1390" s="61"/>
      <c r="S1390" s="61"/>
      <c r="T1390" s="61"/>
      <c r="U1390" s="79"/>
      <c r="V1390" s="79"/>
      <c r="W1390" s="79"/>
      <c r="X1390" s="79"/>
      <c r="Y1390" s="79"/>
      <c r="Z1390" s="79"/>
      <c r="AA1390" s="79"/>
      <c r="AB1390" s="79"/>
      <c r="AC1390" s="79"/>
      <c r="AD1390" s="79"/>
      <c r="AE1390" s="79"/>
      <c r="AF1390" s="79"/>
      <c r="AG1390" s="79"/>
      <c r="AH1390" s="79"/>
      <c r="AI1390" s="79"/>
      <c r="AJ1390" s="79"/>
      <c r="AK1390" s="79"/>
      <c r="AL1390" s="79"/>
      <c r="AM1390" s="79"/>
      <c r="AN1390" s="79"/>
      <c r="AO1390" s="79"/>
      <c r="AP1390" s="79"/>
      <c r="AQ1390" s="79"/>
      <c r="AR1390" s="79"/>
      <c r="AS1390" s="79"/>
      <c r="AT1390" s="79"/>
      <c r="AU1390" s="79"/>
      <c r="AV1390" s="79"/>
      <c r="AW1390" s="79"/>
      <c r="AX1390" s="79"/>
      <c r="AY1390" s="79"/>
      <c r="AZ1390" s="79"/>
      <c r="BA1390" s="79"/>
      <c r="BB1390" s="79"/>
      <c r="BC1390" s="79"/>
      <c r="BD1390" s="79"/>
      <c r="BE1390" s="79"/>
      <c r="BF1390" s="79"/>
      <c r="BG1390" s="79"/>
      <c r="BH1390" s="79"/>
      <c r="BI1390" s="79"/>
      <c r="BJ1390" s="79"/>
      <c r="BK1390" s="79"/>
      <c r="BL1390" s="79"/>
      <c r="BM1390" s="79"/>
      <c r="BN1390" s="79"/>
      <c r="BO1390" s="79"/>
      <c r="BP1390" s="79"/>
      <c r="BQ1390" s="79"/>
      <c r="BR1390" s="79"/>
      <c r="BS1390" s="79"/>
      <c r="BT1390" s="79"/>
      <c r="BU1390" s="79"/>
      <c r="BV1390" s="79"/>
      <c r="BW1390" s="79"/>
      <c r="BX1390" s="79"/>
      <c r="BY1390" s="79"/>
      <c r="BZ1390" s="79"/>
      <c r="CA1390" s="79"/>
      <c r="CB1390" s="79"/>
      <c r="CC1390" s="79"/>
      <c r="CD1390" s="79"/>
      <c r="CE1390" s="79"/>
      <c r="CF1390" s="79"/>
      <c r="CG1390" s="79"/>
      <c r="CH1390" s="79"/>
      <c r="CI1390" s="79"/>
      <c r="CJ1390" s="79"/>
      <c r="CK1390" s="79"/>
      <c r="CL1390" s="79"/>
      <c r="CM1390" s="79"/>
      <c r="CN1390" s="79"/>
      <c r="CO1390" s="79"/>
      <c r="CP1390" s="79"/>
      <c r="CQ1390" s="79"/>
      <c r="CR1390" s="79"/>
      <c r="CS1390" s="79"/>
      <c r="CT1390" s="79"/>
      <c r="CU1390" s="79"/>
      <c r="CV1390" s="79"/>
      <c r="CW1390" s="79"/>
      <c r="CX1390" s="79"/>
      <c r="CY1390" s="79"/>
      <c r="CZ1390" s="79"/>
      <c r="DA1390" s="79"/>
      <c r="DB1390" s="79"/>
      <c r="DC1390" s="79"/>
      <c r="DD1390" s="79"/>
      <c r="DE1390" s="79"/>
      <c r="DF1390" s="79"/>
      <c r="DG1390" s="79"/>
      <c r="DH1390" s="79"/>
      <c r="DI1390" s="79"/>
      <c r="DJ1390" s="79"/>
      <c r="DK1390" s="79"/>
      <c r="DL1390" s="79"/>
      <c r="DM1390" s="79"/>
      <c r="DN1390" s="79"/>
      <c r="DO1390" s="79"/>
      <c r="DP1390" s="79"/>
      <c r="DQ1390" s="79"/>
      <c r="DR1390" s="79"/>
      <c r="DS1390" s="79"/>
      <c r="DT1390" s="79"/>
      <c r="DU1390" s="79"/>
      <c r="DV1390" s="79"/>
      <c r="DW1390" s="79"/>
      <c r="DX1390" s="79"/>
      <c r="DY1390" s="79"/>
      <c r="DZ1390" s="79"/>
      <c r="EA1390" s="79"/>
      <c r="EB1390" s="79"/>
      <c r="EC1390" s="79"/>
      <c r="ED1390" s="79"/>
      <c r="EE1390" s="79"/>
      <c r="EF1390" s="79"/>
      <c r="EG1390" s="79"/>
      <c r="EH1390" s="79"/>
      <c r="EI1390" s="79"/>
      <c r="EJ1390" s="79"/>
      <c r="EK1390" s="79"/>
      <c r="EL1390" s="79"/>
      <c r="EM1390" s="79"/>
      <c r="EN1390" s="79"/>
      <c r="EO1390" s="79"/>
      <c r="EP1390" s="79"/>
      <c r="EQ1390" s="79"/>
      <c r="ER1390" s="79"/>
      <c r="ES1390" s="79"/>
      <c r="ET1390" s="79"/>
      <c r="EU1390" s="79"/>
      <c r="EV1390" s="79"/>
      <c r="EW1390" s="79"/>
      <c r="EX1390" s="79"/>
      <c r="EY1390" s="79"/>
      <c r="EZ1390" s="79"/>
      <c r="FA1390" s="79"/>
      <c r="FB1390" s="79"/>
      <c r="FC1390" s="79"/>
      <c r="FD1390" s="79"/>
      <c r="FE1390" s="79"/>
      <c r="FF1390" s="79"/>
      <c r="FG1390" s="79"/>
      <c r="FH1390" s="79"/>
      <c r="FI1390" s="79"/>
      <c r="FJ1390" s="79"/>
      <c r="FK1390" s="79"/>
      <c r="FL1390" s="79"/>
      <c r="FM1390" s="79"/>
      <c r="FN1390" s="79"/>
      <c r="FO1390" s="79"/>
      <c r="FP1390" s="79"/>
      <c r="FQ1390" s="79"/>
      <c r="FR1390" s="79"/>
      <c r="FS1390" s="79"/>
      <c r="FT1390" s="79"/>
      <c r="FU1390" s="79"/>
      <c r="FV1390" s="79"/>
      <c r="FW1390" s="79"/>
      <c r="FX1390" s="79"/>
      <c r="FY1390" s="79"/>
      <c r="FZ1390" s="79"/>
      <c r="GA1390" s="79"/>
      <c r="GB1390" s="79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79"/>
      <c r="HP1390" s="79"/>
      <c r="HQ1390" s="79"/>
      <c r="HR1390" s="79"/>
      <c r="HS1390" s="79"/>
      <c r="HT1390" s="79"/>
      <c r="HU1390" s="79"/>
      <c r="HV1390" s="79"/>
      <c r="HW1390" s="79"/>
      <c r="HX1390" s="79"/>
      <c r="HY1390" s="79"/>
      <c r="HZ1390" s="79"/>
      <c r="IA1390" s="79"/>
      <c r="IB1390" s="79"/>
      <c r="IC1390" s="79"/>
      <c r="ID1390" s="79"/>
      <c r="IE1390" s="79"/>
      <c r="IF1390" s="79"/>
      <c r="IG1390" s="79"/>
      <c r="IH1390" s="79"/>
      <c r="II1390" s="79"/>
      <c r="IJ1390" s="79"/>
      <c r="IK1390" s="79"/>
      <c r="IL1390" s="79"/>
      <c r="IM1390" s="79"/>
      <c r="IN1390" s="79"/>
      <c r="IO1390" s="79"/>
      <c r="IP1390" s="79"/>
      <c r="IQ1390" s="79"/>
      <c r="IR1390" s="79"/>
      <c r="IS1390" s="79"/>
      <c r="IT1390" s="79"/>
      <c r="IU1390" s="79"/>
      <c r="IV1390" s="79"/>
      <c r="IW1390" s="79"/>
      <c r="IX1390" s="79"/>
      <c r="IY1390" s="79"/>
      <c r="IZ1390" s="79"/>
      <c r="JA1390" s="79"/>
      <c r="JB1390" s="79"/>
      <c r="JC1390" s="79"/>
      <c r="JD1390" s="79"/>
      <c r="JE1390" s="79"/>
      <c r="JF1390" s="79"/>
      <c r="JG1390" s="79"/>
      <c r="JH1390" s="79"/>
      <c r="JI1390" s="79"/>
      <c r="JJ1390" s="79"/>
      <c r="JK1390" s="79"/>
      <c r="JL1390" s="79"/>
      <c r="JM1390" s="79"/>
      <c r="JN1390" s="79"/>
      <c r="JO1390" s="79"/>
      <c r="JP1390" s="79"/>
      <c r="JQ1390" s="79"/>
      <c r="JR1390" s="79"/>
      <c r="JS1390" s="79"/>
      <c r="JT1390" s="79"/>
      <c r="JU1390" s="79"/>
      <c r="JV1390" s="79"/>
      <c r="JW1390" s="79"/>
      <c r="JX1390" s="79"/>
      <c r="JY1390" s="79"/>
      <c r="JZ1390" s="79"/>
      <c r="KA1390" s="79"/>
      <c r="KB1390" s="79"/>
      <c r="KC1390" s="79"/>
      <c r="KD1390" s="79"/>
      <c r="KE1390" s="79"/>
      <c r="KF1390" s="79"/>
      <c r="KG1390" s="79"/>
      <c r="KH1390" s="79"/>
      <c r="KI1390" s="79"/>
      <c r="KJ1390" s="79"/>
      <c r="KK1390" s="79"/>
      <c r="KL1390" s="79"/>
      <c r="KM1390" s="79"/>
      <c r="KN1390" s="79"/>
      <c r="KO1390" s="79"/>
      <c r="KP1390" s="79"/>
      <c r="KQ1390" s="79"/>
      <c r="KR1390" s="79"/>
      <c r="KS1390" s="79"/>
      <c r="KT1390" s="79"/>
      <c r="KU1390" s="79"/>
      <c r="KV1390" s="79"/>
      <c r="KW1390" s="79"/>
      <c r="KX1390" s="79"/>
      <c r="KY1390" s="79"/>
      <c r="KZ1390" s="79"/>
      <c r="LA1390" s="79"/>
      <c r="LB1390" s="79"/>
      <c r="LC1390" s="79"/>
      <c r="LD1390" s="79"/>
      <c r="LE1390" s="79"/>
      <c r="LF1390" s="79"/>
      <c r="LG1390" s="79"/>
      <c r="LH1390" s="79"/>
      <c r="LI1390" s="79"/>
      <c r="LJ1390" s="79"/>
      <c r="LK1390" s="79"/>
      <c r="LL1390" s="79"/>
      <c r="LM1390" s="79"/>
      <c r="LN1390" s="79"/>
      <c r="LO1390" s="79"/>
      <c r="LP1390" s="79"/>
      <c r="LQ1390" s="79"/>
      <c r="LR1390" s="79"/>
      <c r="LS1390" s="79"/>
      <c r="LT1390" s="79"/>
      <c r="LU1390" s="79"/>
      <c r="LV1390" s="79"/>
      <c r="LW1390" s="79"/>
      <c r="LX1390" s="79"/>
      <c r="LY1390" s="79"/>
      <c r="LZ1390" s="79"/>
      <c r="MA1390" s="79"/>
      <c r="MB1390" s="79"/>
      <c r="MC1390" s="79"/>
      <c r="MD1390" s="79"/>
      <c r="ME1390" s="79"/>
      <c r="MF1390" s="79"/>
      <c r="MG1390" s="79"/>
      <c r="MH1390" s="79"/>
      <c r="MI1390" s="79"/>
      <c r="MJ1390" s="79"/>
      <c r="MK1390" s="79"/>
      <c r="ML1390" s="79"/>
      <c r="MM1390" s="79"/>
      <c r="MN1390" s="79"/>
      <c r="MO1390" s="79"/>
      <c r="MP1390" s="79"/>
      <c r="MQ1390" s="79"/>
      <c r="MR1390" s="79"/>
      <c r="MS1390" s="79"/>
      <c r="MT1390" s="79"/>
      <c r="MU1390" s="79"/>
      <c r="MV1390" s="79"/>
      <c r="MW1390" s="79"/>
      <c r="MX1390" s="79"/>
      <c r="MY1390" s="79"/>
      <c r="MZ1390" s="79"/>
      <c r="NA1390" s="79"/>
      <c r="NB1390" s="79"/>
      <c r="NC1390" s="79"/>
      <c r="ND1390" s="79"/>
      <c r="NE1390" s="79"/>
      <c r="NF1390" s="79"/>
      <c r="NG1390" s="79"/>
      <c r="NH1390" s="79"/>
      <c r="NI1390" s="79"/>
      <c r="NJ1390" s="79"/>
      <c r="NK1390" s="79"/>
      <c r="NL1390" s="79"/>
      <c r="NM1390" s="79"/>
      <c r="NN1390" s="79"/>
      <c r="NO1390" s="79"/>
      <c r="NP1390" s="79"/>
      <c r="NQ1390" s="79"/>
      <c r="NR1390" s="79"/>
      <c r="NS1390" s="79"/>
      <c r="NT1390" s="79"/>
      <c r="NU1390" s="79"/>
      <c r="NV1390" s="79"/>
      <c r="NW1390" s="79"/>
      <c r="NX1390" s="79"/>
      <c r="NY1390" s="79"/>
      <c r="NZ1390" s="79"/>
      <c r="OA1390" s="79"/>
      <c r="OB1390" s="79"/>
      <c r="OC1390" s="79"/>
      <c r="OD1390" s="79"/>
      <c r="OE1390" s="79"/>
      <c r="OF1390" s="79"/>
      <c r="OG1390" s="79"/>
      <c r="OH1390" s="79"/>
      <c r="OI1390" s="79"/>
      <c r="OJ1390" s="79"/>
      <c r="OK1390" s="79"/>
      <c r="OL1390" s="79"/>
      <c r="OM1390" s="79"/>
      <c r="ON1390" s="79"/>
      <c r="OO1390" s="79"/>
      <c r="OP1390" s="79"/>
      <c r="OQ1390" s="79"/>
      <c r="OR1390" s="79"/>
      <c r="OS1390" s="79"/>
      <c r="OT1390" s="79"/>
      <c r="OU1390" s="79"/>
      <c r="OV1390" s="79"/>
      <c r="OW1390" s="79"/>
      <c r="OX1390" s="79"/>
      <c r="OY1390" s="79"/>
      <c r="OZ1390" s="79"/>
      <c r="PA1390" s="79"/>
      <c r="PB1390" s="79"/>
      <c r="PC1390" s="79"/>
      <c r="PD1390" s="79"/>
      <c r="PE1390" s="79"/>
      <c r="PF1390" s="79"/>
      <c r="PG1390" s="79"/>
      <c r="PH1390" s="79"/>
      <c r="PI1390" s="79"/>
      <c r="PJ1390" s="79"/>
      <c r="PK1390" s="79"/>
      <c r="PL1390" s="79"/>
      <c r="PM1390" s="79"/>
      <c r="PN1390" s="79"/>
      <c r="PO1390" s="79"/>
      <c r="PP1390" s="79"/>
      <c r="PQ1390" s="79"/>
      <c r="PR1390" s="79"/>
      <c r="PS1390" s="79"/>
      <c r="PT1390" s="79"/>
      <c r="PU1390" s="79"/>
      <c r="PV1390" s="79"/>
      <c r="PW1390" s="79"/>
      <c r="PX1390" s="79"/>
      <c r="PY1390" s="79"/>
      <c r="PZ1390" s="79"/>
      <c r="QA1390" s="79"/>
      <c r="QB1390" s="79"/>
      <c r="QC1390" s="79"/>
      <c r="QD1390" s="79"/>
      <c r="QE1390" s="79"/>
      <c r="QF1390" s="79"/>
      <c r="QG1390" s="79"/>
      <c r="QH1390" s="79"/>
      <c r="QI1390" s="79"/>
      <c r="QJ1390" s="79"/>
      <c r="QK1390" s="79"/>
      <c r="QL1390" s="79"/>
      <c r="QM1390" s="79"/>
      <c r="QN1390" s="79"/>
      <c r="QO1390" s="79"/>
      <c r="QP1390" s="79"/>
      <c r="QQ1390" s="79"/>
      <c r="QR1390" s="79"/>
      <c r="QS1390" s="79"/>
      <c r="QT1390" s="79"/>
      <c r="QU1390" s="79"/>
      <c r="QV1390" s="79"/>
      <c r="QW1390" s="79"/>
      <c r="QX1390" s="79"/>
      <c r="QY1390" s="79"/>
      <c r="QZ1390" s="79"/>
      <c r="RA1390" s="79"/>
      <c r="RB1390" s="79"/>
      <c r="RC1390" s="79"/>
      <c r="RD1390" s="79"/>
      <c r="RE1390" s="79"/>
      <c r="RF1390" s="79"/>
      <c r="RG1390" s="79"/>
      <c r="RH1390" s="79"/>
      <c r="RI1390" s="79"/>
      <c r="RJ1390" s="79"/>
      <c r="RK1390" s="79"/>
      <c r="RL1390" s="79"/>
      <c r="RM1390" s="79"/>
      <c r="RN1390" s="79"/>
      <c r="RO1390" s="79"/>
      <c r="RP1390" s="79"/>
      <c r="RQ1390" s="79"/>
      <c r="RR1390" s="79"/>
      <c r="RS1390" s="79"/>
      <c r="RT1390" s="79"/>
      <c r="RU1390" s="79"/>
      <c r="RV1390" s="79"/>
      <c r="RW1390" s="79"/>
      <c r="RX1390" s="79"/>
      <c r="RY1390" s="79"/>
      <c r="RZ1390" s="79"/>
      <c r="SA1390" s="79"/>
      <c r="SB1390" s="79"/>
      <c r="SC1390" s="79"/>
      <c r="SD1390" s="79"/>
      <c r="SE1390" s="79"/>
      <c r="SF1390" s="79"/>
      <c r="SG1390" s="79"/>
      <c r="SH1390" s="79"/>
      <c r="SI1390" s="79"/>
      <c r="SJ1390" s="79"/>
      <c r="SK1390" s="79"/>
      <c r="SL1390" s="79"/>
      <c r="SM1390" s="79"/>
      <c r="SN1390" s="79"/>
      <c r="SO1390" s="79"/>
      <c r="SP1390" s="79"/>
      <c r="SQ1390" s="79"/>
      <c r="SR1390" s="79"/>
      <c r="SS1390" s="79"/>
      <c r="ST1390" s="79"/>
      <c r="SU1390" s="79"/>
      <c r="SV1390" s="79"/>
      <c r="SW1390" s="79"/>
      <c r="SX1390" s="79"/>
      <c r="SY1390" s="79"/>
      <c r="SZ1390" s="79"/>
      <c r="TA1390" s="79"/>
      <c r="TB1390" s="79"/>
      <c r="TC1390" s="79"/>
      <c r="TD1390" s="79"/>
      <c r="TE1390" s="79"/>
      <c r="TF1390" s="79"/>
      <c r="TG1390" s="79"/>
      <c r="TH1390" s="79"/>
      <c r="TI1390" s="79"/>
      <c r="TJ1390" s="79"/>
      <c r="TK1390" s="79"/>
      <c r="TL1390" s="79"/>
      <c r="TM1390" s="79"/>
      <c r="TN1390" s="79"/>
      <c r="TO1390" s="79"/>
      <c r="TP1390" s="79"/>
      <c r="TQ1390" s="79"/>
      <c r="TR1390" s="79"/>
      <c r="TS1390" s="79"/>
      <c r="TT1390" s="79"/>
      <c r="TU1390" s="79"/>
      <c r="TV1390" s="79"/>
      <c r="TW1390" s="79"/>
      <c r="TX1390" s="79"/>
      <c r="TY1390" s="79"/>
      <c r="TZ1390" s="79"/>
      <c r="UA1390" s="79"/>
      <c r="UB1390" s="79"/>
      <c r="UC1390" s="79"/>
      <c r="UD1390" s="79"/>
      <c r="UE1390" s="79"/>
      <c r="UF1390" s="79"/>
      <c r="UG1390" s="79"/>
      <c r="UH1390" s="79"/>
      <c r="UI1390" s="79"/>
      <c r="UJ1390" s="79"/>
      <c r="UK1390" s="79"/>
      <c r="UL1390" s="79"/>
      <c r="UM1390" s="79"/>
      <c r="UN1390" s="79"/>
      <c r="UO1390" s="79"/>
      <c r="UP1390" s="79"/>
      <c r="UQ1390" s="79"/>
      <c r="UR1390" s="79"/>
      <c r="US1390" s="79"/>
      <c r="UT1390" s="79"/>
      <c r="UU1390" s="79"/>
      <c r="UV1390" s="79"/>
      <c r="UW1390" s="79"/>
      <c r="UX1390" s="79"/>
      <c r="UY1390" s="79"/>
      <c r="UZ1390" s="79"/>
      <c r="VA1390" s="79"/>
      <c r="VB1390" s="79"/>
      <c r="VC1390" s="79"/>
      <c r="VD1390" s="79"/>
      <c r="VE1390" s="79"/>
      <c r="VF1390" s="79"/>
      <c r="VG1390" s="79"/>
      <c r="VH1390" s="79"/>
      <c r="VI1390" s="79"/>
      <c r="VJ1390" s="79"/>
      <c r="VK1390" s="79"/>
      <c r="VL1390" s="79"/>
      <c r="VM1390" s="79"/>
      <c r="VN1390" s="79"/>
      <c r="VO1390" s="79"/>
      <c r="VP1390" s="79"/>
      <c r="VQ1390" s="79"/>
      <c r="VR1390" s="79"/>
      <c r="VS1390" s="79"/>
      <c r="VT1390" s="79"/>
      <c r="VU1390" s="79"/>
      <c r="VV1390" s="79"/>
      <c r="VW1390" s="79"/>
      <c r="VX1390" s="79"/>
      <c r="VY1390" s="79"/>
      <c r="VZ1390" s="79"/>
      <c r="WA1390" s="79"/>
      <c r="WB1390" s="79"/>
      <c r="WC1390" s="79"/>
    </row>
    <row r="1391" spans="1:601" s="102" customFormat="1">
      <c r="A1391" s="54">
        <f>IF(C1391=C1390,A1390,IF(C1391=(C1390+1),A1390,(A1390+1)))</f>
        <v>205</v>
      </c>
      <c r="B1391" s="50" t="str">
        <f>IF(L1391="Stroke",IF(M1391=M1390,IF(A1391&lt;&gt;A1390,1,IF(L1390="Stroke",B1390+1,IF(L1389="Stroke",B1389+1,IF(L1388="Stroke",B1388+1,IF(L1387="Stroke",B1387+1,IF(L1386="Stroke",B1386+1,IF(L1385="Stroke",B1385+1,IF(L1384="Stroke",B1384+1,"")))))))),IF(A1391&lt;&gt;A1389,1,IF(M1391=M1389,IF(L1389="Stroke",B1389+1,IF(M1391=M1388,IF(L1388="Stroke",B1388+1,""))),1))),"")</f>
        <v/>
      </c>
      <c r="C1391" s="54">
        <f t="shared" si="42"/>
        <v>52550</v>
      </c>
      <c r="D1391" s="54" t="str">
        <f t="shared" si="43"/>
        <v>201826</v>
      </c>
      <c r="E1391" s="54">
        <v>2018</v>
      </c>
      <c r="F1391" s="54">
        <v>2</v>
      </c>
      <c r="G1391" s="54">
        <v>6</v>
      </c>
      <c r="H1391" s="54">
        <v>14</v>
      </c>
      <c r="I1391" s="54">
        <v>35</v>
      </c>
      <c r="J1391" s="54">
        <v>50</v>
      </c>
      <c r="K1391" s="54">
        <v>647</v>
      </c>
      <c r="L1391" s="54" t="s">
        <v>182</v>
      </c>
      <c r="M1391" s="54"/>
      <c r="N1391" s="54" t="s">
        <v>21</v>
      </c>
      <c r="O1391" s="54" t="s">
        <v>27</v>
      </c>
      <c r="P1391" s="54">
        <v>0</v>
      </c>
      <c r="Q1391" s="54" t="s">
        <v>168</v>
      </c>
      <c r="R1391" s="61"/>
      <c r="S1391" s="61"/>
      <c r="T1391" s="61"/>
      <c r="U1391" s="79"/>
      <c r="V1391" s="79"/>
      <c r="W1391" s="79"/>
      <c r="X1391" s="79"/>
      <c r="Y1391" s="79"/>
      <c r="Z1391" s="79"/>
      <c r="AA1391" s="79"/>
      <c r="AB1391" s="79"/>
      <c r="AC1391" s="79"/>
      <c r="AD1391" s="79"/>
      <c r="AE1391" s="79"/>
      <c r="AF1391" s="79"/>
      <c r="AG1391" s="79"/>
      <c r="AH1391" s="79"/>
      <c r="AI1391" s="79"/>
      <c r="AJ1391" s="79"/>
      <c r="AK1391" s="79"/>
      <c r="AL1391" s="79"/>
      <c r="AM1391" s="79"/>
      <c r="AN1391" s="79"/>
      <c r="AO1391" s="79"/>
      <c r="AP1391" s="79"/>
      <c r="AQ1391" s="79"/>
      <c r="AR1391" s="79"/>
      <c r="AS1391" s="79"/>
      <c r="AT1391" s="79"/>
      <c r="AU1391" s="79"/>
      <c r="AV1391" s="79"/>
      <c r="AW1391" s="79"/>
      <c r="AX1391" s="79"/>
      <c r="AY1391" s="79"/>
      <c r="AZ1391" s="79"/>
      <c r="BA1391" s="79"/>
      <c r="BB1391" s="79"/>
      <c r="BC1391" s="79"/>
      <c r="BD1391" s="79"/>
      <c r="BE1391" s="79"/>
      <c r="BF1391" s="79"/>
      <c r="BG1391" s="79"/>
      <c r="BH1391" s="79"/>
      <c r="BI1391" s="79"/>
      <c r="BJ1391" s="79"/>
      <c r="BK1391" s="79"/>
      <c r="BL1391" s="79"/>
      <c r="BM1391" s="79"/>
      <c r="BN1391" s="79"/>
      <c r="BO1391" s="79"/>
      <c r="BP1391" s="79"/>
      <c r="BQ1391" s="79"/>
      <c r="BR1391" s="79"/>
      <c r="BS1391" s="79"/>
      <c r="BT1391" s="79"/>
      <c r="BU1391" s="79"/>
      <c r="BV1391" s="79"/>
      <c r="BW1391" s="79"/>
      <c r="BX1391" s="79"/>
      <c r="BY1391" s="79"/>
      <c r="BZ1391" s="79"/>
      <c r="CA1391" s="79"/>
      <c r="CB1391" s="79"/>
      <c r="CC1391" s="79"/>
      <c r="CD1391" s="79"/>
      <c r="CE1391" s="79"/>
      <c r="CF1391" s="79"/>
      <c r="CG1391" s="79"/>
      <c r="CH1391" s="79"/>
      <c r="CI1391" s="79"/>
      <c r="CJ1391" s="79"/>
      <c r="CK1391" s="79"/>
      <c r="CL1391" s="79"/>
      <c r="CM1391" s="79"/>
      <c r="CN1391" s="79"/>
      <c r="CO1391" s="79"/>
      <c r="CP1391" s="79"/>
      <c r="CQ1391" s="79"/>
      <c r="CR1391" s="79"/>
      <c r="CS1391" s="79"/>
      <c r="CT1391" s="79"/>
      <c r="CU1391" s="79"/>
      <c r="CV1391" s="79"/>
      <c r="CW1391" s="79"/>
      <c r="CX1391" s="79"/>
      <c r="CY1391" s="79"/>
      <c r="CZ1391" s="79"/>
      <c r="DA1391" s="79"/>
      <c r="DB1391" s="79"/>
      <c r="DC1391" s="79"/>
      <c r="DD1391" s="79"/>
      <c r="DE1391" s="79"/>
      <c r="DF1391" s="79"/>
      <c r="DG1391" s="79"/>
      <c r="DH1391" s="79"/>
      <c r="DI1391" s="79"/>
      <c r="DJ1391" s="79"/>
      <c r="DK1391" s="79"/>
      <c r="DL1391" s="79"/>
      <c r="DM1391" s="79"/>
      <c r="DN1391" s="79"/>
      <c r="DO1391" s="79"/>
      <c r="DP1391" s="79"/>
      <c r="DQ1391" s="79"/>
      <c r="DR1391" s="79"/>
      <c r="DS1391" s="79"/>
      <c r="DT1391" s="79"/>
      <c r="DU1391" s="79"/>
      <c r="DV1391" s="79"/>
      <c r="DW1391" s="79"/>
      <c r="DX1391" s="79"/>
      <c r="DY1391" s="79"/>
      <c r="DZ1391" s="79"/>
      <c r="EA1391" s="79"/>
      <c r="EB1391" s="79"/>
      <c r="EC1391" s="79"/>
      <c r="ED1391" s="79"/>
      <c r="EE1391" s="79"/>
      <c r="EF1391" s="79"/>
      <c r="EG1391" s="79"/>
      <c r="EH1391" s="79"/>
      <c r="EI1391" s="79"/>
      <c r="EJ1391" s="79"/>
      <c r="EK1391" s="79"/>
      <c r="EL1391" s="79"/>
      <c r="EM1391" s="79"/>
      <c r="EN1391" s="79"/>
      <c r="EO1391" s="79"/>
      <c r="EP1391" s="79"/>
      <c r="EQ1391" s="79"/>
      <c r="ER1391" s="79"/>
      <c r="ES1391" s="79"/>
      <c r="ET1391" s="79"/>
      <c r="EU1391" s="79"/>
      <c r="EV1391" s="79"/>
      <c r="EW1391" s="79"/>
      <c r="EX1391" s="79"/>
      <c r="EY1391" s="79"/>
      <c r="EZ1391" s="79"/>
      <c r="FA1391" s="79"/>
      <c r="FB1391" s="79"/>
      <c r="FC1391" s="79"/>
      <c r="FD1391" s="79"/>
      <c r="FE1391" s="79"/>
      <c r="FF1391" s="79"/>
      <c r="FG1391" s="79"/>
      <c r="FH1391" s="79"/>
      <c r="FI1391" s="79"/>
      <c r="FJ1391" s="79"/>
      <c r="FK1391" s="79"/>
      <c r="FL1391" s="79"/>
      <c r="FM1391" s="79"/>
      <c r="FN1391" s="79"/>
      <c r="FO1391" s="79"/>
      <c r="FP1391" s="79"/>
      <c r="FQ1391" s="79"/>
      <c r="FR1391" s="79"/>
      <c r="FS1391" s="79"/>
      <c r="FT1391" s="79"/>
      <c r="FU1391" s="79"/>
      <c r="FV1391" s="79"/>
      <c r="FW1391" s="79"/>
      <c r="FX1391" s="79"/>
      <c r="FY1391" s="79"/>
      <c r="FZ1391" s="79"/>
      <c r="GA1391" s="79"/>
      <c r="GB1391" s="79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79"/>
      <c r="HP1391" s="79"/>
      <c r="HQ1391" s="79"/>
      <c r="HR1391" s="79"/>
      <c r="HS1391" s="79"/>
      <c r="HT1391" s="79"/>
      <c r="HU1391" s="79"/>
      <c r="HV1391" s="79"/>
      <c r="HW1391" s="79"/>
      <c r="HX1391" s="79"/>
      <c r="HY1391" s="79"/>
      <c r="HZ1391" s="79"/>
      <c r="IA1391" s="79"/>
      <c r="IB1391" s="79"/>
      <c r="IC1391" s="79"/>
      <c r="ID1391" s="79"/>
      <c r="IE1391" s="79"/>
      <c r="IF1391" s="79"/>
      <c r="IG1391" s="79"/>
      <c r="IH1391" s="79"/>
      <c r="II1391" s="79"/>
      <c r="IJ1391" s="79"/>
      <c r="IK1391" s="79"/>
      <c r="IL1391" s="79"/>
      <c r="IM1391" s="79"/>
      <c r="IN1391" s="79"/>
      <c r="IO1391" s="79"/>
      <c r="IP1391" s="79"/>
      <c r="IQ1391" s="79"/>
      <c r="IR1391" s="79"/>
      <c r="IS1391" s="79"/>
      <c r="IT1391" s="79"/>
      <c r="IU1391" s="79"/>
      <c r="IV1391" s="79"/>
      <c r="IW1391" s="79"/>
      <c r="IX1391" s="79"/>
      <c r="IY1391" s="79"/>
      <c r="IZ1391" s="79"/>
      <c r="JA1391" s="79"/>
      <c r="JB1391" s="79"/>
      <c r="JC1391" s="79"/>
      <c r="JD1391" s="79"/>
      <c r="JE1391" s="79"/>
      <c r="JF1391" s="79"/>
      <c r="JG1391" s="79"/>
      <c r="JH1391" s="79"/>
      <c r="JI1391" s="79"/>
      <c r="JJ1391" s="79"/>
      <c r="JK1391" s="79"/>
      <c r="JL1391" s="79"/>
      <c r="JM1391" s="79"/>
      <c r="JN1391" s="79"/>
      <c r="JO1391" s="79"/>
      <c r="JP1391" s="79"/>
      <c r="JQ1391" s="79"/>
      <c r="JR1391" s="79"/>
      <c r="JS1391" s="79"/>
      <c r="JT1391" s="79"/>
      <c r="JU1391" s="79"/>
      <c r="JV1391" s="79"/>
      <c r="JW1391" s="79"/>
      <c r="JX1391" s="79"/>
      <c r="JY1391" s="79"/>
      <c r="JZ1391" s="79"/>
      <c r="KA1391" s="79"/>
      <c r="KB1391" s="79"/>
      <c r="KC1391" s="79"/>
      <c r="KD1391" s="79"/>
      <c r="KE1391" s="79"/>
      <c r="KF1391" s="79"/>
      <c r="KG1391" s="79"/>
      <c r="KH1391" s="79"/>
      <c r="KI1391" s="79"/>
      <c r="KJ1391" s="79"/>
      <c r="KK1391" s="79"/>
      <c r="KL1391" s="79"/>
      <c r="KM1391" s="79"/>
      <c r="KN1391" s="79"/>
      <c r="KO1391" s="79"/>
      <c r="KP1391" s="79"/>
      <c r="KQ1391" s="79"/>
      <c r="KR1391" s="79"/>
      <c r="KS1391" s="79"/>
      <c r="KT1391" s="79"/>
      <c r="KU1391" s="79"/>
      <c r="KV1391" s="79"/>
      <c r="KW1391" s="79"/>
      <c r="KX1391" s="79"/>
      <c r="KY1391" s="79"/>
      <c r="KZ1391" s="79"/>
      <c r="LA1391" s="79"/>
      <c r="LB1391" s="79"/>
      <c r="LC1391" s="79"/>
      <c r="LD1391" s="79"/>
      <c r="LE1391" s="79"/>
      <c r="LF1391" s="79"/>
      <c r="LG1391" s="79"/>
      <c r="LH1391" s="79"/>
      <c r="LI1391" s="79"/>
      <c r="LJ1391" s="79"/>
      <c r="LK1391" s="79"/>
      <c r="LL1391" s="79"/>
      <c r="LM1391" s="79"/>
      <c r="LN1391" s="79"/>
      <c r="LO1391" s="79"/>
      <c r="LP1391" s="79"/>
      <c r="LQ1391" s="79"/>
      <c r="LR1391" s="79"/>
      <c r="LS1391" s="79"/>
      <c r="LT1391" s="79"/>
      <c r="LU1391" s="79"/>
      <c r="LV1391" s="79"/>
      <c r="LW1391" s="79"/>
      <c r="LX1391" s="79"/>
      <c r="LY1391" s="79"/>
      <c r="LZ1391" s="79"/>
      <c r="MA1391" s="79"/>
      <c r="MB1391" s="79"/>
      <c r="MC1391" s="79"/>
      <c r="MD1391" s="79"/>
      <c r="ME1391" s="79"/>
      <c r="MF1391" s="79"/>
      <c r="MG1391" s="79"/>
      <c r="MH1391" s="79"/>
      <c r="MI1391" s="79"/>
      <c r="MJ1391" s="79"/>
      <c r="MK1391" s="79"/>
      <c r="ML1391" s="79"/>
      <c r="MM1391" s="79"/>
      <c r="MN1391" s="79"/>
      <c r="MO1391" s="79"/>
      <c r="MP1391" s="79"/>
      <c r="MQ1391" s="79"/>
      <c r="MR1391" s="79"/>
      <c r="MS1391" s="79"/>
      <c r="MT1391" s="79"/>
      <c r="MU1391" s="79"/>
      <c r="MV1391" s="79"/>
      <c r="MW1391" s="79"/>
      <c r="MX1391" s="79"/>
      <c r="MY1391" s="79"/>
      <c r="MZ1391" s="79"/>
      <c r="NA1391" s="79"/>
      <c r="NB1391" s="79"/>
      <c r="NC1391" s="79"/>
      <c r="ND1391" s="79"/>
      <c r="NE1391" s="79"/>
      <c r="NF1391" s="79"/>
      <c r="NG1391" s="79"/>
      <c r="NH1391" s="79"/>
      <c r="NI1391" s="79"/>
      <c r="NJ1391" s="79"/>
      <c r="NK1391" s="79"/>
      <c r="NL1391" s="79"/>
      <c r="NM1391" s="79"/>
      <c r="NN1391" s="79"/>
      <c r="NO1391" s="79"/>
      <c r="NP1391" s="79"/>
      <c r="NQ1391" s="79"/>
      <c r="NR1391" s="79"/>
      <c r="NS1391" s="79"/>
      <c r="NT1391" s="79"/>
      <c r="NU1391" s="79"/>
      <c r="NV1391" s="79"/>
      <c r="NW1391" s="79"/>
      <c r="NX1391" s="79"/>
      <c r="NY1391" s="79"/>
      <c r="NZ1391" s="79"/>
      <c r="OA1391" s="79"/>
      <c r="OB1391" s="79"/>
      <c r="OC1391" s="79"/>
      <c r="OD1391" s="79"/>
      <c r="OE1391" s="79"/>
      <c r="OF1391" s="79"/>
      <c r="OG1391" s="79"/>
      <c r="OH1391" s="79"/>
      <c r="OI1391" s="79"/>
      <c r="OJ1391" s="79"/>
      <c r="OK1391" s="79"/>
      <c r="OL1391" s="79"/>
      <c r="OM1391" s="79"/>
      <c r="ON1391" s="79"/>
      <c r="OO1391" s="79"/>
      <c r="OP1391" s="79"/>
      <c r="OQ1391" s="79"/>
      <c r="OR1391" s="79"/>
      <c r="OS1391" s="79"/>
      <c r="OT1391" s="79"/>
      <c r="OU1391" s="79"/>
      <c r="OV1391" s="79"/>
      <c r="OW1391" s="79"/>
      <c r="OX1391" s="79"/>
      <c r="OY1391" s="79"/>
      <c r="OZ1391" s="79"/>
      <c r="PA1391" s="79"/>
      <c r="PB1391" s="79"/>
      <c r="PC1391" s="79"/>
      <c r="PD1391" s="79"/>
      <c r="PE1391" s="79"/>
      <c r="PF1391" s="79"/>
      <c r="PG1391" s="79"/>
      <c r="PH1391" s="79"/>
      <c r="PI1391" s="79"/>
      <c r="PJ1391" s="79"/>
      <c r="PK1391" s="79"/>
      <c r="PL1391" s="79"/>
      <c r="PM1391" s="79"/>
      <c r="PN1391" s="79"/>
      <c r="PO1391" s="79"/>
      <c r="PP1391" s="79"/>
      <c r="PQ1391" s="79"/>
      <c r="PR1391" s="79"/>
      <c r="PS1391" s="79"/>
      <c r="PT1391" s="79"/>
      <c r="PU1391" s="79"/>
      <c r="PV1391" s="79"/>
      <c r="PW1391" s="79"/>
      <c r="PX1391" s="79"/>
      <c r="PY1391" s="79"/>
      <c r="PZ1391" s="79"/>
      <c r="QA1391" s="79"/>
      <c r="QB1391" s="79"/>
      <c r="QC1391" s="79"/>
      <c r="QD1391" s="79"/>
      <c r="QE1391" s="79"/>
      <c r="QF1391" s="79"/>
      <c r="QG1391" s="79"/>
      <c r="QH1391" s="79"/>
      <c r="QI1391" s="79"/>
      <c r="QJ1391" s="79"/>
      <c r="QK1391" s="79"/>
      <c r="QL1391" s="79"/>
      <c r="QM1391" s="79"/>
      <c r="QN1391" s="79"/>
      <c r="QO1391" s="79"/>
      <c r="QP1391" s="79"/>
      <c r="QQ1391" s="79"/>
      <c r="QR1391" s="79"/>
      <c r="QS1391" s="79"/>
      <c r="QT1391" s="79"/>
      <c r="QU1391" s="79"/>
      <c r="QV1391" s="79"/>
      <c r="QW1391" s="79"/>
      <c r="QX1391" s="79"/>
      <c r="QY1391" s="79"/>
      <c r="QZ1391" s="79"/>
      <c r="RA1391" s="79"/>
      <c r="RB1391" s="79"/>
      <c r="RC1391" s="79"/>
      <c r="RD1391" s="79"/>
      <c r="RE1391" s="79"/>
      <c r="RF1391" s="79"/>
      <c r="RG1391" s="79"/>
      <c r="RH1391" s="79"/>
      <c r="RI1391" s="79"/>
      <c r="RJ1391" s="79"/>
      <c r="RK1391" s="79"/>
      <c r="RL1391" s="79"/>
      <c r="RM1391" s="79"/>
      <c r="RN1391" s="79"/>
      <c r="RO1391" s="79"/>
      <c r="RP1391" s="79"/>
      <c r="RQ1391" s="79"/>
      <c r="RR1391" s="79"/>
      <c r="RS1391" s="79"/>
      <c r="RT1391" s="79"/>
      <c r="RU1391" s="79"/>
      <c r="RV1391" s="79"/>
      <c r="RW1391" s="79"/>
      <c r="RX1391" s="79"/>
      <c r="RY1391" s="79"/>
      <c r="RZ1391" s="79"/>
      <c r="SA1391" s="79"/>
      <c r="SB1391" s="79"/>
      <c r="SC1391" s="79"/>
      <c r="SD1391" s="79"/>
      <c r="SE1391" s="79"/>
      <c r="SF1391" s="79"/>
      <c r="SG1391" s="79"/>
      <c r="SH1391" s="79"/>
      <c r="SI1391" s="79"/>
      <c r="SJ1391" s="79"/>
      <c r="SK1391" s="79"/>
      <c r="SL1391" s="79"/>
      <c r="SM1391" s="79"/>
      <c r="SN1391" s="79"/>
      <c r="SO1391" s="79"/>
      <c r="SP1391" s="79"/>
      <c r="SQ1391" s="79"/>
      <c r="SR1391" s="79"/>
      <c r="SS1391" s="79"/>
      <c r="ST1391" s="79"/>
      <c r="SU1391" s="79"/>
      <c r="SV1391" s="79"/>
      <c r="SW1391" s="79"/>
      <c r="SX1391" s="79"/>
      <c r="SY1391" s="79"/>
      <c r="SZ1391" s="79"/>
      <c r="TA1391" s="79"/>
      <c r="TB1391" s="79"/>
      <c r="TC1391" s="79"/>
      <c r="TD1391" s="79"/>
      <c r="TE1391" s="79"/>
      <c r="TF1391" s="79"/>
      <c r="TG1391" s="79"/>
      <c r="TH1391" s="79"/>
      <c r="TI1391" s="79"/>
      <c r="TJ1391" s="79"/>
      <c r="TK1391" s="79"/>
      <c r="TL1391" s="79"/>
      <c r="TM1391" s="79"/>
      <c r="TN1391" s="79"/>
      <c r="TO1391" s="79"/>
      <c r="TP1391" s="79"/>
      <c r="TQ1391" s="79"/>
      <c r="TR1391" s="79"/>
      <c r="TS1391" s="79"/>
      <c r="TT1391" s="79"/>
      <c r="TU1391" s="79"/>
      <c r="TV1391" s="79"/>
      <c r="TW1391" s="79"/>
      <c r="TX1391" s="79"/>
      <c r="TY1391" s="79"/>
      <c r="TZ1391" s="79"/>
      <c r="UA1391" s="79"/>
      <c r="UB1391" s="79"/>
      <c r="UC1391" s="79"/>
      <c r="UD1391" s="79"/>
      <c r="UE1391" s="79"/>
      <c r="UF1391" s="79"/>
      <c r="UG1391" s="79"/>
      <c r="UH1391" s="79"/>
      <c r="UI1391" s="79"/>
      <c r="UJ1391" s="79"/>
      <c r="UK1391" s="79"/>
      <c r="UL1391" s="79"/>
      <c r="UM1391" s="79"/>
      <c r="UN1391" s="79"/>
      <c r="UO1391" s="79"/>
      <c r="UP1391" s="79"/>
      <c r="UQ1391" s="79"/>
      <c r="UR1391" s="79"/>
      <c r="US1391" s="79"/>
      <c r="UT1391" s="79"/>
      <c r="UU1391" s="79"/>
      <c r="UV1391" s="79"/>
      <c r="UW1391" s="79"/>
      <c r="UX1391" s="79"/>
      <c r="UY1391" s="79"/>
      <c r="UZ1391" s="79"/>
      <c r="VA1391" s="79"/>
      <c r="VB1391" s="79"/>
      <c r="VC1391" s="79"/>
      <c r="VD1391" s="79"/>
      <c r="VE1391" s="79"/>
      <c r="VF1391" s="79"/>
      <c r="VG1391" s="79"/>
      <c r="VH1391" s="79"/>
      <c r="VI1391" s="79"/>
      <c r="VJ1391" s="79"/>
      <c r="VK1391" s="79"/>
      <c r="VL1391" s="79"/>
      <c r="VM1391" s="79"/>
      <c r="VN1391" s="79"/>
      <c r="VO1391" s="79"/>
      <c r="VP1391" s="79"/>
      <c r="VQ1391" s="79"/>
      <c r="VR1391" s="79"/>
      <c r="VS1391" s="79"/>
      <c r="VT1391" s="79"/>
      <c r="VU1391" s="79"/>
      <c r="VV1391" s="79"/>
      <c r="VW1391" s="79"/>
      <c r="VX1391" s="79"/>
      <c r="VY1391" s="79"/>
      <c r="VZ1391" s="79"/>
      <c r="WA1391" s="79"/>
      <c r="WB1391" s="79"/>
      <c r="WC1391" s="79"/>
    </row>
    <row r="1392" spans="1:601" s="103" customFormat="1">
      <c r="A1392" s="53">
        <f>IF(C1392=C1391,A1391,IF(C1392=(C1391+1),A1391,(A1391+1)))</f>
        <v>206</v>
      </c>
      <c r="B1392" s="50">
        <f>IF(L1392="Stroke",IF(M1392=M1391,IF(A1392&lt;&gt;A1391,1,IF(L1391="Stroke",B1391+1,IF(L1390="Stroke",B1390+1,IF(L1389="Stroke",B1389+1,IF(L1388="Stroke",B1388+1,IF(L1387="Stroke",B1387+1,IF(L1386="Stroke",B1386+1,IF(L1385="Stroke",B1385+1,"")))))))),IF(A1392&lt;&gt;A1390,1,IF(M1392=M1390,IF(L1390="Stroke",B1390+1,IF(M1392=M1389,IF(L1389="Stroke",B1389+1,""))),1))),"")</f>
        <v>1</v>
      </c>
      <c r="C1392" s="53">
        <f t="shared" si="42"/>
        <v>53964</v>
      </c>
      <c r="D1392" s="67" t="str">
        <f t="shared" si="43"/>
        <v>201826</v>
      </c>
      <c r="E1392" s="67">
        <v>2018</v>
      </c>
      <c r="F1392" s="67">
        <v>2</v>
      </c>
      <c r="G1392" s="67">
        <v>6</v>
      </c>
      <c r="H1392" s="67">
        <v>14</v>
      </c>
      <c r="I1392" s="67">
        <v>59</v>
      </c>
      <c r="J1392" s="67">
        <v>24</v>
      </c>
      <c r="K1392" s="67">
        <v>7</v>
      </c>
      <c r="L1392" s="67" t="s">
        <v>26</v>
      </c>
      <c r="M1392" s="67">
        <v>1</v>
      </c>
      <c r="N1392" s="67" t="s">
        <v>21</v>
      </c>
      <c r="O1392" s="67" t="s">
        <v>27</v>
      </c>
      <c r="P1392" s="67">
        <v>348</v>
      </c>
      <c r="Q1392" s="53" t="s">
        <v>169</v>
      </c>
      <c r="R1392" s="61"/>
      <c r="S1392" s="61"/>
      <c r="T1392" s="61"/>
      <c r="U1392" s="79"/>
      <c r="V1392" s="79"/>
      <c r="W1392" s="79"/>
      <c r="X1392" s="79"/>
      <c r="Y1392" s="79"/>
      <c r="Z1392" s="79"/>
      <c r="AA1392" s="79"/>
      <c r="AB1392" s="79"/>
      <c r="AC1392" s="79"/>
      <c r="AD1392" s="79"/>
      <c r="AE1392" s="79"/>
      <c r="AF1392" s="79"/>
      <c r="AG1392" s="79"/>
      <c r="AH1392" s="79"/>
      <c r="AI1392" s="79"/>
      <c r="AJ1392" s="79"/>
      <c r="AK1392" s="79"/>
      <c r="AL1392" s="79"/>
      <c r="AM1392" s="79"/>
      <c r="AN1392" s="79"/>
      <c r="AO1392" s="79"/>
      <c r="AP1392" s="79"/>
      <c r="AQ1392" s="79"/>
      <c r="AR1392" s="79"/>
      <c r="AS1392" s="79"/>
      <c r="AT1392" s="79"/>
      <c r="AU1392" s="79"/>
      <c r="AV1392" s="79"/>
      <c r="AW1392" s="79"/>
      <c r="AX1392" s="79"/>
      <c r="AY1392" s="79"/>
      <c r="AZ1392" s="79"/>
      <c r="BA1392" s="79"/>
      <c r="BB1392" s="79"/>
      <c r="BC1392" s="79"/>
      <c r="BD1392" s="79"/>
      <c r="BE1392" s="79"/>
      <c r="BF1392" s="79"/>
      <c r="BG1392" s="79"/>
      <c r="BH1392" s="79"/>
      <c r="BI1392" s="79"/>
      <c r="BJ1392" s="79"/>
      <c r="BK1392" s="79"/>
      <c r="BL1392" s="79"/>
      <c r="BM1392" s="79"/>
      <c r="BN1392" s="79"/>
      <c r="BO1392" s="79"/>
      <c r="BP1392" s="79"/>
      <c r="BQ1392" s="79"/>
      <c r="BR1392" s="79"/>
      <c r="BS1392" s="79"/>
      <c r="BT1392" s="79"/>
      <c r="BU1392" s="79"/>
      <c r="BV1392" s="79"/>
      <c r="BW1392" s="79"/>
      <c r="BX1392" s="79"/>
      <c r="BY1392" s="79"/>
      <c r="BZ1392" s="79"/>
      <c r="CA1392" s="79"/>
      <c r="CB1392" s="79"/>
      <c r="CC1392" s="79"/>
      <c r="CD1392" s="79"/>
      <c r="CE1392" s="79"/>
      <c r="CF1392" s="79"/>
      <c r="CG1392" s="79"/>
      <c r="CH1392" s="79"/>
      <c r="CI1392" s="79"/>
      <c r="CJ1392" s="79"/>
      <c r="CK1392" s="79"/>
      <c r="CL1392" s="79"/>
      <c r="CM1392" s="79"/>
      <c r="CN1392" s="79"/>
      <c r="CO1392" s="79"/>
      <c r="CP1392" s="79"/>
      <c r="CQ1392" s="79"/>
      <c r="CR1392" s="79"/>
      <c r="CS1392" s="79"/>
      <c r="CT1392" s="79"/>
      <c r="CU1392" s="79"/>
      <c r="CV1392" s="79"/>
      <c r="CW1392" s="79"/>
      <c r="CX1392" s="79"/>
      <c r="CY1392" s="79"/>
      <c r="CZ1392" s="79"/>
      <c r="DA1392" s="79"/>
      <c r="DB1392" s="79"/>
      <c r="DC1392" s="79"/>
      <c r="DD1392" s="79"/>
      <c r="DE1392" s="79"/>
      <c r="DF1392" s="79"/>
      <c r="DG1392" s="79"/>
      <c r="DH1392" s="79"/>
      <c r="DI1392" s="79"/>
      <c r="DJ1392" s="79"/>
      <c r="DK1392" s="79"/>
      <c r="DL1392" s="79"/>
      <c r="DM1392" s="79"/>
      <c r="DN1392" s="79"/>
      <c r="DO1392" s="79"/>
      <c r="DP1392" s="79"/>
      <c r="DQ1392" s="79"/>
      <c r="DR1392" s="79"/>
      <c r="DS1392" s="79"/>
      <c r="DT1392" s="79"/>
      <c r="DU1392" s="79"/>
      <c r="DV1392" s="79"/>
      <c r="DW1392" s="79"/>
      <c r="DX1392" s="79"/>
      <c r="DY1392" s="79"/>
      <c r="DZ1392" s="79"/>
      <c r="EA1392" s="79"/>
      <c r="EB1392" s="79"/>
      <c r="EC1392" s="79"/>
      <c r="ED1392" s="79"/>
      <c r="EE1392" s="79"/>
      <c r="EF1392" s="79"/>
      <c r="EG1392" s="79"/>
      <c r="EH1392" s="79"/>
      <c r="EI1392" s="79"/>
      <c r="EJ1392" s="79"/>
      <c r="EK1392" s="79"/>
      <c r="EL1392" s="79"/>
      <c r="EM1392" s="79"/>
      <c r="EN1392" s="79"/>
      <c r="EO1392" s="79"/>
      <c r="EP1392" s="79"/>
      <c r="EQ1392" s="79"/>
      <c r="ER1392" s="79"/>
      <c r="ES1392" s="79"/>
      <c r="ET1392" s="79"/>
      <c r="EU1392" s="79"/>
      <c r="EV1392" s="79"/>
      <c r="EW1392" s="79"/>
      <c r="EX1392" s="79"/>
      <c r="EY1392" s="79"/>
      <c r="EZ1392" s="79"/>
      <c r="FA1392" s="79"/>
      <c r="FB1392" s="79"/>
      <c r="FC1392" s="79"/>
      <c r="FD1392" s="79"/>
      <c r="FE1392" s="79"/>
      <c r="FF1392" s="79"/>
      <c r="FG1392" s="79"/>
      <c r="FH1392" s="79"/>
      <c r="FI1392" s="79"/>
      <c r="FJ1392" s="79"/>
      <c r="FK1392" s="79"/>
      <c r="FL1392" s="79"/>
      <c r="FM1392" s="79"/>
      <c r="FN1392" s="79"/>
      <c r="FO1392" s="79"/>
      <c r="FP1392" s="79"/>
      <c r="FQ1392" s="79"/>
      <c r="FR1392" s="79"/>
      <c r="FS1392" s="79"/>
      <c r="FT1392" s="79"/>
      <c r="FU1392" s="79"/>
      <c r="FV1392" s="79"/>
      <c r="FW1392" s="79"/>
      <c r="FX1392" s="79"/>
      <c r="FY1392" s="79"/>
      <c r="FZ1392" s="79"/>
      <c r="GA1392" s="79"/>
      <c r="GB1392" s="79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79"/>
      <c r="HP1392" s="79"/>
      <c r="HQ1392" s="79"/>
      <c r="HR1392" s="79"/>
      <c r="HS1392" s="79"/>
      <c r="HT1392" s="79"/>
      <c r="HU1392" s="79"/>
      <c r="HV1392" s="79"/>
      <c r="HW1392" s="79"/>
      <c r="HX1392" s="79"/>
      <c r="HY1392" s="79"/>
      <c r="HZ1392" s="79"/>
      <c r="IA1392" s="79"/>
      <c r="IB1392" s="79"/>
      <c r="IC1392" s="79"/>
      <c r="ID1392" s="79"/>
      <c r="IE1392" s="79"/>
      <c r="IF1392" s="79"/>
      <c r="IG1392" s="79"/>
      <c r="IH1392" s="79"/>
      <c r="II1392" s="79"/>
      <c r="IJ1392" s="79"/>
      <c r="IK1392" s="79"/>
      <c r="IL1392" s="79"/>
      <c r="IM1392" s="79"/>
      <c r="IN1392" s="79"/>
      <c r="IO1392" s="79"/>
      <c r="IP1392" s="79"/>
      <c r="IQ1392" s="79"/>
      <c r="IR1392" s="79"/>
      <c r="IS1392" s="79"/>
      <c r="IT1392" s="79"/>
      <c r="IU1392" s="79"/>
      <c r="IV1392" s="79"/>
      <c r="IW1392" s="79"/>
      <c r="IX1392" s="79"/>
      <c r="IY1392" s="79"/>
      <c r="IZ1392" s="79"/>
      <c r="JA1392" s="79"/>
      <c r="JB1392" s="79"/>
      <c r="JC1392" s="79"/>
      <c r="JD1392" s="79"/>
      <c r="JE1392" s="79"/>
      <c r="JF1392" s="79"/>
      <c r="JG1392" s="79"/>
      <c r="JH1392" s="79"/>
      <c r="JI1392" s="79"/>
      <c r="JJ1392" s="79"/>
      <c r="JK1392" s="79"/>
      <c r="JL1392" s="79"/>
      <c r="JM1392" s="79"/>
      <c r="JN1392" s="79"/>
      <c r="JO1392" s="79"/>
      <c r="JP1392" s="79"/>
      <c r="JQ1392" s="79"/>
      <c r="JR1392" s="79"/>
      <c r="JS1392" s="79"/>
      <c r="JT1392" s="79"/>
      <c r="JU1392" s="79"/>
      <c r="JV1392" s="79"/>
      <c r="JW1392" s="79"/>
      <c r="JX1392" s="79"/>
      <c r="JY1392" s="79"/>
      <c r="JZ1392" s="79"/>
      <c r="KA1392" s="79"/>
      <c r="KB1392" s="79"/>
      <c r="KC1392" s="79"/>
      <c r="KD1392" s="79"/>
      <c r="KE1392" s="79"/>
      <c r="KF1392" s="79"/>
      <c r="KG1392" s="79"/>
      <c r="KH1392" s="79"/>
      <c r="KI1392" s="79"/>
      <c r="KJ1392" s="79"/>
      <c r="KK1392" s="79"/>
      <c r="KL1392" s="79"/>
      <c r="KM1392" s="79"/>
      <c r="KN1392" s="79"/>
      <c r="KO1392" s="79"/>
      <c r="KP1392" s="79"/>
      <c r="KQ1392" s="79"/>
      <c r="KR1392" s="79"/>
      <c r="KS1392" s="79"/>
      <c r="KT1392" s="79"/>
      <c r="KU1392" s="79"/>
      <c r="KV1392" s="79"/>
      <c r="KW1392" s="79"/>
      <c r="KX1392" s="79"/>
      <c r="KY1392" s="79"/>
      <c r="KZ1392" s="79"/>
      <c r="LA1392" s="79"/>
      <c r="LB1392" s="79"/>
      <c r="LC1392" s="79"/>
      <c r="LD1392" s="79"/>
      <c r="LE1392" s="79"/>
      <c r="LF1392" s="79"/>
      <c r="LG1392" s="79"/>
      <c r="LH1392" s="79"/>
      <c r="LI1392" s="79"/>
      <c r="LJ1392" s="79"/>
      <c r="LK1392" s="79"/>
      <c r="LL1392" s="79"/>
      <c r="LM1392" s="79"/>
      <c r="LN1392" s="79"/>
      <c r="LO1392" s="79"/>
      <c r="LP1392" s="79"/>
      <c r="LQ1392" s="79"/>
      <c r="LR1392" s="79"/>
      <c r="LS1392" s="79"/>
      <c r="LT1392" s="79"/>
      <c r="LU1392" s="79"/>
      <c r="LV1392" s="79"/>
      <c r="LW1392" s="79"/>
      <c r="LX1392" s="79"/>
      <c r="LY1392" s="79"/>
      <c r="LZ1392" s="79"/>
      <c r="MA1392" s="79"/>
      <c r="MB1392" s="79"/>
      <c r="MC1392" s="79"/>
      <c r="MD1392" s="79"/>
      <c r="ME1392" s="79"/>
      <c r="MF1392" s="79"/>
      <c r="MG1392" s="79"/>
      <c r="MH1392" s="79"/>
      <c r="MI1392" s="79"/>
      <c r="MJ1392" s="79"/>
      <c r="MK1392" s="79"/>
      <c r="ML1392" s="79"/>
      <c r="MM1392" s="79"/>
      <c r="MN1392" s="79"/>
      <c r="MO1392" s="79"/>
      <c r="MP1392" s="79"/>
      <c r="MQ1392" s="79"/>
      <c r="MR1392" s="79"/>
      <c r="MS1392" s="79"/>
      <c r="MT1392" s="79"/>
      <c r="MU1392" s="79"/>
      <c r="MV1392" s="79"/>
      <c r="MW1392" s="79"/>
      <c r="MX1392" s="79"/>
      <c r="MY1392" s="79"/>
      <c r="MZ1392" s="79"/>
      <c r="NA1392" s="79"/>
      <c r="NB1392" s="79"/>
      <c r="NC1392" s="79"/>
      <c r="ND1392" s="79"/>
      <c r="NE1392" s="79"/>
      <c r="NF1392" s="79"/>
      <c r="NG1392" s="79"/>
      <c r="NH1392" s="79"/>
      <c r="NI1392" s="79"/>
      <c r="NJ1392" s="79"/>
      <c r="NK1392" s="79"/>
      <c r="NL1392" s="79"/>
      <c r="NM1392" s="79"/>
      <c r="NN1392" s="79"/>
      <c r="NO1392" s="79"/>
      <c r="NP1392" s="79"/>
      <c r="NQ1392" s="79"/>
      <c r="NR1392" s="79"/>
      <c r="NS1392" s="79"/>
      <c r="NT1392" s="79"/>
      <c r="NU1392" s="79"/>
      <c r="NV1392" s="79"/>
      <c r="NW1392" s="79"/>
      <c r="NX1392" s="79"/>
      <c r="NY1392" s="79"/>
      <c r="NZ1392" s="79"/>
      <c r="OA1392" s="79"/>
      <c r="OB1392" s="79"/>
      <c r="OC1392" s="79"/>
      <c r="OD1392" s="79"/>
      <c r="OE1392" s="79"/>
      <c r="OF1392" s="79"/>
      <c r="OG1392" s="79"/>
      <c r="OH1392" s="79"/>
      <c r="OI1392" s="79"/>
      <c r="OJ1392" s="79"/>
      <c r="OK1392" s="79"/>
      <c r="OL1392" s="79"/>
      <c r="OM1392" s="79"/>
      <c r="ON1392" s="79"/>
      <c r="OO1392" s="79"/>
      <c r="OP1392" s="79"/>
      <c r="OQ1392" s="79"/>
      <c r="OR1392" s="79"/>
      <c r="OS1392" s="79"/>
      <c r="OT1392" s="79"/>
      <c r="OU1392" s="79"/>
      <c r="OV1392" s="79"/>
      <c r="OW1392" s="79"/>
      <c r="OX1392" s="79"/>
      <c r="OY1392" s="79"/>
      <c r="OZ1392" s="79"/>
      <c r="PA1392" s="79"/>
      <c r="PB1392" s="79"/>
      <c r="PC1392" s="79"/>
      <c r="PD1392" s="79"/>
      <c r="PE1392" s="79"/>
      <c r="PF1392" s="79"/>
      <c r="PG1392" s="79"/>
      <c r="PH1392" s="79"/>
      <c r="PI1392" s="79"/>
      <c r="PJ1392" s="79"/>
      <c r="PK1392" s="79"/>
      <c r="PL1392" s="79"/>
      <c r="PM1392" s="79"/>
      <c r="PN1392" s="79"/>
      <c r="PO1392" s="79"/>
      <c r="PP1392" s="79"/>
      <c r="PQ1392" s="79"/>
      <c r="PR1392" s="79"/>
      <c r="PS1392" s="79"/>
      <c r="PT1392" s="79"/>
      <c r="PU1392" s="79"/>
      <c r="PV1392" s="79"/>
      <c r="PW1392" s="79"/>
      <c r="PX1392" s="79"/>
      <c r="PY1392" s="79"/>
      <c r="PZ1392" s="79"/>
      <c r="QA1392" s="79"/>
      <c r="QB1392" s="79"/>
      <c r="QC1392" s="79"/>
      <c r="QD1392" s="79"/>
      <c r="QE1392" s="79"/>
      <c r="QF1392" s="79"/>
      <c r="QG1392" s="79"/>
      <c r="QH1392" s="79"/>
      <c r="QI1392" s="79"/>
      <c r="QJ1392" s="79"/>
      <c r="QK1392" s="79"/>
      <c r="QL1392" s="79"/>
      <c r="QM1392" s="79"/>
      <c r="QN1392" s="79"/>
      <c r="QO1392" s="79"/>
      <c r="QP1392" s="79"/>
      <c r="QQ1392" s="79"/>
      <c r="QR1392" s="79"/>
      <c r="QS1392" s="79"/>
      <c r="QT1392" s="79"/>
      <c r="QU1392" s="79"/>
      <c r="QV1392" s="79"/>
      <c r="QW1392" s="79"/>
      <c r="QX1392" s="79"/>
      <c r="QY1392" s="79"/>
      <c r="QZ1392" s="79"/>
      <c r="RA1392" s="79"/>
      <c r="RB1392" s="79"/>
      <c r="RC1392" s="79"/>
      <c r="RD1392" s="79"/>
      <c r="RE1392" s="79"/>
      <c r="RF1392" s="79"/>
      <c r="RG1392" s="79"/>
      <c r="RH1392" s="79"/>
      <c r="RI1392" s="79"/>
      <c r="RJ1392" s="79"/>
      <c r="RK1392" s="79"/>
      <c r="RL1392" s="79"/>
      <c r="RM1392" s="79"/>
      <c r="RN1392" s="79"/>
      <c r="RO1392" s="79"/>
      <c r="RP1392" s="79"/>
      <c r="RQ1392" s="79"/>
      <c r="RR1392" s="79"/>
      <c r="RS1392" s="79"/>
      <c r="RT1392" s="79"/>
      <c r="RU1392" s="79"/>
      <c r="RV1392" s="79"/>
      <c r="RW1392" s="79"/>
      <c r="RX1392" s="79"/>
      <c r="RY1392" s="79"/>
      <c r="RZ1392" s="79"/>
      <c r="SA1392" s="79"/>
      <c r="SB1392" s="79"/>
      <c r="SC1392" s="79"/>
      <c r="SD1392" s="79"/>
      <c r="SE1392" s="79"/>
      <c r="SF1392" s="79"/>
      <c r="SG1392" s="79"/>
      <c r="SH1392" s="79"/>
      <c r="SI1392" s="79"/>
      <c r="SJ1392" s="79"/>
      <c r="SK1392" s="79"/>
      <c r="SL1392" s="79"/>
      <c r="SM1392" s="79"/>
      <c r="SN1392" s="79"/>
      <c r="SO1392" s="79"/>
      <c r="SP1392" s="79"/>
      <c r="SQ1392" s="79"/>
      <c r="SR1392" s="79"/>
      <c r="SS1392" s="79"/>
      <c r="ST1392" s="79"/>
      <c r="SU1392" s="79"/>
      <c r="SV1392" s="79"/>
      <c r="SW1392" s="79"/>
      <c r="SX1392" s="79"/>
      <c r="SY1392" s="79"/>
      <c r="SZ1392" s="79"/>
      <c r="TA1392" s="79"/>
      <c r="TB1392" s="79"/>
      <c r="TC1392" s="79"/>
      <c r="TD1392" s="79"/>
      <c r="TE1392" s="79"/>
      <c r="TF1392" s="79"/>
      <c r="TG1392" s="79"/>
      <c r="TH1392" s="79"/>
      <c r="TI1392" s="79"/>
      <c r="TJ1392" s="79"/>
      <c r="TK1392" s="79"/>
      <c r="TL1392" s="79"/>
      <c r="TM1392" s="79"/>
      <c r="TN1392" s="79"/>
      <c r="TO1392" s="79"/>
      <c r="TP1392" s="79"/>
      <c r="TQ1392" s="79"/>
      <c r="TR1392" s="79"/>
      <c r="TS1392" s="79"/>
      <c r="TT1392" s="79"/>
      <c r="TU1392" s="79"/>
      <c r="TV1392" s="79"/>
      <c r="TW1392" s="79"/>
      <c r="TX1392" s="79"/>
      <c r="TY1392" s="79"/>
      <c r="TZ1392" s="79"/>
      <c r="UA1392" s="79"/>
      <c r="UB1392" s="79"/>
      <c r="UC1392" s="79"/>
      <c r="UD1392" s="79"/>
      <c r="UE1392" s="79"/>
      <c r="UF1392" s="79"/>
      <c r="UG1392" s="79"/>
      <c r="UH1392" s="79"/>
      <c r="UI1392" s="79"/>
      <c r="UJ1392" s="79"/>
      <c r="UK1392" s="79"/>
      <c r="UL1392" s="79"/>
      <c r="UM1392" s="79"/>
      <c r="UN1392" s="79"/>
      <c r="UO1392" s="79"/>
      <c r="UP1392" s="79"/>
      <c r="UQ1392" s="79"/>
      <c r="UR1392" s="79"/>
      <c r="US1392" s="79"/>
      <c r="UT1392" s="79"/>
      <c r="UU1392" s="79"/>
      <c r="UV1392" s="79"/>
      <c r="UW1392" s="79"/>
      <c r="UX1392" s="79"/>
      <c r="UY1392" s="79"/>
      <c r="UZ1392" s="79"/>
      <c r="VA1392" s="79"/>
      <c r="VB1392" s="79"/>
      <c r="VC1392" s="79"/>
      <c r="VD1392" s="79"/>
      <c r="VE1392" s="79"/>
      <c r="VF1392" s="79"/>
      <c r="VG1392" s="79"/>
      <c r="VH1392" s="79"/>
      <c r="VI1392" s="79"/>
      <c r="VJ1392" s="79"/>
      <c r="VK1392" s="79"/>
      <c r="VL1392" s="79"/>
      <c r="VM1392" s="79"/>
      <c r="VN1392" s="79"/>
      <c r="VO1392" s="79"/>
      <c r="VP1392" s="79"/>
      <c r="VQ1392" s="79"/>
      <c r="VR1392" s="79"/>
      <c r="VS1392" s="79"/>
      <c r="VT1392" s="79"/>
      <c r="VU1392" s="79"/>
      <c r="VV1392" s="79"/>
      <c r="VW1392" s="79"/>
      <c r="VX1392" s="79"/>
      <c r="VY1392" s="79"/>
      <c r="VZ1392" s="79"/>
      <c r="WA1392" s="79"/>
      <c r="WB1392" s="79"/>
      <c r="WC1392" s="79"/>
    </row>
    <row r="1393" spans="1:20">
      <c r="A1393" s="49"/>
      <c r="B1393" s="49"/>
      <c r="C1393" s="49"/>
      <c r="D1393" s="49"/>
      <c r="E1393" s="49"/>
      <c r="F1393" s="49"/>
      <c r="G1393" s="49"/>
      <c r="H1393" s="49"/>
      <c r="I1393" s="49"/>
      <c r="J1393" s="49"/>
      <c r="K1393" s="49"/>
      <c r="L1393" s="49"/>
      <c r="M1393" s="49"/>
      <c r="N1393" s="49"/>
      <c r="O1393" s="49"/>
      <c r="P1393" s="49"/>
      <c r="Q1393" s="49"/>
      <c r="R1393" s="60"/>
      <c r="S1393" s="60"/>
      <c r="T1393" s="60"/>
    </row>
    <row r="1394" spans="1:20">
      <c r="A1394" s="49"/>
      <c r="B1394" s="49"/>
      <c r="C1394" s="49"/>
      <c r="D1394" s="49"/>
      <c r="E1394" s="49">
        <v>2018</v>
      </c>
      <c r="F1394" s="49">
        <v>3</v>
      </c>
      <c r="G1394" s="49">
        <v>31</v>
      </c>
      <c r="H1394" s="49">
        <v>18</v>
      </c>
      <c r="I1394" s="49">
        <v>29</v>
      </c>
      <c r="J1394" s="49">
        <v>52</v>
      </c>
      <c r="K1394" s="49">
        <v>419</v>
      </c>
      <c r="L1394" s="49" t="s">
        <v>26</v>
      </c>
      <c r="M1394" s="49"/>
      <c r="N1394" s="49" t="s">
        <v>21</v>
      </c>
      <c r="O1394" s="49" t="s">
        <v>28</v>
      </c>
      <c r="P1394" s="49"/>
      <c r="Q1394" s="49" t="s">
        <v>288</v>
      </c>
      <c r="R1394" s="60"/>
      <c r="S1394" s="60"/>
      <c r="T1394" s="60"/>
    </row>
    <row r="1395" spans="1:20">
      <c r="A1395" s="49"/>
      <c r="B1395" s="49"/>
      <c r="C1395" s="49"/>
      <c r="D1395" s="49"/>
      <c r="E1395" s="49">
        <v>2018</v>
      </c>
      <c r="F1395" s="49">
        <v>11</v>
      </c>
      <c r="G1395" s="49">
        <v>1</v>
      </c>
      <c r="H1395" s="49">
        <v>12</v>
      </c>
      <c r="I1395" s="49">
        <v>8</v>
      </c>
      <c r="J1395" s="49">
        <v>58</v>
      </c>
      <c r="K1395" s="49">
        <v>967</v>
      </c>
      <c r="L1395" s="49" t="s">
        <v>26</v>
      </c>
      <c r="M1395" s="49">
        <v>1</v>
      </c>
      <c r="N1395" s="49" t="s">
        <v>21</v>
      </c>
      <c r="O1395" s="49" t="s">
        <v>27</v>
      </c>
      <c r="P1395" s="49">
        <v>17</v>
      </c>
      <c r="Q1395" s="49" t="s">
        <v>289</v>
      </c>
      <c r="R1395" s="60"/>
      <c r="S1395" s="60"/>
      <c r="T1395" s="60"/>
    </row>
    <row r="1396" spans="1:20">
      <c r="A1396" s="49"/>
      <c r="B1396" s="49"/>
      <c r="C1396" s="49"/>
      <c r="D1396" s="49"/>
      <c r="E1396" s="49">
        <v>2018</v>
      </c>
      <c r="F1396" s="49">
        <v>11</v>
      </c>
      <c r="G1396" s="49">
        <v>1</v>
      </c>
      <c r="H1396" s="49">
        <v>12</v>
      </c>
      <c r="I1396" s="49">
        <v>8</v>
      </c>
      <c r="J1396" s="49">
        <v>59</v>
      </c>
      <c r="K1396" s="49">
        <v>116</v>
      </c>
      <c r="L1396" s="49" t="s">
        <v>182</v>
      </c>
      <c r="M1396" s="49">
        <v>1</v>
      </c>
      <c r="N1396" s="49"/>
      <c r="O1396" s="49" t="s">
        <v>27</v>
      </c>
      <c r="P1396" s="49"/>
      <c r="Q1396" s="49" t="s">
        <v>290</v>
      </c>
      <c r="R1396" s="60"/>
      <c r="S1396" s="60"/>
      <c r="T1396" s="60"/>
    </row>
    <row r="1397" spans="1:20">
      <c r="A1397" s="49"/>
      <c r="B1397" s="49"/>
      <c r="C1397" s="49"/>
      <c r="D1397" s="49"/>
      <c r="E1397" s="49">
        <v>2018</v>
      </c>
      <c r="F1397" s="49">
        <v>11</v>
      </c>
      <c r="G1397" s="49">
        <v>1</v>
      </c>
      <c r="H1397" s="49">
        <v>12</v>
      </c>
      <c r="I1397" s="49">
        <v>8</v>
      </c>
      <c r="J1397" s="49">
        <v>59</v>
      </c>
      <c r="K1397" s="49">
        <v>144</v>
      </c>
      <c r="L1397" s="49" t="s">
        <v>111</v>
      </c>
      <c r="M1397" s="49"/>
      <c r="N1397" s="49" t="s">
        <v>21</v>
      </c>
      <c r="O1397" s="49" t="s">
        <v>27</v>
      </c>
      <c r="P1397" s="49"/>
      <c r="Q1397" s="49" t="s">
        <v>291</v>
      </c>
      <c r="R1397" s="60"/>
      <c r="S1397" s="60"/>
      <c r="T1397" s="60"/>
    </row>
    <row r="1398" spans="1:20">
      <c r="A1398" s="49"/>
      <c r="B1398" s="49"/>
      <c r="C1398" s="49"/>
      <c r="D1398" s="49"/>
      <c r="E1398" s="49"/>
      <c r="F1398" s="49"/>
      <c r="G1398" s="49"/>
      <c r="H1398" s="49"/>
      <c r="I1398" s="49"/>
      <c r="J1398" s="49"/>
      <c r="K1398" s="49"/>
      <c r="L1398" s="49"/>
      <c r="M1398" s="49"/>
      <c r="N1398" s="49"/>
      <c r="O1398" s="49"/>
      <c r="P1398" s="49"/>
      <c r="Q1398" s="49"/>
      <c r="R1398" s="60"/>
      <c r="S1398" s="60"/>
      <c r="T1398" s="60"/>
    </row>
    <row r="1399" spans="1:20">
      <c r="A1399" s="49"/>
      <c r="B1399" s="49"/>
      <c r="C1399" s="49"/>
      <c r="D1399" s="49"/>
      <c r="E1399" s="49"/>
      <c r="F1399" s="49"/>
      <c r="G1399" s="49"/>
      <c r="H1399" s="49"/>
      <c r="I1399" s="49"/>
      <c r="J1399" s="49"/>
      <c r="K1399" s="49"/>
      <c r="L1399" s="49"/>
      <c r="M1399" s="49"/>
      <c r="N1399" s="49"/>
      <c r="O1399" s="49"/>
      <c r="P1399" s="49"/>
      <c r="Q1399" s="49"/>
      <c r="R1399" s="60"/>
      <c r="S1399" s="60"/>
      <c r="T1399" s="60"/>
    </row>
    <row r="1400" spans="1:20">
      <c r="A1400" s="49"/>
      <c r="B1400" s="49"/>
      <c r="C1400" s="49"/>
      <c r="D1400" s="49"/>
      <c r="E1400" s="49"/>
      <c r="F1400" s="49"/>
      <c r="G1400" s="49"/>
      <c r="H1400" s="49"/>
      <c r="I1400" s="49"/>
      <c r="J1400" s="49"/>
      <c r="K1400" s="49"/>
      <c r="L1400" s="49"/>
      <c r="M1400" s="49"/>
      <c r="N1400" s="49"/>
      <c r="O1400" s="49"/>
      <c r="P1400" s="49"/>
      <c r="Q1400" s="49"/>
      <c r="R1400" s="60"/>
      <c r="S1400" s="60"/>
      <c r="T1400" s="60"/>
    </row>
    <row r="1401" spans="1:20">
      <c r="A1401" s="49"/>
      <c r="B1401" s="49"/>
      <c r="C1401" s="49"/>
      <c r="D1401" s="49"/>
      <c r="E1401" s="49"/>
      <c r="F1401" s="49"/>
      <c r="G1401" s="49"/>
      <c r="H1401" s="49"/>
      <c r="I1401" s="49"/>
      <c r="J1401" s="49"/>
      <c r="K1401" s="49"/>
      <c r="L1401" s="49"/>
      <c r="M1401" s="49"/>
      <c r="N1401" s="49"/>
      <c r="O1401" s="49"/>
      <c r="P1401" s="49"/>
      <c r="Q1401" s="49"/>
      <c r="R1401" s="60"/>
      <c r="S1401" s="60"/>
      <c r="T1401" s="60"/>
    </row>
    <row r="1402" spans="1:20">
      <c r="A1402" s="49"/>
      <c r="B1402" s="49"/>
      <c r="C1402" s="49"/>
      <c r="D1402" s="49"/>
      <c r="E1402" s="49"/>
      <c r="F1402" s="49"/>
      <c r="G1402" s="49"/>
      <c r="H1402" s="49"/>
      <c r="I1402" s="49"/>
      <c r="J1402" s="49"/>
      <c r="K1402" s="49"/>
      <c r="L1402" s="49"/>
      <c r="M1402" s="49"/>
      <c r="N1402" s="49"/>
      <c r="O1402" s="49"/>
      <c r="P1402" s="49"/>
      <c r="Q1402" s="49"/>
      <c r="R1402" s="60"/>
      <c r="S1402" s="60"/>
      <c r="T1402" s="60"/>
    </row>
    <row r="1403" spans="1:20">
      <c r="A1403" s="49"/>
      <c r="B1403" s="49"/>
      <c r="C1403" s="49"/>
      <c r="D1403" s="49"/>
      <c r="E1403" s="49"/>
      <c r="F1403" s="49"/>
      <c r="G1403" s="49"/>
      <c r="H1403" s="49"/>
      <c r="I1403" s="49"/>
      <c r="J1403" s="49"/>
      <c r="K1403" s="49"/>
      <c r="L1403" s="49"/>
      <c r="M1403" s="49"/>
      <c r="N1403" s="49"/>
      <c r="O1403" s="49"/>
      <c r="P1403" s="49"/>
      <c r="Q1403" s="49"/>
      <c r="R1403" s="60"/>
      <c r="S1403" s="60"/>
      <c r="T1403" s="60"/>
    </row>
    <row r="1404" spans="1:20">
      <c r="A1404" s="49"/>
      <c r="B1404" s="49"/>
      <c r="C1404" s="49"/>
      <c r="D1404" s="49"/>
      <c r="E1404" s="49"/>
      <c r="F1404" s="49"/>
      <c r="G1404" s="49"/>
      <c r="H1404" s="49"/>
      <c r="I1404" s="49"/>
      <c r="J1404" s="49"/>
      <c r="K1404" s="49"/>
      <c r="L1404" s="49"/>
      <c r="M1404" s="49"/>
      <c r="N1404" s="49"/>
      <c r="O1404" s="49"/>
      <c r="P1404" s="49"/>
      <c r="Q1404" s="49"/>
      <c r="R1404" s="60"/>
      <c r="S1404" s="60"/>
      <c r="T1404" s="60"/>
    </row>
    <row r="1405" spans="1:20">
      <c r="A1405" s="49"/>
      <c r="B1405" s="49"/>
      <c r="C1405" s="49"/>
      <c r="D1405" s="49"/>
      <c r="E1405" s="49"/>
      <c r="F1405" s="49"/>
      <c r="G1405" s="49"/>
      <c r="H1405" s="49"/>
      <c r="I1405" s="49"/>
      <c r="J1405" s="49"/>
      <c r="K1405" s="49"/>
      <c r="L1405" s="49"/>
      <c r="M1405" s="49"/>
      <c r="N1405" s="49"/>
      <c r="O1405" s="49"/>
      <c r="P1405" s="49"/>
      <c r="Q1405" s="49"/>
      <c r="R1405" s="60"/>
      <c r="S1405" s="60"/>
      <c r="T1405" s="60"/>
    </row>
    <row r="1406" spans="1:20">
      <c r="A1406" s="49"/>
      <c r="B1406" s="49"/>
      <c r="C1406" s="49"/>
      <c r="D1406" s="49"/>
      <c r="E1406" s="49"/>
      <c r="F1406" s="49"/>
      <c r="G1406" s="49"/>
      <c r="H1406" s="49"/>
      <c r="I1406" s="49"/>
      <c r="J1406" s="49"/>
      <c r="K1406" s="49"/>
      <c r="L1406" s="49"/>
      <c r="M1406" s="49"/>
      <c r="N1406" s="49"/>
      <c r="O1406" s="49"/>
      <c r="P1406" s="49"/>
      <c r="Q1406" s="49"/>
      <c r="R1406" s="60"/>
      <c r="S1406" s="60"/>
      <c r="T1406" s="60"/>
    </row>
    <row r="1407" spans="1:20">
      <c r="A1407" s="49"/>
      <c r="B1407" s="49"/>
      <c r="C1407" s="49"/>
      <c r="D1407" s="49"/>
      <c r="E1407" s="49"/>
      <c r="F1407" s="49"/>
      <c r="G1407" s="49"/>
      <c r="H1407" s="49"/>
      <c r="I1407" s="49"/>
      <c r="J1407" s="49"/>
      <c r="K1407" s="49"/>
      <c r="L1407" s="49"/>
      <c r="M1407" s="49"/>
      <c r="N1407" s="49"/>
      <c r="O1407" s="49"/>
      <c r="P1407" s="49"/>
      <c r="Q1407" s="49"/>
      <c r="R1407" s="60"/>
      <c r="S1407" s="60"/>
      <c r="T1407" s="60"/>
    </row>
    <row r="1408" spans="1:20">
      <c r="A1408" s="49"/>
      <c r="B1408" s="49"/>
      <c r="C1408" s="49"/>
      <c r="D1408" s="49"/>
      <c r="E1408" s="49"/>
      <c r="F1408" s="49"/>
      <c r="G1408" s="49"/>
      <c r="H1408" s="49"/>
      <c r="I1408" s="49"/>
      <c r="J1408" s="49"/>
      <c r="K1408" s="49"/>
      <c r="L1408" s="49"/>
      <c r="M1408" s="49"/>
      <c r="N1408" s="49"/>
      <c r="O1408" s="49"/>
      <c r="P1408" s="49"/>
      <c r="Q1408" s="49"/>
      <c r="R1408" s="60"/>
      <c r="S1408" s="60"/>
      <c r="T1408" s="60"/>
    </row>
    <row r="1409" spans="1:20">
      <c r="A1409" s="49"/>
      <c r="B1409" s="49"/>
      <c r="C1409" s="49"/>
      <c r="D1409" s="49"/>
      <c r="E1409" s="49"/>
      <c r="F1409" s="49"/>
      <c r="G1409" s="49"/>
      <c r="H1409" s="49"/>
      <c r="I1409" s="49"/>
      <c r="J1409" s="49"/>
      <c r="K1409" s="49"/>
      <c r="L1409" s="49"/>
      <c r="M1409" s="49"/>
      <c r="N1409" s="49"/>
      <c r="O1409" s="49"/>
      <c r="P1409" s="49"/>
      <c r="Q1409" s="49"/>
      <c r="R1409" s="60"/>
      <c r="S1409" s="60"/>
      <c r="T1409" s="60"/>
    </row>
    <row r="1410" spans="1:20">
      <c r="A1410" s="49"/>
      <c r="B1410" s="49"/>
      <c r="C1410" s="49"/>
      <c r="D1410" s="49"/>
      <c r="E1410" s="49"/>
      <c r="F1410" s="49"/>
      <c r="G1410" s="49"/>
      <c r="H1410" s="49"/>
      <c r="I1410" s="49"/>
      <c r="J1410" s="49"/>
      <c r="K1410" s="49"/>
      <c r="L1410" s="49"/>
      <c r="M1410" s="49"/>
      <c r="N1410" s="49"/>
      <c r="O1410" s="49"/>
      <c r="P1410" s="49"/>
      <c r="Q1410" s="49"/>
      <c r="R1410" s="60"/>
      <c r="S1410" s="60"/>
      <c r="T1410" s="60"/>
    </row>
    <row r="1411" spans="1:20">
      <c r="A1411" s="49"/>
      <c r="B1411" s="49"/>
      <c r="C1411" s="49"/>
      <c r="D1411" s="49"/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60"/>
      <c r="S1411" s="60"/>
      <c r="T1411" s="60"/>
    </row>
    <row r="1412" spans="1:20">
      <c r="A1412" s="49"/>
      <c r="B1412" s="49"/>
      <c r="C1412" s="49"/>
      <c r="D1412" s="49"/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60"/>
      <c r="S1412" s="60"/>
      <c r="T1412" s="60"/>
    </row>
    <row r="1413" spans="1:20">
      <c r="A1413" s="49"/>
      <c r="B1413" s="49"/>
      <c r="C1413" s="49"/>
      <c r="D1413" s="49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60"/>
      <c r="S1413" s="60"/>
      <c r="T1413" s="60"/>
    </row>
    <row r="1414" spans="1:20">
      <c r="A1414" s="49"/>
      <c r="B1414" s="49"/>
      <c r="C1414" s="49"/>
      <c r="D1414" s="49"/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60"/>
      <c r="S1414" s="60"/>
      <c r="T1414" s="60"/>
    </row>
    <row r="1415" spans="1:20">
      <c r="A1415" s="49"/>
      <c r="B1415" s="49"/>
      <c r="C1415" s="49"/>
      <c r="D1415" s="49"/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60"/>
      <c r="S1415" s="60"/>
      <c r="T1415" s="60"/>
    </row>
    <row r="1416" spans="1:20">
      <c r="A1416" s="49"/>
      <c r="B1416" s="49"/>
      <c r="C1416" s="49"/>
      <c r="D1416" s="49"/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60"/>
      <c r="S1416" s="60"/>
      <c r="T1416" s="60"/>
    </row>
    <row r="1417" spans="1:20">
      <c r="A1417" s="49"/>
      <c r="B1417" s="49"/>
      <c r="C1417" s="49"/>
      <c r="D1417" s="49"/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60"/>
      <c r="S1417" s="60"/>
      <c r="T1417" s="60"/>
    </row>
    <row r="1418" spans="1:20">
      <c r="A1418" s="49"/>
      <c r="B1418" s="49"/>
      <c r="C1418" s="49"/>
      <c r="D1418" s="49"/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60"/>
      <c r="S1418" s="60"/>
      <c r="T1418" s="60"/>
    </row>
    <row r="1419" spans="1:20">
      <c r="A1419" s="49"/>
      <c r="B1419" s="49"/>
      <c r="C1419" s="49"/>
      <c r="D1419" s="49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60"/>
      <c r="S1419" s="60"/>
      <c r="T1419" s="60"/>
    </row>
    <row r="1420" spans="1:20">
      <c r="A1420" s="49"/>
      <c r="B1420" s="49"/>
      <c r="C1420" s="49"/>
      <c r="D1420" s="49"/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60"/>
      <c r="S1420" s="60"/>
      <c r="T1420" s="60"/>
    </row>
    <row r="1421" spans="1:20">
      <c r="A1421" s="49"/>
      <c r="B1421" s="49"/>
      <c r="C1421" s="49"/>
      <c r="D1421" s="49"/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60"/>
      <c r="S1421" s="60"/>
      <c r="T1421" s="60"/>
    </row>
    <row r="1422" spans="1:20">
      <c r="A1422" s="49"/>
      <c r="B1422" s="49"/>
      <c r="C1422" s="49"/>
      <c r="D1422" s="49"/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60"/>
      <c r="S1422" s="60"/>
      <c r="T1422" s="60"/>
    </row>
    <row r="1423" spans="1:20">
      <c r="A1423" s="49"/>
      <c r="B1423" s="49"/>
      <c r="C1423" s="49"/>
      <c r="D1423" s="49"/>
      <c r="E1423" s="49"/>
      <c r="F1423" s="49"/>
      <c r="G1423" s="49"/>
      <c r="H1423" s="49"/>
      <c r="I1423" s="49"/>
      <c r="J1423" s="49"/>
      <c r="K1423" s="49"/>
      <c r="L1423" s="49"/>
      <c r="M1423" s="49"/>
      <c r="N1423" s="49"/>
      <c r="O1423" s="49"/>
      <c r="P1423" s="49"/>
      <c r="Q1423" s="49"/>
      <c r="R1423" s="60"/>
      <c r="S1423" s="60"/>
      <c r="T1423" s="60"/>
    </row>
    <row r="1424" spans="1:20">
      <c r="A1424" s="49"/>
      <c r="B1424" s="49"/>
      <c r="C1424" s="49"/>
      <c r="D1424" s="49"/>
      <c r="E1424" s="49"/>
      <c r="F1424" s="49"/>
      <c r="G1424" s="49"/>
      <c r="H1424" s="49"/>
      <c r="I1424" s="49"/>
      <c r="J1424" s="49"/>
      <c r="K1424" s="49"/>
      <c r="L1424" s="49"/>
      <c r="M1424" s="49"/>
      <c r="N1424" s="49"/>
      <c r="O1424" s="49"/>
      <c r="P1424" s="49"/>
      <c r="Q1424" s="49"/>
      <c r="R1424" s="60"/>
      <c r="S1424" s="60"/>
      <c r="T1424" s="60"/>
    </row>
    <row r="1425" spans="1:20">
      <c r="A1425" s="49"/>
      <c r="B1425" s="49"/>
      <c r="C1425" s="49"/>
      <c r="D1425" s="49"/>
      <c r="E1425" s="49"/>
      <c r="F1425" s="49"/>
      <c r="G1425" s="49"/>
      <c r="H1425" s="49"/>
      <c r="I1425" s="49"/>
      <c r="J1425" s="49"/>
      <c r="K1425" s="49"/>
      <c r="L1425" s="49"/>
      <c r="M1425" s="49"/>
      <c r="N1425" s="49"/>
      <c r="O1425" s="49"/>
      <c r="P1425" s="49"/>
      <c r="Q1425" s="49"/>
      <c r="R1425" s="60"/>
      <c r="S1425" s="60"/>
      <c r="T1425" s="60"/>
    </row>
    <row r="1426" spans="1:20">
      <c r="A1426" s="49"/>
      <c r="B1426" s="49"/>
      <c r="C1426" s="49"/>
      <c r="D1426" s="49"/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60"/>
      <c r="S1426" s="60"/>
      <c r="T1426" s="60"/>
    </row>
    <row r="1427" spans="1:20">
      <c r="A1427" s="49"/>
      <c r="B1427" s="49"/>
      <c r="C1427" s="49"/>
      <c r="D1427" s="49"/>
      <c r="E1427" s="49"/>
      <c r="F1427" s="49"/>
      <c r="G1427" s="49"/>
      <c r="H1427" s="49"/>
      <c r="I1427" s="49"/>
      <c r="J1427" s="49"/>
      <c r="K1427" s="49"/>
      <c r="L1427" s="49"/>
      <c r="M1427" s="49"/>
      <c r="N1427" s="49"/>
      <c r="O1427" s="49"/>
      <c r="P1427" s="49"/>
      <c r="Q1427" s="49"/>
      <c r="R1427" s="60"/>
      <c r="S1427" s="60"/>
      <c r="T1427" s="60"/>
    </row>
    <row r="1428" spans="1:20">
      <c r="A1428" s="49"/>
      <c r="B1428" s="49"/>
      <c r="C1428" s="49"/>
      <c r="D1428" s="49"/>
      <c r="E1428" s="49"/>
      <c r="F1428" s="49"/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60"/>
      <c r="S1428" s="60"/>
      <c r="T1428" s="60"/>
    </row>
    <row r="1429" spans="1:20">
      <c r="A1429" s="49"/>
      <c r="B1429" s="49"/>
      <c r="C1429" s="49"/>
      <c r="D1429" s="49"/>
      <c r="E1429" s="49"/>
      <c r="F1429" s="49"/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60"/>
      <c r="S1429" s="60"/>
      <c r="T1429" s="60"/>
    </row>
    <row r="1430" spans="1:20">
      <c r="A1430" s="49"/>
      <c r="B1430" s="49"/>
      <c r="C1430" s="49"/>
      <c r="D1430" s="49"/>
      <c r="E1430" s="49"/>
      <c r="F1430" s="49"/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60"/>
      <c r="S1430" s="60"/>
      <c r="T1430" s="60"/>
    </row>
    <row r="1431" spans="1:20">
      <c r="A1431" s="49"/>
      <c r="B1431" s="49"/>
      <c r="C1431" s="49"/>
      <c r="D1431" s="49"/>
      <c r="E1431" s="49"/>
      <c r="F1431" s="49"/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60"/>
      <c r="S1431" s="60"/>
      <c r="T1431" s="60"/>
    </row>
    <row r="1432" spans="1:20">
      <c r="A1432" s="49"/>
      <c r="B1432" s="49"/>
      <c r="C1432" s="49"/>
      <c r="D1432" s="49"/>
      <c r="E1432" s="49"/>
      <c r="F1432" s="49"/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60"/>
      <c r="S1432" s="60"/>
      <c r="T1432" s="60"/>
    </row>
    <row r="1433" spans="1:20">
      <c r="A1433" s="49"/>
      <c r="B1433" s="49"/>
      <c r="C1433" s="49"/>
      <c r="D1433" s="49"/>
      <c r="E1433" s="49"/>
      <c r="F1433" s="49"/>
      <c r="G1433" s="49"/>
      <c r="H1433" s="49"/>
      <c r="I1433" s="49"/>
      <c r="J1433" s="49"/>
      <c r="K1433" s="49"/>
      <c r="L1433" s="49"/>
      <c r="M1433" s="49"/>
      <c r="N1433" s="49"/>
      <c r="O1433" s="49"/>
      <c r="P1433" s="49"/>
      <c r="Q1433" s="49"/>
      <c r="R1433" s="60"/>
      <c r="S1433" s="60"/>
      <c r="T1433" s="60"/>
    </row>
    <row r="1434" spans="1:20">
      <c r="A1434" s="49"/>
      <c r="B1434" s="49"/>
      <c r="C1434" s="49"/>
      <c r="D1434" s="49"/>
      <c r="E1434" s="49"/>
      <c r="F1434" s="49"/>
      <c r="G1434" s="49"/>
      <c r="H1434" s="49"/>
      <c r="I1434" s="49"/>
      <c r="J1434" s="49"/>
      <c r="K1434" s="49"/>
      <c r="L1434" s="49"/>
      <c r="M1434" s="49"/>
      <c r="N1434" s="49"/>
      <c r="O1434" s="49"/>
      <c r="P1434" s="49"/>
      <c r="Q1434" s="49"/>
      <c r="R1434" s="60"/>
      <c r="S1434" s="60"/>
      <c r="T1434" s="60"/>
    </row>
  </sheetData>
  <sortState ref="A2:XJ1434">
    <sortCondition ref="E3:E1440"/>
    <sortCondition ref="F3:F1440"/>
    <sortCondition ref="G3:G1440"/>
    <sortCondition ref="H3:H1440"/>
    <sortCondition ref="I3:I1440"/>
    <sortCondition ref="J3:J1440"/>
    <sortCondition ref="K3:K1440"/>
  </sortState>
  <customSheetViews>
    <customSheetView guid="{1DA2E302-A3CE-4B69-960E-A8BE1D3AB7C9}" scale="80" hiddenColumns="1">
      <pane ySplit="1" topLeftCell="A2" activePane="bottomLeft" state="frozenSplit"/>
      <selection pane="bottomLeft" activeCell="H112" sqref="H112"/>
      <pageSetup paperSize="9" orientation="portrait" horizontalDpi="4294967292" verticalDpi="4294967292"/>
    </customSheetView>
  </customSheetViews>
  <hyperlinks>
    <hyperlink ref="Q634" r:id="rId1"/>
    <hyperlink ref="Q728" r:id="rId2"/>
    <hyperlink ref="Q821" r:id="rId3"/>
    <hyperlink ref="Q915" r:id="rId4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datapura</vt:lpstr>
      <vt:lpstr>HS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Macbook Pro</cp:lastModifiedBy>
  <dcterms:created xsi:type="dcterms:W3CDTF">2018-02-23T10:39:24Z</dcterms:created>
  <dcterms:modified xsi:type="dcterms:W3CDTF">2019-07-02T18:02:41Z</dcterms:modified>
</cp:coreProperties>
</file>